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T:\AER\APA VTS AA 2023-27\04 Revised Proposal\Public\"/>
    </mc:Choice>
  </mc:AlternateContent>
  <xr:revisionPtr revIDLastSave="0" documentId="8_{64E83D74-21EC-4E99-9C43-977D936BC8B4}" xr6:coauthVersionLast="47" xr6:coauthVersionMax="47" xr10:uidLastSave="{00000000-0000-0000-0000-000000000000}"/>
  <bookViews>
    <workbookView xWindow="-120" yWindow="-120" windowWidth="29040" windowHeight="15840" tabRatio="599" xr2:uid="{00000000-000D-0000-FFFF-FFFF00000000}"/>
  </bookViews>
  <sheets>
    <sheet name="1.0 Output│PTRM" sheetId="17" r:id="rId1"/>
    <sheet name="1.1 Output│RFM" sheetId="15" r:id="rId2"/>
    <sheet name="1.2 Output│Tables" sheetId="18" r:id="rId3"/>
    <sheet name="2.0 Input│Historic Capex" sheetId="12" r:id="rId4"/>
    <sheet name="3.0 Input│AMP" sheetId="8" r:id="rId5"/>
    <sheet name="3.1 Input│B&amp;T" sheetId="10" r:id="rId6"/>
    <sheet name="3.2 Input│Other" sheetId="11" r:id="rId7"/>
    <sheet name="4.0 Calc│AER Forecast ($nom)" sheetId="26" r:id="rId8"/>
    <sheet name="4.1 Calc│Hist Incurred ($nom)" sheetId="29" r:id="rId9"/>
    <sheet name="4.2 Calc│Hist Com ($nom)" sheetId="46" r:id="rId10"/>
    <sheet name="5.0 Calc│Forecast Projects" sheetId="13" r:id="rId11"/>
    <sheet name="5.1 Calc│$ million" sheetId="24" r:id="rId12"/>
    <sheet name="5.2 Calc│VTS" sheetId="21" r:id="rId13"/>
    <sheet name="5.3 Calc│Forecast $2022" sheetId="22" r:id="rId14"/>
    <sheet name="5.4 Calc│Escalators" sheetId="23" r:id="rId15"/>
    <sheet name="5.5 Calc│Escalated capex" sheetId="25" r:id="rId16"/>
    <sheet name="5.6 Calc│As Commissioned" sheetId="38" r:id="rId17"/>
  </sheets>
  <externalReferences>
    <externalReference r:id="rId18"/>
  </externalReferences>
  <definedNames>
    <definedName name="_xlnm._FilterDatabase" localSheetId="3" hidden="1">'2.0 Input│Historic Capex'!$A$14:$W$14</definedName>
    <definedName name="_xlnm._FilterDatabase" localSheetId="4" hidden="1">'3.0 Input│AMP'!$A$12:$T$50</definedName>
    <definedName name="_xlnm._FilterDatabase" localSheetId="7" hidden="1">'4.0 Calc│AER Forecast ($nom)'!$A$12:$L$306</definedName>
    <definedName name="_xlnm._FilterDatabase" localSheetId="8" hidden="1">'4.1 Calc│Hist Incurred ($nom)'!$A$12:$K$325</definedName>
    <definedName name="_xlnm._FilterDatabase" localSheetId="9" hidden="1">'4.2 Calc│Hist Com ($nom)'!$A$12:$L$315</definedName>
    <definedName name="_xlnm._FilterDatabase" localSheetId="10" hidden="1">'5.0 Calc│Forecast Projects'!$A$12:$O$12</definedName>
    <definedName name="_xlnm._FilterDatabase" localSheetId="13" hidden="1">'5.3 Calc│Forecast $2022'!$A$12:$M$12</definedName>
    <definedName name="_xlnm._FilterDatabase" localSheetId="15" hidden="1">'5.5 Calc│Escalated capex'!$A$12:$O$201</definedName>
    <definedName name="_xlnm._FilterDatabase" localSheetId="16" hidden="1">'5.6 Calc│As Commissioned'!$A$12:$M$196</definedName>
    <definedName name="CRCP_y1">'[1]Business &amp; other details'!$C$38</definedName>
    <definedName name="CRCP_y2">'[1]Business &amp; other details'!$D$38</definedName>
    <definedName name="CRCP_y3">'[1]Business &amp; other details'!$E$38</definedName>
    <definedName name="CRCP_y4">'[1]Business &amp; other details'!$F$38</definedName>
    <definedName name="CRCP_y5">'[1]Business &amp; other details'!$G$38</definedName>
    <definedName name="dms_DollarReal">'[1]Business &amp; other details'!$C$63</definedName>
    <definedName name="FRCP_y1">'[1]Business &amp; other details'!$C$35</definedName>
    <definedName name="FRCP_y10">'[1]Business &amp; other details'!$L$35</definedName>
    <definedName name="FRCP_y2">'[1]Business &amp; other details'!$D$35</definedName>
    <definedName name="FRCP_y3">'[1]Business &amp; other details'!$E$35</definedName>
    <definedName name="FRCP_y4">'[1]Business &amp; other details'!$F$35</definedName>
    <definedName name="FRCP_y5">'[1]Business &amp; other details'!$G$35</definedName>
    <definedName name="FRCP_y6">'[1]Business &amp; other details'!$H$35</definedName>
    <definedName name="FRCP_y7">'[1]Business &amp; other details'!$I$35</definedName>
    <definedName name="FRCP_y8">'[1]Business &amp; other details'!$J$35</definedName>
    <definedName name="FRCP_y9">'[1]Business &amp; other details'!$K$35</definedName>
    <definedName name="inflation">'3.2 Input│Other'!$A$23:$P$25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4" i="8" l="1"/>
  <c r="B142" i="46" l="1"/>
  <c r="C142" i="46"/>
  <c r="D142" i="46"/>
  <c r="B142" i="29" l="1"/>
  <c r="B143" i="29"/>
  <c r="B144" i="29"/>
  <c r="G27" i="11"/>
  <c r="H27" i="11" s="1"/>
  <c r="Q13" i="8" l="1"/>
  <c r="B293" i="46" l="1"/>
  <c r="B294" i="46"/>
  <c r="B295" i="46"/>
  <c r="B296" i="46"/>
  <c r="B297" i="46"/>
  <c r="B298" i="46"/>
  <c r="B299" i="46"/>
  <c r="B300" i="46"/>
  <c r="B301" i="46"/>
  <c r="B302" i="46"/>
  <c r="B303" i="46"/>
  <c r="B304" i="46"/>
  <c r="B305" i="46"/>
  <c r="B306" i="46"/>
  <c r="D306" i="46"/>
  <c r="B307" i="46"/>
  <c r="B308" i="46"/>
  <c r="B309" i="46"/>
  <c r="B310" i="46"/>
  <c r="B311" i="46"/>
  <c r="F311" i="46"/>
  <c r="G311" i="46"/>
  <c r="H311" i="46"/>
  <c r="F312" i="46"/>
  <c r="G312" i="46"/>
  <c r="H312" i="46"/>
  <c r="B313" i="46"/>
  <c r="F313" i="46"/>
  <c r="G313" i="46"/>
  <c r="H313" i="46"/>
  <c r="B314" i="46"/>
  <c r="F314" i="46"/>
  <c r="G314" i="46"/>
  <c r="H314" i="46"/>
  <c r="I314" i="46"/>
  <c r="J314" i="46"/>
  <c r="B315" i="46"/>
  <c r="F315" i="46"/>
  <c r="G315" i="46"/>
  <c r="H315" i="46"/>
  <c r="I315" i="46"/>
  <c r="J315" i="46"/>
  <c r="B269" i="46"/>
  <c r="B270" i="46"/>
  <c r="B271" i="46"/>
  <c r="B272" i="46"/>
  <c r="B273" i="46"/>
  <c r="B274" i="46"/>
  <c r="B275" i="46"/>
  <c r="B276" i="46"/>
  <c r="B277" i="46"/>
  <c r="B278" i="46"/>
  <c r="B279" i="46"/>
  <c r="B280" i="46"/>
  <c r="B281" i="46"/>
  <c r="B282" i="46"/>
  <c r="B283" i="46"/>
  <c r="B284" i="46"/>
  <c r="B285" i="46"/>
  <c r="B286" i="46"/>
  <c r="B287" i="46"/>
  <c r="B288" i="46"/>
  <c r="B289" i="46"/>
  <c r="B290" i="46"/>
  <c r="B291" i="46"/>
  <c r="B292" i="46"/>
  <c r="B256" i="46"/>
  <c r="B257" i="46"/>
  <c r="B258" i="46"/>
  <c r="B259" i="46"/>
  <c r="B260" i="46"/>
  <c r="B261" i="46"/>
  <c r="B262" i="46"/>
  <c r="B263" i="46"/>
  <c r="B264" i="46"/>
  <c r="B265" i="46"/>
  <c r="B266" i="46"/>
  <c r="B267" i="46"/>
  <c r="B268" i="46"/>
  <c r="B245" i="46"/>
  <c r="B246" i="46"/>
  <c r="B247" i="46"/>
  <c r="B248" i="46"/>
  <c r="B249" i="46"/>
  <c r="B250" i="46"/>
  <c r="B251" i="46"/>
  <c r="B252" i="46"/>
  <c r="B253" i="46"/>
  <c r="B254" i="46"/>
  <c r="B255" i="46"/>
  <c r="K314" i="46" l="1"/>
  <c r="K315" i="46"/>
  <c r="W319" i="12" l="1"/>
  <c r="I313" i="46"/>
  <c r="J245" i="46"/>
  <c r="J246" i="46"/>
  <c r="J247" i="46"/>
  <c r="J248" i="46"/>
  <c r="J249" i="46"/>
  <c r="J250" i="46"/>
  <c r="J251" i="46"/>
  <c r="J252" i="46"/>
  <c r="J253" i="46"/>
  <c r="J254" i="46"/>
  <c r="J255" i="46"/>
  <c r="J256" i="46"/>
  <c r="J257" i="46"/>
  <c r="J258" i="46"/>
  <c r="J259" i="46"/>
  <c r="J260" i="46"/>
  <c r="J261" i="46"/>
  <c r="J262" i="46"/>
  <c r="J263" i="46"/>
  <c r="J264" i="46"/>
  <c r="J265" i="46"/>
  <c r="J266" i="46"/>
  <c r="J267" i="46"/>
  <c r="J268" i="46"/>
  <c r="J269" i="46"/>
  <c r="J270" i="46"/>
  <c r="J271" i="46"/>
  <c r="J272" i="46"/>
  <c r="J273" i="46"/>
  <c r="J274" i="46"/>
  <c r="J275" i="46"/>
  <c r="J276" i="46"/>
  <c r="J277" i="46"/>
  <c r="J278" i="46"/>
  <c r="J279" i="46"/>
  <c r="J280" i="46"/>
  <c r="J281" i="46"/>
  <c r="J282" i="46"/>
  <c r="J283" i="46"/>
  <c r="J284" i="46"/>
  <c r="J285" i="46"/>
  <c r="J286" i="46"/>
  <c r="J287" i="46"/>
  <c r="J288" i="46"/>
  <c r="J289" i="46"/>
  <c r="J290" i="46"/>
  <c r="J291" i="46"/>
  <c r="J292" i="46"/>
  <c r="J293" i="46"/>
  <c r="J294" i="46"/>
  <c r="J295" i="46"/>
  <c r="J296" i="46"/>
  <c r="J297" i="46"/>
  <c r="J298" i="46"/>
  <c r="J299" i="46"/>
  <c r="J300" i="46"/>
  <c r="J301" i="46"/>
  <c r="J302" i="46"/>
  <c r="J303" i="46"/>
  <c r="J304" i="46"/>
  <c r="J305" i="46"/>
  <c r="J306" i="46"/>
  <c r="J307" i="46"/>
  <c r="I312" i="46" l="1"/>
  <c r="I311" i="46"/>
  <c r="B188" i="26" l="1"/>
  <c r="C188" i="26"/>
  <c r="B189" i="26"/>
  <c r="C189" i="26"/>
  <c r="B190" i="26"/>
  <c r="C190" i="26"/>
  <c r="B190" i="29"/>
  <c r="B191" i="29"/>
  <c r="B192" i="29"/>
  <c r="D189" i="26" l="1"/>
  <c r="C191" i="29"/>
  <c r="C190" i="29"/>
  <c r="D188" i="26"/>
  <c r="D192" i="29"/>
  <c r="E190" i="26"/>
  <c r="E188" i="26"/>
  <c r="D190" i="29"/>
  <c r="D190" i="26"/>
  <c r="C192" i="29"/>
  <c r="D191" i="29"/>
  <c r="E189" i="26"/>
  <c r="Q49" i="8" l="1"/>
  <c r="Q50" i="8" l="1"/>
  <c r="B316" i="26" l="1"/>
  <c r="C316" i="26"/>
  <c r="H316" i="26" s="1"/>
  <c r="C313" i="26"/>
  <c r="G313" i="26" s="1"/>
  <c r="B314" i="26"/>
  <c r="C314" i="26"/>
  <c r="G314" i="26" s="1"/>
  <c r="B315" i="26"/>
  <c r="C315" i="26"/>
  <c r="I315" i="26" s="1"/>
  <c r="B311" i="26"/>
  <c r="C311" i="26"/>
  <c r="I311" i="26" s="1"/>
  <c r="B312" i="26"/>
  <c r="C312" i="26"/>
  <c r="G312" i="26" s="1"/>
  <c r="B307" i="26"/>
  <c r="C307" i="26"/>
  <c r="G307" i="26" s="1"/>
  <c r="E307" i="26"/>
  <c r="B308" i="26"/>
  <c r="C308" i="26"/>
  <c r="H308" i="26" s="1"/>
  <c r="B309" i="26"/>
  <c r="C309" i="26"/>
  <c r="I309" i="26" s="1"/>
  <c r="B310" i="26"/>
  <c r="C310" i="26"/>
  <c r="I310" i="26" s="1"/>
  <c r="G311" i="26" l="1"/>
  <c r="I314" i="26"/>
  <c r="I316" i="26"/>
  <c r="J312" i="26"/>
  <c r="K311" i="26"/>
  <c r="H312" i="26"/>
  <c r="J311" i="26"/>
  <c r="I307" i="26"/>
  <c r="H311" i="26"/>
  <c r="K315" i="26"/>
  <c r="J314" i="26"/>
  <c r="J313" i="26"/>
  <c r="G316" i="26"/>
  <c r="H307" i="26"/>
  <c r="J315" i="26"/>
  <c r="J307" i="26"/>
  <c r="I312" i="26"/>
  <c r="K316" i="26"/>
  <c r="K308" i="26"/>
  <c r="J308" i="26"/>
  <c r="I308" i="26"/>
  <c r="G308" i="26"/>
  <c r="J316" i="26"/>
  <c r="G309" i="26"/>
  <c r="H314" i="26"/>
  <c r="K309" i="26"/>
  <c r="K307" i="26"/>
  <c r="K312" i="26"/>
  <c r="H315" i="26"/>
  <c r="K314" i="26"/>
  <c r="I313" i="26"/>
  <c r="H310" i="26"/>
  <c r="H309" i="26"/>
  <c r="G315" i="26"/>
  <c r="H313" i="26"/>
  <c r="K313" i="26"/>
  <c r="K310" i="26"/>
  <c r="G310" i="26"/>
  <c r="J309" i="26"/>
  <c r="J310" i="26"/>
  <c r="L307" i="26" l="1"/>
  <c r="L316" i="26"/>
  <c r="L311" i="26"/>
  <c r="L312" i="26"/>
  <c r="L314" i="26"/>
  <c r="L315" i="26"/>
  <c r="L308" i="26"/>
  <c r="L309" i="26"/>
  <c r="L313" i="26"/>
  <c r="L310" i="26"/>
  <c r="I310" i="46" l="1"/>
  <c r="H310" i="46"/>
  <c r="G310" i="46"/>
  <c r="F310" i="46"/>
  <c r="H309" i="46"/>
  <c r="G309" i="46"/>
  <c r="F309" i="46"/>
  <c r="H308" i="46"/>
  <c r="G308" i="46"/>
  <c r="F308" i="46"/>
  <c r="I307" i="46"/>
  <c r="H307" i="46"/>
  <c r="G307" i="46"/>
  <c r="F307" i="46"/>
  <c r="I306" i="46"/>
  <c r="H306" i="46"/>
  <c r="G306" i="46"/>
  <c r="F306" i="46"/>
  <c r="I305" i="46"/>
  <c r="H305" i="46"/>
  <c r="G305" i="46"/>
  <c r="F305" i="46"/>
  <c r="I304" i="46"/>
  <c r="H304" i="46"/>
  <c r="G304" i="46"/>
  <c r="F304" i="46"/>
  <c r="I303" i="46"/>
  <c r="H303" i="46"/>
  <c r="G303" i="46"/>
  <c r="F303" i="46"/>
  <c r="I302" i="46"/>
  <c r="H302" i="46"/>
  <c r="G302" i="46"/>
  <c r="F302" i="46"/>
  <c r="I301" i="46"/>
  <c r="H301" i="46"/>
  <c r="G301" i="46"/>
  <c r="F301" i="46"/>
  <c r="I300" i="46"/>
  <c r="H300" i="46"/>
  <c r="G300" i="46"/>
  <c r="F300" i="46"/>
  <c r="I299" i="46"/>
  <c r="H299" i="46"/>
  <c r="G299" i="46"/>
  <c r="F299" i="46"/>
  <c r="I298" i="46"/>
  <c r="H298" i="46"/>
  <c r="G298" i="46"/>
  <c r="F298" i="46"/>
  <c r="I297" i="46"/>
  <c r="H297" i="46"/>
  <c r="G297" i="46"/>
  <c r="F297" i="46"/>
  <c r="I296" i="46"/>
  <c r="H296" i="46"/>
  <c r="G296" i="46"/>
  <c r="F296" i="46"/>
  <c r="I295" i="46"/>
  <c r="H295" i="46"/>
  <c r="G295" i="46"/>
  <c r="F295" i="46"/>
  <c r="I294" i="46"/>
  <c r="H294" i="46"/>
  <c r="G294" i="46"/>
  <c r="F294" i="46"/>
  <c r="I293" i="46"/>
  <c r="H293" i="46"/>
  <c r="G293" i="46"/>
  <c r="F293" i="46"/>
  <c r="I292" i="46"/>
  <c r="H292" i="46"/>
  <c r="G292" i="46"/>
  <c r="F292" i="46"/>
  <c r="I291" i="46"/>
  <c r="H291" i="46"/>
  <c r="G291" i="46"/>
  <c r="F291" i="46"/>
  <c r="I290" i="46"/>
  <c r="H290" i="46"/>
  <c r="G290" i="46"/>
  <c r="F290" i="46"/>
  <c r="I289" i="46"/>
  <c r="H289" i="46"/>
  <c r="G289" i="46"/>
  <c r="F289" i="46"/>
  <c r="I288" i="46"/>
  <c r="H288" i="46"/>
  <c r="G288" i="46"/>
  <c r="F288" i="46"/>
  <c r="I287" i="46"/>
  <c r="H287" i="46"/>
  <c r="G287" i="46"/>
  <c r="F287" i="46"/>
  <c r="I286" i="46"/>
  <c r="H286" i="46"/>
  <c r="G286" i="46"/>
  <c r="F286" i="46"/>
  <c r="I285" i="46"/>
  <c r="H285" i="46"/>
  <c r="G285" i="46"/>
  <c r="F285" i="46"/>
  <c r="I284" i="46"/>
  <c r="H284" i="46"/>
  <c r="G284" i="46"/>
  <c r="F284" i="46"/>
  <c r="I283" i="46"/>
  <c r="H283" i="46"/>
  <c r="G283" i="46"/>
  <c r="F283" i="46"/>
  <c r="I282" i="46"/>
  <c r="H282" i="46"/>
  <c r="G282" i="46"/>
  <c r="F282" i="46"/>
  <c r="I281" i="46"/>
  <c r="H281" i="46"/>
  <c r="G281" i="46"/>
  <c r="F281" i="46"/>
  <c r="I280" i="46"/>
  <c r="H280" i="46"/>
  <c r="G280" i="46"/>
  <c r="F280" i="46"/>
  <c r="I279" i="46"/>
  <c r="H279" i="46"/>
  <c r="G279" i="46"/>
  <c r="F279" i="46"/>
  <c r="I278" i="46"/>
  <c r="H278" i="46"/>
  <c r="G278" i="46"/>
  <c r="F278" i="46"/>
  <c r="I277" i="46"/>
  <c r="H277" i="46"/>
  <c r="G277" i="46"/>
  <c r="F277" i="46"/>
  <c r="I276" i="46"/>
  <c r="H276" i="46"/>
  <c r="G276" i="46"/>
  <c r="F276" i="46"/>
  <c r="I275" i="46"/>
  <c r="H275" i="46"/>
  <c r="G275" i="46"/>
  <c r="F275" i="46"/>
  <c r="I274" i="46"/>
  <c r="H274" i="46"/>
  <c r="G274" i="46"/>
  <c r="F274" i="46"/>
  <c r="I273" i="46"/>
  <c r="H273" i="46"/>
  <c r="G273" i="46"/>
  <c r="F273" i="46"/>
  <c r="I272" i="46"/>
  <c r="H272" i="46"/>
  <c r="G272" i="46"/>
  <c r="F272" i="46"/>
  <c r="I271" i="46"/>
  <c r="H271" i="46"/>
  <c r="G271" i="46"/>
  <c r="F271" i="46"/>
  <c r="I270" i="46"/>
  <c r="H270" i="46"/>
  <c r="G270" i="46"/>
  <c r="F270" i="46"/>
  <c r="I269" i="46"/>
  <c r="H269" i="46"/>
  <c r="G269" i="46"/>
  <c r="F269" i="46"/>
  <c r="I268" i="46"/>
  <c r="H268" i="46"/>
  <c r="G268" i="46"/>
  <c r="F268" i="46"/>
  <c r="I267" i="46"/>
  <c r="H267" i="46"/>
  <c r="G267" i="46"/>
  <c r="F267" i="46"/>
  <c r="I266" i="46"/>
  <c r="H266" i="46"/>
  <c r="G266" i="46"/>
  <c r="F266" i="46"/>
  <c r="I265" i="46"/>
  <c r="H265" i="46"/>
  <c r="G265" i="46"/>
  <c r="F265" i="46"/>
  <c r="I264" i="46"/>
  <c r="H264" i="46"/>
  <c r="G264" i="46"/>
  <c r="F264" i="46"/>
  <c r="I263" i="46"/>
  <c r="H263" i="46"/>
  <c r="G263" i="46"/>
  <c r="F263" i="46"/>
  <c r="I262" i="46"/>
  <c r="H262" i="46"/>
  <c r="G262" i="46"/>
  <c r="F262" i="46"/>
  <c r="I261" i="46"/>
  <c r="H261" i="46"/>
  <c r="G261" i="46"/>
  <c r="F261" i="46"/>
  <c r="I260" i="46"/>
  <c r="H260" i="46"/>
  <c r="G260" i="46"/>
  <c r="F260" i="46"/>
  <c r="I259" i="46"/>
  <c r="H259" i="46"/>
  <c r="G259" i="46"/>
  <c r="F259" i="46"/>
  <c r="I258" i="46"/>
  <c r="H258" i="46"/>
  <c r="G258" i="46"/>
  <c r="F258" i="46"/>
  <c r="I257" i="46"/>
  <c r="H257" i="46"/>
  <c r="G257" i="46"/>
  <c r="F257" i="46"/>
  <c r="I256" i="46"/>
  <c r="H256" i="46"/>
  <c r="G256" i="46"/>
  <c r="F256" i="46"/>
  <c r="I255" i="46"/>
  <c r="H255" i="46"/>
  <c r="G255" i="46"/>
  <c r="F255" i="46"/>
  <c r="I254" i="46"/>
  <c r="H254" i="46"/>
  <c r="G254" i="46"/>
  <c r="F254" i="46"/>
  <c r="I253" i="46"/>
  <c r="H253" i="46"/>
  <c r="G253" i="46"/>
  <c r="F253" i="46"/>
  <c r="I252" i="46"/>
  <c r="H252" i="46"/>
  <c r="G252" i="46"/>
  <c r="F252" i="46"/>
  <c r="I251" i="46"/>
  <c r="H251" i="46"/>
  <c r="G251" i="46"/>
  <c r="F251" i="46"/>
  <c r="I250" i="46"/>
  <c r="H250" i="46"/>
  <c r="G250" i="46"/>
  <c r="F250" i="46"/>
  <c r="I249" i="46"/>
  <c r="H249" i="46"/>
  <c r="G249" i="46"/>
  <c r="F249" i="46"/>
  <c r="I248" i="46"/>
  <c r="H248" i="46"/>
  <c r="G248" i="46"/>
  <c r="F248" i="46"/>
  <c r="I247" i="46"/>
  <c r="H247" i="46"/>
  <c r="G247" i="46"/>
  <c r="F247" i="46"/>
  <c r="I246" i="46"/>
  <c r="H246" i="46"/>
  <c r="G246" i="46"/>
  <c r="F246" i="46"/>
  <c r="I245" i="46"/>
  <c r="H245" i="46"/>
  <c r="G245" i="46"/>
  <c r="F245" i="46"/>
  <c r="B273" i="29"/>
  <c r="B274" i="29"/>
  <c r="B275" i="29"/>
  <c r="B276" i="29"/>
  <c r="B277" i="29"/>
  <c r="B278" i="29"/>
  <c r="B279" i="29"/>
  <c r="B280" i="29"/>
  <c r="B281" i="29"/>
  <c r="B282" i="29"/>
  <c r="B283" i="29"/>
  <c r="B284" i="29"/>
  <c r="B285" i="29"/>
  <c r="B286" i="29"/>
  <c r="B287" i="29"/>
  <c r="B288" i="29"/>
  <c r="B289" i="29"/>
  <c r="B290" i="29"/>
  <c r="B291" i="29"/>
  <c r="B292" i="29"/>
  <c r="B293" i="29"/>
  <c r="B294" i="29"/>
  <c r="B295" i="29"/>
  <c r="B296" i="29"/>
  <c r="B297" i="29"/>
  <c r="B298" i="29"/>
  <c r="B299" i="29"/>
  <c r="B300" i="29"/>
  <c r="B301" i="29"/>
  <c r="B302" i="29"/>
  <c r="B303" i="29"/>
  <c r="B304" i="29"/>
  <c r="B305" i="29"/>
  <c r="B306" i="29"/>
  <c r="B307" i="29"/>
  <c r="B308" i="29"/>
  <c r="B309" i="29"/>
  <c r="D309" i="29"/>
  <c r="B310" i="29"/>
  <c r="B311" i="29"/>
  <c r="B312" i="29"/>
  <c r="B313" i="29"/>
  <c r="B314" i="29"/>
  <c r="B316" i="29"/>
  <c r="B317" i="29"/>
  <c r="B318" i="29"/>
  <c r="B319" i="29"/>
  <c r="C319" i="29"/>
  <c r="D319" i="29"/>
  <c r="B320" i="29"/>
  <c r="C320" i="29"/>
  <c r="D320" i="29"/>
  <c r="B321" i="29"/>
  <c r="C321" i="29"/>
  <c r="D321" i="29"/>
  <c r="B322" i="29"/>
  <c r="C322" i="29"/>
  <c r="D322" i="29"/>
  <c r="B323" i="29"/>
  <c r="C323" i="29"/>
  <c r="D323" i="29"/>
  <c r="B324" i="29"/>
  <c r="C324" i="29"/>
  <c r="D324" i="29"/>
  <c r="B325" i="29"/>
  <c r="C325" i="29"/>
  <c r="D325" i="29"/>
  <c r="B252" i="29"/>
  <c r="B253" i="29"/>
  <c r="B254" i="29"/>
  <c r="B255" i="29"/>
  <c r="B256" i="29"/>
  <c r="B257" i="29"/>
  <c r="B258" i="29"/>
  <c r="B259" i="29"/>
  <c r="B260" i="29"/>
  <c r="B261" i="29"/>
  <c r="B262" i="29"/>
  <c r="B263" i="29"/>
  <c r="B264" i="29"/>
  <c r="B265" i="29"/>
  <c r="B266" i="29"/>
  <c r="B267" i="29"/>
  <c r="B268" i="29"/>
  <c r="B269" i="29"/>
  <c r="B270" i="29"/>
  <c r="B271" i="29"/>
  <c r="B272" i="29"/>
  <c r="B247" i="29"/>
  <c r="B248" i="29"/>
  <c r="B249" i="29"/>
  <c r="B250" i="29"/>
  <c r="B251" i="29"/>
  <c r="Q311" i="12"/>
  <c r="Q312" i="12"/>
  <c r="Q313" i="12"/>
  <c r="Q314" i="12"/>
  <c r="Q315" i="12"/>
  <c r="Q316" i="12"/>
  <c r="K259" i="46" l="1"/>
  <c r="K275" i="46"/>
  <c r="K281" i="46"/>
  <c r="K285" i="46"/>
  <c r="K293" i="46"/>
  <c r="K267" i="46"/>
  <c r="K271" i="46"/>
  <c r="K289" i="46"/>
  <c r="K297" i="46"/>
  <c r="K247" i="46"/>
  <c r="K251" i="46"/>
  <c r="K255" i="46"/>
  <c r="K302" i="46"/>
  <c r="K248" i="46"/>
  <c r="K252" i="46"/>
  <c r="K256" i="46"/>
  <c r="K260" i="46"/>
  <c r="K264" i="46"/>
  <c r="K268" i="46"/>
  <c r="K272" i="46"/>
  <c r="K276" i="46"/>
  <c r="K277" i="46"/>
  <c r="K278" i="46"/>
  <c r="K282" i="46"/>
  <c r="K286" i="46"/>
  <c r="K290" i="46"/>
  <c r="K294" i="46"/>
  <c r="K298" i="46"/>
  <c r="K299" i="46"/>
  <c r="K303" i="46"/>
  <c r="K245" i="46"/>
  <c r="K249" i="46"/>
  <c r="K253" i="46"/>
  <c r="K257" i="46"/>
  <c r="K261" i="46"/>
  <c r="K265" i="46"/>
  <c r="K269" i="46"/>
  <c r="K273" i="46"/>
  <c r="K279" i="46"/>
  <c r="K283" i="46"/>
  <c r="K287" i="46"/>
  <c r="K291" i="46"/>
  <c r="K292" i="46"/>
  <c r="K295" i="46"/>
  <c r="K300" i="46"/>
  <c r="K304" i="46"/>
  <c r="K246" i="46"/>
  <c r="K250" i="46"/>
  <c r="K254" i="46"/>
  <c r="K258" i="46"/>
  <c r="K262" i="46"/>
  <c r="K263" i="46"/>
  <c r="K266" i="46"/>
  <c r="K270" i="46"/>
  <c r="K274" i="46"/>
  <c r="K280" i="46"/>
  <c r="K284" i="46"/>
  <c r="K288" i="46"/>
  <c r="K296" i="46"/>
  <c r="K301" i="46"/>
  <c r="K305" i="46"/>
  <c r="K306" i="46"/>
  <c r="K307" i="46"/>
  <c r="W311" i="12"/>
  <c r="W312" i="12"/>
  <c r="D46" i="22" l="1"/>
  <c r="E46" i="24"/>
  <c r="D14" i="22" l="1"/>
  <c r="D13" i="22" l="1"/>
  <c r="B28" i="18" l="1"/>
  <c r="B41" i="46" l="1"/>
  <c r="F41" i="46"/>
  <c r="G41" i="46"/>
  <c r="H41" i="46"/>
  <c r="I41" i="46"/>
  <c r="B41" i="29"/>
  <c r="B42" i="29"/>
  <c r="C177" i="26"/>
  <c r="H177" i="26" s="1"/>
  <c r="H179" i="46"/>
  <c r="G179" i="46"/>
  <c r="F179" i="46"/>
  <c r="F178" i="46"/>
  <c r="C178" i="46"/>
  <c r="B179" i="46"/>
  <c r="G177" i="26" l="1"/>
  <c r="K177" i="26"/>
  <c r="I177" i="26"/>
  <c r="J177" i="26"/>
  <c r="Q181" i="12"/>
  <c r="B177" i="26"/>
  <c r="B179" i="29"/>
  <c r="C36" i="26"/>
  <c r="J36" i="46"/>
  <c r="H36" i="46"/>
  <c r="G36" i="46"/>
  <c r="C36" i="46"/>
  <c r="B36" i="46"/>
  <c r="C176" i="26"/>
  <c r="J176" i="26" s="1"/>
  <c r="G178" i="46"/>
  <c r="H178" i="46"/>
  <c r="D176" i="26"/>
  <c r="B196" i="29"/>
  <c r="B193" i="46"/>
  <c r="B194" i="26"/>
  <c r="C194" i="26"/>
  <c r="J194" i="26" s="1"/>
  <c r="B195" i="26"/>
  <c r="C195" i="26"/>
  <c r="G195" i="26" s="1"/>
  <c r="B196" i="26"/>
  <c r="C196" i="26"/>
  <c r="K196" i="26" s="1"/>
  <c r="B197" i="26"/>
  <c r="C197" i="26"/>
  <c r="I197" i="26" s="1"/>
  <c r="B198" i="26"/>
  <c r="C198" i="26"/>
  <c r="B199" i="26"/>
  <c r="C199" i="26"/>
  <c r="K199" i="26" s="1"/>
  <c r="B200" i="26"/>
  <c r="C200" i="26"/>
  <c r="H200" i="26" s="1"/>
  <c r="B201" i="26"/>
  <c r="C201" i="26"/>
  <c r="K201" i="26" s="1"/>
  <c r="B202" i="26"/>
  <c r="C202" i="26"/>
  <c r="H202" i="26" s="1"/>
  <c r="B203" i="26"/>
  <c r="C203" i="26"/>
  <c r="H203" i="26" s="1"/>
  <c r="B204" i="26"/>
  <c r="C204" i="26"/>
  <c r="G204" i="26" s="1"/>
  <c r="B205" i="26"/>
  <c r="C205" i="26"/>
  <c r="I205" i="26" s="1"/>
  <c r="B206" i="26"/>
  <c r="C206" i="26"/>
  <c r="B207" i="26"/>
  <c r="C207" i="26"/>
  <c r="K207" i="26" s="1"/>
  <c r="B208" i="26"/>
  <c r="C208" i="26"/>
  <c r="G208" i="26" s="1"/>
  <c r="B209" i="26"/>
  <c r="C209" i="26"/>
  <c r="I209" i="26" s="1"/>
  <c r="B210" i="26"/>
  <c r="C210" i="26"/>
  <c r="H210" i="26" s="1"/>
  <c r="B211" i="26"/>
  <c r="C211" i="26"/>
  <c r="H211" i="26" s="1"/>
  <c r="B212" i="26"/>
  <c r="C212" i="26"/>
  <c r="K212" i="26" s="1"/>
  <c r="B213" i="26"/>
  <c r="C213" i="26"/>
  <c r="I213" i="26" s="1"/>
  <c r="B214" i="26"/>
  <c r="C214" i="26"/>
  <c r="B215" i="26"/>
  <c r="C215" i="26"/>
  <c r="H215" i="26" s="1"/>
  <c r="B216" i="26"/>
  <c r="C216" i="26"/>
  <c r="B217" i="26"/>
  <c r="C217" i="26"/>
  <c r="G217" i="26" s="1"/>
  <c r="B218" i="26"/>
  <c r="C218" i="26"/>
  <c r="B219" i="26"/>
  <c r="C219" i="26"/>
  <c r="I219" i="26" s="1"/>
  <c r="B220" i="26"/>
  <c r="C220" i="26"/>
  <c r="G220" i="26" s="1"/>
  <c r="B221" i="26"/>
  <c r="C221" i="26"/>
  <c r="K221" i="26" s="1"/>
  <c r="B222" i="26"/>
  <c r="C222" i="26"/>
  <c r="H222" i="26" s="1"/>
  <c r="B223" i="26"/>
  <c r="C223" i="26"/>
  <c r="B224" i="26"/>
  <c r="C224" i="26"/>
  <c r="G224" i="26" s="1"/>
  <c r="B225" i="26"/>
  <c r="C225" i="26"/>
  <c r="I225" i="26" s="1"/>
  <c r="B226" i="26"/>
  <c r="C226" i="26"/>
  <c r="B227" i="26"/>
  <c r="C227" i="26"/>
  <c r="H227" i="26" s="1"/>
  <c r="B228" i="26"/>
  <c r="C228" i="26"/>
  <c r="G228" i="26" s="1"/>
  <c r="B229" i="26"/>
  <c r="C229" i="26"/>
  <c r="G229" i="26" s="1"/>
  <c r="B230" i="26"/>
  <c r="C230" i="26"/>
  <c r="H230" i="26" s="1"/>
  <c r="B231" i="26"/>
  <c r="C231" i="26"/>
  <c r="J231" i="26" s="1"/>
  <c r="B232" i="26"/>
  <c r="C232" i="26"/>
  <c r="G232" i="26" s="1"/>
  <c r="B233" i="26"/>
  <c r="C233" i="26"/>
  <c r="G233" i="26" s="1"/>
  <c r="B234" i="26"/>
  <c r="C234" i="26"/>
  <c r="B235" i="26"/>
  <c r="C235" i="26"/>
  <c r="G235" i="26" s="1"/>
  <c r="B236" i="26"/>
  <c r="C236" i="26"/>
  <c r="I236" i="26" s="1"/>
  <c r="B237" i="26"/>
  <c r="C237" i="26"/>
  <c r="H237" i="26" s="1"/>
  <c r="B238" i="26"/>
  <c r="C238" i="26"/>
  <c r="B239" i="26"/>
  <c r="C239" i="26"/>
  <c r="B240" i="26"/>
  <c r="C240" i="26"/>
  <c r="I240" i="26" s="1"/>
  <c r="B241" i="26"/>
  <c r="C241" i="26"/>
  <c r="K241" i="26" s="1"/>
  <c r="B242" i="26"/>
  <c r="C242" i="26"/>
  <c r="B243" i="26"/>
  <c r="C243" i="26"/>
  <c r="H243" i="26" s="1"/>
  <c r="B244" i="26"/>
  <c r="C244" i="26"/>
  <c r="I244" i="26" s="1"/>
  <c r="B245" i="26"/>
  <c r="C245" i="26"/>
  <c r="G245" i="26" s="1"/>
  <c r="B246" i="26"/>
  <c r="C246" i="26"/>
  <c r="H246" i="26" s="1"/>
  <c r="B247" i="26"/>
  <c r="C247" i="26"/>
  <c r="I247" i="26" s="1"/>
  <c r="B248" i="26"/>
  <c r="C248" i="26"/>
  <c r="B249" i="26"/>
  <c r="C249" i="26"/>
  <c r="J249" i="26" s="1"/>
  <c r="B250" i="26"/>
  <c r="C250" i="26"/>
  <c r="H250" i="26" s="1"/>
  <c r="B251" i="26"/>
  <c r="C251" i="26"/>
  <c r="B252" i="26"/>
  <c r="C252" i="26"/>
  <c r="G252" i="26" s="1"/>
  <c r="B253" i="26"/>
  <c r="C253" i="26"/>
  <c r="J253" i="26" s="1"/>
  <c r="B254" i="26"/>
  <c r="C254" i="26"/>
  <c r="B255" i="26"/>
  <c r="C255" i="26"/>
  <c r="B256" i="26"/>
  <c r="C256" i="26"/>
  <c r="B257" i="26"/>
  <c r="C257" i="26"/>
  <c r="B258" i="26"/>
  <c r="C258" i="26"/>
  <c r="B259" i="26"/>
  <c r="C259" i="26"/>
  <c r="B260" i="26"/>
  <c r="C260" i="26"/>
  <c r="B261" i="26"/>
  <c r="C261" i="26"/>
  <c r="B262" i="26"/>
  <c r="C262" i="26"/>
  <c r="B263" i="26"/>
  <c r="C263" i="26"/>
  <c r="B264" i="26"/>
  <c r="C264" i="26"/>
  <c r="B265" i="26"/>
  <c r="C265" i="26"/>
  <c r="B266" i="26"/>
  <c r="C266" i="26"/>
  <c r="B267" i="26"/>
  <c r="C267" i="26"/>
  <c r="B268" i="26"/>
  <c r="C268" i="26"/>
  <c r="B269" i="26"/>
  <c r="C269" i="26"/>
  <c r="G269" i="26" s="1"/>
  <c r="B270" i="26"/>
  <c r="C270" i="26"/>
  <c r="B271" i="26"/>
  <c r="C271" i="26"/>
  <c r="B272" i="26"/>
  <c r="C272" i="26"/>
  <c r="B273" i="26"/>
  <c r="C273" i="26"/>
  <c r="B274" i="26"/>
  <c r="C274" i="26"/>
  <c r="B275" i="26"/>
  <c r="C275" i="26"/>
  <c r="B276" i="26"/>
  <c r="C276" i="26"/>
  <c r="B277" i="26"/>
  <c r="C277" i="26"/>
  <c r="B278" i="26"/>
  <c r="C278" i="26"/>
  <c r="B279" i="26"/>
  <c r="C279" i="26"/>
  <c r="B280" i="26"/>
  <c r="C280" i="26"/>
  <c r="B281" i="26"/>
  <c r="C281" i="26"/>
  <c r="B282" i="26"/>
  <c r="C282" i="26"/>
  <c r="B283" i="26"/>
  <c r="C283" i="26"/>
  <c r="B284" i="26"/>
  <c r="C284" i="26"/>
  <c r="B285" i="26"/>
  <c r="C285" i="26"/>
  <c r="B286" i="26"/>
  <c r="C286" i="26"/>
  <c r="B287" i="26"/>
  <c r="C287" i="26"/>
  <c r="B288" i="26"/>
  <c r="C288" i="26"/>
  <c r="B289" i="26"/>
  <c r="C289" i="26"/>
  <c r="B290" i="26"/>
  <c r="C290" i="26"/>
  <c r="B291" i="26"/>
  <c r="C291" i="26"/>
  <c r="B292" i="26"/>
  <c r="C292" i="26"/>
  <c r="B293" i="26"/>
  <c r="C293" i="26"/>
  <c r="B294" i="26"/>
  <c r="C294" i="26"/>
  <c r="B295" i="26"/>
  <c r="C295" i="26"/>
  <c r="B296" i="26"/>
  <c r="C296" i="26"/>
  <c r="B297" i="26"/>
  <c r="C297" i="26"/>
  <c r="B298" i="26"/>
  <c r="C298" i="26"/>
  <c r="B299" i="26"/>
  <c r="C299" i="26"/>
  <c r="B300" i="26"/>
  <c r="C300" i="26"/>
  <c r="B301" i="26"/>
  <c r="C301" i="26"/>
  <c r="B302" i="26"/>
  <c r="C302" i="26"/>
  <c r="B303" i="26"/>
  <c r="C303" i="26"/>
  <c r="B304" i="26"/>
  <c r="C304" i="26"/>
  <c r="G304" i="26" s="1"/>
  <c r="B305" i="26"/>
  <c r="C305" i="26"/>
  <c r="B306" i="26"/>
  <c r="C306" i="26"/>
  <c r="F193" i="46"/>
  <c r="G193" i="46"/>
  <c r="D193" i="46"/>
  <c r="L177" i="26" l="1"/>
  <c r="B176" i="26"/>
  <c r="B178" i="46"/>
  <c r="F36" i="46"/>
  <c r="Q180" i="12"/>
  <c r="D36" i="26"/>
  <c r="C36" i="29"/>
  <c r="B36" i="26"/>
  <c r="B36" i="29"/>
  <c r="K176" i="26"/>
  <c r="I176" i="26"/>
  <c r="G176" i="26"/>
  <c r="H176" i="26"/>
  <c r="C178" i="29"/>
  <c r="B178" i="29"/>
  <c r="K205" i="26"/>
  <c r="J228" i="26"/>
  <c r="J229" i="26"/>
  <c r="H228" i="26"/>
  <c r="J205" i="26"/>
  <c r="H199" i="26"/>
  <c r="K200" i="26"/>
  <c r="I269" i="26"/>
  <c r="H247" i="26"/>
  <c r="J200" i="26"/>
  <c r="J304" i="26"/>
  <c r="K237" i="26"/>
  <c r="G200" i="26"/>
  <c r="J195" i="26"/>
  <c r="J235" i="26"/>
  <c r="H221" i="26"/>
  <c r="J252" i="26"/>
  <c r="H235" i="26"/>
  <c r="J232" i="26"/>
  <c r="K211" i="26"/>
  <c r="I200" i="26"/>
  <c r="I195" i="26"/>
  <c r="I235" i="26"/>
  <c r="K235" i="26"/>
  <c r="H220" i="26"/>
  <c r="K209" i="26"/>
  <c r="K253" i="26"/>
  <c r="J247" i="26"/>
  <c r="J240" i="26"/>
  <c r="J237" i="26"/>
  <c r="J233" i="26"/>
  <c r="H232" i="26"/>
  <c r="I231" i="26"/>
  <c r="J215" i="26"/>
  <c r="J211" i="26"/>
  <c r="J209" i="26"/>
  <c r="H205" i="26"/>
  <c r="J204" i="26"/>
  <c r="J197" i="26"/>
  <c r="I194" i="26"/>
  <c r="K244" i="26"/>
  <c r="I237" i="26"/>
  <c r="H231" i="26"/>
  <c r="I215" i="26"/>
  <c r="I211" i="26"/>
  <c r="G205" i="26"/>
  <c r="H204" i="26"/>
  <c r="H197" i="26"/>
  <c r="H194" i="26"/>
  <c r="K231" i="26"/>
  <c r="K215" i="26"/>
  <c r="K249" i="26"/>
  <c r="H244" i="26"/>
  <c r="G237" i="26"/>
  <c r="G231" i="26"/>
  <c r="K225" i="26"/>
  <c r="H219" i="26"/>
  <c r="G215" i="26"/>
  <c r="G211" i="26"/>
  <c r="H269" i="26"/>
  <c r="I253" i="26"/>
  <c r="I249" i="26"/>
  <c r="K247" i="26"/>
  <c r="G247" i="26"/>
  <c r="H240" i="26"/>
  <c r="I233" i="26"/>
  <c r="I229" i="26"/>
  <c r="J225" i="26"/>
  <c r="K217" i="26"/>
  <c r="H209" i="26"/>
  <c r="J208" i="26"/>
  <c r="H195" i="26"/>
  <c r="G209" i="26"/>
  <c r="H208" i="26"/>
  <c r="K197" i="26"/>
  <c r="K195" i="26"/>
  <c r="H253" i="26"/>
  <c r="H249" i="26"/>
  <c r="H233" i="26"/>
  <c r="H229" i="26"/>
  <c r="H225" i="26"/>
  <c r="J224" i="26"/>
  <c r="H217" i="26"/>
  <c r="J269" i="26"/>
  <c r="G253" i="26"/>
  <c r="G249" i="26"/>
  <c r="J244" i="26"/>
  <c r="K240" i="26"/>
  <c r="K233" i="26"/>
  <c r="I232" i="26"/>
  <c r="K229" i="26"/>
  <c r="I228" i="26"/>
  <c r="G225" i="26"/>
  <c r="H224" i="26"/>
  <c r="J220" i="26"/>
  <c r="Q198" i="12"/>
  <c r="D196" i="29"/>
  <c r="E194" i="26"/>
  <c r="G256" i="26"/>
  <c r="H256" i="26"/>
  <c r="J256" i="26"/>
  <c r="I239" i="26"/>
  <c r="J239" i="26"/>
  <c r="G239" i="26"/>
  <c r="I245" i="26"/>
  <c r="H245" i="26"/>
  <c r="K245" i="26"/>
  <c r="H239" i="26"/>
  <c r="I223" i="26"/>
  <c r="J223" i="26"/>
  <c r="G223" i="26"/>
  <c r="I201" i="26"/>
  <c r="J201" i="26"/>
  <c r="G201" i="26"/>
  <c r="I304" i="26"/>
  <c r="H304" i="26"/>
  <c r="I243" i="26"/>
  <c r="J243" i="26"/>
  <c r="K243" i="26"/>
  <c r="H223" i="26"/>
  <c r="G216" i="26"/>
  <c r="K216" i="26"/>
  <c r="H216" i="26"/>
  <c r="I207" i="26"/>
  <c r="J207" i="26"/>
  <c r="G207" i="26"/>
  <c r="I203" i="26"/>
  <c r="J203" i="26"/>
  <c r="K203" i="26"/>
  <c r="H201" i="26"/>
  <c r="I196" i="26"/>
  <c r="J196" i="26"/>
  <c r="G196" i="26"/>
  <c r="K239" i="26"/>
  <c r="G212" i="26"/>
  <c r="H212" i="26"/>
  <c r="K223" i="26"/>
  <c r="J212" i="26"/>
  <c r="K304" i="26"/>
  <c r="G243" i="26"/>
  <c r="J236" i="26"/>
  <c r="G236" i="26"/>
  <c r="K236" i="26"/>
  <c r="H236" i="26"/>
  <c r="J216" i="26"/>
  <c r="H207" i="26"/>
  <c r="G203" i="26"/>
  <c r="H196" i="26"/>
  <c r="I241" i="26"/>
  <c r="G241" i="26"/>
  <c r="J227" i="26"/>
  <c r="I227" i="26"/>
  <c r="K227" i="26"/>
  <c r="I221" i="26"/>
  <c r="J221" i="26"/>
  <c r="J213" i="26"/>
  <c r="G213" i="26"/>
  <c r="K213" i="26"/>
  <c r="I199" i="26"/>
  <c r="J199" i="26"/>
  <c r="H241" i="26"/>
  <c r="G227" i="26"/>
  <c r="G221" i="26"/>
  <c r="J219" i="26"/>
  <c r="G219" i="26"/>
  <c r="K219" i="26"/>
  <c r="I217" i="26"/>
  <c r="J217" i="26"/>
  <c r="H213" i="26"/>
  <c r="G199" i="26"/>
  <c r="K269" i="26"/>
  <c r="H252" i="26"/>
  <c r="K194" i="26"/>
  <c r="G194" i="26"/>
  <c r="G244" i="26"/>
  <c r="G240" i="26"/>
  <c r="G197" i="26"/>
  <c r="H193" i="46"/>
  <c r="I214" i="26"/>
  <c r="J214" i="26"/>
  <c r="G214" i="26"/>
  <c r="K214" i="26"/>
  <c r="H214" i="26"/>
  <c r="I238" i="26"/>
  <c r="J238" i="26"/>
  <c r="G238" i="26"/>
  <c r="K238" i="26"/>
  <c r="H238" i="26"/>
  <c r="I198" i="26"/>
  <c r="J198" i="26"/>
  <c r="G198" i="26"/>
  <c r="K198" i="26"/>
  <c r="I234" i="26"/>
  <c r="J234" i="26"/>
  <c r="G234" i="26"/>
  <c r="K234" i="26"/>
  <c r="I226" i="26"/>
  <c r="J226" i="26"/>
  <c r="G226" i="26"/>
  <c r="K226" i="26"/>
  <c r="I218" i="26"/>
  <c r="J218" i="26"/>
  <c r="G218" i="26"/>
  <c r="K218" i="26"/>
  <c r="I206" i="26"/>
  <c r="J206" i="26"/>
  <c r="G206" i="26"/>
  <c r="K206" i="26"/>
  <c r="H198" i="26"/>
  <c r="I246" i="26"/>
  <c r="J246" i="26"/>
  <c r="G246" i="26"/>
  <c r="K246" i="26"/>
  <c r="I242" i="26"/>
  <c r="J242" i="26"/>
  <c r="G242" i="26"/>
  <c r="K242" i="26"/>
  <c r="H234" i="26"/>
  <c r="H226" i="26"/>
  <c r="H218" i="26"/>
  <c r="H206" i="26"/>
  <c r="I250" i="26"/>
  <c r="J250" i="26"/>
  <c r="G250" i="26"/>
  <c r="K250" i="26"/>
  <c r="H242" i="26"/>
  <c r="I230" i="26"/>
  <c r="J230" i="26"/>
  <c r="G230" i="26"/>
  <c r="K230" i="26"/>
  <c r="I222" i="26"/>
  <c r="J222" i="26"/>
  <c r="G222" i="26"/>
  <c r="K222" i="26"/>
  <c r="I210" i="26"/>
  <c r="J210" i="26"/>
  <c r="G210" i="26"/>
  <c r="K210" i="26"/>
  <c r="I202" i="26"/>
  <c r="J202" i="26"/>
  <c r="G202" i="26"/>
  <c r="K202" i="26"/>
  <c r="I256" i="26"/>
  <c r="I252" i="26"/>
  <c r="J245" i="26"/>
  <c r="J241" i="26"/>
  <c r="I224" i="26"/>
  <c r="I220" i="26"/>
  <c r="I216" i="26"/>
  <c r="I212" i="26"/>
  <c r="I208" i="26"/>
  <c r="I204" i="26"/>
  <c r="K256" i="26"/>
  <c r="K252" i="26"/>
  <c r="K232" i="26"/>
  <c r="K228" i="26"/>
  <c r="K224" i="26"/>
  <c r="K220" i="26"/>
  <c r="K208" i="26"/>
  <c r="K204" i="26"/>
  <c r="L176" i="26" l="1"/>
  <c r="L209" i="26"/>
  <c r="L199" i="26"/>
  <c r="L229" i="26"/>
  <c r="L219" i="26"/>
  <c r="L233" i="26"/>
  <c r="L304" i="26"/>
  <c r="L249" i="26"/>
  <c r="L237" i="26"/>
  <c r="L231" i="26"/>
  <c r="L195" i="26"/>
  <c r="L235" i="26"/>
  <c r="L197" i="26"/>
  <c r="L228" i="26"/>
  <c r="L221" i="26"/>
  <c r="L225" i="26"/>
  <c r="L200" i="26"/>
  <c r="L194" i="26"/>
  <c r="L232" i="26"/>
  <c r="L269" i="26"/>
  <c r="L247" i="26"/>
  <c r="L211" i="26"/>
  <c r="L215" i="26"/>
  <c r="L205" i="26"/>
  <c r="L244" i="26"/>
  <c r="L240" i="26"/>
  <c r="L217" i="26"/>
  <c r="L216" i="26"/>
  <c r="L207" i="26"/>
  <c r="L201" i="26"/>
  <c r="L245" i="26"/>
  <c r="L239" i="26"/>
  <c r="L204" i="26"/>
  <c r="L220" i="26"/>
  <c r="L250" i="26"/>
  <c r="L213" i="26"/>
  <c r="L196" i="26"/>
  <c r="L253" i="26"/>
  <c r="L208" i="26"/>
  <c r="L224" i="26"/>
  <c r="L252" i="26"/>
  <c r="L243" i="26"/>
  <c r="L236" i="26"/>
  <c r="L212" i="26"/>
  <c r="L241" i="26"/>
  <c r="L256" i="26"/>
  <c r="L227" i="26"/>
  <c r="L203" i="26"/>
  <c r="L223" i="26"/>
  <c r="L202" i="26"/>
  <c r="L230" i="26"/>
  <c r="L234" i="26"/>
  <c r="L238" i="26"/>
  <c r="L214" i="26"/>
  <c r="L222" i="26"/>
  <c r="L210" i="26"/>
  <c r="L242" i="26"/>
  <c r="L246" i="26"/>
  <c r="L206" i="26"/>
  <c r="L218" i="26"/>
  <c r="L226" i="26"/>
  <c r="L198" i="26"/>
  <c r="F36" i="15" l="1"/>
  <c r="B245" i="29" l="1"/>
  <c r="B246" i="29"/>
  <c r="B242" i="46" l="1"/>
  <c r="B243" i="46"/>
  <c r="B244" i="46"/>
  <c r="A16" i="12"/>
  <c r="C17" i="26"/>
  <c r="C18" i="26"/>
  <c r="C19" i="26"/>
  <c r="C20" i="26"/>
  <c r="C21" i="26"/>
  <c r="C22" i="26"/>
  <c r="A17" i="12" l="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l="1"/>
  <c r="G242" i="46"/>
  <c r="H242" i="46"/>
  <c r="G243" i="46"/>
  <c r="H243" i="46"/>
  <c r="G244" i="46"/>
  <c r="H244" i="46"/>
  <c r="I244" i="46"/>
  <c r="J244" i="46"/>
  <c r="F243" i="46"/>
  <c r="F242" i="46"/>
  <c r="A39" i="12" l="1"/>
  <c r="A40" i="12" s="1"/>
  <c r="A41" i="12" s="1"/>
  <c r="A42" i="12" s="1"/>
  <c r="A36" i="46"/>
  <c r="A36" i="29"/>
  <c r="A36" i="26"/>
  <c r="W249" i="12"/>
  <c r="F244" i="46"/>
  <c r="K244" i="46" s="1"/>
  <c r="W253" i="12"/>
  <c r="W257" i="12"/>
  <c r="W261" i="12"/>
  <c r="W265" i="12"/>
  <c r="W269" i="12"/>
  <c r="W273" i="12"/>
  <c r="W277" i="12"/>
  <c r="W281" i="12"/>
  <c r="W285" i="12"/>
  <c r="W289" i="12"/>
  <c r="W293" i="12"/>
  <c r="W297" i="12"/>
  <c r="W301" i="12"/>
  <c r="W305" i="12"/>
  <c r="W309" i="12"/>
  <c r="W250" i="12"/>
  <c r="W254" i="12"/>
  <c r="W258" i="12"/>
  <c r="W262" i="12"/>
  <c r="W266" i="12"/>
  <c r="W270" i="12"/>
  <c r="W274" i="12"/>
  <c r="W278" i="12"/>
  <c r="W282" i="12"/>
  <c r="W286" i="12"/>
  <c r="W290" i="12"/>
  <c r="W294" i="12"/>
  <c r="W298" i="12"/>
  <c r="W302" i="12"/>
  <c r="W306" i="12"/>
  <c r="W251" i="12"/>
  <c r="W255" i="12"/>
  <c r="W259" i="12"/>
  <c r="W263" i="12"/>
  <c r="W267" i="12"/>
  <c r="W271" i="12"/>
  <c r="W275" i="12"/>
  <c r="W279" i="12"/>
  <c r="W283" i="12"/>
  <c r="W287" i="12"/>
  <c r="W291" i="12"/>
  <c r="W295" i="12"/>
  <c r="W303" i="12"/>
  <c r="W310" i="12"/>
  <c r="W299" i="12"/>
  <c r="W252" i="12"/>
  <c r="W256" i="12"/>
  <c r="W260" i="12"/>
  <c r="W264" i="12"/>
  <c r="W268" i="12"/>
  <c r="W272" i="12"/>
  <c r="W276" i="12"/>
  <c r="W280" i="12"/>
  <c r="W284" i="12"/>
  <c r="W288" i="12"/>
  <c r="W292" i="12"/>
  <c r="W296" i="12"/>
  <c r="W300" i="12"/>
  <c r="W304" i="12"/>
  <c r="W307" i="12"/>
  <c r="W308" i="12"/>
  <c r="A43" i="12" l="1"/>
  <c r="H36" i="29"/>
  <c r="J36" i="29"/>
  <c r="F36" i="29"/>
  <c r="G36" i="29"/>
  <c r="A44" i="12" l="1"/>
  <c r="A41" i="46"/>
  <c r="A41" i="29"/>
  <c r="I41" i="29" l="1"/>
  <c r="F41" i="29"/>
  <c r="H41" i="29"/>
  <c r="G41" i="29"/>
  <c r="A42" i="29"/>
  <c r="A45" i="12"/>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E195" i="26"/>
  <c r="E238" i="26"/>
  <c r="E239" i="26"/>
  <c r="E240" i="26"/>
  <c r="E241" i="26"/>
  <c r="D238" i="26"/>
  <c r="A321" i="12"/>
  <c r="A322" i="12"/>
  <c r="A320" i="29" s="1"/>
  <c r="A323" i="12"/>
  <c r="A321" i="29" s="1"/>
  <c r="A324" i="12"/>
  <c r="A322" i="29" s="1"/>
  <c r="A325" i="12"/>
  <c r="A323" i="29" s="1"/>
  <c r="A326" i="12"/>
  <c r="A324" i="29" s="1"/>
  <c r="A327" i="12"/>
  <c r="A325" i="29" s="1"/>
  <c r="A328" i="12"/>
  <c r="A329" i="12"/>
  <c r="A330" i="12"/>
  <c r="A331" i="12"/>
  <c r="A332" i="12"/>
  <c r="A333" i="12"/>
  <c r="A334" i="12"/>
  <c r="A335" i="12"/>
  <c r="A336" i="12"/>
  <c r="A337" i="12"/>
  <c r="A338" i="12"/>
  <c r="A339" i="12"/>
  <c r="A340" i="12"/>
  <c r="A341" i="12"/>
  <c r="A675" i="12"/>
  <c r="A676" i="12"/>
  <c r="A677" i="12"/>
  <c r="A678" i="12"/>
  <c r="A679" i="12"/>
  <c r="A680" i="12"/>
  <c r="A681" i="12"/>
  <c r="A682" i="12"/>
  <c r="A683" i="12"/>
  <c r="K683" i="12"/>
  <c r="Q683" i="12"/>
  <c r="W683" i="12"/>
  <c r="A684" i="12"/>
  <c r="K684" i="12"/>
  <c r="Q684" i="12"/>
  <c r="W684" i="12"/>
  <c r="A685" i="12"/>
  <c r="K685" i="12"/>
  <c r="Q685" i="12"/>
  <c r="W685" i="12"/>
  <c r="A686" i="12"/>
  <c r="A687" i="12"/>
  <c r="A688" i="12"/>
  <c r="A689" i="12"/>
  <c r="A690" i="12"/>
  <c r="A691" i="12"/>
  <c r="A692" i="12"/>
  <c r="A693" i="12"/>
  <c r="A694" i="12"/>
  <c r="A702" i="12"/>
  <c r="K702" i="12"/>
  <c r="Q702" i="12"/>
  <c r="W702" i="12"/>
  <c r="A145" i="12" l="1"/>
  <c r="A142" i="46"/>
  <c r="A142" i="29"/>
  <c r="A319" i="29"/>
  <c r="K273" i="12"/>
  <c r="K257" i="12"/>
  <c r="K253" i="12"/>
  <c r="K249" i="12"/>
  <c r="K260" i="12"/>
  <c r="K256" i="12"/>
  <c r="K308" i="12"/>
  <c r="K251" i="12"/>
  <c r="K254" i="12"/>
  <c r="K250" i="12"/>
  <c r="H239" i="46"/>
  <c r="H240" i="46"/>
  <c r="H241" i="46"/>
  <c r="H238" i="46"/>
  <c r="D238" i="46"/>
  <c r="A146" i="12" l="1"/>
  <c r="A143" i="29"/>
  <c r="B238" i="46"/>
  <c r="B242" i="29"/>
  <c r="B240" i="46"/>
  <c r="B243" i="29"/>
  <c r="B241" i="29"/>
  <c r="B239" i="46"/>
  <c r="D241" i="29"/>
  <c r="A147" i="12" l="1"/>
  <c r="A145" i="29" s="1"/>
  <c r="A144" i="29"/>
  <c r="A148" i="12" l="1"/>
  <c r="A149" i="12" s="1"/>
  <c r="B237" i="46"/>
  <c r="B240" i="29"/>
  <c r="B235" i="46"/>
  <c r="B238" i="29"/>
  <c r="B234" i="46"/>
  <c r="B237" i="29"/>
  <c r="B236" i="29"/>
  <c r="B233" i="46"/>
  <c r="B239" i="29"/>
  <c r="B236" i="46"/>
  <c r="B232" i="46"/>
  <c r="B235" i="29"/>
  <c r="A146" i="29" l="1"/>
  <c r="A150" i="12"/>
  <c r="A147" i="29"/>
  <c r="B223" i="46"/>
  <c r="B230" i="46"/>
  <c r="B226" i="46"/>
  <c r="B222" i="46"/>
  <c r="B229" i="46"/>
  <c r="B225" i="46"/>
  <c r="B231" i="46"/>
  <c r="B227" i="46"/>
  <c r="B228" i="46"/>
  <c r="B224" i="46"/>
  <c r="B233" i="29"/>
  <c r="B234" i="29"/>
  <c r="A148" i="29" l="1"/>
  <c r="A151" i="12"/>
  <c r="B225" i="29"/>
  <c r="B226" i="29"/>
  <c r="B227" i="29"/>
  <c r="B228" i="29"/>
  <c r="B229" i="29"/>
  <c r="B230" i="29"/>
  <c r="B231" i="29"/>
  <c r="B232" i="29"/>
  <c r="A152" i="12" l="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49" i="29"/>
  <c r="K39" i="11"/>
  <c r="L39" i="11" s="1"/>
  <c r="A181" i="12" l="1"/>
  <c r="A178" i="29"/>
  <c r="A176" i="26"/>
  <c r="A178" i="46"/>
  <c r="H178" i="29" l="1"/>
  <c r="F178" i="29"/>
  <c r="G178" i="29"/>
  <c r="A182" i="12"/>
  <c r="A177" i="26"/>
  <c r="A179" i="46"/>
  <c r="A179" i="29"/>
  <c r="M23" i="11"/>
  <c r="N23" i="11" s="1"/>
  <c r="O23" i="11" s="1"/>
  <c r="P23" i="11" s="1"/>
  <c r="H179" i="29" l="1"/>
  <c r="F179" i="29"/>
  <c r="G179" i="29"/>
  <c r="A183" i="12"/>
  <c r="A184" i="12" s="1"/>
  <c r="A185" i="12" s="1"/>
  <c r="A186" i="12" s="1"/>
  <c r="A187" i="12" s="1"/>
  <c r="A188" i="12" s="1"/>
  <c r="A189" i="12" s="1"/>
  <c r="A190" i="12" s="1"/>
  <c r="A191" i="12" s="1"/>
  <c r="A192" i="12" s="1"/>
  <c r="A178" i="26"/>
  <c r="E14" i="11"/>
  <c r="E13" i="11"/>
  <c r="A193" i="12" l="1"/>
  <c r="A188" i="26"/>
  <c r="A190" i="29"/>
  <c r="B15" i="11"/>
  <c r="C15" i="11" s="1"/>
  <c r="G190" i="29" l="1"/>
  <c r="F190" i="29"/>
  <c r="H190" i="29"/>
  <c r="A194" i="12"/>
  <c r="A189" i="26"/>
  <c r="A191" i="29"/>
  <c r="F191" i="29" l="1"/>
  <c r="H191" i="29"/>
  <c r="G191" i="29"/>
  <c r="A195" i="12"/>
  <c r="A196" i="12" s="1"/>
  <c r="A197" i="12" s="1"/>
  <c r="A198" i="12" s="1"/>
  <c r="A190" i="26"/>
  <c r="A192" i="29"/>
  <c r="A199" i="12" l="1"/>
  <c r="A196" i="29"/>
  <c r="A194" i="26"/>
  <c r="A193" i="46"/>
  <c r="H192" i="29"/>
  <c r="F192" i="29"/>
  <c r="G192" i="29"/>
  <c r="A13" i="46"/>
  <c r="B11" i="46"/>
  <c r="G196" i="29" l="1"/>
  <c r="F196" i="29"/>
  <c r="H196" i="29"/>
  <c r="A200" i="12"/>
  <c r="A195" i="26"/>
  <c r="W14" i="12"/>
  <c r="A201" i="12" l="1"/>
  <c r="A196" i="26"/>
  <c r="B221" i="46"/>
  <c r="A202" i="12" l="1"/>
  <c r="A197" i="26"/>
  <c r="B364" i="26"/>
  <c r="B365" i="26"/>
  <c r="B366" i="26"/>
  <c r="B367" i="26"/>
  <c r="C364" i="26"/>
  <c r="G364" i="26" s="1"/>
  <c r="D364" i="26"/>
  <c r="E364" i="26"/>
  <c r="C365" i="26"/>
  <c r="G365" i="26" s="1"/>
  <c r="D365" i="26"/>
  <c r="E365" i="26"/>
  <c r="C366" i="26"/>
  <c r="G366" i="26" s="1"/>
  <c r="D366" i="26"/>
  <c r="E366" i="26"/>
  <c r="C367" i="26"/>
  <c r="G367" i="26" s="1"/>
  <c r="D367" i="26"/>
  <c r="E367" i="26"/>
  <c r="B224" i="29"/>
  <c r="A203" i="12" l="1"/>
  <c r="A198" i="26"/>
  <c r="K367" i="26"/>
  <c r="K365" i="26"/>
  <c r="K366" i="26"/>
  <c r="K364" i="26"/>
  <c r="I367" i="26"/>
  <c r="I366" i="26"/>
  <c r="I365" i="26"/>
  <c r="I364" i="26"/>
  <c r="H367" i="26"/>
  <c r="H366" i="26"/>
  <c r="H365" i="26"/>
  <c r="H364" i="26"/>
  <c r="J367" i="26"/>
  <c r="J366" i="26"/>
  <c r="J365" i="26"/>
  <c r="J364" i="26"/>
  <c r="A204" i="12" l="1"/>
  <c r="A199" i="26"/>
  <c r="B13" i="46"/>
  <c r="L366" i="26"/>
  <c r="L367" i="26"/>
  <c r="L364" i="26"/>
  <c r="L365" i="26"/>
  <c r="A205" i="12" l="1"/>
  <c r="A200" i="26"/>
  <c r="G12" i="8"/>
  <c r="A206" i="12" l="1"/>
  <c r="A201" i="26"/>
  <c r="B14" i="46"/>
  <c r="A207" i="12" l="1"/>
  <c r="A202" i="26"/>
  <c r="B15" i="46"/>
  <c r="A208" i="12" l="1"/>
  <c r="A203" i="26"/>
  <c r="B16" i="46"/>
  <c r="D16" i="46"/>
  <c r="A209" i="12" l="1"/>
  <c r="A204" i="26"/>
  <c r="B17" i="46"/>
  <c r="A210" i="12" l="1"/>
  <c r="A205" i="26"/>
  <c r="B18" i="29"/>
  <c r="B18" i="46"/>
  <c r="B19" i="46"/>
  <c r="B18" i="26"/>
  <c r="F30" i="15"/>
  <c r="F31" i="15"/>
  <c r="F32" i="15"/>
  <c r="F33" i="15"/>
  <c r="F34" i="15"/>
  <c r="F35" i="15"/>
  <c r="F29" i="15"/>
  <c r="E13" i="13"/>
  <c r="D13" i="21" s="1"/>
  <c r="E13" i="21" s="1"/>
  <c r="L175" i="38"/>
  <c r="D175" i="38" s="1"/>
  <c r="L176" i="38"/>
  <c r="D176" i="38" s="1"/>
  <c r="L177" i="38"/>
  <c r="E177" i="38" s="1"/>
  <c r="L178" i="38"/>
  <c r="D178" i="38" s="1"/>
  <c r="L179" i="38"/>
  <c r="D179" i="38" s="1"/>
  <c r="L180" i="38"/>
  <c r="D180" i="38" s="1"/>
  <c r="L181" i="38"/>
  <c r="D181" i="38" s="1"/>
  <c r="L182" i="38"/>
  <c r="D182" i="38" s="1"/>
  <c r="L183" i="38"/>
  <c r="D183" i="38" s="1"/>
  <c r="L184" i="38"/>
  <c r="D184" i="38" s="1"/>
  <c r="L185" i="38"/>
  <c r="D185" i="38" s="1"/>
  <c r="L186" i="38"/>
  <c r="D186" i="38" s="1"/>
  <c r="L187" i="38"/>
  <c r="D187" i="38" s="1"/>
  <c r="L188" i="38"/>
  <c r="D188" i="38" s="1"/>
  <c r="L189" i="38"/>
  <c r="E189" i="38" s="1"/>
  <c r="L190" i="38"/>
  <c r="D190" i="38" s="1"/>
  <c r="L191" i="38"/>
  <c r="D191" i="38" s="1"/>
  <c r="L192" i="38"/>
  <c r="D192" i="38" s="1"/>
  <c r="L193" i="38"/>
  <c r="E193" i="38" s="1"/>
  <c r="L194" i="38"/>
  <c r="D194" i="38" s="1"/>
  <c r="L195" i="38"/>
  <c r="D195" i="38" s="1"/>
  <c r="L196" i="38"/>
  <c r="D196" i="38" s="1"/>
  <c r="A13" i="29"/>
  <c r="A13" i="38"/>
  <c r="B11" i="38"/>
  <c r="A13" i="25"/>
  <c r="B11" i="25"/>
  <c r="A13" i="23"/>
  <c r="B11" i="23"/>
  <c r="D201" i="22"/>
  <c r="D200" i="22"/>
  <c r="D199" i="22"/>
  <c r="D198" i="22"/>
  <c r="D197" i="22"/>
  <c r="D196" i="22"/>
  <c r="D195" i="22"/>
  <c r="D194" i="22"/>
  <c r="D193" i="22"/>
  <c r="D192" i="22"/>
  <c r="D191" i="22"/>
  <c r="D190" i="22"/>
  <c r="D189" i="22"/>
  <c r="D188"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60" i="22"/>
  <c r="D159" i="22"/>
  <c r="D158" i="22"/>
  <c r="D157" i="22"/>
  <c r="D156" i="22"/>
  <c r="D155" i="22"/>
  <c r="D154" i="22"/>
  <c r="D153" i="22"/>
  <c r="D152" i="22"/>
  <c r="D151" i="22"/>
  <c r="D150" i="22"/>
  <c r="D149" i="22"/>
  <c r="D148" i="22"/>
  <c r="D147" i="22"/>
  <c r="D146" i="22"/>
  <c r="D145" i="22"/>
  <c r="D144" i="22"/>
  <c r="D14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A13" i="22"/>
  <c r="B11" i="22"/>
  <c r="A13" i="21"/>
  <c r="B11" i="21"/>
  <c r="A13" i="24"/>
  <c r="D13" i="24" s="1"/>
  <c r="E13" i="24" s="1"/>
  <c r="B11" i="24"/>
  <c r="B11" i="13"/>
  <c r="A13" i="26"/>
  <c r="B11" i="26"/>
  <c r="A41" i="11"/>
  <c r="K40" i="11"/>
  <c r="L40" i="11" s="1"/>
  <c r="M40" i="11" s="1"/>
  <c r="N40" i="11" s="1"/>
  <c r="O40" i="11" s="1"/>
  <c r="P40" i="11" s="1"/>
  <c r="A40" i="11"/>
  <c r="M39" i="11"/>
  <c r="N39" i="11" s="1"/>
  <c r="O39" i="11" s="1"/>
  <c r="P39" i="11" s="1"/>
  <c r="A39" i="11"/>
  <c r="D12" i="23" s="1"/>
  <c r="K38" i="11"/>
  <c r="A38" i="11"/>
  <c r="C12" i="23" s="1"/>
  <c r="P35" i="11"/>
  <c r="O35" i="11"/>
  <c r="N35" i="11"/>
  <c r="M35" i="11"/>
  <c r="L35" i="11"/>
  <c r="K35" i="11"/>
  <c r="K41" i="11" s="1"/>
  <c r="I27" i="11"/>
  <c r="J27" i="11" s="1"/>
  <c r="K27" i="11" s="1"/>
  <c r="L27" i="11" s="1"/>
  <c r="M27" i="11" s="1"/>
  <c r="N27" i="11" s="1"/>
  <c r="O27" i="11" s="1"/>
  <c r="P27" i="11" s="1"/>
  <c r="K25" i="11"/>
  <c r="G23" i="11"/>
  <c r="E15" i="11"/>
  <c r="G12" i="13"/>
  <c r="H12" i="13" s="1"/>
  <c r="A11" i="11"/>
  <c r="H12" i="10"/>
  <c r="G12" i="10"/>
  <c r="A11" i="10"/>
  <c r="I12" i="8"/>
  <c r="H12" i="8"/>
  <c r="A11" i="8"/>
  <c r="J14" i="12"/>
  <c r="V14" i="12" s="1"/>
  <c r="A11" i="12"/>
  <c r="B42" i="18"/>
  <c r="B35" i="18"/>
  <c r="B27" i="18"/>
  <c r="B25" i="18"/>
  <c r="B24" i="18"/>
  <c r="B23" i="18"/>
  <c r="B22" i="18"/>
  <c r="B21" i="18"/>
  <c r="G15" i="18"/>
  <c r="A11" i="18"/>
  <c r="B11" i="29"/>
  <c r="G15" i="15"/>
  <c r="A11" i="15"/>
  <c r="H30" i="17"/>
  <c r="I30" i="17" s="1"/>
  <c r="J30" i="17" s="1"/>
  <c r="K30" i="17" s="1"/>
  <c r="F22" i="17"/>
  <c r="F37" i="17" s="1"/>
  <c r="F21" i="17"/>
  <c r="F36" i="17" s="1"/>
  <c r="F20" i="17"/>
  <c r="F35" i="17" s="1"/>
  <c r="F19" i="17"/>
  <c r="F34" i="17" s="1"/>
  <c r="F18" i="17"/>
  <c r="F33" i="17" s="1"/>
  <c r="F17" i="17"/>
  <c r="F32" i="17" s="1"/>
  <c r="F16" i="17"/>
  <c r="H15" i="17"/>
  <c r="I15" i="17" s="1"/>
  <c r="J15" i="17" s="1"/>
  <c r="K15" i="17" s="1"/>
  <c r="A11" i="17"/>
  <c r="E181" i="38"/>
  <c r="E179" i="38"/>
  <c r="E185" i="38"/>
  <c r="E183" i="38"/>
  <c r="E175" i="38"/>
  <c r="E178" i="38"/>
  <c r="E182" i="38"/>
  <c r="E186" i="38"/>
  <c r="E190" i="38"/>
  <c r="E194" i="38"/>
  <c r="G28" i="11"/>
  <c r="A211" i="12" l="1"/>
  <c r="A206" i="26"/>
  <c r="G190" i="26"/>
  <c r="G188" i="26"/>
  <c r="G189" i="26"/>
  <c r="E191" i="38"/>
  <c r="E176" i="38"/>
  <c r="E187" i="38"/>
  <c r="E195" i="38"/>
  <c r="L41" i="11"/>
  <c r="M41" i="11" s="1"/>
  <c r="N41" i="11" s="1"/>
  <c r="O41" i="11" s="1"/>
  <c r="P41" i="11" s="1"/>
  <c r="M12" i="13"/>
  <c r="E192" i="38"/>
  <c r="L38" i="11"/>
  <c r="M38" i="11" s="1"/>
  <c r="N38" i="11" s="1"/>
  <c r="O38" i="11" s="1"/>
  <c r="P38" i="11" s="1"/>
  <c r="G251" i="26"/>
  <c r="G275" i="26"/>
  <c r="G288" i="26"/>
  <c r="G292" i="26"/>
  <c r="G259" i="26"/>
  <c r="G281" i="26"/>
  <c r="G297" i="26"/>
  <c r="G289" i="26"/>
  <c r="G258" i="26"/>
  <c r="G298" i="26"/>
  <c r="G282" i="26"/>
  <c r="G262" i="26"/>
  <c r="G278" i="26"/>
  <c r="G272" i="26"/>
  <c r="G287" i="26"/>
  <c r="G286" i="26"/>
  <c r="G280" i="26"/>
  <c r="G265" i="26"/>
  <c r="G248" i="26"/>
  <c r="G291" i="26"/>
  <c r="G296" i="26"/>
  <c r="G255" i="26"/>
  <c r="G267" i="26"/>
  <c r="G305" i="26"/>
  <c r="G301" i="26"/>
  <c r="G294" i="26"/>
  <c r="G284" i="26"/>
  <c r="G302" i="26"/>
  <c r="G36" i="26"/>
  <c r="G295" i="26"/>
  <c r="G271" i="26"/>
  <c r="G300" i="26"/>
  <c r="G263" i="26"/>
  <c r="G303" i="26"/>
  <c r="G283" i="26"/>
  <c r="G260" i="26"/>
  <c r="G276" i="26"/>
  <c r="G261" i="26"/>
  <c r="G277" i="26"/>
  <c r="G273" i="26"/>
  <c r="G293" i="26"/>
  <c r="G285" i="26"/>
  <c r="G268" i="26"/>
  <c r="G306" i="26"/>
  <c r="G290" i="26"/>
  <c r="G274" i="26"/>
  <c r="G266" i="26"/>
  <c r="G299" i="26"/>
  <c r="G264" i="26"/>
  <c r="G279" i="26"/>
  <c r="G257" i="26"/>
  <c r="G254" i="26"/>
  <c r="G270" i="26"/>
  <c r="D193" i="38"/>
  <c r="D177" i="38"/>
  <c r="D189" i="38"/>
  <c r="E180" i="38"/>
  <c r="E196" i="38"/>
  <c r="E184" i="38"/>
  <c r="E188" i="38"/>
  <c r="F31" i="17"/>
  <c r="G29" i="11"/>
  <c r="G12" i="24"/>
  <c r="G12" i="21" s="1"/>
  <c r="G12" i="22" s="1"/>
  <c r="O12" i="13"/>
  <c r="F12" i="23"/>
  <c r="I12" i="13"/>
  <c r="H12" i="24"/>
  <c r="H12" i="21" s="1"/>
  <c r="H12" i="22" s="1"/>
  <c r="J12" i="8"/>
  <c r="J12" i="10"/>
  <c r="F23" i="11"/>
  <c r="F14" i="12"/>
  <c r="R14" i="12" s="1"/>
  <c r="L12" i="13"/>
  <c r="C15" i="18"/>
  <c r="I12" i="10"/>
  <c r="H23" i="11"/>
  <c r="E12" i="23"/>
  <c r="N12" i="13"/>
  <c r="B20" i="46"/>
  <c r="B19" i="29"/>
  <c r="B19" i="26"/>
  <c r="H15" i="15"/>
  <c r="G28" i="15"/>
  <c r="H28" i="11"/>
  <c r="G20" i="18"/>
  <c r="G33" i="18" s="1"/>
  <c r="A212" i="12" l="1"/>
  <c r="A207" i="26"/>
  <c r="H188" i="26"/>
  <c r="H189" i="26"/>
  <c r="H190" i="26"/>
  <c r="G12" i="25"/>
  <c r="G12" i="38"/>
  <c r="G166" i="38" s="1"/>
  <c r="H299" i="26"/>
  <c r="H289" i="26"/>
  <c r="H258" i="26"/>
  <c r="H262" i="26"/>
  <c r="H275" i="26"/>
  <c r="H284" i="26"/>
  <c r="H282" i="26"/>
  <c r="H280" i="26"/>
  <c r="H251" i="26"/>
  <c r="H287" i="26"/>
  <c r="H300" i="26"/>
  <c r="H286" i="26"/>
  <c r="H264" i="26"/>
  <c r="H279" i="26"/>
  <c r="H254" i="26"/>
  <c r="H268" i="26"/>
  <c r="H296" i="26"/>
  <c r="H276" i="26"/>
  <c r="H293" i="26"/>
  <c r="H281" i="26"/>
  <c r="H303" i="26"/>
  <c r="H36" i="26"/>
  <c r="H267" i="26"/>
  <c r="H290" i="26"/>
  <c r="H270" i="26"/>
  <c r="H265" i="26"/>
  <c r="H288" i="26"/>
  <c r="H259" i="26"/>
  <c r="H248" i="26"/>
  <c r="H306" i="26"/>
  <c r="H297" i="26"/>
  <c r="H266" i="26"/>
  <c r="H292" i="26"/>
  <c r="H263" i="26"/>
  <c r="H291" i="26"/>
  <c r="H260" i="26"/>
  <c r="H274" i="26"/>
  <c r="H277" i="26"/>
  <c r="H283" i="26"/>
  <c r="H305" i="26"/>
  <c r="H295" i="26"/>
  <c r="H298" i="26"/>
  <c r="H278" i="26"/>
  <c r="H272" i="26"/>
  <c r="H261" i="26"/>
  <c r="H294" i="26"/>
  <c r="H257" i="26"/>
  <c r="H255" i="26"/>
  <c r="H271" i="26"/>
  <c r="H301" i="26"/>
  <c r="H273" i="26"/>
  <c r="H285" i="26"/>
  <c r="H302" i="26"/>
  <c r="C20" i="18"/>
  <c r="C33" i="18" s="1"/>
  <c r="G12" i="23"/>
  <c r="H29" i="11"/>
  <c r="I23" i="11"/>
  <c r="E69" i="22" s="1"/>
  <c r="G14" i="12"/>
  <c r="S14" i="12" s="1"/>
  <c r="D15" i="18"/>
  <c r="H12" i="23"/>
  <c r="H12" i="38"/>
  <c r="H49" i="38" s="1"/>
  <c r="H12" i="25"/>
  <c r="K12" i="10"/>
  <c r="K12" i="8"/>
  <c r="I12" i="24"/>
  <c r="I12" i="21" s="1"/>
  <c r="I12" i="22" s="1"/>
  <c r="J12" i="13"/>
  <c r="B21" i="46"/>
  <c r="B20" i="29"/>
  <c r="B20" i="26"/>
  <c r="B22" i="46"/>
  <c r="G42" i="18"/>
  <c r="I15" i="15"/>
  <c r="H28" i="15"/>
  <c r="I28" i="11"/>
  <c r="C42" i="18"/>
  <c r="A213" i="12" l="1"/>
  <c r="A208" i="26"/>
  <c r="I188" i="26"/>
  <c r="I190" i="26"/>
  <c r="I189" i="26"/>
  <c r="G172" i="38"/>
  <c r="G86" i="38"/>
  <c r="G164" i="38"/>
  <c r="G69" i="38"/>
  <c r="G68" i="38"/>
  <c r="G154" i="38"/>
  <c r="G66" i="38"/>
  <c r="G153" i="38"/>
  <c r="G149" i="38"/>
  <c r="G132" i="38"/>
  <c r="G72" i="38"/>
  <c r="G145" i="38"/>
  <c r="G130" i="38"/>
  <c r="G135" i="38"/>
  <c r="G159" i="38"/>
  <c r="G148" i="38"/>
  <c r="G136" i="38"/>
  <c r="G155" i="38"/>
  <c r="G170" i="38"/>
  <c r="G78" i="38"/>
  <c r="G65" i="38"/>
  <c r="G152" i="38"/>
  <c r="G171" i="38"/>
  <c r="G64" i="38"/>
  <c r="G63" i="38"/>
  <c r="G126" i="38"/>
  <c r="G77" i="38"/>
  <c r="G144" i="38"/>
  <c r="G169" i="38"/>
  <c r="G128" i="38"/>
  <c r="G141" i="38"/>
  <c r="E117" i="22"/>
  <c r="E181" i="22"/>
  <c r="E94" i="22"/>
  <c r="E158" i="22"/>
  <c r="E79" i="22"/>
  <c r="E143" i="22"/>
  <c r="E124" i="22"/>
  <c r="E188" i="22"/>
  <c r="E105" i="22"/>
  <c r="E169" i="22"/>
  <c r="E82" i="22"/>
  <c r="E146" i="22"/>
  <c r="E67" i="22"/>
  <c r="E131" i="22"/>
  <c r="E195" i="22"/>
  <c r="E112" i="22"/>
  <c r="E176" i="22"/>
  <c r="E93" i="22"/>
  <c r="E157" i="22"/>
  <c r="E86" i="22"/>
  <c r="E150" i="22"/>
  <c r="E71" i="22"/>
  <c r="E135" i="22"/>
  <c r="E199" i="22"/>
  <c r="E116" i="22"/>
  <c r="E180" i="22"/>
  <c r="E97" i="22"/>
  <c r="E161" i="22"/>
  <c r="E74" i="22"/>
  <c r="E138" i="22"/>
  <c r="E123" i="22"/>
  <c r="E187" i="22"/>
  <c r="E104" i="22"/>
  <c r="E168" i="22"/>
  <c r="E133" i="22"/>
  <c r="E197" i="22"/>
  <c r="E110" i="22"/>
  <c r="E174" i="22"/>
  <c r="E95" i="22"/>
  <c r="E159" i="22"/>
  <c r="E76" i="22"/>
  <c r="E140" i="22"/>
  <c r="E121" i="22"/>
  <c r="E185" i="22"/>
  <c r="E98" i="22"/>
  <c r="E162" i="22"/>
  <c r="E83" i="22"/>
  <c r="E147" i="22"/>
  <c r="E64" i="22"/>
  <c r="E128" i="22"/>
  <c r="E192" i="22"/>
  <c r="E109" i="22"/>
  <c r="E173" i="22"/>
  <c r="E102" i="22"/>
  <c r="E166" i="22"/>
  <c r="E87" i="22"/>
  <c r="E151" i="22"/>
  <c r="E68" i="22"/>
  <c r="E132" i="22"/>
  <c r="E196" i="22"/>
  <c r="E113" i="22"/>
  <c r="E177" i="22"/>
  <c r="E90" i="22"/>
  <c r="E154" i="22"/>
  <c r="E75" i="22"/>
  <c r="E139" i="22"/>
  <c r="E120" i="22"/>
  <c r="E184" i="22"/>
  <c r="G70" i="38"/>
  <c r="E85" i="22"/>
  <c r="E149" i="22"/>
  <c r="E62" i="22"/>
  <c r="E126" i="22"/>
  <c r="E190" i="22"/>
  <c r="E111" i="22"/>
  <c r="E175" i="22"/>
  <c r="E92" i="22"/>
  <c r="E156" i="22"/>
  <c r="E73" i="22"/>
  <c r="E137" i="22"/>
  <c r="E201" i="22"/>
  <c r="E114" i="22"/>
  <c r="E178" i="22"/>
  <c r="E99" i="22"/>
  <c r="E163" i="22"/>
  <c r="E80" i="22"/>
  <c r="E144" i="22"/>
  <c r="E125" i="22"/>
  <c r="E189" i="22"/>
  <c r="E118" i="22"/>
  <c r="E182" i="22"/>
  <c r="E103" i="22"/>
  <c r="E167" i="22"/>
  <c r="E84" i="22"/>
  <c r="E148" i="22"/>
  <c r="E65" i="22"/>
  <c r="E129" i="22"/>
  <c r="E193" i="22"/>
  <c r="E106" i="22"/>
  <c r="E170" i="22"/>
  <c r="E91" i="22"/>
  <c r="E155" i="22"/>
  <c r="E72" i="22"/>
  <c r="E136" i="22"/>
  <c r="E200" i="22"/>
  <c r="E101" i="22"/>
  <c r="E165" i="22"/>
  <c r="E78" i="22"/>
  <c r="E142" i="22"/>
  <c r="E63" i="22"/>
  <c r="E127" i="22"/>
  <c r="E191" i="22"/>
  <c r="E108" i="22"/>
  <c r="E172" i="22"/>
  <c r="E89" i="22"/>
  <c r="E153" i="22"/>
  <c r="E66" i="22"/>
  <c r="E130" i="22"/>
  <c r="E194" i="22"/>
  <c r="E115" i="22"/>
  <c r="E179" i="22"/>
  <c r="E96" i="22"/>
  <c r="E160" i="22"/>
  <c r="E77" i="22"/>
  <c r="E141" i="22"/>
  <c r="E70" i="22"/>
  <c r="E134" i="22"/>
  <c r="E198" i="22"/>
  <c r="E119" i="22"/>
  <c r="E183" i="22"/>
  <c r="E100" i="22"/>
  <c r="E164" i="22"/>
  <c r="E81" i="22"/>
  <c r="E145" i="22"/>
  <c r="E122" i="22"/>
  <c r="E186" i="22"/>
  <c r="E107" i="22"/>
  <c r="E171" i="22"/>
  <c r="E88" i="22"/>
  <c r="E152" i="22"/>
  <c r="G150" i="38"/>
  <c r="G133" i="38"/>
  <c r="G92" i="38"/>
  <c r="G137" i="38"/>
  <c r="G98" i="38"/>
  <c r="G160" i="38"/>
  <c r="G67" i="38"/>
  <c r="G147" i="38"/>
  <c r="G73" i="38"/>
  <c r="G129" i="38"/>
  <c r="G134" i="38"/>
  <c r="G165" i="38"/>
  <c r="G168" i="38"/>
  <c r="G151" i="38"/>
  <c r="G79" i="38"/>
  <c r="G157" i="38"/>
  <c r="G140" i="38"/>
  <c r="G62" i="38"/>
  <c r="G162" i="38"/>
  <c r="G146" i="38"/>
  <c r="G81" i="38"/>
  <c r="G80" i="38"/>
  <c r="G125" i="38"/>
  <c r="G143" i="38"/>
  <c r="G127" i="38"/>
  <c r="G138" i="38"/>
  <c r="G97" i="38"/>
  <c r="G161" i="38"/>
  <c r="G96" i="38"/>
  <c r="G163" i="38"/>
  <c r="G167" i="38"/>
  <c r="G139" i="38"/>
  <c r="G173" i="38"/>
  <c r="G156" i="38"/>
  <c r="G131" i="38"/>
  <c r="G174" i="38"/>
  <c r="G158" i="38"/>
  <c r="G142" i="38"/>
  <c r="G71" i="38"/>
  <c r="G124" i="38"/>
  <c r="G93" i="38"/>
  <c r="G76" i="38"/>
  <c r="I286" i="26"/>
  <c r="I283" i="26"/>
  <c r="I298" i="26"/>
  <c r="I263" i="26"/>
  <c r="I306" i="26"/>
  <c r="I291" i="26"/>
  <c r="I268" i="26"/>
  <c r="I305" i="26"/>
  <c r="I301" i="26"/>
  <c r="I257" i="26"/>
  <c r="I270" i="26"/>
  <c r="I302" i="26"/>
  <c r="I281" i="26"/>
  <c r="I297" i="26"/>
  <c r="I262" i="26"/>
  <c r="I36" i="26"/>
  <c r="I284" i="26"/>
  <c r="I282" i="26"/>
  <c r="I272" i="26"/>
  <c r="I280" i="26"/>
  <c r="I292" i="26"/>
  <c r="I251" i="26"/>
  <c r="I275" i="26"/>
  <c r="I287" i="26"/>
  <c r="I300" i="26"/>
  <c r="I295" i="26"/>
  <c r="I278" i="26"/>
  <c r="I279" i="26"/>
  <c r="I277" i="26"/>
  <c r="I273" i="26"/>
  <c r="I293" i="26"/>
  <c r="I285" i="26"/>
  <c r="I266" i="26"/>
  <c r="I299" i="26"/>
  <c r="I290" i="26"/>
  <c r="I271" i="26"/>
  <c r="I255" i="26"/>
  <c r="I258" i="26"/>
  <c r="I260" i="26"/>
  <c r="I259" i="26"/>
  <c r="I276" i="26"/>
  <c r="I296" i="26"/>
  <c r="I265" i="26"/>
  <c r="I274" i="26"/>
  <c r="I303" i="26"/>
  <c r="I294" i="26"/>
  <c r="I288" i="26"/>
  <c r="I254" i="26"/>
  <c r="I264" i="26"/>
  <c r="I248" i="26"/>
  <c r="I267" i="26"/>
  <c r="I261" i="26"/>
  <c r="I289" i="26"/>
  <c r="I29" i="11"/>
  <c r="H71" i="38"/>
  <c r="H81" i="38"/>
  <c r="H92" i="38"/>
  <c r="H99" i="38"/>
  <c r="H100" i="38"/>
  <c r="H103" i="38"/>
  <c r="H121" i="38"/>
  <c r="H136" i="38"/>
  <c r="H97" i="38"/>
  <c r="H109" i="38"/>
  <c r="H119" i="38"/>
  <c r="H129" i="38"/>
  <c r="H134" i="38"/>
  <c r="H135" i="38"/>
  <c r="H141" i="38"/>
  <c r="H145" i="38"/>
  <c r="H149" i="38"/>
  <c r="H153" i="38"/>
  <c r="H157" i="38"/>
  <c r="H161" i="38"/>
  <c r="H165" i="38"/>
  <c r="H169" i="38"/>
  <c r="H173" i="38"/>
  <c r="H74" i="38"/>
  <c r="H111" i="38"/>
  <c r="H113" i="38"/>
  <c r="H115" i="38"/>
  <c r="H117" i="38"/>
  <c r="H137" i="38"/>
  <c r="H142" i="38"/>
  <c r="H143" i="38"/>
  <c r="H144" i="38"/>
  <c r="H158" i="38"/>
  <c r="H159" i="38"/>
  <c r="H160" i="38"/>
  <c r="H174" i="38"/>
  <c r="H72" i="38"/>
  <c r="H86" i="38"/>
  <c r="H104" i="38"/>
  <c r="H106" i="38"/>
  <c r="H140" i="38"/>
  <c r="H154" i="38"/>
  <c r="H155" i="38"/>
  <c r="H156" i="38"/>
  <c r="H170" i="38"/>
  <c r="H171" i="38"/>
  <c r="H172" i="38"/>
  <c r="H88" i="38"/>
  <c r="H110" i="38"/>
  <c r="H114" i="38"/>
  <c r="H118" i="38"/>
  <c r="H130" i="38"/>
  <c r="H139" i="38"/>
  <c r="H150" i="38"/>
  <c r="H152" i="38"/>
  <c r="H167" i="38"/>
  <c r="H63" i="38"/>
  <c r="H94" i="38"/>
  <c r="H95" i="38"/>
  <c r="H98" i="38"/>
  <c r="H64" i="38"/>
  <c r="H78" i="38"/>
  <c r="H122" i="38"/>
  <c r="H80" i="38"/>
  <c r="H105" i="38"/>
  <c r="H127" i="38"/>
  <c r="H146" i="38"/>
  <c r="H148" i="38"/>
  <c r="H163" i="38"/>
  <c r="H133" i="38"/>
  <c r="H75" i="38"/>
  <c r="H124" i="38"/>
  <c r="H85" i="38"/>
  <c r="H112" i="38"/>
  <c r="H128" i="38"/>
  <c r="H132" i="38"/>
  <c r="H151" i="38"/>
  <c r="H166" i="38"/>
  <c r="H168" i="38"/>
  <c r="H123" i="38"/>
  <c r="H138" i="38"/>
  <c r="H147" i="38"/>
  <c r="H164" i="38"/>
  <c r="H125" i="38"/>
  <c r="H70" i="38"/>
  <c r="H131" i="38"/>
  <c r="H67" i="38"/>
  <c r="H76" i="38"/>
  <c r="H89" i="38"/>
  <c r="H69" i="38"/>
  <c r="H96" i="38"/>
  <c r="H62" i="38"/>
  <c r="H120" i="38"/>
  <c r="H126" i="38"/>
  <c r="H162" i="38"/>
  <c r="E15" i="18"/>
  <c r="H14" i="12"/>
  <c r="T14" i="12" s="1"/>
  <c r="I12" i="25"/>
  <c r="I12" i="38"/>
  <c r="I49" i="38" s="1"/>
  <c r="I12" i="23"/>
  <c r="D20" i="18"/>
  <c r="D33" i="18" s="1"/>
  <c r="K12" i="13"/>
  <c r="K12" i="24" s="1"/>
  <c r="K12" i="21" s="1"/>
  <c r="K12" i="22" s="1"/>
  <c r="J12" i="24"/>
  <c r="J12" i="21" s="1"/>
  <c r="J12" i="22" s="1"/>
  <c r="B21" i="26"/>
  <c r="B21" i="29"/>
  <c r="B23" i="46"/>
  <c r="B22" i="29"/>
  <c r="B22" i="26"/>
  <c r="J15" i="15"/>
  <c r="I28" i="15"/>
  <c r="A214" i="12" l="1"/>
  <c r="A209" i="26"/>
  <c r="J12" i="38"/>
  <c r="J49" i="38" s="1"/>
  <c r="J12" i="23"/>
  <c r="J12" i="25"/>
  <c r="D42" i="18"/>
  <c r="F15" i="18"/>
  <c r="I14" i="12"/>
  <c r="U14" i="12" s="1"/>
  <c r="I72" i="38"/>
  <c r="I77" i="38"/>
  <c r="I89" i="38"/>
  <c r="I104" i="38"/>
  <c r="I105" i="38"/>
  <c r="I106" i="38"/>
  <c r="I109" i="38"/>
  <c r="I110" i="38"/>
  <c r="I111" i="38"/>
  <c r="I112" i="38"/>
  <c r="I135" i="38"/>
  <c r="I139" i="38"/>
  <c r="I69" i="38"/>
  <c r="I74" i="38"/>
  <c r="I79" i="38"/>
  <c r="I113" i="38"/>
  <c r="I116" i="38"/>
  <c r="I124" i="38"/>
  <c r="I130" i="38"/>
  <c r="I136" i="38"/>
  <c r="I137" i="38"/>
  <c r="I138" i="38"/>
  <c r="I140" i="38"/>
  <c r="I144" i="38"/>
  <c r="I148" i="38"/>
  <c r="I152" i="38"/>
  <c r="I156" i="38"/>
  <c r="I160" i="38"/>
  <c r="I164" i="38"/>
  <c r="I168" i="38"/>
  <c r="I172" i="38"/>
  <c r="I66" i="38"/>
  <c r="I80" i="38"/>
  <c r="I123" i="38"/>
  <c r="I127" i="38"/>
  <c r="I129" i="38"/>
  <c r="I134" i="38"/>
  <c r="I145" i="38"/>
  <c r="I146" i="38"/>
  <c r="I147" i="38"/>
  <c r="I161" i="38"/>
  <c r="I162" i="38"/>
  <c r="I163" i="38"/>
  <c r="I62" i="38"/>
  <c r="I68" i="38"/>
  <c r="I70" i="38"/>
  <c r="I81" i="38"/>
  <c r="I100" i="38"/>
  <c r="I115" i="38"/>
  <c r="I117" i="38"/>
  <c r="I119" i="38"/>
  <c r="I121" i="38"/>
  <c r="I131" i="38"/>
  <c r="I133" i="38"/>
  <c r="I141" i="38"/>
  <c r="I142" i="38"/>
  <c r="I143" i="38"/>
  <c r="I157" i="38"/>
  <c r="I158" i="38"/>
  <c r="I159" i="38"/>
  <c r="I173" i="38"/>
  <c r="I174" i="38"/>
  <c r="I64" i="38"/>
  <c r="I75" i="38"/>
  <c r="I154" i="38"/>
  <c r="I169" i="38"/>
  <c r="I171" i="38"/>
  <c r="I125" i="38"/>
  <c r="I126" i="38"/>
  <c r="I128" i="38"/>
  <c r="I86" i="38"/>
  <c r="I71" i="38"/>
  <c r="I99" i="38"/>
  <c r="I114" i="38"/>
  <c r="I118" i="38"/>
  <c r="I150" i="38"/>
  <c r="I165" i="38"/>
  <c r="I167" i="38"/>
  <c r="I63" i="38"/>
  <c r="I93" i="38"/>
  <c r="I94" i="38"/>
  <c r="I95" i="38"/>
  <c r="I88" i="38"/>
  <c r="I122" i="38"/>
  <c r="I153" i="38"/>
  <c r="I155" i="38"/>
  <c r="I170" i="38"/>
  <c r="I85" i="38"/>
  <c r="I67" i="38"/>
  <c r="I103" i="38"/>
  <c r="I65" i="38"/>
  <c r="I149" i="38"/>
  <c r="I166" i="38"/>
  <c r="I73" i="38"/>
  <c r="I132" i="38"/>
  <c r="I151" i="38"/>
  <c r="K12" i="25"/>
  <c r="K12" i="38"/>
  <c r="K49" i="38" s="1"/>
  <c r="K12" i="23"/>
  <c r="E20" i="18"/>
  <c r="E33" i="18" s="1"/>
  <c r="B23" i="26"/>
  <c r="B23" i="29"/>
  <c r="K15" i="15"/>
  <c r="J28" i="15"/>
  <c r="A215" i="12" l="1"/>
  <c r="A210" i="26"/>
  <c r="K68" i="38"/>
  <c r="K73" i="38"/>
  <c r="K74" i="38"/>
  <c r="K78" i="38"/>
  <c r="K96" i="38"/>
  <c r="K116" i="38"/>
  <c r="K117" i="38"/>
  <c r="K118" i="38"/>
  <c r="K119" i="38"/>
  <c r="K124" i="38"/>
  <c r="K127" i="38"/>
  <c r="K128" i="38"/>
  <c r="K129" i="38"/>
  <c r="K130" i="38"/>
  <c r="K131" i="38"/>
  <c r="K132" i="38"/>
  <c r="K133" i="38"/>
  <c r="K137" i="38"/>
  <c r="K62" i="38"/>
  <c r="K66" i="38"/>
  <c r="K75" i="38"/>
  <c r="K77" i="38"/>
  <c r="K85" i="38"/>
  <c r="K100" i="38"/>
  <c r="K105" i="38"/>
  <c r="K111" i="38"/>
  <c r="K114" i="38"/>
  <c r="K121" i="38"/>
  <c r="K122" i="38"/>
  <c r="K142" i="38"/>
  <c r="K146" i="38"/>
  <c r="K150" i="38"/>
  <c r="K154" i="38"/>
  <c r="K158" i="38"/>
  <c r="K162" i="38"/>
  <c r="K166" i="38"/>
  <c r="K170" i="38"/>
  <c r="K174" i="38"/>
  <c r="K99" i="38"/>
  <c r="K103" i="38"/>
  <c r="K120" i="38"/>
  <c r="K135" i="38"/>
  <c r="K138" i="38"/>
  <c r="K151" i="38"/>
  <c r="K152" i="38"/>
  <c r="K153" i="38"/>
  <c r="K167" i="38"/>
  <c r="K168" i="38"/>
  <c r="K169" i="38"/>
  <c r="K76" i="38"/>
  <c r="K89" i="38"/>
  <c r="K109" i="38"/>
  <c r="K113" i="38"/>
  <c r="K123" i="38"/>
  <c r="K134" i="38"/>
  <c r="K147" i="38"/>
  <c r="K148" i="38"/>
  <c r="K149" i="38"/>
  <c r="K163" i="38"/>
  <c r="K164" i="38"/>
  <c r="K165" i="38"/>
  <c r="K70" i="38"/>
  <c r="K97" i="38"/>
  <c r="K104" i="38"/>
  <c r="K143" i="38"/>
  <c r="K145" i="38"/>
  <c r="K160" i="38"/>
  <c r="K67" i="38"/>
  <c r="K64" i="38"/>
  <c r="K88" i="38"/>
  <c r="K110" i="38"/>
  <c r="K136" i="38"/>
  <c r="K139" i="38"/>
  <c r="K141" i="38"/>
  <c r="K156" i="38"/>
  <c r="K171" i="38"/>
  <c r="K173" i="38"/>
  <c r="K65" i="38"/>
  <c r="K79" i="38"/>
  <c r="K92" i="38"/>
  <c r="K115" i="38"/>
  <c r="K144" i="38"/>
  <c r="K159" i="38"/>
  <c r="K161" i="38"/>
  <c r="K112" i="38"/>
  <c r="K155" i="38"/>
  <c r="K172" i="38"/>
  <c r="K94" i="38"/>
  <c r="K125" i="38"/>
  <c r="K93" i="38"/>
  <c r="K95" i="38"/>
  <c r="K98" i="38"/>
  <c r="K126" i="38"/>
  <c r="K140" i="38"/>
  <c r="K157" i="38"/>
  <c r="K81" i="38"/>
  <c r="K106" i="38"/>
  <c r="F20" i="18"/>
  <c r="F33" i="18" s="1"/>
  <c r="J66" i="38"/>
  <c r="J85" i="38"/>
  <c r="J86" i="38"/>
  <c r="J113" i="38"/>
  <c r="J114" i="38"/>
  <c r="J115" i="38"/>
  <c r="J122" i="38"/>
  <c r="J123" i="38"/>
  <c r="J134" i="38"/>
  <c r="J138" i="38"/>
  <c r="J72" i="38"/>
  <c r="J88" i="38"/>
  <c r="J99" i="38"/>
  <c r="J104" i="38"/>
  <c r="J110" i="38"/>
  <c r="J117" i="38"/>
  <c r="J120" i="38"/>
  <c r="J127" i="38"/>
  <c r="J131" i="38"/>
  <c r="J139" i="38"/>
  <c r="J143" i="38"/>
  <c r="J147" i="38"/>
  <c r="J151" i="38"/>
  <c r="J155" i="38"/>
  <c r="J159" i="38"/>
  <c r="J163" i="38"/>
  <c r="J167" i="38"/>
  <c r="J171" i="38"/>
  <c r="J69" i="38"/>
  <c r="J76" i="38"/>
  <c r="J78" i="38"/>
  <c r="J89" i="38"/>
  <c r="J96" i="38"/>
  <c r="J105" i="38"/>
  <c r="J109" i="38"/>
  <c r="J118" i="38"/>
  <c r="J132" i="38"/>
  <c r="J148" i="38"/>
  <c r="J149" i="38"/>
  <c r="J150" i="38"/>
  <c r="J164" i="38"/>
  <c r="J165" i="38"/>
  <c r="J166" i="38"/>
  <c r="J74" i="38"/>
  <c r="J97" i="38"/>
  <c r="J111" i="38"/>
  <c r="J129" i="38"/>
  <c r="J137" i="38"/>
  <c r="J144" i="38"/>
  <c r="J145" i="38"/>
  <c r="J146" i="38"/>
  <c r="J160" i="38"/>
  <c r="J161" i="38"/>
  <c r="J162" i="38"/>
  <c r="J79" i="38"/>
  <c r="J121" i="38"/>
  <c r="J124" i="38"/>
  <c r="J133" i="38"/>
  <c r="J136" i="38"/>
  <c r="J141" i="38"/>
  <c r="J156" i="38"/>
  <c r="J158" i="38"/>
  <c r="J173" i="38"/>
  <c r="J65" i="38"/>
  <c r="J73" i="38"/>
  <c r="J75" i="38"/>
  <c r="J130" i="38"/>
  <c r="J152" i="38"/>
  <c r="J154" i="38"/>
  <c r="J169" i="38"/>
  <c r="J98" i="38"/>
  <c r="J125" i="38"/>
  <c r="J126" i="38"/>
  <c r="J68" i="38"/>
  <c r="J100" i="38"/>
  <c r="J106" i="38"/>
  <c r="J119" i="38"/>
  <c r="J140" i="38"/>
  <c r="J142" i="38"/>
  <c r="J157" i="38"/>
  <c r="J172" i="38"/>
  <c r="J174" i="38"/>
  <c r="J77" i="38"/>
  <c r="J92" i="38"/>
  <c r="J63" i="38"/>
  <c r="J93" i="38"/>
  <c r="J80" i="38"/>
  <c r="J71" i="38"/>
  <c r="J135" i="38"/>
  <c r="J153" i="38"/>
  <c r="J170" i="38"/>
  <c r="J94" i="38"/>
  <c r="J116" i="38"/>
  <c r="J128" i="38"/>
  <c r="J95" i="38"/>
  <c r="J168" i="38"/>
  <c r="E42" i="18"/>
  <c r="B24" i="46"/>
  <c r="B24" i="26"/>
  <c r="K28" i="15"/>
  <c r="A216" i="12" l="1"/>
  <c r="A211" i="26"/>
  <c r="L156" i="38"/>
  <c r="E156" i="38" s="1"/>
  <c r="L146" i="38"/>
  <c r="E146" i="38" s="1"/>
  <c r="L173" i="38"/>
  <c r="D173" i="38" s="1"/>
  <c r="L160" i="38"/>
  <c r="E160" i="38" s="1"/>
  <c r="L128" i="38"/>
  <c r="D128" i="38" s="1"/>
  <c r="L150" i="38"/>
  <c r="D150" i="38" s="1"/>
  <c r="L165" i="38"/>
  <c r="E165" i="38" s="1"/>
  <c r="L129" i="38"/>
  <c r="E129" i="38" s="1"/>
  <c r="L139" i="38"/>
  <c r="E139" i="38" s="1"/>
  <c r="L158" i="38"/>
  <c r="D158" i="38" s="1"/>
  <c r="L168" i="38"/>
  <c r="E168" i="38" s="1"/>
  <c r="L142" i="38"/>
  <c r="E142" i="38" s="1"/>
  <c r="L157" i="38"/>
  <c r="D157" i="38" s="1"/>
  <c r="L125" i="38"/>
  <c r="D125" i="38" s="1"/>
  <c r="L159" i="38"/>
  <c r="E159" i="38" s="1"/>
  <c r="L143" i="38"/>
  <c r="E143" i="38" s="1"/>
  <c r="L164" i="38"/>
  <c r="D164" i="38" s="1"/>
  <c r="L166" i="38"/>
  <c r="E166" i="38" s="1"/>
  <c r="L153" i="38"/>
  <c r="E153" i="38" s="1"/>
  <c r="L131" i="38"/>
  <c r="E131" i="38" s="1"/>
  <c r="L147" i="38"/>
  <c r="D147" i="38" s="1"/>
  <c r="L127" i="38"/>
  <c r="E127" i="38" s="1"/>
  <c r="L136" i="38"/>
  <c r="E136" i="38" s="1"/>
  <c r="L138" i="38"/>
  <c r="E138" i="38" s="1"/>
  <c r="L155" i="38"/>
  <c r="D155" i="38" s="1"/>
  <c r="L169" i="38"/>
  <c r="E169" i="38" s="1"/>
  <c r="L162" i="38"/>
  <c r="D162" i="38" s="1"/>
  <c r="L145" i="38"/>
  <c r="E145" i="38" s="1"/>
  <c r="L172" i="38"/>
  <c r="D172" i="38" s="1"/>
  <c r="L161" i="38"/>
  <c r="D161" i="38" s="1"/>
  <c r="L163" i="38"/>
  <c r="E163" i="38" s="1"/>
  <c r="L152" i="38"/>
  <c r="D152" i="38" s="1"/>
  <c r="L124" i="38"/>
  <c r="E124" i="38" s="1"/>
  <c r="L137" i="38"/>
  <c r="E137" i="38" s="1"/>
  <c r="L140" i="38"/>
  <c r="E140" i="38" s="1"/>
  <c r="L144" i="38"/>
  <c r="D144" i="38" s="1"/>
  <c r="L171" i="38"/>
  <c r="E171" i="38" s="1"/>
  <c r="L148" i="38"/>
  <c r="D148" i="38" s="1"/>
  <c r="L170" i="38"/>
  <c r="D170" i="38" s="1"/>
  <c r="L135" i="38"/>
  <c r="D135" i="38" s="1"/>
  <c r="L167" i="38"/>
  <c r="D167" i="38" s="1"/>
  <c r="L126" i="38"/>
  <c r="D126" i="38" s="1"/>
  <c r="L141" i="38"/>
  <c r="E141" i="38" s="1"/>
  <c r="L134" i="38"/>
  <c r="E134" i="38" s="1"/>
  <c r="L130" i="38"/>
  <c r="E130" i="38" s="1"/>
  <c r="L154" i="38"/>
  <c r="E154" i="38" s="1"/>
  <c r="L132" i="38"/>
  <c r="D132" i="38" s="1"/>
  <c r="L149" i="38"/>
  <c r="E149" i="38" s="1"/>
  <c r="L151" i="38"/>
  <c r="E151" i="38" s="1"/>
  <c r="L174" i="38"/>
  <c r="D174" i="38" s="1"/>
  <c r="L133" i="38"/>
  <c r="D133" i="38" s="1"/>
  <c r="F42" i="18"/>
  <c r="B25" i="46"/>
  <c r="B24" i="29"/>
  <c r="B26" i="46"/>
  <c r="A217" i="12" l="1"/>
  <c r="A212" i="26"/>
  <c r="D146" i="38"/>
  <c r="D156" i="38"/>
  <c r="E173" i="38"/>
  <c r="D160" i="38"/>
  <c r="E128" i="38"/>
  <c r="D165" i="38"/>
  <c r="D139" i="38"/>
  <c r="D129" i="38"/>
  <c r="E150" i="38"/>
  <c r="E164" i="38"/>
  <c r="E155" i="38"/>
  <c r="E148" i="38"/>
  <c r="E125" i="38"/>
  <c r="E158" i="38"/>
  <c r="E147" i="38"/>
  <c r="E157" i="38"/>
  <c r="D166" i="38"/>
  <c r="D142" i="38"/>
  <c r="D168" i="38"/>
  <c r="D154" i="38"/>
  <c r="E167" i="38"/>
  <c r="D159" i="38"/>
  <c r="E133" i="38"/>
  <c r="E170" i="38"/>
  <c r="D143" i="38"/>
  <c r="D131" i="38"/>
  <c r="D169" i="38"/>
  <c r="D140" i="38"/>
  <c r="D138" i="38"/>
  <c r="E152" i="38"/>
  <c r="D145" i="38"/>
  <c r="D137" i="38"/>
  <c r="E132" i="38"/>
  <c r="D136" i="38"/>
  <c r="E162" i="38"/>
  <c r="D141" i="38"/>
  <c r="D153" i="38"/>
  <c r="D127" i="38"/>
  <c r="D163" i="38"/>
  <c r="E161" i="38"/>
  <c r="E126" i="38"/>
  <c r="E135" i="38"/>
  <c r="E144" i="38"/>
  <c r="D134" i="38"/>
  <c r="D149" i="38"/>
  <c r="D151" i="38"/>
  <c r="E172" i="38"/>
  <c r="D130" i="38"/>
  <c r="D171" i="38"/>
  <c r="D124" i="38"/>
  <c r="E174" i="38"/>
  <c r="B25" i="29"/>
  <c r="B25" i="26"/>
  <c r="B27" i="46"/>
  <c r="B26" i="26"/>
  <c r="B26" i="29"/>
  <c r="A218" i="12" l="1"/>
  <c r="A213" i="26"/>
  <c r="B27" i="29"/>
  <c r="B27" i="26"/>
  <c r="A219" i="12" l="1"/>
  <c r="A214" i="26"/>
  <c r="B28" i="46"/>
  <c r="A220" i="12" l="1"/>
  <c r="A215" i="26"/>
  <c r="B28" i="26"/>
  <c r="B29" i="46"/>
  <c r="B28" i="29"/>
  <c r="B29" i="29"/>
  <c r="A221" i="12" l="1"/>
  <c r="A216" i="26"/>
  <c r="B29" i="26"/>
  <c r="B30" i="46"/>
  <c r="B31" i="46"/>
  <c r="A222" i="12" l="1"/>
  <c r="A217" i="26"/>
  <c r="B30" i="29"/>
  <c r="B30" i="26"/>
  <c r="B31" i="29"/>
  <c r="B31" i="26"/>
  <c r="B32" i="46"/>
  <c r="A223" i="12" l="1"/>
  <c r="A218" i="26"/>
  <c r="B33" i="46"/>
  <c r="B32" i="26"/>
  <c r="B32" i="29"/>
  <c r="A224" i="12" l="1"/>
  <c r="A219" i="26"/>
  <c r="B33" i="29"/>
  <c r="B33" i="26"/>
  <c r="B34" i="46"/>
  <c r="A225" i="12" l="1"/>
  <c r="A220" i="26"/>
  <c r="B35" i="46"/>
  <c r="B34" i="29"/>
  <c r="B34" i="26"/>
  <c r="A226" i="12" l="1"/>
  <c r="A221" i="26"/>
  <c r="B35" i="29"/>
  <c r="B35" i="26"/>
  <c r="B37" i="46"/>
  <c r="A227" i="12" l="1"/>
  <c r="A222" i="26"/>
  <c r="B38" i="29"/>
  <c r="B37" i="29"/>
  <c r="B37" i="26"/>
  <c r="A228" i="12" l="1"/>
  <c r="A223" i="26"/>
  <c r="B38" i="26"/>
  <c r="B38" i="46"/>
  <c r="A229" i="12" l="1"/>
  <c r="A224" i="26"/>
  <c r="B39" i="29"/>
  <c r="B39" i="46"/>
  <c r="B40" i="29"/>
  <c r="B39" i="26"/>
  <c r="A230" i="12" l="1"/>
  <c r="A225" i="26"/>
  <c r="B40" i="26"/>
  <c r="B40" i="46"/>
  <c r="A231" i="12" l="1"/>
  <c r="A226" i="26"/>
  <c r="B41" i="26"/>
  <c r="B42" i="46"/>
  <c r="B43" i="46"/>
  <c r="A232" i="12" l="1"/>
  <c r="A227" i="26"/>
  <c r="B43" i="29"/>
  <c r="B42" i="26"/>
  <c r="B44" i="46"/>
  <c r="A233" i="12" l="1"/>
  <c r="A228" i="26"/>
  <c r="B44" i="29"/>
  <c r="B43" i="26"/>
  <c r="B45" i="46"/>
  <c r="A234" i="12" l="1"/>
  <c r="A229" i="26"/>
  <c r="B46" i="46"/>
  <c r="B44" i="26"/>
  <c r="B45" i="29"/>
  <c r="A235" i="12" l="1"/>
  <c r="A230" i="26"/>
  <c r="B45" i="26"/>
  <c r="B46" i="29"/>
  <c r="B47" i="46"/>
  <c r="A236" i="12" l="1"/>
  <c r="A231" i="26"/>
  <c r="B48" i="46"/>
  <c r="B46" i="26"/>
  <c r="B47" i="29"/>
  <c r="A237" i="12" l="1"/>
  <c r="A232" i="26"/>
  <c r="B48" i="29"/>
  <c r="B47" i="26"/>
  <c r="B48" i="26"/>
  <c r="B50" i="46"/>
  <c r="A238" i="12" l="1"/>
  <c r="A233" i="26"/>
  <c r="B49" i="29"/>
  <c r="B49" i="46"/>
  <c r="B51" i="46"/>
  <c r="B49" i="26"/>
  <c r="B50" i="29"/>
  <c r="A239" i="12" l="1"/>
  <c r="A234" i="26"/>
  <c r="B51" i="29"/>
  <c r="B50" i="26"/>
  <c r="B52" i="46"/>
  <c r="A240" i="12" l="1"/>
  <c r="A235" i="26"/>
  <c r="B53" i="46"/>
  <c r="B51" i="26"/>
  <c r="B52" i="29"/>
  <c r="A241" i="12" l="1"/>
  <c r="A236" i="26"/>
  <c r="B53" i="29"/>
  <c r="B52" i="26"/>
  <c r="B54" i="46"/>
  <c r="A242" i="12" l="1"/>
  <c r="A237" i="26"/>
  <c r="B54" i="29"/>
  <c r="B53" i="26"/>
  <c r="B55" i="46"/>
  <c r="A243" i="12" l="1"/>
  <c r="A238" i="26"/>
  <c r="B56" i="46"/>
  <c r="B54" i="26"/>
  <c r="B55" i="29"/>
  <c r="A244" i="12" l="1"/>
  <c r="A239" i="26"/>
  <c r="B57" i="46"/>
  <c r="B56" i="29"/>
  <c r="B55" i="26"/>
  <c r="A245" i="12" l="1"/>
  <c r="A240" i="26"/>
  <c r="B56" i="26"/>
  <c r="B57" i="29"/>
  <c r="B58" i="46"/>
  <c r="A246" i="12" l="1"/>
  <c r="A241" i="26"/>
  <c r="B58" i="29"/>
  <c r="B57" i="26"/>
  <c r="B59" i="46"/>
  <c r="A247" i="12" l="1"/>
  <c r="A242" i="26"/>
  <c r="B59" i="29"/>
  <c r="B58" i="26"/>
  <c r="B60" i="46"/>
  <c r="A248" i="12" l="1"/>
  <c r="A245" i="29"/>
  <c r="A242" i="46"/>
  <c r="A243" i="26"/>
  <c r="B59" i="26"/>
  <c r="B60" i="29"/>
  <c r="B61" i="46"/>
  <c r="G245" i="29" l="1"/>
  <c r="F245" i="29"/>
  <c r="H245" i="29"/>
  <c r="A249" i="12"/>
  <c r="A243" i="46"/>
  <c r="A244" i="26"/>
  <c r="A246" i="29"/>
  <c r="B62" i="46"/>
  <c r="B60" i="26"/>
  <c r="B61" i="29"/>
  <c r="H246" i="29" l="1"/>
  <c r="F246" i="29"/>
  <c r="G246" i="29"/>
  <c r="A250" i="12"/>
  <c r="A245" i="26"/>
  <c r="A247" i="29"/>
  <c r="A244" i="46"/>
  <c r="B63" i="46"/>
  <c r="B62" i="29"/>
  <c r="B61" i="26"/>
  <c r="A251" i="12" l="1"/>
  <c r="A245" i="46"/>
  <c r="A248" i="29"/>
  <c r="A246" i="26"/>
  <c r="J247" i="29"/>
  <c r="G247" i="29"/>
  <c r="H247" i="29"/>
  <c r="F247" i="29"/>
  <c r="I247" i="29"/>
  <c r="B64" i="46"/>
  <c r="B62" i="26"/>
  <c r="B63" i="29"/>
  <c r="K247" i="29" l="1"/>
  <c r="G248" i="29"/>
  <c r="J248" i="29"/>
  <c r="I248" i="29"/>
  <c r="H248" i="29"/>
  <c r="F248" i="29"/>
  <c r="A252" i="12"/>
  <c r="A246" i="46"/>
  <c r="A249" i="29"/>
  <c r="A247" i="26"/>
  <c r="B64" i="29"/>
  <c r="B63" i="26"/>
  <c r="B65" i="46"/>
  <c r="J249" i="29" l="1"/>
  <c r="I249" i="29"/>
  <c r="F249" i="29"/>
  <c r="G249" i="29"/>
  <c r="H249" i="29"/>
  <c r="A253" i="12"/>
  <c r="A247" i="46"/>
  <c r="A248" i="26"/>
  <c r="A250" i="29"/>
  <c r="K248" i="29"/>
  <c r="B66" i="46"/>
  <c r="B64" i="26"/>
  <c r="B65" i="29"/>
  <c r="B67" i="46"/>
  <c r="K249" i="29" l="1"/>
  <c r="A254" i="12"/>
  <c r="A248" i="46"/>
  <c r="A251" i="29"/>
  <c r="A249" i="26"/>
  <c r="F250" i="29"/>
  <c r="H250" i="29"/>
  <c r="G250" i="29"/>
  <c r="I250" i="29"/>
  <c r="J250" i="29"/>
  <c r="B66" i="26"/>
  <c r="B67" i="29"/>
  <c r="B65" i="26"/>
  <c r="B66" i="29"/>
  <c r="B68" i="46"/>
  <c r="F251" i="29" l="1"/>
  <c r="H251" i="29"/>
  <c r="G251" i="29"/>
  <c r="I251" i="29"/>
  <c r="J251" i="29"/>
  <c r="K250" i="29"/>
  <c r="A255" i="12"/>
  <c r="A249" i="46"/>
  <c r="A252" i="29"/>
  <c r="A250" i="26"/>
  <c r="B68" i="29"/>
  <c r="B67" i="26"/>
  <c r="B69" i="46"/>
  <c r="A256" i="12" l="1"/>
  <c r="A250" i="46"/>
  <c r="A253" i="29"/>
  <c r="A251" i="26"/>
  <c r="F252" i="29"/>
  <c r="J252" i="29"/>
  <c r="I252" i="29"/>
  <c r="G252" i="29"/>
  <c r="H252" i="29"/>
  <c r="K251" i="29"/>
  <c r="B68" i="26"/>
  <c r="B69" i="29"/>
  <c r="B70" i="46"/>
  <c r="I253" i="29" l="1"/>
  <c r="F253" i="29"/>
  <c r="H253" i="29"/>
  <c r="G253" i="29"/>
  <c r="J253" i="29"/>
  <c r="K252" i="29"/>
  <c r="A257" i="12"/>
  <c r="A251" i="46"/>
  <c r="A254" i="29"/>
  <c r="A252" i="26"/>
  <c r="B70" i="29"/>
  <c r="B69" i="26"/>
  <c r="A258" i="12" l="1"/>
  <c r="A252" i="46"/>
  <c r="A255" i="29"/>
  <c r="A253" i="26"/>
  <c r="K253" i="29"/>
  <c r="F254" i="29"/>
  <c r="H254" i="29"/>
  <c r="J254" i="29"/>
  <c r="G254" i="29"/>
  <c r="I254" i="29"/>
  <c r="B71" i="29"/>
  <c r="B71" i="46"/>
  <c r="B70" i="26"/>
  <c r="B72" i="46"/>
  <c r="H255" i="29" l="1"/>
  <c r="F255" i="29"/>
  <c r="G255" i="29"/>
  <c r="I255" i="29"/>
  <c r="J255" i="29"/>
  <c r="K254" i="29"/>
  <c r="A259" i="12"/>
  <c r="A253" i="46"/>
  <c r="A256" i="29"/>
  <c r="A254" i="26"/>
  <c r="B71" i="26"/>
  <c r="B72" i="29"/>
  <c r="B73" i="46"/>
  <c r="B72" i="26"/>
  <c r="A260" i="12" l="1"/>
  <c r="A254" i="46"/>
  <c r="A257" i="29"/>
  <c r="A255" i="26"/>
  <c r="K255" i="29"/>
  <c r="H256" i="29"/>
  <c r="F256" i="29"/>
  <c r="G256" i="29"/>
  <c r="J256" i="29"/>
  <c r="I256" i="29"/>
  <c r="B73" i="29"/>
  <c r="B74" i="29"/>
  <c r="K256" i="29" l="1"/>
  <c r="F257" i="29"/>
  <c r="G257" i="29"/>
  <c r="H257" i="29"/>
  <c r="I257" i="29"/>
  <c r="J257" i="29"/>
  <c r="A261" i="12"/>
  <c r="A255" i="46"/>
  <c r="A258" i="29"/>
  <c r="A256" i="26"/>
  <c r="B73" i="26"/>
  <c r="B74" i="46"/>
  <c r="B74" i="26"/>
  <c r="A262" i="12" l="1"/>
  <c r="A256" i="46"/>
  <c r="A257" i="26"/>
  <c r="A259" i="29"/>
  <c r="K257" i="29"/>
  <c r="H258" i="29"/>
  <c r="F258" i="29"/>
  <c r="I258" i="29"/>
  <c r="G258" i="29"/>
  <c r="J258" i="29"/>
  <c r="B75" i="29"/>
  <c r="B75" i="46"/>
  <c r="J259" i="29" l="1"/>
  <c r="F259" i="29"/>
  <c r="I259" i="29"/>
  <c r="G259" i="29"/>
  <c r="H259" i="29"/>
  <c r="K258" i="29"/>
  <c r="A263" i="12"/>
  <c r="A257" i="46"/>
  <c r="A260" i="29"/>
  <c r="A258" i="26"/>
  <c r="B76" i="29"/>
  <c r="B76" i="46"/>
  <c r="B75" i="26"/>
  <c r="A264" i="12" l="1"/>
  <c r="A258" i="46"/>
  <c r="A261" i="29"/>
  <c r="A259" i="26"/>
  <c r="K259" i="29"/>
  <c r="I260" i="29"/>
  <c r="G260" i="29"/>
  <c r="H260" i="29"/>
  <c r="J260" i="29"/>
  <c r="F260" i="29"/>
  <c r="B76" i="26"/>
  <c r="B77" i="46"/>
  <c r="B78" i="46"/>
  <c r="B77" i="29"/>
  <c r="F261" i="29" l="1"/>
  <c r="I261" i="29"/>
  <c r="H261" i="29"/>
  <c r="G261" i="29"/>
  <c r="J261" i="29"/>
  <c r="K260" i="29"/>
  <c r="A265" i="12"/>
  <c r="A259" i="46"/>
  <c r="A262" i="29"/>
  <c r="A260" i="26"/>
  <c r="B78" i="29"/>
  <c r="B77" i="26"/>
  <c r="B79" i="46"/>
  <c r="A266" i="12" l="1"/>
  <c r="A260" i="46"/>
  <c r="A263" i="29"/>
  <c r="A261" i="26"/>
  <c r="I262" i="29"/>
  <c r="J262" i="29"/>
  <c r="H262" i="29"/>
  <c r="G262" i="29"/>
  <c r="F262" i="29"/>
  <c r="K261" i="29"/>
  <c r="B79" i="29"/>
  <c r="B78" i="26"/>
  <c r="H263" i="29" l="1"/>
  <c r="J263" i="29"/>
  <c r="G263" i="29"/>
  <c r="I263" i="29"/>
  <c r="F263" i="29"/>
  <c r="K262" i="29"/>
  <c r="A267" i="12"/>
  <c r="A261" i="46"/>
  <c r="A264" i="29"/>
  <c r="A262" i="26"/>
  <c r="B79" i="26"/>
  <c r="B80" i="46"/>
  <c r="B80" i="29"/>
  <c r="B81" i="46"/>
  <c r="A268" i="12" l="1"/>
  <c r="A262" i="46"/>
  <c r="A265" i="29"/>
  <c r="A263" i="26"/>
  <c r="J264" i="29"/>
  <c r="G264" i="29"/>
  <c r="I264" i="29"/>
  <c r="H264" i="29"/>
  <c r="F264" i="29"/>
  <c r="K263" i="29"/>
  <c r="B81" i="29"/>
  <c r="B80" i="26"/>
  <c r="H265" i="29" l="1"/>
  <c r="J265" i="29"/>
  <c r="I265" i="29"/>
  <c r="G265" i="29"/>
  <c r="F265" i="29"/>
  <c r="K264" i="29"/>
  <c r="A269" i="12"/>
  <c r="A263" i="46"/>
  <c r="A266" i="29"/>
  <c r="A264" i="26"/>
  <c r="B81" i="26"/>
  <c r="B82" i="46"/>
  <c r="B82" i="26"/>
  <c r="B82" i="29"/>
  <c r="A270" i="12" l="1"/>
  <c r="A264" i="46"/>
  <c r="A265" i="26"/>
  <c r="A267" i="29"/>
  <c r="G266" i="29"/>
  <c r="F266" i="29"/>
  <c r="J266" i="29"/>
  <c r="I266" i="29"/>
  <c r="H266" i="29"/>
  <c r="K265" i="29"/>
  <c r="B83" i="29"/>
  <c r="B83" i="46"/>
  <c r="G267" i="29" l="1"/>
  <c r="J267" i="29"/>
  <c r="F267" i="29"/>
  <c r="I267" i="29"/>
  <c r="H267" i="29"/>
  <c r="K266" i="29"/>
  <c r="A271" i="12"/>
  <c r="A265" i="46"/>
  <c r="A268" i="29"/>
  <c r="A266" i="26"/>
  <c r="B83" i="26"/>
  <c r="B84" i="46"/>
  <c r="B84" i="29"/>
  <c r="K267" i="29" l="1"/>
  <c r="A272" i="12"/>
  <c r="A266" i="46"/>
  <c r="A267" i="26"/>
  <c r="A269" i="29"/>
  <c r="I268" i="29"/>
  <c r="J268" i="29"/>
  <c r="H268" i="29"/>
  <c r="F268" i="29"/>
  <c r="G268" i="29"/>
  <c r="B85" i="29"/>
  <c r="B85" i="46"/>
  <c r="B84" i="26"/>
  <c r="B86" i="29"/>
  <c r="K268" i="29" l="1"/>
  <c r="A273" i="12"/>
  <c r="A267" i="46"/>
  <c r="A270" i="29"/>
  <c r="A268" i="26"/>
  <c r="I269" i="29"/>
  <c r="F269" i="29"/>
  <c r="J269" i="29"/>
  <c r="H269" i="29"/>
  <c r="G269" i="29"/>
  <c r="B85" i="26"/>
  <c r="B86" i="46"/>
  <c r="B87" i="46"/>
  <c r="B86" i="26"/>
  <c r="B87" i="29"/>
  <c r="H270" i="29" l="1"/>
  <c r="J270" i="29"/>
  <c r="I270" i="29"/>
  <c r="G270" i="29"/>
  <c r="F270" i="29"/>
  <c r="K269" i="29"/>
  <c r="A274" i="12"/>
  <c r="A268" i="46"/>
  <c r="A271" i="29"/>
  <c r="A269" i="26"/>
  <c r="B88" i="46"/>
  <c r="A275" i="12" l="1"/>
  <c r="A269" i="46"/>
  <c r="A270" i="26"/>
  <c r="A272" i="29"/>
  <c r="G271" i="29"/>
  <c r="J271" i="29"/>
  <c r="H271" i="29"/>
  <c r="I271" i="29"/>
  <c r="F271" i="29"/>
  <c r="K270" i="29"/>
  <c r="B87" i="26"/>
  <c r="B88" i="29"/>
  <c r="B89" i="46"/>
  <c r="B89" i="29"/>
  <c r="H272" i="29" l="1"/>
  <c r="I272" i="29"/>
  <c r="G272" i="29"/>
  <c r="F272" i="29"/>
  <c r="J272" i="29"/>
  <c r="K271" i="29"/>
  <c r="A276" i="12"/>
  <c r="A270" i="46"/>
  <c r="A271" i="26"/>
  <c r="A273" i="29"/>
  <c r="B88" i="26"/>
  <c r="B90" i="46"/>
  <c r="K272" i="29" l="1"/>
  <c r="A277" i="12"/>
  <c r="A271" i="46"/>
  <c r="A274" i="29"/>
  <c r="A272" i="26"/>
  <c r="I273" i="29"/>
  <c r="J273" i="29"/>
  <c r="G273" i="29"/>
  <c r="H273" i="29"/>
  <c r="F273" i="29"/>
  <c r="B89" i="26"/>
  <c r="B90" i="29"/>
  <c r="B91" i="46"/>
  <c r="I274" i="29" l="1"/>
  <c r="F274" i="29"/>
  <c r="G274" i="29"/>
  <c r="H274" i="29"/>
  <c r="J274" i="29"/>
  <c r="K273" i="29"/>
  <c r="A278" i="12"/>
  <c r="A272" i="46"/>
  <c r="A275" i="29"/>
  <c r="A273" i="26"/>
  <c r="B90" i="26"/>
  <c r="B91" i="29"/>
  <c r="B92" i="46"/>
  <c r="A279" i="12" l="1"/>
  <c r="A273" i="46"/>
  <c r="A276" i="29"/>
  <c r="A274" i="26"/>
  <c r="K274" i="29"/>
  <c r="J275" i="29"/>
  <c r="F275" i="29"/>
  <c r="I275" i="29"/>
  <c r="G275" i="29"/>
  <c r="H275" i="29"/>
  <c r="B91" i="26"/>
  <c r="B92" i="29"/>
  <c r="B93" i="46"/>
  <c r="K275" i="29" l="1"/>
  <c r="F276" i="29"/>
  <c r="H276" i="29"/>
  <c r="I276" i="29"/>
  <c r="J276" i="29"/>
  <c r="G276" i="29"/>
  <c r="A280" i="12"/>
  <c r="A274" i="46"/>
  <c r="A277" i="29"/>
  <c r="A275" i="26"/>
  <c r="B94" i="46"/>
  <c r="B93" i="29"/>
  <c r="B92" i="26"/>
  <c r="K276" i="29" l="1"/>
  <c r="A281" i="12"/>
  <c r="A275" i="46"/>
  <c r="A276" i="26"/>
  <c r="A278" i="29"/>
  <c r="I277" i="29"/>
  <c r="F277" i="29"/>
  <c r="H277" i="29"/>
  <c r="G277" i="29"/>
  <c r="J277" i="29"/>
  <c r="B95" i="46"/>
  <c r="B93" i="26"/>
  <c r="B94" i="29"/>
  <c r="G278" i="29" l="1"/>
  <c r="H278" i="29"/>
  <c r="I278" i="29"/>
  <c r="F278" i="29"/>
  <c r="J278" i="29"/>
  <c r="K277" i="29"/>
  <c r="A282" i="12"/>
  <c r="A276" i="46"/>
  <c r="A277" i="26"/>
  <c r="A279" i="29"/>
  <c r="B95" i="29"/>
  <c r="B94" i="26"/>
  <c r="B96" i="46"/>
  <c r="K278" i="29" l="1"/>
  <c r="A283" i="12"/>
  <c r="A277" i="46"/>
  <c r="A278" i="26"/>
  <c r="A280" i="29"/>
  <c r="J279" i="29"/>
  <c r="G279" i="29"/>
  <c r="F279" i="29"/>
  <c r="H279" i="29"/>
  <c r="I279" i="29"/>
  <c r="B97" i="46"/>
  <c r="B96" i="29"/>
  <c r="B95" i="26"/>
  <c r="H280" i="29" l="1"/>
  <c r="G280" i="29"/>
  <c r="I280" i="29"/>
  <c r="F280" i="29"/>
  <c r="K279" i="29"/>
  <c r="A284" i="12"/>
  <c r="A278" i="46"/>
  <c r="A279" i="26"/>
  <c r="A281" i="29"/>
  <c r="B96" i="26"/>
  <c r="B97" i="29"/>
  <c r="B98" i="46"/>
  <c r="A285" i="12" l="1"/>
  <c r="A279" i="46"/>
  <c r="A280" i="26"/>
  <c r="A282" i="29"/>
  <c r="G281" i="29"/>
  <c r="F281" i="29"/>
  <c r="I281" i="29"/>
  <c r="H281" i="29"/>
  <c r="B99" i="46"/>
  <c r="B98" i="29"/>
  <c r="B97" i="26"/>
  <c r="G282" i="29" l="1"/>
  <c r="J282" i="29"/>
  <c r="H282" i="29"/>
  <c r="I282" i="29"/>
  <c r="F282" i="29"/>
  <c r="A286" i="12"/>
  <c r="A280" i="46"/>
  <c r="A281" i="26"/>
  <c r="A283" i="29"/>
  <c r="B101" i="46"/>
  <c r="B98" i="26"/>
  <c r="B99" i="29"/>
  <c r="B100" i="46"/>
  <c r="A287" i="12" l="1"/>
  <c r="A281" i="46"/>
  <c r="A284" i="29"/>
  <c r="A282" i="26"/>
  <c r="I283" i="29"/>
  <c r="F283" i="29"/>
  <c r="J283" i="29"/>
  <c r="G283" i="29"/>
  <c r="H283" i="29"/>
  <c r="K282" i="29"/>
  <c r="B99" i="26"/>
  <c r="B100" i="29"/>
  <c r="B101" i="29"/>
  <c r="B100" i="26"/>
  <c r="F284" i="29" l="1"/>
  <c r="J284" i="29"/>
  <c r="G284" i="29"/>
  <c r="H284" i="29"/>
  <c r="I284" i="29"/>
  <c r="K283" i="29"/>
  <c r="A288" i="12"/>
  <c r="A282" i="46"/>
  <c r="A285" i="29"/>
  <c r="A283" i="26"/>
  <c r="B101" i="26"/>
  <c r="A289" i="12" l="1"/>
  <c r="A283" i="46"/>
  <c r="A284" i="26"/>
  <c r="A286" i="29"/>
  <c r="H285" i="29"/>
  <c r="F285" i="29"/>
  <c r="J285" i="29"/>
  <c r="I285" i="29"/>
  <c r="G285" i="29"/>
  <c r="K284" i="29"/>
  <c r="B102" i="29"/>
  <c r="B102" i="46"/>
  <c r="B102" i="26"/>
  <c r="J286" i="29" l="1"/>
  <c r="G286" i="29"/>
  <c r="F286" i="29"/>
  <c r="H286" i="29"/>
  <c r="I286" i="29"/>
  <c r="K285" i="29"/>
  <c r="A290" i="12"/>
  <c r="A284" i="46"/>
  <c r="A285" i="26"/>
  <c r="A287" i="29"/>
  <c r="B103" i="29"/>
  <c r="B103" i="46"/>
  <c r="B104" i="46"/>
  <c r="K286" i="29" l="1"/>
  <c r="A291" i="12"/>
  <c r="A285" i="46"/>
  <c r="A288" i="29"/>
  <c r="A286" i="26"/>
  <c r="I287" i="29"/>
  <c r="G287" i="29"/>
  <c r="F287" i="29"/>
  <c r="J287" i="29"/>
  <c r="H287" i="29"/>
  <c r="B104" i="29"/>
  <c r="B103" i="26"/>
  <c r="B105" i="46"/>
  <c r="K287" i="29" l="1"/>
  <c r="H288" i="29"/>
  <c r="F288" i="29"/>
  <c r="G288" i="29"/>
  <c r="I288" i="29"/>
  <c r="J288" i="29"/>
  <c r="A292" i="12"/>
  <c r="A286" i="46"/>
  <c r="A289" i="29"/>
  <c r="A287" i="26"/>
  <c r="B104" i="26"/>
  <c r="B105" i="29"/>
  <c r="B106" i="46"/>
  <c r="K288" i="29" l="1"/>
  <c r="A293" i="12"/>
  <c r="A287" i="46"/>
  <c r="A290" i="29"/>
  <c r="A288" i="26"/>
  <c r="F289" i="29"/>
  <c r="I289" i="29"/>
  <c r="G289" i="29"/>
  <c r="H289" i="29"/>
  <c r="J289" i="29"/>
  <c r="B107" i="46"/>
  <c r="B105" i="26"/>
  <c r="B106" i="29"/>
  <c r="J290" i="29" l="1"/>
  <c r="H290" i="29"/>
  <c r="F290" i="29"/>
  <c r="I290" i="29"/>
  <c r="G290" i="29"/>
  <c r="K289" i="29"/>
  <c r="A294" i="12"/>
  <c r="A288" i="46"/>
  <c r="A291" i="29"/>
  <c r="A289" i="26"/>
  <c r="B107" i="29"/>
  <c r="B106" i="26"/>
  <c r="B108" i="46"/>
  <c r="K290" i="29" l="1"/>
  <c r="A295" i="12"/>
  <c r="A289" i="46"/>
  <c r="A290" i="26"/>
  <c r="A292" i="29"/>
  <c r="H291" i="29"/>
  <c r="J291" i="29"/>
  <c r="I291" i="29"/>
  <c r="F291" i="29"/>
  <c r="G291" i="29"/>
  <c r="B109" i="46"/>
  <c r="B108" i="29"/>
  <c r="B107" i="26"/>
  <c r="A296" i="12" l="1"/>
  <c r="A290" i="46"/>
  <c r="A293" i="29"/>
  <c r="A291" i="26"/>
  <c r="K291" i="29"/>
  <c r="F292" i="29"/>
  <c r="G292" i="29"/>
  <c r="I292" i="29"/>
  <c r="J292" i="29"/>
  <c r="H292" i="29"/>
  <c r="B111" i="46"/>
  <c r="B110" i="46"/>
  <c r="B108" i="26"/>
  <c r="B109" i="29"/>
  <c r="F293" i="29" l="1"/>
  <c r="J293" i="29"/>
  <c r="G293" i="29"/>
  <c r="H293" i="29"/>
  <c r="I293" i="29"/>
  <c r="K292" i="29"/>
  <c r="A297" i="12"/>
  <c r="A291" i="46"/>
  <c r="A294" i="29"/>
  <c r="A292" i="26"/>
  <c r="B111" i="29"/>
  <c r="B110" i="26"/>
  <c r="B112" i="46"/>
  <c r="B109" i="26"/>
  <c r="B110" i="29"/>
  <c r="A298" i="12" l="1"/>
  <c r="A292" i="46"/>
  <c r="A293" i="26"/>
  <c r="A295" i="29"/>
  <c r="I294" i="29"/>
  <c r="F294" i="29"/>
  <c r="H294" i="29"/>
  <c r="J294" i="29"/>
  <c r="G294" i="29"/>
  <c r="K293" i="29"/>
  <c r="B111" i="26"/>
  <c r="B112" i="29"/>
  <c r="B113" i="46"/>
  <c r="F295" i="29" l="1"/>
  <c r="H295" i="29"/>
  <c r="G295" i="29"/>
  <c r="J295" i="29"/>
  <c r="I295" i="29"/>
  <c r="K294" i="29"/>
  <c r="A299" i="12"/>
  <c r="A293" i="46"/>
  <c r="A296" i="29"/>
  <c r="A294" i="26"/>
  <c r="B114" i="46"/>
  <c r="B113" i="29"/>
  <c r="B112" i="26"/>
  <c r="A300" i="12" l="1"/>
  <c r="A294" i="46"/>
  <c r="A297" i="29"/>
  <c r="A295" i="26"/>
  <c r="F296" i="29"/>
  <c r="H296" i="29"/>
  <c r="J296" i="29"/>
  <c r="I296" i="29"/>
  <c r="G296" i="29"/>
  <c r="K295" i="29"/>
  <c r="B115" i="46"/>
  <c r="B113" i="26"/>
  <c r="B114" i="29"/>
  <c r="G297" i="29" l="1"/>
  <c r="J297" i="29"/>
  <c r="F297" i="29"/>
  <c r="I297" i="29"/>
  <c r="H297" i="29"/>
  <c r="K296" i="29"/>
  <c r="A301" i="12"/>
  <c r="A295" i="46"/>
  <c r="A298" i="29"/>
  <c r="A296" i="26"/>
  <c r="B116" i="46"/>
  <c r="B114" i="26"/>
  <c r="B115" i="29"/>
  <c r="K297" i="29" l="1"/>
  <c r="A302" i="12"/>
  <c r="A296" i="46"/>
  <c r="A299" i="29"/>
  <c r="A297" i="26"/>
  <c r="H298" i="29"/>
  <c r="I298" i="29"/>
  <c r="J298" i="29"/>
  <c r="F298" i="29"/>
  <c r="G298" i="29"/>
  <c r="B116" i="29"/>
  <c r="B115" i="26"/>
  <c r="B117" i="46"/>
  <c r="A303" i="12" l="1"/>
  <c r="A297" i="46"/>
  <c r="A300" i="29"/>
  <c r="A298" i="26"/>
  <c r="J299" i="29"/>
  <c r="F299" i="29"/>
  <c r="H299" i="29"/>
  <c r="G299" i="29"/>
  <c r="I299" i="29"/>
  <c r="K298" i="29"/>
  <c r="B116" i="26"/>
  <c r="B117" i="29"/>
  <c r="B118" i="46"/>
  <c r="G300" i="29" l="1"/>
  <c r="F300" i="29"/>
  <c r="J300" i="29"/>
  <c r="I300" i="29"/>
  <c r="H300" i="29"/>
  <c r="K299" i="29"/>
  <c r="A304" i="12"/>
  <c r="A298" i="46"/>
  <c r="A301" i="29"/>
  <c r="A299" i="26"/>
  <c r="B120" i="46"/>
  <c r="B117" i="26"/>
  <c r="B118" i="29"/>
  <c r="B119" i="46"/>
  <c r="A305" i="12" l="1"/>
  <c r="A299" i="46"/>
  <c r="A300" i="26"/>
  <c r="A302" i="29"/>
  <c r="K300" i="29"/>
  <c r="G301" i="29"/>
  <c r="J301" i="29"/>
  <c r="I301" i="29"/>
  <c r="H301" i="29"/>
  <c r="F301" i="29"/>
  <c r="B119" i="26"/>
  <c r="B120" i="29"/>
  <c r="B118" i="26"/>
  <c r="B119" i="29"/>
  <c r="B121" i="46"/>
  <c r="H302" i="29" l="1"/>
  <c r="I302" i="29"/>
  <c r="G302" i="29"/>
  <c r="F302" i="29"/>
  <c r="K301" i="29"/>
  <c r="A306" i="12"/>
  <c r="A300" i="46"/>
  <c r="A303" i="29"/>
  <c r="A301" i="26"/>
  <c r="B121" i="29"/>
  <c r="B120" i="26"/>
  <c r="B122" i="46"/>
  <c r="G303" i="29" l="1"/>
  <c r="H303" i="29"/>
  <c r="J303" i="29"/>
  <c r="F303" i="29"/>
  <c r="I303" i="29"/>
  <c r="A307" i="12"/>
  <c r="A301" i="46"/>
  <c r="A304" i="29"/>
  <c r="A302" i="26"/>
  <c r="B122" i="29"/>
  <c r="B121" i="26"/>
  <c r="B123" i="46"/>
  <c r="F304" i="29" l="1"/>
  <c r="J304" i="29"/>
  <c r="G304" i="29"/>
  <c r="H304" i="29"/>
  <c r="I304" i="29"/>
  <c r="K303" i="29"/>
  <c r="A308" i="12"/>
  <c r="A302" i="46"/>
  <c r="A305" i="29"/>
  <c r="A303" i="26"/>
  <c r="B122" i="26"/>
  <c r="B123" i="29"/>
  <c r="B125" i="46"/>
  <c r="A309" i="12" l="1"/>
  <c r="A303" i="46"/>
  <c r="A304" i="26"/>
  <c r="A306" i="29"/>
  <c r="I305" i="29"/>
  <c r="F305" i="29"/>
  <c r="J305" i="29"/>
  <c r="H305" i="29"/>
  <c r="G305" i="29"/>
  <c r="K304" i="29"/>
  <c r="B123" i="26"/>
  <c r="B124" i="46"/>
  <c r="B124" i="29"/>
  <c r="B124" i="26"/>
  <c r="B125" i="29"/>
  <c r="G306" i="29" l="1"/>
  <c r="I306" i="29"/>
  <c r="H306" i="29"/>
  <c r="J306" i="29"/>
  <c r="F306" i="29"/>
  <c r="K305" i="29"/>
  <c r="A310" i="12"/>
  <c r="A304" i="46"/>
  <c r="A305" i="26"/>
  <c r="A307" i="29"/>
  <c r="B125" i="26"/>
  <c r="K306" i="29" l="1"/>
  <c r="A311" i="12"/>
  <c r="A305" i="46"/>
  <c r="A308" i="29"/>
  <c r="A306" i="26"/>
  <c r="F307" i="29"/>
  <c r="I307" i="29"/>
  <c r="G307" i="29"/>
  <c r="H307" i="29"/>
  <c r="J307" i="29"/>
  <c r="B126" i="29"/>
  <c r="B126" i="46"/>
  <c r="B127" i="46"/>
  <c r="K307" i="29" l="1"/>
  <c r="I308" i="29"/>
  <c r="J308" i="29"/>
  <c r="F308" i="29"/>
  <c r="H308" i="29"/>
  <c r="G308" i="29"/>
  <c r="A312" i="12"/>
  <c r="A306" i="46"/>
  <c r="A309" i="29"/>
  <c r="A307" i="26"/>
  <c r="B126" i="26"/>
  <c r="B127" i="29"/>
  <c r="B128" i="46"/>
  <c r="K308" i="29" l="1"/>
  <c r="H309" i="29"/>
  <c r="F309" i="29"/>
  <c r="G309" i="29"/>
  <c r="A313" i="12"/>
  <c r="A307" i="46"/>
  <c r="A308" i="26"/>
  <c r="A310" i="29"/>
  <c r="B127" i="26"/>
  <c r="B128" i="29"/>
  <c r="B129" i="46"/>
  <c r="F310" i="29" l="1"/>
  <c r="G310" i="29"/>
  <c r="H310" i="29"/>
  <c r="A314" i="12"/>
  <c r="A308" i="46"/>
  <c r="A309" i="26"/>
  <c r="A311" i="29"/>
  <c r="B129" i="29"/>
  <c r="B128" i="26"/>
  <c r="B130" i="46"/>
  <c r="B131" i="46"/>
  <c r="G311" i="29" l="1"/>
  <c r="F311" i="29"/>
  <c r="H311" i="29"/>
  <c r="A315" i="12"/>
  <c r="A309" i="46"/>
  <c r="A310" i="26"/>
  <c r="A312" i="29"/>
  <c r="B130" i="29"/>
  <c r="B129" i="26"/>
  <c r="B130" i="26"/>
  <c r="B131" i="29"/>
  <c r="B132" i="46"/>
  <c r="A316" i="12" l="1"/>
  <c r="A310" i="46"/>
  <c r="A313" i="29"/>
  <c r="A311" i="26"/>
  <c r="H312" i="29"/>
  <c r="G312" i="29"/>
  <c r="F312" i="29"/>
  <c r="B133" i="46"/>
  <c r="B131" i="26"/>
  <c r="B132" i="29"/>
  <c r="G313" i="29" l="1"/>
  <c r="H313" i="29"/>
  <c r="I313" i="29"/>
  <c r="F313" i="29"/>
  <c r="A311" i="46"/>
  <c r="A312" i="26"/>
  <c r="A314" i="29"/>
  <c r="B132" i="26"/>
  <c r="B133" i="29"/>
  <c r="B134" i="46"/>
  <c r="F314" i="29" l="1"/>
  <c r="I314" i="29"/>
  <c r="H314" i="29"/>
  <c r="G314" i="29"/>
  <c r="B133" i="26"/>
  <c r="B134" i="29"/>
  <c r="B135" i="46"/>
  <c r="B137" i="46" l="1"/>
  <c r="B136" i="46"/>
  <c r="B134" i="26"/>
  <c r="B135" i="29"/>
  <c r="B136" i="26" l="1"/>
  <c r="B137" i="29"/>
  <c r="B135" i="26"/>
  <c r="B136" i="29"/>
  <c r="B138" i="46" l="1"/>
  <c r="B138" i="29" l="1"/>
  <c r="B137" i="26"/>
  <c r="B139" i="46"/>
  <c r="B138" i="26" l="1"/>
  <c r="B139" i="29"/>
  <c r="B140" i="29"/>
  <c r="B139" i="26" l="1"/>
  <c r="B140" i="46"/>
  <c r="B141" i="46"/>
  <c r="B140" i="26" l="1"/>
  <c r="B141" i="29"/>
  <c r="B143" i="46"/>
  <c r="B141" i="26" l="1"/>
  <c r="B144" i="46"/>
  <c r="B142" i="26" l="1"/>
  <c r="B143" i="26"/>
  <c r="B145" i="29" l="1"/>
  <c r="B145" i="46"/>
  <c r="B146" i="29" l="1"/>
  <c r="B146" i="46"/>
  <c r="B144" i="26"/>
  <c r="B145" i="26"/>
  <c r="B147" i="29" l="1"/>
  <c r="B147" i="46"/>
  <c r="B146" i="26" l="1"/>
  <c r="B148" i="46"/>
  <c r="B149" i="46"/>
  <c r="B148" i="29"/>
  <c r="B147" i="26" l="1"/>
  <c r="B149" i="29"/>
  <c r="B150" i="46"/>
  <c r="B150" i="29" l="1"/>
  <c r="B148" i="26"/>
  <c r="A23" i="10" l="1"/>
  <c r="A24" i="10" s="1"/>
  <c r="A25" i="10" s="1"/>
  <c r="A26" i="10" s="1"/>
  <c r="A27" i="10" s="1"/>
  <c r="A28" i="10" s="1"/>
  <c r="A29" i="10" l="1"/>
  <c r="A30" i="10" s="1"/>
  <c r="A31" i="10" l="1"/>
  <c r="A32" i="10" s="1"/>
  <c r="A33" i="10" l="1"/>
  <c r="A34" i="10" s="1"/>
  <c r="A35" i="10" s="1"/>
  <c r="A36" i="10" s="1"/>
  <c r="A37" i="10" s="1"/>
  <c r="A38" i="10" s="1"/>
  <c r="A39" i="10" s="1"/>
  <c r="G99" i="38" l="1"/>
  <c r="L99" i="38" s="1"/>
  <c r="G100" i="38" l="1"/>
  <c r="L100" i="38" s="1"/>
  <c r="E100" i="38" s="1"/>
  <c r="E99" i="38"/>
  <c r="D99" i="38"/>
  <c r="D100" i="38" l="1"/>
  <c r="J103" i="38" l="1"/>
  <c r="G104" i="38" l="1"/>
  <c r="L104" i="38" s="1"/>
  <c r="G105" i="38" l="1"/>
  <c r="L105" i="38" s="1"/>
  <c r="D104" i="38"/>
  <c r="E104" i="38"/>
  <c r="K107" i="38" l="1"/>
  <c r="D105" i="38"/>
  <c r="E105" i="38"/>
  <c r="G106" i="38"/>
  <c r="L106" i="38" s="1"/>
  <c r="J107" i="38"/>
  <c r="I107" i="38"/>
  <c r="H107" i="38"/>
  <c r="I108" i="38" l="1"/>
  <c r="J108" i="38"/>
  <c r="H108" i="38"/>
  <c r="E106" i="38"/>
  <c r="D106" i="38"/>
  <c r="K108" i="38"/>
  <c r="G109" i="38" l="1"/>
  <c r="L109" i="38" s="1"/>
  <c r="G110" i="38" l="1"/>
  <c r="L110" i="38" s="1"/>
  <c r="D109" i="38"/>
  <c r="E109" i="38"/>
  <c r="G111" i="38" l="1"/>
  <c r="L111" i="38" s="1"/>
  <c r="E110" i="38"/>
  <c r="D110" i="38"/>
  <c r="J112" i="38" l="1"/>
  <c r="D111" i="38"/>
  <c r="E111" i="38"/>
  <c r="G113" i="38" l="1"/>
  <c r="L113" i="38" s="1"/>
  <c r="D113" i="38" l="1"/>
  <c r="E113" i="38"/>
  <c r="G114" i="38"/>
  <c r="L114" i="38" s="1"/>
  <c r="G115" i="38" l="1"/>
  <c r="L115" i="38" s="1"/>
  <c r="E114" i="38"/>
  <c r="D114" i="38"/>
  <c r="H116" i="38" l="1"/>
  <c r="D115" i="38"/>
  <c r="E115" i="38"/>
  <c r="G117" i="38" l="1"/>
  <c r="L117" i="38" s="1"/>
  <c r="D117" i="38" l="1"/>
  <c r="E117" i="38"/>
  <c r="G118" i="38"/>
  <c r="L118" i="38" s="1"/>
  <c r="G119" i="38" l="1"/>
  <c r="L119" i="38" s="1"/>
  <c r="E118" i="38"/>
  <c r="D118" i="38"/>
  <c r="G120" i="38" l="1"/>
  <c r="I120" i="38"/>
  <c r="D119" i="38"/>
  <c r="E119" i="38"/>
  <c r="L120" i="38" l="1"/>
  <c r="E120" i="38" s="1"/>
  <c r="G121" i="38"/>
  <c r="L121" i="38" s="1"/>
  <c r="D121" i="38" s="1"/>
  <c r="D120" i="38" l="1"/>
  <c r="E121" i="38"/>
  <c r="Q45" i="12" l="1"/>
  <c r="Q47" i="12"/>
  <c r="B14" i="26" l="1"/>
  <c r="B14" i="29"/>
  <c r="B16" i="26"/>
  <c r="B16" i="29"/>
  <c r="B17" i="26"/>
  <c r="B17" i="29"/>
  <c r="B15" i="29"/>
  <c r="B15" i="26"/>
  <c r="A14" i="46" l="1"/>
  <c r="A14" i="26" l="1"/>
  <c r="A14" i="29"/>
  <c r="A15" i="46"/>
  <c r="A15" i="26" l="1"/>
  <c r="A15" i="29"/>
  <c r="A16" i="46"/>
  <c r="A16" i="26" l="1"/>
  <c r="A16" i="29"/>
  <c r="A17" i="46"/>
  <c r="A17" i="26" l="1"/>
  <c r="A17" i="29"/>
  <c r="A18" i="46"/>
  <c r="A18" i="26" l="1"/>
  <c r="A18" i="29"/>
  <c r="A19" i="46"/>
  <c r="A19" i="26" l="1"/>
  <c r="A20" i="46"/>
  <c r="A19" i="29"/>
  <c r="A20" i="26" l="1"/>
  <c r="A20" i="29"/>
  <c r="A21" i="46"/>
  <c r="A21" i="26" l="1"/>
  <c r="A21" i="29"/>
  <c r="A22" i="46"/>
  <c r="A22" i="26" l="1"/>
  <c r="A22" i="29"/>
  <c r="A23" i="46"/>
  <c r="A23" i="26" l="1"/>
  <c r="A24" i="46"/>
  <c r="A23" i="29"/>
  <c r="A24" i="26" l="1"/>
  <c r="A24" i="29"/>
  <c r="A25" i="46"/>
  <c r="A25" i="26" l="1"/>
  <c r="A25" i="29"/>
  <c r="A26" i="46"/>
  <c r="A26" i="26" l="1"/>
  <c r="A26" i="29"/>
  <c r="A27" i="46"/>
  <c r="A27" i="29" l="1"/>
  <c r="A27" i="26"/>
  <c r="A28" i="46"/>
  <c r="A28" i="26" l="1"/>
  <c r="A28" i="29"/>
  <c r="A29" i="46"/>
  <c r="A29" i="26" l="1"/>
  <c r="A29" i="29"/>
  <c r="A30" i="46"/>
  <c r="A30" i="26" l="1"/>
  <c r="A30" i="29"/>
  <c r="A31" i="46"/>
  <c r="A31" i="26" l="1"/>
  <c r="A32" i="46"/>
  <c r="A31" i="29"/>
  <c r="A32" i="26" l="1"/>
  <c r="A33" i="46"/>
  <c r="A32" i="29"/>
  <c r="A33" i="26" l="1"/>
  <c r="A33" i="29"/>
  <c r="A34" i="46"/>
  <c r="A34" i="26" l="1"/>
  <c r="A34" i="29"/>
  <c r="A35" i="46"/>
  <c r="A35" i="26" l="1"/>
  <c r="A37" i="46"/>
  <c r="A35" i="29"/>
  <c r="A37" i="26" l="1"/>
  <c r="A37" i="29"/>
  <c r="A38" i="46"/>
  <c r="A38" i="26" l="1"/>
  <c r="A38" i="29"/>
  <c r="A39" i="46"/>
  <c r="A39" i="26" l="1"/>
  <c r="A39" i="29"/>
  <c r="A40" i="46"/>
  <c r="A40" i="26" l="1"/>
  <c r="A40" i="29"/>
  <c r="A42" i="46"/>
  <c r="A41" i="26" l="1"/>
  <c r="A43" i="46"/>
  <c r="A42" i="26" l="1"/>
  <c r="A43" i="29"/>
  <c r="A44" i="46"/>
  <c r="A43" i="26" l="1"/>
  <c r="A44" i="29"/>
  <c r="A45" i="46"/>
  <c r="A44" i="26" l="1"/>
  <c r="A46" i="46"/>
  <c r="A45" i="29"/>
  <c r="A45" i="26" l="1"/>
  <c r="A46" i="29"/>
  <c r="A47" i="46"/>
  <c r="A46" i="26" l="1"/>
  <c r="A47" i="29"/>
  <c r="A48" i="46"/>
  <c r="A47" i="26" l="1"/>
  <c r="A48" i="29"/>
  <c r="A49" i="46"/>
  <c r="A48" i="26" l="1"/>
  <c r="A50" i="46"/>
  <c r="A49" i="29"/>
  <c r="A49" i="26" l="1"/>
  <c r="A50" i="29"/>
  <c r="A51" i="46"/>
  <c r="A50" i="26" l="1"/>
  <c r="A51" i="29"/>
  <c r="A52" i="46"/>
  <c r="A51" i="26" l="1"/>
  <c r="A52" i="29"/>
  <c r="A53" i="46"/>
  <c r="A52" i="26" l="1"/>
  <c r="A53" i="29"/>
  <c r="A54" i="46"/>
  <c r="A53" i="26" l="1"/>
  <c r="A55" i="46"/>
  <c r="A54" i="29"/>
  <c r="A54" i="26" l="1"/>
  <c r="A55" i="29"/>
  <c r="A56" i="46"/>
  <c r="A55" i="26" l="1"/>
  <c r="A56" i="29"/>
  <c r="A57" i="46"/>
  <c r="A56" i="26" l="1"/>
  <c r="A58" i="46"/>
  <c r="A57" i="29"/>
  <c r="A57" i="26" l="1"/>
  <c r="A59" i="46"/>
  <c r="A58" i="29"/>
  <c r="A58" i="26" l="1"/>
  <c r="A59" i="29"/>
  <c r="A60" i="46"/>
  <c r="A59" i="26" l="1"/>
  <c r="A60" i="29"/>
  <c r="A61" i="46"/>
  <c r="A61" i="29" l="1"/>
  <c r="A62" i="46"/>
  <c r="A60" i="26"/>
  <c r="A61" i="26" l="1"/>
  <c r="A63" i="46"/>
  <c r="A62" i="29"/>
  <c r="A62" i="26" l="1"/>
  <c r="A63" i="29"/>
  <c r="A64" i="46"/>
  <c r="A63" i="26" l="1"/>
  <c r="A64" i="29"/>
  <c r="A65" i="46"/>
  <c r="A64" i="26" l="1"/>
  <c r="A65" i="29"/>
  <c r="A66" i="46"/>
  <c r="A65" i="26" l="1"/>
  <c r="A67" i="46"/>
  <c r="A66" i="29"/>
  <c r="A66" i="26" l="1"/>
  <c r="A67" i="29"/>
  <c r="A68" i="46"/>
  <c r="A67" i="26" l="1"/>
  <c r="A68" i="29"/>
  <c r="A69" i="46"/>
  <c r="A68" i="26" l="1"/>
  <c r="A70" i="46"/>
  <c r="A69" i="29"/>
  <c r="A69" i="26" l="1"/>
  <c r="A70" i="29"/>
  <c r="A71" i="46"/>
  <c r="A70" i="26" l="1"/>
  <c r="A71" i="29"/>
  <c r="A72" i="46"/>
  <c r="A71" i="26" l="1"/>
  <c r="A72" i="29"/>
  <c r="A73" i="46"/>
  <c r="A72" i="26" l="1"/>
  <c r="A73" i="29"/>
  <c r="A74" i="46"/>
  <c r="A73" i="26" l="1"/>
  <c r="A74" i="29"/>
  <c r="A75" i="46"/>
  <c r="A74" i="26" l="1"/>
  <c r="A75" i="29"/>
  <c r="A76" i="46"/>
  <c r="A75" i="26" l="1"/>
  <c r="A77" i="46"/>
  <c r="A76" i="29"/>
  <c r="A77" i="29" l="1"/>
  <c r="A76" i="26"/>
  <c r="A78" i="46"/>
  <c r="A77" i="26" l="1"/>
  <c r="A78" i="29"/>
  <c r="A79" i="46"/>
  <c r="A78" i="26" l="1"/>
  <c r="A79" i="29"/>
  <c r="A80" i="46"/>
  <c r="A79" i="26" l="1"/>
  <c r="A80" i="29"/>
  <c r="A81" i="46"/>
  <c r="A80" i="26" l="1"/>
  <c r="A82" i="46"/>
  <c r="A81" i="29"/>
  <c r="A81" i="26" l="1"/>
  <c r="A82" i="29"/>
  <c r="A83" i="46"/>
  <c r="A82" i="26" l="1"/>
  <c r="A83" i="29"/>
  <c r="A84" i="46"/>
  <c r="A83" i="26" l="1"/>
  <c r="A84" i="29"/>
  <c r="A85" i="46"/>
  <c r="A84" i="26" l="1"/>
  <c r="A85" i="29"/>
  <c r="A86" i="46"/>
  <c r="A85" i="26" l="1"/>
  <c r="A86" i="29"/>
  <c r="A87" i="46"/>
  <c r="A86" i="26" l="1"/>
  <c r="A88" i="46"/>
  <c r="A87" i="29"/>
  <c r="A87" i="26" l="1"/>
  <c r="A88" i="29"/>
  <c r="A89" i="46"/>
  <c r="A88" i="26" l="1"/>
  <c r="A89" i="29"/>
  <c r="A90" i="46"/>
  <c r="A89" i="26" l="1"/>
  <c r="A90" i="29"/>
  <c r="A91" i="46"/>
  <c r="A90" i="26" l="1"/>
  <c r="A91" i="29"/>
  <c r="A92" i="46"/>
  <c r="A91" i="26" l="1"/>
  <c r="A92" i="29"/>
  <c r="A93" i="46"/>
  <c r="A92" i="26" l="1"/>
  <c r="A94" i="46"/>
  <c r="A93" i="29"/>
  <c r="A93" i="26" l="1"/>
  <c r="A94" i="29"/>
  <c r="A95" i="46"/>
  <c r="A94" i="26" l="1"/>
  <c r="A95" i="29"/>
  <c r="A96" i="46"/>
  <c r="A96" i="29" l="1"/>
  <c r="A95" i="26"/>
  <c r="A97" i="46"/>
  <c r="A96" i="26" l="1"/>
  <c r="A97" i="29"/>
  <c r="A98" i="46"/>
  <c r="A97" i="26" l="1"/>
  <c r="A98" i="29"/>
  <c r="A99" i="46"/>
  <c r="A98" i="26" l="1"/>
  <c r="A99" i="29"/>
  <c r="A100" i="46"/>
  <c r="A99" i="26" l="1"/>
  <c r="A100" i="29"/>
  <c r="A101" i="46"/>
  <c r="A100" i="26" l="1"/>
  <c r="A101" i="29"/>
  <c r="A102" i="46"/>
  <c r="A101" i="26" l="1"/>
  <c r="A102" i="29"/>
  <c r="A103" i="46"/>
  <c r="A102" i="26" l="1"/>
  <c r="A103" i="29"/>
  <c r="A104" i="46"/>
  <c r="A103" i="26" l="1"/>
  <c r="A104" i="29"/>
  <c r="A105" i="46"/>
  <c r="A104" i="26" l="1"/>
  <c r="A105" i="29"/>
  <c r="A106" i="46"/>
  <c r="A105" i="26" l="1"/>
  <c r="A106" i="29"/>
  <c r="A107" i="46"/>
  <c r="A107" i="29" l="1"/>
  <c r="A106" i="26"/>
  <c r="A108" i="46"/>
  <c r="A107" i="26" l="1"/>
  <c r="A108" i="29"/>
  <c r="A109" i="46"/>
  <c r="A110" i="46" l="1"/>
  <c r="A108" i="26"/>
  <c r="A109" i="29"/>
  <c r="A111" i="46" l="1"/>
  <c r="A109" i="26"/>
  <c r="A110" i="29"/>
  <c r="A110" i="26" l="1"/>
  <c r="A111" i="29"/>
  <c r="A112" i="46"/>
  <c r="A111" i="26" l="1"/>
  <c r="A112" i="29"/>
  <c r="A113" i="46"/>
  <c r="A112" i="26" l="1"/>
  <c r="A113" i="29"/>
  <c r="A114" i="46"/>
  <c r="A113" i="26" l="1"/>
  <c r="A114" i="29"/>
  <c r="A115" i="46"/>
  <c r="A114" i="26" l="1"/>
  <c r="A115" i="29"/>
  <c r="A116" i="46"/>
  <c r="A115" i="26" l="1"/>
  <c r="A116" i="29"/>
  <c r="A117" i="46"/>
  <c r="A116" i="26" l="1"/>
  <c r="A117" i="29"/>
  <c r="A118" i="46"/>
  <c r="A117" i="26" l="1"/>
  <c r="A118" i="29"/>
  <c r="A119" i="46"/>
  <c r="A118" i="26" l="1"/>
  <c r="A119" i="29"/>
  <c r="A120" i="46"/>
  <c r="A120" i="29" l="1"/>
  <c r="A119" i="26"/>
  <c r="A121" i="46"/>
  <c r="A120" i="26" l="1"/>
  <c r="A122" i="46"/>
  <c r="A121" i="29"/>
  <c r="A121" i="26" l="1"/>
  <c r="A122" i="29"/>
  <c r="A123" i="46"/>
  <c r="A123" i="29" l="1"/>
  <c r="A122" i="26"/>
  <c r="A124" i="46"/>
  <c r="A123" i="26" l="1"/>
  <c r="A124" i="29"/>
  <c r="A125" i="46"/>
  <c r="A125" i="29" l="1"/>
  <c r="A124" i="26"/>
  <c r="A126" i="46"/>
  <c r="A126" i="29" l="1"/>
  <c r="A127" i="46"/>
  <c r="A125" i="26"/>
  <c r="A126" i="26" l="1"/>
  <c r="A127" i="29"/>
  <c r="A128" i="46"/>
  <c r="A127" i="26" l="1"/>
  <c r="A128" i="29"/>
  <c r="A129" i="46"/>
  <c r="A128" i="26" l="1"/>
  <c r="A129" i="29"/>
  <c r="A130" i="46"/>
  <c r="A129" i="26" l="1"/>
  <c r="A131" i="46"/>
  <c r="A130" i="29"/>
  <c r="A130" i="26" l="1"/>
  <c r="A131" i="29"/>
  <c r="A132" i="46"/>
  <c r="A132" i="29" l="1"/>
  <c r="A131" i="26"/>
  <c r="A133" i="46"/>
  <c r="A133" i="29" l="1"/>
  <c r="A132" i="26"/>
  <c r="A134" i="46"/>
  <c r="A133" i="26" l="1"/>
  <c r="A134" i="29"/>
  <c r="A135" i="46"/>
  <c r="A134" i="26" l="1"/>
  <c r="A135" i="29"/>
  <c r="A136" i="46"/>
  <c r="A136" i="29" l="1"/>
  <c r="A135" i="26"/>
  <c r="A137" i="46"/>
  <c r="A136" i="26" l="1"/>
  <c r="A137" i="29"/>
  <c r="A138" i="46"/>
  <c r="A137" i="26" l="1"/>
  <c r="A139" i="46"/>
  <c r="A138" i="29"/>
  <c r="A138" i="26" l="1"/>
  <c r="A140" i="46"/>
  <c r="A139" i="29"/>
  <c r="A139" i="26" l="1"/>
  <c r="A140" i="29"/>
  <c r="A141" i="46"/>
  <c r="A140" i="26" l="1"/>
  <c r="A141" i="29"/>
  <c r="A143" i="46" l="1"/>
  <c r="A141" i="26" l="1"/>
  <c r="A144" i="46"/>
  <c r="A142" i="26" l="1"/>
  <c r="A145" i="46"/>
  <c r="A143" i="26" l="1"/>
  <c r="A146" i="46"/>
  <c r="A144" i="26" l="1"/>
  <c r="A147" i="46"/>
  <c r="A145" i="26" l="1"/>
  <c r="A148" i="46"/>
  <c r="A146" i="26" l="1"/>
  <c r="A149" i="46"/>
  <c r="A147" i="26" l="1"/>
  <c r="A150" i="46"/>
  <c r="A148" i="26" l="1"/>
  <c r="A150" i="29"/>
  <c r="E16" i="26" l="1"/>
  <c r="C45" i="26"/>
  <c r="C102" i="26"/>
  <c r="C40" i="26"/>
  <c r="C55" i="26"/>
  <c r="C85" i="26"/>
  <c r="C27" i="26"/>
  <c r="C42" i="26"/>
  <c r="C69" i="26"/>
  <c r="C93" i="26"/>
  <c r="C80" i="26"/>
  <c r="C50" i="26"/>
  <c r="C108" i="26"/>
  <c r="G17" i="26"/>
  <c r="C123" i="26"/>
  <c r="C15" i="26"/>
  <c r="C77" i="26"/>
  <c r="C122" i="26"/>
  <c r="C106" i="26"/>
  <c r="C143" i="26"/>
  <c r="C140" i="26"/>
  <c r="C142" i="26"/>
  <c r="C65" i="26"/>
  <c r="C51" i="26"/>
  <c r="C97" i="26"/>
  <c r="C147" i="26"/>
  <c r="C109" i="26"/>
  <c r="C58" i="26"/>
  <c r="C68" i="26"/>
  <c r="C57" i="26"/>
  <c r="C86" i="26"/>
  <c r="C43" i="26"/>
  <c r="C113" i="26"/>
  <c r="C141" i="26"/>
  <c r="C92" i="26"/>
  <c r="C81" i="26"/>
  <c r="C129" i="26"/>
  <c r="C66" i="26"/>
  <c r="C39" i="26"/>
  <c r="C25" i="26"/>
  <c r="C32" i="26"/>
  <c r="C73" i="26"/>
  <c r="C96" i="26"/>
  <c r="C137" i="26"/>
  <c r="C110" i="26"/>
  <c r="C115" i="26"/>
  <c r="C67" i="26"/>
  <c r="C130" i="26"/>
  <c r="C104" i="26"/>
  <c r="C114" i="26"/>
  <c r="C34" i="26"/>
  <c r="C84" i="26"/>
  <c r="C48" i="26"/>
  <c r="C134" i="26"/>
  <c r="C23" i="26"/>
  <c r="C83" i="26"/>
  <c r="C95" i="26"/>
  <c r="C107" i="26"/>
  <c r="C76" i="26"/>
  <c r="C26" i="26"/>
  <c r="C31" i="26"/>
  <c r="C74" i="26"/>
  <c r="C41" i="26"/>
  <c r="C62" i="26"/>
  <c r="C79" i="26"/>
  <c r="C118" i="26"/>
  <c r="C133" i="26"/>
  <c r="C135" i="26"/>
  <c r="C78" i="26"/>
  <c r="C101" i="26"/>
  <c r="C116" i="26"/>
  <c r="C120" i="26"/>
  <c r="C144" i="26"/>
  <c r="C131" i="26"/>
  <c r="C103" i="26"/>
  <c r="C136" i="26"/>
  <c r="C99" i="26"/>
  <c r="C132" i="26"/>
  <c r="C124" i="26"/>
  <c r="C38" i="26"/>
  <c r="C63" i="26"/>
  <c r="C91" i="26"/>
  <c r="C56" i="26"/>
  <c r="C126" i="26"/>
  <c r="C54" i="26"/>
  <c r="C33" i="26"/>
  <c r="C29" i="26"/>
  <c r="C46" i="26"/>
  <c r="C82" i="26"/>
  <c r="C28" i="26"/>
  <c r="C112" i="26"/>
  <c r="C138" i="26"/>
  <c r="C146" i="26"/>
  <c r="C16" i="26"/>
  <c r="C90" i="26"/>
  <c r="C128" i="26"/>
  <c r="C59" i="26"/>
  <c r="C111" i="26"/>
  <c r="C30" i="26"/>
  <c r="C98" i="26"/>
  <c r="C145" i="26"/>
  <c r="C61" i="26"/>
  <c r="C94" i="26"/>
  <c r="C117" i="26"/>
  <c r="C127" i="26"/>
  <c r="C100" i="26"/>
  <c r="C24" i="26"/>
  <c r="C64" i="26"/>
  <c r="C72" i="26"/>
  <c r="C148" i="26"/>
  <c r="C125" i="26"/>
  <c r="C119" i="26"/>
  <c r="C75" i="26"/>
  <c r="C105" i="26"/>
  <c r="C71" i="26"/>
  <c r="C87" i="26"/>
  <c r="C37" i="26"/>
  <c r="C70" i="26"/>
  <c r="C121" i="26"/>
  <c r="C35" i="26"/>
  <c r="C53" i="26"/>
  <c r="C52" i="26"/>
  <c r="C88" i="26"/>
  <c r="C14" i="26"/>
  <c r="C47" i="26"/>
  <c r="C44" i="26"/>
  <c r="C49" i="26"/>
  <c r="C60" i="26"/>
  <c r="C89" i="26"/>
  <c r="C139" i="26"/>
  <c r="B13" i="29"/>
  <c r="D16" i="29" l="1"/>
  <c r="H42" i="26"/>
  <c r="J42" i="26"/>
  <c r="K42" i="26"/>
  <c r="I42" i="26"/>
  <c r="G42" i="26"/>
  <c r="I44" i="26"/>
  <c r="H44" i="26"/>
  <c r="G44" i="26"/>
  <c r="K21" i="26"/>
  <c r="J21" i="26"/>
  <c r="H21" i="26"/>
  <c r="I21" i="26"/>
  <c r="G21" i="26"/>
  <c r="I17" i="26"/>
  <c r="J17" i="26"/>
  <c r="H17" i="26"/>
  <c r="K17" i="26"/>
  <c r="B13" i="26"/>
  <c r="L17" i="26" l="1"/>
  <c r="L21" i="26"/>
  <c r="L42" i="26"/>
  <c r="C13" i="26"/>
  <c r="B151" i="46" l="1"/>
  <c r="B149" i="26" l="1"/>
  <c r="B151" i="29"/>
  <c r="A151" i="46"/>
  <c r="B152" i="46"/>
  <c r="C150" i="26" l="1"/>
  <c r="B153" i="46"/>
  <c r="A151" i="29"/>
  <c r="A149" i="26"/>
  <c r="B152" i="29"/>
  <c r="B150" i="26"/>
  <c r="A152" i="46"/>
  <c r="C149" i="26"/>
  <c r="B154" i="46" l="1"/>
  <c r="B151" i="26"/>
  <c r="B153" i="29"/>
  <c r="A153" i="46"/>
  <c r="A150" i="26"/>
  <c r="A152" i="29"/>
  <c r="C152" i="26" l="1"/>
  <c r="C151" i="26"/>
  <c r="B155" i="46"/>
  <c r="A153" i="29"/>
  <c r="A151" i="26"/>
  <c r="B152" i="26"/>
  <c r="B154" i="29"/>
  <c r="A154" i="46"/>
  <c r="B156" i="46" l="1"/>
  <c r="B153" i="26"/>
  <c r="B155" i="29"/>
  <c r="A155" i="46"/>
  <c r="A154" i="29"/>
  <c r="A152" i="26"/>
  <c r="B156" i="29" l="1"/>
  <c r="B154" i="26"/>
  <c r="C154" i="26"/>
  <c r="B155" i="26"/>
  <c r="A156" i="46"/>
  <c r="A155" i="29"/>
  <c r="A153" i="26"/>
  <c r="C153" i="26"/>
  <c r="B157" i="29" l="1"/>
  <c r="B157" i="46"/>
  <c r="B158" i="46"/>
  <c r="C155" i="26"/>
  <c r="A154" i="26"/>
  <c r="A156" i="29"/>
  <c r="A157" i="46"/>
  <c r="B159" i="46" l="1"/>
  <c r="C156" i="26"/>
  <c r="B158" i="29"/>
  <c r="B156" i="26"/>
  <c r="A157" i="29"/>
  <c r="A155" i="26"/>
  <c r="A158" i="46"/>
  <c r="C157" i="26" l="1"/>
  <c r="B160" i="46"/>
  <c r="B157" i="26"/>
  <c r="B159" i="29"/>
  <c r="A156" i="26"/>
  <c r="A158" i="29"/>
  <c r="A159" i="46"/>
  <c r="B158" i="26" l="1"/>
  <c r="B160" i="29"/>
  <c r="C158" i="26"/>
  <c r="B159" i="26"/>
  <c r="A157" i="26"/>
  <c r="A159" i="29"/>
  <c r="A160" i="46"/>
  <c r="B161" i="29" l="1"/>
  <c r="B161" i="46"/>
  <c r="B162" i="46"/>
  <c r="C159" i="26"/>
  <c r="A158" i="26"/>
  <c r="A160" i="29"/>
  <c r="A161" i="46"/>
  <c r="C160" i="26" l="1"/>
  <c r="B162" i="29"/>
  <c r="B160" i="26"/>
  <c r="B163" i="46"/>
  <c r="A161" i="29"/>
  <c r="A159" i="26"/>
  <c r="A162" i="46"/>
  <c r="B163" i="29" l="1"/>
  <c r="B161" i="26"/>
  <c r="C161" i="26"/>
  <c r="A162" i="29"/>
  <c r="A160" i="26"/>
  <c r="A163" i="46"/>
  <c r="B162" i="26" l="1"/>
  <c r="B164" i="46"/>
  <c r="C162" i="26"/>
  <c r="B164" i="29"/>
  <c r="B165" i="29"/>
  <c r="C163" i="26"/>
  <c r="A163" i="29"/>
  <c r="A161" i="26"/>
  <c r="A164" i="46"/>
  <c r="B163" i="26" l="1"/>
  <c r="B165" i="46"/>
  <c r="B166" i="46"/>
  <c r="A164" i="29"/>
  <c r="A162" i="26"/>
  <c r="A165" i="46"/>
  <c r="B167" i="46" l="1"/>
  <c r="C164" i="26"/>
  <c r="B166" i="29"/>
  <c r="B164" i="26"/>
  <c r="A165" i="29"/>
  <c r="A163" i="26"/>
  <c r="A166" i="46"/>
  <c r="C165" i="26" l="1"/>
  <c r="B168" i="46"/>
  <c r="B165" i="26"/>
  <c r="B167" i="29"/>
  <c r="A166" i="29"/>
  <c r="A164" i="26"/>
  <c r="A167" i="46"/>
  <c r="C166" i="26" l="1"/>
  <c r="B168" i="29"/>
  <c r="B166" i="26"/>
  <c r="A167" i="29"/>
  <c r="A165" i="26"/>
  <c r="A168" i="46"/>
  <c r="B167" i="26" l="1"/>
  <c r="B169" i="46"/>
  <c r="B169" i="29"/>
  <c r="C167" i="26"/>
  <c r="A168" i="29"/>
  <c r="A166" i="26"/>
  <c r="A169" i="46"/>
  <c r="B170" i="29" l="1"/>
  <c r="B170" i="46"/>
  <c r="B171" i="46"/>
  <c r="C168" i="26"/>
  <c r="B168" i="26"/>
  <c r="A169" i="29"/>
  <c r="A167" i="26"/>
  <c r="A170" i="46"/>
  <c r="C169" i="26" l="1"/>
  <c r="B172" i="46"/>
  <c r="B169" i="26"/>
  <c r="B171" i="29"/>
  <c r="A170" i="29"/>
  <c r="A168" i="26"/>
  <c r="A171" i="46"/>
  <c r="C170" i="26" l="1"/>
  <c r="B173" i="46"/>
  <c r="B172" i="29"/>
  <c r="B170" i="26"/>
  <c r="A171" i="29"/>
  <c r="A169" i="26"/>
  <c r="A172" i="46"/>
  <c r="C171" i="26" l="1"/>
  <c r="B173" i="29"/>
  <c r="B171" i="26"/>
  <c r="B174" i="46"/>
  <c r="A172" i="29"/>
  <c r="A170" i="26"/>
  <c r="A173" i="46"/>
  <c r="B172" i="26" l="1"/>
  <c r="B174" i="29"/>
  <c r="C172" i="26"/>
  <c r="B175" i="46"/>
  <c r="A173" i="29"/>
  <c r="A171" i="26"/>
  <c r="A174" i="46"/>
  <c r="B173" i="26" l="1"/>
  <c r="B175" i="29"/>
  <c r="C173" i="26"/>
  <c r="A174" i="29"/>
  <c r="A172" i="26"/>
  <c r="A175" i="46"/>
  <c r="B174" i="26" l="1"/>
  <c r="B176" i="46"/>
  <c r="C175" i="26"/>
  <c r="B177" i="46"/>
  <c r="B176" i="29"/>
  <c r="C174" i="26"/>
  <c r="A175" i="29"/>
  <c r="A173" i="26"/>
  <c r="A176" i="46"/>
  <c r="B175" i="26" l="1"/>
  <c r="B177" i="29"/>
  <c r="A174" i="26"/>
  <c r="A176" i="29"/>
  <c r="A177" i="46"/>
  <c r="B178" i="26" l="1"/>
  <c r="B180" i="46"/>
  <c r="B180" i="29"/>
  <c r="C178" i="26"/>
  <c r="A177" i="29"/>
  <c r="A175" i="26"/>
  <c r="A180" i="46"/>
  <c r="B181" i="29" l="1"/>
  <c r="B181" i="46"/>
  <c r="C179" i="26"/>
  <c r="B182" i="46"/>
  <c r="B179" i="26"/>
  <c r="A180" i="29"/>
  <c r="A181" i="46"/>
  <c r="C180" i="26" l="1"/>
  <c r="B183" i="46"/>
  <c r="B180" i="26"/>
  <c r="B182" i="29"/>
  <c r="A181" i="29"/>
  <c r="A179" i="26"/>
  <c r="A182" i="46"/>
  <c r="C181" i="26" l="1"/>
  <c r="B182" i="26"/>
  <c r="B183" i="29"/>
  <c r="B181" i="26"/>
  <c r="A180" i="26"/>
  <c r="A182" i="29"/>
  <c r="A183" i="46"/>
  <c r="B184" i="29" l="1"/>
  <c r="B184" i="46"/>
  <c r="B185" i="46"/>
  <c r="C182" i="26"/>
  <c r="A183" i="29"/>
  <c r="A181" i="26"/>
  <c r="A184" i="46"/>
  <c r="C183" i="26" l="1"/>
  <c r="B186" i="46"/>
  <c r="B185" i="29"/>
  <c r="B183" i="26"/>
  <c r="A182" i="26"/>
  <c r="A184" i="29"/>
  <c r="A185" i="46"/>
  <c r="C184" i="26" l="1"/>
  <c r="B187" i="46"/>
  <c r="B184" i="26"/>
  <c r="B186" i="29"/>
  <c r="A185" i="29"/>
  <c r="A183" i="26"/>
  <c r="A186" i="46"/>
  <c r="C185" i="26" l="1"/>
  <c r="B187" i="29"/>
  <c r="B185" i="26"/>
  <c r="A186" i="29"/>
  <c r="A184" i="26"/>
  <c r="A187" i="46"/>
  <c r="B188" i="29" l="1"/>
  <c r="B188" i="46"/>
  <c r="B186" i="26"/>
  <c r="C186" i="26"/>
  <c r="A187" i="29"/>
  <c r="A185" i="26"/>
  <c r="A188" i="46"/>
  <c r="B189" i="29" l="1"/>
  <c r="B189" i="46"/>
  <c r="B187" i="26"/>
  <c r="C187" i="26"/>
  <c r="B190" i="46"/>
  <c r="A188" i="29"/>
  <c r="A186" i="26"/>
  <c r="A189" i="46"/>
  <c r="B192" i="26" l="1"/>
  <c r="C191" i="26"/>
  <c r="B191" i="26"/>
  <c r="B193" i="29"/>
  <c r="A189" i="29"/>
  <c r="A187" i="26"/>
  <c r="A190" i="46"/>
  <c r="B194" i="29" l="1"/>
  <c r="B191" i="46"/>
  <c r="C192" i="26"/>
  <c r="B195" i="29"/>
  <c r="A193" i="29"/>
  <c r="A191" i="26"/>
  <c r="A191" i="46"/>
  <c r="B193" i="26" l="1"/>
  <c r="B192" i="46"/>
  <c r="C193" i="26"/>
  <c r="B197" i="29"/>
  <c r="A194" i="29"/>
  <c r="A192" i="26"/>
  <c r="A192" i="46"/>
  <c r="B194" i="46" l="1"/>
  <c r="A195" i="29"/>
  <c r="A193" i="26"/>
  <c r="A194" i="46"/>
  <c r="B198" i="29" l="1"/>
  <c r="B195" i="46"/>
  <c r="B196" i="46"/>
  <c r="A197" i="29"/>
  <c r="A195" i="46"/>
  <c r="B200" i="29" l="1"/>
  <c r="B199" i="29"/>
  <c r="A198" i="29"/>
  <c r="A196" i="46"/>
  <c r="B197" i="46" l="1"/>
  <c r="B198" i="46"/>
  <c r="A199" i="29"/>
  <c r="A197" i="46"/>
  <c r="B199" i="46" l="1"/>
  <c r="B201" i="29"/>
  <c r="A200" i="29"/>
  <c r="A198" i="46"/>
  <c r="B203" i="29" l="1"/>
  <c r="B202" i="29"/>
  <c r="A201" i="29"/>
  <c r="A199" i="46"/>
  <c r="B200" i="46" l="1"/>
  <c r="A202" i="29"/>
  <c r="A200" i="46"/>
  <c r="B204" i="29" l="1"/>
  <c r="B201" i="46"/>
  <c r="B202" i="46"/>
  <c r="A203" i="29"/>
  <c r="A201" i="46"/>
  <c r="B203" i="46" l="1"/>
  <c r="B205" i="29"/>
  <c r="A204" i="29"/>
  <c r="A202" i="46"/>
  <c r="B207" i="29" l="1"/>
  <c r="B206" i="29"/>
  <c r="A205" i="29"/>
  <c r="A203" i="46"/>
  <c r="B204" i="46" l="1"/>
  <c r="B205" i="46"/>
  <c r="A206" i="29"/>
  <c r="A204" i="46"/>
  <c r="B208" i="29" l="1"/>
  <c r="A207" i="29"/>
  <c r="A205" i="46"/>
  <c r="B209" i="29" l="1"/>
  <c r="B206" i="46"/>
  <c r="A208" i="29"/>
  <c r="A206" i="46"/>
  <c r="B210" i="29" l="1"/>
  <c r="B207" i="46"/>
  <c r="B208" i="46"/>
  <c r="A207" i="46"/>
  <c r="A209" i="29"/>
  <c r="B211" i="29" l="1"/>
  <c r="B209" i="46"/>
  <c r="A210" i="29"/>
  <c r="A208" i="46"/>
  <c r="B212" i="29" l="1"/>
  <c r="A211" i="29"/>
  <c r="A209" i="46"/>
  <c r="B210" i="46" l="1"/>
  <c r="B211" i="46"/>
  <c r="B213" i="29"/>
  <c r="A212" i="29"/>
  <c r="A210" i="46"/>
  <c r="B214" i="29" l="1"/>
  <c r="B212" i="46"/>
  <c r="A213" i="29"/>
  <c r="A211" i="46"/>
  <c r="B215" i="29" l="1"/>
  <c r="B213" i="46"/>
  <c r="A214" i="29"/>
  <c r="A212" i="46"/>
  <c r="B217" i="29" l="1"/>
  <c r="B216" i="29"/>
  <c r="A215" i="29"/>
  <c r="A213" i="46"/>
  <c r="B214" i="46" l="1"/>
  <c r="A216" i="29"/>
  <c r="A214" i="46"/>
  <c r="B215" i="46" l="1"/>
  <c r="B218" i="29"/>
  <c r="B216" i="46"/>
  <c r="A217" i="29"/>
  <c r="A215" i="46" l="1"/>
  <c r="B217" i="46"/>
  <c r="B219" i="29"/>
  <c r="A218" i="29"/>
  <c r="A216" i="46" l="1"/>
  <c r="B220" i="29"/>
  <c r="A219" i="29"/>
  <c r="A217" i="46"/>
  <c r="B218" i="46" l="1"/>
  <c r="B219" i="46"/>
  <c r="B221" i="29"/>
  <c r="A220" i="29"/>
  <c r="A218" i="46"/>
  <c r="B222" i="29" l="1"/>
  <c r="B220" i="46"/>
  <c r="A221" i="29"/>
  <c r="A219" i="46"/>
  <c r="B223" i="29" l="1"/>
  <c r="A222" i="29"/>
  <c r="A222" i="46" l="1"/>
  <c r="A225" i="29"/>
  <c r="A221" i="46"/>
  <c r="A224" i="29"/>
  <c r="A220" i="46"/>
  <c r="A223" i="29"/>
  <c r="A223" i="46" l="1"/>
  <c r="A226" i="29"/>
  <c r="A224" i="46" l="1"/>
  <c r="A227" i="29"/>
  <c r="A225" i="46" l="1"/>
  <c r="A228" i="29"/>
  <c r="A226" i="46" l="1"/>
  <c r="A229" i="29"/>
  <c r="A227" i="46" l="1"/>
  <c r="A230" i="29"/>
  <c r="A228" i="46" l="1"/>
  <c r="A231" i="29"/>
  <c r="A229" i="46" l="1"/>
  <c r="A232" i="29"/>
  <c r="A230" i="46" l="1"/>
  <c r="A233" i="29"/>
  <c r="A231" i="46" l="1"/>
  <c r="A234" i="29"/>
  <c r="A232" i="46" l="1"/>
  <c r="A235" i="29"/>
  <c r="A233" i="46" l="1"/>
  <c r="A236" i="29"/>
  <c r="G108" i="38"/>
  <c r="L108" i="38" s="1"/>
  <c r="I97" i="38"/>
  <c r="L97" i="38" s="1"/>
  <c r="A237" i="29" l="1"/>
  <c r="A234" i="46"/>
  <c r="G103" i="38"/>
  <c r="L103" i="38" s="1"/>
  <c r="G101" i="38"/>
  <c r="E108" i="38"/>
  <c r="D108" i="38"/>
  <c r="G116" i="38"/>
  <c r="L116" i="38" s="1"/>
  <c r="G107" i="38"/>
  <c r="L107" i="38" s="1"/>
  <c r="G102" i="38"/>
  <c r="G112" i="38"/>
  <c r="L112" i="38" s="1"/>
  <c r="G95" i="38"/>
  <c r="L95" i="38" s="1"/>
  <c r="I92" i="38"/>
  <c r="L92" i="38" s="1"/>
  <c r="K80" i="38"/>
  <c r="L80" i="38" s="1"/>
  <c r="K63" i="38"/>
  <c r="L63" i="38" s="1"/>
  <c r="K71" i="38"/>
  <c r="L71" i="38" s="1"/>
  <c r="I96" i="38"/>
  <c r="L96" i="38" s="1"/>
  <c r="K86" i="38"/>
  <c r="L86" i="38" s="1"/>
  <c r="J70" i="38"/>
  <c r="L70" i="38" s="1"/>
  <c r="K69" i="38"/>
  <c r="L69" i="38" s="1"/>
  <c r="H77" i="38"/>
  <c r="L77" i="38" s="1"/>
  <c r="E97" i="38"/>
  <c r="D97" i="38"/>
  <c r="H79" i="38"/>
  <c r="L79" i="38" s="1"/>
  <c r="I98" i="38"/>
  <c r="L98" i="38" s="1"/>
  <c r="I76" i="38"/>
  <c r="L76" i="38" s="1"/>
  <c r="G75" i="38"/>
  <c r="L75" i="38" s="1"/>
  <c r="H65" i="38"/>
  <c r="L65" i="38" s="1"/>
  <c r="J67" i="38"/>
  <c r="L67" i="38" s="1"/>
  <c r="H93" i="38"/>
  <c r="L93" i="38" s="1"/>
  <c r="G94" i="38"/>
  <c r="L94" i="38" s="1"/>
  <c r="A235" i="46" l="1"/>
  <c r="A238" i="29"/>
  <c r="E107" i="38"/>
  <c r="D107" i="38"/>
  <c r="E116" i="38"/>
  <c r="D116" i="38"/>
  <c r="D112" i="38"/>
  <c r="E112" i="38"/>
  <c r="D103" i="38"/>
  <c r="E103" i="38"/>
  <c r="E95" i="38"/>
  <c r="D95" i="38"/>
  <c r="E94" i="38"/>
  <c r="D94" i="38"/>
  <c r="J64" i="38"/>
  <c r="L64" i="38" s="1"/>
  <c r="E79" i="38"/>
  <c r="D79" i="38"/>
  <c r="D77" i="38"/>
  <c r="E77" i="38"/>
  <c r="D93" i="38"/>
  <c r="E93" i="38"/>
  <c r="J81" i="38"/>
  <c r="L81" i="38" s="1"/>
  <c r="E65" i="38"/>
  <c r="D65" i="38"/>
  <c r="H73" i="38"/>
  <c r="L73" i="38" s="1"/>
  <c r="D70" i="38"/>
  <c r="E70" i="38"/>
  <c r="H66" i="38"/>
  <c r="L66" i="38" s="1"/>
  <c r="H68" i="38"/>
  <c r="L68" i="38" s="1"/>
  <c r="D76" i="38"/>
  <c r="E76" i="38"/>
  <c r="G85" i="38"/>
  <c r="L85" i="38" s="1"/>
  <c r="D98" i="38"/>
  <c r="E98" i="38"/>
  <c r="I78" i="38"/>
  <c r="L78" i="38" s="1"/>
  <c r="J62" i="38"/>
  <c r="L62" i="38" s="1"/>
  <c r="G89" i="38"/>
  <c r="L89" i="38" s="1"/>
  <c r="D96" i="38"/>
  <c r="E96" i="38"/>
  <c r="D71" i="38"/>
  <c r="E71" i="38"/>
  <c r="D80" i="38"/>
  <c r="E80" i="38"/>
  <c r="E92" i="38"/>
  <c r="D92" i="38"/>
  <c r="G88" i="38"/>
  <c r="L88" i="38" s="1"/>
  <c r="K72" i="38"/>
  <c r="L72" i="38" s="1"/>
  <c r="G74" i="38"/>
  <c r="L74" i="38" s="1"/>
  <c r="E75" i="38"/>
  <c r="D75" i="38"/>
  <c r="D63" i="38"/>
  <c r="E63" i="38"/>
  <c r="E67" i="38"/>
  <c r="D67" i="38"/>
  <c r="D69" i="38"/>
  <c r="E69" i="38"/>
  <c r="E86" i="38"/>
  <c r="D86" i="38"/>
  <c r="A239" i="29" l="1"/>
  <c r="A236" i="46"/>
  <c r="E89" i="38"/>
  <c r="D89" i="38"/>
  <c r="D62" i="38"/>
  <c r="E62" i="38"/>
  <c r="E66" i="38"/>
  <c r="D66" i="38"/>
  <c r="D74" i="38"/>
  <c r="E74" i="38"/>
  <c r="E85" i="38"/>
  <c r="D85" i="38"/>
  <c r="E72" i="38"/>
  <c r="D72" i="38"/>
  <c r="D88" i="38"/>
  <c r="E88" i="38"/>
  <c r="E78" i="38"/>
  <c r="D78" i="38"/>
  <c r="E68" i="38"/>
  <c r="D68" i="38"/>
  <c r="D73" i="38"/>
  <c r="E73" i="38"/>
  <c r="D81" i="38"/>
  <c r="E81" i="38"/>
  <c r="D64" i="38"/>
  <c r="E64" i="38"/>
  <c r="A240" i="29" l="1"/>
  <c r="A237" i="46"/>
  <c r="F240" i="29" l="1"/>
  <c r="A238" i="46"/>
  <c r="A241" i="29"/>
  <c r="H241" i="29" l="1"/>
  <c r="F241" i="29"/>
  <c r="G241" i="29"/>
  <c r="A242" i="29"/>
  <c r="A239" i="46"/>
  <c r="G242" i="29" l="1"/>
  <c r="F242" i="29"/>
  <c r="H242" i="29"/>
  <c r="A243" i="29"/>
  <c r="A240" i="46"/>
  <c r="G181" i="29"/>
  <c r="H181" i="29"/>
  <c r="G243" i="29" l="1"/>
  <c r="F243" i="29"/>
  <c r="H243" i="29"/>
  <c r="F181" i="29"/>
  <c r="A14" i="8" l="1"/>
  <c r="A15" i="8" l="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13" i="10" l="1"/>
  <c r="A14" i="10" l="1"/>
  <c r="A15" i="10" s="1"/>
  <c r="A16" i="10" s="1"/>
  <c r="A17" i="10" s="1"/>
  <c r="A18" i="10" s="1"/>
  <c r="A19" i="10" s="1"/>
  <c r="A20" i="10" s="1"/>
  <c r="A21" i="10" s="1"/>
  <c r="A22" i="10" l="1"/>
  <c r="B13" i="13"/>
  <c r="B13" i="24" s="1"/>
  <c r="B13" i="21" s="1"/>
  <c r="B13" i="22" s="1"/>
  <c r="A14" i="13"/>
  <c r="B13" i="38" l="1"/>
  <c r="B13" i="23"/>
  <c r="B13" i="25"/>
  <c r="A14" i="25"/>
  <c r="E14" i="13"/>
  <c r="D14" i="21" s="1"/>
  <c r="E14" i="21" s="1"/>
  <c r="A14" i="23"/>
  <c r="B14" i="13"/>
  <c r="B14" i="24" s="1"/>
  <c r="B14" i="21" s="1"/>
  <c r="B14" i="22" s="1"/>
  <c r="A14" i="38"/>
  <c r="A14" i="22"/>
  <c r="A15" i="13"/>
  <c r="A15" i="21" s="1"/>
  <c r="A14" i="21"/>
  <c r="A14" i="24"/>
  <c r="D14" i="24" s="1"/>
  <c r="E14" i="24" s="1"/>
  <c r="A16" i="13" l="1"/>
  <c r="B16" i="13" s="1"/>
  <c r="B16" i="24" s="1"/>
  <c r="B16" i="21" s="1"/>
  <c r="B16" i="22" s="1"/>
  <c r="E15" i="13"/>
  <c r="D15" i="21" s="1"/>
  <c r="E15" i="21" s="1"/>
  <c r="A15" i="22"/>
  <c r="A15" i="24"/>
  <c r="D15" i="24" s="1"/>
  <c r="E15" i="24" s="1"/>
  <c r="A15" i="23"/>
  <c r="B15" i="13"/>
  <c r="B15" i="24" s="1"/>
  <c r="B15" i="21" s="1"/>
  <c r="B15" i="22" s="1"/>
  <c r="A15" i="25"/>
  <c r="A15" i="38"/>
  <c r="B14" i="38"/>
  <c r="B14" i="23"/>
  <c r="B14" i="25"/>
  <c r="A16" i="22" l="1"/>
  <c r="A16" i="25"/>
  <c r="A16" i="38"/>
  <c r="A17" i="13"/>
  <c r="A17" i="25" s="1"/>
  <c r="A16" i="24"/>
  <c r="D16" i="24" s="1"/>
  <c r="E16" i="24" s="1"/>
  <c r="E16" i="13"/>
  <c r="D16" i="21" s="1"/>
  <c r="E16" i="21" s="1"/>
  <c r="A16" i="23"/>
  <c r="A16" i="21"/>
  <c r="B15" i="25"/>
  <c r="B15" i="38"/>
  <c r="B15" i="23"/>
  <c r="B16" i="38"/>
  <c r="B16" i="23"/>
  <c r="B16" i="25"/>
  <c r="B17" i="13" l="1"/>
  <c r="B17" i="24" s="1"/>
  <c r="B17" i="21" s="1"/>
  <c r="B17" i="22" s="1"/>
  <c r="E17" i="13"/>
  <c r="D17" i="21" s="1"/>
  <c r="E17" i="21" s="1"/>
  <c r="A18" i="13"/>
  <c r="A18" i="38" s="1"/>
  <c r="A17" i="23"/>
  <c r="A17" i="21"/>
  <c r="A17" i="22"/>
  <c r="A17" i="38"/>
  <c r="A17" i="24"/>
  <c r="D17" i="24" s="1"/>
  <c r="E17" i="24" s="1"/>
  <c r="B17" i="25" l="1"/>
  <c r="B17" i="23"/>
  <c r="B17" i="38"/>
  <c r="E18" i="13"/>
  <c r="D18" i="21" s="1"/>
  <c r="E18" i="21" s="1"/>
  <c r="A18" i="24"/>
  <c r="D18" i="24" s="1"/>
  <c r="E18" i="24" s="1"/>
  <c r="A18" i="25"/>
  <c r="A18" i="21"/>
  <c r="A18" i="22"/>
  <c r="B18" i="13"/>
  <c r="B18" i="24" s="1"/>
  <c r="B18" i="21" s="1"/>
  <c r="B18" i="22" s="1"/>
  <c r="A19" i="13"/>
  <c r="A20" i="13" s="1"/>
  <c r="A20" i="23" s="1"/>
  <c r="A18" i="23"/>
  <c r="B18" i="23" l="1"/>
  <c r="A19" i="25"/>
  <c r="E19" i="13"/>
  <c r="D19" i="21" s="1"/>
  <c r="E19" i="21" s="1"/>
  <c r="A19" i="38"/>
  <c r="A20" i="25"/>
  <c r="E20" i="13"/>
  <c r="D20" i="21" s="1"/>
  <c r="E20" i="21" s="1"/>
  <c r="B20" i="13"/>
  <c r="B20" i="24" s="1"/>
  <c r="B20" i="21" s="1"/>
  <c r="B20" i="22" s="1"/>
  <c r="A19" i="22"/>
  <c r="A20" i="38"/>
  <c r="A19" i="24"/>
  <c r="D19" i="24" s="1"/>
  <c r="E19" i="24" s="1"/>
  <c r="A20" i="24"/>
  <c r="D20" i="24" s="1"/>
  <c r="E20" i="24" s="1"/>
  <c r="A19" i="23"/>
  <c r="A20" i="22"/>
  <c r="A21" i="13"/>
  <c r="A21" i="25" s="1"/>
  <c r="B19" i="13"/>
  <c r="B19" i="24" s="1"/>
  <c r="B19" i="21" s="1"/>
  <c r="B19" i="22" s="1"/>
  <c r="A20" i="21"/>
  <c r="A19" i="21"/>
  <c r="B18" i="25"/>
  <c r="B18" i="38"/>
  <c r="B19" i="25" l="1"/>
  <c r="B20" i="38"/>
  <c r="A21" i="24"/>
  <c r="D21" i="24" s="1"/>
  <c r="E21" i="24" s="1"/>
  <c r="B20" i="23"/>
  <c r="B20" i="25"/>
  <c r="A22" i="13"/>
  <c r="A23" i="13" s="1"/>
  <c r="A23" i="22" s="1"/>
  <c r="A21" i="22"/>
  <c r="A21" i="23"/>
  <c r="E21" i="13"/>
  <c r="D21" i="21" s="1"/>
  <c r="E21" i="21" s="1"/>
  <c r="A21" i="21"/>
  <c r="B21" i="13"/>
  <c r="B21" i="24" s="1"/>
  <c r="B21" i="21" s="1"/>
  <c r="B21" i="22" s="1"/>
  <c r="A21" i="38"/>
  <c r="B19" i="23"/>
  <c r="B19" i="38"/>
  <c r="B21" i="38" l="1"/>
  <c r="E22" i="13"/>
  <c r="D22" i="21" s="1"/>
  <c r="E22" i="21" s="1"/>
  <c r="A22" i="24"/>
  <c r="D22" i="24" s="1"/>
  <c r="E22" i="24" s="1"/>
  <c r="A22" i="23"/>
  <c r="A24" i="13"/>
  <c r="E24" i="13" s="1"/>
  <c r="D24" i="21" s="1"/>
  <c r="E24" i="21" s="1"/>
  <c r="A22" i="22"/>
  <c r="A23" i="38"/>
  <c r="A23" i="21"/>
  <c r="B22" i="13"/>
  <c r="B22" i="24" s="1"/>
  <c r="B22" i="21" s="1"/>
  <c r="B22" i="22" s="1"/>
  <c r="B23" i="13"/>
  <c r="B23" i="24" s="1"/>
  <c r="B23" i="21" s="1"/>
  <c r="B23" i="22" s="1"/>
  <c r="A23" i="25"/>
  <c r="A22" i="21"/>
  <c r="A23" i="24"/>
  <c r="D23" i="24" s="1"/>
  <c r="E23" i="24" s="1"/>
  <c r="A23" i="23"/>
  <c r="B21" i="25"/>
  <c r="A22" i="38"/>
  <c r="A22" i="25"/>
  <c r="E23" i="13"/>
  <c r="D23" i="21" s="1"/>
  <c r="E23" i="21" s="1"/>
  <c r="B21" i="23"/>
  <c r="B22" i="23" l="1"/>
  <c r="B23" i="25"/>
  <c r="A24" i="23"/>
  <c r="A25" i="13"/>
  <c r="A26" i="13" s="1"/>
  <c r="A27" i="13" s="1"/>
  <c r="A24" i="22"/>
  <c r="A24" i="38"/>
  <c r="A24" i="21"/>
  <c r="A24" i="24"/>
  <c r="D24" i="24" s="1"/>
  <c r="E24" i="24" s="1"/>
  <c r="A24" i="25"/>
  <c r="B24" i="13"/>
  <c r="B24" i="24" s="1"/>
  <c r="B24" i="21" s="1"/>
  <c r="B24" i="22" s="1"/>
  <c r="B22" i="25"/>
  <c r="B22" i="38"/>
  <c r="B23" i="23"/>
  <c r="B23" i="38"/>
  <c r="B24" i="25" l="1"/>
  <c r="A25" i="38"/>
  <c r="E25" i="13"/>
  <c r="D25" i="21" s="1"/>
  <c r="E25" i="21" s="1"/>
  <c r="B25" i="13"/>
  <c r="B25" i="24" s="1"/>
  <c r="B25" i="21" s="1"/>
  <c r="B25" i="22" s="1"/>
  <c r="A25" i="25"/>
  <c r="A25" i="23"/>
  <c r="A25" i="21"/>
  <c r="A25" i="24"/>
  <c r="D25" i="24" s="1"/>
  <c r="E25" i="24" s="1"/>
  <c r="A25" i="22"/>
  <c r="B24" i="38"/>
  <c r="B24" i="23"/>
  <c r="A26" i="24"/>
  <c r="D26" i="24" s="1"/>
  <c r="E26" i="24" s="1"/>
  <c r="A26" i="21"/>
  <c r="A26" i="22"/>
  <c r="A26" i="25"/>
  <c r="B26" i="13"/>
  <c r="B26" i="24" s="1"/>
  <c r="B26" i="21" s="1"/>
  <c r="B26" i="22" s="1"/>
  <c r="E26" i="13"/>
  <c r="D26" i="21" s="1"/>
  <c r="E26" i="21" s="1"/>
  <c r="A26" i="23"/>
  <c r="A26" i="38"/>
  <c r="A28" i="13"/>
  <c r="A27" i="21"/>
  <c r="A27" i="22"/>
  <c r="A27" i="25"/>
  <c r="B27" i="13"/>
  <c r="B27" i="24" s="1"/>
  <c r="B27" i="21" s="1"/>
  <c r="B27" i="22" s="1"/>
  <c r="A27" i="38"/>
  <c r="A27" i="23"/>
  <c r="A27" i="24"/>
  <c r="D27" i="24" s="1"/>
  <c r="E27" i="24" s="1"/>
  <c r="E27" i="13"/>
  <c r="D27" i="21" s="1"/>
  <c r="E27" i="21" s="1"/>
  <c r="B25" i="23" l="1"/>
  <c r="B25" i="25"/>
  <c r="B25" i="38"/>
  <c r="B27" i="23"/>
  <c r="B27" i="25"/>
  <c r="B27" i="38"/>
  <c r="B26" i="38"/>
  <c r="B26" i="23"/>
  <c r="B26" i="25"/>
  <c r="A29" i="13"/>
  <c r="A30" i="13" s="1"/>
  <c r="A28" i="25"/>
  <c r="A28" i="38"/>
  <c r="B28" i="13"/>
  <c r="B28" i="24" s="1"/>
  <c r="B28" i="21" s="1"/>
  <c r="B28" i="22" s="1"/>
  <c r="A28" i="22"/>
  <c r="A28" i="24"/>
  <c r="D28" i="24" s="1"/>
  <c r="E28" i="24" s="1"/>
  <c r="A28" i="23"/>
  <c r="A28" i="21"/>
  <c r="E28" i="13"/>
  <c r="D28" i="21" s="1"/>
  <c r="E28" i="21" s="1"/>
  <c r="A30" i="25" l="1"/>
  <c r="A30" i="24"/>
  <c r="D30" i="24" s="1"/>
  <c r="E30" i="24" s="1"/>
  <c r="E30" i="13"/>
  <c r="D30" i="21" s="1"/>
  <c r="E30" i="21" s="1"/>
  <c r="A30" i="22"/>
  <c r="A30" i="38"/>
  <c r="B30" i="13"/>
  <c r="B30" i="24" s="1"/>
  <c r="B30" i="21" s="1"/>
  <c r="B30" i="22" s="1"/>
  <c r="A30" i="21"/>
  <c r="A30" i="23"/>
  <c r="B29" i="13"/>
  <c r="B29" i="24" s="1"/>
  <c r="B29" i="21" s="1"/>
  <c r="B29" i="22" s="1"/>
  <c r="A29" i="25"/>
  <c r="A29" i="22"/>
  <c r="A29" i="23"/>
  <c r="A29" i="21"/>
  <c r="A29" i="24"/>
  <c r="D29" i="24" s="1"/>
  <c r="E29" i="24" s="1"/>
  <c r="A29" i="38"/>
  <c r="E29" i="13"/>
  <c r="D29" i="21" s="1"/>
  <c r="E29" i="21" s="1"/>
  <c r="B28" i="38"/>
  <c r="B28" i="25"/>
  <c r="B28" i="23"/>
  <c r="A31" i="13"/>
  <c r="B30" i="25" l="1"/>
  <c r="B30" i="38"/>
  <c r="B30" i="23"/>
  <c r="E31" i="13"/>
  <c r="D31" i="21" s="1"/>
  <c r="E31" i="21" s="1"/>
  <c r="B31" i="13"/>
  <c r="B31" i="24" s="1"/>
  <c r="B31" i="21" s="1"/>
  <c r="B31" i="22" s="1"/>
  <c r="A31" i="21"/>
  <c r="A31" i="24"/>
  <c r="D31" i="24" s="1"/>
  <c r="E31" i="24" s="1"/>
  <c r="A31" i="38"/>
  <c r="A32" i="13"/>
  <c r="A31" i="25"/>
  <c r="A31" i="22"/>
  <c r="A31" i="23"/>
  <c r="B29" i="23"/>
  <c r="B29" i="25"/>
  <c r="B29" i="38"/>
  <c r="A32" i="22" l="1"/>
  <c r="A32" i="23"/>
  <c r="A32" i="25"/>
  <c r="A32" i="38"/>
  <c r="A33" i="13"/>
  <c r="A32" i="24"/>
  <c r="D32" i="24" s="1"/>
  <c r="E32" i="24" s="1"/>
  <c r="E32" i="13"/>
  <c r="D32" i="21" s="1"/>
  <c r="E32" i="21" s="1"/>
  <c r="B32" i="13"/>
  <c r="B32" i="24" s="1"/>
  <c r="B32" i="21" s="1"/>
  <c r="B32" i="22" s="1"/>
  <c r="A32" i="21"/>
  <c r="B31" i="38"/>
  <c r="B31" i="23"/>
  <c r="B31" i="25"/>
  <c r="B33" i="13" l="1"/>
  <c r="B33" i="24" s="1"/>
  <c r="B33" i="21" s="1"/>
  <c r="B33" i="22" s="1"/>
  <c r="A33" i="21"/>
  <c r="A33" i="22"/>
  <c r="A34" i="13"/>
  <c r="A33" i="38"/>
  <c r="A33" i="24"/>
  <c r="D33" i="24" s="1"/>
  <c r="E33" i="24" s="1"/>
  <c r="A33" i="23"/>
  <c r="E33" i="13"/>
  <c r="D33" i="21" s="1"/>
  <c r="E33" i="21" s="1"/>
  <c r="A33" i="25"/>
  <c r="B32" i="25"/>
  <c r="B32" i="38"/>
  <c r="B32" i="23"/>
  <c r="A34" i="21" l="1"/>
  <c r="A34" i="22"/>
  <c r="B34" i="13"/>
  <c r="B34" i="24" s="1"/>
  <c r="B34" i="21" s="1"/>
  <c r="B34" i="22" s="1"/>
  <c r="A34" i="38"/>
  <c r="A34" i="24"/>
  <c r="D34" i="24" s="1"/>
  <c r="E34" i="24" s="1"/>
  <c r="E34" i="13"/>
  <c r="D34" i="21" s="1"/>
  <c r="E34" i="21" s="1"/>
  <c r="A34" i="23"/>
  <c r="A35" i="13"/>
  <c r="A34" i="25"/>
  <c r="B33" i="25"/>
  <c r="B33" i="38"/>
  <c r="B33" i="23"/>
  <c r="B34" i="38" l="1"/>
  <c r="B34" i="25"/>
  <c r="B34" i="23"/>
  <c r="B35" i="13"/>
  <c r="B35" i="24" s="1"/>
  <c r="B35" i="21" s="1"/>
  <c r="B35" i="22" s="1"/>
  <c r="A35" i="24"/>
  <c r="D35" i="24" s="1"/>
  <c r="E35" i="24" s="1"/>
  <c r="E35" i="13"/>
  <c r="D35" i="21" s="1"/>
  <c r="E35" i="21" s="1"/>
  <c r="A35" i="38"/>
  <c r="A35" i="21"/>
  <c r="A35" i="22"/>
  <c r="A35" i="23"/>
  <c r="A35" i="25"/>
  <c r="A36" i="13"/>
  <c r="B36" i="13" l="1"/>
  <c r="B36" i="24" s="1"/>
  <c r="B36" i="21" s="1"/>
  <c r="B36" i="22" s="1"/>
  <c r="A36" i="24"/>
  <c r="D36" i="24" s="1"/>
  <c r="E36" i="24" s="1"/>
  <c r="A36" i="22"/>
  <c r="A36" i="23"/>
  <c r="A36" i="25"/>
  <c r="E36" i="13"/>
  <c r="D36" i="21" s="1"/>
  <c r="E36" i="21" s="1"/>
  <c r="A36" i="21"/>
  <c r="A36" i="38"/>
  <c r="A37" i="13"/>
  <c r="B35" i="25"/>
  <c r="B35" i="23"/>
  <c r="B35" i="38"/>
  <c r="B36" i="25" l="1"/>
  <c r="B36" i="23"/>
  <c r="B36" i="38"/>
  <c r="A37" i="24"/>
  <c r="D37" i="24" s="1"/>
  <c r="E37" i="24" s="1"/>
  <c r="A38" i="13"/>
  <c r="A37" i="21"/>
  <c r="A37" i="38"/>
  <c r="A37" i="23"/>
  <c r="A37" i="25"/>
  <c r="E37" i="13"/>
  <c r="D37" i="21" s="1"/>
  <c r="E37" i="21" s="1"/>
  <c r="A37" i="22"/>
  <c r="B37" i="13"/>
  <c r="B37" i="24" s="1"/>
  <c r="B37" i="21" s="1"/>
  <c r="B37" i="22" s="1"/>
  <c r="B37" i="23" l="1"/>
  <c r="B37" i="25"/>
  <c r="B37" i="38"/>
  <c r="A38" i="24"/>
  <c r="D38" i="24" s="1"/>
  <c r="E38" i="24" s="1"/>
  <c r="A38" i="23"/>
  <c r="A38" i="38"/>
  <c r="E38" i="13"/>
  <c r="D38" i="21" s="1"/>
  <c r="E38" i="21" s="1"/>
  <c r="A38" i="25"/>
  <c r="A38" i="21"/>
  <c r="B38" i="13"/>
  <c r="B38" i="24" s="1"/>
  <c r="B38" i="21" s="1"/>
  <c r="B38" i="22" s="1"/>
  <c r="A38" i="22"/>
  <c r="A39" i="13"/>
  <c r="B38" i="23" l="1"/>
  <c r="B38" i="25"/>
  <c r="B38" i="38"/>
  <c r="A39" i="25"/>
  <c r="E39" i="13"/>
  <c r="D39" i="21" s="1"/>
  <c r="E39" i="21" s="1"/>
  <c r="A40" i="13"/>
  <c r="A39" i="38"/>
  <c r="A39" i="22"/>
  <c r="B39" i="13"/>
  <c r="B39" i="24" s="1"/>
  <c r="B39" i="21" s="1"/>
  <c r="B39" i="22" s="1"/>
  <c r="A39" i="24"/>
  <c r="D39" i="24" s="1"/>
  <c r="E39" i="24" s="1"/>
  <c r="A39" i="21"/>
  <c r="A39" i="23"/>
  <c r="B39" i="38" l="1"/>
  <c r="B39" i="23"/>
  <c r="B39" i="25"/>
  <c r="E40" i="13"/>
  <c r="D40" i="21" s="1"/>
  <c r="E40" i="21" s="1"/>
  <c r="B40" i="13"/>
  <c r="B40" i="24" s="1"/>
  <c r="B40" i="21" s="1"/>
  <c r="B40" i="22" s="1"/>
  <c r="A40" i="24"/>
  <c r="D40" i="24" s="1"/>
  <c r="E40" i="24" s="1"/>
  <c r="A40" i="38"/>
  <c r="A40" i="23"/>
  <c r="A41" i="13"/>
  <c r="A40" i="22"/>
  <c r="A40" i="21"/>
  <c r="A40" i="25"/>
  <c r="B40" i="25" l="1"/>
  <c r="B40" i="38"/>
  <c r="B40" i="23"/>
  <c r="A41" i="21"/>
  <c r="A41" i="25"/>
  <c r="A42" i="13"/>
  <c r="A43" i="13" s="1"/>
  <c r="E41" i="13"/>
  <c r="D41" i="21" s="1"/>
  <c r="E41" i="21" s="1"/>
  <c r="A41" i="24"/>
  <c r="D41" i="24" s="1"/>
  <c r="E41" i="24" s="1"/>
  <c r="A41" i="38"/>
  <c r="A41" i="22"/>
  <c r="A41" i="23"/>
  <c r="B41" i="13"/>
  <c r="B41" i="24" s="1"/>
  <c r="B41" i="21" s="1"/>
  <c r="B41" i="22" s="1"/>
  <c r="A42" i="23" l="1"/>
  <c r="B42" i="13"/>
  <c r="B42" i="24" s="1"/>
  <c r="B42" i="21" s="1"/>
  <c r="B42" i="22" s="1"/>
  <c r="A42" i="38"/>
  <c r="A42" i="25"/>
  <c r="A42" i="21"/>
  <c r="A42" i="22"/>
  <c r="E42" i="13"/>
  <c r="D42" i="21" s="1"/>
  <c r="E42" i="21" s="1"/>
  <c r="A42" i="24"/>
  <c r="D42" i="24" s="1"/>
  <c r="E42" i="24" s="1"/>
  <c r="B41" i="23"/>
  <c r="B41" i="38"/>
  <c r="B41" i="25"/>
  <c r="B42" i="25" l="1"/>
  <c r="B42" i="38"/>
  <c r="B42" i="23"/>
  <c r="B43" i="13"/>
  <c r="B43" i="24" s="1"/>
  <c r="B43" i="21" s="1"/>
  <c r="B43" i="22" s="1"/>
  <c r="A43" i="23"/>
  <c r="A43" i="38"/>
  <c r="A43" i="25"/>
  <c r="A43" i="24"/>
  <c r="D43" i="24" s="1"/>
  <c r="E43" i="24" s="1"/>
  <c r="E43" i="13"/>
  <c r="D43" i="21" s="1"/>
  <c r="E43" i="21" s="1"/>
  <c r="A44" i="13"/>
  <c r="C44" i="13" s="1"/>
  <c r="A43" i="22"/>
  <c r="A43" i="21"/>
  <c r="A44" i="38" l="1"/>
  <c r="A44" i="23"/>
  <c r="A45" i="13"/>
  <c r="A46" i="13" s="1"/>
  <c r="A44" i="25"/>
  <c r="B44" i="13"/>
  <c r="B44" i="24" s="1"/>
  <c r="B44" i="21" s="1"/>
  <c r="B44" i="22" s="1"/>
  <c r="A44" i="24"/>
  <c r="D44" i="24" s="1"/>
  <c r="E44" i="24" s="1"/>
  <c r="A44" i="21"/>
  <c r="E44" i="13"/>
  <c r="D44" i="21" s="1"/>
  <c r="E44" i="21" s="1"/>
  <c r="A44" i="22"/>
  <c r="B43" i="23"/>
  <c r="B43" i="25"/>
  <c r="B43" i="38"/>
  <c r="A46" i="38" l="1"/>
  <c r="A46" i="22"/>
  <c r="A46" i="25"/>
  <c r="A46" i="21"/>
  <c r="A46" i="23"/>
  <c r="A46" i="24"/>
  <c r="B46" i="13"/>
  <c r="B46" i="24" s="1"/>
  <c r="B46" i="21" s="1"/>
  <c r="B46" i="22" s="1"/>
  <c r="E46" i="13"/>
  <c r="D46" i="21" s="1"/>
  <c r="E46" i="21" s="1"/>
  <c r="A47" i="13"/>
  <c r="A45" i="24"/>
  <c r="D45" i="24" s="1"/>
  <c r="E45" i="24" s="1"/>
  <c r="B45" i="13"/>
  <c r="B45" i="24" s="1"/>
  <c r="B45" i="21" s="1"/>
  <c r="B45" i="22" s="1"/>
  <c r="A45" i="38"/>
  <c r="E45" i="13"/>
  <c r="D45" i="21" s="1"/>
  <c r="E45" i="21" s="1"/>
  <c r="A45" i="21"/>
  <c r="A45" i="25"/>
  <c r="A45" i="23"/>
  <c r="A45" i="22"/>
  <c r="B44" i="25"/>
  <c r="B44" i="23"/>
  <c r="B44" i="38"/>
  <c r="B46" i="38" l="1"/>
  <c r="B46" i="25"/>
  <c r="B46" i="23"/>
  <c r="A48" i="13"/>
  <c r="A49" i="13" s="1"/>
  <c r="L49" i="13" s="1"/>
  <c r="E47" i="13"/>
  <c r="D47" i="21" s="1"/>
  <c r="E47" i="21" s="1"/>
  <c r="C47" i="13"/>
  <c r="C47" i="24" s="1"/>
  <c r="C47" i="21" s="1"/>
  <c r="C47" i="22" s="1"/>
  <c r="A47" i="38"/>
  <c r="A47" i="22"/>
  <c r="A47" i="25"/>
  <c r="B47" i="13"/>
  <c r="B47" i="24" s="1"/>
  <c r="B47" i="21" s="1"/>
  <c r="B47" i="22" s="1"/>
  <c r="A47" i="21"/>
  <c r="A47" i="24"/>
  <c r="D47" i="24" s="1"/>
  <c r="E47" i="24" s="1"/>
  <c r="A47" i="23"/>
  <c r="B45" i="38"/>
  <c r="B45" i="23"/>
  <c r="B45" i="25"/>
  <c r="B47" i="25" l="1"/>
  <c r="C47" i="25" s="1"/>
  <c r="O47" i="25" s="1"/>
  <c r="B47" i="23"/>
  <c r="B47" i="38"/>
  <c r="C47" i="38" s="1"/>
  <c r="A49" i="22"/>
  <c r="E49" i="13"/>
  <c r="D49" i="21" s="1"/>
  <c r="E49" i="21" s="1"/>
  <c r="A49" i="24"/>
  <c r="D49" i="24" s="1"/>
  <c r="E49" i="24" s="1"/>
  <c r="A49" i="25"/>
  <c r="A49" i="21"/>
  <c r="A49" i="38"/>
  <c r="B49" i="13"/>
  <c r="B49" i="24" s="1"/>
  <c r="B49" i="21" s="1"/>
  <c r="B49" i="22" s="1"/>
  <c r="A49" i="23"/>
  <c r="E48" i="13"/>
  <c r="D48" i="21" s="1"/>
  <c r="E48" i="21" s="1"/>
  <c r="A48" i="22"/>
  <c r="C48" i="13"/>
  <c r="C48" i="24" s="1"/>
  <c r="C48" i="21" s="1"/>
  <c r="C48" i="22" s="1"/>
  <c r="A48" i="38"/>
  <c r="A48" i="24"/>
  <c r="D48" i="24" s="1"/>
  <c r="E48" i="24" s="1"/>
  <c r="A48" i="23"/>
  <c r="A48" i="21"/>
  <c r="A48" i="25"/>
  <c r="B48" i="13"/>
  <c r="B48" i="24" s="1"/>
  <c r="B48" i="21" s="1"/>
  <c r="B48" i="22" s="1"/>
  <c r="A50" i="13"/>
  <c r="B48" i="25" l="1"/>
  <c r="C48" i="25" s="1"/>
  <c r="O48" i="25" s="1"/>
  <c r="B48" i="23"/>
  <c r="B48" i="38"/>
  <c r="C48" i="38" s="1"/>
  <c r="B49" i="23"/>
  <c r="B49" i="25"/>
  <c r="B49" i="38"/>
  <c r="A51" i="13"/>
  <c r="E50" i="13"/>
  <c r="D50" i="21" s="1"/>
  <c r="E50" i="21" s="1"/>
  <c r="A50" i="23"/>
  <c r="A50" i="24"/>
  <c r="D50" i="24" s="1"/>
  <c r="E50" i="24" s="1"/>
  <c r="A50" i="21"/>
  <c r="B50" i="13"/>
  <c r="B50" i="24" s="1"/>
  <c r="B50" i="21" s="1"/>
  <c r="B50" i="22" s="1"/>
  <c r="A50" i="38"/>
  <c r="A50" i="22"/>
  <c r="A50" i="25"/>
  <c r="E51" i="13" l="1"/>
  <c r="D51" i="21" s="1"/>
  <c r="E51" i="21" s="1"/>
  <c r="A51" i="25"/>
  <c r="A51" i="38"/>
  <c r="A51" i="21"/>
  <c r="A51" i="22"/>
  <c r="A51" i="24"/>
  <c r="D51" i="24" s="1"/>
  <c r="E51" i="24" s="1"/>
  <c r="A51" i="23"/>
  <c r="B51" i="13"/>
  <c r="B51" i="24" s="1"/>
  <c r="B51" i="21" s="1"/>
  <c r="B51" i="22" s="1"/>
  <c r="B50" i="25"/>
  <c r="B50" i="23"/>
  <c r="B50" i="38"/>
  <c r="A52" i="13"/>
  <c r="A53" i="13" s="1"/>
  <c r="B51" i="38" l="1"/>
  <c r="B51" i="25"/>
  <c r="B51" i="23"/>
  <c r="E53" i="13"/>
  <c r="D53" i="21" s="1"/>
  <c r="E53" i="21" s="1"/>
  <c r="A53" i="25"/>
  <c r="A53" i="22"/>
  <c r="B53" i="13"/>
  <c r="B53" i="24" s="1"/>
  <c r="B53" i="21" s="1"/>
  <c r="B53" i="22" s="1"/>
  <c r="A53" i="24"/>
  <c r="D53" i="24" s="1"/>
  <c r="E53" i="24" s="1"/>
  <c r="A53" i="23"/>
  <c r="A53" i="38"/>
  <c r="C53" i="13"/>
  <c r="C53" i="24" s="1"/>
  <c r="C53" i="21" s="1"/>
  <c r="C53" i="22" s="1"/>
  <c r="A53" i="21"/>
  <c r="E52" i="13"/>
  <c r="D52" i="21" s="1"/>
  <c r="E52" i="21" s="1"/>
  <c r="C52" i="13"/>
  <c r="C52" i="24" s="1"/>
  <c r="C52" i="21" s="1"/>
  <c r="C52" i="22" s="1"/>
  <c r="B52" i="13"/>
  <c r="B52" i="24" s="1"/>
  <c r="B52" i="21" s="1"/>
  <c r="B52" i="22" s="1"/>
  <c r="A52" i="25"/>
  <c r="A52" i="24"/>
  <c r="D52" i="24" s="1"/>
  <c r="E52" i="24" s="1"/>
  <c r="A52" i="23"/>
  <c r="A52" i="22"/>
  <c r="A52" i="21"/>
  <c r="A52" i="38"/>
  <c r="A54" i="13"/>
  <c r="A55" i="13" s="1"/>
  <c r="E55" i="13" l="1"/>
  <c r="D55" i="21" s="1"/>
  <c r="E55" i="21" s="1"/>
  <c r="B55" i="13"/>
  <c r="B55" i="24" s="1"/>
  <c r="B55" i="21" s="1"/>
  <c r="B55" i="22" s="1"/>
  <c r="A55" i="25"/>
  <c r="A55" i="22"/>
  <c r="A55" i="38"/>
  <c r="C55" i="13"/>
  <c r="C55" i="24" s="1"/>
  <c r="C55" i="21" s="1"/>
  <c r="C55" i="22" s="1"/>
  <c r="A56" i="13"/>
  <c r="B56" i="13" s="1"/>
  <c r="B56" i="24" s="1"/>
  <c r="B56" i="21" s="1"/>
  <c r="B56" i="22" s="1"/>
  <c r="A55" i="24"/>
  <c r="D55" i="24" s="1"/>
  <c r="E55" i="24" s="1"/>
  <c r="A55" i="21"/>
  <c r="A55" i="23"/>
  <c r="B52" i="38"/>
  <c r="C52" i="38" s="1"/>
  <c r="B52" i="25"/>
  <c r="C52" i="25" s="1"/>
  <c r="O52" i="25" s="1"/>
  <c r="B52" i="23"/>
  <c r="B53" i="25"/>
  <c r="C53" i="25" s="1"/>
  <c r="O53" i="25" s="1"/>
  <c r="B53" i="23"/>
  <c r="B53" i="38"/>
  <c r="C53" i="38" s="1"/>
  <c r="E54" i="13"/>
  <c r="D54" i="21" s="1"/>
  <c r="E54" i="21" s="1"/>
  <c r="A54" i="22"/>
  <c r="C54" i="13"/>
  <c r="C54" i="24" s="1"/>
  <c r="C54" i="21" s="1"/>
  <c r="C54" i="22" s="1"/>
  <c r="A54" i="25"/>
  <c r="A54" i="23"/>
  <c r="B54" i="13"/>
  <c r="B54" i="24" s="1"/>
  <c r="B54" i="21" s="1"/>
  <c r="B54" i="22" s="1"/>
  <c r="A54" i="21"/>
  <c r="A54" i="38"/>
  <c r="A54" i="24"/>
  <c r="D54" i="24" s="1"/>
  <c r="E54" i="24" s="1"/>
  <c r="A56" i="38" l="1"/>
  <c r="A56" i="22"/>
  <c r="A57" i="13"/>
  <c r="C57" i="13" s="1"/>
  <c r="C57" i="24" s="1"/>
  <c r="C57" i="21" s="1"/>
  <c r="C57" i="22" s="1"/>
  <c r="A56" i="25"/>
  <c r="E56" i="13"/>
  <c r="D56" i="21" s="1"/>
  <c r="E56" i="21" s="1"/>
  <c r="C56" i="13"/>
  <c r="C56" i="24" s="1"/>
  <c r="C56" i="21" s="1"/>
  <c r="C56" i="22" s="1"/>
  <c r="A56" i="24"/>
  <c r="D56" i="24" s="1"/>
  <c r="E56" i="24" s="1"/>
  <c r="A56" i="23"/>
  <c r="A56" i="21"/>
  <c r="B55" i="23"/>
  <c r="B55" i="38"/>
  <c r="C55" i="38" s="1"/>
  <c r="B55" i="25"/>
  <c r="C55" i="25" s="1"/>
  <c r="O55" i="25" s="1"/>
  <c r="B54" i="23"/>
  <c r="B54" i="38"/>
  <c r="C54" i="38" s="1"/>
  <c r="B54" i="25"/>
  <c r="C54" i="25" s="1"/>
  <c r="O54" i="25" s="1"/>
  <c r="B56" i="25"/>
  <c r="B56" i="23"/>
  <c r="B56" i="38"/>
  <c r="A57" i="22" l="1"/>
  <c r="A57" i="23"/>
  <c r="A57" i="21"/>
  <c r="A58" i="13"/>
  <c r="A58" i="23" s="1"/>
  <c r="A57" i="25"/>
  <c r="A57" i="24"/>
  <c r="D57" i="24" s="1"/>
  <c r="E57" i="24" s="1"/>
  <c r="E57" i="13"/>
  <c r="D57" i="21" s="1"/>
  <c r="E57" i="21" s="1"/>
  <c r="B57" i="13"/>
  <c r="B57" i="24" s="1"/>
  <c r="B57" i="21" s="1"/>
  <c r="B57" i="22" s="1"/>
  <c r="A57" i="38"/>
  <c r="C56" i="25"/>
  <c r="O56" i="25" s="1"/>
  <c r="C56" i="38"/>
  <c r="B57" i="23" l="1"/>
  <c r="B58" i="13"/>
  <c r="B58" i="24" s="1"/>
  <c r="B58" i="21" s="1"/>
  <c r="B58" i="22" s="1"/>
  <c r="A58" i="25"/>
  <c r="A58" i="22"/>
  <c r="C58" i="13"/>
  <c r="C58" i="24" s="1"/>
  <c r="C58" i="21" s="1"/>
  <c r="C58" i="22" s="1"/>
  <c r="A59" i="13"/>
  <c r="A60" i="13" s="1"/>
  <c r="B60" i="13" s="1"/>
  <c r="A58" i="24"/>
  <c r="D58" i="24" s="1"/>
  <c r="E58" i="24" s="1"/>
  <c r="A58" i="38"/>
  <c r="B57" i="38"/>
  <c r="C57" i="38" s="1"/>
  <c r="B57" i="25"/>
  <c r="C57" i="25" s="1"/>
  <c r="O57" i="25" s="1"/>
  <c r="E58" i="13"/>
  <c r="D58" i="21" s="1"/>
  <c r="E58" i="21" s="1"/>
  <c r="A58" i="21"/>
  <c r="B58" i="23" l="1"/>
  <c r="B58" i="38"/>
  <c r="C58" i="38" s="1"/>
  <c r="B58" i="25"/>
  <c r="C58" i="25" s="1"/>
  <c r="O58" i="25" s="1"/>
  <c r="A59" i="21"/>
  <c r="A59" i="22"/>
  <c r="A59" i="38"/>
  <c r="C59" i="13"/>
  <c r="C59" i="24" s="1"/>
  <c r="C59" i="21" s="1"/>
  <c r="C59" i="22" s="1"/>
  <c r="A59" i="24"/>
  <c r="D59" i="24" s="1"/>
  <c r="E59" i="24" s="1"/>
  <c r="A59" i="25"/>
  <c r="B59" i="13"/>
  <c r="B59" i="24" s="1"/>
  <c r="B59" i="21" s="1"/>
  <c r="B59" i="22" s="1"/>
  <c r="E59" i="13"/>
  <c r="D59" i="21" s="1"/>
  <c r="E59" i="21" s="1"/>
  <c r="A59" i="23"/>
  <c r="B60" i="24"/>
  <c r="B60" i="21" s="1"/>
  <c r="B60" i="22" s="1"/>
  <c r="A60" i="38"/>
  <c r="A60" i="21"/>
  <c r="E60" i="13"/>
  <c r="D60" i="21" s="1"/>
  <c r="E60" i="21" s="1"/>
  <c r="A60" i="22"/>
  <c r="A60" i="25"/>
  <c r="C60" i="13"/>
  <c r="C60" i="24" s="1"/>
  <c r="C60" i="21" s="1"/>
  <c r="C60" i="22" s="1"/>
  <c r="A60" i="23"/>
  <c r="A60" i="24"/>
  <c r="D60" i="24" s="1"/>
  <c r="E60" i="24" s="1"/>
  <c r="A61" i="13"/>
  <c r="B59" i="25" l="1"/>
  <c r="C59" i="25" s="1"/>
  <c r="O59" i="25" s="1"/>
  <c r="C61" i="13"/>
  <c r="C61" i="24" s="1"/>
  <c r="C61" i="21" s="1"/>
  <c r="C61" i="22" s="1"/>
  <c r="E61" i="13"/>
  <c r="D61" i="21" s="1"/>
  <c r="E61" i="21" s="1"/>
  <c r="B59" i="23"/>
  <c r="B59" i="38"/>
  <c r="C59" i="38" s="1"/>
  <c r="B60" i="23"/>
  <c r="B60" i="38"/>
  <c r="C60" i="38" s="1"/>
  <c r="B60" i="25"/>
  <c r="C60" i="25" s="1"/>
  <c r="O60" i="25" s="1"/>
  <c r="A61" i="25"/>
  <c r="A61" i="21"/>
  <c r="O61" i="13"/>
  <c r="A61" i="22"/>
  <c r="A61" i="24"/>
  <c r="D61" i="24" s="1"/>
  <c r="E61" i="24" s="1"/>
  <c r="N61" i="13"/>
  <c r="A61" i="23"/>
  <c r="A61" i="38"/>
  <c r="M61" i="13"/>
  <c r="B61" i="13"/>
  <c r="B61" i="24" s="1"/>
  <c r="B61" i="21" s="1"/>
  <c r="B61" i="22" s="1"/>
  <c r="L61" i="13"/>
  <c r="A62" i="13"/>
  <c r="Q61" i="13" l="1"/>
  <c r="B61" i="25"/>
  <c r="C61" i="25" s="1"/>
  <c r="O61" i="25" s="1"/>
  <c r="B61" i="23"/>
  <c r="B61" i="38"/>
  <c r="C61" i="38" s="1"/>
  <c r="C62" i="13"/>
  <c r="C62" i="24" s="1"/>
  <c r="C62" i="21" s="1"/>
  <c r="C62" i="22" s="1"/>
  <c r="B62" i="13"/>
  <c r="B62" i="24" s="1"/>
  <c r="B62" i="21" s="1"/>
  <c r="B62" i="22" s="1"/>
  <c r="A62" i="25"/>
  <c r="O62" i="13"/>
  <c r="E62" i="13"/>
  <c r="D62" i="21" s="1"/>
  <c r="E62" i="21" s="1"/>
  <c r="A62" i="21"/>
  <c r="A62" i="38"/>
  <c r="A62" i="23"/>
  <c r="K62" i="13"/>
  <c r="M62" i="13"/>
  <c r="I62" i="13"/>
  <c r="J62" i="13"/>
  <c r="N62" i="13"/>
  <c r="H62" i="13"/>
  <c r="A62" i="24"/>
  <c r="D62" i="24" s="1"/>
  <c r="E62" i="24" s="1"/>
  <c r="G62" i="13"/>
  <c r="A62" i="22"/>
  <c r="L62" i="13"/>
  <c r="A63" i="13"/>
  <c r="Q62" i="13" l="1"/>
  <c r="H62" i="24"/>
  <c r="H62" i="21" s="1"/>
  <c r="K62" i="24"/>
  <c r="K62" i="21" s="1"/>
  <c r="G62" i="24"/>
  <c r="G62" i="21" s="1"/>
  <c r="J62" i="24"/>
  <c r="J62" i="21" s="1"/>
  <c r="G63" i="13"/>
  <c r="I63" i="13"/>
  <c r="A63" i="21"/>
  <c r="C63" i="13"/>
  <c r="C63" i="24" s="1"/>
  <c r="C63" i="21" s="1"/>
  <c r="C63" i="22" s="1"/>
  <c r="L63" i="13"/>
  <c r="H63" i="13"/>
  <c r="A63" i="22"/>
  <c r="A63" i="38"/>
  <c r="O63" i="13"/>
  <c r="A63" i="23"/>
  <c r="N63" i="13"/>
  <c r="B63" i="13"/>
  <c r="B63" i="24" s="1"/>
  <c r="B63" i="21" s="1"/>
  <c r="B63" i="22" s="1"/>
  <c r="A63" i="25"/>
  <c r="M63" i="13"/>
  <c r="K63" i="13"/>
  <c r="A63" i="24"/>
  <c r="D63" i="24" s="1"/>
  <c r="E63" i="24" s="1"/>
  <c r="J63" i="13"/>
  <c r="E63" i="13"/>
  <c r="D63" i="21" s="1"/>
  <c r="E63" i="21" s="1"/>
  <c r="A64" i="13"/>
  <c r="I62" i="24"/>
  <c r="I62" i="21" s="1"/>
  <c r="B62" i="23"/>
  <c r="B62" i="25"/>
  <c r="C62" i="25" s="1"/>
  <c r="O62" i="25" s="1"/>
  <c r="B62" i="38"/>
  <c r="C62" i="38" s="1"/>
  <c r="J63" i="24" l="1"/>
  <c r="J63" i="21" s="1"/>
  <c r="Q63" i="13"/>
  <c r="G63" i="24"/>
  <c r="G63" i="21" s="1"/>
  <c r="B63" i="38"/>
  <c r="C63" i="38" s="1"/>
  <c r="B63" i="23"/>
  <c r="B63" i="25"/>
  <c r="C63" i="25" s="1"/>
  <c r="O63" i="25" s="1"/>
  <c r="A64" i="23"/>
  <c r="A64" i="25"/>
  <c r="A64" i="21"/>
  <c r="B64" i="13"/>
  <c r="B64" i="24" s="1"/>
  <c r="B64" i="21" s="1"/>
  <c r="B64" i="22" s="1"/>
  <c r="L64" i="13"/>
  <c r="H64" i="13"/>
  <c r="I64" i="13"/>
  <c r="A64" i="38"/>
  <c r="A64" i="22"/>
  <c r="A64" i="24"/>
  <c r="D64" i="24" s="1"/>
  <c r="E64" i="24" s="1"/>
  <c r="N64" i="13"/>
  <c r="O64" i="13"/>
  <c r="K64" i="13"/>
  <c r="J64" i="13"/>
  <c r="M64" i="13"/>
  <c r="G64" i="13"/>
  <c r="E64" i="13"/>
  <c r="D64" i="21" s="1"/>
  <c r="E64" i="21" s="1"/>
  <c r="C64" i="13"/>
  <c r="C64" i="24" s="1"/>
  <c r="C64" i="21" s="1"/>
  <c r="C64" i="22" s="1"/>
  <c r="A65" i="13"/>
  <c r="K63" i="24"/>
  <c r="K63" i="21" s="1"/>
  <c r="H63" i="24"/>
  <c r="H63" i="21" s="1"/>
  <c r="I63" i="24"/>
  <c r="I63" i="21" s="1"/>
  <c r="J64" i="24" l="1"/>
  <c r="J64" i="21" s="1"/>
  <c r="G64" i="24"/>
  <c r="G64" i="21" s="1"/>
  <c r="H64" i="24"/>
  <c r="H64" i="21" s="1"/>
  <c r="K64" i="24"/>
  <c r="K64" i="21" s="1"/>
  <c r="Q64" i="13"/>
  <c r="B64" i="23"/>
  <c r="B64" i="38"/>
  <c r="C64" i="38" s="1"/>
  <c r="B64" i="25"/>
  <c r="C64" i="25" s="1"/>
  <c r="O64" i="25" s="1"/>
  <c r="E65" i="13"/>
  <c r="D65" i="21" s="1"/>
  <c r="E65" i="21" s="1"/>
  <c r="A65" i="23"/>
  <c r="H65" i="13"/>
  <c r="J65" i="13"/>
  <c r="M65" i="13"/>
  <c r="A65" i="38"/>
  <c r="G65" i="13"/>
  <c r="I65" i="13"/>
  <c r="A65" i="24"/>
  <c r="D65" i="24" s="1"/>
  <c r="E65" i="24" s="1"/>
  <c r="A65" i="21"/>
  <c r="N65" i="13"/>
  <c r="K65" i="13"/>
  <c r="L65" i="13"/>
  <c r="A65" i="25"/>
  <c r="B65" i="13"/>
  <c r="B65" i="24" s="1"/>
  <c r="B65" i="21" s="1"/>
  <c r="B65" i="22" s="1"/>
  <c r="C65" i="13"/>
  <c r="C65" i="24" s="1"/>
  <c r="C65" i="21" s="1"/>
  <c r="C65" i="22" s="1"/>
  <c r="O65" i="13"/>
  <c r="A65" i="22"/>
  <c r="A66" i="13"/>
  <c r="I64" i="24"/>
  <c r="I64" i="21" s="1"/>
  <c r="K65" i="24" l="1"/>
  <c r="K65" i="21" s="1"/>
  <c r="I65" i="24"/>
  <c r="I65" i="21" s="1"/>
  <c r="Q65" i="13"/>
  <c r="J65" i="24"/>
  <c r="J65" i="21" s="1"/>
  <c r="H66" i="13"/>
  <c r="J66" i="13"/>
  <c r="A66" i="24"/>
  <c r="D66" i="24" s="1"/>
  <c r="E66" i="24" s="1"/>
  <c r="E66" i="13"/>
  <c r="D66" i="21" s="1"/>
  <c r="E66" i="21" s="1"/>
  <c r="N66" i="13"/>
  <c r="A66" i="25"/>
  <c r="K66" i="13"/>
  <c r="A66" i="22"/>
  <c r="A66" i="21"/>
  <c r="G66" i="13"/>
  <c r="I66" i="13"/>
  <c r="B66" i="13"/>
  <c r="B66" i="24" s="1"/>
  <c r="B66" i="21" s="1"/>
  <c r="B66" i="22" s="1"/>
  <c r="A66" i="23"/>
  <c r="L66" i="13"/>
  <c r="A66" i="38"/>
  <c r="C66" i="13"/>
  <c r="C66" i="24" s="1"/>
  <c r="C66" i="21" s="1"/>
  <c r="C66" i="22" s="1"/>
  <c r="M66" i="13"/>
  <c r="O66" i="13"/>
  <c r="A67" i="13"/>
  <c r="B65" i="23"/>
  <c r="B65" i="38"/>
  <c r="C65" i="38" s="1"/>
  <c r="B65" i="25"/>
  <c r="C65" i="25" s="1"/>
  <c r="O65" i="25" s="1"/>
  <c r="G65" i="24"/>
  <c r="G65" i="21" s="1"/>
  <c r="H65" i="24"/>
  <c r="H65" i="21" s="1"/>
  <c r="I66" i="24" l="1"/>
  <c r="I66" i="21" s="1"/>
  <c r="K66" i="24"/>
  <c r="K66" i="21" s="1"/>
  <c r="Q66" i="13"/>
  <c r="G66" i="24"/>
  <c r="G66" i="21" s="1"/>
  <c r="J66" i="24"/>
  <c r="J66" i="21" s="1"/>
  <c r="H66" i="24"/>
  <c r="H66" i="21" s="1"/>
  <c r="B66" i="23"/>
  <c r="B66" i="38"/>
  <c r="C66" i="38" s="1"/>
  <c r="B66" i="25"/>
  <c r="C66" i="25" s="1"/>
  <c r="O66" i="25" s="1"/>
  <c r="H67" i="13"/>
  <c r="A67" i="38"/>
  <c r="E67" i="13"/>
  <c r="D67" i="21" s="1"/>
  <c r="E67" i="21" s="1"/>
  <c r="A67" i="21"/>
  <c r="N67" i="13"/>
  <c r="O67" i="13"/>
  <c r="K67" i="13"/>
  <c r="C67" i="13"/>
  <c r="C67" i="24" s="1"/>
  <c r="C67" i="21" s="1"/>
  <c r="C67" i="22" s="1"/>
  <c r="L67" i="13"/>
  <c r="G67" i="13"/>
  <c r="A67" i="23"/>
  <c r="A67" i="25"/>
  <c r="J67" i="13"/>
  <c r="B67" i="13"/>
  <c r="B67" i="24" s="1"/>
  <c r="B67" i="21" s="1"/>
  <c r="B67" i="22" s="1"/>
  <c r="M67" i="13"/>
  <c r="A67" i="22"/>
  <c r="A67" i="24"/>
  <c r="D67" i="24" s="1"/>
  <c r="E67" i="24" s="1"/>
  <c r="I67" i="13"/>
  <c r="A68" i="13"/>
  <c r="I67" i="24" l="1"/>
  <c r="I67" i="21" s="1"/>
  <c r="H68" i="13"/>
  <c r="J68" i="13"/>
  <c r="G68" i="13"/>
  <c r="M68" i="13"/>
  <c r="L68" i="13"/>
  <c r="A68" i="21"/>
  <c r="I68" i="13"/>
  <c r="E68" i="13"/>
  <c r="D68" i="21" s="1"/>
  <c r="E68" i="21" s="1"/>
  <c r="K68" i="13"/>
  <c r="B68" i="13"/>
  <c r="B68" i="24" s="1"/>
  <c r="B68" i="21" s="1"/>
  <c r="B68" i="22" s="1"/>
  <c r="O68" i="13"/>
  <c r="A68" i="38"/>
  <c r="N68" i="13"/>
  <c r="A68" i="23"/>
  <c r="A68" i="25"/>
  <c r="C68" i="13"/>
  <c r="C68" i="24" s="1"/>
  <c r="C68" i="21" s="1"/>
  <c r="C68" i="22" s="1"/>
  <c r="A68" i="24"/>
  <c r="D68" i="24" s="1"/>
  <c r="E68" i="24" s="1"/>
  <c r="A68" i="22"/>
  <c r="A69" i="13"/>
  <c r="K67" i="24"/>
  <c r="K67" i="21" s="1"/>
  <c r="B67" i="23"/>
  <c r="B67" i="25"/>
  <c r="C67" i="25" s="1"/>
  <c r="O67" i="25" s="1"/>
  <c r="B67" i="38"/>
  <c r="C67" i="38" s="1"/>
  <c r="G67" i="24"/>
  <c r="G67" i="21" s="1"/>
  <c r="J67" i="24"/>
  <c r="J67" i="21" s="1"/>
  <c r="Q67" i="13"/>
  <c r="H67" i="24"/>
  <c r="H67" i="21" s="1"/>
  <c r="A69" i="24" l="1"/>
  <c r="D69" i="24" s="1"/>
  <c r="E69" i="24" s="1"/>
  <c r="A69" i="22"/>
  <c r="J69" i="13"/>
  <c r="A69" i="21"/>
  <c r="L69" i="13"/>
  <c r="A69" i="25"/>
  <c r="A69" i="23"/>
  <c r="K69" i="13"/>
  <c r="C69" i="13"/>
  <c r="C69" i="24" s="1"/>
  <c r="C69" i="21" s="1"/>
  <c r="C69" i="22" s="1"/>
  <c r="H69" i="13"/>
  <c r="B69" i="13"/>
  <c r="B69" i="24" s="1"/>
  <c r="B69" i="21" s="1"/>
  <c r="B69" i="22" s="1"/>
  <c r="M69" i="13"/>
  <c r="G69" i="13"/>
  <c r="N69" i="13"/>
  <c r="E69" i="13"/>
  <c r="D69" i="21" s="1"/>
  <c r="E69" i="21" s="1"/>
  <c r="I69" i="13"/>
  <c r="O69" i="13"/>
  <c r="A69" i="38"/>
  <c r="A70" i="13"/>
  <c r="I68" i="24"/>
  <c r="I68" i="21" s="1"/>
  <c r="G68" i="24"/>
  <c r="G68" i="21" s="1"/>
  <c r="B68" i="38"/>
  <c r="C68" i="38" s="1"/>
  <c r="B68" i="23"/>
  <c r="B68" i="25"/>
  <c r="C68" i="25" s="1"/>
  <c r="O68" i="25" s="1"/>
  <c r="J68" i="24"/>
  <c r="J68" i="21" s="1"/>
  <c r="K68" i="24"/>
  <c r="K68" i="21" s="1"/>
  <c r="Q68" i="13"/>
  <c r="H68" i="24"/>
  <c r="H68" i="21" s="1"/>
  <c r="H69" i="24" l="1"/>
  <c r="H69" i="21" s="1"/>
  <c r="I69" i="24"/>
  <c r="I69" i="21" s="1"/>
  <c r="G69" i="24"/>
  <c r="G69" i="21" s="1"/>
  <c r="J69" i="24"/>
  <c r="J69" i="21" s="1"/>
  <c r="Q69" i="13"/>
  <c r="K69" i="24"/>
  <c r="K69" i="21" s="1"/>
  <c r="A70" i="38"/>
  <c r="A70" i="25"/>
  <c r="K70" i="13"/>
  <c r="O70" i="13"/>
  <c r="E70" i="13"/>
  <c r="D70" i="21" s="1"/>
  <c r="E70" i="21" s="1"/>
  <c r="A70" i="22"/>
  <c r="A70" i="24"/>
  <c r="D70" i="24" s="1"/>
  <c r="E70" i="24" s="1"/>
  <c r="C70" i="13"/>
  <c r="C70" i="24" s="1"/>
  <c r="C70" i="21" s="1"/>
  <c r="C70" i="22" s="1"/>
  <c r="L70" i="13"/>
  <c r="G70" i="13"/>
  <c r="I70" i="13"/>
  <c r="M70" i="13"/>
  <c r="A70" i="23"/>
  <c r="B70" i="13"/>
  <c r="B70" i="24" s="1"/>
  <c r="B70" i="21" s="1"/>
  <c r="B70" i="22" s="1"/>
  <c r="J70" i="13"/>
  <c r="H70" i="13"/>
  <c r="N70" i="13"/>
  <c r="A70" i="21"/>
  <c r="A71" i="13"/>
  <c r="B69" i="25"/>
  <c r="C69" i="25" s="1"/>
  <c r="O69" i="25" s="1"/>
  <c r="B69" i="23"/>
  <c r="B69" i="38"/>
  <c r="C69" i="38" s="1"/>
  <c r="J70" i="24" l="1"/>
  <c r="J70" i="21" s="1"/>
  <c r="I70" i="24"/>
  <c r="I70" i="21" s="1"/>
  <c r="H70" i="24"/>
  <c r="H70" i="21" s="1"/>
  <c r="B70" i="38"/>
  <c r="C70" i="38" s="1"/>
  <c r="B70" i="25"/>
  <c r="C70" i="25" s="1"/>
  <c r="O70" i="25" s="1"/>
  <c r="B70" i="23"/>
  <c r="G70" i="24"/>
  <c r="G70" i="21" s="1"/>
  <c r="Q70" i="13"/>
  <c r="A71" i="38"/>
  <c r="J71" i="13"/>
  <c r="C71" i="13"/>
  <c r="C71" i="24" s="1"/>
  <c r="C71" i="21" s="1"/>
  <c r="C71" i="22" s="1"/>
  <c r="O71" i="13"/>
  <c r="I71" i="13"/>
  <c r="A71" i="22"/>
  <c r="A71" i="21"/>
  <c r="A71" i="23"/>
  <c r="H71" i="13"/>
  <c r="B71" i="13"/>
  <c r="B71" i="24" s="1"/>
  <c r="B71" i="21" s="1"/>
  <c r="B71" i="22" s="1"/>
  <c r="K71" i="13"/>
  <c r="M71" i="13"/>
  <c r="E71" i="13"/>
  <c r="D71" i="21" s="1"/>
  <c r="E71" i="21" s="1"/>
  <c r="G71" i="13"/>
  <c r="N71" i="13"/>
  <c r="A71" i="24"/>
  <c r="D71" i="24" s="1"/>
  <c r="E71" i="24" s="1"/>
  <c r="L71" i="13"/>
  <c r="A71" i="25"/>
  <c r="A72" i="13"/>
  <c r="K70" i="24"/>
  <c r="K70" i="21" s="1"/>
  <c r="Q71" i="13" l="1"/>
  <c r="G71" i="24"/>
  <c r="G71" i="21" s="1"/>
  <c r="J71" i="24"/>
  <c r="J71" i="21" s="1"/>
  <c r="H71" i="24"/>
  <c r="H71" i="21" s="1"/>
  <c r="I71" i="24"/>
  <c r="I71" i="21" s="1"/>
  <c r="A72" i="25"/>
  <c r="C72" i="13"/>
  <c r="C72" i="24" s="1"/>
  <c r="C72" i="21" s="1"/>
  <c r="C72" i="22" s="1"/>
  <c r="H72" i="13"/>
  <c r="M72" i="13"/>
  <c r="A72" i="24"/>
  <c r="D72" i="24" s="1"/>
  <c r="E72" i="24" s="1"/>
  <c r="A72" i="22"/>
  <c r="K72" i="13"/>
  <c r="A72" i="38"/>
  <c r="O72" i="13"/>
  <c r="N72" i="13"/>
  <c r="J72" i="13"/>
  <c r="G72" i="13"/>
  <c r="B72" i="13"/>
  <c r="B72" i="24" s="1"/>
  <c r="B72" i="21" s="1"/>
  <c r="B72" i="22" s="1"/>
  <c r="A72" i="23"/>
  <c r="E72" i="13"/>
  <c r="D72" i="21" s="1"/>
  <c r="E72" i="21" s="1"/>
  <c r="I72" i="13"/>
  <c r="A72" i="21"/>
  <c r="L72" i="13"/>
  <c r="A73" i="13"/>
  <c r="K71" i="24"/>
  <c r="K71" i="21" s="1"/>
  <c r="B71" i="38"/>
  <c r="C71" i="38" s="1"/>
  <c r="B71" i="23"/>
  <c r="B71" i="25"/>
  <c r="C71" i="25" s="1"/>
  <c r="O71" i="25" s="1"/>
  <c r="I72" i="24" l="1"/>
  <c r="I72" i="21" s="1"/>
  <c r="J72" i="24"/>
  <c r="J72" i="21" s="1"/>
  <c r="G72" i="24"/>
  <c r="G72" i="21" s="1"/>
  <c r="A73" i="21"/>
  <c r="H73" i="13"/>
  <c r="K73" i="13"/>
  <c r="M73" i="13"/>
  <c r="A73" i="23"/>
  <c r="L73" i="13"/>
  <c r="G73" i="13"/>
  <c r="A73" i="38"/>
  <c r="E73" i="13"/>
  <c r="D73" i="21" s="1"/>
  <c r="E73" i="21" s="1"/>
  <c r="O73" i="13"/>
  <c r="C73" i="13"/>
  <c r="C73" i="24" s="1"/>
  <c r="C73" i="21" s="1"/>
  <c r="C73" i="22" s="1"/>
  <c r="A73" i="24"/>
  <c r="D73" i="24" s="1"/>
  <c r="E73" i="24" s="1"/>
  <c r="J73" i="13"/>
  <c r="A73" i="25"/>
  <c r="I73" i="13"/>
  <c r="A73" i="22"/>
  <c r="N73" i="13"/>
  <c r="B73" i="13"/>
  <c r="B73" i="24" s="1"/>
  <c r="B73" i="21" s="1"/>
  <c r="B73" i="22" s="1"/>
  <c r="A74" i="13"/>
  <c r="K72" i="24"/>
  <c r="K72" i="21" s="1"/>
  <c r="H72" i="24"/>
  <c r="H72" i="21" s="1"/>
  <c r="Q72" i="13"/>
  <c r="B72" i="25"/>
  <c r="C72" i="25" s="1"/>
  <c r="O72" i="25" s="1"/>
  <c r="B72" i="38"/>
  <c r="C72" i="38" s="1"/>
  <c r="B72" i="23"/>
  <c r="I73" i="24" l="1"/>
  <c r="I73" i="21" s="1"/>
  <c r="J73" i="24"/>
  <c r="J73" i="21" s="1"/>
  <c r="G73" i="24"/>
  <c r="G73" i="21" s="1"/>
  <c r="K73" i="24"/>
  <c r="K73" i="21" s="1"/>
  <c r="B73" i="38"/>
  <c r="C73" i="38" s="1"/>
  <c r="B73" i="23"/>
  <c r="B73" i="25"/>
  <c r="C73" i="25" s="1"/>
  <c r="O73" i="25" s="1"/>
  <c r="Q73" i="13"/>
  <c r="H73" i="24"/>
  <c r="H73" i="21" s="1"/>
  <c r="A74" i="24"/>
  <c r="D74" i="24" s="1"/>
  <c r="E74" i="24" s="1"/>
  <c r="E74" i="13"/>
  <c r="D74" i="21" s="1"/>
  <c r="E74" i="21" s="1"/>
  <c r="H74" i="13"/>
  <c r="B74" i="13"/>
  <c r="B74" i="24" s="1"/>
  <c r="B74" i="21" s="1"/>
  <c r="B74" i="22" s="1"/>
  <c r="M74" i="13"/>
  <c r="L74" i="13"/>
  <c r="C74" i="13"/>
  <c r="C74" i="24" s="1"/>
  <c r="C74" i="21" s="1"/>
  <c r="C74" i="22" s="1"/>
  <c r="O74" i="13"/>
  <c r="J74" i="13"/>
  <c r="I74" i="13"/>
  <c r="A74" i="21"/>
  <c r="A74" i="23"/>
  <c r="A74" i="22"/>
  <c r="A74" i="25"/>
  <c r="A74" i="38"/>
  <c r="N74" i="13"/>
  <c r="G74" i="13"/>
  <c r="K74" i="13"/>
  <c r="A75" i="13"/>
  <c r="K74" i="24" l="1"/>
  <c r="K74" i="21" s="1"/>
  <c r="J74" i="24"/>
  <c r="J74" i="21" s="1"/>
  <c r="G74" i="24"/>
  <c r="G74" i="21" s="1"/>
  <c r="I74" i="24"/>
  <c r="I74" i="21" s="1"/>
  <c r="H74" i="24"/>
  <c r="H74" i="21" s="1"/>
  <c r="Q74" i="13"/>
  <c r="B74" i="23"/>
  <c r="B74" i="38"/>
  <c r="C74" i="38" s="1"/>
  <c r="B74" i="25"/>
  <c r="C74" i="25" s="1"/>
  <c r="O74" i="25" s="1"/>
  <c r="A75" i="24"/>
  <c r="D75" i="24" s="1"/>
  <c r="E75" i="24" s="1"/>
  <c r="K75" i="13"/>
  <c r="E75" i="13"/>
  <c r="D75" i="21" s="1"/>
  <c r="E75" i="21" s="1"/>
  <c r="A75" i="21"/>
  <c r="N75" i="13"/>
  <c r="G75" i="13"/>
  <c r="C75" i="13"/>
  <c r="C75" i="24" s="1"/>
  <c r="C75" i="21" s="1"/>
  <c r="C75" i="22" s="1"/>
  <c r="B75" i="13"/>
  <c r="B75" i="24" s="1"/>
  <c r="B75" i="21" s="1"/>
  <c r="B75" i="22" s="1"/>
  <c r="A75" i="25"/>
  <c r="H75" i="13"/>
  <c r="L75" i="13"/>
  <c r="M75" i="13"/>
  <c r="A75" i="23"/>
  <c r="J75" i="13"/>
  <c r="A75" i="22"/>
  <c r="O75" i="13"/>
  <c r="A75" i="38"/>
  <c r="I75" i="13"/>
  <c r="A76" i="13"/>
  <c r="I75" i="24" l="1"/>
  <c r="I75" i="21" s="1"/>
  <c r="J75" i="24"/>
  <c r="J75" i="21" s="1"/>
  <c r="H75" i="24"/>
  <c r="H75" i="21" s="1"/>
  <c r="G75" i="24"/>
  <c r="G75" i="21" s="1"/>
  <c r="K75" i="24"/>
  <c r="K75" i="21" s="1"/>
  <c r="G76" i="13"/>
  <c r="E76" i="13"/>
  <c r="D76" i="21" s="1"/>
  <c r="E76" i="21" s="1"/>
  <c r="A76" i="24"/>
  <c r="D76" i="24" s="1"/>
  <c r="E76" i="24" s="1"/>
  <c r="A76" i="38"/>
  <c r="L76" i="13"/>
  <c r="A76" i="25"/>
  <c r="B76" i="13"/>
  <c r="B76" i="24" s="1"/>
  <c r="B76" i="21" s="1"/>
  <c r="B76" i="22" s="1"/>
  <c r="N76" i="13"/>
  <c r="A76" i="22"/>
  <c r="I76" i="13"/>
  <c r="A76" i="23"/>
  <c r="C76" i="13"/>
  <c r="C76" i="24" s="1"/>
  <c r="C76" i="21" s="1"/>
  <c r="C76" i="22" s="1"/>
  <c r="A76" i="21"/>
  <c r="J76" i="13"/>
  <c r="H76" i="13"/>
  <c r="O76" i="13"/>
  <c r="K76" i="13"/>
  <c r="M76" i="13"/>
  <c r="A77" i="13"/>
  <c r="Q75" i="13"/>
  <c r="B75" i="38"/>
  <c r="C75" i="38" s="1"/>
  <c r="B75" i="25"/>
  <c r="C75" i="25" s="1"/>
  <c r="O75" i="25" s="1"/>
  <c r="B75" i="23"/>
  <c r="H76" i="24" l="1"/>
  <c r="H76" i="21" s="1"/>
  <c r="K76" i="24"/>
  <c r="K76" i="21" s="1"/>
  <c r="J76" i="24"/>
  <c r="J76" i="21" s="1"/>
  <c r="I76" i="24"/>
  <c r="I76" i="21" s="1"/>
  <c r="G76" i="24"/>
  <c r="G76" i="21" s="1"/>
  <c r="N77" i="13"/>
  <c r="G77" i="13"/>
  <c r="K77" i="13"/>
  <c r="M77" i="13"/>
  <c r="L77" i="13"/>
  <c r="B77" i="13"/>
  <c r="B77" i="24" s="1"/>
  <c r="B77" i="21" s="1"/>
  <c r="B77" i="22" s="1"/>
  <c r="O77" i="13"/>
  <c r="C77" i="13"/>
  <c r="C77" i="24" s="1"/>
  <c r="C77" i="21" s="1"/>
  <c r="C77" i="22" s="1"/>
  <c r="A77" i="25"/>
  <c r="E77" i="13"/>
  <c r="D77" i="21" s="1"/>
  <c r="E77" i="21" s="1"/>
  <c r="J77" i="13"/>
  <c r="A77" i="24"/>
  <c r="D77" i="24" s="1"/>
  <c r="E77" i="24" s="1"/>
  <c r="I77" i="13"/>
  <c r="A77" i="22"/>
  <c r="H77" i="13"/>
  <c r="A77" i="38"/>
  <c r="A77" i="23"/>
  <c r="A77" i="21"/>
  <c r="A78" i="13"/>
  <c r="B76" i="23"/>
  <c r="B76" i="38"/>
  <c r="C76" i="38" s="1"/>
  <c r="B76" i="25"/>
  <c r="C76" i="25" s="1"/>
  <c r="O76" i="25" s="1"/>
  <c r="Q76" i="13"/>
  <c r="Q77" i="13" l="1"/>
  <c r="H77" i="24"/>
  <c r="H77" i="21" s="1"/>
  <c r="I77" i="24"/>
  <c r="I77" i="21" s="1"/>
  <c r="A78" i="24"/>
  <c r="D78" i="24" s="1"/>
  <c r="E78" i="24" s="1"/>
  <c r="E78" i="13"/>
  <c r="D78" i="21" s="1"/>
  <c r="E78" i="21" s="1"/>
  <c r="A78" i="22"/>
  <c r="A78" i="23"/>
  <c r="L78" i="13"/>
  <c r="K78" i="13"/>
  <c r="C78" i="13"/>
  <c r="C78" i="24" s="1"/>
  <c r="C78" i="21" s="1"/>
  <c r="C78" i="22" s="1"/>
  <c r="J78" i="13"/>
  <c r="A78" i="38"/>
  <c r="A78" i="21"/>
  <c r="H78" i="13"/>
  <c r="M78" i="13"/>
  <c r="G78" i="13"/>
  <c r="O78" i="13"/>
  <c r="I78" i="13"/>
  <c r="N78" i="13"/>
  <c r="B78" i="13"/>
  <c r="B78" i="24" s="1"/>
  <c r="B78" i="21" s="1"/>
  <c r="B78" i="22" s="1"/>
  <c r="A78" i="25"/>
  <c r="A79" i="13"/>
  <c r="J77" i="24"/>
  <c r="J77" i="21" s="1"/>
  <c r="K77" i="24"/>
  <c r="K77" i="21" s="1"/>
  <c r="B77" i="25"/>
  <c r="C77" i="25" s="1"/>
  <c r="O77" i="25" s="1"/>
  <c r="B77" i="38"/>
  <c r="C77" i="38" s="1"/>
  <c r="B77" i="23"/>
  <c r="G77" i="24"/>
  <c r="G77" i="21" s="1"/>
  <c r="K78" i="24" l="1"/>
  <c r="K78" i="21" s="1"/>
  <c r="G78" i="24"/>
  <c r="G78" i="21" s="1"/>
  <c r="J78" i="24"/>
  <c r="J78" i="21" s="1"/>
  <c r="I78" i="24"/>
  <c r="I78" i="21" s="1"/>
  <c r="H78" i="24"/>
  <c r="H78" i="21" s="1"/>
  <c r="B78" i="38"/>
  <c r="C78" i="38" s="1"/>
  <c r="B78" i="25"/>
  <c r="C78" i="25" s="1"/>
  <c r="O78" i="25" s="1"/>
  <c r="B78" i="23"/>
  <c r="Q78" i="13"/>
  <c r="A79" i="24"/>
  <c r="D79" i="24" s="1"/>
  <c r="E79" i="24" s="1"/>
  <c r="K79" i="13"/>
  <c r="A79" i="21"/>
  <c r="M79" i="13"/>
  <c r="B79" i="13"/>
  <c r="B79" i="24" s="1"/>
  <c r="B79" i="21" s="1"/>
  <c r="B79" i="22" s="1"/>
  <c r="E79" i="13"/>
  <c r="D79" i="21" s="1"/>
  <c r="E79" i="21" s="1"/>
  <c r="H79" i="13"/>
  <c r="A79" i="38"/>
  <c r="C79" i="13"/>
  <c r="C79" i="24" s="1"/>
  <c r="C79" i="21" s="1"/>
  <c r="C79" i="22" s="1"/>
  <c r="G79" i="13"/>
  <c r="L79" i="13"/>
  <c r="N79" i="13"/>
  <c r="O79" i="13"/>
  <c r="A79" i="23"/>
  <c r="I79" i="13"/>
  <c r="J79" i="13"/>
  <c r="A79" i="22"/>
  <c r="A79" i="25"/>
  <c r="A80" i="13"/>
  <c r="G79" i="24" l="1"/>
  <c r="G79" i="21" s="1"/>
  <c r="J79" i="24"/>
  <c r="J79" i="21" s="1"/>
  <c r="I79" i="24"/>
  <c r="I79" i="21" s="1"/>
  <c r="H79" i="24"/>
  <c r="H79" i="21" s="1"/>
  <c r="K79" i="24"/>
  <c r="K79" i="21" s="1"/>
  <c r="B79" i="25"/>
  <c r="C79" i="25" s="1"/>
  <c r="O79" i="25" s="1"/>
  <c r="B79" i="23"/>
  <c r="B79" i="38"/>
  <c r="C79" i="38" s="1"/>
  <c r="J80" i="13"/>
  <c r="G80" i="13"/>
  <c r="A80" i="23"/>
  <c r="A80" i="22"/>
  <c r="N80" i="13"/>
  <c r="M80" i="13"/>
  <c r="E80" i="13"/>
  <c r="D80" i="21" s="1"/>
  <c r="E80" i="21" s="1"/>
  <c r="K80" i="13"/>
  <c r="A80" i="24"/>
  <c r="D80" i="24" s="1"/>
  <c r="E80" i="24" s="1"/>
  <c r="A80" i="38"/>
  <c r="I80" i="13"/>
  <c r="L80" i="13"/>
  <c r="C80" i="13"/>
  <c r="C80" i="24" s="1"/>
  <c r="C80" i="21" s="1"/>
  <c r="C80" i="22" s="1"/>
  <c r="H80" i="13"/>
  <c r="A80" i="21"/>
  <c r="A80" i="25"/>
  <c r="B80" i="13"/>
  <c r="B80" i="24" s="1"/>
  <c r="B80" i="21" s="1"/>
  <c r="B80" i="22" s="1"/>
  <c r="O80" i="13"/>
  <c r="A81" i="13"/>
  <c r="Q79" i="13"/>
  <c r="I80" i="24" l="1"/>
  <c r="I80" i="21" s="1"/>
  <c r="H80" i="24"/>
  <c r="H80" i="21" s="1"/>
  <c r="G80" i="24"/>
  <c r="G80" i="21" s="1"/>
  <c r="J80" i="24"/>
  <c r="J80" i="21" s="1"/>
  <c r="H81" i="13"/>
  <c r="J81" i="13"/>
  <c r="I81" i="13"/>
  <c r="O81" i="13"/>
  <c r="K81" i="13"/>
  <c r="N81" i="13"/>
  <c r="A81" i="23"/>
  <c r="A81" i="25"/>
  <c r="G81" i="13"/>
  <c r="B81" i="13"/>
  <c r="B81" i="24" s="1"/>
  <c r="B81" i="21" s="1"/>
  <c r="B81" i="22" s="1"/>
  <c r="A81" i="21"/>
  <c r="M81" i="13"/>
  <c r="E81" i="13"/>
  <c r="D81" i="21" s="1"/>
  <c r="E81" i="21" s="1"/>
  <c r="C81" i="13"/>
  <c r="C81" i="24" s="1"/>
  <c r="C81" i="21" s="1"/>
  <c r="C81" i="22" s="1"/>
  <c r="A81" i="22"/>
  <c r="L81" i="13"/>
  <c r="A81" i="38"/>
  <c r="A81" i="24"/>
  <c r="D81" i="24" s="1"/>
  <c r="E81" i="24" s="1"/>
  <c r="A82" i="13"/>
  <c r="B80" i="25"/>
  <c r="C80" i="25" s="1"/>
  <c r="O80" i="25" s="1"/>
  <c r="B80" i="23"/>
  <c r="B80" i="38"/>
  <c r="C80" i="38" s="1"/>
  <c r="Q80" i="13"/>
  <c r="K80" i="24"/>
  <c r="K80" i="21" s="1"/>
  <c r="Q81" i="13" l="1"/>
  <c r="A82" i="22"/>
  <c r="A82" i="38"/>
  <c r="H82" i="13"/>
  <c r="O82" i="13"/>
  <c r="I82" i="13"/>
  <c r="E82" i="13"/>
  <c r="D82" i="21" s="1"/>
  <c r="E82" i="21" s="1"/>
  <c r="M82" i="13"/>
  <c r="G82" i="13"/>
  <c r="K82" i="13"/>
  <c r="N82" i="13"/>
  <c r="C82" i="13"/>
  <c r="C82" i="24" s="1"/>
  <c r="C82" i="21" s="1"/>
  <c r="C82" i="22" s="1"/>
  <c r="L82" i="13"/>
  <c r="J82" i="13"/>
  <c r="A82" i="23"/>
  <c r="A82" i="24"/>
  <c r="D82" i="24" s="1"/>
  <c r="E82" i="24" s="1"/>
  <c r="A82" i="21"/>
  <c r="A82" i="25"/>
  <c r="B82" i="13"/>
  <c r="B82" i="24" s="1"/>
  <c r="B82" i="21" s="1"/>
  <c r="B82" i="22" s="1"/>
  <c r="A83" i="13"/>
  <c r="I81" i="24"/>
  <c r="I81" i="21" s="1"/>
  <c r="B81" i="23"/>
  <c r="B81" i="25"/>
  <c r="C81" i="25" s="1"/>
  <c r="O81" i="25" s="1"/>
  <c r="B81" i="38"/>
  <c r="C81" i="38" s="1"/>
  <c r="J81" i="24"/>
  <c r="J81" i="21" s="1"/>
  <c r="G81" i="24"/>
  <c r="G81" i="21" s="1"/>
  <c r="K81" i="24"/>
  <c r="K81" i="21" s="1"/>
  <c r="H81" i="24"/>
  <c r="H81" i="21" s="1"/>
  <c r="B82" i="25" l="1"/>
  <c r="C82" i="25" s="1"/>
  <c r="O82" i="25" s="1"/>
  <c r="B82" i="23"/>
  <c r="B82" i="38"/>
  <c r="C82" i="38" s="1"/>
  <c r="J82" i="24"/>
  <c r="J82" i="21" s="1"/>
  <c r="K82" i="24"/>
  <c r="K82" i="21" s="1"/>
  <c r="I82" i="24"/>
  <c r="I82" i="21" s="1"/>
  <c r="A83" i="25"/>
  <c r="A83" i="24"/>
  <c r="D83" i="24" s="1"/>
  <c r="E83" i="24" s="1"/>
  <c r="B83" i="13"/>
  <c r="B83" i="24" s="1"/>
  <c r="B83" i="21" s="1"/>
  <c r="B83" i="22" s="1"/>
  <c r="M83" i="13"/>
  <c r="E83" i="13"/>
  <c r="D83" i="21" s="1"/>
  <c r="E83" i="21" s="1"/>
  <c r="O83" i="13"/>
  <c r="A83" i="21"/>
  <c r="C83" i="13"/>
  <c r="C83" i="24" s="1"/>
  <c r="C83" i="21" s="1"/>
  <c r="C83" i="22" s="1"/>
  <c r="L83" i="13"/>
  <c r="A83" i="22"/>
  <c r="K83" i="13"/>
  <c r="G83" i="13"/>
  <c r="A83" i="23"/>
  <c r="N83" i="13"/>
  <c r="I83" i="13"/>
  <c r="H83" i="13"/>
  <c r="J83" i="13"/>
  <c r="A83" i="38"/>
  <c r="A84" i="13"/>
  <c r="Q82" i="13"/>
  <c r="G82" i="24"/>
  <c r="G82" i="21" s="1"/>
  <c r="H82" i="24"/>
  <c r="H82" i="21" s="1"/>
  <c r="I83" i="24" l="1"/>
  <c r="I83" i="21" s="1"/>
  <c r="K83" i="24"/>
  <c r="K83" i="21" s="1"/>
  <c r="J83" i="24"/>
  <c r="J83" i="21" s="1"/>
  <c r="H83" i="24"/>
  <c r="H83" i="21" s="1"/>
  <c r="G83" i="24"/>
  <c r="G83" i="21" s="1"/>
  <c r="Q83" i="13"/>
  <c r="A84" i="23"/>
  <c r="G84" i="13"/>
  <c r="A84" i="21"/>
  <c r="C84" i="13"/>
  <c r="C84" i="24" s="1"/>
  <c r="C84" i="21" s="1"/>
  <c r="C84" i="22" s="1"/>
  <c r="N84" i="13"/>
  <c r="A84" i="24"/>
  <c r="D84" i="24" s="1"/>
  <c r="E84" i="24" s="1"/>
  <c r="B84" i="13"/>
  <c r="B84" i="24" s="1"/>
  <c r="B84" i="21" s="1"/>
  <c r="B84" i="22" s="1"/>
  <c r="I84" i="13"/>
  <c r="E84" i="13"/>
  <c r="D84" i="21" s="1"/>
  <c r="E84" i="21" s="1"/>
  <c r="O84" i="13"/>
  <c r="H84" i="13"/>
  <c r="K84" i="13"/>
  <c r="A84" i="22"/>
  <c r="A84" i="38"/>
  <c r="A84" i="25"/>
  <c r="L84" i="13"/>
  <c r="J84" i="13"/>
  <c r="M84" i="13"/>
  <c r="A85" i="13"/>
  <c r="B83" i="23"/>
  <c r="B83" i="38"/>
  <c r="C83" i="38" s="1"/>
  <c r="B83" i="25"/>
  <c r="C83" i="25" s="1"/>
  <c r="O83" i="25" s="1"/>
  <c r="K84" i="24" l="1"/>
  <c r="K84" i="21" s="1"/>
  <c r="J84" i="24"/>
  <c r="J84" i="21" s="1"/>
  <c r="H84" i="24"/>
  <c r="H84" i="21" s="1"/>
  <c r="G82" i="38"/>
  <c r="G84" i="24"/>
  <c r="G84" i="21" s="1"/>
  <c r="Q84" i="13"/>
  <c r="I84" i="24"/>
  <c r="I84" i="21" s="1"/>
  <c r="I85" i="13"/>
  <c r="K85" i="13"/>
  <c r="E85" i="13"/>
  <c r="D85" i="21" s="1"/>
  <c r="E85" i="21" s="1"/>
  <c r="O85" i="13"/>
  <c r="A85" i="38"/>
  <c r="M85" i="13"/>
  <c r="A85" i="24"/>
  <c r="D85" i="24" s="1"/>
  <c r="E85" i="24" s="1"/>
  <c r="A85" i="22"/>
  <c r="A85" i="23"/>
  <c r="J85" i="13"/>
  <c r="N85" i="13"/>
  <c r="H85" i="13"/>
  <c r="G85" i="13"/>
  <c r="A85" i="21"/>
  <c r="B85" i="13"/>
  <c r="B85" i="24" s="1"/>
  <c r="B85" i="21" s="1"/>
  <c r="B85" i="22" s="1"/>
  <c r="L85" i="13"/>
  <c r="C85" i="13"/>
  <c r="C85" i="24" s="1"/>
  <c r="C85" i="21" s="1"/>
  <c r="C85" i="22" s="1"/>
  <c r="A85" i="25"/>
  <c r="A86" i="13"/>
  <c r="B84" i="25"/>
  <c r="C84" i="25" s="1"/>
  <c r="O84" i="25" s="1"/>
  <c r="B84" i="38"/>
  <c r="C84" i="38" s="1"/>
  <c r="B84" i="23"/>
  <c r="J85" i="24" l="1"/>
  <c r="J85" i="21" s="1"/>
  <c r="G85" i="24"/>
  <c r="G85" i="21" s="1"/>
  <c r="Q85" i="13"/>
  <c r="H85" i="24"/>
  <c r="H85" i="21" s="1"/>
  <c r="A86" i="24"/>
  <c r="D86" i="24" s="1"/>
  <c r="E86" i="24" s="1"/>
  <c r="H86" i="13"/>
  <c r="A86" i="23"/>
  <c r="A86" i="38"/>
  <c r="N86" i="13"/>
  <c r="L86" i="13"/>
  <c r="A86" i="21"/>
  <c r="M86" i="13"/>
  <c r="B86" i="13"/>
  <c r="B86" i="24" s="1"/>
  <c r="B86" i="21" s="1"/>
  <c r="B86" i="22" s="1"/>
  <c r="A86" i="25"/>
  <c r="I86" i="13"/>
  <c r="O86" i="13"/>
  <c r="C86" i="13"/>
  <c r="C86" i="24" s="1"/>
  <c r="C86" i="21" s="1"/>
  <c r="C86" i="22" s="1"/>
  <c r="E86" i="13"/>
  <c r="D86" i="21" s="1"/>
  <c r="E86" i="21" s="1"/>
  <c r="J86" i="13"/>
  <c r="A86" i="22"/>
  <c r="G86" i="13"/>
  <c r="K86" i="13"/>
  <c r="A87" i="13"/>
  <c r="B85" i="25"/>
  <c r="C85" i="25" s="1"/>
  <c r="O85" i="25" s="1"/>
  <c r="B85" i="38"/>
  <c r="C85" i="38" s="1"/>
  <c r="B85" i="23"/>
  <c r="G83" i="38"/>
  <c r="K85" i="24"/>
  <c r="K85" i="21" s="1"/>
  <c r="I85" i="24"/>
  <c r="I85" i="21" s="1"/>
  <c r="G86" i="24" l="1"/>
  <c r="G86" i="21" s="1"/>
  <c r="B86" i="38"/>
  <c r="C86" i="38" s="1"/>
  <c r="B86" i="23"/>
  <c r="B86" i="25"/>
  <c r="C86" i="25" s="1"/>
  <c r="O86" i="25" s="1"/>
  <c r="A87" i="38"/>
  <c r="J87" i="13"/>
  <c r="K87" i="13"/>
  <c r="M87" i="13"/>
  <c r="A87" i="25"/>
  <c r="O87" i="13"/>
  <c r="H87" i="13"/>
  <c r="E87" i="13"/>
  <c r="D87" i="21" s="1"/>
  <c r="E87" i="21" s="1"/>
  <c r="A87" i="23"/>
  <c r="C87" i="13"/>
  <c r="C87" i="24" s="1"/>
  <c r="C87" i="21" s="1"/>
  <c r="C87" i="22" s="1"/>
  <c r="N87" i="13"/>
  <c r="A87" i="22"/>
  <c r="A87" i="24"/>
  <c r="D87" i="24" s="1"/>
  <c r="E87" i="24" s="1"/>
  <c r="L87" i="13"/>
  <c r="G87" i="13"/>
  <c r="A87" i="21"/>
  <c r="I87" i="13"/>
  <c r="B87" i="13"/>
  <c r="B87" i="24" s="1"/>
  <c r="B87" i="21" s="1"/>
  <c r="B87" i="22" s="1"/>
  <c r="A88" i="13"/>
  <c r="J86" i="24"/>
  <c r="J86" i="21" s="1"/>
  <c r="I86" i="24"/>
  <c r="I86" i="21" s="1"/>
  <c r="G84" i="38"/>
  <c r="K86" i="24"/>
  <c r="K86" i="21" s="1"/>
  <c r="Q86" i="13"/>
  <c r="H86" i="24"/>
  <c r="H86" i="21" s="1"/>
  <c r="G87" i="24" l="1"/>
  <c r="G87" i="21" s="1"/>
  <c r="H87" i="24"/>
  <c r="H87" i="21" s="1"/>
  <c r="K87" i="24"/>
  <c r="K87" i="21" s="1"/>
  <c r="I87" i="24"/>
  <c r="I87" i="21" s="1"/>
  <c r="K88" i="13"/>
  <c r="H88" i="13"/>
  <c r="A88" i="23"/>
  <c r="G88" i="13"/>
  <c r="L88" i="13"/>
  <c r="N88" i="13"/>
  <c r="B88" i="13"/>
  <c r="B88" i="24" s="1"/>
  <c r="B88" i="21" s="1"/>
  <c r="B88" i="22" s="1"/>
  <c r="M88" i="13"/>
  <c r="O88" i="13"/>
  <c r="E88" i="13"/>
  <c r="D88" i="21" s="1"/>
  <c r="E88" i="21" s="1"/>
  <c r="A88" i="24"/>
  <c r="D88" i="24" s="1"/>
  <c r="E88" i="24" s="1"/>
  <c r="I88" i="13"/>
  <c r="A88" i="22"/>
  <c r="A88" i="25"/>
  <c r="A88" i="21"/>
  <c r="A88" i="38"/>
  <c r="C88" i="13"/>
  <c r="C88" i="24" s="1"/>
  <c r="C88" i="21" s="1"/>
  <c r="C88" i="22" s="1"/>
  <c r="J88" i="13"/>
  <c r="A89" i="13"/>
  <c r="Q87" i="13"/>
  <c r="J87" i="24"/>
  <c r="J87" i="21" s="1"/>
  <c r="B87" i="25"/>
  <c r="C87" i="25" s="1"/>
  <c r="O87" i="25" s="1"/>
  <c r="B87" i="38"/>
  <c r="C87" i="38" s="1"/>
  <c r="B87" i="23"/>
  <c r="J88" i="24" l="1"/>
  <c r="J88" i="21" s="1"/>
  <c r="H88" i="24"/>
  <c r="H88" i="21" s="1"/>
  <c r="Q88" i="13"/>
  <c r="K88" i="24"/>
  <c r="K88" i="21" s="1"/>
  <c r="I88" i="24"/>
  <c r="I88" i="21" s="1"/>
  <c r="G88" i="24"/>
  <c r="G88" i="21" s="1"/>
  <c r="A89" i="21"/>
  <c r="H89" i="13"/>
  <c r="A89" i="24"/>
  <c r="D89" i="24" s="1"/>
  <c r="E89" i="24" s="1"/>
  <c r="O89" i="13"/>
  <c r="I89" i="13"/>
  <c r="K89" i="13"/>
  <c r="B89" i="13"/>
  <c r="B89" i="24" s="1"/>
  <c r="B89" i="21" s="1"/>
  <c r="B89" i="22" s="1"/>
  <c r="J89" i="13"/>
  <c r="N89" i="13"/>
  <c r="L89" i="13"/>
  <c r="A89" i="22"/>
  <c r="E89" i="13"/>
  <c r="D89" i="21" s="1"/>
  <c r="E89" i="21" s="1"/>
  <c r="M89" i="13"/>
  <c r="G89" i="13"/>
  <c r="C89" i="13"/>
  <c r="C89" i="24" s="1"/>
  <c r="C89" i="21" s="1"/>
  <c r="C89" i="22" s="1"/>
  <c r="A89" i="23"/>
  <c r="A89" i="38"/>
  <c r="A89" i="25"/>
  <c r="A90" i="13"/>
  <c r="B88" i="23"/>
  <c r="B88" i="38"/>
  <c r="C88" i="38" s="1"/>
  <c r="B88" i="25"/>
  <c r="C88" i="25" s="1"/>
  <c r="O88" i="25" s="1"/>
  <c r="J89" i="24" l="1"/>
  <c r="J89" i="21" s="1"/>
  <c r="B89" i="25"/>
  <c r="C89" i="25" s="1"/>
  <c r="O89" i="25" s="1"/>
  <c r="B89" i="38"/>
  <c r="C89" i="38" s="1"/>
  <c r="B89" i="23"/>
  <c r="E90" i="13"/>
  <c r="D90" i="21" s="1"/>
  <c r="E90" i="21" s="1"/>
  <c r="H90" i="13"/>
  <c r="C90" i="13"/>
  <c r="C90" i="24" s="1"/>
  <c r="C90" i="21" s="1"/>
  <c r="C90" i="22" s="1"/>
  <c r="A90" i="24"/>
  <c r="D90" i="24" s="1"/>
  <c r="E90" i="24" s="1"/>
  <c r="N90" i="13"/>
  <c r="A90" i="23"/>
  <c r="A90" i="25"/>
  <c r="A90" i="38"/>
  <c r="K90" i="13"/>
  <c r="O90" i="13"/>
  <c r="J90" i="13"/>
  <c r="B90" i="13"/>
  <c r="B90" i="24" s="1"/>
  <c r="B90" i="21" s="1"/>
  <c r="B90" i="22" s="1"/>
  <c r="A90" i="21"/>
  <c r="A90" i="22"/>
  <c r="G90" i="13"/>
  <c r="M90" i="13"/>
  <c r="I90" i="13"/>
  <c r="L90" i="13"/>
  <c r="A91" i="13"/>
  <c r="G89" i="24"/>
  <c r="G89" i="21" s="1"/>
  <c r="Q89" i="13"/>
  <c r="K89" i="24"/>
  <c r="K89" i="21" s="1"/>
  <c r="H89" i="24"/>
  <c r="H89" i="21" s="1"/>
  <c r="G87" i="38"/>
  <c r="I89" i="24"/>
  <c r="I89" i="21" s="1"/>
  <c r="J90" i="24" l="1"/>
  <c r="J90" i="21" s="1"/>
  <c r="G90" i="24"/>
  <c r="G90" i="21" s="1"/>
  <c r="H90" i="24"/>
  <c r="H90" i="21" s="1"/>
  <c r="I90" i="24"/>
  <c r="I90" i="21" s="1"/>
  <c r="K90" i="24"/>
  <c r="K90" i="21" s="1"/>
  <c r="B90" i="25"/>
  <c r="C90" i="25" s="1"/>
  <c r="O90" i="25" s="1"/>
  <c r="B90" i="23"/>
  <c r="B90" i="38"/>
  <c r="C90" i="38" s="1"/>
  <c r="K91" i="13"/>
  <c r="A91" i="25"/>
  <c r="B91" i="13"/>
  <c r="B91" i="24" s="1"/>
  <c r="B91" i="21" s="1"/>
  <c r="B91" i="22" s="1"/>
  <c r="A91" i="24"/>
  <c r="D91" i="24" s="1"/>
  <c r="E91" i="24" s="1"/>
  <c r="L91" i="13"/>
  <c r="O91" i="13"/>
  <c r="G91" i="13"/>
  <c r="A91" i="23"/>
  <c r="A91" i="21"/>
  <c r="A91" i="38"/>
  <c r="E91" i="13"/>
  <c r="D91" i="21" s="1"/>
  <c r="E91" i="21" s="1"/>
  <c r="A91" i="22"/>
  <c r="C91" i="13"/>
  <c r="C91" i="24" s="1"/>
  <c r="C91" i="21" s="1"/>
  <c r="C91" i="22" s="1"/>
  <c r="M91" i="13"/>
  <c r="H91" i="13"/>
  <c r="J91" i="13"/>
  <c r="I91" i="13"/>
  <c r="N91" i="13"/>
  <c r="A92" i="13"/>
  <c r="Q90" i="13"/>
  <c r="J91" i="24" l="1"/>
  <c r="J91" i="21" s="1"/>
  <c r="H91" i="24"/>
  <c r="H91" i="21" s="1"/>
  <c r="G91" i="24"/>
  <c r="G91" i="21" s="1"/>
  <c r="I91" i="24"/>
  <c r="I91" i="21" s="1"/>
  <c r="B91" i="23"/>
  <c r="B91" i="38"/>
  <c r="C91" i="38" s="1"/>
  <c r="B91" i="25"/>
  <c r="C91" i="25" s="1"/>
  <c r="O91" i="25" s="1"/>
  <c r="A92" i="24"/>
  <c r="D92" i="24" s="1"/>
  <c r="E92" i="24" s="1"/>
  <c r="I92" i="13"/>
  <c r="A92" i="22"/>
  <c r="B92" i="13"/>
  <c r="B92" i="24" s="1"/>
  <c r="B92" i="21" s="1"/>
  <c r="B92" i="22" s="1"/>
  <c r="L92" i="13"/>
  <c r="K92" i="13"/>
  <c r="A92" i="25"/>
  <c r="C92" i="13"/>
  <c r="C92" i="24" s="1"/>
  <c r="C92" i="21" s="1"/>
  <c r="C92" i="22" s="1"/>
  <c r="A92" i="38"/>
  <c r="M92" i="13"/>
  <c r="G92" i="13"/>
  <c r="J92" i="13"/>
  <c r="A92" i="21"/>
  <c r="E92" i="13"/>
  <c r="D92" i="21" s="1"/>
  <c r="E92" i="21" s="1"/>
  <c r="O92" i="13"/>
  <c r="H92" i="13"/>
  <c r="A92" i="23"/>
  <c r="N92" i="13"/>
  <c r="A93" i="13"/>
  <c r="Q91" i="13"/>
  <c r="K91" i="24"/>
  <c r="K91" i="21" s="1"/>
  <c r="J92" i="24" l="1"/>
  <c r="J92" i="21" s="1"/>
  <c r="H92" i="24"/>
  <c r="H92" i="21" s="1"/>
  <c r="G92" i="24"/>
  <c r="G92" i="21" s="1"/>
  <c r="K92" i="24"/>
  <c r="K92" i="21" s="1"/>
  <c r="E93" i="13"/>
  <c r="D93" i="21" s="1"/>
  <c r="E93" i="21" s="1"/>
  <c r="A93" i="24"/>
  <c r="D93" i="24" s="1"/>
  <c r="E93" i="24" s="1"/>
  <c r="A93" i="23"/>
  <c r="A93" i="25"/>
  <c r="N93" i="13"/>
  <c r="A93" i="38"/>
  <c r="C93" i="13"/>
  <c r="C93" i="24" s="1"/>
  <c r="C93" i="21" s="1"/>
  <c r="C93" i="22" s="1"/>
  <c r="O93" i="13"/>
  <c r="K93" i="13"/>
  <c r="J93" i="13"/>
  <c r="A93" i="22"/>
  <c r="H93" i="13"/>
  <c r="L93" i="13"/>
  <c r="I93" i="13"/>
  <c r="B93" i="13"/>
  <c r="B93" i="24" s="1"/>
  <c r="B93" i="21" s="1"/>
  <c r="B93" i="22" s="1"/>
  <c r="G93" i="13"/>
  <c r="M93" i="13"/>
  <c r="A93" i="21"/>
  <c r="A94" i="13"/>
  <c r="I92" i="24"/>
  <c r="I92" i="21" s="1"/>
  <c r="G90" i="38"/>
  <c r="Q92" i="13"/>
  <c r="B92" i="23"/>
  <c r="B92" i="25"/>
  <c r="C92" i="25" s="1"/>
  <c r="O92" i="25" s="1"/>
  <c r="B92" i="38"/>
  <c r="C92" i="38" s="1"/>
  <c r="I93" i="24" l="1"/>
  <c r="I93" i="21" s="1"/>
  <c r="J93" i="24"/>
  <c r="J93" i="21" s="1"/>
  <c r="K93" i="24"/>
  <c r="K93" i="21" s="1"/>
  <c r="G93" i="24"/>
  <c r="G93" i="21" s="1"/>
  <c r="H93" i="24"/>
  <c r="H93" i="21" s="1"/>
  <c r="G91" i="38"/>
  <c r="A94" i="22"/>
  <c r="I94" i="13"/>
  <c r="E94" i="13"/>
  <c r="D94" i="21" s="1"/>
  <c r="E94" i="21" s="1"/>
  <c r="M94" i="13"/>
  <c r="B94" i="13"/>
  <c r="B94" i="24" s="1"/>
  <c r="B94" i="21" s="1"/>
  <c r="B94" i="22" s="1"/>
  <c r="N94" i="13"/>
  <c r="A94" i="24"/>
  <c r="D94" i="24" s="1"/>
  <c r="E94" i="24" s="1"/>
  <c r="A94" i="25"/>
  <c r="H94" i="13"/>
  <c r="O94" i="13"/>
  <c r="C94" i="13"/>
  <c r="C94" i="24" s="1"/>
  <c r="C94" i="21" s="1"/>
  <c r="C94" i="22" s="1"/>
  <c r="J94" i="13"/>
  <c r="K94" i="13"/>
  <c r="G94" i="13"/>
  <c r="A94" i="23"/>
  <c r="L94" i="13"/>
  <c r="A94" i="38"/>
  <c r="A94" i="21"/>
  <c r="A95" i="13"/>
  <c r="B93" i="25"/>
  <c r="C93" i="25" s="1"/>
  <c r="O93" i="25" s="1"/>
  <c r="B93" i="38"/>
  <c r="C93" i="38" s="1"/>
  <c r="B93" i="23"/>
  <c r="Q93" i="13"/>
  <c r="J94" i="24" l="1"/>
  <c r="J94" i="21" s="1"/>
  <c r="Q94" i="13"/>
  <c r="K94" i="24"/>
  <c r="K94" i="21" s="1"/>
  <c r="G94" i="24"/>
  <c r="G94" i="21" s="1"/>
  <c r="H94" i="24"/>
  <c r="H94" i="21" s="1"/>
  <c r="A95" i="38"/>
  <c r="I95" i="13"/>
  <c r="B95" i="13"/>
  <c r="B95" i="24" s="1"/>
  <c r="B95" i="21" s="1"/>
  <c r="B95" i="22" s="1"/>
  <c r="O95" i="13"/>
  <c r="E95" i="13"/>
  <c r="D95" i="21" s="1"/>
  <c r="E95" i="21" s="1"/>
  <c r="A95" i="22"/>
  <c r="M95" i="13"/>
  <c r="G95" i="13"/>
  <c r="J95" i="13"/>
  <c r="A95" i="23"/>
  <c r="K95" i="13"/>
  <c r="L95" i="13"/>
  <c r="C95" i="13"/>
  <c r="C95" i="24" s="1"/>
  <c r="C95" i="21" s="1"/>
  <c r="C95" i="22" s="1"/>
  <c r="A95" i="21"/>
  <c r="H95" i="13"/>
  <c r="A95" i="25"/>
  <c r="N95" i="13"/>
  <c r="A95" i="24"/>
  <c r="D95" i="24" s="1"/>
  <c r="E95" i="24" s="1"/>
  <c r="A96" i="13"/>
  <c r="I94" i="24"/>
  <c r="I94" i="21" s="1"/>
  <c r="B94" i="25"/>
  <c r="C94" i="25" s="1"/>
  <c r="O94" i="25" s="1"/>
  <c r="B94" i="38"/>
  <c r="C94" i="38" s="1"/>
  <c r="B94" i="23"/>
  <c r="H95" i="24" l="1"/>
  <c r="H95" i="21" s="1"/>
  <c r="K95" i="24"/>
  <c r="K95" i="21" s="1"/>
  <c r="B95" i="38"/>
  <c r="C95" i="38" s="1"/>
  <c r="B95" i="25"/>
  <c r="C95" i="25" s="1"/>
  <c r="O95" i="25" s="1"/>
  <c r="B95" i="23"/>
  <c r="I95" i="24"/>
  <c r="I95" i="21" s="1"/>
  <c r="A96" i="23"/>
  <c r="A96" i="25"/>
  <c r="A96" i="21"/>
  <c r="B96" i="13"/>
  <c r="B96" i="24" s="1"/>
  <c r="B96" i="21" s="1"/>
  <c r="B96" i="22" s="1"/>
  <c r="N96" i="13"/>
  <c r="M96" i="13"/>
  <c r="E96" i="13"/>
  <c r="D96" i="21" s="1"/>
  <c r="E96" i="21" s="1"/>
  <c r="O96" i="13"/>
  <c r="H96" i="13"/>
  <c r="I96" i="13"/>
  <c r="L96" i="13"/>
  <c r="A96" i="38"/>
  <c r="A96" i="22"/>
  <c r="A96" i="24"/>
  <c r="D96" i="24" s="1"/>
  <c r="E96" i="24" s="1"/>
  <c r="G96" i="13"/>
  <c r="C96" i="13"/>
  <c r="C96" i="24" s="1"/>
  <c r="C96" i="21" s="1"/>
  <c r="C96" i="22" s="1"/>
  <c r="K96" i="13"/>
  <c r="J96" i="13"/>
  <c r="A97" i="13"/>
  <c r="J95" i="24"/>
  <c r="J95" i="21" s="1"/>
  <c r="Q95" i="13"/>
  <c r="G95" i="24"/>
  <c r="G95" i="21" s="1"/>
  <c r="J96" i="24" l="1"/>
  <c r="J96" i="21" s="1"/>
  <c r="I96" i="24"/>
  <c r="I96" i="21" s="1"/>
  <c r="K96" i="24"/>
  <c r="K96" i="21" s="1"/>
  <c r="H96" i="24"/>
  <c r="H96" i="21" s="1"/>
  <c r="B96" i="25"/>
  <c r="C96" i="25" s="1"/>
  <c r="O96" i="25" s="1"/>
  <c r="B96" i="23"/>
  <c r="B96" i="38"/>
  <c r="C96" i="38" s="1"/>
  <c r="C97" i="13"/>
  <c r="C97" i="24" s="1"/>
  <c r="C97" i="21" s="1"/>
  <c r="C97" i="22" s="1"/>
  <c r="A97" i="23"/>
  <c r="K97" i="13"/>
  <c r="O97" i="13"/>
  <c r="A97" i="38"/>
  <c r="I97" i="13"/>
  <c r="G97" i="13"/>
  <c r="L97" i="13"/>
  <c r="A97" i="24"/>
  <c r="D97" i="24" s="1"/>
  <c r="E97" i="24" s="1"/>
  <c r="N97" i="13"/>
  <c r="A97" i="22"/>
  <c r="H97" i="13"/>
  <c r="M97" i="13"/>
  <c r="E97" i="13"/>
  <c r="D97" i="21" s="1"/>
  <c r="E97" i="21" s="1"/>
  <c r="A97" i="21"/>
  <c r="J97" i="13"/>
  <c r="B97" i="13"/>
  <c r="B97" i="24" s="1"/>
  <c r="B97" i="21" s="1"/>
  <c r="B97" i="22" s="1"/>
  <c r="A97" i="25"/>
  <c r="A98" i="13"/>
  <c r="G96" i="24"/>
  <c r="G96" i="21" s="1"/>
  <c r="Q96" i="13"/>
  <c r="J97" i="24" l="1"/>
  <c r="J97" i="21" s="1"/>
  <c r="H97" i="24"/>
  <c r="H97" i="21" s="1"/>
  <c r="I97" i="24"/>
  <c r="I97" i="21" s="1"/>
  <c r="Q97" i="13"/>
  <c r="K98" i="13"/>
  <c r="J98" i="13"/>
  <c r="G98" i="13"/>
  <c r="B98" i="13"/>
  <c r="B98" i="24" s="1"/>
  <c r="B98" i="21" s="1"/>
  <c r="B98" i="22" s="1"/>
  <c r="N98" i="13"/>
  <c r="L98" i="13"/>
  <c r="A98" i="21"/>
  <c r="A98" i="24"/>
  <c r="D98" i="24" s="1"/>
  <c r="E98" i="24" s="1"/>
  <c r="H98" i="13"/>
  <c r="I98" i="13"/>
  <c r="A98" i="25"/>
  <c r="C98" i="13"/>
  <c r="C98" i="24" s="1"/>
  <c r="C98" i="21" s="1"/>
  <c r="C98" i="22" s="1"/>
  <c r="A98" i="23"/>
  <c r="A98" i="22"/>
  <c r="M98" i="13"/>
  <c r="O98" i="13"/>
  <c r="A98" i="38"/>
  <c r="E98" i="13"/>
  <c r="D98" i="21" s="1"/>
  <c r="E98" i="21" s="1"/>
  <c r="A99" i="13"/>
  <c r="G97" i="24"/>
  <c r="G97" i="21" s="1"/>
  <c r="K97" i="24"/>
  <c r="K97" i="21" s="1"/>
  <c r="B97" i="38"/>
  <c r="C97" i="38" s="1"/>
  <c r="B97" i="23"/>
  <c r="B97" i="25"/>
  <c r="C97" i="25" s="1"/>
  <c r="O97" i="25" s="1"/>
  <c r="I98" i="24" l="1"/>
  <c r="I98" i="21" s="1"/>
  <c r="Q98" i="13"/>
  <c r="J98" i="24"/>
  <c r="J98" i="21" s="1"/>
  <c r="H98" i="24"/>
  <c r="H98" i="21" s="1"/>
  <c r="K98" i="24"/>
  <c r="K98" i="21" s="1"/>
  <c r="B98" i="25"/>
  <c r="C98" i="25" s="1"/>
  <c r="O98" i="25" s="1"/>
  <c r="B98" i="38"/>
  <c r="C98" i="38" s="1"/>
  <c r="B98" i="23"/>
  <c r="A99" i="23"/>
  <c r="L99" i="13"/>
  <c r="A99" i="38"/>
  <c r="C99" i="13"/>
  <c r="C99" i="24" s="1"/>
  <c r="C99" i="21" s="1"/>
  <c r="C99" i="22" s="1"/>
  <c r="K99" i="13"/>
  <c r="E99" i="13"/>
  <c r="D99" i="21" s="1"/>
  <c r="E99" i="21" s="1"/>
  <c r="N99" i="13"/>
  <c r="A99" i="24"/>
  <c r="D99" i="24" s="1"/>
  <c r="E99" i="24" s="1"/>
  <c r="A99" i="22"/>
  <c r="H99" i="13"/>
  <c r="A99" i="25"/>
  <c r="B99" i="13"/>
  <c r="B99" i="24" s="1"/>
  <c r="B99" i="21" s="1"/>
  <c r="B99" i="22" s="1"/>
  <c r="O99" i="13"/>
  <c r="J99" i="13"/>
  <c r="G99" i="13"/>
  <c r="M99" i="13"/>
  <c r="A99" i="21"/>
  <c r="I99" i="13"/>
  <c r="A100" i="13"/>
  <c r="G98" i="24"/>
  <c r="G98" i="21" s="1"/>
  <c r="I99" i="24" l="1"/>
  <c r="I99" i="21" s="1"/>
  <c r="G99" i="24"/>
  <c r="G99" i="21" s="1"/>
  <c r="J99" i="24"/>
  <c r="J99" i="21" s="1"/>
  <c r="H99" i="24"/>
  <c r="H99" i="21" s="1"/>
  <c r="Q99" i="13"/>
  <c r="K99" i="24"/>
  <c r="K99" i="21" s="1"/>
  <c r="B100" i="13"/>
  <c r="B100" i="24" s="1"/>
  <c r="B100" i="21" s="1"/>
  <c r="B100" i="22" s="1"/>
  <c r="H100" i="13"/>
  <c r="C100" i="13"/>
  <c r="C100" i="24" s="1"/>
  <c r="C100" i="21" s="1"/>
  <c r="C100" i="22" s="1"/>
  <c r="E100" i="13"/>
  <c r="D100" i="21" s="1"/>
  <c r="E100" i="21" s="1"/>
  <c r="A100" i="24"/>
  <c r="D100" i="24" s="1"/>
  <c r="E100" i="24" s="1"/>
  <c r="A100" i="22"/>
  <c r="A100" i="38"/>
  <c r="K100" i="13"/>
  <c r="I100" i="13"/>
  <c r="L100" i="13"/>
  <c r="O100" i="13"/>
  <c r="G100" i="13"/>
  <c r="A100" i="23"/>
  <c r="A100" i="21"/>
  <c r="J100" i="13"/>
  <c r="N100" i="13"/>
  <c r="M100" i="13"/>
  <c r="A100" i="25"/>
  <c r="A101" i="13"/>
  <c r="B99" i="38"/>
  <c r="C99" i="38" s="1"/>
  <c r="B99" i="25"/>
  <c r="C99" i="25" s="1"/>
  <c r="O99" i="25" s="1"/>
  <c r="B99" i="23"/>
  <c r="I100" i="24" l="1"/>
  <c r="I100" i="21" s="1"/>
  <c r="G100" i="24"/>
  <c r="G100" i="21" s="1"/>
  <c r="K100" i="24"/>
  <c r="K100" i="21" s="1"/>
  <c r="B100" i="23"/>
  <c r="B100" i="38"/>
  <c r="C100" i="38" s="1"/>
  <c r="B100" i="25"/>
  <c r="C100" i="25" s="1"/>
  <c r="O100" i="25" s="1"/>
  <c r="K101" i="13"/>
  <c r="M101" i="13"/>
  <c r="L101" i="13"/>
  <c r="E101" i="13"/>
  <c r="D101" i="21" s="1"/>
  <c r="E101" i="21" s="1"/>
  <c r="A101" i="24"/>
  <c r="D101" i="24" s="1"/>
  <c r="E101" i="24" s="1"/>
  <c r="I101" i="13"/>
  <c r="H101" i="13"/>
  <c r="N101" i="13"/>
  <c r="A101" i="38"/>
  <c r="A101" i="22"/>
  <c r="B101" i="13"/>
  <c r="B101" i="24" s="1"/>
  <c r="B101" i="21" s="1"/>
  <c r="B101" i="22" s="1"/>
  <c r="J101" i="13"/>
  <c r="O101" i="13"/>
  <c r="G101" i="13"/>
  <c r="A101" i="21"/>
  <c r="C101" i="13"/>
  <c r="C101" i="24" s="1"/>
  <c r="C101" i="21" s="1"/>
  <c r="C101" i="22" s="1"/>
  <c r="A101" i="23"/>
  <c r="A101" i="25"/>
  <c r="A102" i="13"/>
  <c r="J100" i="24"/>
  <c r="J100" i="21" s="1"/>
  <c r="Q100" i="13"/>
  <c r="H100" i="24"/>
  <c r="H100" i="21" s="1"/>
  <c r="J101" i="24" l="1"/>
  <c r="J101" i="21" s="1"/>
  <c r="G101" i="24"/>
  <c r="G101" i="21" s="1"/>
  <c r="I101" i="24"/>
  <c r="I101" i="21" s="1"/>
  <c r="K101" i="24"/>
  <c r="K101" i="21" s="1"/>
  <c r="O102" i="13"/>
  <c r="N102" i="13"/>
  <c r="E102" i="13"/>
  <c r="D102" i="21" s="1"/>
  <c r="E102" i="21" s="1"/>
  <c r="A102" i="23"/>
  <c r="I102" i="13"/>
  <c r="A102" i="24"/>
  <c r="D102" i="24" s="1"/>
  <c r="E102" i="24" s="1"/>
  <c r="K102" i="13"/>
  <c r="M102" i="13"/>
  <c r="A102" i="25"/>
  <c r="A102" i="22"/>
  <c r="A102" i="38"/>
  <c r="L102" i="13"/>
  <c r="H102" i="13"/>
  <c r="C102" i="13"/>
  <c r="C102" i="24" s="1"/>
  <c r="C102" i="21" s="1"/>
  <c r="C102" i="22" s="1"/>
  <c r="B102" i="13"/>
  <c r="B102" i="24" s="1"/>
  <c r="B102" i="21" s="1"/>
  <c r="B102" i="22" s="1"/>
  <c r="A102" i="21"/>
  <c r="G102" i="13"/>
  <c r="J102" i="13"/>
  <c r="A103" i="13"/>
  <c r="B101" i="38"/>
  <c r="C101" i="38" s="1"/>
  <c r="B101" i="25"/>
  <c r="C101" i="25" s="1"/>
  <c r="O101" i="25" s="1"/>
  <c r="B101" i="23"/>
  <c r="H101" i="24"/>
  <c r="H101" i="21" s="1"/>
  <c r="Q101" i="13"/>
  <c r="J102" i="24" l="1"/>
  <c r="J102" i="21" s="1"/>
  <c r="G102" i="24"/>
  <c r="G102" i="21" s="1"/>
  <c r="I102" i="24"/>
  <c r="I102" i="21" s="1"/>
  <c r="H102" i="24"/>
  <c r="H102" i="21" s="1"/>
  <c r="Q102" i="13"/>
  <c r="N103" i="13"/>
  <c r="J103" i="13"/>
  <c r="G103" i="13"/>
  <c r="I103" i="13"/>
  <c r="A103" i="38"/>
  <c r="H103" i="13"/>
  <c r="A103" i="25"/>
  <c r="C103" i="13"/>
  <c r="C103" i="24" s="1"/>
  <c r="C103" i="21" s="1"/>
  <c r="C103" i="22" s="1"/>
  <c r="A103" i="23"/>
  <c r="K103" i="13"/>
  <c r="A103" i="21"/>
  <c r="E103" i="13"/>
  <c r="D103" i="21" s="1"/>
  <c r="E103" i="21" s="1"/>
  <c r="A103" i="22"/>
  <c r="A103" i="24"/>
  <c r="D103" i="24" s="1"/>
  <c r="E103" i="24" s="1"/>
  <c r="M103" i="13"/>
  <c r="B103" i="13"/>
  <c r="B103" i="24" s="1"/>
  <c r="B103" i="21" s="1"/>
  <c r="B103" i="22" s="1"/>
  <c r="L103" i="13"/>
  <c r="O103" i="13"/>
  <c r="A104" i="13"/>
  <c r="B102" i="23"/>
  <c r="B102" i="38"/>
  <c r="C102" i="38" s="1"/>
  <c r="B102" i="25"/>
  <c r="C102" i="25" s="1"/>
  <c r="O102" i="25" s="1"/>
  <c r="K102" i="24"/>
  <c r="K102" i="21" s="1"/>
  <c r="M104" i="13" l="1"/>
  <c r="A104" i="23"/>
  <c r="A104" i="24"/>
  <c r="D104" i="24" s="1"/>
  <c r="E104" i="24" s="1"/>
  <c r="L104" i="13"/>
  <c r="A104" i="21"/>
  <c r="J104" i="13"/>
  <c r="K104" i="13"/>
  <c r="I104" i="13"/>
  <c r="O104" i="13"/>
  <c r="C104" i="13"/>
  <c r="C104" i="24" s="1"/>
  <c r="C104" i="21" s="1"/>
  <c r="C104" i="22" s="1"/>
  <c r="H104" i="13"/>
  <c r="E104" i="13"/>
  <c r="D104" i="21" s="1"/>
  <c r="E104" i="21" s="1"/>
  <c r="A104" i="22"/>
  <c r="A104" i="38"/>
  <c r="N104" i="13"/>
  <c r="B104" i="13"/>
  <c r="B104" i="24" s="1"/>
  <c r="B104" i="21" s="1"/>
  <c r="B104" i="22" s="1"/>
  <c r="G104" i="13"/>
  <c r="A104" i="25"/>
  <c r="A105" i="13"/>
  <c r="G103" i="24"/>
  <c r="G103" i="21" s="1"/>
  <c r="K103" i="24"/>
  <c r="K103" i="21" s="1"/>
  <c r="H103" i="24"/>
  <c r="H103" i="21" s="1"/>
  <c r="J103" i="24"/>
  <c r="J103" i="21" s="1"/>
  <c r="Q103" i="13"/>
  <c r="B103" i="38"/>
  <c r="C103" i="38" s="1"/>
  <c r="B103" i="25"/>
  <c r="C103" i="25" s="1"/>
  <c r="O103" i="25" s="1"/>
  <c r="B103" i="23"/>
  <c r="I103" i="24"/>
  <c r="I103" i="21" s="1"/>
  <c r="H104" i="24" l="1"/>
  <c r="H104" i="21" s="1"/>
  <c r="K104" i="24"/>
  <c r="K104" i="21" s="1"/>
  <c r="G104" i="24"/>
  <c r="G104" i="21" s="1"/>
  <c r="I104" i="24"/>
  <c r="I104" i="21" s="1"/>
  <c r="B104" i="25"/>
  <c r="C104" i="25" s="1"/>
  <c r="O104" i="25" s="1"/>
  <c r="B104" i="38"/>
  <c r="C104" i="38" s="1"/>
  <c r="B104" i="23"/>
  <c r="Q104" i="13"/>
  <c r="A105" i="24"/>
  <c r="D105" i="24" s="1"/>
  <c r="E105" i="24" s="1"/>
  <c r="A105" i="25"/>
  <c r="N105" i="13"/>
  <c r="K105" i="13"/>
  <c r="G105" i="13"/>
  <c r="H105" i="13"/>
  <c r="L105" i="13"/>
  <c r="I105" i="13"/>
  <c r="A105" i="38"/>
  <c r="J105" i="13"/>
  <c r="A105" i="21"/>
  <c r="M105" i="13"/>
  <c r="A105" i="23"/>
  <c r="A105" i="22"/>
  <c r="E105" i="13"/>
  <c r="D105" i="21" s="1"/>
  <c r="E105" i="21" s="1"/>
  <c r="O105" i="13"/>
  <c r="C105" i="13"/>
  <c r="C105" i="24" s="1"/>
  <c r="C105" i="21" s="1"/>
  <c r="C105" i="22" s="1"/>
  <c r="B105" i="13"/>
  <c r="B105" i="24" s="1"/>
  <c r="B105" i="21" s="1"/>
  <c r="B105" i="22" s="1"/>
  <c r="A106" i="13"/>
  <c r="J104" i="24"/>
  <c r="J104" i="21" s="1"/>
  <c r="G105" i="24" l="1"/>
  <c r="G105" i="21" s="1"/>
  <c r="I105" i="24"/>
  <c r="I105" i="21" s="1"/>
  <c r="J105" i="24"/>
  <c r="J105" i="21" s="1"/>
  <c r="H105" i="24"/>
  <c r="H105" i="21" s="1"/>
  <c r="K105" i="24"/>
  <c r="K105" i="21" s="1"/>
  <c r="A106" i="25"/>
  <c r="A106" i="21"/>
  <c r="I106" i="13"/>
  <c r="K106" i="13"/>
  <c r="L106" i="13"/>
  <c r="A106" i="22"/>
  <c r="O106" i="13"/>
  <c r="H106" i="13"/>
  <c r="E106" i="13"/>
  <c r="D106" i="21" s="1"/>
  <c r="E106" i="21" s="1"/>
  <c r="B106" i="13"/>
  <c r="B106" i="24" s="1"/>
  <c r="B106" i="21" s="1"/>
  <c r="B106" i="22" s="1"/>
  <c r="A106" i="38"/>
  <c r="J106" i="13"/>
  <c r="N106" i="13"/>
  <c r="A106" i="23"/>
  <c r="G106" i="13"/>
  <c r="A106" i="24"/>
  <c r="D106" i="24" s="1"/>
  <c r="E106" i="24" s="1"/>
  <c r="M106" i="13"/>
  <c r="C106" i="13"/>
  <c r="C106" i="24" s="1"/>
  <c r="C106" i="21" s="1"/>
  <c r="C106" i="22" s="1"/>
  <c r="A107" i="13"/>
  <c r="Q105" i="13"/>
  <c r="B105" i="23"/>
  <c r="B105" i="38"/>
  <c r="C105" i="38" s="1"/>
  <c r="B105" i="25"/>
  <c r="C105" i="25" s="1"/>
  <c r="O105" i="25" s="1"/>
  <c r="J106" i="24" l="1"/>
  <c r="J106" i="21" s="1"/>
  <c r="H106" i="24"/>
  <c r="H106" i="21" s="1"/>
  <c r="K106" i="24"/>
  <c r="K106" i="21" s="1"/>
  <c r="Q106" i="13"/>
  <c r="H107" i="13"/>
  <c r="A107" i="24"/>
  <c r="D107" i="24" s="1"/>
  <c r="E107" i="24" s="1"/>
  <c r="A107" i="21"/>
  <c r="A107" i="25"/>
  <c r="A107" i="38"/>
  <c r="A107" i="22"/>
  <c r="O107" i="13"/>
  <c r="I107" i="13"/>
  <c r="C107" i="13"/>
  <c r="C107" i="24" s="1"/>
  <c r="C107" i="21" s="1"/>
  <c r="C107" i="22" s="1"/>
  <c r="A107" i="23"/>
  <c r="E107" i="13"/>
  <c r="D107" i="21" s="1"/>
  <c r="E107" i="21" s="1"/>
  <c r="N107" i="13"/>
  <c r="L107" i="13"/>
  <c r="B107" i="13"/>
  <c r="B107" i="24" s="1"/>
  <c r="B107" i="21" s="1"/>
  <c r="B107" i="22" s="1"/>
  <c r="G107" i="13"/>
  <c r="J107" i="13"/>
  <c r="M107" i="13"/>
  <c r="K107" i="13"/>
  <c r="A108" i="13"/>
  <c r="G106" i="24"/>
  <c r="G106" i="21" s="1"/>
  <c r="I106" i="24"/>
  <c r="I106" i="21" s="1"/>
  <c r="B106" i="38"/>
  <c r="C106" i="38" s="1"/>
  <c r="B106" i="23"/>
  <c r="B106" i="25"/>
  <c r="C106" i="25" s="1"/>
  <c r="O106" i="25" s="1"/>
  <c r="K107" i="24" l="1"/>
  <c r="K107" i="21" s="1"/>
  <c r="J107" i="24"/>
  <c r="J107" i="21" s="1"/>
  <c r="G107" i="24"/>
  <c r="G107" i="21" s="1"/>
  <c r="B107" i="38"/>
  <c r="C107" i="38" s="1"/>
  <c r="B107" i="25"/>
  <c r="C107" i="25" s="1"/>
  <c r="O107" i="25" s="1"/>
  <c r="B107" i="23"/>
  <c r="Q107" i="13"/>
  <c r="H107" i="24"/>
  <c r="H107" i="21" s="1"/>
  <c r="I107" i="24"/>
  <c r="I107" i="21" s="1"/>
  <c r="A108" i="38"/>
  <c r="A108" i="25"/>
  <c r="O108" i="13"/>
  <c r="H108" i="13"/>
  <c r="C108" i="13"/>
  <c r="C108" i="24" s="1"/>
  <c r="C108" i="21" s="1"/>
  <c r="C108" i="22" s="1"/>
  <c r="A108" i="24"/>
  <c r="D108" i="24" s="1"/>
  <c r="E108" i="24" s="1"/>
  <c r="M108" i="13"/>
  <c r="B108" i="13"/>
  <c r="B108" i="24" s="1"/>
  <c r="B108" i="21" s="1"/>
  <c r="B108" i="22" s="1"/>
  <c r="L108" i="13"/>
  <c r="K108" i="13"/>
  <c r="N108" i="13"/>
  <c r="J108" i="13"/>
  <c r="E108" i="13"/>
  <c r="D108" i="21" s="1"/>
  <c r="E108" i="21" s="1"/>
  <c r="G108" i="13"/>
  <c r="A108" i="22"/>
  <c r="A108" i="21"/>
  <c r="I108" i="13"/>
  <c r="A108" i="23"/>
  <c r="A109" i="13"/>
  <c r="K108" i="24" l="1"/>
  <c r="K108" i="21" s="1"/>
  <c r="I108" i="24"/>
  <c r="I108" i="21" s="1"/>
  <c r="G108" i="24"/>
  <c r="G108" i="21" s="1"/>
  <c r="J108" i="24"/>
  <c r="J108" i="21" s="1"/>
  <c r="H108" i="24"/>
  <c r="H108" i="21" s="1"/>
  <c r="B108" i="23"/>
  <c r="B108" i="38"/>
  <c r="C108" i="38" s="1"/>
  <c r="B108" i="25"/>
  <c r="C108" i="25" s="1"/>
  <c r="O108" i="25" s="1"/>
  <c r="A109" i="38"/>
  <c r="I109" i="13"/>
  <c r="A109" i="25"/>
  <c r="K109" i="13"/>
  <c r="A109" i="24"/>
  <c r="D109" i="24" s="1"/>
  <c r="E109" i="24" s="1"/>
  <c r="N109" i="13"/>
  <c r="L109" i="13"/>
  <c r="E109" i="13"/>
  <c r="D109" i="21" s="1"/>
  <c r="E109" i="21" s="1"/>
  <c r="A109" i="21"/>
  <c r="B109" i="13"/>
  <c r="B109" i="24" s="1"/>
  <c r="B109" i="21" s="1"/>
  <c r="B109" i="22" s="1"/>
  <c r="A109" i="22"/>
  <c r="J109" i="13"/>
  <c r="C109" i="13"/>
  <c r="C109" i="24" s="1"/>
  <c r="C109" i="21" s="1"/>
  <c r="C109" i="22" s="1"/>
  <c r="O109" i="13"/>
  <c r="G109" i="13"/>
  <c r="M109" i="13"/>
  <c r="H109" i="13"/>
  <c r="A109" i="23"/>
  <c r="A110" i="13"/>
  <c r="Q108" i="13"/>
  <c r="H109" i="24" l="1"/>
  <c r="H109" i="21" s="1"/>
  <c r="J109" i="24"/>
  <c r="J109" i="21" s="1"/>
  <c r="G109" i="24"/>
  <c r="G109" i="21" s="1"/>
  <c r="I109" i="24"/>
  <c r="I109" i="21" s="1"/>
  <c r="K109" i="24"/>
  <c r="K109" i="21" s="1"/>
  <c r="N110" i="13"/>
  <c r="A110" i="22"/>
  <c r="C110" i="13"/>
  <c r="C110" i="24" s="1"/>
  <c r="C110" i="21" s="1"/>
  <c r="C110" i="22" s="1"/>
  <c r="A110" i="24"/>
  <c r="D110" i="24" s="1"/>
  <c r="E110" i="24" s="1"/>
  <c r="K110" i="13"/>
  <c r="O110" i="13"/>
  <c r="M110" i="13"/>
  <c r="L110" i="13"/>
  <c r="A110" i="38"/>
  <c r="E110" i="13"/>
  <c r="D110" i="21" s="1"/>
  <c r="E110" i="21" s="1"/>
  <c r="B110" i="13"/>
  <c r="B110" i="24" s="1"/>
  <c r="B110" i="21" s="1"/>
  <c r="B110" i="22" s="1"/>
  <c r="I110" i="13"/>
  <c r="A110" i="23"/>
  <c r="H110" i="13"/>
  <c r="A110" i="25"/>
  <c r="J110" i="13"/>
  <c r="G110" i="13"/>
  <c r="A110" i="21"/>
  <c r="A111" i="13"/>
  <c r="Q109" i="13"/>
  <c r="B109" i="25"/>
  <c r="C109" i="25" s="1"/>
  <c r="O109" i="25" s="1"/>
  <c r="B109" i="23"/>
  <c r="B109" i="38"/>
  <c r="C109" i="38" s="1"/>
  <c r="Q110" i="13" l="1"/>
  <c r="J110" i="24"/>
  <c r="J110" i="21" s="1"/>
  <c r="I110" i="24"/>
  <c r="I110" i="21" s="1"/>
  <c r="H110" i="24"/>
  <c r="H110" i="21" s="1"/>
  <c r="G110" i="24"/>
  <c r="G110" i="21" s="1"/>
  <c r="K110" i="24"/>
  <c r="K110" i="21" s="1"/>
  <c r="A111" i="23"/>
  <c r="A111" i="22"/>
  <c r="B111" i="13"/>
  <c r="B111" i="24" s="1"/>
  <c r="B111" i="21" s="1"/>
  <c r="B111" i="22" s="1"/>
  <c r="C111" i="13"/>
  <c r="C111" i="24" s="1"/>
  <c r="C111" i="21" s="1"/>
  <c r="C111" i="22" s="1"/>
  <c r="L111" i="13"/>
  <c r="J111" i="13"/>
  <c r="A111" i="21"/>
  <c r="H111" i="13"/>
  <c r="A111" i="24"/>
  <c r="D111" i="24" s="1"/>
  <c r="E111" i="24" s="1"/>
  <c r="O111" i="13"/>
  <c r="M111" i="13"/>
  <c r="A111" i="38"/>
  <c r="I111" i="13"/>
  <c r="K111" i="13"/>
  <c r="A111" i="25"/>
  <c r="G111" i="13"/>
  <c r="E111" i="13"/>
  <c r="D111" i="21" s="1"/>
  <c r="E111" i="21" s="1"/>
  <c r="N111" i="13"/>
  <c r="A112" i="13"/>
  <c r="B110" i="23"/>
  <c r="B110" i="38"/>
  <c r="C110" i="38" s="1"/>
  <c r="B110" i="25"/>
  <c r="C110" i="25" s="1"/>
  <c r="O110" i="25" s="1"/>
  <c r="H111" i="24" l="1"/>
  <c r="H111" i="21" s="1"/>
  <c r="I111" i="24"/>
  <c r="I111" i="21" s="1"/>
  <c r="G111" i="24"/>
  <c r="G111" i="21" s="1"/>
  <c r="K112" i="13"/>
  <c r="C112" i="13"/>
  <c r="C112" i="24" s="1"/>
  <c r="C112" i="21" s="1"/>
  <c r="C112" i="22" s="1"/>
  <c r="B112" i="13"/>
  <c r="B112" i="24" s="1"/>
  <c r="B112" i="21" s="1"/>
  <c r="B112" i="22" s="1"/>
  <c r="M112" i="13"/>
  <c r="A112" i="25"/>
  <c r="A112" i="22"/>
  <c r="A112" i="21"/>
  <c r="A112" i="23"/>
  <c r="I112" i="13"/>
  <c r="G112" i="13"/>
  <c r="J112" i="13"/>
  <c r="E112" i="13"/>
  <c r="D112" i="21" s="1"/>
  <c r="E112" i="21" s="1"/>
  <c r="A112" i="38"/>
  <c r="N112" i="13"/>
  <c r="H112" i="13"/>
  <c r="L112" i="13"/>
  <c r="A112" i="24"/>
  <c r="D112" i="24" s="1"/>
  <c r="E112" i="24" s="1"/>
  <c r="O112" i="13"/>
  <c r="A113" i="13"/>
  <c r="B111" i="23"/>
  <c r="B111" i="25"/>
  <c r="C111" i="25" s="1"/>
  <c r="O111" i="25" s="1"/>
  <c r="B111" i="38"/>
  <c r="C111" i="38" s="1"/>
  <c r="K111" i="24"/>
  <c r="K111" i="21" s="1"/>
  <c r="J111" i="24"/>
  <c r="J111" i="21" s="1"/>
  <c r="Q111" i="13"/>
  <c r="G112" i="24" l="1"/>
  <c r="G112" i="21" s="1"/>
  <c r="N113" i="13"/>
  <c r="A113" i="23"/>
  <c r="L113" i="13"/>
  <c r="M113" i="13"/>
  <c r="A113" i="38"/>
  <c r="H113" i="13"/>
  <c r="B113" i="13"/>
  <c r="B113" i="24" s="1"/>
  <c r="B113" i="21" s="1"/>
  <c r="B113" i="22" s="1"/>
  <c r="A113" i="25"/>
  <c r="I113" i="13"/>
  <c r="K113" i="13"/>
  <c r="J113" i="13"/>
  <c r="G113" i="13"/>
  <c r="E113" i="13"/>
  <c r="D113" i="21" s="1"/>
  <c r="E113" i="21" s="1"/>
  <c r="A113" i="24"/>
  <c r="D113" i="24" s="1"/>
  <c r="E113" i="24" s="1"/>
  <c r="A113" i="21"/>
  <c r="A113" i="22"/>
  <c r="C113" i="13"/>
  <c r="C113" i="24" s="1"/>
  <c r="C113" i="21" s="1"/>
  <c r="C113" i="22" s="1"/>
  <c r="O113" i="13"/>
  <c r="A114" i="13"/>
  <c r="H112" i="24"/>
  <c r="H112" i="21" s="1"/>
  <c r="J112" i="24"/>
  <c r="J112" i="21" s="1"/>
  <c r="B112" i="23"/>
  <c r="B112" i="38"/>
  <c r="C112" i="38" s="1"/>
  <c r="B112" i="25"/>
  <c r="C112" i="25" s="1"/>
  <c r="O112" i="25" s="1"/>
  <c r="I112" i="24"/>
  <c r="I112" i="21" s="1"/>
  <c r="K112" i="24"/>
  <c r="K112" i="21" s="1"/>
  <c r="Q112" i="13"/>
  <c r="I113" i="24" l="1"/>
  <c r="I113" i="21" s="1"/>
  <c r="G113" i="24"/>
  <c r="G113" i="21" s="1"/>
  <c r="I114" i="13"/>
  <c r="H114" i="13"/>
  <c r="O114" i="13"/>
  <c r="A114" i="25"/>
  <c r="A114" i="21"/>
  <c r="A114" i="23"/>
  <c r="N114" i="13"/>
  <c r="K114" i="13"/>
  <c r="B114" i="13"/>
  <c r="B114" i="24" s="1"/>
  <c r="B114" i="21" s="1"/>
  <c r="B114" i="22" s="1"/>
  <c r="M114" i="13"/>
  <c r="G114" i="13"/>
  <c r="J114" i="13"/>
  <c r="C114" i="13"/>
  <c r="C114" i="24" s="1"/>
  <c r="C114" i="21" s="1"/>
  <c r="C114" i="22" s="1"/>
  <c r="A114" i="38"/>
  <c r="E114" i="13"/>
  <c r="D114" i="21" s="1"/>
  <c r="E114" i="21" s="1"/>
  <c r="L114" i="13"/>
  <c r="A114" i="24"/>
  <c r="D114" i="24" s="1"/>
  <c r="E114" i="24" s="1"/>
  <c r="A114" i="22"/>
  <c r="A115" i="13"/>
  <c r="J113" i="24"/>
  <c r="J113" i="21" s="1"/>
  <c r="B113" i="25"/>
  <c r="C113" i="25" s="1"/>
  <c r="O113" i="25" s="1"/>
  <c r="B113" i="38"/>
  <c r="C113" i="38" s="1"/>
  <c r="B113" i="23"/>
  <c r="Q113" i="13"/>
  <c r="K113" i="24"/>
  <c r="K113" i="21" s="1"/>
  <c r="H113" i="24"/>
  <c r="H113" i="21" s="1"/>
  <c r="H115" i="13" l="1"/>
  <c r="A115" i="22"/>
  <c r="B115" i="13"/>
  <c r="B115" i="24" s="1"/>
  <c r="B115" i="21" s="1"/>
  <c r="B115" i="22" s="1"/>
  <c r="E115" i="13"/>
  <c r="D115" i="21" s="1"/>
  <c r="E115" i="21" s="1"/>
  <c r="N115" i="13"/>
  <c r="A115" i="38"/>
  <c r="L115" i="13"/>
  <c r="A115" i="24"/>
  <c r="D115" i="24" s="1"/>
  <c r="E115" i="24" s="1"/>
  <c r="M115" i="13"/>
  <c r="I115" i="13"/>
  <c r="A115" i="23"/>
  <c r="J115" i="13"/>
  <c r="O115" i="13"/>
  <c r="A115" i="21"/>
  <c r="G115" i="13"/>
  <c r="A115" i="25"/>
  <c r="K115" i="13"/>
  <c r="C115" i="13"/>
  <c r="C115" i="24" s="1"/>
  <c r="C115" i="21" s="1"/>
  <c r="C115" i="22" s="1"/>
  <c r="A116" i="13"/>
  <c r="G114" i="24"/>
  <c r="G114" i="21" s="1"/>
  <c r="H114" i="24"/>
  <c r="H114" i="21" s="1"/>
  <c r="B114" i="23"/>
  <c r="B114" i="25"/>
  <c r="C114" i="25" s="1"/>
  <c r="O114" i="25" s="1"/>
  <c r="B114" i="38"/>
  <c r="C114" i="38" s="1"/>
  <c r="I114" i="24"/>
  <c r="I114" i="21" s="1"/>
  <c r="Q114" i="13"/>
  <c r="J114" i="24"/>
  <c r="J114" i="21" s="1"/>
  <c r="K114" i="24"/>
  <c r="K114" i="21" s="1"/>
  <c r="J115" i="24" l="1"/>
  <c r="J115" i="21" s="1"/>
  <c r="K115" i="24"/>
  <c r="K115" i="21" s="1"/>
  <c r="G115" i="24"/>
  <c r="G115" i="21" s="1"/>
  <c r="I115" i="24"/>
  <c r="I115" i="21" s="1"/>
  <c r="H115" i="24"/>
  <c r="H115" i="21" s="1"/>
  <c r="A116" i="25"/>
  <c r="J116" i="13"/>
  <c r="A116" i="24"/>
  <c r="D116" i="24" s="1"/>
  <c r="E116" i="24" s="1"/>
  <c r="K116" i="13"/>
  <c r="N116" i="13"/>
  <c r="I116" i="13"/>
  <c r="L116" i="13"/>
  <c r="A116" i="38"/>
  <c r="O116" i="13"/>
  <c r="A116" i="21"/>
  <c r="C116" i="13"/>
  <c r="C116" i="24" s="1"/>
  <c r="C116" i="21" s="1"/>
  <c r="C116" i="22" s="1"/>
  <c r="B116" i="13"/>
  <c r="B116" i="24" s="1"/>
  <c r="B116" i="21" s="1"/>
  <c r="B116" i="22" s="1"/>
  <c r="M116" i="13"/>
  <c r="A116" i="22"/>
  <c r="H116" i="13"/>
  <c r="E116" i="13"/>
  <c r="D116" i="21" s="1"/>
  <c r="E116" i="21" s="1"/>
  <c r="G116" i="13"/>
  <c r="A116" i="23"/>
  <c r="A117" i="13"/>
  <c r="Q115" i="13"/>
  <c r="B115" i="25"/>
  <c r="C115" i="25" s="1"/>
  <c r="O115" i="25" s="1"/>
  <c r="B115" i="38"/>
  <c r="C115" i="38" s="1"/>
  <c r="B115" i="23"/>
  <c r="H116" i="24" l="1"/>
  <c r="H116" i="21" s="1"/>
  <c r="G116" i="24"/>
  <c r="G116" i="21" s="1"/>
  <c r="Q116" i="13"/>
  <c r="B116" i="25"/>
  <c r="C116" i="25" s="1"/>
  <c r="O116" i="25" s="1"/>
  <c r="B116" i="38"/>
  <c r="C116" i="38" s="1"/>
  <c r="B116" i="23"/>
  <c r="K116" i="24"/>
  <c r="K116" i="21" s="1"/>
  <c r="N117" i="13"/>
  <c r="H117" i="13"/>
  <c r="E117" i="13"/>
  <c r="D117" i="21" s="1"/>
  <c r="E117" i="21" s="1"/>
  <c r="A117" i="25"/>
  <c r="A117" i="22"/>
  <c r="A117" i="38"/>
  <c r="G117" i="13"/>
  <c r="O117" i="13"/>
  <c r="B117" i="13"/>
  <c r="B117" i="24" s="1"/>
  <c r="B117" i="21" s="1"/>
  <c r="B117" i="22" s="1"/>
  <c r="C117" i="13"/>
  <c r="C117" i="24" s="1"/>
  <c r="C117" i="21" s="1"/>
  <c r="C117" i="22" s="1"/>
  <c r="A117" i="21"/>
  <c r="I117" i="13"/>
  <c r="A117" i="23"/>
  <c r="J117" i="13"/>
  <c r="M117" i="13"/>
  <c r="A117" i="24"/>
  <c r="D117" i="24" s="1"/>
  <c r="E117" i="24" s="1"/>
  <c r="K117" i="13"/>
  <c r="L117" i="13"/>
  <c r="A118" i="13"/>
  <c r="I116" i="24"/>
  <c r="I116" i="21" s="1"/>
  <c r="J116" i="24"/>
  <c r="J116" i="21" s="1"/>
  <c r="K117" i="24" l="1"/>
  <c r="K117" i="21" s="1"/>
  <c r="Q117" i="13"/>
  <c r="B117" i="25"/>
  <c r="C117" i="25" s="1"/>
  <c r="O117" i="25" s="1"/>
  <c r="B117" i="38"/>
  <c r="C117" i="38" s="1"/>
  <c r="B117" i="23"/>
  <c r="I117" i="24"/>
  <c r="I117" i="21" s="1"/>
  <c r="B118" i="13"/>
  <c r="B118" i="24" s="1"/>
  <c r="B118" i="21" s="1"/>
  <c r="B118" i="22" s="1"/>
  <c r="A118" i="21"/>
  <c r="C118" i="13"/>
  <c r="C118" i="24" s="1"/>
  <c r="C118" i="21" s="1"/>
  <c r="C118" i="22" s="1"/>
  <c r="I118" i="13"/>
  <c r="L118" i="13"/>
  <c r="O118" i="13"/>
  <c r="E118" i="13"/>
  <c r="D118" i="21" s="1"/>
  <c r="E118" i="21" s="1"/>
  <c r="A118" i="24"/>
  <c r="D118" i="24" s="1"/>
  <c r="E118" i="24" s="1"/>
  <c r="A118" i="38"/>
  <c r="A118" i="22"/>
  <c r="G118" i="13"/>
  <c r="A118" i="25"/>
  <c r="M118" i="13"/>
  <c r="H118" i="13"/>
  <c r="A118" i="23"/>
  <c r="K118" i="13"/>
  <c r="N118" i="13"/>
  <c r="J118" i="13"/>
  <c r="A119" i="13"/>
  <c r="G117" i="24"/>
  <c r="G117" i="21" s="1"/>
  <c r="J117" i="24"/>
  <c r="J117" i="21" s="1"/>
  <c r="H117" i="24"/>
  <c r="H117" i="21" s="1"/>
  <c r="K118" i="24" l="1"/>
  <c r="K118" i="21" s="1"/>
  <c r="G118" i="24"/>
  <c r="G118" i="21" s="1"/>
  <c r="J118" i="24"/>
  <c r="J118" i="21" s="1"/>
  <c r="H118" i="24"/>
  <c r="H118" i="21" s="1"/>
  <c r="I118" i="24"/>
  <c r="I118" i="21" s="1"/>
  <c r="O119" i="13"/>
  <c r="A119" i="25"/>
  <c r="A119" i="21"/>
  <c r="B119" i="13"/>
  <c r="B119" i="24" s="1"/>
  <c r="B119" i="21" s="1"/>
  <c r="B119" i="22" s="1"/>
  <c r="A119" i="22"/>
  <c r="G119" i="13"/>
  <c r="C119" i="13"/>
  <c r="C119" i="24" s="1"/>
  <c r="C119" i="21" s="1"/>
  <c r="C119" i="22" s="1"/>
  <c r="I119" i="13"/>
  <c r="L119" i="13"/>
  <c r="A119" i="24"/>
  <c r="D119" i="24" s="1"/>
  <c r="E119" i="24" s="1"/>
  <c r="K119" i="13"/>
  <c r="A119" i="23"/>
  <c r="A119" i="38"/>
  <c r="J119" i="13"/>
  <c r="E119" i="13"/>
  <c r="D119" i="21" s="1"/>
  <c r="E119" i="21" s="1"/>
  <c r="N119" i="13"/>
  <c r="M119" i="13"/>
  <c r="H119" i="13"/>
  <c r="A120" i="13"/>
  <c r="Q118" i="13"/>
  <c r="B118" i="25"/>
  <c r="C118" i="25" s="1"/>
  <c r="O118" i="25" s="1"/>
  <c r="B118" i="38"/>
  <c r="C118" i="38" s="1"/>
  <c r="B118" i="23"/>
  <c r="H119" i="24" l="1"/>
  <c r="H119" i="21" s="1"/>
  <c r="J119" i="24"/>
  <c r="J119" i="21" s="1"/>
  <c r="K119" i="24"/>
  <c r="K119" i="21" s="1"/>
  <c r="I119" i="24"/>
  <c r="I119" i="21" s="1"/>
  <c r="B119" i="38"/>
  <c r="C119" i="38" s="1"/>
  <c r="B119" i="25"/>
  <c r="C119" i="25" s="1"/>
  <c r="O119" i="25" s="1"/>
  <c r="B119" i="23"/>
  <c r="O120" i="13"/>
  <c r="I120" i="13"/>
  <c r="C120" i="13"/>
  <c r="C120" i="24" s="1"/>
  <c r="C120" i="21" s="1"/>
  <c r="C120" i="22" s="1"/>
  <c r="A120" i="38"/>
  <c r="A120" i="21"/>
  <c r="B120" i="13"/>
  <c r="B120" i="24" s="1"/>
  <c r="B120" i="21" s="1"/>
  <c r="B120" i="22" s="1"/>
  <c r="K120" i="13"/>
  <c r="A120" i="25"/>
  <c r="A120" i="24"/>
  <c r="D120" i="24" s="1"/>
  <c r="E120" i="24" s="1"/>
  <c r="J120" i="13"/>
  <c r="A120" i="22"/>
  <c r="E120" i="13"/>
  <c r="D120" i="21" s="1"/>
  <c r="E120" i="21" s="1"/>
  <c r="M120" i="13"/>
  <c r="N120" i="13"/>
  <c r="L120" i="13"/>
  <c r="H120" i="13"/>
  <c r="A120" i="23"/>
  <c r="G120" i="13"/>
  <c r="A121" i="13"/>
  <c r="G119" i="24"/>
  <c r="G119" i="21" s="1"/>
  <c r="Q119" i="13"/>
  <c r="G120" i="24" l="1"/>
  <c r="G120" i="21" s="1"/>
  <c r="J120" i="24"/>
  <c r="J120" i="21" s="1"/>
  <c r="B120" i="25"/>
  <c r="C120" i="25" s="1"/>
  <c r="O120" i="25" s="1"/>
  <c r="B120" i="38"/>
  <c r="C120" i="38" s="1"/>
  <c r="B120" i="23"/>
  <c r="I120" i="24"/>
  <c r="I120" i="21" s="1"/>
  <c r="H120" i="24"/>
  <c r="H120" i="21" s="1"/>
  <c r="H121" i="13"/>
  <c r="E121" i="13"/>
  <c r="D121" i="21" s="1"/>
  <c r="E121" i="21" s="1"/>
  <c r="J121" i="13"/>
  <c r="I121" i="13"/>
  <c r="A121" i="24"/>
  <c r="D121" i="24" s="1"/>
  <c r="E121" i="24" s="1"/>
  <c r="A121" i="38"/>
  <c r="A121" i="25"/>
  <c r="C121" i="13"/>
  <c r="C121" i="24" s="1"/>
  <c r="C121" i="21" s="1"/>
  <c r="C121" i="22" s="1"/>
  <c r="B121" i="13"/>
  <c r="B121" i="24" s="1"/>
  <c r="B121" i="21" s="1"/>
  <c r="B121" i="22" s="1"/>
  <c r="A121" i="21"/>
  <c r="G121" i="13"/>
  <c r="N121" i="13"/>
  <c r="K121" i="13"/>
  <c r="A121" i="23"/>
  <c r="L121" i="13"/>
  <c r="A121" i="22"/>
  <c r="M121" i="13"/>
  <c r="O121" i="13"/>
  <c r="A122" i="13"/>
  <c r="Q120" i="13"/>
  <c r="K120" i="24"/>
  <c r="K120" i="21" s="1"/>
  <c r="K121" i="24" l="1"/>
  <c r="K121" i="21" s="1"/>
  <c r="G121" i="24"/>
  <c r="G121" i="21" s="1"/>
  <c r="I121" i="24"/>
  <c r="I121" i="21" s="1"/>
  <c r="Q121" i="13"/>
  <c r="J121" i="24"/>
  <c r="J121" i="21" s="1"/>
  <c r="A122" i="25"/>
  <c r="C122" i="13"/>
  <c r="C122" i="24" s="1"/>
  <c r="C122" i="21" s="1"/>
  <c r="C122" i="22" s="1"/>
  <c r="A122" i="21"/>
  <c r="J122" i="13"/>
  <c r="I122" i="13"/>
  <c r="M122" i="13"/>
  <c r="A122" i="22"/>
  <c r="K122" i="13"/>
  <c r="B122" i="13"/>
  <c r="B122" i="24" s="1"/>
  <c r="B122" i="21" s="1"/>
  <c r="B122" i="22" s="1"/>
  <c r="A122" i="23"/>
  <c r="N122" i="13"/>
  <c r="O122" i="13"/>
  <c r="E122" i="13"/>
  <c r="D122" i="21" s="1"/>
  <c r="E122" i="21" s="1"/>
  <c r="A122" i="24"/>
  <c r="D122" i="24" s="1"/>
  <c r="E122" i="24" s="1"/>
  <c r="L122" i="13"/>
  <c r="G122" i="13"/>
  <c r="H122" i="13"/>
  <c r="A123" i="13"/>
  <c r="B121" i="23"/>
  <c r="B121" i="38"/>
  <c r="C121" i="38" s="1"/>
  <c r="B121" i="25"/>
  <c r="C121" i="25" s="1"/>
  <c r="O121" i="25" s="1"/>
  <c r="H121" i="24"/>
  <c r="H121" i="21" s="1"/>
  <c r="C122" i="38" l="1"/>
  <c r="H122" i="24"/>
  <c r="H122" i="21" s="1"/>
  <c r="Q122" i="13"/>
  <c r="G122" i="24"/>
  <c r="G122" i="21" s="1"/>
  <c r="A123" i="24"/>
  <c r="D123" i="24" s="1"/>
  <c r="E123" i="24" s="1"/>
  <c r="A123" i="22"/>
  <c r="J123" i="13"/>
  <c r="B123" i="13"/>
  <c r="B123" i="24" s="1"/>
  <c r="B123" i="21" s="1"/>
  <c r="B123" i="22" s="1"/>
  <c r="I123" i="13"/>
  <c r="L123" i="13"/>
  <c r="E123" i="13"/>
  <c r="D123" i="21" s="1"/>
  <c r="E123" i="21" s="1"/>
  <c r="G123" i="13"/>
  <c r="C123" i="13"/>
  <c r="C123" i="24" s="1"/>
  <c r="C123" i="21" s="1"/>
  <c r="C123" i="22" s="1"/>
  <c r="A123" i="23"/>
  <c r="M123" i="13"/>
  <c r="A123" i="21"/>
  <c r="K123" i="13"/>
  <c r="O123" i="13"/>
  <c r="N123" i="13"/>
  <c r="H123" i="13"/>
  <c r="A123" i="25"/>
  <c r="A124" i="13"/>
  <c r="B122" i="23"/>
  <c r="B122" i="25"/>
  <c r="C122" i="25" s="1"/>
  <c r="O122" i="25" s="1"/>
  <c r="K122" i="24"/>
  <c r="K122" i="21" s="1"/>
  <c r="I122" i="24"/>
  <c r="I122" i="21" s="1"/>
  <c r="J122" i="24"/>
  <c r="J122" i="21" s="1"/>
  <c r="C123" i="38" l="1"/>
  <c r="H123" i="24"/>
  <c r="H123" i="21" s="1"/>
  <c r="G123" i="24"/>
  <c r="G123" i="21" s="1"/>
  <c r="K123" i="24"/>
  <c r="K123" i="21" s="1"/>
  <c r="I123" i="24"/>
  <c r="I123" i="21" s="1"/>
  <c r="B123" i="25"/>
  <c r="C123" i="25" s="1"/>
  <c r="O123" i="25" s="1"/>
  <c r="B123" i="23"/>
  <c r="A124" i="23"/>
  <c r="C124" i="13"/>
  <c r="C124" i="24" s="1"/>
  <c r="C124" i="21" s="1"/>
  <c r="C124" i="22" s="1"/>
  <c r="B124" i="13"/>
  <c r="B124" i="24" s="1"/>
  <c r="B124" i="21" s="1"/>
  <c r="B124" i="22" s="1"/>
  <c r="L124" i="13"/>
  <c r="E124" i="13"/>
  <c r="D124" i="21" s="1"/>
  <c r="E124" i="21" s="1"/>
  <c r="K124" i="13"/>
  <c r="N124" i="13"/>
  <c r="A124" i="24"/>
  <c r="D124" i="24" s="1"/>
  <c r="E124" i="24" s="1"/>
  <c r="O124" i="13"/>
  <c r="I124" i="13"/>
  <c r="H124" i="13"/>
  <c r="G124" i="13"/>
  <c r="A124" i="22"/>
  <c r="J124" i="13"/>
  <c r="A124" i="25"/>
  <c r="A124" i="21"/>
  <c r="M124" i="13"/>
  <c r="A125" i="13"/>
  <c r="Q123" i="13"/>
  <c r="J123" i="24"/>
  <c r="J123" i="21" s="1"/>
  <c r="G124" i="24" l="1"/>
  <c r="G124" i="21" s="1"/>
  <c r="J124" i="24"/>
  <c r="J124" i="21" s="1"/>
  <c r="Q124" i="13"/>
  <c r="A125" i="22"/>
  <c r="M125" i="13"/>
  <c r="A125" i="24"/>
  <c r="D125" i="24" s="1"/>
  <c r="E125" i="24" s="1"/>
  <c r="E125" i="13"/>
  <c r="D125" i="21" s="1"/>
  <c r="E125" i="21" s="1"/>
  <c r="N125" i="13"/>
  <c r="A125" i="21"/>
  <c r="O125" i="13"/>
  <c r="K125" i="13"/>
  <c r="L125" i="13"/>
  <c r="A125" i="23"/>
  <c r="J125" i="13"/>
  <c r="I125" i="13"/>
  <c r="G125" i="13"/>
  <c r="B125" i="13"/>
  <c r="B125" i="24" s="1"/>
  <c r="B125" i="21" s="1"/>
  <c r="B125" i="22" s="1"/>
  <c r="A125" i="25"/>
  <c r="H125" i="13"/>
  <c r="C125" i="13"/>
  <c r="C125" i="24" s="1"/>
  <c r="C125" i="21" s="1"/>
  <c r="C125" i="22" s="1"/>
  <c r="A126" i="13"/>
  <c r="H124" i="24"/>
  <c r="H124" i="21" s="1"/>
  <c r="B124" i="25"/>
  <c r="C124" i="25" s="1"/>
  <c r="O124" i="25" s="1"/>
  <c r="B124" i="23"/>
  <c r="I124" i="24"/>
  <c r="I124" i="21" s="1"/>
  <c r="K124" i="24"/>
  <c r="K124" i="21" s="1"/>
  <c r="J125" i="24" l="1"/>
  <c r="J125" i="21" s="1"/>
  <c r="H125" i="24"/>
  <c r="H125" i="21" s="1"/>
  <c r="I125" i="24"/>
  <c r="I125" i="21" s="1"/>
  <c r="K125" i="24"/>
  <c r="K125" i="21" s="1"/>
  <c r="G125" i="24"/>
  <c r="G125" i="21" s="1"/>
  <c r="Q125" i="13"/>
  <c r="J126" i="13"/>
  <c r="E126" i="13"/>
  <c r="D126" i="21" s="1"/>
  <c r="E126" i="21" s="1"/>
  <c r="L126" i="13"/>
  <c r="C126" i="13"/>
  <c r="C126" i="24" s="1"/>
  <c r="C126" i="21" s="1"/>
  <c r="C126" i="22" s="1"/>
  <c r="K126" i="13"/>
  <c r="B126" i="13"/>
  <c r="B126" i="24" s="1"/>
  <c r="B126" i="21" s="1"/>
  <c r="B126" i="22" s="1"/>
  <c r="M126" i="13"/>
  <c r="N126" i="13"/>
  <c r="A126" i="21"/>
  <c r="A126" i="22"/>
  <c r="O126" i="13"/>
  <c r="A126" i="23"/>
  <c r="A126" i="25"/>
  <c r="A126" i="24"/>
  <c r="D126" i="24" s="1"/>
  <c r="E126" i="24" s="1"/>
  <c r="G126" i="13"/>
  <c r="I126" i="13"/>
  <c r="H126" i="13"/>
  <c r="A127" i="13"/>
  <c r="B125" i="23"/>
  <c r="B125" i="25"/>
  <c r="C125" i="25" s="1"/>
  <c r="O125" i="25" s="1"/>
  <c r="H126" i="24" l="1"/>
  <c r="H126" i="21" s="1"/>
  <c r="I126" i="24"/>
  <c r="I126" i="21" s="1"/>
  <c r="G126" i="24"/>
  <c r="G126" i="21" s="1"/>
  <c r="A122" i="38"/>
  <c r="N127" i="13"/>
  <c r="A127" i="24"/>
  <c r="D127" i="24" s="1"/>
  <c r="E127" i="24" s="1"/>
  <c r="A127" i="22"/>
  <c r="E127" i="13"/>
  <c r="D127" i="21" s="1"/>
  <c r="E127" i="21" s="1"/>
  <c r="C127" i="13"/>
  <c r="C127" i="24" s="1"/>
  <c r="C127" i="21" s="1"/>
  <c r="C127" i="22" s="1"/>
  <c r="M127" i="13"/>
  <c r="A127" i="25"/>
  <c r="B127" i="13"/>
  <c r="B127" i="24" s="1"/>
  <c r="B127" i="21" s="1"/>
  <c r="B127" i="22" s="1"/>
  <c r="I127" i="13"/>
  <c r="J127" i="13"/>
  <c r="K127" i="13"/>
  <c r="A127" i="23"/>
  <c r="A127" i="21"/>
  <c r="G127" i="13"/>
  <c r="O127" i="13"/>
  <c r="H127" i="13"/>
  <c r="L127" i="13"/>
  <c r="A128" i="13"/>
  <c r="Q126" i="13"/>
  <c r="B126" i="25"/>
  <c r="C126" i="25" s="1"/>
  <c r="O126" i="25" s="1"/>
  <c r="B126" i="23"/>
  <c r="K126" i="24"/>
  <c r="K126" i="21" s="1"/>
  <c r="J126" i="24"/>
  <c r="J126" i="21" s="1"/>
  <c r="G127" i="24" l="1"/>
  <c r="G127" i="21" s="1"/>
  <c r="J127" i="24"/>
  <c r="J127" i="21" s="1"/>
  <c r="H127" i="24"/>
  <c r="H127" i="21" s="1"/>
  <c r="I127" i="24"/>
  <c r="I127" i="21" s="1"/>
  <c r="K127" i="24"/>
  <c r="K127" i="21" s="1"/>
  <c r="Q127" i="13"/>
  <c r="A128" i="24"/>
  <c r="D128" i="24" s="1"/>
  <c r="E128" i="24" s="1"/>
  <c r="A123" i="38"/>
  <c r="J128" i="13"/>
  <c r="G128" i="13"/>
  <c r="O128" i="13"/>
  <c r="L128" i="13"/>
  <c r="A128" i="23"/>
  <c r="B128" i="13"/>
  <c r="B128" i="24" s="1"/>
  <c r="B128" i="21" s="1"/>
  <c r="B128" i="22" s="1"/>
  <c r="H128" i="13"/>
  <c r="N128" i="13"/>
  <c r="C128" i="13"/>
  <c r="C128" i="24" s="1"/>
  <c r="C128" i="21" s="1"/>
  <c r="C128" i="22" s="1"/>
  <c r="A128" i="25"/>
  <c r="A128" i="22"/>
  <c r="M128" i="13"/>
  <c r="I128" i="13"/>
  <c r="K128" i="13"/>
  <c r="A128" i="21"/>
  <c r="E128" i="13"/>
  <c r="D128" i="21" s="1"/>
  <c r="E128" i="21" s="1"/>
  <c r="A129" i="13"/>
  <c r="B127" i="25"/>
  <c r="C127" i="25" s="1"/>
  <c r="O127" i="25" s="1"/>
  <c r="B127" i="23"/>
  <c r="H128" i="24" l="1"/>
  <c r="H128" i="21" s="1"/>
  <c r="K128" i="24"/>
  <c r="K128" i="21" s="1"/>
  <c r="G128" i="24"/>
  <c r="G128" i="21" s="1"/>
  <c r="I128" i="24"/>
  <c r="I128" i="21" s="1"/>
  <c r="J128" i="24"/>
  <c r="J128" i="21" s="1"/>
  <c r="H129" i="13"/>
  <c r="I129" i="13"/>
  <c r="K129" i="13"/>
  <c r="O129" i="13"/>
  <c r="E129" i="13"/>
  <c r="D129" i="21" s="1"/>
  <c r="E129" i="21" s="1"/>
  <c r="A129" i="25"/>
  <c r="G129" i="13"/>
  <c r="C129" i="13"/>
  <c r="C129" i="24" s="1"/>
  <c r="C129" i="21" s="1"/>
  <c r="C129" i="22" s="1"/>
  <c r="N129" i="13"/>
  <c r="A124" i="38"/>
  <c r="L129" i="13"/>
  <c r="M129" i="13"/>
  <c r="B129" i="13"/>
  <c r="B129" i="24" s="1"/>
  <c r="B129" i="21" s="1"/>
  <c r="B129" i="22" s="1"/>
  <c r="A129" i="21"/>
  <c r="A129" i="22"/>
  <c r="J129" i="13"/>
  <c r="A129" i="24"/>
  <c r="D129" i="24" s="1"/>
  <c r="E129" i="24" s="1"/>
  <c r="A129" i="23"/>
  <c r="A130" i="13"/>
  <c r="Q128" i="13"/>
  <c r="B128" i="23"/>
  <c r="B128" i="25"/>
  <c r="C128" i="25" s="1"/>
  <c r="O128" i="25" s="1"/>
  <c r="J129" i="24" l="1"/>
  <c r="J129" i="21" s="1"/>
  <c r="K130" i="13"/>
  <c r="J130" i="13"/>
  <c r="A130" i="21"/>
  <c r="E130" i="13"/>
  <c r="D130" i="21" s="1"/>
  <c r="E130" i="21" s="1"/>
  <c r="A130" i="22"/>
  <c r="H130" i="13"/>
  <c r="L130" i="13"/>
  <c r="A130" i="24"/>
  <c r="D130" i="24" s="1"/>
  <c r="E130" i="24" s="1"/>
  <c r="A125" i="38"/>
  <c r="N130" i="13"/>
  <c r="O130" i="13"/>
  <c r="M130" i="13"/>
  <c r="C130" i="13"/>
  <c r="C130" i="24" s="1"/>
  <c r="C130" i="21" s="1"/>
  <c r="C130" i="22" s="1"/>
  <c r="B130" i="13"/>
  <c r="B130" i="24" s="1"/>
  <c r="B130" i="21" s="1"/>
  <c r="B130" i="22" s="1"/>
  <c r="A130" i="25"/>
  <c r="I130" i="13"/>
  <c r="A130" i="23"/>
  <c r="G130" i="13"/>
  <c r="A131" i="13"/>
  <c r="Q129" i="13"/>
  <c r="G129" i="24"/>
  <c r="G129" i="21" s="1"/>
  <c r="K129" i="24"/>
  <c r="K129" i="21" s="1"/>
  <c r="I129" i="24"/>
  <c r="I129" i="21" s="1"/>
  <c r="B129" i="25"/>
  <c r="C129" i="25" s="1"/>
  <c r="O129" i="25" s="1"/>
  <c r="B124" i="38"/>
  <c r="C124" i="38" s="1"/>
  <c r="B129" i="23"/>
  <c r="H129" i="24"/>
  <c r="H129" i="21" s="1"/>
  <c r="I130" i="24" l="1"/>
  <c r="I130" i="21" s="1"/>
  <c r="G130" i="24"/>
  <c r="G130" i="21" s="1"/>
  <c r="B125" i="38"/>
  <c r="C125" i="38" s="1"/>
  <c r="B130" i="23"/>
  <c r="B130" i="25"/>
  <c r="C130" i="25" s="1"/>
  <c r="O130" i="25" s="1"/>
  <c r="H130" i="24"/>
  <c r="H130" i="21" s="1"/>
  <c r="J130" i="24"/>
  <c r="J130" i="21" s="1"/>
  <c r="K130" i="24"/>
  <c r="K130" i="21" s="1"/>
  <c r="A126" i="38"/>
  <c r="H131" i="13"/>
  <c r="O131" i="13"/>
  <c r="A131" i="25"/>
  <c r="A131" i="22"/>
  <c r="M131" i="13"/>
  <c r="B131" i="13"/>
  <c r="B131" i="24" s="1"/>
  <c r="B131" i="21" s="1"/>
  <c r="B131" i="22" s="1"/>
  <c r="K131" i="13"/>
  <c r="A131" i="23"/>
  <c r="N131" i="13"/>
  <c r="A131" i="24"/>
  <c r="D131" i="24" s="1"/>
  <c r="E131" i="24" s="1"/>
  <c r="E131" i="13"/>
  <c r="D131" i="21" s="1"/>
  <c r="E131" i="21" s="1"/>
  <c r="A131" i="21"/>
  <c r="I131" i="13"/>
  <c r="C131" i="13"/>
  <c r="C131" i="24" s="1"/>
  <c r="C131" i="21" s="1"/>
  <c r="C131" i="22" s="1"/>
  <c r="L131" i="13"/>
  <c r="G131" i="13"/>
  <c r="J131" i="13"/>
  <c r="A132" i="13"/>
  <c r="Q130" i="13"/>
  <c r="J131" i="24" l="1"/>
  <c r="J131" i="21" s="1"/>
  <c r="Q131" i="13"/>
  <c r="G131" i="24"/>
  <c r="G131" i="21" s="1"/>
  <c r="K131" i="24"/>
  <c r="K131" i="21" s="1"/>
  <c r="I131" i="24"/>
  <c r="I131" i="21" s="1"/>
  <c r="A132" i="22"/>
  <c r="A132" i="23"/>
  <c r="A132" i="21"/>
  <c r="H132" i="13"/>
  <c r="I132" i="13"/>
  <c r="N132" i="13"/>
  <c r="K132" i="13"/>
  <c r="E132" i="13"/>
  <c r="D132" i="21" s="1"/>
  <c r="E132" i="21" s="1"/>
  <c r="L132" i="13"/>
  <c r="C132" i="13"/>
  <c r="C132" i="24" s="1"/>
  <c r="C132" i="21" s="1"/>
  <c r="C132" i="22" s="1"/>
  <c r="A127" i="38"/>
  <c r="G132" i="13"/>
  <c r="A132" i="24"/>
  <c r="D132" i="24" s="1"/>
  <c r="E132" i="24" s="1"/>
  <c r="M132" i="13"/>
  <c r="O132" i="13"/>
  <c r="A132" i="25"/>
  <c r="J132" i="13"/>
  <c r="B132" i="13"/>
  <c r="B132" i="24" s="1"/>
  <c r="B132" i="21" s="1"/>
  <c r="B132" i="22" s="1"/>
  <c r="A133" i="13"/>
  <c r="B131" i="23"/>
  <c r="B126" i="38"/>
  <c r="C126" i="38" s="1"/>
  <c r="B131" i="25"/>
  <c r="C131" i="25" s="1"/>
  <c r="O131" i="25" s="1"/>
  <c r="H131" i="24"/>
  <c r="H131" i="21" s="1"/>
  <c r="J132" i="24" l="1"/>
  <c r="J132" i="21" s="1"/>
  <c r="Q132" i="13"/>
  <c r="B132" i="25"/>
  <c r="C132" i="25" s="1"/>
  <c r="O132" i="25" s="1"/>
  <c r="B127" i="38"/>
  <c r="C127" i="38" s="1"/>
  <c r="B132" i="23"/>
  <c r="I132" i="24"/>
  <c r="I132" i="21" s="1"/>
  <c r="G132" i="24"/>
  <c r="G132" i="21" s="1"/>
  <c r="H132" i="24"/>
  <c r="H132" i="21" s="1"/>
  <c r="G133" i="13"/>
  <c r="H133" i="13"/>
  <c r="K133" i="13"/>
  <c r="I133" i="13"/>
  <c r="A133" i="24"/>
  <c r="D133" i="24" s="1"/>
  <c r="E133" i="24" s="1"/>
  <c r="C133" i="13"/>
  <c r="C133" i="24" s="1"/>
  <c r="C133" i="21" s="1"/>
  <c r="C133" i="22" s="1"/>
  <c r="A133" i="25"/>
  <c r="M133" i="13"/>
  <c r="A133" i="22"/>
  <c r="A128" i="38"/>
  <c r="N133" i="13"/>
  <c r="A133" i="21"/>
  <c r="E133" i="13"/>
  <c r="D133" i="21" s="1"/>
  <c r="E133" i="21" s="1"/>
  <c r="A133" i="23"/>
  <c r="B133" i="13"/>
  <c r="B133" i="24" s="1"/>
  <c r="B133" i="21" s="1"/>
  <c r="B133" i="22" s="1"/>
  <c r="L133" i="13"/>
  <c r="J133" i="13"/>
  <c r="O133" i="13"/>
  <c r="A134" i="13"/>
  <c r="K132" i="24"/>
  <c r="K132" i="21" s="1"/>
  <c r="J133" i="24" l="1"/>
  <c r="J133" i="21" s="1"/>
  <c r="J133" i="22" s="1"/>
  <c r="Q133" i="13"/>
  <c r="G133" i="24"/>
  <c r="G133" i="21" s="1"/>
  <c r="G133" i="22" s="1"/>
  <c r="I133" i="24"/>
  <c r="I133" i="21" s="1"/>
  <c r="I133" i="22" s="1"/>
  <c r="C134" i="13"/>
  <c r="C134" i="24" s="1"/>
  <c r="C134" i="21" s="1"/>
  <c r="C134" i="22" s="1"/>
  <c r="A134" i="25"/>
  <c r="O134" i="13"/>
  <c r="J134" i="13"/>
  <c r="I134" i="13"/>
  <c r="A134" i="22"/>
  <c r="A134" i="21"/>
  <c r="K134" i="13"/>
  <c r="A129" i="38"/>
  <c r="E134" i="13"/>
  <c r="D134" i="21" s="1"/>
  <c r="E134" i="21" s="1"/>
  <c r="H134" i="13"/>
  <c r="B134" i="13"/>
  <c r="B134" i="24" s="1"/>
  <c r="B134" i="21" s="1"/>
  <c r="B134" i="22" s="1"/>
  <c r="A134" i="23"/>
  <c r="G134" i="13"/>
  <c r="M134" i="13"/>
  <c r="N134" i="13"/>
  <c r="L134" i="13"/>
  <c r="A134" i="24"/>
  <c r="D134" i="24" s="1"/>
  <c r="E134" i="24" s="1"/>
  <c r="A135" i="13"/>
  <c r="B133" i="25"/>
  <c r="C133" i="25" s="1"/>
  <c r="O133" i="25" s="1"/>
  <c r="B133" i="23"/>
  <c r="B128" i="38"/>
  <c r="C128" i="38" s="1"/>
  <c r="K133" i="24"/>
  <c r="K133" i="21" s="1"/>
  <c r="K133" i="22" s="1"/>
  <c r="H133" i="24"/>
  <c r="H133" i="21" s="1"/>
  <c r="H133" i="22" s="1"/>
  <c r="K134" i="24" l="1"/>
  <c r="K134" i="21" s="1"/>
  <c r="K134" i="22" s="1"/>
  <c r="B134" i="25"/>
  <c r="C134" i="25" s="1"/>
  <c r="O134" i="25" s="1"/>
  <c r="B134" i="23"/>
  <c r="B129" i="38"/>
  <c r="C129" i="38" s="1"/>
  <c r="J134" i="24"/>
  <c r="J134" i="21" s="1"/>
  <c r="J134" i="22" s="1"/>
  <c r="J135" i="13"/>
  <c r="A130" i="38"/>
  <c r="K135" i="13"/>
  <c r="O135" i="13"/>
  <c r="A135" i="21"/>
  <c r="A135" i="25"/>
  <c r="N135" i="13"/>
  <c r="A135" i="23"/>
  <c r="G135" i="13"/>
  <c r="H135" i="13"/>
  <c r="M135" i="13"/>
  <c r="A135" i="22"/>
  <c r="B135" i="13"/>
  <c r="B135" i="24" s="1"/>
  <c r="B135" i="21" s="1"/>
  <c r="B135" i="22" s="1"/>
  <c r="A135" i="24"/>
  <c r="D135" i="24" s="1"/>
  <c r="E135" i="24" s="1"/>
  <c r="C135" i="13"/>
  <c r="C135" i="24" s="1"/>
  <c r="C135" i="21" s="1"/>
  <c r="C135" i="22" s="1"/>
  <c r="L135" i="13"/>
  <c r="I135" i="13"/>
  <c r="E135" i="13"/>
  <c r="D135" i="21" s="1"/>
  <c r="E135" i="21" s="1"/>
  <c r="A136" i="13"/>
  <c r="H134" i="24"/>
  <c r="H134" i="21" s="1"/>
  <c r="H134" i="22" s="1"/>
  <c r="G134" i="24"/>
  <c r="G134" i="21" s="1"/>
  <c r="G134" i="22" s="1"/>
  <c r="Q134" i="13"/>
  <c r="I134" i="24"/>
  <c r="I134" i="21" s="1"/>
  <c r="I134" i="22" s="1"/>
  <c r="I135" i="24" l="1"/>
  <c r="I135" i="21" s="1"/>
  <c r="I135" i="22" s="1"/>
  <c r="G135" i="24"/>
  <c r="G135" i="21" s="1"/>
  <c r="G135" i="22" s="1"/>
  <c r="J135" i="24"/>
  <c r="J135" i="21" s="1"/>
  <c r="J135" i="22" s="1"/>
  <c r="Q135" i="13"/>
  <c r="G136" i="13"/>
  <c r="M136" i="13"/>
  <c r="L136" i="13"/>
  <c r="H136" i="13"/>
  <c r="N136" i="13"/>
  <c r="A136" i="21"/>
  <c r="O136" i="13"/>
  <c r="A136" i="25"/>
  <c r="K136" i="13"/>
  <c r="A136" i="24"/>
  <c r="D136" i="24" s="1"/>
  <c r="E136" i="24" s="1"/>
  <c r="A131" i="38"/>
  <c r="I136" i="13"/>
  <c r="A136" i="22"/>
  <c r="J136" i="13"/>
  <c r="B136" i="13"/>
  <c r="B136" i="24" s="1"/>
  <c r="B136" i="21" s="1"/>
  <c r="B136" i="22" s="1"/>
  <c r="A136" i="23"/>
  <c r="E136" i="13"/>
  <c r="D136" i="21" s="1"/>
  <c r="E136" i="21" s="1"/>
  <c r="C136" i="13"/>
  <c r="C136" i="24" s="1"/>
  <c r="C136" i="21" s="1"/>
  <c r="C136" i="22" s="1"/>
  <c r="A137" i="13"/>
  <c r="K135" i="24"/>
  <c r="K135" i="21" s="1"/>
  <c r="K135" i="22" s="1"/>
  <c r="H135" i="24"/>
  <c r="H135" i="21" s="1"/>
  <c r="H135" i="22" s="1"/>
  <c r="B135" i="25"/>
  <c r="C135" i="25" s="1"/>
  <c r="O135" i="25" s="1"/>
  <c r="B130" i="38"/>
  <c r="C130" i="38" s="1"/>
  <c r="B135" i="23"/>
  <c r="J136" i="24" l="1"/>
  <c r="J136" i="21" s="1"/>
  <c r="J136" i="22" s="1"/>
  <c r="L137" i="13"/>
  <c r="I137" i="13"/>
  <c r="B137" i="13"/>
  <c r="B137" i="24" s="1"/>
  <c r="B137" i="21" s="1"/>
  <c r="B137" i="22" s="1"/>
  <c r="C137" i="13"/>
  <c r="C137" i="24" s="1"/>
  <c r="C137" i="21" s="1"/>
  <c r="C137" i="22" s="1"/>
  <c r="E137" i="13"/>
  <c r="D137" i="21" s="1"/>
  <c r="E137" i="21" s="1"/>
  <c r="A137" i="21"/>
  <c r="N137" i="13"/>
  <c r="G137" i="13"/>
  <c r="A132" i="38"/>
  <c r="A137" i="24"/>
  <c r="D137" i="24" s="1"/>
  <c r="E137" i="24" s="1"/>
  <c r="J137" i="13"/>
  <c r="A137" i="22"/>
  <c r="M137" i="13"/>
  <c r="O137" i="13"/>
  <c r="H137" i="13"/>
  <c r="K137" i="13"/>
  <c r="A137" i="25"/>
  <c r="A137" i="23"/>
  <c r="A138" i="13"/>
  <c r="B136" i="25"/>
  <c r="C136" i="25" s="1"/>
  <c r="O136" i="25" s="1"/>
  <c r="B136" i="23"/>
  <c r="B131" i="38"/>
  <c r="C131" i="38" s="1"/>
  <c r="Q136" i="13"/>
  <c r="K136" i="24"/>
  <c r="K136" i="21" s="1"/>
  <c r="K136" i="22" s="1"/>
  <c r="G136" i="24"/>
  <c r="G136" i="21" s="1"/>
  <c r="G136" i="22" s="1"/>
  <c r="I136" i="24"/>
  <c r="I136" i="21" s="1"/>
  <c r="I136" i="22" s="1"/>
  <c r="H136" i="24"/>
  <c r="H136" i="21" s="1"/>
  <c r="H136" i="22" s="1"/>
  <c r="H137" i="24" l="1"/>
  <c r="H137" i="21" s="1"/>
  <c r="H137" i="22" s="1"/>
  <c r="I137" i="24"/>
  <c r="I137" i="21" s="1"/>
  <c r="I137" i="22" s="1"/>
  <c r="Q137" i="13"/>
  <c r="K137" i="24"/>
  <c r="K137" i="21" s="1"/>
  <c r="K137" i="22" s="1"/>
  <c r="G137" i="24"/>
  <c r="G137" i="21" s="1"/>
  <c r="G137" i="22" s="1"/>
  <c r="I138" i="13"/>
  <c r="C138" i="13"/>
  <c r="C138" i="24" s="1"/>
  <c r="C138" i="21" s="1"/>
  <c r="C138" i="22" s="1"/>
  <c r="G138" i="13"/>
  <c r="A133" i="38"/>
  <c r="B138" i="13"/>
  <c r="B138" i="24" s="1"/>
  <c r="B138" i="21" s="1"/>
  <c r="B138" i="22" s="1"/>
  <c r="A138" i="21"/>
  <c r="A138" i="22"/>
  <c r="J138" i="13"/>
  <c r="A138" i="24"/>
  <c r="D138" i="24" s="1"/>
  <c r="E138" i="24" s="1"/>
  <c r="O138" i="13"/>
  <c r="L138" i="13"/>
  <c r="A138" i="25"/>
  <c r="N138" i="13"/>
  <c r="E138" i="13"/>
  <c r="D138" i="21" s="1"/>
  <c r="E138" i="21" s="1"/>
  <c r="H138" i="13"/>
  <c r="M138" i="13"/>
  <c r="A138" i="23"/>
  <c r="K138" i="13"/>
  <c r="A139" i="13"/>
  <c r="J137" i="24"/>
  <c r="J137" i="21" s="1"/>
  <c r="J137" i="22" s="1"/>
  <c r="B132" i="38"/>
  <c r="C132" i="38" s="1"/>
  <c r="B137" i="25"/>
  <c r="C137" i="25" s="1"/>
  <c r="O137" i="25" s="1"/>
  <c r="B137" i="23"/>
  <c r="K138" i="24" l="1"/>
  <c r="K138" i="21" s="1"/>
  <c r="K138" i="22" s="1"/>
  <c r="J138" i="24"/>
  <c r="J138" i="21" s="1"/>
  <c r="J138" i="22" s="1"/>
  <c r="H138" i="24"/>
  <c r="H138" i="21" s="1"/>
  <c r="H138" i="22" s="1"/>
  <c r="K139" i="13"/>
  <c r="A139" i="23"/>
  <c r="B139" i="13"/>
  <c r="B139" i="24" s="1"/>
  <c r="B139" i="21" s="1"/>
  <c r="B139" i="22" s="1"/>
  <c r="A139" i="21"/>
  <c r="G139" i="13"/>
  <c r="I139" i="13"/>
  <c r="O139" i="13"/>
  <c r="C139" i="13"/>
  <c r="C139" i="24" s="1"/>
  <c r="C139" i="21" s="1"/>
  <c r="C139" i="22" s="1"/>
  <c r="L139" i="13"/>
  <c r="N139" i="13"/>
  <c r="M139" i="13"/>
  <c r="A139" i="24"/>
  <c r="D139" i="24" s="1"/>
  <c r="E139" i="24" s="1"/>
  <c r="A134" i="38"/>
  <c r="E139" i="13"/>
  <c r="D139" i="21" s="1"/>
  <c r="E139" i="21" s="1"/>
  <c r="H139" i="13"/>
  <c r="A139" i="22"/>
  <c r="A139" i="25"/>
  <c r="J139" i="13"/>
  <c r="A140" i="13"/>
  <c r="Q138" i="13"/>
  <c r="G138" i="24"/>
  <c r="G138" i="21" s="1"/>
  <c r="G138" i="22" s="1"/>
  <c r="B138" i="25"/>
  <c r="C138" i="25" s="1"/>
  <c r="O138" i="25" s="1"/>
  <c r="B138" i="23"/>
  <c r="B133" i="38"/>
  <c r="C133" i="38" s="1"/>
  <c r="I138" i="24"/>
  <c r="I138" i="21" s="1"/>
  <c r="I138" i="22" s="1"/>
  <c r="J139" i="24" l="1"/>
  <c r="J139" i="21" s="1"/>
  <c r="J139" i="22" s="1"/>
  <c r="H139" i="24"/>
  <c r="H139" i="21" s="1"/>
  <c r="H139" i="22" s="1"/>
  <c r="A135" i="38"/>
  <c r="A140" i="25"/>
  <c r="G140" i="13"/>
  <c r="B140" i="13"/>
  <c r="B140" i="24" s="1"/>
  <c r="B140" i="21" s="1"/>
  <c r="B140" i="22" s="1"/>
  <c r="A140" i="23"/>
  <c r="A140" i="24"/>
  <c r="D140" i="24" s="1"/>
  <c r="E140" i="24" s="1"/>
  <c r="I140" i="13"/>
  <c r="L140" i="13"/>
  <c r="A140" i="21"/>
  <c r="H140" i="13"/>
  <c r="J140" i="13"/>
  <c r="A140" i="22"/>
  <c r="C140" i="13"/>
  <c r="C140" i="24" s="1"/>
  <c r="C140" i="21" s="1"/>
  <c r="C140" i="22" s="1"/>
  <c r="O140" i="13"/>
  <c r="K140" i="13"/>
  <c r="M140" i="13"/>
  <c r="N140" i="13"/>
  <c r="E140" i="13"/>
  <c r="D140" i="21" s="1"/>
  <c r="E140" i="21" s="1"/>
  <c r="A141" i="13"/>
  <c r="B139" i="25"/>
  <c r="C139" i="25" s="1"/>
  <c r="O139" i="25" s="1"/>
  <c r="B134" i="38"/>
  <c r="C134" i="38" s="1"/>
  <c r="B139" i="23"/>
  <c r="I139" i="24"/>
  <c r="I139" i="21" s="1"/>
  <c r="I139" i="22" s="1"/>
  <c r="Q139" i="13"/>
  <c r="G139" i="24"/>
  <c r="G139" i="21" s="1"/>
  <c r="G139" i="22" s="1"/>
  <c r="K139" i="24"/>
  <c r="K139" i="21" s="1"/>
  <c r="K139" i="22" s="1"/>
  <c r="K140" i="24" l="1"/>
  <c r="K140" i="21" s="1"/>
  <c r="K140" i="22" s="1"/>
  <c r="J140" i="24"/>
  <c r="J140" i="21" s="1"/>
  <c r="J140" i="22" s="1"/>
  <c r="H140" i="24"/>
  <c r="H140" i="21" s="1"/>
  <c r="H140" i="22" s="1"/>
  <c r="I140" i="24"/>
  <c r="I140" i="21" s="1"/>
  <c r="I140" i="22" s="1"/>
  <c r="Q140" i="13"/>
  <c r="B140" i="25"/>
  <c r="C140" i="25" s="1"/>
  <c r="O140" i="25" s="1"/>
  <c r="B140" i="23"/>
  <c r="B135" i="38"/>
  <c r="C135" i="38" s="1"/>
  <c r="A141" i="24"/>
  <c r="D141" i="24" s="1"/>
  <c r="E141" i="24" s="1"/>
  <c r="J141" i="13"/>
  <c r="A141" i="22"/>
  <c r="E141" i="13"/>
  <c r="D141" i="21" s="1"/>
  <c r="E141" i="21" s="1"/>
  <c r="A141" i="25"/>
  <c r="A136" i="38"/>
  <c r="C141" i="13"/>
  <c r="C141" i="24" s="1"/>
  <c r="C141" i="21" s="1"/>
  <c r="C141" i="22" s="1"/>
  <c r="O141" i="13"/>
  <c r="K141" i="13"/>
  <c r="G141" i="13"/>
  <c r="N141" i="13"/>
  <c r="L141" i="13"/>
  <c r="B141" i="13"/>
  <c r="B141" i="24" s="1"/>
  <c r="B141" i="21" s="1"/>
  <c r="B141" i="22" s="1"/>
  <c r="A141" i="23"/>
  <c r="M141" i="13"/>
  <c r="H141" i="13"/>
  <c r="A141" i="21"/>
  <c r="I141" i="13"/>
  <c r="A142" i="13"/>
  <c r="G140" i="24"/>
  <c r="G140" i="21" s="1"/>
  <c r="G140" i="22" s="1"/>
  <c r="K141" i="24" l="1"/>
  <c r="K141" i="21" s="1"/>
  <c r="K141" i="22" s="1"/>
  <c r="I141" i="24"/>
  <c r="I141" i="21" s="1"/>
  <c r="I141" i="22" s="1"/>
  <c r="G141" i="24"/>
  <c r="G141" i="21" s="1"/>
  <c r="G141" i="22" s="1"/>
  <c r="H141" i="24"/>
  <c r="H141" i="21" s="1"/>
  <c r="H141" i="22" s="1"/>
  <c r="J141" i="24"/>
  <c r="J141" i="21" s="1"/>
  <c r="J141" i="22" s="1"/>
  <c r="Q141" i="13"/>
  <c r="B142" i="13"/>
  <c r="B142" i="24" s="1"/>
  <c r="B142" i="21" s="1"/>
  <c r="B142" i="22" s="1"/>
  <c r="O142" i="13"/>
  <c r="I142" i="13"/>
  <c r="G142" i="13"/>
  <c r="A142" i="25"/>
  <c r="C142" i="13"/>
  <c r="C142" i="24" s="1"/>
  <c r="C142" i="21" s="1"/>
  <c r="C142" i="22" s="1"/>
  <c r="L142" i="13"/>
  <c r="A142" i="21"/>
  <c r="J142" i="13"/>
  <c r="A142" i="24"/>
  <c r="D142" i="24" s="1"/>
  <c r="E142" i="24" s="1"/>
  <c r="N142" i="13"/>
  <c r="M142" i="13"/>
  <c r="A142" i="23"/>
  <c r="A137" i="38"/>
  <c r="H142" i="13"/>
  <c r="E142" i="13"/>
  <c r="D142" i="21" s="1"/>
  <c r="E142" i="21" s="1"/>
  <c r="K142" i="13"/>
  <c r="A142" i="22"/>
  <c r="A143" i="13"/>
  <c r="B141" i="23"/>
  <c r="B136" i="38"/>
  <c r="C136" i="38" s="1"/>
  <c r="B141" i="25"/>
  <c r="C141" i="25" s="1"/>
  <c r="O141" i="25" s="1"/>
  <c r="K142" i="24" l="1"/>
  <c r="K142" i="21" s="1"/>
  <c r="K142" i="22" s="1"/>
  <c r="J142" i="24"/>
  <c r="J142" i="21" s="1"/>
  <c r="J142" i="22" s="1"/>
  <c r="G142" i="24"/>
  <c r="G142" i="21" s="1"/>
  <c r="G142" i="22" s="1"/>
  <c r="L143" i="13"/>
  <c r="E143" i="13"/>
  <c r="D143" i="21" s="1"/>
  <c r="E143" i="21" s="1"/>
  <c r="I143" i="13"/>
  <c r="A143" i="24"/>
  <c r="D143" i="24" s="1"/>
  <c r="E143" i="24" s="1"/>
  <c r="K143" i="13"/>
  <c r="A143" i="23"/>
  <c r="G143" i="13"/>
  <c r="M143" i="13"/>
  <c r="O143" i="13"/>
  <c r="C143" i="13"/>
  <c r="C143" i="24" s="1"/>
  <c r="C143" i="21" s="1"/>
  <c r="C143" i="22" s="1"/>
  <c r="B143" i="13"/>
  <c r="B143" i="24" s="1"/>
  <c r="B143" i="21" s="1"/>
  <c r="B143" i="22" s="1"/>
  <c r="A143" i="25"/>
  <c r="H143" i="13"/>
  <c r="A143" i="21"/>
  <c r="A138" i="38"/>
  <c r="A143" i="22"/>
  <c r="J143" i="13"/>
  <c r="N143" i="13"/>
  <c r="A144" i="13"/>
  <c r="H142" i="24"/>
  <c r="H142" i="21" s="1"/>
  <c r="H142" i="22" s="1"/>
  <c r="Q142" i="13"/>
  <c r="I142" i="24"/>
  <c r="I142" i="21" s="1"/>
  <c r="I142" i="22" s="1"/>
  <c r="B142" i="25"/>
  <c r="C142" i="25" s="1"/>
  <c r="O142" i="25" s="1"/>
  <c r="B137" i="38"/>
  <c r="C137" i="38" s="1"/>
  <c r="B142" i="23"/>
  <c r="G143" i="24" l="1"/>
  <c r="G143" i="21" s="1"/>
  <c r="G143" i="22" s="1"/>
  <c r="I143" i="24"/>
  <c r="I143" i="21" s="1"/>
  <c r="I143" i="22" s="1"/>
  <c r="J143" i="24"/>
  <c r="J143" i="21" s="1"/>
  <c r="J143" i="22" s="1"/>
  <c r="H143" i="24"/>
  <c r="H143" i="21" s="1"/>
  <c r="H143" i="22" s="1"/>
  <c r="K143" i="24"/>
  <c r="K143" i="21" s="1"/>
  <c r="K143" i="22" s="1"/>
  <c r="Q143" i="13"/>
  <c r="O144" i="13"/>
  <c r="C144" i="13"/>
  <c r="C144" i="24" s="1"/>
  <c r="C144" i="21" s="1"/>
  <c r="C144" i="22" s="1"/>
  <c r="G144" i="13"/>
  <c r="B144" i="13"/>
  <c r="B144" i="24" s="1"/>
  <c r="B144" i="21" s="1"/>
  <c r="B144" i="22" s="1"/>
  <c r="H144" i="13"/>
  <c r="M144" i="13"/>
  <c r="A139" i="38"/>
  <c r="N144" i="13"/>
  <c r="A144" i="25"/>
  <c r="A144" i="21"/>
  <c r="A144" i="22"/>
  <c r="E144" i="13"/>
  <c r="D144" i="21" s="1"/>
  <c r="E144" i="21" s="1"/>
  <c r="A144" i="24"/>
  <c r="D144" i="24" s="1"/>
  <c r="E144" i="24" s="1"/>
  <c r="I144" i="13"/>
  <c r="L144" i="13"/>
  <c r="A144" i="23"/>
  <c r="J144" i="13"/>
  <c r="K144" i="13"/>
  <c r="A145" i="13"/>
  <c r="B143" i="23"/>
  <c r="B143" i="25"/>
  <c r="C143" i="25" s="1"/>
  <c r="O143" i="25" s="1"/>
  <c r="B138" i="38"/>
  <c r="C138" i="38" s="1"/>
  <c r="J144" i="24" l="1"/>
  <c r="J144" i="21" s="1"/>
  <c r="J144" i="22" s="1"/>
  <c r="Q144" i="13"/>
  <c r="G144" i="24"/>
  <c r="G144" i="21" s="1"/>
  <c r="G144" i="22" s="1"/>
  <c r="K144" i="24"/>
  <c r="K144" i="21" s="1"/>
  <c r="K144" i="22" s="1"/>
  <c r="I144" i="24"/>
  <c r="I144" i="21" s="1"/>
  <c r="I144" i="22" s="1"/>
  <c r="N145" i="13"/>
  <c r="I145" i="13"/>
  <c r="G145" i="13"/>
  <c r="A145" i="24"/>
  <c r="D145" i="24" s="1"/>
  <c r="E145" i="24" s="1"/>
  <c r="A140" i="38"/>
  <c r="E145" i="13"/>
  <c r="D145" i="21" s="1"/>
  <c r="E145" i="21" s="1"/>
  <c r="A145" i="21"/>
  <c r="J145" i="13"/>
  <c r="C145" i="13"/>
  <c r="C145" i="24" s="1"/>
  <c r="C145" i="21" s="1"/>
  <c r="C145" i="22" s="1"/>
  <c r="L145" i="13"/>
  <c r="K145" i="13"/>
  <c r="M145" i="13"/>
  <c r="A145" i="23"/>
  <c r="A145" i="25"/>
  <c r="H145" i="13"/>
  <c r="B145" i="13"/>
  <c r="B145" i="24" s="1"/>
  <c r="B145" i="21" s="1"/>
  <c r="B145" i="22" s="1"/>
  <c r="O145" i="13"/>
  <c r="A145" i="22"/>
  <c r="A146" i="13"/>
  <c r="H144" i="24"/>
  <c r="H144" i="21" s="1"/>
  <c r="H144" i="22" s="1"/>
  <c r="B139" i="38"/>
  <c r="C139" i="38" s="1"/>
  <c r="B144" i="25"/>
  <c r="C144" i="25" s="1"/>
  <c r="O144" i="25" s="1"/>
  <c r="B144" i="23"/>
  <c r="J145" i="24" l="1"/>
  <c r="J145" i="21" s="1"/>
  <c r="J145" i="22" s="1"/>
  <c r="H145" i="24"/>
  <c r="H145" i="21" s="1"/>
  <c r="H145" i="22" s="1"/>
  <c r="K145" i="24"/>
  <c r="K145" i="21" s="1"/>
  <c r="K145" i="22" s="1"/>
  <c r="G145" i="24"/>
  <c r="G145" i="21" s="1"/>
  <c r="G145" i="22" s="1"/>
  <c r="Q145" i="13"/>
  <c r="I145" i="24"/>
  <c r="I145" i="21" s="1"/>
  <c r="I145" i="22" s="1"/>
  <c r="B145" i="23"/>
  <c r="B145" i="25"/>
  <c r="C145" i="25" s="1"/>
  <c r="O145" i="25" s="1"/>
  <c r="B140" i="38"/>
  <c r="C140" i="38" s="1"/>
  <c r="A146" i="23"/>
  <c r="K146" i="13"/>
  <c r="E146" i="13"/>
  <c r="D146" i="21" s="1"/>
  <c r="E146" i="21" s="1"/>
  <c r="A146" i="22"/>
  <c r="B146" i="13"/>
  <c r="B146" i="24" s="1"/>
  <c r="B146" i="21" s="1"/>
  <c r="B146" i="22" s="1"/>
  <c r="C146" i="13"/>
  <c r="C146" i="24" s="1"/>
  <c r="C146" i="21" s="1"/>
  <c r="C146" i="22" s="1"/>
  <c r="I146" i="13"/>
  <c r="G146" i="13"/>
  <c r="A146" i="25"/>
  <c r="N146" i="13"/>
  <c r="L146" i="13"/>
  <c r="M146" i="13"/>
  <c r="A146" i="21"/>
  <c r="A146" i="24"/>
  <c r="D146" i="24" s="1"/>
  <c r="E146" i="24" s="1"/>
  <c r="O146" i="13"/>
  <c r="A141" i="38"/>
  <c r="J146" i="13"/>
  <c r="H146" i="13"/>
  <c r="A147" i="13"/>
  <c r="H146" i="24" l="1"/>
  <c r="H146" i="21" s="1"/>
  <c r="H146" i="22" s="1"/>
  <c r="J146" i="24"/>
  <c r="J146" i="21" s="1"/>
  <c r="J146" i="22" s="1"/>
  <c r="B146" i="23"/>
  <c r="B146" i="25"/>
  <c r="C146" i="25" s="1"/>
  <c r="O146" i="25" s="1"/>
  <c r="B141" i="38"/>
  <c r="C141" i="38" s="1"/>
  <c r="G146" i="24"/>
  <c r="G146" i="21" s="1"/>
  <c r="G146" i="22" s="1"/>
  <c r="J147" i="13"/>
  <c r="K147" i="13"/>
  <c r="A147" i="23"/>
  <c r="H147" i="13"/>
  <c r="A147" i="22"/>
  <c r="E147" i="13"/>
  <c r="D147" i="21" s="1"/>
  <c r="E147" i="21" s="1"/>
  <c r="A147" i="21"/>
  <c r="L147" i="13"/>
  <c r="G147" i="13"/>
  <c r="I147" i="13"/>
  <c r="B147" i="13"/>
  <c r="B147" i="24" s="1"/>
  <c r="B147" i="21" s="1"/>
  <c r="B147" i="22" s="1"/>
  <c r="C147" i="13"/>
  <c r="C147" i="24" s="1"/>
  <c r="C147" i="21" s="1"/>
  <c r="C147" i="22" s="1"/>
  <c r="O147" i="13"/>
  <c r="M147" i="13"/>
  <c r="A142" i="38"/>
  <c r="A147" i="24"/>
  <c r="D147" i="24" s="1"/>
  <c r="E147" i="24" s="1"/>
  <c r="A147" i="25"/>
  <c r="N147" i="13"/>
  <c r="A148" i="13"/>
  <c r="Q146" i="13"/>
  <c r="I146" i="24"/>
  <c r="I146" i="21" s="1"/>
  <c r="I146" i="22" s="1"/>
  <c r="K146" i="24"/>
  <c r="K146" i="21" s="1"/>
  <c r="K146" i="22" s="1"/>
  <c r="I147" i="24" l="1"/>
  <c r="I147" i="21" s="1"/>
  <c r="I147" i="22" s="1"/>
  <c r="K147" i="24"/>
  <c r="K147" i="21" s="1"/>
  <c r="K147" i="22" s="1"/>
  <c r="G147" i="24"/>
  <c r="G147" i="21" s="1"/>
  <c r="G147" i="22" s="1"/>
  <c r="Q147" i="13"/>
  <c r="H147" i="24"/>
  <c r="H147" i="21" s="1"/>
  <c r="H147" i="22" s="1"/>
  <c r="E148" i="13"/>
  <c r="D148" i="21" s="1"/>
  <c r="E148" i="21" s="1"/>
  <c r="A143" i="38"/>
  <c r="G148" i="13"/>
  <c r="L148" i="13"/>
  <c r="A148" i="25"/>
  <c r="A148" i="23"/>
  <c r="A148" i="21"/>
  <c r="H148" i="13"/>
  <c r="N148" i="13"/>
  <c r="A148" i="22"/>
  <c r="I148" i="13"/>
  <c r="A148" i="24"/>
  <c r="D148" i="24" s="1"/>
  <c r="E148" i="24" s="1"/>
  <c r="M148" i="13"/>
  <c r="C148" i="13"/>
  <c r="C148" i="24" s="1"/>
  <c r="C148" i="21" s="1"/>
  <c r="C148" i="22" s="1"/>
  <c r="K148" i="13"/>
  <c r="O148" i="13"/>
  <c r="J148" i="13"/>
  <c r="B148" i="13"/>
  <c r="B148" i="24" s="1"/>
  <c r="B148" i="21" s="1"/>
  <c r="B148" i="22" s="1"/>
  <c r="A149" i="13"/>
  <c r="B147" i="23"/>
  <c r="B147" i="25"/>
  <c r="C147" i="25" s="1"/>
  <c r="O147" i="25" s="1"/>
  <c r="B142" i="38"/>
  <c r="C142" i="38" s="1"/>
  <c r="J147" i="24"/>
  <c r="J147" i="21" s="1"/>
  <c r="J147" i="22" s="1"/>
  <c r="K148" i="24" l="1"/>
  <c r="K148" i="21" s="1"/>
  <c r="K148" i="22" s="1"/>
  <c r="J148" i="24"/>
  <c r="J148" i="21" s="1"/>
  <c r="J148" i="22" s="1"/>
  <c r="H148" i="24"/>
  <c r="H148" i="21" s="1"/>
  <c r="H148" i="22" s="1"/>
  <c r="Q148" i="13"/>
  <c r="C149" i="13"/>
  <c r="C149" i="24" s="1"/>
  <c r="C149" i="21" s="1"/>
  <c r="C149" i="22" s="1"/>
  <c r="J149" i="13"/>
  <c r="E149" i="13"/>
  <c r="D149" i="21" s="1"/>
  <c r="E149" i="21" s="1"/>
  <c r="A149" i="24"/>
  <c r="D149" i="24" s="1"/>
  <c r="E149" i="24" s="1"/>
  <c r="O149" i="13"/>
  <c r="B149" i="13"/>
  <c r="B149" i="24" s="1"/>
  <c r="B149" i="21" s="1"/>
  <c r="B149" i="22" s="1"/>
  <c r="G149" i="13"/>
  <c r="H149" i="13"/>
  <c r="K149" i="13"/>
  <c r="A144" i="38"/>
  <c r="A149" i="23"/>
  <c r="N149" i="13"/>
  <c r="L149" i="13"/>
  <c r="M149" i="13"/>
  <c r="A149" i="25"/>
  <c r="A149" i="21"/>
  <c r="I149" i="13"/>
  <c r="A149" i="22"/>
  <c r="A150" i="13"/>
  <c r="I148" i="24"/>
  <c r="I148" i="21" s="1"/>
  <c r="I148" i="22" s="1"/>
  <c r="G148" i="24"/>
  <c r="G148" i="21" s="1"/>
  <c r="G148" i="22" s="1"/>
  <c r="B143" i="38"/>
  <c r="C143" i="38" s="1"/>
  <c r="B148" i="23"/>
  <c r="B148" i="25"/>
  <c r="C148" i="25" s="1"/>
  <c r="O148" i="25" s="1"/>
  <c r="H149" i="24" l="1"/>
  <c r="H149" i="21" s="1"/>
  <c r="H149" i="22" s="1"/>
  <c r="I149" i="24"/>
  <c r="I149" i="21" s="1"/>
  <c r="I149" i="22" s="1"/>
  <c r="G149" i="24"/>
  <c r="G149" i="21" s="1"/>
  <c r="G149" i="22" s="1"/>
  <c r="K149" i="24"/>
  <c r="K149" i="21" s="1"/>
  <c r="K149" i="22" s="1"/>
  <c r="I150" i="13"/>
  <c r="H150" i="13"/>
  <c r="A150" i="24"/>
  <c r="D150" i="24" s="1"/>
  <c r="E150" i="24" s="1"/>
  <c r="A150" i="25"/>
  <c r="C150" i="13"/>
  <c r="C150" i="24" s="1"/>
  <c r="C150" i="21" s="1"/>
  <c r="C150" i="22" s="1"/>
  <c r="E150" i="13"/>
  <c r="D150" i="21" s="1"/>
  <c r="E150" i="21" s="1"/>
  <c r="G150" i="13"/>
  <c r="A145" i="38"/>
  <c r="J150" i="13"/>
  <c r="A150" i="22"/>
  <c r="B150" i="13"/>
  <c r="B150" i="24" s="1"/>
  <c r="B150" i="21" s="1"/>
  <c r="B150" i="22" s="1"/>
  <c r="A150" i="21"/>
  <c r="L150" i="13"/>
  <c r="A150" i="23"/>
  <c r="O150" i="13"/>
  <c r="M150" i="13"/>
  <c r="K150" i="13"/>
  <c r="N150" i="13"/>
  <c r="A151" i="13"/>
  <c r="B144" i="38"/>
  <c r="C144" i="38" s="1"/>
  <c r="B149" i="25"/>
  <c r="C149" i="25" s="1"/>
  <c r="O149" i="25" s="1"/>
  <c r="B149" i="23"/>
  <c r="J149" i="24"/>
  <c r="J149" i="21" s="1"/>
  <c r="J149" i="22" s="1"/>
  <c r="Q149" i="13"/>
  <c r="G150" i="24" l="1"/>
  <c r="G150" i="21" s="1"/>
  <c r="G150" i="22" s="1"/>
  <c r="K150" i="24"/>
  <c r="K150" i="21" s="1"/>
  <c r="K150" i="22" s="1"/>
  <c r="J150" i="24"/>
  <c r="J150" i="21" s="1"/>
  <c r="J150" i="22" s="1"/>
  <c r="H150" i="24"/>
  <c r="H150" i="21" s="1"/>
  <c r="H150" i="22" s="1"/>
  <c r="Q150" i="13"/>
  <c r="I150" i="24"/>
  <c r="I150" i="21" s="1"/>
  <c r="I150" i="22" s="1"/>
  <c r="A151" i="25"/>
  <c r="K151" i="13"/>
  <c r="N151" i="13"/>
  <c r="J151" i="13"/>
  <c r="O151" i="13"/>
  <c r="A146" i="38"/>
  <c r="A151" i="21"/>
  <c r="A151" i="24"/>
  <c r="D151" i="24" s="1"/>
  <c r="E151" i="24" s="1"/>
  <c r="B151" i="13"/>
  <c r="B151" i="24" s="1"/>
  <c r="B151" i="21" s="1"/>
  <c r="B151" i="22" s="1"/>
  <c r="H151" i="13"/>
  <c r="A151" i="23"/>
  <c r="I151" i="13"/>
  <c r="E151" i="13"/>
  <c r="D151" i="21" s="1"/>
  <c r="E151" i="21" s="1"/>
  <c r="M151" i="13"/>
  <c r="C151" i="13"/>
  <c r="C151" i="24" s="1"/>
  <c r="C151" i="21" s="1"/>
  <c r="C151" i="22" s="1"/>
  <c r="A151" i="22"/>
  <c r="L151" i="13"/>
  <c r="G151" i="13"/>
  <c r="A152" i="13"/>
  <c r="B150" i="25"/>
  <c r="C150" i="25" s="1"/>
  <c r="O150" i="25" s="1"/>
  <c r="B150" i="23"/>
  <c r="B145" i="38"/>
  <c r="C145" i="38" s="1"/>
  <c r="I151" i="24" l="1"/>
  <c r="I151" i="21" s="1"/>
  <c r="I151" i="22" s="1"/>
  <c r="G151" i="24"/>
  <c r="G151" i="21" s="1"/>
  <c r="G151" i="22" s="1"/>
  <c r="Q151" i="13"/>
  <c r="M152" i="13"/>
  <c r="I152" i="13"/>
  <c r="L152" i="13"/>
  <c r="N152" i="13"/>
  <c r="A152" i="22"/>
  <c r="K152" i="13"/>
  <c r="A152" i="23"/>
  <c r="C152" i="13"/>
  <c r="C152" i="24" s="1"/>
  <c r="C152" i="21" s="1"/>
  <c r="C152" i="22" s="1"/>
  <c r="E152" i="13"/>
  <c r="D152" i="21" s="1"/>
  <c r="E152" i="21" s="1"/>
  <c r="A152" i="24"/>
  <c r="D152" i="24" s="1"/>
  <c r="E152" i="24" s="1"/>
  <c r="B152" i="13"/>
  <c r="B152" i="24" s="1"/>
  <c r="B152" i="21" s="1"/>
  <c r="B152" i="22" s="1"/>
  <c r="J152" i="13"/>
  <c r="O152" i="13"/>
  <c r="G152" i="13"/>
  <c r="A152" i="25"/>
  <c r="H152" i="13"/>
  <c r="A152" i="21"/>
  <c r="A147" i="38"/>
  <c r="A153" i="13"/>
  <c r="H151" i="24"/>
  <c r="H151" i="21" s="1"/>
  <c r="H151" i="22" s="1"/>
  <c r="K151" i="24"/>
  <c r="K151" i="21" s="1"/>
  <c r="K151" i="22" s="1"/>
  <c r="B151" i="25"/>
  <c r="C151" i="25" s="1"/>
  <c r="O151" i="25" s="1"/>
  <c r="B151" i="23"/>
  <c r="B146" i="38"/>
  <c r="C146" i="38" s="1"/>
  <c r="J151" i="24"/>
  <c r="J151" i="21" s="1"/>
  <c r="J151" i="22" s="1"/>
  <c r="G152" i="24" l="1"/>
  <c r="G152" i="21" s="1"/>
  <c r="G152" i="22" s="1"/>
  <c r="H152" i="24"/>
  <c r="H152" i="21" s="1"/>
  <c r="H152" i="22" s="1"/>
  <c r="J152" i="24"/>
  <c r="J152" i="21" s="1"/>
  <c r="J152" i="22" s="1"/>
  <c r="A153" i="21"/>
  <c r="N153" i="13"/>
  <c r="K153" i="13"/>
  <c r="I153" i="13"/>
  <c r="L153" i="13"/>
  <c r="H153" i="13"/>
  <c r="G153" i="13"/>
  <c r="B153" i="13"/>
  <c r="B153" i="24" s="1"/>
  <c r="B153" i="21" s="1"/>
  <c r="B153" i="22" s="1"/>
  <c r="E153" i="13"/>
  <c r="D153" i="21" s="1"/>
  <c r="E153" i="21" s="1"/>
  <c r="A153" i="23"/>
  <c r="A148" i="38"/>
  <c r="A153" i="22"/>
  <c r="J153" i="13"/>
  <c r="C153" i="13"/>
  <c r="C153" i="24" s="1"/>
  <c r="C153" i="21" s="1"/>
  <c r="C153" i="22" s="1"/>
  <c r="M153" i="13"/>
  <c r="A153" i="24"/>
  <c r="D153" i="24" s="1"/>
  <c r="E153" i="24" s="1"/>
  <c r="O153" i="13"/>
  <c r="A153" i="25"/>
  <c r="A154" i="13"/>
  <c r="B152" i="25"/>
  <c r="C152" i="25" s="1"/>
  <c r="O152" i="25" s="1"/>
  <c r="B147" i="38"/>
  <c r="C147" i="38" s="1"/>
  <c r="B152" i="23"/>
  <c r="Q152" i="13"/>
  <c r="K152" i="24"/>
  <c r="K152" i="21" s="1"/>
  <c r="K152" i="22" s="1"/>
  <c r="I152" i="24"/>
  <c r="I152" i="21" s="1"/>
  <c r="I152" i="22" s="1"/>
  <c r="B153" i="23" l="1"/>
  <c r="B148" i="38"/>
  <c r="C148" i="38" s="1"/>
  <c r="B153" i="25"/>
  <c r="C153" i="25" s="1"/>
  <c r="O153" i="25" s="1"/>
  <c r="I153" i="24"/>
  <c r="I153" i="21" s="1"/>
  <c r="I153" i="22" s="1"/>
  <c r="A154" i="22"/>
  <c r="N154" i="13"/>
  <c r="A154" i="21"/>
  <c r="B154" i="13"/>
  <c r="B154" i="24" s="1"/>
  <c r="B154" i="21" s="1"/>
  <c r="B154" i="22" s="1"/>
  <c r="K154" i="13"/>
  <c r="A149" i="38"/>
  <c r="G154" i="13"/>
  <c r="A154" i="24"/>
  <c r="D154" i="24" s="1"/>
  <c r="E154" i="24" s="1"/>
  <c r="E154" i="13"/>
  <c r="D154" i="21" s="1"/>
  <c r="E154" i="21" s="1"/>
  <c r="H154" i="13"/>
  <c r="O154" i="13"/>
  <c r="L154" i="13"/>
  <c r="A154" i="23"/>
  <c r="J154" i="13"/>
  <c r="M154" i="13"/>
  <c r="C154" i="13"/>
  <c r="C154" i="24" s="1"/>
  <c r="C154" i="21" s="1"/>
  <c r="C154" i="22" s="1"/>
  <c r="I154" i="13"/>
  <c r="A154" i="25"/>
  <c r="A155" i="13"/>
  <c r="G153" i="24"/>
  <c r="G153" i="21" s="1"/>
  <c r="G153" i="22" s="1"/>
  <c r="K153" i="24"/>
  <c r="K153" i="21" s="1"/>
  <c r="K153" i="22" s="1"/>
  <c r="H153" i="24"/>
  <c r="H153" i="21" s="1"/>
  <c r="H153" i="22" s="1"/>
  <c r="J153" i="24"/>
  <c r="J153" i="21" s="1"/>
  <c r="J153" i="22" s="1"/>
  <c r="Q153" i="13"/>
  <c r="Q154" i="13" l="1"/>
  <c r="B154" i="25"/>
  <c r="C154" i="25" s="1"/>
  <c r="O154" i="25" s="1"/>
  <c r="B149" i="38"/>
  <c r="C149" i="38" s="1"/>
  <c r="B154" i="23"/>
  <c r="A150" i="38"/>
  <c r="B155" i="13"/>
  <c r="B155" i="24" s="1"/>
  <c r="B155" i="21" s="1"/>
  <c r="B155" i="22" s="1"/>
  <c r="G155" i="13"/>
  <c r="L155" i="13"/>
  <c r="M155" i="13"/>
  <c r="H155" i="13"/>
  <c r="O155" i="13"/>
  <c r="I155" i="13"/>
  <c r="C155" i="13"/>
  <c r="C155" i="24" s="1"/>
  <c r="C155" i="21" s="1"/>
  <c r="C155" i="22" s="1"/>
  <c r="A155" i="22"/>
  <c r="A155" i="24"/>
  <c r="D155" i="24" s="1"/>
  <c r="E155" i="24" s="1"/>
  <c r="J155" i="13"/>
  <c r="A155" i="21"/>
  <c r="E155" i="13"/>
  <c r="D155" i="21" s="1"/>
  <c r="E155" i="21" s="1"/>
  <c r="A155" i="25"/>
  <c r="N155" i="13"/>
  <c r="A155" i="23"/>
  <c r="K155" i="13"/>
  <c r="A156" i="13"/>
  <c r="G154" i="24"/>
  <c r="G154" i="21" s="1"/>
  <c r="G154" i="22" s="1"/>
  <c r="J154" i="24"/>
  <c r="J154" i="21" s="1"/>
  <c r="J154" i="22" s="1"/>
  <c r="H154" i="24"/>
  <c r="H154" i="21" s="1"/>
  <c r="H154" i="22" s="1"/>
  <c r="I154" i="24"/>
  <c r="I154" i="21" s="1"/>
  <c r="I154" i="22" s="1"/>
  <c r="K154" i="24"/>
  <c r="K154" i="21" s="1"/>
  <c r="K154" i="22" s="1"/>
  <c r="K155" i="24" l="1"/>
  <c r="K155" i="21" s="1"/>
  <c r="K155" i="22" s="1"/>
  <c r="H155" i="24"/>
  <c r="H155" i="21" s="1"/>
  <c r="H155" i="22" s="1"/>
  <c r="B150" i="38"/>
  <c r="C150" i="38" s="1"/>
  <c r="B155" i="25"/>
  <c r="C155" i="25" s="1"/>
  <c r="O155" i="25" s="1"/>
  <c r="B155" i="23"/>
  <c r="J155" i="24"/>
  <c r="J155" i="21" s="1"/>
  <c r="J155" i="22" s="1"/>
  <c r="I155" i="24"/>
  <c r="I155" i="21" s="1"/>
  <c r="I155" i="22" s="1"/>
  <c r="Q155" i="13"/>
  <c r="E156" i="13"/>
  <c r="D156" i="21" s="1"/>
  <c r="E156" i="21" s="1"/>
  <c r="J156" i="13"/>
  <c r="A156" i="24"/>
  <c r="D156" i="24" s="1"/>
  <c r="E156" i="24" s="1"/>
  <c r="A156" i="25"/>
  <c r="M156" i="13"/>
  <c r="H156" i="13"/>
  <c r="C156" i="13"/>
  <c r="C156" i="24" s="1"/>
  <c r="C156" i="21" s="1"/>
  <c r="C156" i="22" s="1"/>
  <c r="I156" i="13"/>
  <c r="K156" i="13"/>
  <c r="A156" i="22"/>
  <c r="N156" i="13"/>
  <c r="L156" i="13"/>
  <c r="B156" i="13"/>
  <c r="B156" i="24" s="1"/>
  <c r="B156" i="21" s="1"/>
  <c r="B156" i="22" s="1"/>
  <c r="G156" i="13"/>
  <c r="A156" i="21"/>
  <c r="O156" i="13"/>
  <c r="A151" i="38"/>
  <c r="A156" i="23"/>
  <c r="A157" i="13"/>
  <c r="G155" i="24"/>
  <c r="G155" i="21" s="1"/>
  <c r="G155" i="22" s="1"/>
  <c r="G156" i="24" l="1"/>
  <c r="G156" i="21" s="1"/>
  <c r="G156" i="22" s="1"/>
  <c r="H156" i="24"/>
  <c r="H156" i="21" s="1"/>
  <c r="H156" i="22" s="1"/>
  <c r="J156" i="24"/>
  <c r="J156" i="21" s="1"/>
  <c r="J156" i="22" s="1"/>
  <c r="K156" i="24"/>
  <c r="K156" i="21" s="1"/>
  <c r="K156" i="22" s="1"/>
  <c r="I156" i="24"/>
  <c r="I156" i="21" s="1"/>
  <c r="I156" i="22" s="1"/>
  <c r="O157" i="13"/>
  <c r="C157" i="13"/>
  <c r="C157" i="24" s="1"/>
  <c r="C157" i="21" s="1"/>
  <c r="C157" i="22" s="1"/>
  <c r="N157" i="13"/>
  <c r="G157" i="13"/>
  <c r="I157" i="13"/>
  <c r="E157" i="13"/>
  <c r="D157" i="21" s="1"/>
  <c r="E157" i="21" s="1"/>
  <c r="A157" i="22"/>
  <c r="M157" i="13"/>
  <c r="A157" i="25"/>
  <c r="A152" i="38"/>
  <c r="H157" i="13"/>
  <c r="A157" i="23"/>
  <c r="K157" i="13"/>
  <c r="A157" i="21"/>
  <c r="L157" i="13"/>
  <c r="B157" i="13"/>
  <c r="B157" i="24" s="1"/>
  <c r="B157" i="21" s="1"/>
  <c r="B157" i="22" s="1"/>
  <c r="J157" i="13"/>
  <c r="A157" i="24"/>
  <c r="D157" i="24" s="1"/>
  <c r="E157" i="24" s="1"/>
  <c r="A158" i="13"/>
  <c r="B151" i="38"/>
  <c r="C151" i="38" s="1"/>
  <c r="B156" i="23"/>
  <c r="B156" i="25"/>
  <c r="C156" i="25" s="1"/>
  <c r="O156" i="25" s="1"/>
  <c r="Q156" i="13"/>
  <c r="Q157" i="13" l="1"/>
  <c r="J157" i="24"/>
  <c r="J157" i="21" s="1"/>
  <c r="J157" i="22" s="1"/>
  <c r="K157" i="24"/>
  <c r="K157" i="21" s="1"/>
  <c r="K157" i="22" s="1"/>
  <c r="I157" i="24"/>
  <c r="I157" i="21" s="1"/>
  <c r="I157" i="22" s="1"/>
  <c r="B152" i="38"/>
  <c r="C152" i="38" s="1"/>
  <c r="B157" i="23"/>
  <c r="B157" i="25"/>
  <c r="C157" i="25" s="1"/>
  <c r="O157" i="25" s="1"/>
  <c r="G157" i="24"/>
  <c r="G157" i="21" s="1"/>
  <c r="G157" i="22" s="1"/>
  <c r="A158" i="23"/>
  <c r="C158" i="13"/>
  <c r="C158" i="24" s="1"/>
  <c r="C158" i="21" s="1"/>
  <c r="C158" i="22" s="1"/>
  <c r="B158" i="13"/>
  <c r="B158" i="24" s="1"/>
  <c r="B158" i="21" s="1"/>
  <c r="B158" i="22" s="1"/>
  <c r="I158" i="13"/>
  <c r="E158" i="13"/>
  <c r="D158" i="21" s="1"/>
  <c r="E158" i="21" s="1"/>
  <c r="J158" i="13"/>
  <c r="A158" i="25"/>
  <c r="A158" i="22"/>
  <c r="O158" i="13"/>
  <c r="N158" i="13"/>
  <c r="L158" i="13"/>
  <c r="G158" i="13"/>
  <c r="H158" i="13"/>
  <c r="A158" i="24"/>
  <c r="D158" i="24" s="1"/>
  <c r="E158" i="24" s="1"/>
  <c r="A158" i="21"/>
  <c r="A153" i="38"/>
  <c r="M158" i="13"/>
  <c r="K158" i="13"/>
  <c r="A159" i="13"/>
  <c r="H157" i="24"/>
  <c r="H157" i="21" s="1"/>
  <c r="H157" i="22" s="1"/>
  <c r="K158" i="24" l="1"/>
  <c r="K158" i="21" s="1"/>
  <c r="K158" i="22" s="1"/>
  <c r="G158" i="24"/>
  <c r="G158" i="21" s="1"/>
  <c r="G158" i="22" s="1"/>
  <c r="I158" i="24"/>
  <c r="I158" i="21" s="1"/>
  <c r="I158" i="22" s="1"/>
  <c r="J158" i="24"/>
  <c r="J158" i="21" s="1"/>
  <c r="J158" i="22" s="1"/>
  <c r="H158" i="24"/>
  <c r="H158" i="21" s="1"/>
  <c r="H158" i="22" s="1"/>
  <c r="G159" i="13"/>
  <c r="I159" i="13"/>
  <c r="E159" i="13"/>
  <c r="D159" i="21" s="1"/>
  <c r="E159" i="21" s="1"/>
  <c r="A159" i="25"/>
  <c r="L159" i="13"/>
  <c r="N159" i="13"/>
  <c r="A154" i="38"/>
  <c r="M159" i="13"/>
  <c r="B159" i="13"/>
  <c r="B159" i="24" s="1"/>
  <c r="B159" i="21" s="1"/>
  <c r="B159" i="22" s="1"/>
  <c r="H159" i="13"/>
  <c r="A159" i="24"/>
  <c r="D159" i="24" s="1"/>
  <c r="E159" i="24" s="1"/>
  <c r="A159" i="23"/>
  <c r="A159" i="21"/>
  <c r="C159" i="13"/>
  <c r="C159" i="24" s="1"/>
  <c r="C159" i="21" s="1"/>
  <c r="C159" i="22" s="1"/>
  <c r="O159" i="13"/>
  <c r="J159" i="13"/>
  <c r="K159" i="13"/>
  <c r="A159" i="22"/>
  <c r="A160" i="13"/>
  <c r="Q158" i="13"/>
  <c r="B158" i="25"/>
  <c r="C158" i="25" s="1"/>
  <c r="O158" i="25" s="1"/>
  <c r="B153" i="38"/>
  <c r="C153" i="38" s="1"/>
  <c r="B158" i="23"/>
  <c r="K159" i="24" l="1"/>
  <c r="K159" i="21" s="1"/>
  <c r="K159" i="22" s="1"/>
  <c r="B159" i="23"/>
  <c r="B159" i="25"/>
  <c r="C159" i="25" s="1"/>
  <c r="O159" i="25" s="1"/>
  <c r="B154" i="38"/>
  <c r="C154" i="38" s="1"/>
  <c r="Q159" i="13"/>
  <c r="G159" i="24"/>
  <c r="G159" i="21" s="1"/>
  <c r="G159" i="22" s="1"/>
  <c r="J159" i="24"/>
  <c r="J159" i="21" s="1"/>
  <c r="J159" i="22" s="1"/>
  <c r="L160" i="13"/>
  <c r="J160" i="13"/>
  <c r="K160" i="13"/>
  <c r="A160" i="21"/>
  <c r="A160" i="25"/>
  <c r="O160" i="13"/>
  <c r="A155" i="38"/>
  <c r="N160" i="13"/>
  <c r="C160" i="13"/>
  <c r="C160" i="24" s="1"/>
  <c r="C160" i="21" s="1"/>
  <c r="C160" i="22" s="1"/>
  <c r="I160" i="13"/>
  <c r="A160" i="23"/>
  <c r="E160" i="13"/>
  <c r="D160" i="21" s="1"/>
  <c r="E160" i="21" s="1"/>
  <c r="A160" i="24"/>
  <c r="D160" i="24" s="1"/>
  <c r="E160" i="24" s="1"/>
  <c r="M160" i="13"/>
  <c r="B160" i="13"/>
  <c r="B160" i="24" s="1"/>
  <c r="B160" i="21" s="1"/>
  <c r="B160" i="22" s="1"/>
  <c r="G160" i="13"/>
  <c r="H160" i="13"/>
  <c r="A160" i="22"/>
  <c r="A161" i="13"/>
  <c r="H159" i="24"/>
  <c r="H159" i="21" s="1"/>
  <c r="H159" i="22" s="1"/>
  <c r="I159" i="24"/>
  <c r="I159" i="21" s="1"/>
  <c r="I159" i="22" s="1"/>
  <c r="H160" i="24" l="1"/>
  <c r="H160" i="21" s="1"/>
  <c r="H160" i="22" s="1"/>
  <c r="G160" i="24"/>
  <c r="G160" i="21" s="1"/>
  <c r="G160" i="22" s="1"/>
  <c r="I160" i="24"/>
  <c r="I160" i="21" s="1"/>
  <c r="I160" i="22" s="1"/>
  <c r="J160" i="24"/>
  <c r="J160" i="21" s="1"/>
  <c r="J160" i="22" s="1"/>
  <c r="Q160" i="13"/>
  <c r="N161" i="13"/>
  <c r="A161" i="21"/>
  <c r="I161" i="13"/>
  <c r="H161" i="13"/>
  <c r="O161" i="13"/>
  <c r="A156" i="38"/>
  <c r="M161" i="13"/>
  <c r="B161" i="13"/>
  <c r="B161" i="24" s="1"/>
  <c r="B161" i="21" s="1"/>
  <c r="B161" i="22" s="1"/>
  <c r="K161" i="13"/>
  <c r="A161" i="23"/>
  <c r="A161" i="25"/>
  <c r="L161" i="13"/>
  <c r="E161" i="13"/>
  <c r="D161" i="21" s="1"/>
  <c r="E161" i="21" s="1"/>
  <c r="A161" i="24"/>
  <c r="D161" i="24" s="1"/>
  <c r="E161" i="24" s="1"/>
  <c r="J161" i="13"/>
  <c r="G161" i="13"/>
  <c r="A161" i="22"/>
  <c r="C161" i="13"/>
  <c r="C161" i="24" s="1"/>
  <c r="C161" i="21" s="1"/>
  <c r="C161" i="22" s="1"/>
  <c r="A162" i="13"/>
  <c r="B155" i="38"/>
  <c r="C155" i="38" s="1"/>
  <c r="B160" i="23"/>
  <c r="B160" i="25"/>
  <c r="C160" i="25" s="1"/>
  <c r="O160" i="25" s="1"/>
  <c r="K160" i="24"/>
  <c r="K160" i="21" s="1"/>
  <c r="K160" i="22" s="1"/>
  <c r="G161" i="24" l="1"/>
  <c r="G161" i="21" s="1"/>
  <c r="G161" i="22" s="1"/>
  <c r="J161" i="24"/>
  <c r="J161" i="21" s="1"/>
  <c r="J161" i="22" s="1"/>
  <c r="Q161" i="13"/>
  <c r="K161" i="24"/>
  <c r="K161" i="21" s="1"/>
  <c r="K161" i="22" s="1"/>
  <c r="B161" i="25"/>
  <c r="C161" i="25" s="1"/>
  <c r="O161" i="25" s="1"/>
  <c r="B161" i="23"/>
  <c r="B156" i="38"/>
  <c r="C156" i="38" s="1"/>
  <c r="H161" i="24"/>
  <c r="H161" i="21" s="1"/>
  <c r="H161" i="22" s="1"/>
  <c r="A162" i="24"/>
  <c r="D162" i="24" s="1"/>
  <c r="E162" i="24" s="1"/>
  <c r="M162" i="13"/>
  <c r="A162" i="25"/>
  <c r="C162" i="13"/>
  <c r="C162" i="24" s="1"/>
  <c r="C162" i="21" s="1"/>
  <c r="C162" i="22" s="1"/>
  <c r="H162" i="13"/>
  <c r="J162" i="13"/>
  <c r="K162" i="13"/>
  <c r="E162" i="13"/>
  <c r="D162" i="21" s="1"/>
  <c r="E162" i="21" s="1"/>
  <c r="O162" i="13"/>
  <c r="B162" i="13"/>
  <c r="B162" i="24" s="1"/>
  <c r="B162" i="21" s="1"/>
  <c r="B162" i="22" s="1"/>
  <c r="L162" i="13"/>
  <c r="I162" i="13"/>
  <c r="A157" i="38"/>
  <c r="G162" i="13"/>
  <c r="N162" i="13"/>
  <c r="A162" i="21"/>
  <c r="A162" i="23"/>
  <c r="A162" i="22"/>
  <c r="A163" i="13"/>
  <c r="I161" i="24"/>
  <c r="I161" i="21" s="1"/>
  <c r="I161" i="22" s="1"/>
  <c r="H162" i="24" l="1"/>
  <c r="I162" i="24"/>
  <c r="I162" i="21" s="1"/>
  <c r="I162" i="22" s="1"/>
  <c r="G162" i="24"/>
  <c r="G162" i="21" s="1"/>
  <c r="G162" i="22" s="1"/>
  <c r="J162" i="24"/>
  <c r="J162" i="21" s="1"/>
  <c r="J162" i="22" s="1"/>
  <c r="K162" i="24"/>
  <c r="K162" i="21" s="1"/>
  <c r="K162" i="22" s="1"/>
  <c r="B157" i="38"/>
  <c r="C157" i="38" s="1"/>
  <c r="B162" i="25"/>
  <c r="C162" i="25" s="1"/>
  <c r="O162" i="25" s="1"/>
  <c r="B162" i="23"/>
  <c r="H162" i="21"/>
  <c r="H162" i="22" s="1"/>
  <c r="C163" i="13"/>
  <c r="C163" i="24" s="1"/>
  <c r="C163" i="21" s="1"/>
  <c r="C163" i="22" s="1"/>
  <c r="O163" i="13"/>
  <c r="G163" i="13"/>
  <c r="L163" i="13"/>
  <c r="H163" i="13"/>
  <c r="A163" i="22"/>
  <c r="B163" i="13"/>
  <c r="B163" i="24" s="1"/>
  <c r="B163" i="21" s="1"/>
  <c r="B163" i="22" s="1"/>
  <c r="A163" i="25"/>
  <c r="J163" i="13"/>
  <c r="I163" i="13"/>
  <c r="M163" i="13"/>
  <c r="A163" i="21"/>
  <c r="E163" i="13"/>
  <c r="D163" i="21" s="1"/>
  <c r="E163" i="21" s="1"/>
  <c r="K163" i="13"/>
  <c r="A163" i="24"/>
  <c r="D163" i="24" s="1"/>
  <c r="E163" i="24" s="1"/>
  <c r="A163" i="23"/>
  <c r="A158" i="38"/>
  <c r="N163" i="13"/>
  <c r="A164" i="13"/>
  <c r="Q162" i="13"/>
  <c r="Q163" i="13" l="1"/>
  <c r="B163" i="23"/>
  <c r="B163" i="25"/>
  <c r="C163" i="25" s="1"/>
  <c r="O163" i="25" s="1"/>
  <c r="B158" i="38"/>
  <c r="C158" i="38" s="1"/>
  <c r="K163" i="24"/>
  <c r="K163" i="21" s="1"/>
  <c r="K163" i="22" s="1"/>
  <c r="G163" i="24"/>
  <c r="G163" i="21" s="1"/>
  <c r="G163" i="22" s="1"/>
  <c r="I163" i="24"/>
  <c r="I163" i="21" s="1"/>
  <c r="I163" i="22" s="1"/>
  <c r="J163" i="24"/>
  <c r="J163" i="21" s="1"/>
  <c r="J163" i="22" s="1"/>
  <c r="H163" i="24"/>
  <c r="H163" i="21" s="1"/>
  <c r="H163" i="22" s="1"/>
  <c r="E164" i="13"/>
  <c r="D164" i="21" s="1"/>
  <c r="E164" i="21" s="1"/>
  <c r="A164" i="23"/>
  <c r="C164" i="13"/>
  <c r="C164" i="24" s="1"/>
  <c r="C164" i="21" s="1"/>
  <c r="C164" i="22" s="1"/>
  <c r="L164" i="13"/>
  <c r="B164" i="13"/>
  <c r="B164" i="24" s="1"/>
  <c r="B164" i="21" s="1"/>
  <c r="B164" i="22" s="1"/>
  <c r="H164" i="13"/>
  <c r="J164" i="13"/>
  <c r="A164" i="21"/>
  <c r="G164" i="13"/>
  <c r="K164" i="13"/>
  <c r="A159" i="38"/>
  <c r="O164" i="13"/>
  <c r="A164" i="25"/>
  <c r="N164" i="13"/>
  <c r="A164" i="22"/>
  <c r="I164" i="13"/>
  <c r="M164" i="13"/>
  <c r="A164" i="24"/>
  <c r="D164" i="24" s="1"/>
  <c r="E164" i="24" s="1"/>
  <c r="A165" i="13"/>
  <c r="I164" i="24" l="1"/>
  <c r="I164" i="21" s="1"/>
  <c r="I164" i="22" s="1"/>
  <c r="K164" i="24"/>
  <c r="K164" i="21" s="1"/>
  <c r="K164" i="22" s="1"/>
  <c r="H164" i="24"/>
  <c r="H164" i="21" s="1"/>
  <c r="H164" i="22" s="1"/>
  <c r="G164" i="24"/>
  <c r="G164" i="21" s="1"/>
  <c r="G164" i="22" s="1"/>
  <c r="B159" i="38"/>
  <c r="C159" i="38" s="1"/>
  <c r="B164" i="23"/>
  <c r="B164" i="25"/>
  <c r="C164" i="25" s="1"/>
  <c r="O164" i="25" s="1"/>
  <c r="Q164" i="13"/>
  <c r="A165" i="21"/>
  <c r="M165" i="13"/>
  <c r="H165" i="13"/>
  <c r="E165" i="13"/>
  <c r="D165" i="21" s="1"/>
  <c r="E165" i="21" s="1"/>
  <c r="O165" i="13"/>
  <c r="A165" i="24"/>
  <c r="D165" i="24" s="1"/>
  <c r="E165" i="24" s="1"/>
  <c r="C165" i="13"/>
  <c r="C165" i="24" s="1"/>
  <c r="C165" i="21" s="1"/>
  <c r="C165" i="22" s="1"/>
  <c r="A165" i="25"/>
  <c r="J165" i="13"/>
  <c r="A160" i="38"/>
  <c r="G165" i="13"/>
  <c r="A165" i="23"/>
  <c r="N165" i="13"/>
  <c r="L165" i="13"/>
  <c r="B165" i="13"/>
  <c r="B165" i="24" s="1"/>
  <c r="B165" i="21" s="1"/>
  <c r="B165" i="22" s="1"/>
  <c r="A165" i="22"/>
  <c r="K165" i="13"/>
  <c r="I165" i="13"/>
  <c r="A166" i="13"/>
  <c r="J164" i="24"/>
  <c r="J164" i="21" s="1"/>
  <c r="J164" i="22" s="1"/>
  <c r="I165" i="24" l="1"/>
  <c r="I165" i="21" s="1"/>
  <c r="I165" i="22" s="1"/>
  <c r="K165" i="24"/>
  <c r="K165" i="21" s="1"/>
  <c r="K165" i="22" s="1"/>
  <c r="J165" i="24"/>
  <c r="J165" i="21" s="1"/>
  <c r="J165" i="22" s="1"/>
  <c r="L166" i="13"/>
  <c r="I166" i="13"/>
  <c r="C166" i="13"/>
  <c r="C166" i="24" s="1"/>
  <c r="C166" i="21" s="1"/>
  <c r="C166" i="22" s="1"/>
  <c r="A166" i="24"/>
  <c r="D166" i="24" s="1"/>
  <c r="E166" i="24" s="1"/>
  <c r="G166" i="13"/>
  <c r="B166" i="13"/>
  <c r="B166" i="24" s="1"/>
  <c r="B166" i="21" s="1"/>
  <c r="B166" i="22" s="1"/>
  <c r="A166" i="21"/>
  <c r="H166" i="13"/>
  <c r="A166" i="22"/>
  <c r="A166" i="25"/>
  <c r="M166" i="13"/>
  <c r="O166" i="13"/>
  <c r="A161" i="38"/>
  <c r="J166" i="13"/>
  <c r="A166" i="23"/>
  <c r="K166" i="13"/>
  <c r="N166" i="13"/>
  <c r="E166" i="13"/>
  <c r="D166" i="21" s="1"/>
  <c r="E166" i="21" s="1"/>
  <c r="A167" i="13"/>
  <c r="B160" i="38"/>
  <c r="C160" i="38" s="1"/>
  <c r="B165" i="23"/>
  <c r="B165" i="25"/>
  <c r="C165" i="25" s="1"/>
  <c r="O165" i="25" s="1"/>
  <c r="G165" i="24"/>
  <c r="G165" i="21" s="1"/>
  <c r="G165" i="22" s="1"/>
  <c r="H165" i="24"/>
  <c r="Q165" i="13"/>
  <c r="K166" i="24" l="1"/>
  <c r="K166" i="21" s="1"/>
  <c r="K166" i="22" s="1"/>
  <c r="H166" i="24"/>
  <c r="H166" i="21" s="1"/>
  <c r="H166" i="22" s="1"/>
  <c r="J166" i="24"/>
  <c r="J166" i="21" s="1"/>
  <c r="J166" i="22" s="1"/>
  <c r="G166" i="24"/>
  <c r="G166" i="21" s="1"/>
  <c r="G166" i="22" s="1"/>
  <c r="I166" i="24"/>
  <c r="I166" i="21" s="1"/>
  <c r="I166" i="22" s="1"/>
  <c r="H165" i="21"/>
  <c r="A167" i="23"/>
  <c r="A167" i="24"/>
  <c r="D167" i="24" s="1"/>
  <c r="E167" i="24" s="1"/>
  <c r="A162" i="38"/>
  <c r="A167" i="21"/>
  <c r="M167" i="13"/>
  <c r="H167" i="13"/>
  <c r="G167" i="13"/>
  <c r="N167" i="13"/>
  <c r="A167" i="25"/>
  <c r="J167" i="13"/>
  <c r="B167" i="13"/>
  <c r="B167" i="24" s="1"/>
  <c r="B167" i="21" s="1"/>
  <c r="B167" i="22" s="1"/>
  <c r="A167" i="22"/>
  <c r="O167" i="13"/>
  <c r="I167" i="13"/>
  <c r="L167" i="13"/>
  <c r="C167" i="13"/>
  <c r="C167" i="24" s="1"/>
  <c r="C167" i="21" s="1"/>
  <c r="C167" i="22" s="1"/>
  <c r="E167" i="13"/>
  <c r="D167" i="21" s="1"/>
  <c r="E167" i="21" s="1"/>
  <c r="K167" i="13"/>
  <c r="A168" i="13"/>
  <c r="B161" i="38"/>
  <c r="C161" i="38" s="1"/>
  <c r="B166" i="25"/>
  <c r="C166" i="25" s="1"/>
  <c r="O166" i="25" s="1"/>
  <c r="B166" i="23"/>
  <c r="Q166" i="13"/>
  <c r="K167" i="24" l="1"/>
  <c r="K167" i="21" s="1"/>
  <c r="K167" i="22" s="1"/>
  <c r="I167" i="24"/>
  <c r="I167" i="21" s="1"/>
  <c r="I167" i="22" s="1"/>
  <c r="Q167" i="13"/>
  <c r="H167" i="24"/>
  <c r="H167" i="21" s="1"/>
  <c r="H167" i="22" s="1"/>
  <c r="J167" i="24"/>
  <c r="J167" i="21" s="1"/>
  <c r="J167" i="22" s="1"/>
  <c r="A168" i="23"/>
  <c r="H168" i="13"/>
  <c r="B168" i="13"/>
  <c r="B168" i="24" s="1"/>
  <c r="B168" i="21" s="1"/>
  <c r="B168" i="22" s="1"/>
  <c r="J168" i="13"/>
  <c r="I168" i="13"/>
  <c r="A168" i="21"/>
  <c r="A168" i="24"/>
  <c r="D168" i="24" s="1"/>
  <c r="E168" i="24" s="1"/>
  <c r="N168" i="13"/>
  <c r="A163" i="38"/>
  <c r="C168" i="13"/>
  <c r="C168" i="24" s="1"/>
  <c r="C168" i="21" s="1"/>
  <c r="C168" i="22" s="1"/>
  <c r="O168" i="13"/>
  <c r="E168" i="13"/>
  <c r="D168" i="21" s="1"/>
  <c r="E168" i="21" s="1"/>
  <c r="M168" i="13"/>
  <c r="A168" i="22"/>
  <c r="K168" i="13"/>
  <c r="L168" i="13"/>
  <c r="G168" i="13"/>
  <c r="A168" i="25"/>
  <c r="A169" i="13"/>
  <c r="B167" i="25"/>
  <c r="C167" i="25" s="1"/>
  <c r="O167" i="25" s="1"/>
  <c r="B167" i="23"/>
  <c r="B162" i="38"/>
  <c r="C162" i="38" s="1"/>
  <c r="G167" i="24"/>
  <c r="H165" i="22"/>
  <c r="K168" i="24" l="1"/>
  <c r="K168" i="21" s="1"/>
  <c r="Q168" i="13"/>
  <c r="G167" i="21"/>
  <c r="G169" i="13"/>
  <c r="J169" i="13"/>
  <c r="C169" i="13"/>
  <c r="C169" i="24" s="1"/>
  <c r="C169" i="21" s="1"/>
  <c r="C169" i="22" s="1"/>
  <c r="A169" i="23"/>
  <c r="K169" i="13"/>
  <c r="A169" i="21"/>
  <c r="H169" i="13"/>
  <c r="O169" i="13"/>
  <c r="B169" i="13"/>
  <c r="B169" i="24" s="1"/>
  <c r="B169" i="21" s="1"/>
  <c r="B169" i="22" s="1"/>
  <c r="A169" i="25"/>
  <c r="M169" i="13"/>
  <c r="I169" i="13"/>
  <c r="L169" i="13"/>
  <c r="A164" i="38"/>
  <c r="E169" i="13"/>
  <c r="D169" i="21" s="1"/>
  <c r="E169" i="21" s="1"/>
  <c r="N169" i="13"/>
  <c r="A169" i="24"/>
  <c r="D169" i="24" s="1"/>
  <c r="E169" i="24" s="1"/>
  <c r="A169" i="22"/>
  <c r="A170" i="13"/>
  <c r="B168" i="25"/>
  <c r="C168" i="25" s="1"/>
  <c r="O168" i="25" s="1"/>
  <c r="B168" i="23"/>
  <c r="B163" i="38"/>
  <c r="C163" i="38" s="1"/>
  <c r="H168" i="24"/>
  <c r="G168" i="24"/>
  <c r="G168" i="21" s="1"/>
  <c r="G168" i="22" s="1"/>
  <c r="I168" i="24"/>
  <c r="J168" i="24"/>
  <c r="K168" i="22" l="1"/>
  <c r="I169" i="24"/>
  <c r="I169" i="21" s="1"/>
  <c r="I169" i="22" s="1"/>
  <c r="H168" i="21"/>
  <c r="B170" i="13"/>
  <c r="B170" i="24" s="1"/>
  <c r="B170" i="21" s="1"/>
  <c r="B170" i="22" s="1"/>
  <c r="K170" i="13"/>
  <c r="A170" i="23"/>
  <c r="E170" i="13"/>
  <c r="D170" i="21" s="1"/>
  <c r="E170" i="21" s="1"/>
  <c r="M170" i="13"/>
  <c r="A170" i="24"/>
  <c r="D170" i="24" s="1"/>
  <c r="E170" i="24" s="1"/>
  <c r="A170" i="22"/>
  <c r="A165" i="38"/>
  <c r="H170" i="13"/>
  <c r="J170" i="13"/>
  <c r="L170" i="13"/>
  <c r="C170" i="13"/>
  <c r="C170" i="24" s="1"/>
  <c r="C170" i="21" s="1"/>
  <c r="C170" i="22" s="1"/>
  <c r="A170" i="21"/>
  <c r="A170" i="25"/>
  <c r="N170" i="13"/>
  <c r="I170" i="13"/>
  <c r="O170" i="13"/>
  <c r="G170" i="13"/>
  <c r="A171" i="13"/>
  <c r="H169" i="24"/>
  <c r="H169" i="21" s="1"/>
  <c r="H169" i="22" s="1"/>
  <c r="G167" i="22"/>
  <c r="J168" i="21"/>
  <c r="J169" i="24"/>
  <c r="J169" i="21" s="1"/>
  <c r="J169" i="22" s="1"/>
  <c r="I168" i="21"/>
  <c r="Q169" i="13"/>
  <c r="B169" i="23"/>
  <c r="B164" i="38"/>
  <c r="C164" i="38" s="1"/>
  <c r="B169" i="25"/>
  <c r="C169" i="25" s="1"/>
  <c r="O169" i="25" s="1"/>
  <c r="K169" i="24"/>
  <c r="K169" i="21" s="1"/>
  <c r="K169" i="22" s="1"/>
  <c r="G169" i="24"/>
  <c r="G169" i="21" s="1"/>
  <c r="G169" i="22" s="1"/>
  <c r="J170" i="24" l="1"/>
  <c r="J170" i="21" s="1"/>
  <c r="J170" i="22" s="1"/>
  <c r="I170" i="24"/>
  <c r="I170" i="21" s="1"/>
  <c r="I170" i="22" s="1"/>
  <c r="H170" i="24"/>
  <c r="H170" i="21" s="1"/>
  <c r="H170" i="22" s="1"/>
  <c r="B170" i="25"/>
  <c r="C170" i="25" s="1"/>
  <c r="O170" i="25" s="1"/>
  <c r="B165" i="38"/>
  <c r="C165" i="38" s="1"/>
  <c r="B170" i="23"/>
  <c r="K171" i="13"/>
  <c r="N171" i="13"/>
  <c r="L171" i="13"/>
  <c r="I171" i="13"/>
  <c r="O171" i="13"/>
  <c r="A171" i="23"/>
  <c r="E171" i="13"/>
  <c r="D171" i="21" s="1"/>
  <c r="E171" i="21" s="1"/>
  <c r="A171" i="24"/>
  <c r="D171" i="24" s="1"/>
  <c r="E171" i="24" s="1"/>
  <c r="H171" i="13"/>
  <c r="A171" i="25"/>
  <c r="A171" i="21"/>
  <c r="B171" i="13"/>
  <c r="B171" i="24" s="1"/>
  <c r="B171" i="21" s="1"/>
  <c r="B171" i="22" s="1"/>
  <c r="G171" i="13"/>
  <c r="J171" i="13"/>
  <c r="A171" i="22"/>
  <c r="C171" i="13"/>
  <c r="C171" i="24" s="1"/>
  <c r="C171" i="21" s="1"/>
  <c r="C171" i="22" s="1"/>
  <c r="A166" i="38"/>
  <c r="M171" i="13"/>
  <c r="A172" i="13"/>
  <c r="Q170" i="13"/>
  <c r="H168" i="22"/>
  <c r="I168" i="22"/>
  <c r="J168" i="22"/>
  <c r="G170" i="24"/>
  <c r="G170" i="21" s="1"/>
  <c r="G170" i="22" s="1"/>
  <c r="K170" i="24"/>
  <c r="K170" i="21" s="1"/>
  <c r="K170" i="22" s="1"/>
  <c r="J171" i="24" l="1"/>
  <c r="J171" i="21" s="1"/>
  <c r="J171" i="22" s="1"/>
  <c r="G171" i="24"/>
  <c r="G171" i="21" s="1"/>
  <c r="G171" i="22" s="1"/>
  <c r="H171" i="24"/>
  <c r="H171" i="21" s="1"/>
  <c r="K171" i="24"/>
  <c r="K171" i="21" s="1"/>
  <c r="K171" i="22" s="1"/>
  <c r="B166" i="38"/>
  <c r="C166" i="38" s="1"/>
  <c r="B171" i="23"/>
  <c r="B171" i="25"/>
  <c r="C171" i="25" s="1"/>
  <c r="O171" i="25" s="1"/>
  <c r="I171" i="24"/>
  <c r="I171" i="21" s="1"/>
  <c r="N172" i="13"/>
  <c r="L172" i="13"/>
  <c r="M172" i="13"/>
  <c r="A172" i="21"/>
  <c r="G172" i="13"/>
  <c r="A172" i="22"/>
  <c r="O172" i="13"/>
  <c r="C172" i="13"/>
  <c r="C172" i="24" s="1"/>
  <c r="C172" i="21" s="1"/>
  <c r="C172" i="22" s="1"/>
  <c r="A167" i="38"/>
  <c r="K172" i="13"/>
  <c r="I172" i="13"/>
  <c r="E172" i="13"/>
  <c r="D172" i="21" s="1"/>
  <c r="E172" i="21" s="1"/>
  <c r="J172" i="13"/>
  <c r="A172" i="25"/>
  <c r="A172" i="23"/>
  <c r="B172" i="13"/>
  <c r="B172" i="24" s="1"/>
  <c r="B172" i="21" s="1"/>
  <c r="B172" i="22" s="1"/>
  <c r="H172" i="13"/>
  <c r="A172" i="24"/>
  <c r="D172" i="24" s="1"/>
  <c r="E172" i="24" s="1"/>
  <c r="A173" i="13"/>
  <c r="Q171" i="13"/>
  <c r="H172" i="24" l="1"/>
  <c r="H172" i="21" s="1"/>
  <c r="H172" i="22" s="1"/>
  <c r="J172" i="24"/>
  <c r="J172" i="21" s="1"/>
  <c r="J172" i="22" s="1"/>
  <c r="J173" i="13"/>
  <c r="I173" i="13"/>
  <c r="N173" i="13"/>
  <c r="E173" i="13"/>
  <c r="D173" i="21" s="1"/>
  <c r="E173" i="21" s="1"/>
  <c r="L173" i="13"/>
  <c r="H173" i="13"/>
  <c r="O173" i="13"/>
  <c r="M173" i="13"/>
  <c r="A168" i="38"/>
  <c r="A173" i="25"/>
  <c r="B173" i="13"/>
  <c r="B173" i="24" s="1"/>
  <c r="B173" i="21" s="1"/>
  <c r="B173" i="22" s="1"/>
  <c r="C173" i="13"/>
  <c r="C173" i="24" s="1"/>
  <c r="C173" i="21" s="1"/>
  <c r="C173" i="22" s="1"/>
  <c r="G173" i="13"/>
  <c r="A173" i="24"/>
  <c r="D173" i="24" s="1"/>
  <c r="E173" i="24" s="1"/>
  <c r="A173" i="22"/>
  <c r="A173" i="23"/>
  <c r="A173" i="21"/>
  <c r="K173" i="13"/>
  <c r="A174" i="13"/>
  <c r="I172" i="24"/>
  <c r="I172" i="21" s="1"/>
  <c r="I172" i="22" s="1"/>
  <c r="H171" i="22"/>
  <c r="K172" i="24"/>
  <c r="K172" i="21" s="1"/>
  <c r="K172" i="22" s="1"/>
  <c r="Q172" i="13"/>
  <c r="I171" i="22"/>
  <c r="G172" i="24"/>
  <c r="G172" i="21" s="1"/>
  <c r="B167" i="38"/>
  <c r="C167" i="38" s="1"/>
  <c r="B172" i="23"/>
  <c r="B172" i="25"/>
  <c r="C172" i="25" s="1"/>
  <c r="O172" i="25" s="1"/>
  <c r="K173" i="24" l="1"/>
  <c r="K173" i="21" s="1"/>
  <c r="K173" i="22" s="1"/>
  <c r="J174" i="13"/>
  <c r="A174" i="23"/>
  <c r="O174" i="13"/>
  <c r="M174" i="13"/>
  <c r="E174" i="13"/>
  <c r="D174" i="21" s="1"/>
  <c r="E174" i="21" s="1"/>
  <c r="K174" i="13"/>
  <c r="A174" i="24"/>
  <c r="D174" i="24" s="1"/>
  <c r="E174" i="24" s="1"/>
  <c r="N174" i="13"/>
  <c r="C174" i="13"/>
  <c r="C174" i="24" s="1"/>
  <c r="C174" i="21" s="1"/>
  <c r="C174" i="22" s="1"/>
  <c r="A169" i="38"/>
  <c r="H174" i="13"/>
  <c r="G174" i="13"/>
  <c r="A174" i="21"/>
  <c r="A174" i="25"/>
  <c r="L174" i="13"/>
  <c r="A174" i="22"/>
  <c r="B174" i="13"/>
  <c r="B174" i="24" s="1"/>
  <c r="B174" i="21" s="1"/>
  <c r="B174" i="22" s="1"/>
  <c r="I174" i="13"/>
  <c r="A175" i="13"/>
  <c r="B173" i="23"/>
  <c r="B173" i="25"/>
  <c r="C173" i="25" s="1"/>
  <c r="O173" i="25" s="1"/>
  <c r="B168" i="38"/>
  <c r="C168" i="38" s="1"/>
  <c r="G172" i="22"/>
  <c r="H173" i="24"/>
  <c r="H173" i="21" s="1"/>
  <c r="I173" i="24"/>
  <c r="I173" i="21" s="1"/>
  <c r="I173" i="22" s="1"/>
  <c r="G173" i="24"/>
  <c r="G173" i="21" s="1"/>
  <c r="G173" i="22" s="1"/>
  <c r="Q173" i="13"/>
  <c r="J173" i="24"/>
  <c r="J173" i="21" s="1"/>
  <c r="J173" i="22" s="1"/>
  <c r="H174" i="24" l="1"/>
  <c r="H174" i="21" s="1"/>
  <c r="H174" i="22" s="1"/>
  <c r="Q174" i="13"/>
  <c r="I174" i="24"/>
  <c r="I174" i="21" s="1"/>
  <c r="I174" i="22" s="1"/>
  <c r="G174" i="24"/>
  <c r="G174" i="21" s="1"/>
  <c r="G174" i="22" s="1"/>
  <c r="H173" i="22"/>
  <c r="L175" i="13"/>
  <c r="M175" i="13"/>
  <c r="B175" i="13"/>
  <c r="B175" i="24" s="1"/>
  <c r="B175" i="21" s="1"/>
  <c r="B175" i="22" s="1"/>
  <c r="H175" i="13"/>
  <c r="E175" i="13"/>
  <c r="D175" i="21" s="1"/>
  <c r="E175" i="21" s="1"/>
  <c r="K175" i="13"/>
  <c r="A175" i="21"/>
  <c r="N175" i="13"/>
  <c r="O175" i="13"/>
  <c r="G175" i="13"/>
  <c r="J175" i="13"/>
  <c r="A175" i="23"/>
  <c r="A175" i="24"/>
  <c r="D175" i="24" s="1"/>
  <c r="E175" i="24" s="1"/>
  <c r="A175" i="22"/>
  <c r="C175" i="13"/>
  <c r="C175" i="24" s="1"/>
  <c r="C175" i="21" s="1"/>
  <c r="C175" i="22" s="1"/>
  <c r="A170" i="38"/>
  <c r="I175" i="13"/>
  <c r="A175" i="25"/>
  <c r="A176" i="13"/>
  <c r="K174" i="24"/>
  <c r="K174" i="21" s="1"/>
  <c r="K174" i="22" s="1"/>
  <c r="B174" i="25"/>
  <c r="C174" i="25" s="1"/>
  <c r="O174" i="25" s="1"/>
  <c r="B169" i="38"/>
  <c r="C169" i="38" s="1"/>
  <c r="B174" i="23"/>
  <c r="J174" i="24"/>
  <c r="J174" i="21" s="1"/>
  <c r="J174" i="22" s="1"/>
  <c r="I175" i="24" l="1"/>
  <c r="I175" i="21" s="1"/>
  <c r="I175" i="22" s="1"/>
  <c r="H175" i="24"/>
  <c r="H175" i="21" s="1"/>
  <c r="H175" i="22" s="1"/>
  <c r="J175" i="24"/>
  <c r="J175" i="21" s="1"/>
  <c r="J175" i="22" s="1"/>
  <c r="N176" i="13"/>
  <c r="J176" i="13"/>
  <c r="A176" i="23"/>
  <c r="O176" i="13"/>
  <c r="M176" i="13"/>
  <c r="H176" i="13"/>
  <c r="I176" i="13"/>
  <c r="K176" i="13"/>
  <c r="A176" i="24"/>
  <c r="D176" i="24" s="1"/>
  <c r="E176" i="24" s="1"/>
  <c r="E176" i="13"/>
  <c r="D176" i="21" s="1"/>
  <c r="E176" i="21" s="1"/>
  <c r="L176" i="13"/>
  <c r="C176" i="13"/>
  <c r="C176" i="24" s="1"/>
  <c r="C176" i="21" s="1"/>
  <c r="C176" i="22" s="1"/>
  <c r="B176" i="13"/>
  <c r="B176" i="24" s="1"/>
  <c r="B176" i="21" s="1"/>
  <c r="B176" i="22" s="1"/>
  <c r="A176" i="25"/>
  <c r="G176" i="13"/>
  <c r="A176" i="21"/>
  <c r="A171" i="38"/>
  <c r="A176" i="22"/>
  <c r="A177" i="13"/>
  <c r="B170" i="38"/>
  <c r="C170" i="38" s="1"/>
  <c r="B175" i="23"/>
  <c r="B175" i="25"/>
  <c r="C175" i="25" s="1"/>
  <c r="O175" i="25" s="1"/>
  <c r="G175" i="24"/>
  <c r="G175" i="21" s="1"/>
  <c r="G175" i="22" s="1"/>
  <c r="K175" i="24"/>
  <c r="K175" i="21" s="1"/>
  <c r="K175" i="22" s="1"/>
  <c r="Q175" i="13"/>
  <c r="G176" i="24" l="1"/>
  <c r="G176" i="21" s="1"/>
  <c r="G176" i="22" s="1"/>
  <c r="Q176" i="13"/>
  <c r="H176" i="24"/>
  <c r="H176" i="21" s="1"/>
  <c r="H176" i="22" s="1"/>
  <c r="J176" i="24"/>
  <c r="J176" i="21" s="1"/>
  <c r="J176" i="22" s="1"/>
  <c r="B171" i="38"/>
  <c r="C171" i="38" s="1"/>
  <c r="B176" i="23"/>
  <c r="B176" i="25"/>
  <c r="C176" i="25" s="1"/>
  <c r="O176" i="25" s="1"/>
  <c r="K176" i="24"/>
  <c r="K176" i="21" s="1"/>
  <c r="K176" i="22" s="1"/>
  <c r="B177" i="13"/>
  <c r="B177" i="24" s="1"/>
  <c r="B177" i="21" s="1"/>
  <c r="B177" i="22" s="1"/>
  <c r="K177" i="13"/>
  <c r="A177" i="22"/>
  <c r="G177" i="13"/>
  <c r="A177" i="21"/>
  <c r="L177" i="13"/>
  <c r="N177" i="13"/>
  <c r="M177" i="13"/>
  <c r="H177" i="13"/>
  <c r="A177" i="23"/>
  <c r="E177" i="13"/>
  <c r="D177" i="21" s="1"/>
  <c r="E177" i="21" s="1"/>
  <c r="O177" i="13"/>
  <c r="J177" i="13"/>
  <c r="A172" i="38"/>
  <c r="I177" i="13"/>
  <c r="A177" i="25"/>
  <c r="C177" i="13"/>
  <c r="C177" i="24" s="1"/>
  <c r="C177" i="21" s="1"/>
  <c r="C177" i="22" s="1"/>
  <c r="A177" i="24"/>
  <c r="D177" i="24" s="1"/>
  <c r="E177" i="24" s="1"/>
  <c r="A178" i="13"/>
  <c r="I176" i="24"/>
  <c r="I176" i="21" s="1"/>
  <c r="I176" i="22" s="1"/>
  <c r="Q177" i="13" l="1"/>
  <c r="K177" i="24"/>
  <c r="K177" i="21" s="1"/>
  <c r="K177" i="22" s="1"/>
  <c r="B172" i="38"/>
  <c r="C172" i="38" s="1"/>
  <c r="B177" i="25"/>
  <c r="C177" i="25" s="1"/>
  <c r="O177" i="25" s="1"/>
  <c r="B177" i="23"/>
  <c r="H177" i="24"/>
  <c r="H177" i="21" s="1"/>
  <c r="H177" i="22" s="1"/>
  <c r="G177" i="24"/>
  <c r="G177" i="21" s="1"/>
  <c r="G177" i="22" s="1"/>
  <c r="J177" i="24"/>
  <c r="J177" i="21" s="1"/>
  <c r="J177" i="22" s="1"/>
  <c r="A173" i="38"/>
  <c r="I178" i="13"/>
  <c r="A178" i="24"/>
  <c r="D178" i="24" s="1"/>
  <c r="E178" i="24" s="1"/>
  <c r="C178" i="13"/>
  <c r="C178" i="24" s="1"/>
  <c r="C178" i="21" s="1"/>
  <c r="C178" i="22" s="1"/>
  <c r="M178" i="13"/>
  <c r="A178" i="23"/>
  <c r="A178" i="21"/>
  <c r="B178" i="13"/>
  <c r="B178" i="24" s="1"/>
  <c r="B178" i="21" s="1"/>
  <c r="B178" i="22" s="1"/>
  <c r="E178" i="13"/>
  <c r="D178" i="21" s="1"/>
  <c r="E178" i="21" s="1"/>
  <c r="G178" i="13"/>
  <c r="L178" i="13"/>
  <c r="K178" i="13"/>
  <c r="J178" i="13"/>
  <c r="A178" i="25"/>
  <c r="N178" i="13"/>
  <c r="A178" i="22"/>
  <c r="O178" i="13"/>
  <c r="H178" i="13"/>
  <c r="A179" i="13"/>
  <c r="I177" i="24"/>
  <c r="I177" i="21" s="1"/>
  <c r="I177" i="22" s="1"/>
  <c r="Q178" i="13" l="1"/>
  <c r="A179" i="24"/>
  <c r="D179" i="24" s="1"/>
  <c r="E179" i="24" s="1"/>
  <c r="A179" i="25"/>
  <c r="I179" i="13"/>
  <c r="B179" i="13"/>
  <c r="B179" i="24" s="1"/>
  <c r="B179" i="21" s="1"/>
  <c r="B179" i="22" s="1"/>
  <c r="M179" i="13"/>
  <c r="J179" i="13"/>
  <c r="K179" i="13"/>
  <c r="L179" i="13"/>
  <c r="A179" i="23"/>
  <c r="A179" i="22"/>
  <c r="N179" i="13"/>
  <c r="A174" i="38"/>
  <c r="E179" i="13"/>
  <c r="D179" i="21" s="1"/>
  <c r="E179" i="21" s="1"/>
  <c r="C179" i="13"/>
  <c r="C179" i="24" s="1"/>
  <c r="C179" i="21" s="1"/>
  <c r="C179" i="22" s="1"/>
  <c r="O179" i="13"/>
  <c r="A179" i="21"/>
  <c r="H179" i="13"/>
  <c r="G179" i="13"/>
  <c r="A180" i="13"/>
  <c r="H178" i="24"/>
  <c r="H178" i="21" s="1"/>
  <c r="H178" i="22" s="1"/>
  <c r="G178" i="24"/>
  <c r="G178" i="21" s="1"/>
  <c r="G178" i="22" s="1"/>
  <c r="I178" i="24"/>
  <c r="I178" i="21" s="1"/>
  <c r="I178" i="22" s="1"/>
  <c r="J178" i="24"/>
  <c r="J178" i="21" s="1"/>
  <c r="J178" i="22" s="1"/>
  <c r="K178" i="24"/>
  <c r="K178" i="21" s="1"/>
  <c r="K178" i="22" s="1"/>
  <c r="B178" i="25"/>
  <c r="C178" i="25" s="1"/>
  <c r="O178" i="25" s="1"/>
  <c r="B178" i="23"/>
  <c r="B173" i="38"/>
  <c r="C173" i="38" s="1"/>
  <c r="H179" i="24" l="1"/>
  <c r="H179" i="21" s="1"/>
  <c r="H179" i="22" s="1"/>
  <c r="G179" i="24"/>
  <c r="G179" i="21" s="1"/>
  <c r="G179" i="22" s="1"/>
  <c r="K179" i="24"/>
  <c r="K179" i="21" s="1"/>
  <c r="K179" i="22" s="1"/>
  <c r="J179" i="24"/>
  <c r="J179" i="21" s="1"/>
  <c r="J179" i="22" s="1"/>
  <c r="Q179" i="13"/>
  <c r="B179" i="23"/>
  <c r="B179" i="25"/>
  <c r="C179" i="25" s="1"/>
  <c r="O179" i="25" s="1"/>
  <c r="B174" i="38"/>
  <c r="C174" i="38" s="1"/>
  <c r="A180" i="22"/>
  <c r="A180" i="25"/>
  <c r="A180" i="24"/>
  <c r="D180" i="24" s="1"/>
  <c r="E180" i="24" s="1"/>
  <c r="A175" i="38"/>
  <c r="J180" i="13"/>
  <c r="A180" i="23"/>
  <c r="K180" i="13"/>
  <c r="N180" i="13"/>
  <c r="E180" i="13"/>
  <c r="D180" i="21" s="1"/>
  <c r="E180" i="21" s="1"/>
  <c r="H180" i="13"/>
  <c r="C180" i="13"/>
  <c r="C180" i="24" s="1"/>
  <c r="C180" i="21" s="1"/>
  <c r="C180" i="22" s="1"/>
  <c r="G180" i="13"/>
  <c r="I180" i="13"/>
  <c r="M180" i="13"/>
  <c r="O180" i="13"/>
  <c r="L180" i="13"/>
  <c r="A180" i="21"/>
  <c r="B180" i="13"/>
  <c r="B180" i="24" s="1"/>
  <c r="B180" i="21" s="1"/>
  <c r="B180" i="22" s="1"/>
  <c r="A181" i="13"/>
  <c r="I179" i="24"/>
  <c r="I179" i="21" s="1"/>
  <c r="I179" i="22" s="1"/>
  <c r="K180" i="24" l="1"/>
  <c r="K180" i="21" s="1"/>
  <c r="K180" i="22" s="1"/>
  <c r="H180" i="24"/>
  <c r="H180" i="21" s="1"/>
  <c r="H180" i="22" s="1"/>
  <c r="I180" i="24"/>
  <c r="I180" i="21" s="1"/>
  <c r="I180" i="22" s="1"/>
  <c r="B180" i="25"/>
  <c r="C180" i="25" s="1"/>
  <c r="O180" i="25" s="1"/>
  <c r="B180" i="23"/>
  <c r="B175" i="38"/>
  <c r="C175" i="38" s="1"/>
  <c r="J180" i="24"/>
  <c r="J180" i="21" s="1"/>
  <c r="J180" i="22" s="1"/>
  <c r="B181" i="13"/>
  <c r="B181" i="24" s="1"/>
  <c r="B181" i="21" s="1"/>
  <c r="B181" i="22" s="1"/>
  <c r="O181" i="13"/>
  <c r="A181" i="24"/>
  <c r="D181" i="24" s="1"/>
  <c r="E181" i="24" s="1"/>
  <c r="N181" i="13"/>
  <c r="J181" i="13"/>
  <c r="A176" i="38"/>
  <c r="A181" i="23"/>
  <c r="G181" i="13"/>
  <c r="M181" i="13"/>
  <c r="C181" i="13"/>
  <c r="C181" i="24" s="1"/>
  <c r="C181" i="21" s="1"/>
  <c r="C181" i="22" s="1"/>
  <c r="A181" i="25"/>
  <c r="L181" i="13"/>
  <c r="A181" i="22"/>
  <c r="I181" i="13"/>
  <c r="E181" i="13"/>
  <c r="D181" i="21" s="1"/>
  <c r="E181" i="21" s="1"/>
  <c r="H181" i="13"/>
  <c r="A181" i="21"/>
  <c r="K181" i="13"/>
  <c r="A182" i="13"/>
  <c r="Q180" i="13"/>
  <c r="G180" i="24"/>
  <c r="G180" i="21" s="1"/>
  <c r="G180" i="22" s="1"/>
  <c r="K181" i="24" l="1"/>
  <c r="K181" i="21" s="1"/>
  <c r="K181" i="22" s="1"/>
  <c r="H181" i="24"/>
  <c r="H181" i="21" s="1"/>
  <c r="H181" i="22" s="1"/>
  <c r="I181" i="24"/>
  <c r="I181" i="21" s="1"/>
  <c r="I181" i="22" s="1"/>
  <c r="J181" i="24"/>
  <c r="J181" i="21" s="1"/>
  <c r="J181" i="22" s="1"/>
  <c r="B181" i="23"/>
  <c r="B181" i="25"/>
  <c r="C181" i="25" s="1"/>
  <c r="O181" i="25" s="1"/>
  <c r="B176" i="38"/>
  <c r="C176" i="38" s="1"/>
  <c r="Q181" i="13"/>
  <c r="G181" i="24"/>
  <c r="G181" i="21" s="1"/>
  <c r="G181" i="22" s="1"/>
  <c r="G182" i="13"/>
  <c r="A182" i="21"/>
  <c r="K182" i="13"/>
  <c r="B182" i="13"/>
  <c r="B182" i="24" s="1"/>
  <c r="B182" i="21" s="1"/>
  <c r="B182" i="22" s="1"/>
  <c r="N182" i="13"/>
  <c r="C182" i="13"/>
  <c r="C182" i="24" s="1"/>
  <c r="C182" i="21" s="1"/>
  <c r="C182" i="22" s="1"/>
  <c r="A182" i="22"/>
  <c r="A182" i="25"/>
  <c r="M182" i="13"/>
  <c r="A182" i="24"/>
  <c r="D182" i="24" s="1"/>
  <c r="E182" i="24" s="1"/>
  <c r="J182" i="13"/>
  <c r="A182" i="23"/>
  <c r="L182" i="13"/>
  <c r="A177" i="38"/>
  <c r="I182" i="13"/>
  <c r="H182" i="13"/>
  <c r="O182" i="13"/>
  <c r="E182" i="13"/>
  <c r="D182" i="21" s="1"/>
  <c r="E182" i="21" s="1"/>
  <c r="A183" i="13"/>
  <c r="H182" i="24" l="1"/>
  <c r="H182" i="21" s="1"/>
  <c r="H182" i="22" s="1"/>
  <c r="I182" i="24"/>
  <c r="I182" i="21" s="1"/>
  <c r="I182" i="22" s="1"/>
  <c r="B182" i="23"/>
  <c r="B177" i="38"/>
  <c r="C177" i="38" s="1"/>
  <c r="B182" i="25"/>
  <c r="C182" i="25" s="1"/>
  <c r="O182" i="25" s="1"/>
  <c r="G183" i="13"/>
  <c r="H183" i="13"/>
  <c r="E183" i="13"/>
  <c r="D183" i="21" s="1"/>
  <c r="E183" i="21" s="1"/>
  <c r="N183" i="13"/>
  <c r="B183" i="13"/>
  <c r="B183" i="24" s="1"/>
  <c r="B183" i="21" s="1"/>
  <c r="B183" i="22" s="1"/>
  <c r="A183" i="25"/>
  <c r="K183" i="13"/>
  <c r="C183" i="13"/>
  <c r="C183" i="24" s="1"/>
  <c r="C183" i="21" s="1"/>
  <c r="C183" i="22" s="1"/>
  <c r="O183" i="13"/>
  <c r="M183" i="13"/>
  <c r="L183" i="13"/>
  <c r="A183" i="21"/>
  <c r="A178" i="38"/>
  <c r="J183" i="13"/>
  <c r="A183" i="23"/>
  <c r="A183" i="24"/>
  <c r="D183" i="24" s="1"/>
  <c r="E183" i="24" s="1"/>
  <c r="I183" i="13"/>
  <c r="A183" i="22"/>
  <c r="A184" i="13"/>
  <c r="J182" i="24"/>
  <c r="J182" i="21" s="1"/>
  <c r="J182" i="22" s="1"/>
  <c r="K182" i="24"/>
  <c r="K182" i="21" s="1"/>
  <c r="K182" i="22" s="1"/>
  <c r="Q182" i="13"/>
  <c r="G182" i="24"/>
  <c r="G182" i="21" s="1"/>
  <c r="G182" i="22" s="1"/>
  <c r="J183" i="24" l="1"/>
  <c r="J183" i="21" s="1"/>
  <c r="J183" i="22" s="1"/>
  <c r="A184" i="24"/>
  <c r="D184" i="24" s="1"/>
  <c r="E184" i="24" s="1"/>
  <c r="A184" i="21"/>
  <c r="M184" i="13"/>
  <c r="A179" i="38"/>
  <c r="H184" i="13"/>
  <c r="B184" i="13"/>
  <c r="B184" i="24" s="1"/>
  <c r="B184" i="21" s="1"/>
  <c r="B184" i="22" s="1"/>
  <c r="J184" i="13"/>
  <c r="K184" i="13"/>
  <c r="G184" i="13"/>
  <c r="A184" i="22"/>
  <c r="L184" i="13"/>
  <c r="C184" i="13"/>
  <c r="C184" i="24" s="1"/>
  <c r="C184" i="21" s="1"/>
  <c r="C184" i="22" s="1"/>
  <c r="I184" i="13"/>
  <c r="N184" i="13"/>
  <c r="A184" i="23"/>
  <c r="A184" i="25"/>
  <c r="O184" i="13"/>
  <c r="E184" i="13"/>
  <c r="D184" i="21" s="1"/>
  <c r="E184" i="21" s="1"/>
  <c r="A185" i="13"/>
  <c r="Q183" i="13"/>
  <c r="K183" i="24"/>
  <c r="K183" i="21" s="1"/>
  <c r="K183" i="22" s="1"/>
  <c r="H183" i="24"/>
  <c r="H183" i="21" s="1"/>
  <c r="H183" i="22" s="1"/>
  <c r="I183" i="24"/>
  <c r="I183" i="21" s="1"/>
  <c r="I183" i="22" s="1"/>
  <c r="B183" i="23"/>
  <c r="B178" i="38"/>
  <c r="C178" i="38" s="1"/>
  <c r="B183" i="25"/>
  <c r="C183" i="25" s="1"/>
  <c r="O183" i="25" s="1"/>
  <c r="G183" i="24"/>
  <c r="G183" i="21" s="1"/>
  <c r="G183" i="22" s="1"/>
  <c r="I184" i="24" l="1"/>
  <c r="I184" i="21" s="1"/>
  <c r="I184" i="22" s="1"/>
  <c r="H184" i="24"/>
  <c r="H184" i="21" s="1"/>
  <c r="H184" i="22" s="1"/>
  <c r="G184" i="24"/>
  <c r="G184" i="21" s="1"/>
  <c r="G184" i="22" s="1"/>
  <c r="J184" i="24"/>
  <c r="J184" i="21" s="1"/>
  <c r="J184" i="22" s="1"/>
  <c r="B184" i="25"/>
  <c r="C184" i="25" s="1"/>
  <c r="O184" i="25" s="1"/>
  <c r="B179" i="38"/>
  <c r="C179" i="38" s="1"/>
  <c r="B184" i="23"/>
  <c r="K184" i="24"/>
  <c r="K184" i="21" s="1"/>
  <c r="K184" i="22" s="1"/>
  <c r="E185" i="13"/>
  <c r="D185" i="21" s="1"/>
  <c r="E185" i="21" s="1"/>
  <c r="B185" i="13"/>
  <c r="B185" i="24" s="1"/>
  <c r="B185" i="21" s="1"/>
  <c r="B185" i="22" s="1"/>
  <c r="A185" i="24"/>
  <c r="D185" i="24" s="1"/>
  <c r="E185" i="24" s="1"/>
  <c r="A185" i="23"/>
  <c r="A180" i="38"/>
  <c r="K185" i="13"/>
  <c r="A185" i="22"/>
  <c r="A185" i="25"/>
  <c r="H185" i="13"/>
  <c r="M185" i="13"/>
  <c r="O185" i="13"/>
  <c r="J185" i="13"/>
  <c r="N185" i="13"/>
  <c r="A185" i="21"/>
  <c r="C185" i="13"/>
  <c r="C185" i="24" s="1"/>
  <c r="C185" i="21" s="1"/>
  <c r="C185" i="22" s="1"/>
  <c r="G185" i="13"/>
  <c r="I185" i="13"/>
  <c r="L185" i="13"/>
  <c r="A186" i="13"/>
  <c r="Q184" i="13"/>
  <c r="I185" i="24" l="1"/>
  <c r="I185" i="21" s="1"/>
  <c r="I185" i="22" s="1"/>
  <c r="H185" i="24"/>
  <c r="H185" i="21" s="1"/>
  <c r="H185" i="22" s="1"/>
  <c r="K185" i="24"/>
  <c r="K185" i="21" s="1"/>
  <c r="K185" i="22" s="1"/>
  <c r="Q185" i="13"/>
  <c r="B185" i="23"/>
  <c r="B180" i="38"/>
  <c r="C180" i="38" s="1"/>
  <c r="B185" i="25"/>
  <c r="C185" i="25" s="1"/>
  <c r="O185" i="25" s="1"/>
  <c r="G185" i="24"/>
  <c r="G185" i="21" s="1"/>
  <c r="G185" i="22" s="1"/>
  <c r="J185" i="24"/>
  <c r="J185" i="21" s="1"/>
  <c r="J185" i="22" s="1"/>
  <c r="G186" i="13"/>
  <c r="N186" i="13"/>
  <c r="A186" i="21"/>
  <c r="A181" i="38"/>
  <c r="A186" i="22"/>
  <c r="A186" i="24"/>
  <c r="D186" i="24" s="1"/>
  <c r="E186" i="24" s="1"/>
  <c r="K186" i="13"/>
  <c r="A186" i="25"/>
  <c r="L186" i="13"/>
  <c r="C186" i="13"/>
  <c r="C186" i="24" s="1"/>
  <c r="C186" i="21" s="1"/>
  <c r="C186" i="22" s="1"/>
  <c r="H186" i="13"/>
  <c r="M186" i="13"/>
  <c r="I186" i="13"/>
  <c r="A186" i="23"/>
  <c r="E186" i="13"/>
  <c r="D186" i="21" s="1"/>
  <c r="E186" i="21" s="1"/>
  <c r="J186" i="13"/>
  <c r="B186" i="13"/>
  <c r="B186" i="24" s="1"/>
  <c r="B186" i="21" s="1"/>
  <c r="B186" i="22" s="1"/>
  <c r="O186" i="13"/>
  <c r="A187" i="13"/>
  <c r="B186" i="23" l="1"/>
  <c r="B181" i="38"/>
  <c r="C181" i="38" s="1"/>
  <c r="B186" i="25"/>
  <c r="C186" i="25" s="1"/>
  <c r="O186" i="25" s="1"/>
  <c r="I186" i="24"/>
  <c r="I186" i="21" s="1"/>
  <c r="I186" i="22" s="1"/>
  <c r="Q186" i="13"/>
  <c r="G186" i="24"/>
  <c r="G186" i="21" s="1"/>
  <c r="G186" i="22" s="1"/>
  <c r="J186" i="24"/>
  <c r="J186" i="21" s="1"/>
  <c r="J186" i="22" s="1"/>
  <c r="A187" i="23"/>
  <c r="I187" i="13"/>
  <c r="H187" i="13"/>
  <c r="G187" i="13"/>
  <c r="L187" i="13"/>
  <c r="K187" i="13"/>
  <c r="E187" i="13"/>
  <c r="D187" i="21" s="1"/>
  <c r="E187" i="21" s="1"/>
  <c r="A187" i="25"/>
  <c r="O187" i="13"/>
  <c r="B187" i="13"/>
  <c r="B187" i="24" s="1"/>
  <c r="B187" i="21" s="1"/>
  <c r="B187" i="22" s="1"/>
  <c r="M187" i="13"/>
  <c r="A182" i="38"/>
  <c r="J187" i="13"/>
  <c r="N187" i="13"/>
  <c r="A187" i="24"/>
  <c r="D187" i="24" s="1"/>
  <c r="E187" i="24" s="1"/>
  <c r="A187" i="22"/>
  <c r="C187" i="13"/>
  <c r="C187" i="24" s="1"/>
  <c r="C187" i="21" s="1"/>
  <c r="C187" i="22" s="1"/>
  <c r="A187" i="21"/>
  <c r="A188" i="13"/>
  <c r="H186" i="24"/>
  <c r="H186" i="21" s="1"/>
  <c r="H186" i="22" s="1"/>
  <c r="K186" i="24"/>
  <c r="K186" i="21" s="1"/>
  <c r="K186" i="22" s="1"/>
  <c r="J187" i="24" l="1"/>
  <c r="J187" i="21" s="1"/>
  <c r="J187" i="22" s="1"/>
  <c r="B187" i="25"/>
  <c r="C187" i="25" s="1"/>
  <c r="O187" i="25" s="1"/>
  <c r="B187" i="23"/>
  <c r="B182" i="38"/>
  <c r="C182" i="38" s="1"/>
  <c r="K187" i="24"/>
  <c r="K187" i="21" s="1"/>
  <c r="K187" i="22" s="1"/>
  <c r="I187" i="24"/>
  <c r="I187" i="21" s="1"/>
  <c r="I187" i="22" s="1"/>
  <c r="Q187" i="13"/>
  <c r="G187" i="24"/>
  <c r="G187" i="21" s="1"/>
  <c r="G187" i="22" s="1"/>
  <c r="A188" i="21"/>
  <c r="H188" i="13"/>
  <c r="E188" i="13"/>
  <c r="D188" i="21" s="1"/>
  <c r="E188" i="21" s="1"/>
  <c r="A188" i="24"/>
  <c r="D188" i="24" s="1"/>
  <c r="E188" i="24" s="1"/>
  <c r="A188" i="22"/>
  <c r="A188" i="25"/>
  <c r="M188" i="13"/>
  <c r="C188" i="13"/>
  <c r="C188" i="24" s="1"/>
  <c r="C188" i="21" s="1"/>
  <c r="C188" i="22" s="1"/>
  <c r="L188" i="13"/>
  <c r="J188" i="13"/>
  <c r="K188" i="13"/>
  <c r="A188" i="23"/>
  <c r="O188" i="13"/>
  <c r="A183" i="38"/>
  <c r="B188" i="13"/>
  <c r="B188" i="24" s="1"/>
  <c r="B188" i="21" s="1"/>
  <c r="B188" i="22" s="1"/>
  <c r="I188" i="13"/>
  <c r="N188" i="13"/>
  <c r="G188" i="13"/>
  <c r="A189" i="13"/>
  <c r="H187" i="24"/>
  <c r="H187" i="21" s="1"/>
  <c r="H187" i="22" s="1"/>
  <c r="I188" i="24" l="1"/>
  <c r="I188" i="21" s="1"/>
  <c r="I188" i="22" s="1"/>
  <c r="K188" i="24"/>
  <c r="K188" i="21" s="1"/>
  <c r="K188" i="22" s="1"/>
  <c r="G188" i="24"/>
  <c r="G188" i="21" s="1"/>
  <c r="G188" i="22" s="1"/>
  <c r="J188" i="24"/>
  <c r="J188" i="21" s="1"/>
  <c r="J188" i="22" s="1"/>
  <c r="H188" i="24"/>
  <c r="H188" i="21" s="1"/>
  <c r="H188" i="22" s="1"/>
  <c r="Q188" i="13"/>
  <c r="G189" i="13"/>
  <c r="C189" i="13"/>
  <c r="C189" i="24" s="1"/>
  <c r="C189" i="21" s="1"/>
  <c r="C189" i="22" s="1"/>
  <c r="A184" i="38"/>
  <c r="E189" i="13"/>
  <c r="D189" i="21" s="1"/>
  <c r="E189" i="21" s="1"/>
  <c r="M189" i="13"/>
  <c r="H189" i="13"/>
  <c r="O189" i="13"/>
  <c r="A189" i="21"/>
  <c r="K189" i="13"/>
  <c r="J189" i="13"/>
  <c r="A189" i="24"/>
  <c r="D189" i="24" s="1"/>
  <c r="E189" i="24" s="1"/>
  <c r="A189" i="22"/>
  <c r="A189" i="23"/>
  <c r="I189" i="13"/>
  <c r="N189" i="13"/>
  <c r="L189" i="13"/>
  <c r="A189" i="25"/>
  <c r="B189" i="13"/>
  <c r="B189" i="24" s="1"/>
  <c r="B189" i="21" s="1"/>
  <c r="B189" i="22" s="1"/>
  <c r="A190" i="13"/>
  <c r="B183" i="38"/>
  <c r="C183" i="38" s="1"/>
  <c r="B188" i="23"/>
  <c r="B188" i="25"/>
  <c r="C188" i="25" s="1"/>
  <c r="O188" i="25" s="1"/>
  <c r="I189" i="24" l="1"/>
  <c r="I189" i="21" s="1"/>
  <c r="I189" i="22" s="1"/>
  <c r="J189" i="24"/>
  <c r="J189" i="21" s="1"/>
  <c r="J189" i="22" s="1"/>
  <c r="H189" i="24"/>
  <c r="H189" i="21" s="1"/>
  <c r="H189" i="22" s="1"/>
  <c r="B189" i="23"/>
  <c r="B184" i="38"/>
  <c r="C184" i="38" s="1"/>
  <c r="B189" i="25"/>
  <c r="C189" i="25" s="1"/>
  <c r="O189" i="25" s="1"/>
  <c r="K189" i="24"/>
  <c r="K189" i="21" s="1"/>
  <c r="K189" i="22" s="1"/>
  <c r="G189" i="24"/>
  <c r="G189" i="21" s="1"/>
  <c r="G189" i="22" s="1"/>
  <c r="Q189" i="13"/>
  <c r="A190" i="25"/>
  <c r="N190" i="13"/>
  <c r="A190" i="24"/>
  <c r="D190" i="24" s="1"/>
  <c r="E190" i="24" s="1"/>
  <c r="M190" i="13"/>
  <c r="K190" i="13"/>
  <c r="A190" i="22"/>
  <c r="E190" i="13"/>
  <c r="D190" i="21" s="1"/>
  <c r="E190" i="21" s="1"/>
  <c r="J190" i="13"/>
  <c r="O190" i="13"/>
  <c r="B190" i="13"/>
  <c r="B190" i="24" s="1"/>
  <c r="B190" i="21" s="1"/>
  <c r="B190" i="22" s="1"/>
  <c r="A190" i="23"/>
  <c r="H190" i="13"/>
  <c r="A185" i="38"/>
  <c r="I190" i="13"/>
  <c r="G190" i="13"/>
  <c r="C190" i="13"/>
  <c r="C190" i="24" s="1"/>
  <c r="C190" i="21" s="1"/>
  <c r="C190" i="22" s="1"/>
  <c r="A190" i="21"/>
  <c r="L190" i="13"/>
  <c r="A191" i="13"/>
  <c r="G190" i="24" l="1"/>
  <c r="G190" i="21" s="1"/>
  <c r="G190" i="22" s="1"/>
  <c r="Q190" i="13"/>
  <c r="I190" i="24"/>
  <c r="I190" i="21" s="1"/>
  <c r="I190" i="22" s="1"/>
  <c r="B185" i="38"/>
  <c r="C185" i="38" s="1"/>
  <c r="B190" i="25"/>
  <c r="C190" i="25" s="1"/>
  <c r="O190" i="25" s="1"/>
  <c r="B190" i="23"/>
  <c r="C191" i="13"/>
  <c r="C191" i="24" s="1"/>
  <c r="C191" i="21" s="1"/>
  <c r="C191" i="22" s="1"/>
  <c r="O191" i="13"/>
  <c r="A191" i="25"/>
  <c r="G191" i="13"/>
  <c r="E191" i="13"/>
  <c r="D191" i="21" s="1"/>
  <c r="E191" i="21" s="1"/>
  <c r="J191" i="13"/>
  <c r="M191" i="13"/>
  <c r="K191" i="13"/>
  <c r="I191" i="13"/>
  <c r="A186" i="38"/>
  <c r="A191" i="22"/>
  <c r="A191" i="24"/>
  <c r="D191" i="24" s="1"/>
  <c r="E191" i="24" s="1"/>
  <c r="N191" i="13"/>
  <c r="A191" i="21"/>
  <c r="A191" i="23"/>
  <c r="B191" i="13"/>
  <c r="B191" i="24" s="1"/>
  <c r="B191" i="21" s="1"/>
  <c r="B191" i="22" s="1"/>
  <c r="H191" i="13"/>
  <c r="L191" i="13"/>
  <c r="A192" i="13"/>
  <c r="K190" i="24"/>
  <c r="K190" i="21" s="1"/>
  <c r="K190" i="22" s="1"/>
  <c r="H190" i="24"/>
  <c r="H190" i="21" s="1"/>
  <c r="H190" i="22" s="1"/>
  <c r="J190" i="24"/>
  <c r="J190" i="21" s="1"/>
  <c r="J190" i="22" s="1"/>
  <c r="H191" i="24" l="1"/>
  <c r="H191" i="21" s="1"/>
  <c r="H191" i="22" s="1"/>
  <c r="I191" i="24"/>
  <c r="I191" i="21" s="1"/>
  <c r="I191" i="22" s="1"/>
  <c r="M192" i="13"/>
  <c r="A192" i="21"/>
  <c r="L192" i="13"/>
  <c r="A192" i="25"/>
  <c r="A187" i="38"/>
  <c r="K192" i="13"/>
  <c r="J192" i="13"/>
  <c r="A192" i="23"/>
  <c r="E192" i="13"/>
  <c r="D192" i="21" s="1"/>
  <c r="E192" i="21" s="1"/>
  <c r="A192" i="24"/>
  <c r="D192" i="24" s="1"/>
  <c r="E192" i="24" s="1"/>
  <c r="B192" i="13"/>
  <c r="B192" i="24" s="1"/>
  <c r="B192" i="21" s="1"/>
  <c r="B192" i="22" s="1"/>
  <c r="A192" i="22"/>
  <c r="G192" i="13"/>
  <c r="H192" i="13"/>
  <c r="C192" i="13"/>
  <c r="C192" i="24" s="1"/>
  <c r="C192" i="21" s="1"/>
  <c r="C192" i="22" s="1"/>
  <c r="N192" i="13"/>
  <c r="I192" i="13"/>
  <c r="O192" i="13"/>
  <c r="A193" i="13"/>
  <c r="Q191" i="13"/>
  <c r="J191" i="24"/>
  <c r="J191" i="21" s="1"/>
  <c r="J191" i="22" s="1"/>
  <c r="B191" i="25"/>
  <c r="C191" i="25" s="1"/>
  <c r="O191" i="25" s="1"/>
  <c r="B186" i="38"/>
  <c r="C186" i="38" s="1"/>
  <c r="B191" i="23"/>
  <c r="K191" i="24"/>
  <c r="K191" i="21" s="1"/>
  <c r="K191" i="22" s="1"/>
  <c r="G191" i="24"/>
  <c r="G191" i="21" s="1"/>
  <c r="G191" i="22" s="1"/>
  <c r="H192" i="24" l="1"/>
  <c r="H192" i="21" s="1"/>
  <c r="H192" i="22" s="1"/>
  <c r="I192" i="24"/>
  <c r="I192" i="21" s="1"/>
  <c r="I192" i="22" s="1"/>
  <c r="K192" i="24"/>
  <c r="K192" i="21" s="1"/>
  <c r="K192" i="22" s="1"/>
  <c r="G192" i="24"/>
  <c r="G192" i="21" s="1"/>
  <c r="G192" i="22" s="1"/>
  <c r="A193" i="22"/>
  <c r="I193" i="13"/>
  <c r="K193" i="13"/>
  <c r="H193" i="13"/>
  <c r="G193" i="13"/>
  <c r="A188" i="38"/>
  <c r="A193" i="23"/>
  <c r="A193" i="24"/>
  <c r="D193" i="24" s="1"/>
  <c r="E193" i="24" s="1"/>
  <c r="O193" i="13"/>
  <c r="A193" i="25"/>
  <c r="C193" i="13"/>
  <c r="C193" i="24" s="1"/>
  <c r="C193" i="21" s="1"/>
  <c r="C193" i="22" s="1"/>
  <c r="A193" i="21"/>
  <c r="L193" i="13"/>
  <c r="B193" i="13"/>
  <c r="B193" i="24" s="1"/>
  <c r="B193" i="21" s="1"/>
  <c r="B193" i="22" s="1"/>
  <c r="M193" i="13"/>
  <c r="E193" i="13"/>
  <c r="D193" i="21" s="1"/>
  <c r="E193" i="21" s="1"/>
  <c r="J193" i="13"/>
  <c r="N193" i="13"/>
  <c r="A194" i="13"/>
  <c r="B192" i="25"/>
  <c r="C192" i="25" s="1"/>
  <c r="O192" i="25" s="1"/>
  <c r="B187" i="38"/>
  <c r="C187" i="38" s="1"/>
  <c r="B192" i="23"/>
  <c r="J192" i="24"/>
  <c r="J192" i="21" s="1"/>
  <c r="J192" i="22" s="1"/>
  <c r="Q192" i="13"/>
  <c r="J193" i="24" l="1"/>
  <c r="J193" i="21" s="1"/>
  <c r="J193" i="22" s="1"/>
  <c r="G193" i="24"/>
  <c r="G193" i="21" s="1"/>
  <c r="G193" i="22" s="1"/>
  <c r="Q193" i="13"/>
  <c r="H193" i="24"/>
  <c r="H193" i="21" s="1"/>
  <c r="H193" i="22" s="1"/>
  <c r="C194" i="13"/>
  <c r="C194" i="24" s="1"/>
  <c r="C194" i="21" s="1"/>
  <c r="C194" i="22" s="1"/>
  <c r="M194" i="13"/>
  <c r="I194" i="13"/>
  <c r="B194" i="13"/>
  <c r="B194" i="24" s="1"/>
  <c r="B194" i="21" s="1"/>
  <c r="B194" i="22" s="1"/>
  <c r="L194" i="13"/>
  <c r="K194" i="13"/>
  <c r="N194" i="13"/>
  <c r="O194" i="13"/>
  <c r="A194" i="21"/>
  <c r="A189" i="38"/>
  <c r="G194" i="13"/>
  <c r="J194" i="13"/>
  <c r="A194" i="22"/>
  <c r="E194" i="13"/>
  <c r="D194" i="21" s="1"/>
  <c r="E194" i="21" s="1"/>
  <c r="A194" i="24"/>
  <c r="D194" i="24" s="1"/>
  <c r="E194" i="24" s="1"/>
  <c r="A194" i="25"/>
  <c r="H194" i="13"/>
  <c r="A194" i="23"/>
  <c r="A195" i="13"/>
  <c r="K193" i="24"/>
  <c r="K193" i="21" s="1"/>
  <c r="K193" i="22" s="1"/>
  <c r="B193" i="23"/>
  <c r="B193" i="25"/>
  <c r="C193" i="25" s="1"/>
  <c r="O193" i="25" s="1"/>
  <c r="B188" i="38"/>
  <c r="C188" i="38" s="1"/>
  <c r="I193" i="24"/>
  <c r="I193" i="21" s="1"/>
  <c r="I193" i="22" s="1"/>
  <c r="Q194" i="13" l="1"/>
  <c r="J194" i="24"/>
  <c r="J194" i="21" s="1"/>
  <c r="J194" i="22" s="1"/>
  <c r="B194" i="25"/>
  <c r="C194" i="25" s="1"/>
  <c r="O194" i="25" s="1"/>
  <c r="B194" i="23"/>
  <c r="B189" i="38"/>
  <c r="C189" i="38" s="1"/>
  <c r="A195" i="25"/>
  <c r="B195" i="13"/>
  <c r="B195" i="24" s="1"/>
  <c r="B195" i="21" s="1"/>
  <c r="B195" i="22" s="1"/>
  <c r="M195" i="13"/>
  <c r="O195" i="13"/>
  <c r="A190" i="38"/>
  <c r="A195" i="24"/>
  <c r="D195" i="24" s="1"/>
  <c r="E195" i="24" s="1"/>
  <c r="A195" i="21"/>
  <c r="I195" i="13"/>
  <c r="N195" i="13"/>
  <c r="E195" i="13"/>
  <c r="D195" i="21" s="1"/>
  <c r="E195" i="21" s="1"/>
  <c r="C195" i="13"/>
  <c r="C195" i="24" s="1"/>
  <c r="C195" i="21" s="1"/>
  <c r="C195" i="22" s="1"/>
  <c r="J195" i="13"/>
  <c r="G195" i="13"/>
  <c r="H195" i="13"/>
  <c r="L195" i="13"/>
  <c r="K195" i="13"/>
  <c r="A195" i="22"/>
  <c r="A195" i="23"/>
  <c r="A196" i="13"/>
  <c r="G194" i="24"/>
  <c r="G194" i="21" s="1"/>
  <c r="G194" i="22" s="1"/>
  <c r="I194" i="24"/>
  <c r="I194" i="21" s="1"/>
  <c r="I194" i="22" s="1"/>
  <c r="K194" i="24"/>
  <c r="K194" i="21" s="1"/>
  <c r="K194" i="22" s="1"/>
  <c r="H194" i="24"/>
  <c r="H194" i="21" s="1"/>
  <c r="H194" i="22" s="1"/>
  <c r="H195" i="24" l="1"/>
  <c r="H195" i="21" s="1"/>
  <c r="H195" i="22" s="1"/>
  <c r="Q195" i="13"/>
  <c r="K195" i="24"/>
  <c r="K195" i="21" s="1"/>
  <c r="K195" i="22" s="1"/>
  <c r="J195" i="24"/>
  <c r="J195" i="21" s="1"/>
  <c r="J195" i="22" s="1"/>
  <c r="G195" i="24"/>
  <c r="G195" i="21" s="1"/>
  <c r="G195" i="22" s="1"/>
  <c r="I195" i="24"/>
  <c r="I195" i="21" s="1"/>
  <c r="I195" i="22" s="1"/>
  <c r="B196" i="13"/>
  <c r="B196" i="24" s="1"/>
  <c r="B196" i="21" s="1"/>
  <c r="B196" i="22" s="1"/>
  <c r="L196" i="13"/>
  <c r="C196" i="13"/>
  <c r="C196" i="24" s="1"/>
  <c r="C196" i="21" s="1"/>
  <c r="C196" i="22" s="1"/>
  <c r="A196" i="23"/>
  <c r="A196" i="22"/>
  <c r="A196" i="21"/>
  <c r="A191" i="38"/>
  <c r="H196" i="13"/>
  <c r="N196" i="13"/>
  <c r="M196" i="13"/>
  <c r="A196" i="24"/>
  <c r="D196" i="24" s="1"/>
  <c r="E196" i="24" s="1"/>
  <c r="O196" i="13"/>
  <c r="G196" i="13"/>
  <c r="I196" i="13"/>
  <c r="E196" i="13"/>
  <c r="D196" i="21" s="1"/>
  <c r="E196" i="21" s="1"/>
  <c r="J196" i="13"/>
  <c r="K196" i="13"/>
  <c r="A196" i="25"/>
  <c r="A197" i="13"/>
  <c r="B190" i="38"/>
  <c r="C190" i="38" s="1"/>
  <c r="B195" i="23"/>
  <c r="B195" i="25"/>
  <c r="C195" i="25" s="1"/>
  <c r="O195" i="25" s="1"/>
  <c r="I197" i="13" l="1"/>
  <c r="H197" i="13"/>
  <c r="A197" i="24"/>
  <c r="D197" i="24" s="1"/>
  <c r="E197" i="24" s="1"/>
  <c r="B197" i="13"/>
  <c r="B197" i="24" s="1"/>
  <c r="B197" i="21" s="1"/>
  <c r="B197" i="22" s="1"/>
  <c r="C197" i="13"/>
  <c r="C197" i="24" s="1"/>
  <c r="C197" i="21" s="1"/>
  <c r="C197" i="22" s="1"/>
  <c r="O197" i="13"/>
  <c r="J197" i="13"/>
  <c r="A197" i="21"/>
  <c r="M197" i="13"/>
  <c r="A192" i="38"/>
  <c r="L197" i="13"/>
  <c r="A197" i="25"/>
  <c r="K197" i="13"/>
  <c r="E197" i="13"/>
  <c r="D197" i="21" s="1"/>
  <c r="E197" i="21" s="1"/>
  <c r="A197" i="23"/>
  <c r="N197" i="13"/>
  <c r="A197" i="22"/>
  <c r="G197" i="13"/>
  <c r="A198" i="13"/>
  <c r="I196" i="24"/>
  <c r="I196" i="21" s="1"/>
  <c r="I196" i="22" s="1"/>
  <c r="Q196" i="13"/>
  <c r="K196" i="24"/>
  <c r="K196" i="21" s="1"/>
  <c r="K196" i="22" s="1"/>
  <c r="G196" i="24"/>
  <c r="G196" i="21" s="1"/>
  <c r="G196" i="22" s="1"/>
  <c r="B191" i="38"/>
  <c r="C191" i="38" s="1"/>
  <c r="B196" i="25"/>
  <c r="C196" i="25" s="1"/>
  <c r="O196" i="25" s="1"/>
  <c r="B196" i="23"/>
  <c r="J196" i="24"/>
  <c r="J196" i="21" s="1"/>
  <c r="J196" i="22" s="1"/>
  <c r="H196" i="24"/>
  <c r="H196" i="21" s="1"/>
  <c r="H196" i="22" s="1"/>
  <c r="G197" i="24" l="1"/>
  <c r="G197" i="21" s="1"/>
  <c r="G197" i="22" s="1"/>
  <c r="K197" i="24"/>
  <c r="K197" i="21" s="1"/>
  <c r="K197" i="22" s="1"/>
  <c r="J197" i="24"/>
  <c r="J197" i="21" s="1"/>
  <c r="J197" i="22" s="1"/>
  <c r="H197" i="24"/>
  <c r="H197" i="21" s="1"/>
  <c r="H197" i="22" s="1"/>
  <c r="Q197" i="13"/>
  <c r="I197" i="24"/>
  <c r="I197" i="21" s="1"/>
  <c r="I197" i="22" s="1"/>
  <c r="B192" i="38"/>
  <c r="C192" i="38" s="1"/>
  <c r="B197" i="23"/>
  <c r="B197" i="25"/>
  <c r="C197" i="25" s="1"/>
  <c r="O197" i="25" s="1"/>
  <c r="J198" i="13"/>
  <c r="K198" i="13"/>
  <c r="M198" i="13"/>
  <c r="O198" i="13"/>
  <c r="L198" i="13"/>
  <c r="N198" i="13"/>
  <c r="I198" i="13"/>
  <c r="A198" i="23"/>
  <c r="E198" i="13"/>
  <c r="D198" i="21" s="1"/>
  <c r="E198" i="21" s="1"/>
  <c r="C198" i="13"/>
  <c r="C198" i="24" s="1"/>
  <c r="C198" i="21" s="1"/>
  <c r="C198" i="22" s="1"/>
  <c r="A198" i="21"/>
  <c r="H198" i="13"/>
  <c r="G198" i="13"/>
  <c r="A198" i="24"/>
  <c r="D198" i="24" s="1"/>
  <c r="E198" i="24" s="1"/>
  <c r="A193" i="38"/>
  <c r="A198" i="25"/>
  <c r="A198" i="22"/>
  <c r="B198" i="13"/>
  <c r="B198" i="24" s="1"/>
  <c r="B198" i="21" s="1"/>
  <c r="B198" i="22" s="1"/>
  <c r="A199" i="13"/>
  <c r="B193" i="38" l="1"/>
  <c r="C193" i="38" s="1"/>
  <c r="B198" i="23"/>
  <c r="B198" i="25"/>
  <c r="C198" i="25" s="1"/>
  <c r="O198" i="25" s="1"/>
  <c r="K198" i="24"/>
  <c r="K198" i="21" s="1"/>
  <c r="K198" i="22" s="1"/>
  <c r="G198" i="24"/>
  <c r="G198" i="21" s="1"/>
  <c r="G198" i="22" s="1"/>
  <c r="Q198" i="13"/>
  <c r="J198" i="24"/>
  <c r="J198" i="21" s="1"/>
  <c r="J198" i="22" s="1"/>
  <c r="H198" i="24"/>
  <c r="H198" i="21" s="1"/>
  <c r="H198" i="22" s="1"/>
  <c r="H199" i="13"/>
  <c r="K199" i="13"/>
  <c r="J199" i="13"/>
  <c r="A199" i="23"/>
  <c r="A194" i="38"/>
  <c r="I199" i="13"/>
  <c r="G199" i="13"/>
  <c r="M199" i="13"/>
  <c r="A199" i="25"/>
  <c r="A199" i="21"/>
  <c r="B199" i="13"/>
  <c r="B199" i="24" s="1"/>
  <c r="B199" i="21" s="1"/>
  <c r="B199" i="22" s="1"/>
  <c r="C199" i="13"/>
  <c r="C199" i="24" s="1"/>
  <c r="C199" i="21" s="1"/>
  <c r="C199" i="22" s="1"/>
  <c r="N199" i="13"/>
  <c r="A199" i="24"/>
  <c r="D199" i="24" s="1"/>
  <c r="E199" i="24" s="1"/>
  <c r="O199" i="13"/>
  <c r="L199" i="13"/>
  <c r="A199" i="22"/>
  <c r="E199" i="13"/>
  <c r="D199" i="21" s="1"/>
  <c r="E199" i="21" s="1"/>
  <c r="A200" i="13"/>
  <c r="I198" i="24"/>
  <c r="I198" i="21" s="1"/>
  <c r="I198" i="22" s="1"/>
  <c r="H199" i="24" l="1"/>
  <c r="H199" i="21" s="1"/>
  <c r="H199" i="22" s="1"/>
  <c r="Q199" i="13"/>
  <c r="G200" i="13"/>
  <c r="A200" i="21"/>
  <c r="L200" i="13"/>
  <c r="M200" i="13"/>
  <c r="I200" i="13"/>
  <c r="N200" i="13"/>
  <c r="C200" i="13"/>
  <c r="C200" i="24" s="1"/>
  <c r="C200" i="21" s="1"/>
  <c r="C200" i="22" s="1"/>
  <c r="A200" i="25"/>
  <c r="A200" i="24"/>
  <c r="D200" i="24" s="1"/>
  <c r="E200" i="24" s="1"/>
  <c r="A200" i="22"/>
  <c r="K200" i="13"/>
  <c r="B200" i="13"/>
  <c r="B200" i="24" s="1"/>
  <c r="B200" i="21" s="1"/>
  <c r="B200" i="22" s="1"/>
  <c r="A200" i="23"/>
  <c r="E200" i="13"/>
  <c r="D200" i="21" s="1"/>
  <c r="E200" i="21" s="1"/>
  <c r="J200" i="13"/>
  <c r="A195" i="38"/>
  <c r="H200" i="13"/>
  <c r="O200" i="13"/>
  <c r="A201" i="13"/>
  <c r="B199" i="25"/>
  <c r="C199" i="25" s="1"/>
  <c r="O199" i="25" s="1"/>
  <c r="B194" i="38"/>
  <c r="C194" i="38" s="1"/>
  <c r="B199" i="23"/>
  <c r="G199" i="24"/>
  <c r="G199" i="21" s="1"/>
  <c r="G199" i="22" s="1"/>
  <c r="J199" i="24"/>
  <c r="J199" i="21" s="1"/>
  <c r="J199" i="22" s="1"/>
  <c r="I199" i="24"/>
  <c r="I199" i="21" s="1"/>
  <c r="I199" i="22" s="1"/>
  <c r="K199" i="24"/>
  <c r="K199" i="21" s="1"/>
  <c r="K199" i="22" s="1"/>
  <c r="H200" i="24" l="1"/>
  <c r="H200" i="21" s="1"/>
  <c r="H200" i="22" s="1"/>
  <c r="J200" i="24"/>
  <c r="J200" i="21" s="1"/>
  <c r="J200" i="22" s="1"/>
  <c r="B200" i="23"/>
  <c r="B195" i="38"/>
  <c r="C195" i="38" s="1"/>
  <c r="B200" i="25"/>
  <c r="C200" i="25" s="1"/>
  <c r="O200" i="25" s="1"/>
  <c r="C201" i="13"/>
  <c r="C201" i="24" s="1"/>
  <c r="C201" i="21" s="1"/>
  <c r="C201" i="22" s="1"/>
  <c r="I201" i="13"/>
  <c r="A201" i="24"/>
  <c r="E201" i="13"/>
  <c r="D201" i="21" s="1"/>
  <c r="E201" i="21" s="1"/>
  <c r="O201" i="13"/>
  <c r="A201" i="25"/>
  <c r="D11" i="25" s="1"/>
  <c r="H201" i="13"/>
  <c r="J201" i="13"/>
  <c r="A196" i="38"/>
  <c r="D11" i="38" s="1"/>
  <c r="A201" i="22"/>
  <c r="D11" i="22" s="1"/>
  <c r="N201" i="13"/>
  <c r="A201" i="21"/>
  <c r="D11" i="21" s="1"/>
  <c r="M201" i="13"/>
  <c r="K201" i="13"/>
  <c r="L201" i="13"/>
  <c r="G201" i="13"/>
  <c r="A201" i="23"/>
  <c r="B201" i="13"/>
  <c r="B201" i="24" s="1"/>
  <c r="B201" i="21" s="1"/>
  <c r="B201" i="22" s="1"/>
  <c r="K200" i="24"/>
  <c r="K200" i="21" s="1"/>
  <c r="K200" i="22" s="1"/>
  <c r="Q200" i="13"/>
  <c r="I200" i="24"/>
  <c r="I200" i="21" s="1"/>
  <c r="I200" i="22" s="1"/>
  <c r="G200" i="24"/>
  <c r="G200" i="21" s="1"/>
  <c r="G200" i="22" s="1"/>
  <c r="Q201" i="13" l="1"/>
  <c r="D201" i="24"/>
  <c r="E201" i="24" s="1"/>
  <c r="H201" i="24" s="1"/>
  <c r="D11" i="24"/>
  <c r="B201" i="25"/>
  <c r="C201" i="25" s="1"/>
  <c r="O201" i="25" s="1"/>
  <c r="B201" i="23"/>
  <c r="B196" i="38"/>
  <c r="C196" i="38" s="1"/>
  <c r="J201" i="24" l="1"/>
  <c r="J201" i="21" s="1"/>
  <c r="G201" i="24"/>
  <c r="G201" i="21" s="1"/>
  <c r="K201" i="24"/>
  <c r="K201" i="21" s="1"/>
  <c r="H201" i="21"/>
  <c r="I201" i="24"/>
  <c r="I201" i="21" l="1"/>
  <c r="H201" i="22"/>
  <c r="G201" i="22"/>
  <c r="J201" i="22"/>
  <c r="K201" i="22"/>
  <c r="I201" i="22" l="1"/>
  <c r="G240" i="46" l="1"/>
  <c r="G241" i="46"/>
  <c r="G238" i="46"/>
  <c r="G239" i="46"/>
  <c r="F239" i="46"/>
  <c r="F241" i="46"/>
  <c r="F238" i="46"/>
  <c r="F240" i="46"/>
  <c r="G77" i="26" l="1"/>
  <c r="G168" i="26"/>
  <c r="G156" i="26"/>
  <c r="G160" i="26"/>
  <c r="G192" i="26"/>
  <c r="G84" i="26"/>
  <c r="G142" i="26"/>
  <c r="G63" i="26"/>
  <c r="G14" i="26"/>
  <c r="G23" i="26"/>
  <c r="G153" i="26"/>
  <c r="G106" i="26"/>
  <c r="G172" i="26"/>
  <c r="G28" i="26"/>
  <c r="G152" i="26"/>
  <c r="G89" i="26"/>
  <c r="G61" i="26"/>
  <c r="G164" i="26"/>
  <c r="G101" i="26"/>
  <c r="G37" i="26"/>
  <c r="G144" i="26"/>
  <c r="G81" i="26"/>
  <c r="G181" i="26"/>
  <c r="G76" i="26"/>
  <c r="G191" i="26"/>
  <c r="G170" i="26"/>
  <c r="G154" i="26"/>
  <c r="G139" i="26"/>
  <c r="G123" i="26"/>
  <c r="G91" i="26"/>
  <c r="G75" i="26"/>
  <c r="G59" i="26"/>
  <c r="G26" i="26"/>
  <c r="G167" i="26"/>
  <c r="G136" i="26"/>
  <c r="G104" i="26"/>
  <c r="G72" i="26"/>
  <c r="G15" i="26"/>
  <c r="G183" i="26"/>
  <c r="G165" i="26"/>
  <c r="G149" i="26"/>
  <c r="G134" i="26"/>
  <c r="G86" i="26"/>
  <c r="G70" i="26"/>
  <c r="G54" i="26"/>
  <c r="G33" i="26"/>
  <c r="G41" i="26"/>
  <c r="G182" i="26"/>
  <c r="G97" i="26"/>
  <c r="G127" i="26"/>
  <c r="G79" i="26"/>
  <c r="G30" i="26"/>
  <c r="G169" i="26"/>
  <c r="G122" i="26"/>
  <c r="G38" i="26"/>
  <c r="G137" i="26"/>
  <c r="G73" i="26"/>
  <c r="G45" i="26"/>
  <c r="G85" i="26"/>
  <c r="G129" i="26"/>
  <c r="G65" i="26"/>
  <c r="G171" i="26"/>
  <c r="G132" i="26"/>
  <c r="G100" i="26"/>
  <c r="G19" i="26"/>
  <c r="G184" i="26"/>
  <c r="G166" i="26"/>
  <c r="G150" i="26"/>
  <c r="G135" i="26"/>
  <c r="G119" i="26"/>
  <c r="G87" i="26"/>
  <c r="G55" i="26"/>
  <c r="G22" i="26"/>
  <c r="G159" i="26"/>
  <c r="G96" i="26"/>
  <c r="G64" i="26"/>
  <c r="G31" i="26"/>
  <c r="G179" i="26"/>
  <c r="G161" i="26"/>
  <c r="G145" i="26"/>
  <c r="G130" i="26"/>
  <c r="G98" i="26"/>
  <c r="G82" i="26"/>
  <c r="G66" i="26"/>
  <c r="G50" i="26"/>
  <c r="G29" i="26"/>
  <c r="G105" i="26"/>
  <c r="G53" i="26"/>
  <c r="G32" i="26"/>
  <c r="G52" i="26"/>
  <c r="G158" i="26"/>
  <c r="G95" i="26"/>
  <c r="G175" i="26"/>
  <c r="G48" i="26"/>
  <c r="G138" i="26"/>
  <c r="G90" i="26"/>
  <c r="G58" i="26"/>
  <c r="G186" i="26"/>
  <c r="G121" i="26"/>
  <c r="G57" i="26"/>
  <c r="G193" i="26"/>
  <c r="G133" i="26"/>
  <c r="G69" i="26"/>
  <c r="G163" i="26"/>
  <c r="G92" i="26"/>
  <c r="G180" i="26"/>
  <c r="G162" i="26"/>
  <c r="G146" i="26"/>
  <c r="G131" i="26"/>
  <c r="G99" i="26"/>
  <c r="G83" i="26"/>
  <c r="G67" i="26"/>
  <c r="G51" i="26"/>
  <c r="G185" i="26"/>
  <c r="G151" i="26"/>
  <c r="G56" i="26"/>
  <c r="G157" i="26"/>
  <c r="G141" i="26"/>
  <c r="G126" i="26"/>
  <c r="G94" i="26"/>
  <c r="G78" i="26"/>
  <c r="G62" i="26"/>
  <c r="G46" i="26"/>
  <c r="G25" i="26"/>
  <c r="D181" i="46" l="1"/>
  <c r="D181" i="29"/>
  <c r="E179" i="26"/>
  <c r="D237" i="46"/>
  <c r="D240" i="29"/>
  <c r="C237" i="46"/>
  <c r="C240" i="29"/>
  <c r="B244" i="29" l="1"/>
  <c r="B241" i="46"/>
  <c r="G93" i="26" l="1"/>
  <c r="D243" i="29"/>
  <c r="D240" i="46"/>
  <c r="A244" i="29"/>
  <c r="A241" i="46"/>
  <c r="D239" i="46"/>
  <c r="D242" i="29"/>
  <c r="J93" i="26" l="1"/>
  <c r="H93" i="26"/>
  <c r="K93" i="26"/>
  <c r="I93" i="26"/>
  <c r="G244" i="29"/>
  <c r="H244" i="29"/>
  <c r="F244" i="29"/>
  <c r="E187" i="26"/>
  <c r="D189" i="29"/>
  <c r="D189" i="46"/>
  <c r="C189" i="46"/>
  <c r="C189" i="29"/>
  <c r="D187" i="26"/>
  <c r="H186" i="46"/>
  <c r="G186" i="46"/>
  <c r="H185" i="46"/>
  <c r="G185" i="46"/>
  <c r="H94" i="46"/>
  <c r="G94" i="46"/>
  <c r="H79" i="46"/>
  <c r="G79" i="46"/>
  <c r="H78" i="46"/>
  <c r="G78" i="46"/>
  <c r="H45" i="46"/>
  <c r="G45" i="46"/>
  <c r="H44" i="46"/>
  <c r="H19" i="46"/>
  <c r="G19" i="46"/>
  <c r="H199" i="29"/>
  <c r="G199" i="29"/>
  <c r="H186" i="29"/>
  <c r="G186" i="29"/>
  <c r="H185" i="29"/>
  <c r="G185" i="29"/>
  <c r="H142" i="29"/>
  <c r="G142" i="29"/>
  <c r="H94" i="29"/>
  <c r="G94" i="29"/>
  <c r="H90" i="29"/>
  <c r="L93" i="26" l="1"/>
  <c r="F186" i="29"/>
  <c r="D19" i="29"/>
  <c r="D19" i="46"/>
  <c r="E19" i="26"/>
  <c r="D140" i="46"/>
  <c r="E139" i="26"/>
  <c r="D140" i="29"/>
  <c r="D157" i="29"/>
  <c r="E155" i="26"/>
  <c r="D157" i="46"/>
  <c r="F199" i="29"/>
  <c r="F78" i="46"/>
  <c r="F94" i="46"/>
  <c r="F186" i="46"/>
  <c r="F94" i="29"/>
  <c r="D176" i="29"/>
  <c r="D176" i="46"/>
  <c r="E174" i="26"/>
  <c r="F185" i="29"/>
  <c r="D194" i="46"/>
  <c r="D197" i="29"/>
  <c r="F19" i="46"/>
  <c r="F45" i="46"/>
  <c r="F185" i="46"/>
  <c r="F44" i="46"/>
  <c r="C19" i="29"/>
  <c r="C19" i="46"/>
  <c r="D19" i="26"/>
  <c r="F142" i="29"/>
  <c r="D180" i="46"/>
  <c r="E178" i="26"/>
  <c r="D180" i="29"/>
  <c r="D188" i="46"/>
  <c r="D188" i="29"/>
  <c r="E186" i="26"/>
  <c r="F79" i="46"/>
  <c r="A364" i="26" l="1"/>
  <c r="A365" i="26" l="1"/>
  <c r="J45" i="29"/>
  <c r="A366" i="26" l="1"/>
  <c r="I94" i="46"/>
  <c r="I78" i="46"/>
  <c r="I185" i="46"/>
  <c r="A367" i="26" l="1"/>
  <c r="I186" i="46"/>
  <c r="I79" i="46" l="1"/>
  <c r="I19" i="46" l="1"/>
  <c r="C29" i="13" l="1"/>
  <c r="C29" i="24" s="1"/>
  <c r="C29" i="21" s="1"/>
  <c r="C29" i="22" s="1"/>
  <c r="C17" i="13"/>
  <c r="C17" i="24" s="1"/>
  <c r="C17" i="21" s="1"/>
  <c r="C17" i="22" s="1"/>
  <c r="C21" i="13"/>
  <c r="C21" i="24" s="1"/>
  <c r="C21" i="21" s="1"/>
  <c r="C21" i="22" s="1"/>
  <c r="C29" i="38" l="1"/>
  <c r="C29" i="25"/>
  <c r="O29" i="25" s="1"/>
  <c r="C21" i="25"/>
  <c r="O21" i="25" s="1"/>
  <c r="C21" i="38"/>
  <c r="C17" i="25"/>
  <c r="O17" i="25" s="1"/>
  <c r="C17" i="38"/>
  <c r="J179" i="29" l="1"/>
  <c r="H187" i="26" l="1"/>
  <c r="I187" i="26"/>
  <c r="H155" i="26"/>
  <c r="I155" i="26"/>
  <c r="Q159" i="12" l="1"/>
  <c r="G155" i="26"/>
  <c r="Q191" i="12"/>
  <c r="G187" i="26"/>
  <c r="H14" i="26"/>
  <c r="H15" i="26"/>
  <c r="H19" i="26"/>
  <c r="H22" i="26"/>
  <c r="H23" i="26"/>
  <c r="H25" i="26"/>
  <c r="H26" i="26"/>
  <c r="H28" i="26"/>
  <c r="H29" i="26"/>
  <c r="H30" i="26"/>
  <c r="H31" i="26"/>
  <c r="H32" i="26"/>
  <c r="H33" i="26"/>
  <c r="H37" i="26"/>
  <c r="H38" i="26"/>
  <c r="H41" i="26"/>
  <c r="H45" i="26"/>
  <c r="H46" i="26"/>
  <c r="H48" i="26"/>
  <c r="H50" i="26"/>
  <c r="H51" i="26"/>
  <c r="H52" i="26"/>
  <c r="H53" i="26"/>
  <c r="H54" i="26"/>
  <c r="H55" i="26"/>
  <c r="H56" i="26"/>
  <c r="H57" i="26"/>
  <c r="H58" i="26"/>
  <c r="H59" i="26"/>
  <c r="H61" i="26"/>
  <c r="H62" i="26"/>
  <c r="H63" i="26"/>
  <c r="H64" i="26"/>
  <c r="H65" i="26"/>
  <c r="H66" i="26"/>
  <c r="H67" i="26"/>
  <c r="H69" i="26"/>
  <c r="H70" i="26"/>
  <c r="H72" i="26"/>
  <c r="H73" i="26"/>
  <c r="H75" i="26"/>
  <c r="H76" i="26"/>
  <c r="H77" i="26"/>
  <c r="H78" i="26"/>
  <c r="H79" i="26"/>
  <c r="H81" i="26"/>
  <c r="H82" i="26"/>
  <c r="H83" i="26"/>
  <c r="H84" i="26"/>
  <c r="H85" i="26"/>
  <c r="H86" i="26"/>
  <c r="H87" i="26"/>
  <c r="H89" i="26"/>
  <c r="H90" i="26"/>
  <c r="H91" i="26"/>
  <c r="H92" i="26"/>
  <c r="H94" i="26"/>
  <c r="H95" i="26"/>
  <c r="H96" i="26"/>
  <c r="H97" i="26"/>
  <c r="H98" i="26"/>
  <c r="H99" i="26"/>
  <c r="I14" i="26"/>
  <c r="I15" i="26"/>
  <c r="I19" i="26"/>
  <c r="I22" i="26"/>
  <c r="I23" i="26"/>
  <c r="I25" i="26"/>
  <c r="I26" i="26"/>
  <c r="I28" i="26"/>
  <c r="I29" i="26"/>
  <c r="I30" i="26"/>
  <c r="I31" i="26"/>
  <c r="I32" i="26"/>
  <c r="I33" i="26"/>
  <c r="I37" i="26"/>
  <c r="I38" i="26"/>
  <c r="I41" i="26"/>
  <c r="I45" i="26"/>
  <c r="I46" i="26"/>
  <c r="I48" i="26"/>
  <c r="I50" i="26"/>
  <c r="I51" i="26"/>
  <c r="I52" i="26"/>
  <c r="I53" i="26"/>
  <c r="I54" i="26"/>
  <c r="I55" i="26"/>
  <c r="I56" i="26"/>
  <c r="I57" i="26"/>
  <c r="I58" i="26"/>
  <c r="I59" i="26"/>
  <c r="I61" i="26"/>
  <c r="I62" i="26"/>
  <c r="I63" i="26"/>
  <c r="I64" i="26"/>
  <c r="I65" i="26"/>
  <c r="I66" i="26"/>
  <c r="I67" i="26"/>
  <c r="I69" i="26"/>
  <c r="I70" i="26"/>
  <c r="I72" i="26"/>
  <c r="I73" i="26"/>
  <c r="I75" i="26"/>
  <c r="I76" i="26"/>
  <c r="I77" i="26"/>
  <c r="I78" i="26"/>
  <c r="I79" i="26"/>
  <c r="I81" i="26"/>
  <c r="I82" i="26"/>
  <c r="I83" i="26"/>
  <c r="I84" i="26"/>
  <c r="I85" i="26"/>
  <c r="I86" i="26"/>
  <c r="I87" i="26"/>
  <c r="I89" i="26"/>
  <c r="I90" i="26"/>
  <c r="I91" i="26"/>
  <c r="I92" i="26"/>
  <c r="I94" i="26"/>
  <c r="I95" i="26"/>
  <c r="I96" i="26"/>
  <c r="J14" i="26"/>
  <c r="J15" i="26"/>
  <c r="J19" i="26"/>
  <c r="J22" i="26"/>
  <c r="J23" i="26"/>
  <c r="J25" i="26"/>
  <c r="J26" i="26"/>
  <c r="J28" i="26"/>
  <c r="J29" i="26"/>
  <c r="J30" i="26"/>
  <c r="J31" i="26"/>
  <c r="J32" i="26"/>
  <c r="J33" i="26"/>
  <c r="J37" i="26"/>
  <c r="J38" i="26"/>
  <c r="J41" i="26"/>
  <c r="J45" i="26"/>
  <c r="J46" i="26"/>
  <c r="J48" i="26"/>
  <c r="J50" i="26"/>
  <c r="J51" i="26"/>
  <c r="J52" i="26"/>
  <c r="J53" i="26"/>
  <c r="J54" i="26"/>
  <c r="J55" i="26"/>
  <c r="J56" i="26"/>
  <c r="J57" i="26"/>
  <c r="J58" i="26"/>
  <c r="J59" i="26"/>
  <c r="J61" i="26"/>
  <c r="J62" i="26"/>
  <c r="J63" i="26"/>
  <c r="J64" i="26"/>
  <c r="J65" i="26"/>
  <c r="J66" i="26"/>
  <c r="J67" i="26"/>
  <c r="J69" i="26"/>
  <c r="J70" i="26"/>
  <c r="J72" i="26"/>
  <c r="J73" i="26"/>
  <c r="J75" i="26"/>
  <c r="J76" i="26"/>
  <c r="J77" i="26"/>
  <c r="J78" i="26"/>
  <c r="J79" i="26"/>
  <c r="J81" i="26"/>
  <c r="J82" i="26"/>
  <c r="J83" i="26"/>
  <c r="J84" i="26"/>
  <c r="J85" i="26"/>
  <c r="J86" i="26"/>
  <c r="J87" i="26"/>
  <c r="J89" i="26"/>
  <c r="J90" i="26"/>
  <c r="J91" i="26"/>
  <c r="J92" i="26"/>
  <c r="J94" i="26"/>
  <c r="J95" i="26"/>
  <c r="J96" i="26"/>
  <c r="K28" i="26"/>
  <c r="K32" i="26"/>
  <c r="K37" i="26"/>
  <c r="K41" i="26"/>
  <c r="K51" i="26"/>
  <c r="K55" i="26"/>
  <c r="K59" i="26"/>
  <c r="K63" i="26"/>
  <c r="K67" i="26"/>
  <c r="K75" i="26"/>
  <c r="K79" i="26"/>
  <c r="K83" i="26"/>
  <c r="K87" i="26"/>
  <c r="K91" i="26"/>
  <c r="K95" i="26"/>
  <c r="K97" i="26"/>
  <c r="I99" i="26"/>
  <c r="I100" i="26"/>
  <c r="I101" i="26"/>
  <c r="I104" i="26"/>
  <c r="I105" i="26"/>
  <c r="I106" i="26"/>
  <c r="I119" i="26"/>
  <c r="I121" i="26"/>
  <c r="I122" i="26"/>
  <c r="I123" i="26"/>
  <c r="I126" i="26"/>
  <c r="I127" i="26"/>
  <c r="I129" i="26"/>
  <c r="I130" i="26"/>
  <c r="I131" i="26"/>
  <c r="I132" i="26"/>
  <c r="I133" i="26"/>
  <c r="I134" i="26"/>
  <c r="I135" i="26"/>
  <c r="I136" i="26"/>
  <c r="I137" i="26"/>
  <c r="I138" i="26"/>
  <c r="I139" i="26"/>
  <c r="I141" i="26"/>
  <c r="I142" i="26"/>
  <c r="I144" i="26"/>
  <c r="I145" i="26"/>
  <c r="I146" i="26"/>
  <c r="I149" i="26"/>
  <c r="I150" i="26"/>
  <c r="I151" i="26"/>
  <c r="I152" i="26"/>
  <c r="I153" i="26"/>
  <c r="I154" i="26"/>
  <c r="I156" i="26"/>
  <c r="I157" i="26"/>
  <c r="I158" i="26"/>
  <c r="I159" i="26"/>
  <c r="I160" i="26"/>
  <c r="I161" i="26"/>
  <c r="I162" i="26"/>
  <c r="K25" i="26"/>
  <c r="K29" i="26"/>
  <c r="K33" i="26"/>
  <c r="K38" i="26"/>
  <c r="K48" i="26"/>
  <c r="K52" i="26"/>
  <c r="K56" i="26"/>
  <c r="K64" i="26"/>
  <c r="K72" i="26"/>
  <c r="K76" i="26"/>
  <c r="K84" i="26"/>
  <c r="K92" i="26"/>
  <c r="K96" i="26"/>
  <c r="I98" i="26"/>
  <c r="J99" i="26"/>
  <c r="J100" i="26"/>
  <c r="J101" i="26"/>
  <c r="J104" i="26"/>
  <c r="J105" i="26"/>
  <c r="J106" i="26"/>
  <c r="J119" i="26"/>
  <c r="J121" i="26"/>
  <c r="J122" i="26"/>
  <c r="J123" i="26"/>
  <c r="J126" i="26"/>
  <c r="J127" i="26"/>
  <c r="J129" i="26"/>
  <c r="J130" i="26"/>
  <c r="J131" i="26"/>
  <c r="J132" i="26"/>
  <c r="J133" i="26"/>
  <c r="J134" i="26"/>
  <c r="J135" i="26"/>
  <c r="J136" i="26"/>
  <c r="J137" i="26"/>
  <c r="J138" i="26"/>
  <c r="J139" i="26"/>
  <c r="J141" i="26"/>
  <c r="J142" i="26"/>
  <c r="J144" i="26"/>
  <c r="J145" i="26"/>
  <c r="J146" i="26"/>
  <c r="J149" i="26"/>
  <c r="J150" i="26"/>
  <c r="J151" i="26"/>
  <c r="J152" i="26"/>
  <c r="J153" i="26"/>
  <c r="J154" i="26"/>
  <c r="J156" i="26"/>
  <c r="J157" i="26"/>
  <c r="J158" i="26"/>
  <c r="J159" i="26"/>
  <c r="J160" i="26"/>
  <c r="J161" i="26"/>
  <c r="K14" i="26"/>
  <c r="K22" i="26"/>
  <c r="K26" i="26"/>
  <c r="K30" i="26"/>
  <c r="K45" i="26"/>
  <c r="K53" i="26"/>
  <c r="K57" i="26"/>
  <c r="K61" i="26"/>
  <c r="K65" i="26"/>
  <c r="K69" i="26"/>
  <c r="K73" i="26"/>
  <c r="K77" i="26"/>
  <c r="K81" i="26"/>
  <c r="K85" i="26"/>
  <c r="K89" i="26"/>
  <c r="I97" i="26"/>
  <c r="J98" i="26"/>
  <c r="K99" i="26"/>
  <c r="K100" i="26"/>
  <c r="K101" i="26"/>
  <c r="K104" i="26"/>
  <c r="K105" i="26"/>
  <c r="K106" i="26"/>
  <c r="K119" i="26"/>
  <c r="K121" i="26"/>
  <c r="K122" i="26"/>
  <c r="K123" i="26"/>
  <c r="K126" i="26"/>
  <c r="K127" i="26"/>
  <c r="K129" i="26"/>
  <c r="K130" i="26"/>
  <c r="K131" i="26"/>
  <c r="K132" i="26"/>
  <c r="K133" i="26"/>
  <c r="K134" i="26"/>
  <c r="K135" i="26"/>
  <c r="K136" i="26"/>
  <c r="K137" i="26"/>
  <c r="K138" i="26"/>
  <c r="K139" i="26"/>
  <c r="K141" i="26"/>
  <c r="K142" i="26"/>
  <c r="K144" i="26"/>
  <c r="K145" i="26"/>
  <c r="K146" i="26"/>
  <c r="K149" i="26"/>
  <c r="K150" i="26"/>
  <c r="K151" i="26"/>
  <c r="K152" i="26"/>
  <c r="K153" i="26"/>
  <c r="K154" i="26"/>
  <c r="K156" i="26"/>
  <c r="K157" i="26"/>
  <c r="K158" i="26"/>
  <c r="K159" i="26"/>
  <c r="K160" i="26"/>
  <c r="K161" i="26"/>
  <c r="K15" i="26"/>
  <c r="K31" i="26"/>
  <c r="K50" i="26"/>
  <c r="K66" i="26"/>
  <c r="K82" i="26"/>
  <c r="J97" i="26"/>
  <c r="H106" i="26"/>
  <c r="H122" i="26"/>
  <c r="H126" i="26"/>
  <c r="H130" i="26"/>
  <c r="H134" i="26"/>
  <c r="H138" i="26"/>
  <c r="H141" i="26"/>
  <c r="H145" i="26"/>
  <c r="H149" i="26"/>
  <c r="H153" i="26"/>
  <c r="H158" i="26"/>
  <c r="H162" i="26"/>
  <c r="I163" i="26"/>
  <c r="I164" i="26"/>
  <c r="I165" i="26"/>
  <c r="I166" i="26"/>
  <c r="I167" i="26"/>
  <c r="I168" i="26"/>
  <c r="I169" i="26"/>
  <c r="I170" i="26"/>
  <c r="I171" i="26"/>
  <c r="I172" i="26"/>
  <c r="I175" i="26"/>
  <c r="I179" i="26"/>
  <c r="I180" i="26"/>
  <c r="I181" i="26"/>
  <c r="I182" i="26"/>
  <c r="I183" i="26"/>
  <c r="I184" i="26"/>
  <c r="I185" i="26"/>
  <c r="I186" i="26"/>
  <c r="I191" i="26"/>
  <c r="I192" i="26"/>
  <c r="I193" i="26"/>
  <c r="K19" i="26"/>
  <c r="K54" i="26"/>
  <c r="K70" i="26"/>
  <c r="K86" i="26"/>
  <c r="K98" i="26"/>
  <c r="H119" i="26"/>
  <c r="H123" i="26"/>
  <c r="H127" i="26"/>
  <c r="H131" i="26"/>
  <c r="H135" i="26"/>
  <c r="H139" i="26"/>
  <c r="H142" i="26"/>
  <c r="H146" i="26"/>
  <c r="H150" i="26"/>
  <c r="H154" i="26"/>
  <c r="H159" i="26"/>
  <c r="J162" i="26"/>
  <c r="J163" i="26"/>
  <c r="J164" i="26"/>
  <c r="J165" i="26"/>
  <c r="J166" i="26"/>
  <c r="J167" i="26"/>
  <c r="J168" i="26"/>
  <c r="J169" i="26"/>
  <c r="J170" i="26"/>
  <c r="J171" i="26"/>
  <c r="J172" i="26"/>
  <c r="J175" i="26"/>
  <c r="J179" i="26"/>
  <c r="J180" i="26"/>
  <c r="J181" i="26"/>
  <c r="J182" i="26"/>
  <c r="J183" i="26"/>
  <c r="J184" i="26"/>
  <c r="J185" i="26"/>
  <c r="J186" i="26"/>
  <c r="J191" i="26"/>
  <c r="J192" i="26"/>
  <c r="J193" i="26"/>
  <c r="K23" i="26"/>
  <c r="K58" i="26"/>
  <c r="K90" i="26"/>
  <c r="H100" i="26"/>
  <c r="H104" i="26"/>
  <c r="H132" i="26"/>
  <c r="H136" i="26"/>
  <c r="H151" i="26"/>
  <c r="H156" i="26"/>
  <c r="H160" i="26"/>
  <c r="K162" i="26"/>
  <c r="K163" i="26"/>
  <c r="K164" i="26"/>
  <c r="K165" i="26"/>
  <c r="K166" i="26"/>
  <c r="K167" i="26"/>
  <c r="K168" i="26"/>
  <c r="K169" i="26"/>
  <c r="K170" i="26"/>
  <c r="K171" i="26"/>
  <c r="K172" i="26"/>
  <c r="K175" i="26"/>
  <c r="K179" i="26"/>
  <c r="K180" i="26"/>
  <c r="K181" i="26"/>
  <c r="K182" i="26"/>
  <c r="K183" i="26"/>
  <c r="K184" i="26"/>
  <c r="K185" i="26"/>
  <c r="K186" i="26"/>
  <c r="K191" i="26"/>
  <c r="K192" i="26"/>
  <c r="K193" i="26"/>
  <c r="K94" i="26"/>
  <c r="H129" i="26"/>
  <c r="H144" i="26"/>
  <c r="H161" i="26"/>
  <c r="H166" i="26"/>
  <c r="H170" i="26"/>
  <c r="H180" i="26"/>
  <c r="H184" i="26"/>
  <c r="H192" i="26"/>
  <c r="K46" i="26"/>
  <c r="H101" i="26"/>
  <c r="H133" i="26"/>
  <c r="H163" i="26"/>
  <c r="H167" i="26"/>
  <c r="H171" i="26"/>
  <c r="H175" i="26"/>
  <c r="H181" i="26"/>
  <c r="H185" i="26"/>
  <c r="H193" i="26"/>
  <c r="H157" i="26"/>
  <c r="H169" i="26"/>
  <c r="H179" i="26"/>
  <c r="H191" i="26"/>
  <c r="K62" i="26"/>
  <c r="H105" i="26"/>
  <c r="H121" i="26"/>
  <c r="H137" i="26"/>
  <c r="H152" i="26"/>
  <c r="H164" i="26"/>
  <c r="H168" i="26"/>
  <c r="H172" i="26"/>
  <c r="H182" i="26"/>
  <c r="H186" i="26"/>
  <c r="K78" i="26"/>
  <c r="H165" i="26"/>
  <c r="H183" i="26"/>
  <c r="L165" i="26" l="1"/>
  <c r="L121" i="26"/>
  <c r="L169" i="26"/>
  <c r="L133" i="26"/>
  <c r="L151" i="26"/>
  <c r="L136" i="26"/>
  <c r="L104" i="26"/>
  <c r="L137" i="26"/>
  <c r="L135" i="26"/>
  <c r="L119" i="26"/>
  <c r="L180" i="26"/>
  <c r="L146" i="26"/>
  <c r="L131" i="26"/>
  <c r="L100" i="26"/>
  <c r="L145" i="26"/>
  <c r="L130" i="26"/>
  <c r="L183" i="26"/>
  <c r="L172" i="26"/>
  <c r="L179" i="26"/>
  <c r="L175" i="26"/>
  <c r="L184" i="26"/>
  <c r="L166" i="26"/>
  <c r="L156" i="26"/>
  <c r="L150" i="26"/>
  <c r="L153" i="26"/>
  <c r="L138" i="26"/>
  <c r="L122" i="26"/>
  <c r="L106" i="26"/>
  <c r="L149" i="26"/>
  <c r="L134" i="26"/>
  <c r="L193" i="26"/>
  <c r="L161" i="26"/>
  <c r="L164" i="26"/>
  <c r="L157" i="26"/>
  <c r="L167" i="26"/>
  <c r="L144" i="26"/>
  <c r="L159" i="26"/>
  <c r="L127" i="26"/>
  <c r="L162" i="26"/>
  <c r="L98" i="26"/>
  <c r="L94" i="26"/>
  <c r="L89" i="26"/>
  <c r="L85" i="26"/>
  <c r="L81" i="26"/>
  <c r="L77" i="26"/>
  <c r="L73" i="26"/>
  <c r="L69" i="26"/>
  <c r="L65" i="26"/>
  <c r="L61" i="26"/>
  <c r="L57" i="26"/>
  <c r="L53" i="26"/>
  <c r="L45" i="26"/>
  <c r="L30" i="26"/>
  <c r="L26" i="26"/>
  <c r="L22" i="26"/>
  <c r="L14" i="26"/>
  <c r="L168" i="26"/>
  <c r="L171" i="26"/>
  <c r="L182" i="26"/>
  <c r="L105" i="26"/>
  <c r="L185" i="26"/>
  <c r="L132" i="26"/>
  <c r="L142" i="26"/>
  <c r="L152" i="26"/>
  <c r="L191" i="26"/>
  <c r="L181" i="26"/>
  <c r="L163" i="26"/>
  <c r="L101" i="26"/>
  <c r="L192" i="26"/>
  <c r="L170" i="26"/>
  <c r="L129" i="26"/>
  <c r="L160" i="26"/>
  <c r="L154" i="26"/>
  <c r="L139" i="26"/>
  <c r="L123" i="26"/>
  <c r="L158" i="26"/>
  <c r="L141" i="26"/>
  <c r="L126" i="26"/>
  <c r="L97" i="26"/>
  <c r="L92" i="26"/>
  <c r="L84" i="26"/>
  <c r="L76" i="26"/>
  <c r="L72" i="26"/>
  <c r="L64" i="26"/>
  <c r="L56" i="26"/>
  <c r="L52" i="26"/>
  <c r="L48" i="26"/>
  <c r="L38" i="26"/>
  <c r="L33" i="26"/>
  <c r="L29" i="26"/>
  <c r="L25" i="26"/>
  <c r="L96" i="26"/>
  <c r="L91" i="26"/>
  <c r="L87" i="26"/>
  <c r="L83" i="26"/>
  <c r="L79" i="26"/>
  <c r="L75" i="26"/>
  <c r="L67" i="26"/>
  <c r="L63" i="26"/>
  <c r="L59" i="26"/>
  <c r="L55" i="26"/>
  <c r="L51" i="26"/>
  <c r="L41" i="26"/>
  <c r="L37" i="26"/>
  <c r="L32" i="26"/>
  <c r="L28" i="26"/>
  <c r="L186" i="26"/>
  <c r="L99" i="26"/>
  <c r="L95" i="26"/>
  <c r="L90" i="26"/>
  <c r="L86" i="26"/>
  <c r="L82" i="26"/>
  <c r="L78" i="26"/>
  <c r="L70" i="26"/>
  <c r="L66" i="26"/>
  <c r="L62" i="26"/>
  <c r="L58" i="26"/>
  <c r="L54" i="26"/>
  <c r="L50" i="26"/>
  <c r="L46" i="26"/>
  <c r="L31" i="26"/>
  <c r="L23" i="26"/>
  <c r="L19" i="26"/>
  <c r="L15" i="26"/>
  <c r="J28" i="11" l="1"/>
  <c r="J44" i="26" s="1"/>
  <c r="L25" i="11"/>
  <c r="J25" i="11"/>
  <c r="J188" i="26" l="1"/>
  <c r="J189" i="26"/>
  <c r="J190" i="26"/>
  <c r="J306" i="26"/>
  <c r="J282" i="26"/>
  <c r="J279" i="26"/>
  <c r="J36" i="26"/>
  <c r="J259" i="26"/>
  <c r="J284" i="26"/>
  <c r="J248" i="26"/>
  <c r="J276" i="26"/>
  <c r="J295" i="26"/>
  <c r="J299" i="26"/>
  <c r="J264" i="26"/>
  <c r="J301" i="26"/>
  <c r="J266" i="26"/>
  <c r="J262" i="26"/>
  <c r="J302" i="26"/>
  <c r="J274" i="26"/>
  <c r="J267" i="26"/>
  <c r="J275" i="26"/>
  <c r="J265" i="26"/>
  <c r="J251" i="26"/>
  <c r="J303" i="26"/>
  <c r="J287" i="26"/>
  <c r="J286" i="26"/>
  <c r="J260" i="26"/>
  <c r="J297" i="26"/>
  <c r="J293" i="26"/>
  <c r="J289" i="26"/>
  <c r="J285" i="26"/>
  <c r="J294" i="26"/>
  <c r="J270" i="26"/>
  <c r="J261" i="26"/>
  <c r="J271" i="26"/>
  <c r="J298" i="26"/>
  <c r="J255" i="26"/>
  <c r="J263" i="26"/>
  <c r="J300" i="26"/>
  <c r="J268" i="26"/>
  <c r="J254" i="26"/>
  <c r="J258" i="26"/>
  <c r="J281" i="26"/>
  <c r="J290" i="26"/>
  <c r="J291" i="26"/>
  <c r="J257" i="26"/>
  <c r="J272" i="26"/>
  <c r="J280" i="26"/>
  <c r="J288" i="26"/>
  <c r="J296" i="26"/>
  <c r="J292" i="26"/>
  <c r="J278" i="26"/>
  <c r="J283" i="26"/>
  <c r="J305" i="26"/>
  <c r="J277" i="26"/>
  <c r="J273" i="26"/>
  <c r="I25" i="11"/>
  <c r="H25" i="11" s="1"/>
  <c r="G25" i="11" s="1"/>
  <c r="F25" i="11" s="1"/>
  <c r="M25" i="11"/>
  <c r="K28" i="11"/>
  <c r="K44" i="26" s="1"/>
  <c r="L44" i="26" s="1"/>
  <c r="J29" i="11"/>
  <c r="J155" i="26"/>
  <c r="J187" i="26"/>
  <c r="K190" i="26" l="1"/>
  <c r="L190" i="26" s="1"/>
  <c r="K188" i="26"/>
  <c r="L188" i="26" s="1"/>
  <c r="K189" i="26"/>
  <c r="L189" i="26" s="1"/>
  <c r="K261" i="26"/>
  <c r="L261" i="26" s="1"/>
  <c r="K284" i="26"/>
  <c r="L284" i="26" s="1"/>
  <c r="K254" i="26"/>
  <c r="L254" i="26" s="1"/>
  <c r="K268" i="26"/>
  <c r="L268" i="26" s="1"/>
  <c r="K258" i="26"/>
  <c r="L258" i="26" s="1"/>
  <c r="K302" i="26"/>
  <c r="L302" i="26" s="1"/>
  <c r="K294" i="26"/>
  <c r="L294" i="26" s="1"/>
  <c r="K286" i="26"/>
  <c r="L286" i="26" s="1"/>
  <c r="K278" i="26"/>
  <c r="L278" i="26" s="1"/>
  <c r="K270" i="26"/>
  <c r="L270" i="26" s="1"/>
  <c r="K275" i="26"/>
  <c r="L275" i="26" s="1"/>
  <c r="K264" i="26"/>
  <c r="L264" i="26" s="1"/>
  <c r="K248" i="26"/>
  <c r="L248" i="26" s="1"/>
  <c r="K285" i="26"/>
  <c r="L285" i="26" s="1"/>
  <c r="K36" i="26"/>
  <c r="L36" i="26" s="1"/>
  <c r="K296" i="26"/>
  <c r="L296" i="26" s="1"/>
  <c r="K280" i="26"/>
  <c r="L280" i="26" s="1"/>
  <c r="K303" i="26"/>
  <c r="L303" i="26" s="1"/>
  <c r="K299" i="26"/>
  <c r="L299" i="26" s="1"/>
  <c r="K300" i="26"/>
  <c r="L300" i="26" s="1"/>
  <c r="K283" i="26"/>
  <c r="L283" i="26" s="1"/>
  <c r="K265" i="26"/>
  <c r="L265" i="26" s="1"/>
  <c r="K251" i="26"/>
  <c r="L251" i="26" s="1"/>
  <c r="K277" i="26"/>
  <c r="L277" i="26" s="1"/>
  <c r="K281" i="26"/>
  <c r="L281" i="26" s="1"/>
  <c r="K273" i="26"/>
  <c r="L273" i="26" s="1"/>
  <c r="K271" i="26"/>
  <c r="L271" i="26" s="1"/>
  <c r="K260" i="26"/>
  <c r="L260" i="26" s="1"/>
  <c r="K293" i="26"/>
  <c r="L293" i="26" s="1"/>
  <c r="K279" i="26"/>
  <c r="L279" i="26" s="1"/>
  <c r="K295" i="26"/>
  <c r="L295" i="26" s="1"/>
  <c r="K292" i="26"/>
  <c r="L292" i="26" s="1"/>
  <c r="K287" i="26"/>
  <c r="L287" i="26" s="1"/>
  <c r="K272" i="26"/>
  <c r="L272" i="26" s="1"/>
  <c r="K305" i="26"/>
  <c r="L305" i="26" s="1"/>
  <c r="K301" i="26"/>
  <c r="L301" i="26" s="1"/>
  <c r="K306" i="26"/>
  <c r="L306" i="26" s="1"/>
  <c r="K298" i="26"/>
  <c r="L298" i="26" s="1"/>
  <c r="K290" i="26"/>
  <c r="L290" i="26" s="1"/>
  <c r="K282" i="26"/>
  <c r="L282" i="26" s="1"/>
  <c r="K274" i="26"/>
  <c r="L274" i="26" s="1"/>
  <c r="K266" i="26"/>
  <c r="L266" i="26" s="1"/>
  <c r="K262" i="26"/>
  <c r="L262" i="26" s="1"/>
  <c r="K267" i="26"/>
  <c r="L267" i="26" s="1"/>
  <c r="K291" i="26"/>
  <c r="L291" i="26" s="1"/>
  <c r="K288" i="26"/>
  <c r="L288" i="26" s="1"/>
  <c r="K257" i="26"/>
  <c r="L257" i="26" s="1"/>
  <c r="K255" i="26"/>
  <c r="L255" i="26" s="1"/>
  <c r="K263" i="26"/>
  <c r="L263" i="26" s="1"/>
  <c r="K259" i="26"/>
  <c r="L259" i="26" s="1"/>
  <c r="K276" i="26"/>
  <c r="L276" i="26" s="1"/>
  <c r="K297" i="26"/>
  <c r="L297" i="26" s="1"/>
  <c r="K289" i="26"/>
  <c r="L289" i="26" s="1"/>
  <c r="H78" i="22"/>
  <c r="G78" i="22"/>
  <c r="K78" i="22"/>
  <c r="J78" i="22"/>
  <c r="I78" i="22"/>
  <c r="G95" i="22"/>
  <c r="J95" i="22"/>
  <c r="K95" i="22"/>
  <c r="I95" i="22"/>
  <c r="H95" i="22"/>
  <c r="G81" i="22"/>
  <c r="I81" i="22"/>
  <c r="K81" i="22"/>
  <c r="H81" i="22"/>
  <c r="J81" i="22"/>
  <c r="G86" i="22"/>
  <c r="K86" i="22"/>
  <c r="H86" i="22"/>
  <c r="J86" i="22"/>
  <c r="I86" i="22"/>
  <c r="J121" i="22"/>
  <c r="H121" i="22"/>
  <c r="I121" i="22"/>
  <c r="G121" i="22"/>
  <c r="K121" i="22"/>
  <c r="G84" i="22"/>
  <c r="J84" i="22"/>
  <c r="I84" i="22"/>
  <c r="K84" i="22"/>
  <c r="H84" i="22"/>
  <c r="J119" i="22"/>
  <c r="H119" i="22"/>
  <c r="K119" i="22"/>
  <c r="I119" i="22"/>
  <c r="G119" i="22"/>
  <c r="H91" i="22"/>
  <c r="J91" i="22"/>
  <c r="G91" i="22"/>
  <c r="K91" i="22"/>
  <c r="I91" i="22"/>
  <c r="G79" i="22"/>
  <c r="J79" i="22"/>
  <c r="I79" i="22"/>
  <c r="H79" i="22"/>
  <c r="K79" i="22"/>
  <c r="I104" i="22"/>
  <c r="H104" i="22"/>
  <c r="G104" i="22"/>
  <c r="J104" i="22"/>
  <c r="K104" i="22"/>
  <c r="I64" i="22"/>
  <c r="K64" i="22"/>
  <c r="G64" i="22"/>
  <c r="J64" i="22"/>
  <c r="H64" i="22"/>
  <c r="K130" i="22"/>
  <c r="J130" i="22"/>
  <c r="H130" i="22"/>
  <c r="I130" i="22"/>
  <c r="G130" i="22"/>
  <c r="J132" i="22"/>
  <c r="K132" i="22"/>
  <c r="G132" i="22"/>
  <c r="H132" i="22"/>
  <c r="I132" i="22"/>
  <c r="H85" i="22"/>
  <c r="K85" i="22"/>
  <c r="I85" i="22"/>
  <c r="J85" i="22"/>
  <c r="G85" i="22"/>
  <c r="K103" i="22"/>
  <c r="J103" i="22"/>
  <c r="H103" i="22"/>
  <c r="G103" i="22"/>
  <c r="I103" i="22"/>
  <c r="K109" i="22"/>
  <c r="H109" i="22"/>
  <c r="I109" i="22"/>
  <c r="G109" i="22"/>
  <c r="J109" i="22"/>
  <c r="I69" i="22"/>
  <c r="G69" i="22"/>
  <c r="J69" i="22"/>
  <c r="H69" i="22"/>
  <c r="K69" i="22"/>
  <c r="K97" i="22"/>
  <c r="J97" i="22"/>
  <c r="I97" i="22"/>
  <c r="G97" i="22"/>
  <c r="H97" i="22"/>
  <c r="I128" i="22"/>
  <c r="J128" i="22"/>
  <c r="K128" i="22"/>
  <c r="G128" i="22"/>
  <c r="H128" i="22"/>
  <c r="I105" i="22"/>
  <c r="H105" i="22"/>
  <c r="K105" i="22"/>
  <c r="G105" i="22"/>
  <c r="J105" i="22"/>
  <c r="H73" i="22"/>
  <c r="G73" i="22"/>
  <c r="J73" i="22"/>
  <c r="I73" i="22"/>
  <c r="K73" i="22"/>
  <c r="J114" i="22"/>
  <c r="I114" i="22"/>
  <c r="H114" i="22"/>
  <c r="G114" i="22"/>
  <c r="K114" i="22"/>
  <c r="K100" i="22"/>
  <c r="H100" i="22"/>
  <c r="G100" i="22"/>
  <c r="J100" i="22"/>
  <c r="I100" i="22"/>
  <c r="I66" i="22"/>
  <c r="J66" i="22"/>
  <c r="H66" i="22"/>
  <c r="K66" i="22"/>
  <c r="G66" i="22"/>
  <c r="K99" i="22"/>
  <c r="J99" i="22"/>
  <c r="H99" i="22"/>
  <c r="I99" i="22"/>
  <c r="G99" i="22"/>
  <c r="I120" i="22"/>
  <c r="G120" i="22"/>
  <c r="J120" i="22"/>
  <c r="K120" i="22"/>
  <c r="H120" i="22"/>
  <c r="J115" i="22"/>
  <c r="K115" i="22"/>
  <c r="H115" i="22"/>
  <c r="I115" i="22"/>
  <c r="G115" i="22"/>
  <c r="I63" i="22"/>
  <c r="G63" i="22"/>
  <c r="K63" i="22"/>
  <c r="J63" i="22"/>
  <c r="H63" i="22"/>
  <c r="H71" i="22"/>
  <c r="I71" i="22"/>
  <c r="K71" i="22"/>
  <c r="J71" i="22"/>
  <c r="G71" i="22"/>
  <c r="K76" i="22"/>
  <c r="J76" i="22"/>
  <c r="G76" i="22"/>
  <c r="I76" i="22"/>
  <c r="H76" i="22"/>
  <c r="J77" i="22"/>
  <c r="I77" i="22"/>
  <c r="H77" i="22"/>
  <c r="G77" i="22"/>
  <c r="K77" i="22"/>
  <c r="H88" i="22"/>
  <c r="J88" i="22"/>
  <c r="K88" i="22"/>
  <c r="G88" i="22"/>
  <c r="I88" i="22"/>
  <c r="I72" i="22"/>
  <c r="K72" i="22"/>
  <c r="G72" i="22"/>
  <c r="J72" i="22"/>
  <c r="H72" i="22"/>
  <c r="K94" i="22"/>
  <c r="J94" i="22"/>
  <c r="H94" i="22"/>
  <c r="I94" i="22"/>
  <c r="G94" i="22"/>
  <c r="G123" i="22"/>
  <c r="H123" i="22"/>
  <c r="K123" i="22"/>
  <c r="I123" i="22"/>
  <c r="J123" i="22"/>
  <c r="H62" i="22"/>
  <c r="K62" i="22"/>
  <c r="J62" i="22"/>
  <c r="G62" i="22"/>
  <c r="I62" i="22"/>
  <c r="K82" i="22"/>
  <c r="I82" i="22"/>
  <c r="G82" i="22"/>
  <c r="H82" i="22"/>
  <c r="J82" i="22"/>
  <c r="J111" i="22"/>
  <c r="H111" i="22"/>
  <c r="I111" i="22"/>
  <c r="G111" i="22"/>
  <c r="K111" i="22"/>
  <c r="J102" i="22"/>
  <c r="I102" i="22"/>
  <c r="K102" i="22"/>
  <c r="G102" i="22"/>
  <c r="H102" i="22"/>
  <c r="I83" i="22"/>
  <c r="H83" i="22"/>
  <c r="G83" i="22"/>
  <c r="J83" i="22"/>
  <c r="K83" i="22"/>
  <c r="G117" i="22"/>
  <c r="I117" i="22"/>
  <c r="H117" i="22"/>
  <c r="J117" i="22"/>
  <c r="K117" i="22"/>
  <c r="I68" i="22"/>
  <c r="G68" i="22"/>
  <c r="K68" i="22"/>
  <c r="H68" i="22"/>
  <c r="J68" i="22"/>
  <c r="K70" i="22"/>
  <c r="I70" i="22"/>
  <c r="G70" i="22"/>
  <c r="H70" i="22"/>
  <c r="J70" i="22"/>
  <c r="I107" i="22"/>
  <c r="J107" i="22"/>
  <c r="G107" i="22"/>
  <c r="K107" i="22"/>
  <c r="H107" i="22"/>
  <c r="I89" i="22"/>
  <c r="H89" i="22"/>
  <c r="J89" i="22"/>
  <c r="G89" i="22"/>
  <c r="K89" i="22"/>
  <c r="J124" i="22"/>
  <c r="H124" i="22"/>
  <c r="I124" i="22"/>
  <c r="G124" i="22"/>
  <c r="K124" i="22"/>
  <c r="I108" i="22"/>
  <c r="K108" i="22"/>
  <c r="G108" i="22"/>
  <c r="H108" i="22"/>
  <c r="J108" i="22"/>
  <c r="J65" i="22"/>
  <c r="H65" i="22"/>
  <c r="I65" i="22"/>
  <c r="K65" i="22"/>
  <c r="G65" i="22"/>
  <c r="J90" i="22"/>
  <c r="I90" i="22"/>
  <c r="H90" i="22"/>
  <c r="G90" i="22"/>
  <c r="K90" i="22"/>
  <c r="G87" i="22"/>
  <c r="K87" i="22"/>
  <c r="J87" i="22"/>
  <c r="H87" i="22"/>
  <c r="I87" i="22"/>
  <c r="I80" i="22"/>
  <c r="G80" i="22"/>
  <c r="H80" i="22"/>
  <c r="K80" i="22"/>
  <c r="J80" i="22"/>
  <c r="H96" i="22"/>
  <c r="I96" i="22"/>
  <c r="J96" i="22"/>
  <c r="G96" i="22"/>
  <c r="K96" i="22"/>
  <c r="J101" i="22"/>
  <c r="G101" i="22"/>
  <c r="I101" i="22"/>
  <c r="H101" i="22"/>
  <c r="K101" i="22"/>
  <c r="G126" i="22"/>
  <c r="H126" i="22"/>
  <c r="K126" i="22"/>
  <c r="I126" i="22"/>
  <c r="J126" i="22"/>
  <c r="G98" i="22"/>
  <c r="H98" i="22"/>
  <c r="I98" i="22"/>
  <c r="J98" i="22"/>
  <c r="K98" i="22"/>
  <c r="G113" i="22"/>
  <c r="J113" i="22"/>
  <c r="I113" i="22"/>
  <c r="K113" i="22"/>
  <c r="H113" i="22"/>
  <c r="I67" i="22"/>
  <c r="J67" i="22"/>
  <c r="K67" i="22"/>
  <c r="G67" i="22"/>
  <c r="H67" i="22"/>
  <c r="H112" i="22"/>
  <c r="K112" i="22"/>
  <c r="G112" i="22"/>
  <c r="I112" i="22"/>
  <c r="J112" i="22"/>
  <c r="G110" i="22"/>
  <c r="H110" i="22"/>
  <c r="J110" i="22"/>
  <c r="I110" i="22"/>
  <c r="K110" i="22"/>
  <c r="K118" i="22"/>
  <c r="H118" i="22"/>
  <c r="J118" i="22"/>
  <c r="G118" i="22"/>
  <c r="I118" i="22"/>
  <c r="I106" i="22"/>
  <c r="H106" i="22"/>
  <c r="G106" i="22"/>
  <c r="K106" i="22"/>
  <c r="J106" i="22"/>
  <c r="H125" i="22"/>
  <c r="K125" i="22"/>
  <c r="I125" i="22"/>
  <c r="G125" i="22"/>
  <c r="J125" i="22"/>
  <c r="I92" i="22"/>
  <c r="H92" i="22"/>
  <c r="K92" i="22"/>
  <c r="J92" i="22"/>
  <c r="G92" i="22"/>
  <c r="J122" i="22"/>
  <c r="K122" i="22"/>
  <c r="G122" i="22"/>
  <c r="H122" i="22"/>
  <c r="I122" i="22"/>
  <c r="K127" i="22"/>
  <c r="H127" i="22"/>
  <c r="J127" i="22"/>
  <c r="G127" i="22"/>
  <c r="I127" i="22"/>
  <c r="H131" i="22"/>
  <c r="I131" i="22"/>
  <c r="G131" i="22"/>
  <c r="J131" i="22"/>
  <c r="K131" i="22"/>
  <c r="J75" i="22"/>
  <c r="H75" i="22"/>
  <c r="K75" i="22"/>
  <c r="I75" i="22"/>
  <c r="G75" i="22"/>
  <c r="I93" i="22"/>
  <c r="H93" i="22"/>
  <c r="G93" i="22"/>
  <c r="K93" i="22"/>
  <c r="J93" i="22"/>
  <c r="G129" i="22"/>
  <c r="J129" i="22"/>
  <c r="H129" i="22"/>
  <c r="I129" i="22"/>
  <c r="K129" i="22"/>
  <c r="I116" i="22"/>
  <c r="K116" i="22"/>
  <c r="J116" i="22"/>
  <c r="H116" i="22"/>
  <c r="G116" i="22"/>
  <c r="K74" i="22"/>
  <c r="G74" i="22"/>
  <c r="H74" i="22"/>
  <c r="I74" i="22"/>
  <c r="J74" i="22"/>
  <c r="L28" i="11"/>
  <c r="K29" i="11"/>
  <c r="K155" i="26"/>
  <c r="L155" i="26" s="1"/>
  <c r="K187" i="26"/>
  <c r="L187" i="26" s="1"/>
  <c r="N25" i="11"/>
  <c r="O25" i="11" l="1"/>
  <c r="M28" i="11"/>
  <c r="L29" i="11"/>
  <c r="N28" i="11" l="1"/>
  <c r="M29" i="11"/>
  <c r="P25" i="11"/>
  <c r="O28" i="11" l="1"/>
  <c r="N29" i="11"/>
  <c r="G43" i="46"/>
  <c r="O29" i="11" l="1"/>
  <c r="P28" i="11"/>
  <c r="P29" i="11" s="1"/>
  <c r="J43" i="29" l="1"/>
  <c r="J195" i="29" l="1"/>
  <c r="I192" i="46" l="1"/>
  <c r="I195" i="29" l="1"/>
  <c r="I43" i="46" l="1"/>
  <c r="I43" i="29" l="1"/>
  <c r="C46" i="13" l="1"/>
  <c r="C46" i="24" l="1"/>
  <c r="C46" i="21" s="1"/>
  <c r="C46" i="22" s="1"/>
  <c r="C46" i="25" l="1"/>
  <c r="O46" i="25" s="1"/>
  <c r="C46" i="38"/>
  <c r="J302" i="29" l="1"/>
  <c r="K302" i="29" l="1"/>
  <c r="D78" i="26" l="1"/>
  <c r="C79" i="29"/>
  <c r="C79" i="46"/>
  <c r="D79" i="29"/>
  <c r="D79" i="46"/>
  <c r="E78" i="26"/>
  <c r="C78" i="29"/>
  <c r="D77" i="26"/>
  <c r="C78" i="46"/>
  <c r="C94" i="46"/>
  <c r="D93" i="26"/>
  <c r="C94" i="29"/>
  <c r="C193" i="46"/>
  <c r="D194" i="26"/>
  <c r="C196" i="29"/>
  <c r="D78" i="29"/>
  <c r="E77" i="26"/>
  <c r="D78" i="46"/>
  <c r="D94" i="46"/>
  <c r="E93" i="26"/>
  <c r="D94" i="29"/>
  <c r="D195" i="26"/>
  <c r="C197" i="29"/>
  <c r="C194" i="46"/>
  <c r="M28" i="13" l="1"/>
  <c r="D28" i="23" s="1"/>
  <c r="O26" i="13"/>
  <c r="F26" i="23" s="1"/>
  <c r="M27" i="13"/>
  <c r="D27" i="23" s="1"/>
  <c r="N26" i="13"/>
  <c r="E26" i="23" s="1"/>
  <c r="O27" i="13"/>
  <c r="F27" i="23" s="1"/>
  <c r="N27" i="13"/>
  <c r="E27" i="23" s="1"/>
  <c r="M26" i="13"/>
  <c r="D26" i="23" s="1"/>
  <c r="O28" i="13"/>
  <c r="F28" i="23" s="1"/>
  <c r="N28" i="13"/>
  <c r="E28" i="23" s="1"/>
  <c r="D184" i="26" l="1"/>
  <c r="C186" i="29"/>
  <c r="C186" i="46"/>
  <c r="D239" i="26"/>
  <c r="C238" i="46"/>
  <c r="C241" i="29"/>
  <c r="E242" i="26"/>
  <c r="D241" i="46"/>
  <c r="D244" i="29"/>
  <c r="E244" i="26"/>
  <c r="D246" i="29"/>
  <c r="D243" i="46"/>
  <c r="Q26" i="8"/>
  <c r="L26" i="13"/>
  <c r="D186" i="29"/>
  <c r="E184" i="26"/>
  <c r="D186" i="46"/>
  <c r="D240" i="26"/>
  <c r="C239" i="46"/>
  <c r="C242" i="29"/>
  <c r="D243" i="26"/>
  <c r="C242" i="46"/>
  <c r="C245" i="29"/>
  <c r="Q27" i="8"/>
  <c r="L27" i="13"/>
  <c r="D179" i="46"/>
  <c r="E177" i="26"/>
  <c r="D179" i="29"/>
  <c r="D183" i="26"/>
  <c r="C185" i="29"/>
  <c r="C185" i="46"/>
  <c r="E243" i="26"/>
  <c r="D245" i="29"/>
  <c r="D242" i="46"/>
  <c r="C179" i="46"/>
  <c r="C179" i="29"/>
  <c r="D177" i="26"/>
  <c r="D36" i="46"/>
  <c r="E36" i="26"/>
  <c r="D36" i="29"/>
  <c r="D197" i="26"/>
  <c r="C199" i="29"/>
  <c r="C196" i="46"/>
  <c r="D241" i="26"/>
  <c r="C240" i="46"/>
  <c r="C243" i="29"/>
  <c r="D178" i="46"/>
  <c r="D178" i="29"/>
  <c r="E176" i="26"/>
  <c r="D185" i="46"/>
  <c r="E183" i="26"/>
  <c r="D185" i="29"/>
  <c r="E197" i="26"/>
  <c r="D199" i="29"/>
  <c r="D196" i="46"/>
  <c r="D242" i="26"/>
  <c r="C244" i="29"/>
  <c r="C241" i="46"/>
  <c r="D244" i="26"/>
  <c r="C246" i="29"/>
  <c r="C243" i="46"/>
  <c r="Q28" i="8"/>
  <c r="L28" i="13"/>
  <c r="C28" i="23" l="1"/>
  <c r="Q28" i="13"/>
  <c r="C26" i="23"/>
  <c r="Q26" i="13"/>
  <c r="Q27" i="13"/>
  <c r="C27" i="23"/>
  <c r="O20" i="13"/>
  <c r="F20" i="23" s="1"/>
  <c r="M20" i="13"/>
  <c r="D20" i="23" s="1"/>
  <c r="M13" i="13"/>
  <c r="D13" i="23" s="1"/>
  <c r="M33" i="13"/>
  <c r="D33" i="23" s="1"/>
  <c r="O33" i="13"/>
  <c r="F33" i="23" s="1"/>
  <c r="O30" i="13"/>
  <c r="F30" i="23" s="1"/>
  <c r="M30" i="13"/>
  <c r="D30" i="23" s="1"/>
  <c r="O16" i="13"/>
  <c r="F16" i="23" s="1"/>
  <c r="M16" i="13"/>
  <c r="D16" i="23" s="1"/>
  <c r="M18" i="13"/>
  <c r="D18" i="23" s="1"/>
  <c r="O18" i="13"/>
  <c r="F18" i="23" s="1"/>
  <c r="M32" i="13"/>
  <c r="D32" i="23" s="1"/>
  <c r="O32" i="13"/>
  <c r="F32" i="23" s="1"/>
  <c r="M45" i="13"/>
  <c r="D45" i="23" s="1"/>
  <c r="O45" i="13"/>
  <c r="F45" i="23" s="1"/>
  <c r="M15" i="13"/>
  <c r="D15" i="23" s="1"/>
  <c r="O15" i="13"/>
  <c r="F15" i="23" s="1"/>
  <c r="O31" i="13"/>
  <c r="F31" i="23" s="1"/>
  <c r="M31" i="13"/>
  <c r="D31" i="23" s="1"/>
  <c r="N31" i="13"/>
  <c r="E31" i="23" s="1"/>
  <c r="O17" i="13"/>
  <c r="F17" i="23" s="1"/>
  <c r="M17" i="13"/>
  <c r="D17" i="23" s="1"/>
  <c r="N17" i="13"/>
  <c r="E17" i="23" s="1"/>
  <c r="M19" i="13"/>
  <c r="D19" i="23" s="1"/>
  <c r="O19" i="13"/>
  <c r="F19" i="23" s="1"/>
  <c r="O14" i="13"/>
  <c r="F14" i="23" s="1"/>
  <c r="M14" i="13"/>
  <c r="D14" i="23" s="1"/>
  <c r="O29" i="13"/>
  <c r="F29" i="23" s="1"/>
  <c r="M29" i="13"/>
  <c r="D29" i="23" s="1"/>
  <c r="N29" i="13"/>
  <c r="E29" i="23" s="1"/>
  <c r="O13" i="13"/>
  <c r="F13" i="23" s="1"/>
  <c r="M52" i="13" l="1"/>
  <c r="D52" i="23" s="1"/>
  <c r="O52" i="13"/>
  <c r="F52" i="23" s="1"/>
  <c r="N52" i="13"/>
  <c r="E52" i="23" s="1"/>
  <c r="L52" i="13"/>
  <c r="C52" i="23" s="1"/>
  <c r="L54" i="13"/>
  <c r="O53" i="13"/>
  <c r="F53" i="23" s="1"/>
  <c r="O54" i="13"/>
  <c r="F54" i="23" s="1"/>
  <c r="N54" i="13"/>
  <c r="E54" i="23" s="1"/>
  <c r="N53" i="13"/>
  <c r="M53" i="13"/>
  <c r="D53" i="23" s="1"/>
  <c r="L53" i="13"/>
  <c r="M54" i="13"/>
  <c r="D54" i="23" s="1"/>
  <c r="L50" i="13"/>
  <c r="C50" i="23" s="1"/>
  <c r="O50" i="13"/>
  <c r="F50" i="23" s="1"/>
  <c r="N50" i="13"/>
  <c r="E50" i="23" s="1"/>
  <c r="M50" i="13"/>
  <c r="D50" i="23" s="1"/>
  <c r="O51" i="13"/>
  <c r="F51" i="23" s="1"/>
  <c r="N51" i="13"/>
  <c r="E51" i="23" s="1"/>
  <c r="M51" i="13"/>
  <c r="D51" i="23" s="1"/>
  <c r="L51" i="13"/>
  <c r="C51" i="23" s="1"/>
  <c r="N45" i="13"/>
  <c r="E45" i="23" s="1"/>
  <c r="N14" i="13"/>
  <c r="E14" i="23" s="1"/>
  <c r="N32" i="13"/>
  <c r="E32" i="23" s="1"/>
  <c r="N30" i="13"/>
  <c r="E30" i="23" s="1"/>
  <c r="N33" i="13"/>
  <c r="E33" i="23" s="1"/>
  <c r="N13" i="13"/>
  <c r="E13" i="23" s="1"/>
  <c r="N19" i="13"/>
  <c r="E19" i="23" s="1"/>
  <c r="N15" i="13"/>
  <c r="E15" i="23" s="1"/>
  <c r="N20" i="13"/>
  <c r="E20" i="23" s="1"/>
  <c r="Q14" i="8"/>
  <c r="L14" i="13"/>
  <c r="Q29" i="8"/>
  <c r="L29" i="13"/>
  <c r="Q18" i="8"/>
  <c r="L18" i="13"/>
  <c r="N16" i="13"/>
  <c r="E16" i="23" s="1"/>
  <c r="L13" i="13"/>
  <c r="H26" i="23"/>
  <c r="M26" i="23"/>
  <c r="J26" i="23"/>
  <c r="I26" i="23"/>
  <c r="K26" i="23"/>
  <c r="G26" i="23"/>
  <c r="J28" i="23"/>
  <c r="I28" i="23"/>
  <c r="K28" i="23"/>
  <c r="G28" i="23"/>
  <c r="M28" i="23"/>
  <c r="H28" i="23"/>
  <c r="Q15" i="8"/>
  <c r="L15" i="13"/>
  <c r="Q16" i="8"/>
  <c r="L16" i="13"/>
  <c r="M27" i="23"/>
  <c r="I27" i="23"/>
  <c r="H27" i="23"/>
  <c r="G27" i="23"/>
  <c r="K27" i="23"/>
  <c r="J27" i="23"/>
  <c r="Q19" i="8"/>
  <c r="L19" i="13"/>
  <c r="L45" i="13"/>
  <c r="Q30" i="8"/>
  <c r="L30" i="13"/>
  <c r="Q33" i="8"/>
  <c r="L33" i="13"/>
  <c r="Q17" i="8"/>
  <c r="L17" i="13"/>
  <c r="Q31" i="8"/>
  <c r="L31" i="13"/>
  <c r="Q32" i="8"/>
  <c r="L32" i="13"/>
  <c r="N18" i="13"/>
  <c r="E18" i="23" s="1"/>
  <c r="Q20" i="8"/>
  <c r="L20" i="13"/>
  <c r="E53" i="23" l="1"/>
  <c r="C53" i="23"/>
  <c r="I53" i="23" s="1"/>
  <c r="C54" i="23"/>
  <c r="M54" i="23" s="1"/>
  <c r="Q54" i="13"/>
  <c r="Q52" i="13"/>
  <c r="Q53" i="13"/>
  <c r="Q50" i="13"/>
  <c r="Q51" i="13"/>
  <c r="C33" i="23"/>
  <c r="Q33" i="13"/>
  <c r="C45" i="23"/>
  <c r="Q45" i="13"/>
  <c r="K52" i="23"/>
  <c r="M52" i="23"/>
  <c r="J52" i="23"/>
  <c r="G52" i="23"/>
  <c r="I52" i="23"/>
  <c r="H52" i="23"/>
  <c r="Q29" i="13"/>
  <c r="C29" i="23"/>
  <c r="Q31" i="13"/>
  <c r="C31" i="23"/>
  <c r="H53" i="23"/>
  <c r="K53" i="23"/>
  <c r="G53" i="23"/>
  <c r="M53" i="23"/>
  <c r="Q13" i="13"/>
  <c r="C13" i="23"/>
  <c r="H50" i="23"/>
  <c r="J50" i="23"/>
  <c r="K50" i="23"/>
  <c r="G50" i="23"/>
  <c r="M50" i="23"/>
  <c r="I50" i="23"/>
  <c r="C30" i="23"/>
  <c r="Q30" i="13"/>
  <c r="Q19" i="13"/>
  <c r="C19" i="23"/>
  <c r="Q16" i="13"/>
  <c r="C16" i="23"/>
  <c r="Q15" i="13"/>
  <c r="C15" i="23"/>
  <c r="C18" i="23"/>
  <c r="Q18" i="13"/>
  <c r="Q14" i="13"/>
  <c r="C14" i="23"/>
  <c r="Q20" i="13"/>
  <c r="C20" i="23"/>
  <c r="M51" i="23"/>
  <c r="J51" i="23"/>
  <c r="K51" i="23"/>
  <c r="H51" i="23"/>
  <c r="G51" i="23"/>
  <c r="I51" i="23"/>
  <c r="Q32" i="13"/>
  <c r="C32" i="23"/>
  <c r="C17" i="23"/>
  <c r="Q17" i="13"/>
  <c r="J53" i="23" l="1"/>
  <c r="G54" i="23"/>
  <c r="H54" i="23"/>
  <c r="I54" i="23"/>
  <c r="J54" i="23"/>
  <c r="K54" i="23"/>
  <c r="J20" i="23"/>
  <c r="G20" i="23"/>
  <c r="H20" i="23"/>
  <c r="I20" i="23"/>
  <c r="M20" i="23"/>
  <c r="K20" i="23"/>
  <c r="H15" i="23"/>
  <c r="K15" i="23"/>
  <c r="J15" i="23"/>
  <c r="M15" i="23"/>
  <c r="G15" i="23"/>
  <c r="I15" i="23"/>
  <c r="G13" i="23"/>
  <c r="H13" i="23"/>
  <c r="J13" i="23"/>
  <c r="I13" i="23"/>
  <c r="M13" i="23"/>
  <c r="K13" i="23"/>
  <c r="H31" i="23"/>
  <c r="J31" i="23"/>
  <c r="M31" i="23"/>
  <c r="K31" i="23"/>
  <c r="G31" i="23"/>
  <c r="I31" i="23"/>
  <c r="H29" i="23"/>
  <c r="M29" i="23"/>
  <c r="G29" i="23"/>
  <c r="J29" i="23"/>
  <c r="I29" i="23"/>
  <c r="K29" i="23"/>
  <c r="K18" i="23"/>
  <c r="I18" i="23"/>
  <c r="J18" i="23"/>
  <c r="M18" i="23"/>
  <c r="G18" i="23"/>
  <c r="H18" i="23"/>
  <c r="J30" i="23"/>
  <c r="M30" i="23"/>
  <c r="I30" i="23"/>
  <c r="G30" i="23"/>
  <c r="H30" i="23"/>
  <c r="K30" i="23"/>
  <c r="J33" i="23"/>
  <c r="K33" i="23"/>
  <c r="I33" i="23"/>
  <c r="M33" i="23"/>
  <c r="G33" i="23"/>
  <c r="H33" i="23"/>
  <c r="M32" i="23"/>
  <c r="K32" i="23"/>
  <c r="I32" i="23"/>
  <c r="G32" i="23"/>
  <c r="J32" i="23"/>
  <c r="H32" i="23"/>
  <c r="M14" i="23"/>
  <c r="K14" i="23"/>
  <c r="G14" i="23"/>
  <c r="I14" i="23"/>
  <c r="J14" i="23"/>
  <c r="H14" i="23"/>
  <c r="H16" i="23"/>
  <c r="J16" i="23"/>
  <c r="K16" i="23"/>
  <c r="M16" i="23"/>
  <c r="G16" i="23"/>
  <c r="I16" i="23"/>
  <c r="K19" i="23"/>
  <c r="M19" i="23"/>
  <c r="H19" i="23"/>
  <c r="G19" i="23"/>
  <c r="I19" i="23"/>
  <c r="J19" i="23"/>
  <c r="K17" i="23"/>
  <c r="G17" i="23"/>
  <c r="H17" i="23"/>
  <c r="J17" i="23"/>
  <c r="I17" i="23"/>
  <c r="M17" i="23"/>
  <c r="K45" i="23"/>
  <c r="I45" i="23"/>
  <c r="M45" i="23"/>
  <c r="G45" i="23"/>
  <c r="H45" i="23"/>
  <c r="J45" i="23"/>
  <c r="M38" i="13" l="1"/>
  <c r="D38" i="23" s="1"/>
  <c r="N38" i="13"/>
  <c r="E38" i="23" s="1"/>
  <c r="O38" i="13"/>
  <c r="F38" i="23" s="1"/>
  <c r="M42" i="13"/>
  <c r="D42" i="23" s="1"/>
  <c r="O42" i="13"/>
  <c r="F42" i="23" s="1"/>
  <c r="O36" i="13"/>
  <c r="F36" i="23" s="1"/>
  <c r="M36" i="13"/>
  <c r="D36" i="23" s="1"/>
  <c r="N36" i="13"/>
  <c r="E36" i="23" s="1"/>
  <c r="O39" i="13"/>
  <c r="F39" i="23" s="1"/>
  <c r="M39" i="13"/>
  <c r="D39" i="23" s="1"/>
  <c r="O40" i="13"/>
  <c r="F40" i="23" s="1"/>
  <c r="M40" i="13"/>
  <c r="D40" i="23" s="1"/>
  <c r="N40" i="13"/>
  <c r="E40" i="23" s="1"/>
  <c r="M37" i="13"/>
  <c r="D37" i="23" s="1"/>
  <c r="O37" i="13"/>
  <c r="F37" i="23" s="1"/>
  <c r="M23" i="13"/>
  <c r="D23" i="23" s="1"/>
  <c r="O23" i="13"/>
  <c r="F23" i="23" s="1"/>
  <c r="M60" i="13" l="1"/>
  <c r="L60" i="13"/>
  <c r="O60" i="13"/>
  <c r="N60" i="13"/>
  <c r="M55" i="13"/>
  <c r="D55" i="23" s="1"/>
  <c r="M58" i="13"/>
  <c r="D58" i="23" s="1"/>
  <c r="L55" i="13"/>
  <c r="C55" i="23" s="1"/>
  <c r="L58" i="13"/>
  <c r="O55" i="13"/>
  <c r="F55" i="23" s="1"/>
  <c r="O58" i="13"/>
  <c r="F58" i="23" s="1"/>
  <c r="N55" i="13"/>
  <c r="E55" i="23" s="1"/>
  <c r="N58" i="13"/>
  <c r="E58" i="23" s="1"/>
  <c r="N37" i="13"/>
  <c r="E37" i="23" s="1"/>
  <c r="N42" i="13"/>
  <c r="E42" i="23" s="1"/>
  <c r="N23" i="13"/>
  <c r="E23" i="23" s="1"/>
  <c r="N39" i="13"/>
  <c r="E39" i="23" s="1"/>
  <c r="Q42" i="8"/>
  <c r="L42" i="13"/>
  <c r="Q23" i="8"/>
  <c r="L23" i="13"/>
  <c r="N44" i="13"/>
  <c r="E44" i="23" s="1"/>
  <c r="N43" i="13"/>
  <c r="E43" i="23" s="1"/>
  <c r="Q36" i="8"/>
  <c r="L36" i="13"/>
  <c r="Q38" i="8"/>
  <c r="L38" i="13"/>
  <c r="Q39" i="8"/>
  <c r="L39" i="13"/>
  <c r="M44" i="13"/>
  <c r="D44" i="23" s="1"/>
  <c r="M43" i="13"/>
  <c r="D43" i="23" s="1"/>
  <c r="Q43" i="8"/>
  <c r="L43" i="13"/>
  <c r="O44" i="13"/>
  <c r="F44" i="23" s="1"/>
  <c r="O43" i="13"/>
  <c r="F43" i="23" s="1"/>
  <c r="Q37" i="8"/>
  <c r="L37" i="13"/>
  <c r="Q40" i="8"/>
  <c r="L40" i="13"/>
  <c r="O25" i="13"/>
  <c r="F25" i="23" s="1"/>
  <c r="M25" i="13"/>
  <c r="D25" i="23" s="1"/>
  <c r="N25" i="13"/>
  <c r="E25" i="23" s="1"/>
  <c r="M22" i="13"/>
  <c r="D22" i="23" s="1"/>
  <c r="O22" i="13"/>
  <c r="F22" i="23" s="1"/>
  <c r="O35" i="13"/>
  <c r="F35" i="23" s="1"/>
  <c r="M35" i="13"/>
  <c r="D35" i="23" s="1"/>
  <c r="M41" i="13"/>
  <c r="D41" i="23" s="1"/>
  <c r="O41" i="13"/>
  <c r="F41" i="23" s="1"/>
  <c r="O24" i="13"/>
  <c r="F24" i="23" s="1"/>
  <c r="M24" i="13"/>
  <c r="D24" i="23" s="1"/>
  <c r="M34" i="13"/>
  <c r="D34" i="23" s="1"/>
  <c r="O34" i="13"/>
  <c r="F34" i="23" s="1"/>
  <c r="O21" i="13"/>
  <c r="F21" i="23" s="1"/>
  <c r="M21" i="13"/>
  <c r="D21" i="23" s="1"/>
  <c r="N21" i="13"/>
  <c r="E21" i="23" s="1"/>
  <c r="E60" i="23" l="1"/>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Q60" i="13"/>
  <c r="C60" i="23"/>
  <c r="Q55" i="13"/>
  <c r="Q58" i="13"/>
  <c r="C58" i="23"/>
  <c r="N22" i="13"/>
  <c r="E22" i="23" s="1"/>
  <c r="N34" i="13"/>
  <c r="E34" i="23" s="1"/>
  <c r="N41" i="13"/>
  <c r="E41" i="23" s="1"/>
  <c r="N35" i="13"/>
  <c r="E35" i="23" s="1"/>
  <c r="N24" i="13"/>
  <c r="E24" i="23" s="1"/>
  <c r="I55" i="23"/>
  <c r="G55" i="23"/>
  <c r="J55" i="23"/>
  <c r="H55" i="23"/>
  <c r="K55" i="23"/>
  <c r="M55" i="23"/>
  <c r="C39" i="23"/>
  <c r="Q39" i="13"/>
  <c r="Q36" i="13"/>
  <c r="C36" i="23"/>
  <c r="Q23" i="13"/>
  <c r="C23" i="23"/>
  <c r="Q21" i="8"/>
  <c r="L21" i="13"/>
  <c r="Q24" i="8"/>
  <c r="L24" i="13"/>
  <c r="Q41" i="8"/>
  <c r="L41" i="13"/>
  <c r="C40" i="23"/>
  <c r="Q40" i="13"/>
  <c r="L44" i="13"/>
  <c r="C38" i="23"/>
  <c r="Q38" i="13"/>
  <c r="Q42" i="13"/>
  <c r="C42" i="23"/>
  <c r="Q34" i="8"/>
  <c r="L34" i="13"/>
  <c r="Q35" i="8"/>
  <c r="L35" i="13"/>
  <c r="Q22" i="8"/>
  <c r="L22" i="13"/>
  <c r="Q25" i="8"/>
  <c r="L25" i="13"/>
  <c r="Q37" i="13"/>
  <c r="C37" i="23"/>
  <c r="Q43" i="13"/>
  <c r="C43" i="23"/>
  <c r="I198" i="23" l="1"/>
  <c r="I198" i="25" s="1"/>
  <c r="G198" i="23"/>
  <c r="G198" i="25" s="1"/>
  <c r="M198" i="23"/>
  <c r="H198" i="23"/>
  <c r="H198" i="25" s="1"/>
  <c r="K198" i="23"/>
  <c r="K198" i="25" s="1"/>
  <c r="J198" i="23"/>
  <c r="J198" i="25" s="1"/>
  <c r="G194" i="23"/>
  <c r="G194" i="25" s="1"/>
  <c r="I194" i="23"/>
  <c r="I194" i="25" s="1"/>
  <c r="H194" i="23"/>
  <c r="H194" i="25" s="1"/>
  <c r="J194" i="23"/>
  <c r="J194" i="25" s="1"/>
  <c r="M194" i="23"/>
  <c r="K194" i="23"/>
  <c r="K194" i="25" s="1"/>
  <c r="G190" i="23"/>
  <c r="G190" i="25" s="1"/>
  <c r="K190" i="23"/>
  <c r="K190" i="25" s="1"/>
  <c r="H190" i="23"/>
  <c r="H190" i="25" s="1"/>
  <c r="M190" i="23"/>
  <c r="I190" i="23"/>
  <c r="I190" i="25" s="1"/>
  <c r="J190" i="23"/>
  <c r="J190" i="25" s="1"/>
  <c r="G186" i="23"/>
  <c r="G186" i="25" s="1"/>
  <c r="H186" i="23"/>
  <c r="H186" i="25" s="1"/>
  <c r="J186" i="23"/>
  <c r="J186" i="25" s="1"/>
  <c r="M186" i="23"/>
  <c r="K186" i="23"/>
  <c r="K186" i="25" s="1"/>
  <c r="I186" i="23"/>
  <c r="I186" i="25" s="1"/>
  <c r="G182" i="23"/>
  <c r="G182" i="25" s="1"/>
  <c r="M182" i="23"/>
  <c r="I182" i="23"/>
  <c r="I182" i="25" s="1"/>
  <c r="H182" i="23"/>
  <c r="H182" i="25" s="1"/>
  <c r="J182" i="23"/>
  <c r="J182" i="25" s="1"/>
  <c r="K182" i="23"/>
  <c r="K182" i="25" s="1"/>
  <c r="H178" i="23"/>
  <c r="H178" i="25" s="1"/>
  <c r="G178" i="23"/>
  <c r="G178" i="25" s="1"/>
  <c r="J178" i="23"/>
  <c r="J178" i="25" s="1"/>
  <c r="I178" i="23"/>
  <c r="I178" i="25" s="1"/>
  <c r="K178" i="23"/>
  <c r="K178" i="25" s="1"/>
  <c r="M178" i="23"/>
  <c r="I174" i="23"/>
  <c r="I174" i="25" s="1"/>
  <c r="J174" i="23"/>
  <c r="J174" i="25" s="1"/>
  <c r="K174" i="23"/>
  <c r="K174" i="25" s="1"/>
  <c r="M174" i="23"/>
  <c r="H174" i="23"/>
  <c r="H174" i="25" s="1"/>
  <c r="G174" i="23"/>
  <c r="G174" i="25" s="1"/>
  <c r="M170" i="23"/>
  <c r="K170" i="23"/>
  <c r="K170" i="25" s="1"/>
  <c r="H170" i="23"/>
  <c r="H170" i="25" s="1"/>
  <c r="G170" i="23"/>
  <c r="G170" i="25" s="1"/>
  <c r="I170" i="23"/>
  <c r="I170" i="25" s="1"/>
  <c r="J170" i="23"/>
  <c r="J170" i="25" s="1"/>
  <c r="J166" i="23"/>
  <c r="J166" i="25" s="1"/>
  <c r="H166" i="23"/>
  <c r="H166" i="25" s="1"/>
  <c r="K166" i="23"/>
  <c r="K166" i="25" s="1"/>
  <c r="I166" i="23"/>
  <c r="I166" i="25" s="1"/>
  <c r="M166" i="23"/>
  <c r="G166" i="23"/>
  <c r="G166" i="25" s="1"/>
  <c r="G162" i="23"/>
  <c r="G162" i="25" s="1"/>
  <c r="M162" i="23"/>
  <c r="I162" i="23"/>
  <c r="I162" i="25" s="1"/>
  <c r="J162" i="23"/>
  <c r="J162" i="25" s="1"/>
  <c r="K162" i="23"/>
  <c r="K162" i="25" s="1"/>
  <c r="H162" i="23"/>
  <c r="H162" i="25" s="1"/>
  <c r="J158" i="23"/>
  <c r="J158" i="25" s="1"/>
  <c r="G158" i="23"/>
  <c r="G158" i="25" s="1"/>
  <c r="M158" i="23"/>
  <c r="H158" i="23"/>
  <c r="H158" i="25" s="1"/>
  <c r="K158" i="23"/>
  <c r="K158" i="25" s="1"/>
  <c r="I158" i="23"/>
  <c r="I158" i="25" s="1"/>
  <c r="I154" i="23"/>
  <c r="I154" i="25" s="1"/>
  <c r="H154" i="23"/>
  <c r="H154" i="25" s="1"/>
  <c r="G154" i="23"/>
  <c r="G154" i="25" s="1"/>
  <c r="M154" i="23"/>
  <c r="J154" i="23"/>
  <c r="J154" i="25" s="1"/>
  <c r="K154" i="23"/>
  <c r="K154" i="25" s="1"/>
  <c r="H150" i="23"/>
  <c r="H150" i="25" s="1"/>
  <c r="I150" i="23"/>
  <c r="I150" i="25" s="1"/>
  <c r="J150" i="23"/>
  <c r="J150" i="25" s="1"/>
  <c r="G150" i="23"/>
  <c r="G150" i="25" s="1"/>
  <c r="K150" i="23"/>
  <c r="K150" i="25" s="1"/>
  <c r="M150" i="23"/>
  <c r="K146" i="23"/>
  <c r="K146" i="25" s="1"/>
  <c r="M146" i="23"/>
  <c r="H146" i="23"/>
  <c r="H146" i="25" s="1"/>
  <c r="J146" i="23"/>
  <c r="J146" i="25" s="1"/>
  <c r="G146" i="23"/>
  <c r="G146" i="25" s="1"/>
  <c r="I146" i="23"/>
  <c r="I146" i="25" s="1"/>
  <c r="J142" i="23"/>
  <c r="J142" i="25" s="1"/>
  <c r="I142" i="23"/>
  <c r="I142" i="25" s="1"/>
  <c r="K142" i="23"/>
  <c r="K142" i="25" s="1"/>
  <c r="H142" i="23"/>
  <c r="H142" i="25" s="1"/>
  <c r="M142" i="23"/>
  <c r="G142" i="23"/>
  <c r="G142" i="25" s="1"/>
  <c r="K138" i="23"/>
  <c r="K138" i="25" s="1"/>
  <c r="G138" i="23"/>
  <c r="G138" i="25" s="1"/>
  <c r="M138" i="23"/>
  <c r="J138" i="23"/>
  <c r="J138" i="25" s="1"/>
  <c r="I138" i="23"/>
  <c r="I138" i="25" s="1"/>
  <c r="H138" i="23"/>
  <c r="H138" i="25" s="1"/>
  <c r="G134" i="23"/>
  <c r="G134" i="25" s="1"/>
  <c r="J134" i="23"/>
  <c r="J134" i="25" s="1"/>
  <c r="I134" i="23"/>
  <c r="I134" i="25" s="1"/>
  <c r="H134" i="23"/>
  <c r="H134" i="25" s="1"/>
  <c r="K134" i="23"/>
  <c r="K134" i="25" s="1"/>
  <c r="M134" i="23"/>
  <c r="H130" i="23"/>
  <c r="H130" i="25" s="1"/>
  <c r="G130" i="23"/>
  <c r="G130" i="25" s="1"/>
  <c r="I130" i="23"/>
  <c r="I130" i="25" s="1"/>
  <c r="M130" i="23"/>
  <c r="K130" i="23"/>
  <c r="K130" i="25" s="1"/>
  <c r="J130" i="23"/>
  <c r="J130" i="25" s="1"/>
  <c r="J126" i="23"/>
  <c r="J126" i="25" s="1"/>
  <c r="H126" i="23"/>
  <c r="H126" i="25" s="1"/>
  <c r="M126" i="23"/>
  <c r="G126" i="23"/>
  <c r="G126" i="25" s="1"/>
  <c r="I126" i="23"/>
  <c r="I126" i="25" s="1"/>
  <c r="K126" i="23"/>
  <c r="K126" i="25" s="1"/>
  <c r="G122" i="23"/>
  <c r="G122" i="25" s="1"/>
  <c r="I122" i="23"/>
  <c r="I122" i="25" s="1"/>
  <c r="J122" i="23"/>
  <c r="J122" i="25" s="1"/>
  <c r="M122" i="23"/>
  <c r="H122" i="23"/>
  <c r="H122" i="25" s="1"/>
  <c r="K122" i="23"/>
  <c r="K122" i="25" s="1"/>
  <c r="H118" i="23"/>
  <c r="H118" i="25" s="1"/>
  <c r="M118" i="23"/>
  <c r="K118" i="23"/>
  <c r="K118" i="25" s="1"/>
  <c r="G118" i="23"/>
  <c r="G118" i="25" s="1"/>
  <c r="I118" i="23"/>
  <c r="I118" i="25" s="1"/>
  <c r="J118" i="23"/>
  <c r="J118" i="25" s="1"/>
  <c r="H114" i="23"/>
  <c r="H114" i="25" s="1"/>
  <c r="G114" i="23"/>
  <c r="G114" i="25" s="1"/>
  <c r="K114" i="23"/>
  <c r="K114" i="25" s="1"/>
  <c r="J114" i="23"/>
  <c r="J114" i="25" s="1"/>
  <c r="M114" i="23"/>
  <c r="I114" i="23"/>
  <c r="I114" i="25" s="1"/>
  <c r="I110" i="23"/>
  <c r="I110" i="25" s="1"/>
  <c r="H110" i="23"/>
  <c r="H110" i="25" s="1"/>
  <c r="K110" i="23"/>
  <c r="K110" i="25" s="1"/>
  <c r="G110" i="23"/>
  <c r="G110" i="25" s="1"/>
  <c r="J110" i="23"/>
  <c r="J110" i="25" s="1"/>
  <c r="M110" i="23"/>
  <c r="G106" i="23"/>
  <c r="G106" i="25" s="1"/>
  <c r="K106" i="23"/>
  <c r="K106" i="25" s="1"/>
  <c r="H106" i="23"/>
  <c r="H106" i="25" s="1"/>
  <c r="I106" i="23"/>
  <c r="I106" i="25" s="1"/>
  <c r="M106" i="23"/>
  <c r="J106" i="23"/>
  <c r="J106" i="25" s="1"/>
  <c r="M102" i="23"/>
  <c r="G102" i="23"/>
  <c r="G102" i="25" s="1"/>
  <c r="J102" i="23"/>
  <c r="J102" i="25" s="1"/>
  <c r="J102" i="38" s="1"/>
  <c r="K102" i="23"/>
  <c r="K102" i="25" s="1"/>
  <c r="K102" i="38" s="1"/>
  <c r="H102" i="23"/>
  <c r="H102" i="25" s="1"/>
  <c r="H102" i="38" s="1"/>
  <c r="I102" i="23"/>
  <c r="I102" i="25" s="1"/>
  <c r="I102" i="38" s="1"/>
  <c r="K98" i="23"/>
  <c r="K98" i="25" s="1"/>
  <c r="M98" i="23"/>
  <c r="I98" i="23"/>
  <c r="I98" i="25" s="1"/>
  <c r="H98" i="23"/>
  <c r="H98" i="25" s="1"/>
  <c r="J98" i="23"/>
  <c r="J98" i="25" s="1"/>
  <c r="G98" i="23"/>
  <c r="G98" i="25" s="1"/>
  <c r="M94" i="23"/>
  <c r="I94" i="23"/>
  <c r="I94" i="25" s="1"/>
  <c r="H94" i="23"/>
  <c r="H94" i="25" s="1"/>
  <c r="G94" i="23"/>
  <c r="G94" i="25" s="1"/>
  <c r="J94" i="23"/>
  <c r="J94" i="25" s="1"/>
  <c r="K94" i="23"/>
  <c r="K94" i="25" s="1"/>
  <c r="J90" i="23"/>
  <c r="J90" i="25" s="1"/>
  <c r="J90" i="38" s="1"/>
  <c r="I90" i="23"/>
  <c r="I90" i="25" s="1"/>
  <c r="I90" i="38" s="1"/>
  <c r="H90" i="23"/>
  <c r="H90" i="25" s="1"/>
  <c r="H90" i="38" s="1"/>
  <c r="K90" i="23"/>
  <c r="K90" i="25" s="1"/>
  <c r="K90" i="38" s="1"/>
  <c r="G90" i="23"/>
  <c r="G90" i="25" s="1"/>
  <c r="M90" i="23"/>
  <c r="J86" i="23"/>
  <c r="J86" i="25" s="1"/>
  <c r="H86" i="23"/>
  <c r="H86" i="25" s="1"/>
  <c r="M86" i="23"/>
  <c r="K86" i="23"/>
  <c r="K86" i="25" s="1"/>
  <c r="G86" i="23"/>
  <c r="G86" i="25" s="1"/>
  <c r="I86" i="23"/>
  <c r="I86" i="25" s="1"/>
  <c r="G82" i="23"/>
  <c r="G82" i="25" s="1"/>
  <c r="K82" i="23"/>
  <c r="K82" i="25" s="1"/>
  <c r="K82" i="38" s="1"/>
  <c r="H82" i="23"/>
  <c r="H82" i="25" s="1"/>
  <c r="H82" i="38" s="1"/>
  <c r="M82" i="23"/>
  <c r="J82" i="23"/>
  <c r="J82" i="25" s="1"/>
  <c r="J82" i="38" s="1"/>
  <c r="I82" i="23"/>
  <c r="I82" i="25" s="1"/>
  <c r="I82" i="38" s="1"/>
  <c r="M78" i="23"/>
  <c r="H78" i="23"/>
  <c r="H78" i="25" s="1"/>
  <c r="J78" i="23"/>
  <c r="J78" i="25" s="1"/>
  <c r="G78" i="23"/>
  <c r="G78" i="25" s="1"/>
  <c r="K78" i="23"/>
  <c r="K78" i="25" s="1"/>
  <c r="I78" i="23"/>
  <c r="I78" i="25" s="1"/>
  <c r="G74" i="23"/>
  <c r="G74" i="25" s="1"/>
  <c r="J74" i="23"/>
  <c r="J74" i="25" s="1"/>
  <c r="M74" i="23"/>
  <c r="K74" i="23"/>
  <c r="K74" i="25" s="1"/>
  <c r="H74" i="23"/>
  <c r="H74" i="25" s="1"/>
  <c r="I74" i="23"/>
  <c r="I74" i="25" s="1"/>
  <c r="G70" i="23"/>
  <c r="G70" i="25" s="1"/>
  <c r="H70" i="23"/>
  <c r="H70" i="25" s="1"/>
  <c r="K70" i="23"/>
  <c r="K70" i="25" s="1"/>
  <c r="M70" i="23"/>
  <c r="J70" i="23"/>
  <c r="J70" i="25" s="1"/>
  <c r="I70" i="23"/>
  <c r="I70" i="25" s="1"/>
  <c r="J66" i="23"/>
  <c r="J66" i="25" s="1"/>
  <c r="I66" i="23"/>
  <c r="I66" i="25" s="1"/>
  <c r="G66" i="23"/>
  <c r="G66" i="25" s="1"/>
  <c r="M66" i="23"/>
  <c r="H66" i="23"/>
  <c r="H66" i="25" s="1"/>
  <c r="K66" i="23"/>
  <c r="K66" i="25" s="1"/>
  <c r="G62" i="23"/>
  <c r="G62" i="25" s="1"/>
  <c r="H62" i="23"/>
  <c r="H62" i="25" s="1"/>
  <c r="J62" i="23"/>
  <c r="J62" i="25" s="1"/>
  <c r="M62" i="23"/>
  <c r="K62" i="23"/>
  <c r="K62" i="25" s="1"/>
  <c r="I62" i="23"/>
  <c r="I62" i="25" s="1"/>
  <c r="H201" i="23"/>
  <c r="H201" i="25" s="1"/>
  <c r="G201" i="23"/>
  <c r="G201" i="25" s="1"/>
  <c r="J201" i="23"/>
  <c r="J201" i="25" s="1"/>
  <c r="M201" i="23"/>
  <c r="K201" i="23"/>
  <c r="K201" i="25" s="1"/>
  <c r="I201" i="23"/>
  <c r="I201" i="25" s="1"/>
  <c r="I197" i="23"/>
  <c r="I197" i="25" s="1"/>
  <c r="K197" i="23"/>
  <c r="K197" i="25" s="1"/>
  <c r="M197" i="23"/>
  <c r="H197" i="23"/>
  <c r="H197" i="25" s="1"/>
  <c r="G197" i="23"/>
  <c r="G197" i="25" s="1"/>
  <c r="J197" i="23"/>
  <c r="J197" i="25" s="1"/>
  <c r="M193" i="23"/>
  <c r="K193" i="23"/>
  <c r="K193" i="25" s="1"/>
  <c r="G193" i="23"/>
  <c r="G193" i="25" s="1"/>
  <c r="J193" i="23"/>
  <c r="J193" i="25" s="1"/>
  <c r="H193" i="23"/>
  <c r="H193" i="25" s="1"/>
  <c r="I193" i="23"/>
  <c r="I193" i="25" s="1"/>
  <c r="G189" i="23"/>
  <c r="G189" i="25" s="1"/>
  <c r="J189" i="23"/>
  <c r="J189" i="25" s="1"/>
  <c r="I189" i="23"/>
  <c r="I189" i="25" s="1"/>
  <c r="M189" i="23"/>
  <c r="K189" i="23"/>
  <c r="K189" i="25" s="1"/>
  <c r="H189" i="23"/>
  <c r="H189" i="25" s="1"/>
  <c r="K185" i="23"/>
  <c r="K185" i="25" s="1"/>
  <c r="J185" i="23"/>
  <c r="J185" i="25" s="1"/>
  <c r="I185" i="23"/>
  <c r="I185" i="25" s="1"/>
  <c r="M185" i="23"/>
  <c r="G185" i="23"/>
  <c r="G185" i="25" s="1"/>
  <c r="H185" i="23"/>
  <c r="H185" i="25" s="1"/>
  <c r="G181" i="23"/>
  <c r="G181" i="25" s="1"/>
  <c r="M181" i="23"/>
  <c r="K181" i="23"/>
  <c r="K181" i="25" s="1"/>
  <c r="I181" i="23"/>
  <c r="I181" i="25" s="1"/>
  <c r="H181" i="23"/>
  <c r="H181" i="25" s="1"/>
  <c r="J181" i="23"/>
  <c r="J181" i="25" s="1"/>
  <c r="H177" i="23"/>
  <c r="H177" i="25" s="1"/>
  <c r="J177" i="23"/>
  <c r="J177" i="25" s="1"/>
  <c r="I177" i="23"/>
  <c r="I177" i="25" s="1"/>
  <c r="G177" i="23"/>
  <c r="G177" i="25" s="1"/>
  <c r="M177" i="23"/>
  <c r="K177" i="23"/>
  <c r="K177" i="25" s="1"/>
  <c r="K173" i="23"/>
  <c r="K173" i="25" s="1"/>
  <c r="H173" i="23"/>
  <c r="H173" i="25" s="1"/>
  <c r="J173" i="23"/>
  <c r="J173" i="25" s="1"/>
  <c r="M173" i="23"/>
  <c r="I173" i="23"/>
  <c r="I173" i="25" s="1"/>
  <c r="G173" i="23"/>
  <c r="G173" i="25" s="1"/>
  <c r="H169" i="23"/>
  <c r="H169" i="25" s="1"/>
  <c r="G169" i="23"/>
  <c r="G169" i="25" s="1"/>
  <c r="M169" i="23"/>
  <c r="J169" i="23"/>
  <c r="J169" i="25" s="1"/>
  <c r="K169" i="23"/>
  <c r="K169" i="25" s="1"/>
  <c r="I169" i="23"/>
  <c r="I169" i="25" s="1"/>
  <c r="I165" i="23"/>
  <c r="I165" i="25" s="1"/>
  <c r="J165" i="23"/>
  <c r="J165" i="25" s="1"/>
  <c r="H165" i="23"/>
  <c r="H165" i="25" s="1"/>
  <c r="G165" i="23"/>
  <c r="G165" i="25" s="1"/>
  <c r="M165" i="23"/>
  <c r="K165" i="23"/>
  <c r="K165" i="25" s="1"/>
  <c r="I161" i="23"/>
  <c r="I161" i="25" s="1"/>
  <c r="J161" i="23"/>
  <c r="J161" i="25" s="1"/>
  <c r="K161" i="23"/>
  <c r="K161" i="25" s="1"/>
  <c r="H161" i="23"/>
  <c r="H161" i="25" s="1"/>
  <c r="M161" i="23"/>
  <c r="G161" i="23"/>
  <c r="G161" i="25" s="1"/>
  <c r="H157" i="23"/>
  <c r="H157" i="25" s="1"/>
  <c r="K157" i="23"/>
  <c r="K157" i="25" s="1"/>
  <c r="M157" i="23"/>
  <c r="I157" i="23"/>
  <c r="I157" i="25" s="1"/>
  <c r="G157" i="23"/>
  <c r="G157" i="25" s="1"/>
  <c r="J157" i="23"/>
  <c r="J157" i="25" s="1"/>
  <c r="H153" i="23"/>
  <c r="H153" i="25" s="1"/>
  <c r="M153" i="23"/>
  <c r="J153" i="23"/>
  <c r="J153" i="25" s="1"/>
  <c r="I153" i="23"/>
  <c r="I153" i="25" s="1"/>
  <c r="K153" i="23"/>
  <c r="K153" i="25" s="1"/>
  <c r="G153" i="23"/>
  <c r="G153" i="25" s="1"/>
  <c r="K149" i="23"/>
  <c r="K149" i="25" s="1"/>
  <c r="G149" i="23"/>
  <c r="G149" i="25" s="1"/>
  <c r="I149" i="23"/>
  <c r="I149" i="25" s="1"/>
  <c r="H149" i="23"/>
  <c r="H149" i="25" s="1"/>
  <c r="M149" i="23"/>
  <c r="J149" i="23"/>
  <c r="J149" i="25" s="1"/>
  <c r="M145" i="23"/>
  <c r="H145" i="23"/>
  <c r="H145" i="25" s="1"/>
  <c r="I145" i="23"/>
  <c r="I145" i="25" s="1"/>
  <c r="K145" i="23"/>
  <c r="K145" i="25" s="1"/>
  <c r="G145" i="23"/>
  <c r="G145" i="25" s="1"/>
  <c r="J145" i="23"/>
  <c r="J145" i="25" s="1"/>
  <c r="G141" i="23"/>
  <c r="G141" i="25" s="1"/>
  <c r="I141" i="23"/>
  <c r="I141" i="25" s="1"/>
  <c r="H141" i="23"/>
  <c r="H141" i="25" s="1"/>
  <c r="J141" i="23"/>
  <c r="J141" i="25" s="1"/>
  <c r="K141" i="23"/>
  <c r="K141" i="25" s="1"/>
  <c r="M141" i="23"/>
  <c r="G137" i="23"/>
  <c r="G137" i="25" s="1"/>
  <c r="M137" i="23"/>
  <c r="H137" i="23"/>
  <c r="H137" i="25" s="1"/>
  <c r="K137" i="23"/>
  <c r="K137" i="25" s="1"/>
  <c r="I137" i="23"/>
  <c r="I137" i="25" s="1"/>
  <c r="J137" i="23"/>
  <c r="J137" i="25" s="1"/>
  <c r="H133" i="23"/>
  <c r="H133" i="25" s="1"/>
  <c r="G133" i="23"/>
  <c r="G133" i="25" s="1"/>
  <c r="M133" i="23"/>
  <c r="K133" i="23"/>
  <c r="K133" i="25" s="1"/>
  <c r="J133" i="23"/>
  <c r="J133" i="25" s="1"/>
  <c r="I133" i="23"/>
  <c r="I133" i="25" s="1"/>
  <c r="I129" i="23"/>
  <c r="I129" i="25" s="1"/>
  <c r="K129" i="23"/>
  <c r="K129" i="25" s="1"/>
  <c r="J129" i="23"/>
  <c r="J129" i="25" s="1"/>
  <c r="H129" i="23"/>
  <c r="H129" i="25" s="1"/>
  <c r="M129" i="23"/>
  <c r="G129" i="23"/>
  <c r="G129" i="25" s="1"/>
  <c r="I125" i="23"/>
  <c r="I125" i="25" s="1"/>
  <c r="J125" i="23"/>
  <c r="J125" i="25" s="1"/>
  <c r="G125" i="23"/>
  <c r="G125" i="25" s="1"/>
  <c r="K125" i="23"/>
  <c r="K125" i="25" s="1"/>
  <c r="M125" i="23"/>
  <c r="H125" i="23"/>
  <c r="H125" i="25" s="1"/>
  <c r="H121" i="23"/>
  <c r="H121" i="25" s="1"/>
  <c r="I121" i="23"/>
  <c r="I121" i="25" s="1"/>
  <c r="K121" i="23"/>
  <c r="K121" i="25" s="1"/>
  <c r="M121" i="23"/>
  <c r="J121" i="23"/>
  <c r="J121" i="25" s="1"/>
  <c r="G121" i="23"/>
  <c r="G121" i="25" s="1"/>
  <c r="J117" i="23"/>
  <c r="J117" i="25" s="1"/>
  <c r="K117" i="23"/>
  <c r="K117" i="25" s="1"/>
  <c r="M117" i="23"/>
  <c r="G117" i="23"/>
  <c r="G117" i="25" s="1"/>
  <c r="H117" i="23"/>
  <c r="H117" i="25" s="1"/>
  <c r="I117" i="23"/>
  <c r="I117" i="25" s="1"/>
  <c r="M113" i="23"/>
  <c r="I113" i="23"/>
  <c r="I113" i="25" s="1"/>
  <c r="G113" i="23"/>
  <c r="G113" i="25" s="1"/>
  <c r="K113" i="23"/>
  <c r="K113" i="25" s="1"/>
  <c r="J113" i="23"/>
  <c r="J113" i="25" s="1"/>
  <c r="H113" i="23"/>
  <c r="H113" i="25" s="1"/>
  <c r="I109" i="23"/>
  <c r="I109" i="25" s="1"/>
  <c r="M109" i="23"/>
  <c r="H109" i="23"/>
  <c r="H109" i="25" s="1"/>
  <c r="G109" i="23"/>
  <c r="G109" i="25" s="1"/>
  <c r="K109" i="23"/>
  <c r="K109" i="25" s="1"/>
  <c r="J109" i="23"/>
  <c r="J109" i="25" s="1"/>
  <c r="M105" i="23"/>
  <c r="K105" i="23"/>
  <c r="K105" i="25" s="1"/>
  <c r="J105" i="23"/>
  <c r="J105" i="25" s="1"/>
  <c r="I105" i="23"/>
  <c r="I105" i="25" s="1"/>
  <c r="H105" i="23"/>
  <c r="H105" i="25" s="1"/>
  <c r="G105" i="23"/>
  <c r="G105" i="25" s="1"/>
  <c r="K101" i="23"/>
  <c r="K101" i="25" s="1"/>
  <c r="K101" i="38" s="1"/>
  <c r="M101" i="23"/>
  <c r="H101" i="23"/>
  <c r="H101" i="25" s="1"/>
  <c r="H101" i="38" s="1"/>
  <c r="I101" i="23"/>
  <c r="I101" i="25" s="1"/>
  <c r="I101" i="38" s="1"/>
  <c r="G101" i="23"/>
  <c r="G101" i="25" s="1"/>
  <c r="J101" i="23"/>
  <c r="J101" i="25" s="1"/>
  <c r="J101" i="38" s="1"/>
  <c r="G97" i="23"/>
  <c r="G97" i="25" s="1"/>
  <c r="I97" i="23"/>
  <c r="I97" i="25" s="1"/>
  <c r="K97" i="23"/>
  <c r="K97" i="25" s="1"/>
  <c r="M97" i="23"/>
  <c r="H97" i="23"/>
  <c r="H97" i="25" s="1"/>
  <c r="J97" i="23"/>
  <c r="J97" i="25" s="1"/>
  <c r="J93" i="23"/>
  <c r="J93" i="25" s="1"/>
  <c r="K93" i="23"/>
  <c r="K93" i="25" s="1"/>
  <c r="M93" i="23"/>
  <c r="I93" i="23"/>
  <c r="I93" i="25" s="1"/>
  <c r="G93" i="23"/>
  <c r="G93" i="25" s="1"/>
  <c r="H93" i="23"/>
  <c r="H93" i="25" s="1"/>
  <c r="M89" i="23"/>
  <c r="G89" i="23"/>
  <c r="G89" i="25" s="1"/>
  <c r="H89" i="23"/>
  <c r="H89" i="25" s="1"/>
  <c r="I89" i="23"/>
  <c r="I89" i="25" s="1"/>
  <c r="J89" i="23"/>
  <c r="J89" i="25" s="1"/>
  <c r="K89" i="23"/>
  <c r="K89" i="25" s="1"/>
  <c r="H85" i="23"/>
  <c r="H85" i="25" s="1"/>
  <c r="G85" i="23"/>
  <c r="G85" i="25" s="1"/>
  <c r="M85" i="23"/>
  <c r="K85" i="23"/>
  <c r="K85" i="25" s="1"/>
  <c r="I85" i="23"/>
  <c r="I85" i="25" s="1"/>
  <c r="J85" i="23"/>
  <c r="J85" i="25" s="1"/>
  <c r="I81" i="23"/>
  <c r="I81" i="25" s="1"/>
  <c r="K81" i="23"/>
  <c r="K81" i="25" s="1"/>
  <c r="H81" i="23"/>
  <c r="H81" i="25" s="1"/>
  <c r="J81" i="23"/>
  <c r="J81" i="25" s="1"/>
  <c r="G81" i="23"/>
  <c r="G81" i="25" s="1"/>
  <c r="M81" i="23"/>
  <c r="G77" i="23"/>
  <c r="G77" i="25" s="1"/>
  <c r="K77" i="23"/>
  <c r="K77" i="25" s="1"/>
  <c r="J77" i="23"/>
  <c r="J77" i="25" s="1"/>
  <c r="I77" i="23"/>
  <c r="I77" i="25" s="1"/>
  <c r="M77" i="23"/>
  <c r="H77" i="23"/>
  <c r="H77" i="25" s="1"/>
  <c r="J73" i="23"/>
  <c r="J73" i="25" s="1"/>
  <c r="M73" i="23"/>
  <c r="K73" i="23"/>
  <c r="K73" i="25" s="1"/>
  <c r="G73" i="23"/>
  <c r="G73" i="25" s="1"/>
  <c r="H73" i="23"/>
  <c r="H73" i="25" s="1"/>
  <c r="I73" i="23"/>
  <c r="I73" i="25" s="1"/>
  <c r="I69" i="23"/>
  <c r="I69" i="25" s="1"/>
  <c r="J69" i="23"/>
  <c r="J69" i="25" s="1"/>
  <c r="M69" i="23"/>
  <c r="H69" i="23"/>
  <c r="H69" i="25" s="1"/>
  <c r="K69" i="23"/>
  <c r="K69" i="25" s="1"/>
  <c r="G69" i="23"/>
  <c r="G69" i="25" s="1"/>
  <c r="J65" i="23"/>
  <c r="J65" i="25" s="1"/>
  <c r="H65" i="23"/>
  <c r="H65" i="25" s="1"/>
  <c r="G65" i="23"/>
  <c r="G65" i="25" s="1"/>
  <c r="I65" i="23"/>
  <c r="I65" i="25" s="1"/>
  <c r="K65" i="23"/>
  <c r="K65" i="25" s="1"/>
  <c r="M65" i="23"/>
  <c r="M61" i="23"/>
  <c r="K61" i="23"/>
  <c r="G61" i="23"/>
  <c r="H61" i="23"/>
  <c r="I61" i="23"/>
  <c r="J61" i="23"/>
  <c r="G200" i="23"/>
  <c r="G200" i="25" s="1"/>
  <c r="I200" i="23"/>
  <c r="I200" i="25" s="1"/>
  <c r="M200" i="23"/>
  <c r="K200" i="23"/>
  <c r="K200" i="25" s="1"/>
  <c r="J200" i="23"/>
  <c r="J200" i="25" s="1"/>
  <c r="H200" i="23"/>
  <c r="H200" i="25" s="1"/>
  <c r="J196" i="23"/>
  <c r="J196" i="25" s="1"/>
  <c r="K196" i="23"/>
  <c r="K196" i="25" s="1"/>
  <c r="H196" i="23"/>
  <c r="H196" i="25" s="1"/>
  <c r="M196" i="23"/>
  <c r="G196" i="23"/>
  <c r="G196" i="25" s="1"/>
  <c r="I196" i="23"/>
  <c r="I196" i="25" s="1"/>
  <c r="H192" i="23"/>
  <c r="H192" i="25" s="1"/>
  <c r="I192" i="23"/>
  <c r="I192" i="25" s="1"/>
  <c r="K192" i="23"/>
  <c r="K192" i="25" s="1"/>
  <c r="J192" i="23"/>
  <c r="J192" i="25" s="1"/>
  <c r="G192" i="23"/>
  <c r="G192" i="25" s="1"/>
  <c r="M192" i="23"/>
  <c r="H188" i="23"/>
  <c r="H188" i="25" s="1"/>
  <c r="K188" i="23"/>
  <c r="K188" i="25" s="1"/>
  <c r="M188" i="23"/>
  <c r="J188" i="23"/>
  <c r="J188" i="25" s="1"/>
  <c r="I188" i="23"/>
  <c r="I188" i="25" s="1"/>
  <c r="G188" i="23"/>
  <c r="G188" i="25" s="1"/>
  <c r="H184" i="23"/>
  <c r="H184" i="25" s="1"/>
  <c r="J184" i="23"/>
  <c r="J184" i="25" s="1"/>
  <c r="K184" i="23"/>
  <c r="K184" i="25" s="1"/>
  <c r="M184" i="23"/>
  <c r="I184" i="23"/>
  <c r="I184" i="25" s="1"/>
  <c r="G184" i="23"/>
  <c r="G184" i="25" s="1"/>
  <c r="J180" i="23"/>
  <c r="J180" i="25" s="1"/>
  <c r="G180" i="23"/>
  <c r="G180" i="25" s="1"/>
  <c r="H180" i="23"/>
  <c r="H180" i="25" s="1"/>
  <c r="I180" i="23"/>
  <c r="I180" i="25" s="1"/>
  <c r="K180" i="23"/>
  <c r="K180" i="25" s="1"/>
  <c r="M180" i="23"/>
  <c r="K176" i="23"/>
  <c r="K176" i="25" s="1"/>
  <c r="I176" i="23"/>
  <c r="I176" i="25" s="1"/>
  <c r="G176" i="23"/>
  <c r="G176" i="25" s="1"/>
  <c r="J176" i="23"/>
  <c r="J176" i="25" s="1"/>
  <c r="H176" i="23"/>
  <c r="H176" i="25" s="1"/>
  <c r="M176" i="23"/>
  <c r="J172" i="23"/>
  <c r="J172" i="25" s="1"/>
  <c r="I172" i="23"/>
  <c r="I172" i="25" s="1"/>
  <c r="G172" i="23"/>
  <c r="G172" i="25" s="1"/>
  <c r="H172" i="23"/>
  <c r="H172" i="25" s="1"/>
  <c r="M172" i="23"/>
  <c r="K172" i="23"/>
  <c r="K172" i="25" s="1"/>
  <c r="G168" i="23"/>
  <c r="G168" i="25" s="1"/>
  <c r="M168" i="23"/>
  <c r="K168" i="23"/>
  <c r="K168" i="25" s="1"/>
  <c r="I168" i="23"/>
  <c r="I168" i="25" s="1"/>
  <c r="J168" i="23"/>
  <c r="J168" i="25" s="1"/>
  <c r="H168" i="23"/>
  <c r="H168" i="25" s="1"/>
  <c r="G164" i="23"/>
  <c r="G164" i="25" s="1"/>
  <c r="I164" i="23"/>
  <c r="I164" i="25" s="1"/>
  <c r="K164" i="23"/>
  <c r="K164" i="25" s="1"/>
  <c r="H164" i="23"/>
  <c r="H164" i="25" s="1"/>
  <c r="M164" i="23"/>
  <c r="J164" i="23"/>
  <c r="J164" i="25" s="1"/>
  <c r="G160" i="23"/>
  <c r="G160" i="25" s="1"/>
  <c r="K160" i="23"/>
  <c r="K160" i="25" s="1"/>
  <c r="I160" i="23"/>
  <c r="I160" i="25" s="1"/>
  <c r="M160" i="23"/>
  <c r="H160" i="23"/>
  <c r="H160" i="25" s="1"/>
  <c r="J160" i="23"/>
  <c r="J160" i="25" s="1"/>
  <c r="J156" i="23"/>
  <c r="J156" i="25" s="1"/>
  <c r="G156" i="23"/>
  <c r="G156" i="25" s="1"/>
  <c r="K156" i="23"/>
  <c r="K156" i="25" s="1"/>
  <c r="M156" i="23"/>
  <c r="H156" i="23"/>
  <c r="H156" i="25" s="1"/>
  <c r="I156" i="23"/>
  <c r="I156" i="25" s="1"/>
  <c r="J152" i="23"/>
  <c r="J152" i="25" s="1"/>
  <c r="H152" i="23"/>
  <c r="H152" i="25" s="1"/>
  <c r="I152" i="23"/>
  <c r="I152" i="25" s="1"/>
  <c r="M152" i="23"/>
  <c r="G152" i="23"/>
  <c r="G152" i="25" s="1"/>
  <c r="K152" i="23"/>
  <c r="K152" i="25" s="1"/>
  <c r="K148" i="23"/>
  <c r="K148" i="25" s="1"/>
  <c r="M148" i="23"/>
  <c r="H148" i="23"/>
  <c r="H148" i="25" s="1"/>
  <c r="I148" i="23"/>
  <c r="I148" i="25" s="1"/>
  <c r="G148" i="23"/>
  <c r="G148" i="25" s="1"/>
  <c r="J148" i="23"/>
  <c r="J148" i="25" s="1"/>
  <c r="J144" i="23"/>
  <c r="J144" i="25" s="1"/>
  <c r="H144" i="23"/>
  <c r="H144" i="25" s="1"/>
  <c r="G144" i="23"/>
  <c r="G144" i="25" s="1"/>
  <c r="K144" i="23"/>
  <c r="K144" i="25" s="1"/>
  <c r="I144" i="23"/>
  <c r="I144" i="25" s="1"/>
  <c r="M144" i="23"/>
  <c r="M140" i="23"/>
  <c r="H140" i="23"/>
  <c r="H140" i="25" s="1"/>
  <c r="I140" i="23"/>
  <c r="I140" i="25" s="1"/>
  <c r="G140" i="23"/>
  <c r="G140" i="25" s="1"/>
  <c r="J140" i="23"/>
  <c r="J140" i="25" s="1"/>
  <c r="K140" i="23"/>
  <c r="K140" i="25" s="1"/>
  <c r="J136" i="23"/>
  <c r="J136" i="25" s="1"/>
  <c r="I136" i="23"/>
  <c r="I136" i="25" s="1"/>
  <c r="M136" i="23"/>
  <c r="H136" i="23"/>
  <c r="H136" i="25" s="1"/>
  <c r="K136" i="23"/>
  <c r="K136" i="25" s="1"/>
  <c r="G136" i="23"/>
  <c r="G136" i="25" s="1"/>
  <c r="J132" i="23"/>
  <c r="J132" i="25" s="1"/>
  <c r="K132" i="23"/>
  <c r="K132" i="25" s="1"/>
  <c r="H132" i="23"/>
  <c r="H132" i="25" s="1"/>
  <c r="M132" i="23"/>
  <c r="I132" i="23"/>
  <c r="I132" i="25" s="1"/>
  <c r="G132" i="23"/>
  <c r="G132" i="25" s="1"/>
  <c r="K128" i="23"/>
  <c r="K128" i="25" s="1"/>
  <c r="I128" i="23"/>
  <c r="I128" i="25" s="1"/>
  <c r="H128" i="23"/>
  <c r="H128" i="25" s="1"/>
  <c r="J128" i="23"/>
  <c r="J128" i="25" s="1"/>
  <c r="G128" i="23"/>
  <c r="G128" i="25" s="1"/>
  <c r="M128" i="23"/>
  <c r="K124" i="23"/>
  <c r="K124" i="25" s="1"/>
  <c r="H124" i="23"/>
  <c r="H124" i="25" s="1"/>
  <c r="J124" i="23"/>
  <c r="J124" i="25" s="1"/>
  <c r="M124" i="23"/>
  <c r="G124" i="23"/>
  <c r="G124" i="25" s="1"/>
  <c r="I124" i="23"/>
  <c r="I124" i="25" s="1"/>
  <c r="I120" i="23"/>
  <c r="I120" i="25" s="1"/>
  <c r="G120" i="23"/>
  <c r="G120" i="25" s="1"/>
  <c r="M120" i="23"/>
  <c r="K120" i="23"/>
  <c r="K120" i="25" s="1"/>
  <c r="J120" i="23"/>
  <c r="J120" i="25" s="1"/>
  <c r="H120" i="23"/>
  <c r="H120" i="25" s="1"/>
  <c r="G116" i="23"/>
  <c r="G116" i="25" s="1"/>
  <c r="I116" i="23"/>
  <c r="I116" i="25" s="1"/>
  <c r="M116" i="23"/>
  <c r="K116" i="23"/>
  <c r="K116" i="25" s="1"/>
  <c r="J116" i="23"/>
  <c r="J116" i="25" s="1"/>
  <c r="H116" i="23"/>
  <c r="H116" i="25" s="1"/>
  <c r="M112" i="23"/>
  <c r="I112" i="23"/>
  <c r="I112" i="25" s="1"/>
  <c r="K112" i="23"/>
  <c r="K112" i="25" s="1"/>
  <c r="J112" i="23"/>
  <c r="J112" i="25" s="1"/>
  <c r="H112" i="23"/>
  <c r="H112" i="25" s="1"/>
  <c r="G112" i="23"/>
  <c r="G112" i="25" s="1"/>
  <c r="M108" i="23"/>
  <c r="G108" i="23"/>
  <c r="G108" i="25" s="1"/>
  <c r="I108" i="23"/>
  <c r="I108" i="25" s="1"/>
  <c r="K108" i="23"/>
  <c r="K108" i="25" s="1"/>
  <c r="J108" i="23"/>
  <c r="J108" i="25" s="1"/>
  <c r="H108" i="23"/>
  <c r="H108" i="25" s="1"/>
  <c r="H104" i="23"/>
  <c r="H104" i="25" s="1"/>
  <c r="K104" i="23"/>
  <c r="K104" i="25" s="1"/>
  <c r="M104" i="23"/>
  <c r="J104" i="23"/>
  <c r="J104" i="25" s="1"/>
  <c r="G104" i="23"/>
  <c r="G104" i="25" s="1"/>
  <c r="I104" i="23"/>
  <c r="I104" i="25" s="1"/>
  <c r="I100" i="23"/>
  <c r="I100" i="25" s="1"/>
  <c r="J100" i="23"/>
  <c r="J100" i="25" s="1"/>
  <c r="K100" i="23"/>
  <c r="K100" i="25" s="1"/>
  <c r="M100" i="23"/>
  <c r="G100" i="23"/>
  <c r="G100" i="25" s="1"/>
  <c r="H100" i="23"/>
  <c r="H100" i="25" s="1"/>
  <c r="H96" i="23"/>
  <c r="H96" i="25" s="1"/>
  <c r="G96" i="23"/>
  <c r="G96" i="25" s="1"/>
  <c r="M96" i="23"/>
  <c r="J96" i="23"/>
  <c r="J96" i="25" s="1"/>
  <c r="K96" i="23"/>
  <c r="K96" i="25" s="1"/>
  <c r="I96" i="23"/>
  <c r="I96" i="25" s="1"/>
  <c r="I92" i="23"/>
  <c r="I92" i="25" s="1"/>
  <c r="K92" i="23"/>
  <c r="K92" i="25" s="1"/>
  <c r="G92" i="23"/>
  <c r="G92" i="25" s="1"/>
  <c r="H92" i="23"/>
  <c r="H92" i="25" s="1"/>
  <c r="M92" i="23"/>
  <c r="J92" i="23"/>
  <c r="J92" i="25" s="1"/>
  <c r="K88" i="23"/>
  <c r="K88" i="25" s="1"/>
  <c r="G88" i="23"/>
  <c r="G88" i="25" s="1"/>
  <c r="J88" i="23"/>
  <c r="J88" i="25" s="1"/>
  <c r="I88" i="23"/>
  <c r="I88" i="25" s="1"/>
  <c r="M88" i="23"/>
  <c r="H88" i="23"/>
  <c r="H88" i="25" s="1"/>
  <c r="H84" i="23"/>
  <c r="H84" i="25" s="1"/>
  <c r="H84" i="38" s="1"/>
  <c r="G84" i="23"/>
  <c r="G84" i="25" s="1"/>
  <c r="J84" i="23"/>
  <c r="J84" i="25" s="1"/>
  <c r="J84" i="38" s="1"/>
  <c r="M84" i="23"/>
  <c r="I84" i="23"/>
  <c r="I84" i="25" s="1"/>
  <c r="I84" i="38" s="1"/>
  <c r="K84" i="23"/>
  <c r="K84" i="25" s="1"/>
  <c r="K84" i="38" s="1"/>
  <c r="J80" i="23"/>
  <c r="J80" i="25" s="1"/>
  <c r="I80" i="23"/>
  <c r="I80" i="25" s="1"/>
  <c r="G80" i="23"/>
  <c r="G80" i="25" s="1"/>
  <c r="K80" i="23"/>
  <c r="K80" i="25" s="1"/>
  <c r="M80" i="23"/>
  <c r="H80" i="23"/>
  <c r="H80" i="25" s="1"/>
  <c r="H76" i="23"/>
  <c r="H76" i="25" s="1"/>
  <c r="M76" i="23"/>
  <c r="I76" i="23"/>
  <c r="I76" i="25" s="1"/>
  <c r="K76" i="23"/>
  <c r="K76" i="25" s="1"/>
  <c r="G76" i="23"/>
  <c r="G76" i="25" s="1"/>
  <c r="J76" i="23"/>
  <c r="J76" i="25" s="1"/>
  <c r="M72" i="23"/>
  <c r="K72" i="23"/>
  <c r="K72" i="25" s="1"/>
  <c r="J72" i="23"/>
  <c r="J72" i="25" s="1"/>
  <c r="G72" i="23"/>
  <c r="G72" i="25" s="1"/>
  <c r="I72" i="23"/>
  <c r="I72" i="25" s="1"/>
  <c r="H72" i="23"/>
  <c r="H72" i="25" s="1"/>
  <c r="G68" i="23"/>
  <c r="G68" i="25" s="1"/>
  <c r="H68" i="23"/>
  <c r="H68" i="25" s="1"/>
  <c r="M68" i="23"/>
  <c r="K68" i="23"/>
  <c r="K68" i="25" s="1"/>
  <c r="I68" i="23"/>
  <c r="I68" i="25" s="1"/>
  <c r="J68" i="23"/>
  <c r="J68" i="25" s="1"/>
  <c r="H64" i="23"/>
  <c r="H64" i="25" s="1"/>
  <c r="K64" i="23"/>
  <c r="K64" i="25" s="1"/>
  <c r="G64" i="23"/>
  <c r="G64" i="25" s="1"/>
  <c r="J64" i="23"/>
  <c r="J64" i="25" s="1"/>
  <c r="M64" i="23"/>
  <c r="I64" i="23"/>
  <c r="I64" i="25" s="1"/>
  <c r="G199" i="23"/>
  <c r="G199" i="25" s="1"/>
  <c r="K199" i="23"/>
  <c r="K199" i="25" s="1"/>
  <c r="H199" i="23"/>
  <c r="H199" i="25" s="1"/>
  <c r="M199" i="23"/>
  <c r="J199" i="23"/>
  <c r="J199" i="25" s="1"/>
  <c r="I199" i="23"/>
  <c r="I199" i="25" s="1"/>
  <c r="I195" i="23"/>
  <c r="I195" i="25" s="1"/>
  <c r="J195" i="23"/>
  <c r="J195" i="25" s="1"/>
  <c r="M195" i="23"/>
  <c r="K195" i="23"/>
  <c r="K195" i="25" s="1"/>
  <c r="G195" i="23"/>
  <c r="G195" i="25" s="1"/>
  <c r="H195" i="23"/>
  <c r="H195" i="25" s="1"/>
  <c r="H191" i="23"/>
  <c r="H191" i="25" s="1"/>
  <c r="G191" i="23"/>
  <c r="G191" i="25" s="1"/>
  <c r="I191" i="23"/>
  <c r="I191" i="25" s="1"/>
  <c r="J191" i="23"/>
  <c r="J191" i="25" s="1"/>
  <c r="M191" i="23"/>
  <c r="K191" i="23"/>
  <c r="K191" i="25" s="1"/>
  <c r="J187" i="23"/>
  <c r="J187" i="25" s="1"/>
  <c r="G187" i="23"/>
  <c r="G187" i="25" s="1"/>
  <c r="I187" i="23"/>
  <c r="I187" i="25" s="1"/>
  <c r="M187" i="23"/>
  <c r="K187" i="23"/>
  <c r="K187" i="25" s="1"/>
  <c r="H187" i="23"/>
  <c r="H187" i="25" s="1"/>
  <c r="J183" i="23"/>
  <c r="J183" i="25" s="1"/>
  <c r="G183" i="23"/>
  <c r="G183" i="25" s="1"/>
  <c r="M183" i="23"/>
  <c r="H183" i="23"/>
  <c r="H183" i="25" s="1"/>
  <c r="K183" i="23"/>
  <c r="K183" i="25" s="1"/>
  <c r="I183" i="23"/>
  <c r="I183" i="25" s="1"/>
  <c r="H179" i="23"/>
  <c r="H179" i="25" s="1"/>
  <c r="J179" i="23"/>
  <c r="J179" i="25" s="1"/>
  <c r="G179" i="23"/>
  <c r="G179" i="25" s="1"/>
  <c r="K179" i="23"/>
  <c r="K179" i="25" s="1"/>
  <c r="I179" i="23"/>
  <c r="I179" i="25" s="1"/>
  <c r="M179" i="23"/>
  <c r="H175" i="23"/>
  <c r="H175" i="25" s="1"/>
  <c r="M175" i="23"/>
  <c r="G175" i="23"/>
  <c r="G175" i="25" s="1"/>
  <c r="I175" i="23"/>
  <c r="I175" i="25" s="1"/>
  <c r="J175" i="23"/>
  <c r="J175" i="25" s="1"/>
  <c r="K175" i="23"/>
  <c r="K175" i="25" s="1"/>
  <c r="H171" i="23"/>
  <c r="H171" i="25" s="1"/>
  <c r="J171" i="23"/>
  <c r="J171" i="25" s="1"/>
  <c r="K171" i="23"/>
  <c r="K171" i="25" s="1"/>
  <c r="M171" i="23"/>
  <c r="I171" i="23"/>
  <c r="I171" i="25" s="1"/>
  <c r="G171" i="23"/>
  <c r="G171" i="25" s="1"/>
  <c r="G167" i="23"/>
  <c r="G167" i="25" s="1"/>
  <c r="H167" i="23"/>
  <c r="H167" i="25" s="1"/>
  <c r="J167" i="23"/>
  <c r="J167" i="25" s="1"/>
  <c r="M167" i="23"/>
  <c r="I167" i="23"/>
  <c r="I167" i="25" s="1"/>
  <c r="K167" i="23"/>
  <c r="K167" i="25" s="1"/>
  <c r="M163" i="23"/>
  <c r="H163" i="23"/>
  <c r="H163" i="25" s="1"/>
  <c r="G163" i="23"/>
  <c r="G163" i="25" s="1"/>
  <c r="K163" i="23"/>
  <c r="K163" i="25" s="1"/>
  <c r="J163" i="23"/>
  <c r="J163" i="25" s="1"/>
  <c r="I163" i="23"/>
  <c r="I163" i="25" s="1"/>
  <c r="G159" i="23"/>
  <c r="G159" i="25" s="1"/>
  <c r="I159" i="23"/>
  <c r="I159" i="25" s="1"/>
  <c r="K159" i="23"/>
  <c r="K159" i="25" s="1"/>
  <c r="H159" i="23"/>
  <c r="H159" i="25" s="1"/>
  <c r="M159" i="23"/>
  <c r="J159" i="23"/>
  <c r="J159" i="25" s="1"/>
  <c r="H155" i="23"/>
  <c r="H155" i="25" s="1"/>
  <c r="M155" i="23"/>
  <c r="J155" i="23"/>
  <c r="J155" i="25" s="1"/>
  <c r="G155" i="23"/>
  <c r="G155" i="25" s="1"/>
  <c r="I155" i="23"/>
  <c r="I155" i="25" s="1"/>
  <c r="K155" i="23"/>
  <c r="K155" i="25" s="1"/>
  <c r="G151" i="23"/>
  <c r="G151" i="25" s="1"/>
  <c r="M151" i="23"/>
  <c r="I151" i="23"/>
  <c r="I151" i="25" s="1"/>
  <c r="K151" i="23"/>
  <c r="K151" i="25" s="1"/>
  <c r="H151" i="23"/>
  <c r="H151" i="25" s="1"/>
  <c r="J151" i="23"/>
  <c r="J151" i="25" s="1"/>
  <c r="K147" i="23"/>
  <c r="K147" i="25" s="1"/>
  <c r="M147" i="23"/>
  <c r="G147" i="23"/>
  <c r="G147" i="25" s="1"/>
  <c r="J147" i="23"/>
  <c r="J147" i="25" s="1"/>
  <c r="H147" i="23"/>
  <c r="H147" i="25" s="1"/>
  <c r="I147" i="23"/>
  <c r="I147" i="25" s="1"/>
  <c r="J143" i="23"/>
  <c r="J143" i="25" s="1"/>
  <c r="G143" i="23"/>
  <c r="G143" i="25" s="1"/>
  <c r="K143" i="23"/>
  <c r="K143" i="25" s="1"/>
  <c r="I143" i="23"/>
  <c r="I143" i="25" s="1"/>
  <c r="M143" i="23"/>
  <c r="H143" i="23"/>
  <c r="H143" i="25" s="1"/>
  <c r="H139" i="23"/>
  <c r="H139" i="25" s="1"/>
  <c r="J139" i="23"/>
  <c r="J139" i="25" s="1"/>
  <c r="M139" i="23"/>
  <c r="K139" i="23"/>
  <c r="K139" i="25" s="1"/>
  <c r="I139" i="23"/>
  <c r="I139" i="25" s="1"/>
  <c r="G139" i="23"/>
  <c r="G139" i="25" s="1"/>
  <c r="G135" i="23"/>
  <c r="G135" i="25" s="1"/>
  <c r="H135" i="23"/>
  <c r="H135" i="25" s="1"/>
  <c r="I135" i="23"/>
  <c r="I135" i="25" s="1"/>
  <c r="K135" i="23"/>
  <c r="K135" i="25" s="1"/>
  <c r="J135" i="23"/>
  <c r="J135" i="25" s="1"/>
  <c r="M135" i="23"/>
  <c r="J131" i="23"/>
  <c r="J131" i="25" s="1"/>
  <c r="K131" i="23"/>
  <c r="K131" i="25" s="1"/>
  <c r="I131" i="23"/>
  <c r="I131" i="25" s="1"/>
  <c r="G131" i="23"/>
  <c r="G131" i="25" s="1"/>
  <c r="H131" i="23"/>
  <c r="H131" i="25" s="1"/>
  <c r="M131" i="23"/>
  <c r="G127" i="23"/>
  <c r="G127" i="25" s="1"/>
  <c r="J127" i="23"/>
  <c r="J127" i="25" s="1"/>
  <c r="M127" i="23"/>
  <c r="H127" i="23"/>
  <c r="H127" i="25" s="1"/>
  <c r="I127" i="23"/>
  <c r="I127" i="25" s="1"/>
  <c r="K127" i="23"/>
  <c r="K127" i="25" s="1"/>
  <c r="I123" i="23"/>
  <c r="I123" i="25" s="1"/>
  <c r="G123" i="23"/>
  <c r="G123" i="25" s="1"/>
  <c r="M123" i="23"/>
  <c r="H123" i="23"/>
  <c r="H123" i="25" s="1"/>
  <c r="J123" i="23"/>
  <c r="J123" i="25" s="1"/>
  <c r="K123" i="23"/>
  <c r="K123" i="25" s="1"/>
  <c r="M119" i="23"/>
  <c r="K119" i="23"/>
  <c r="K119" i="25" s="1"/>
  <c r="H119" i="23"/>
  <c r="H119" i="25" s="1"/>
  <c r="J119" i="23"/>
  <c r="J119" i="25" s="1"/>
  <c r="I119" i="23"/>
  <c r="I119" i="25" s="1"/>
  <c r="G119" i="23"/>
  <c r="G119" i="25" s="1"/>
  <c r="I115" i="23"/>
  <c r="I115" i="25" s="1"/>
  <c r="K115" i="23"/>
  <c r="K115" i="25" s="1"/>
  <c r="H115" i="23"/>
  <c r="H115" i="25" s="1"/>
  <c r="M115" i="23"/>
  <c r="G115" i="23"/>
  <c r="G115" i="25" s="1"/>
  <c r="J115" i="23"/>
  <c r="J115" i="25" s="1"/>
  <c r="M111" i="23"/>
  <c r="K111" i="23"/>
  <c r="K111" i="25" s="1"/>
  <c r="J111" i="23"/>
  <c r="J111" i="25" s="1"/>
  <c r="I111" i="23"/>
  <c r="I111" i="25" s="1"/>
  <c r="H111" i="23"/>
  <c r="H111" i="25" s="1"/>
  <c r="G111" i="23"/>
  <c r="G111" i="25" s="1"/>
  <c r="I107" i="23"/>
  <c r="I107" i="25" s="1"/>
  <c r="M107" i="23"/>
  <c r="G107" i="23"/>
  <c r="G107" i="25" s="1"/>
  <c r="H107" i="23"/>
  <c r="H107" i="25" s="1"/>
  <c r="J107" i="23"/>
  <c r="J107" i="25" s="1"/>
  <c r="K107" i="23"/>
  <c r="K107" i="25" s="1"/>
  <c r="G103" i="23"/>
  <c r="G103" i="25" s="1"/>
  <c r="M103" i="23"/>
  <c r="K103" i="23"/>
  <c r="K103" i="25" s="1"/>
  <c r="H103" i="23"/>
  <c r="H103" i="25" s="1"/>
  <c r="I103" i="23"/>
  <c r="I103" i="25" s="1"/>
  <c r="J103" i="23"/>
  <c r="J103" i="25" s="1"/>
  <c r="H99" i="23"/>
  <c r="H99" i="25" s="1"/>
  <c r="K99" i="23"/>
  <c r="K99" i="25" s="1"/>
  <c r="J99" i="23"/>
  <c r="J99" i="25" s="1"/>
  <c r="M99" i="23"/>
  <c r="G99" i="23"/>
  <c r="G99" i="25" s="1"/>
  <c r="I99" i="23"/>
  <c r="I99" i="25" s="1"/>
  <c r="K95" i="23"/>
  <c r="K95" i="25" s="1"/>
  <c r="H95" i="23"/>
  <c r="H95" i="25" s="1"/>
  <c r="G95" i="23"/>
  <c r="G95" i="25" s="1"/>
  <c r="M95" i="23"/>
  <c r="I95" i="23"/>
  <c r="I95" i="25" s="1"/>
  <c r="J95" i="23"/>
  <c r="J95" i="25" s="1"/>
  <c r="H91" i="23"/>
  <c r="H91" i="25" s="1"/>
  <c r="H91" i="38" s="1"/>
  <c r="K91" i="23"/>
  <c r="K91" i="25" s="1"/>
  <c r="K91" i="38" s="1"/>
  <c r="M91" i="23"/>
  <c r="G91" i="23"/>
  <c r="G91" i="25" s="1"/>
  <c r="J91" i="23"/>
  <c r="J91" i="25" s="1"/>
  <c r="J91" i="38" s="1"/>
  <c r="I91" i="23"/>
  <c r="I91" i="25" s="1"/>
  <c r="I91" i="38" s="1"/>
  <c r="J87" i="23"/>
  <c r="J87" i="25" s="1"/>
  <c r="J87" i="38" s="1"/>
  <c r="G87" i="23"/>
  <c r="G87" i="25" s="1"/>
  <c r="M87" i="23"/>
  <c r="H87" i="23"/>
  <c r="H87" i="25" s="1"/>
  <c r="H87" i="38" s="1"/>
  <c r="K87" i="23"/>
  <c r="K87" i="25" s="1"/>
  <c r="K87" i="38" s="1"/>
  <c r="I87" i="23"/>
  <c r="I87" i="25" s="1"/>
  <c r="I87" i="38" s="1"/>
  <c r="M83" i="23"/>
  <c r="K83" i="23"/>
  <c r="K83" i="25" s="1"/>
  <c r="K83" i="38" s="1"/>
  <c r="J83" i="23"/>
  <c r="J83" i="25" s="1"/>
  <c r="J83" i="38" s="1"/>
  <c r="H83" i="23"/>
  <c r="H83" i="25" s="1"/>
  <c r="H83" i="38" s="1"/>
  <c r="I83" i="23"/>
  <c r="I83" i="25" s="1"/>
  <c r="I83" i="38" s="1"/>
  <c r="G83" i="23"/>
  <c r="G83" i="25" s="1"/>
  <c r="K79" i="23"/>
  <c r="K79" i="25" s="1"/>
  <c r="H79" i="23"/>
  <c r="H79" i="25" s="1"/>
  <c r="J79" i="23"/>
  <c r="J79" i="25" s="1"/>
  <c r="G79" i="23"/>
  <c r="G79" i="25" s="1"/>
  <c r="I79" i="23"/>
  <c r="I79" i="25" s="1"/>
  <c r="M79" i="23"/>
  <c r="M75" i="23"/>
  <c r="J75" i="23"/>
  <c r="J75" i="25" s="1"/>
  <c r="I75" i="23"/>
  <c r="I75" i="25" s="1"/>
  <c r="G75" i="23"/>
  <c r="G75" i="25" s="1"/>
  <c r="H75" i="23"/>
  <c r="H75" i="25" s="1"/>
  <c r="K75" i="23"/>
  <c r="K75" i="25" s="1"/>
  <c r="K71" i="23"/>
  <c r="K71" i="25" s="1"/>
  <c r="M71" i="23"/>
  <c r="H71" i="23"/>
  <c r="H71" i="25" s="1"/>
  <c r="I71" i="23"/>
  <c r="I71" i="25" s="1"/>
  <c r="J71" i="23"/>
  <c r="J71" i="25" s="1"/>
  <c r="G71" i="23"/>
  <c r="G71" i="25" s="1"/>
  <c r="H67" i="23"/>
  <c r="H67" i="25" s="1"/>
  <c r="G67" i="23"/>
  <c r="G67" i="25" s="1"/>
  <c r="J67" i="23"/>
  <c r="J67" i="25" s="1"/>
  <c r="I67" i="23"/>
  <c r="I67" i="25" s="1"/>
  <c r="K67" i="23"/>
  <c r="K67" i="25" s="1"/>
  <c r="M67" i="23"/>
  <c r="M63" i="23"/>
  <c r="J63" i="23"/>
  <c r="J63" i="25" s="1"/>
  <c r="K63" i="23"/>
  <c r="K63" i="25" s="1"/>
  <c r="G63" i="23"/>
  <c r="G63" i="25" s="1"/>
  <c r="I63" i="23"/>
  <c r="I63" i="25" s="1"/>
  <c r="H63" i="23"/>
  <c r="H63" i="25" s="1"/>
  <c r="K60" i="23"/>
  <c r="M60" i="23"/>
  <c r="H60" i="23"/>
  <c r="G60" i="23"/>
  <c r="I60" i="23"/>
  <c r="J60" i="23"/>
  <c r="J58" i="23"/>
  <c r="H58" i="23"/>
  <c r="I58" i="23"/>
  <c r="K58" i="23"/>
  <c r="M58" i="23"/>
  <c r="G58" i="23"/>
  <c r="K38" i="23"/>
  <c r="M38" i="23"/>
  <c r="J38" i="23"/>
  <c r="G38" i="23"/>
  <c r="H38" i="23"/>
  <c r="I38" i="23"/>
  <c r="G43" i="23"/>
  <c r="H43" i="23"/>
  <c r="I43" i="23"/>
  <c r="J43" i="23"/>
  <c r="M43" i="23"/>
  <c r="K43" i="23"/>
  <c r="Q25" i="13"/>
  <c r="C25" i="23"/>
  <c r="Q35" i="13"/>
  <c r="C35" i="23"/>
  <c r="J42" i="23"/>
  <c r="M42" i="23"/>
  <c r="G42" i="23"/>
  <c r="H42" i="23"/>
  <c r="I42" i="23"/>
  <c r="K42" i="23"/>
  <c r="C44" i="23"/>
  <c r="Q44" i="13"/>
  <c r="C41" i="23"/>
  <c r="Q41" i="13"/>
  <c r="C21" i="23"/>
  <c r="Q21" i="13"/>
  <c r="J36" i="23"/>
  <c r="I36" i="23"/>
  <c r="M36" i="23"/>
  <c r="G36" i="23"/>
  <c r="K36" i="23"/>
  <c r="H36" i="23"/>
  <c r="K40" i="23"/>
  <c r="G40" i="23"/>
  <c r="H40" i="23"/>
  <c r="J40" i="23"/>
  <c r="M40" i="23"/>
  <c r="I40" i="23"/>
  <c r="K39" i="23"/>
  <c r="G39" i="23"/>
  <c r="M39" i="23"/>
  <c r="J39" i="23"/>
  <c r="H39" i="23"/>
  <c r="I39" i="23"/>
  <c r="I37" i="23"/>
  <c r="G37" i="23"/>
  <c r="J37" i="23"/>
  <c r="H37" i="23"/>
  <c r="K37" i="23"/>
  <c r="M37" i="23"/>
  <c r="Q22" i="13"/>
  <c r="C22" i="23"/>
  <c r="C34" i="23"/>
  <c r="Q34" i="13"/>
  <c r="Q24" i="13"/>
  <c r="C24" i="23"/>
  <c r="H23" i="23"/>
  <c r="M23" i="23"/>
  <c r="I23" i="23"/>
  <c r="K23" i="23"/>
  <c r="J23" i="23"/>
  <c r="G23" i="23"/>
  <c r="L165" i="25" l="1"/>
  <c r="D165" i="25" s="1"/>
  <c r="L90" i="25"/>
  <c r="E90" i="25" s="1"/>
  <c r="L117" i="25"/>
  <c r="D117" i="25" s="1"/>
  <c r="L128" i="25"/>
  <c r="D128" i="25" s="1"/>
  <c r="L95" i="25"/>
  <c r="D95" i="25" s="1"/>
  <c r="L99" i="25"/>
  <c r="E99" i="25" s="1"/>
  <c r="L115" i="25"/>
  <c r="E115" i="25" s="1"/>
  <c r="L175" i="25"/>
  <c r="E175" i="25" s="1"/>
  <c r="L92" i="25"/>
  <c r="E92" i="25" s="1"/>
  <c r="L104" i="25"/>
  <c r="E104" i="25" s="1"/>
  <c r="L152" i="25"/>
  <c r="D152" i="25" s="1"/>
  <c r="L185" i="25"/>
  <c r="E185" i="25" s="1"/>
  <c r="L87" i="38"/>
  <c r="E87" i="38" s="1"/>
  <c r="L195" i="25"/>
  <c r="E195" i="25" s="1"/>
  <c r="L126" i="25"/>
  <c r="E126" i="25" s="1"/>
  <c r="L172" i="25"/>
  <c r="E172" i="25" s="1"/>
  <c r="L192" i="25"/>
  <c r="D192" i="25" s="1"/>
  <c r="L81" i="25"/>
  <c r="E81" i="25" s="1"/>
  <c r="L101" i="38"/>
  <c r="E101" i="38" s="1"/>
  <c r="L125" i="25"/>
  <c r="D125" i="25" s="1"/>
  <c r="L145" i="25"/>
  <c r="E145" i="25" s="1"/>
  <c r="L106" i="25"/>
  <c r="E106" i="25" s="1"/>
  <c r="L146" i="25"/>
  <c r="E146" i="25" s="1"/>
  <c r="L194" i="25"/>
  <c r="E194" i="25" s="1"/>
  <c r="L63" i="25"/>
  <c r="L67" i="25"/>
  <c r="L79" i="25"/>
  <c r="L83" i="25"/>
  <c r="D87" i="38"/>
  <c r="L123" i="25"/>
  <c r="L139" i="25"/>
  <c r="L171" i="25"/>
  <c r="L187" i="25"/>
  <c r="L88" i="25"/>
  <c r="L96" i="25"/>
  <c r="L112" i="25"/>
  <c r="L120" i="25"/>
  <c r="L136" i="25"/>
  <c r="L140" i="25"/>
  <c r="L184" i="25"/>
  <c r="L89" i="25"/>
  <c r="L105" i="25"/>
  <c r="L109" i="25"/>
  <c r="L121" i="25"/>
  <c r="L129" i="25"/>
  <c r="L153" i="25"/>
  <c r="L161" i="25"/>
  <c r="L169" i="25"/>
  <c r="L201" i="25"/>
  <c r="L78" i="25"/>
  <c r="L94" i="25"/>
  <c r="L98" i="25"/>
  <c r="L110" i="25"/>
  <c r="L114" i="25"/>
  <c r="L118" i="25"/>
  <c r="L130" i="25"/>
  <c r="L138" i="25"/>
  <c r="L150" i="25"/>
  <c r="L178" i="25"/>
  <c r="L91" i="38"/>
  <c r="L160" i="25"/>
  <c r="L168" i="25"/>
  <c r="L200" i="25"/>
  <c r="L97" i="25"/>
  <c r="L137" i="25"/>
  <c r="L74" i="25"/>
  <c r="L82" i="25"/>
  <c r="L122" i="25"/>
  <c r="L162" i="25"/>
  <c r="L186" i="25"/>
  <c r="L71" i="25"/>
  <c r="L75" i="25"/>
  <c r="L83" i="38"/>
  <c r="L87" i="25"/>
  <c r="L91" i="25"/>
  <c r="L111" i="25"/>
  <c r="L119" i="25"/>
  <c r="L131" i="25"/>
  <c r="L143" i="25"/>
  <c r="L155" i="25"/>
  <c r="L183" i="25"/>
  <c r="L191" i="25"/>
  <c r="L72" i="25"/>
  <c r="L84" i="25"/>
  <c r="L108" i="25"/>
  <c r="L132" i="25"/>
  <c r="L156" i="25"/>
  <c r="L180" i="25"/>
  <c r="L188" i="25"/>
  <c r="L69" i="25"/>
  <c r="L73" i="25"/>
  <c r="L85" i="25"/>
  <c r="L133" i="25"/>
  <c r="L149" i="25"/>
  <c r="L173" i="25"/>
  <c r="L177" i="25"/>
  <c r="L102" i="25"/>
  <c r="L142" i="25"/>
  <c r="L158" i="25"/>
  <c r="L166" i="25"/>
  <c r="L170" i="25"/>
  <c r="L174" i="25"/>
  <c r="L198" i="25"/>
  <c r="L103" i="25"/>
  <c r="L107" i="25"/>
  <c r="L127" i="25"/>
  <c r="L135" i="25"/>
  <c r="L147" i="25"/>
  <c r="L151" i="25"/>
  <c r="L159" i="25"/>
  <c r="L163" i="25"/>
  <c r="L167" i="25"/>
  <c r="L179" i="25"/>
  <c r="L199" i="25"/>
  <c r="L64" i="25"/>
  <c r="L68" i="25"/>
  <c r="L76" i="25"/>
  <c r="L80" i="25"/>
  <c r="L84" i="38"/>
  <c r="L100" i="25"/>
  <c r="L116" i="25"/>
  <c r="L124" i="25"/>
  <c r="L144" i="25"/>
  <c r="E144" i="25" s="1"/>
  <c r="L148" i="25"/>
  <c r="L164" i="25"/>
  <c r="L176" i="25"/>
  <c r="L196" i="25"/>
  <c r="L65" i="25"/>
  <c r="L77" i="25"/>
  <c r="L93" i="25"/>
  <c r="L101" i="25"/>
  <c r="L113" i="25"/>
  <c r="L141" i="25"/>
  <c r="L157" i="25"/>
  <c r="L181" i="25"/>
  <c r="L189" i="25"/>
  <c r="L193" i="25"/>
  <c r="L197" i="25"/>
  <c r="L62" i="25"/>
  <c r="L66" i="25"/>
  <c r="L70" i="25"/>
  <c r="L82" i="38"/>
  <c r="L86" i="25"/>
  <c r="L90" i="38"/>
  <c r="L102" i="38"/>
  <c r="L134" i="25"/>
  <c r="L154" i="25"/>
  <c r="L182" i="25"/>
  <c r="L190" i="25"/>
  <c r="K35" i="23"/>
  <c r="M35" i="23"/>
  <c r="H35" i="23"/>
  <c r="G35" i="23"/>
  <c r="I35" i="23"/>
  <c r="J35" i="23"/>
  <c r="J34" i="23"/>
  <c r="H34" i="23"/>
  <c r="K34" i="23"/>
  <c r="G34" i="23"/>
  <c r="I34" i="23"/>
  <c r="M34" i="23"/>
  <c r="J21" i="23"/>
  <c r="M21" i="23"/>
  <c r="K21" i="23"/>
  <c r="H21" i="23"/>
  <c r="G21" i="23"/>
  <c r="I21" i="23"/>
  <c r="I44" i="23"/>
  <c r="G44" i="23"/>
  <c r="M44" i="23"/>
  <c r="H44" i="23"/>
  <c r="J44" i="23"/>
  <c r="K44" i="23"/>
  <c r="K24" i="23"/>
  <c r="J24" i="23"/>
  <c r="I24" i="23"/>
  <c r="M24" i="23"/>
  <c r="H24" i="23"/>
  <c r="G24" i="23"/>
  <c r="J22" i="23"/>
  <c r="H22" i="23"/>
  <c r="M22" i="23"/>
  <c r="I22" i="23"/>
  <c r="K22" i="23"/>
  <c r="G22" i="23"/>
  <c r="K25" i="23"/>
  <c r="J25" i="23"/>
  <c r="G25" i="23"/>
  <c r="M25" i="23"/>
  <c r="I25" i="23"/>
  <c r="H25" i="23"/>
  <c r="M41" i="23"/>
  <c r="H41" i="23"/>
  <c r="G41" i="23"/>
  <c r="I41" i="23"/>
  <c r="J41" i="23"/>
  <c r="K41" i="23"/>
  <c r="D195" i="25" l="1"/>
  <c r="E95" i="25"/>
  <c r="D90" i="25"/>
  <c r="D104" i="25"/>
  <c r="E165" i="25"/>
  <c r="E192" i="25"/>
  <c r="D92" i="25"/>
  <c r="D146" i="25"/>
  <c r="D145" i="25"/>
  <c r="D106" i="25"/>
  <c r="D81" i="25"/>
  <c r="D99" i="25"/>
  <c r="D101" i="38"/>
  <c r="D115" i="25"/>
  <c r="E152" i="25"/>
  <c r="D185" i="25"/>
  <c r="D175" i="25"/>
  <c r="D194" i="25"/>
  <c r="E128" i="25"/>
  <c r="E125" i="25"/>
  <c r="D126" i="25"/>
  <c r="D172" i="25"/>
  <c r="E117" i="25"/>
  <c r="D90" i="38"/>
  <c r="E90" i="38"/>
  <c r="E113" i="25"/>
  <c r="D113" i="25"/>
  <c r="D100" i="25"/>
  <c r="E100" i="25"/>
  <c r="D147" i="25"/>
  <c r="E147" i="25"/>
  <c r="E85" i="25"/>
  <c r="D85" i="25"/>
  <c r="E75" i="25"/>
  <c r="D75" i="25"/>
  <c r="D88" i="25"/>
  <c r="E88" i="25"/>
  <c r="D190" i="25"/>
  <c r="E190" i="25"/>
  <c r="D102" i="38"/>
  <c r="E102" i="38"/>
  <c r="D70" i="25"/>
  <c r="E70" i="25"/>
  <c r="D193" i="25"/>
  <c r="E193" i="25"/>
  <c r="D141" i="25"/>
  <c r="E141" i="25"/>
  <c r="D77" i="25"/>
  <c r="E77" i="25"/>
  <c r="D164" i="25"/>
  <c r="E164" i="25"/>
  <c r="E116" i="25"/>
  <c r="D116" i="25"/>
  <c r="E76" i="25"/>
  <c r="D76" i="25"/>
  <c r="E179" i="25"/>
  <c r="D179" i="25"/>
  <c r="D151" i="25"/>
  <c r="E151" i="25"/>
  <c r="E107" i="25"/>
  <c r="D107" i="25"/>
  <c r="D170" i="25"/>
  <c r="E170" i="25"/>
  <c r="E102" i="25"/>
  <c r="D102" i="25"/>
  <c r="D133" i="25"/>
  <c r="E133" i="25"/>
  <c r="D188" i="25"/>
  <c r="E188" i="25"/>
  <c r="E108" i="25"/>
  <c r="D108" i="25"/>
  <c r="D183" i="25"/>
  <c r="E183" i="25"/>
  <c r="D119" i="25"/>
  <c r="E119" i="25"/>
  <c r="D83" i="38"/>
  <c r="E83" i="38"/>
  <c r="D160" i="25"/>
  <c r="E160" i="25"/>
  <c r="D178" i="25"/>
  <c r="E178" i="25"/>
  <c r="D110" i="25"/>
  <c r="E110" i="25"/>
  <c r="D201" i="25"/>
  <c r="E201" i="25"/>
  <c r="D129" i="25"/>
  <c r="E129" i="25"/>
  <c r="E109" i="25"/>
  <c r="D109" i="25"/>
  <c r="E140" i="25"/>
  <c r="D140" i="25"/>
  <c r="E96" i="25"/>
  <c r="D96" i="25"/>
  <c r="D139" i="25"/>
  <c r="E139" i="25"/>
  <c r="E83" i="25"/>
  <c r="D83" i="25"/>
  <c r="D182" i="25"/>
  <c r="E182" i="25"/>
  <c r="E189" i="25"/>
  <c r="D189" i="25"/>
  <c r="E148" i="25"/>
  <c r="D148" i="25"/>
  <c r="E167" i="25"/>
  <c r="D167" i="25"/>
  <c r="D166" i="25"/>
  <c r="E166" i="25"/>
  <c r="E180" i="25"/>
  <c r="D180" i="25"/>
  <c r="E155" i="25"/>
  <c r="D155" i="25"/>
  <c r="D186" i="25"/>
  <c r="E186" i="25"/>
  <c r="D98" i="25"/>
  <c r="E98" i="25"/>
  <c r="D169" i="25"/>
  <c r="E169" i="25"/>
  <c r="E121" i="25"/>
  <c r="D121" i="25"/>
  <c r="E105" i="25"/>
  <c r="D105" i="25"/>
  <c r="D136" i="25"/>
  <c r="E136" i="25"/>
  <c r="D79" i="25"/>
  <c r="E79" i="25"/>
  <c r="D154" i="25"/>
  <c r="E154" i="25"/>
  <c r="D86" i="25"/>
  <c r="E86" i="25"/>
  <c r="E62" i="25"/>
  <c r="D62" i="25"/>
  <c r="E181" i="25"/>
  <c r="D181" i="25"/>
  <c r="E101" i="25"/>
  <c r="D101" i="25"/>
  <c r="E196" i="25"/>
  <c r="D196" i="25"/>
  <c r="E84" i="38"/>
  <c r="D84" i="38"/>
  <c r="E64" i="25"/>
  <c r="D64" i="25"/>
  <c r="E163" i="25"/>
  <c r="D163" i="25"/>
  <c r="E135" i="25"/>
  <c r="D135" i="25"/>
  <c r="D198" i="25"/>
  <c r="E198" i="25"/>
  <c r="D158" i="25"/>
  <c r="E158" i="25"/>
  <c r="D173" i="25"/>
  <c r="E173" i="25"/>
  <c r="E73" i="25"/>
  <c r="D73" i="25"/>
  <c r="D156" i="25"/>
  <c r="E156" i="25"/>
  <c r="E72" i="25"/>
  <c r="D72" i="25"/>
  <c r="D143" i="25"/>
  <c r="E143" i="25"/>
  <c r="D91" i="25"/>
  <c r="E91" i="25"/>
  <c r="E71" i="25"/>
  <c r="D71" i="25"/>
  <c r="E162" i="25"/>
  <c r="D162" i="25"/>
  <c r="D82" i="25"/>
  <c r="E82" i="25"/>
  <c r="D137" i="25"/>
  <c r="E137" i="25"/>
  <c r="E200" i="25"/>
  <c r="D200" i="25"/>
  <c r="D138" i="25"/>
  <c r="E138" i="25"/>
  <c r="E118" i="25"/>
  <c r="D118" i="25"/>
  <c r="D94" i="25"/>
  <c r="E94" i="25"/>
  <c r="E161" i="25"/>
  <c r="D161" i="25"/>
  <c r="E89" i="25"/>
  <c r="D89" i="25"/>
  <c r="D120" i="25"/>
  <c r="E120" i="25"/>
  <c r="E187" i="25"/>
  <c r="D187" i="25"/>
  <c r="E67" i="25"/>
  <c r="D67" i="25"/>
  <c r="E66" i="25"/>
  <c r="D66" i="25"/>
  <c r="E65" i="25"/>
  <c r="D65" i="25"/>
  <c r="D68" i="25"/>
  <c r="E68" i="25"/>
  <c r="E103" i="25"/>
  <c r="D103" i="25"/>
  <c r="E177" i="25"/>
  <c r="D177" i="25"/>
  <c r="D84" i="25"/>
  <c r="E84" i="25"/>
  <c r="D111" i="25"/>
  <c r="E111" i="25"/>
  <c r="E122" i="25"/>
  <c r="D122" i="25"/>
  <c r="E150" i="25"/>
  <c r="D150" i="25"/>
  <c r="E123" i="25"/>
  <c r="D123" i="25"/>
  <c r="E134" i="25"/>
  <c r="D134" i="25"/>
  <c r="E82" i="38"/>
  <c r="D82" i="38"/>
  <c r="D197" i="25"/>
  <c r="E197" i="25"/>
  <c r="D157" i="25"/>
  <c r="E157" i="25"/>
  <c r="E93" i="25"/>
  <c r="D93" i="25"/>
  <c r="D176" i="25"/>
  <c r="E176" i="25"/>
  <c r="E124" i="25"/>
  <c r="D124" i="25"/>
  <c r="D80" i="25"/>
  <c r="E80" i="25"/>
  <c r="D199" i="25"/>
  <c r="E199" i="25"/>
  <c r="D159" i="25"/>
  <c r="E159" i="25"/>
  <c r="D127" i="25"/>
  <c r="E127" i="25"/>
  <c r="D174" i="25"/>
  <c r="E174" i="25"/>
  <c r="D142" i="25"/>
  <c r="E142" i="25"/>
  <c r="E149" i="25"/>
  <c r="D149" i="25"/>
  <c r="D69" i="25"/>
  <c r="E69" i="25"/>
  <c r="D132" i="25"/>
  <c r="E132" i="25"/>
  <c r="E191" i="25"/>
  <c r="D191" i="25"/>
  <c r="E131" i="25"/>
  <c r="D131" i="25"/>
  <c r="E87" i="25"/>
  <c r="D87" i="25"/>
  <c r="D74" i="25"/>
  <c r="E74" i="25"/>
  <c r="D97" i="25"/>
  <c r="E97" i="25"/>
  <c r="D168" i="25"/>
  <c r="E168" i="25"/>
  <c r="E91" i="38"/>
  <c r="D91" i="38"/>
  <c r="E130" i="25"/>
  <c r="D130" i="25"/>
  <c r="E114" i="25"/>
  <c r="D114" i="25"/>
  <c r="D78" i="25"/>
  <c r="E78" i="25"/>
  <c r="E153" i="25"/>
  <c r="D153" i="25"/>
  <c r="E184" i="25"/>
  <c r="D184" i="25"/>
  <c r="E112" i="25"/>
  <c r="D112" i="25"/>
  <c r="E171" i="25"/>
  <c r="D171" i="25"/>
  <c r="E63" i="25"/>
  <c r="D63" i="25"/>
  <c r="I36" i="46" l="1"/>
  <c r="W38" i="12"/>
  <c r="K36" i="46" l="1"/>
  <c r="D315" i="46" l="1"/>
  <c r="D314" i="46"/>
  <c r="E315" i="26" l="1"/>
  <c r="D317" i="29"/>
  <c r="E316" i="26"/>
  <c r="D318" i="29"/>
  <c r="C314" i="46"/>
  <c r="C315" i="46"/>
  <c r="C313" i="46"/>
  <c r="D313" i="46"/>
  <c r="E314" i="26" l="1"/>
  <c r="D316" i="29"/>
  <c r="D314" i="26"/>
  <c r="C316" i="29"/>
  <c r="D316" i="26"/>
  <c r="C318" i="29"/>
  <c r="D315" i="26"/>
  <c r="C317" i="29"/>
  <c r="C40" i="29" l="1"/>
  <c r="C40" i="46"/>
  <c r="D40" i="26"/>
  <c r="C41" i="46"/>
  <c r="C41" i="29"/>
  <c r="D41" i="46"/>
  <c r="D41" i="29"/>
  <c r="A317" i="12" l="1"/>
  <c r="A318" i="12" s="1"/>
  <c r="A319" i="12" s="1"/>
  <c r="A320" i="12" s="1"/>
  <c r="C306" i="46"/>
  <c r="B312" i="46" l="1"/>
  <c r="A312" i="46"/>
  <c r="B313" i="26"/>
  <c r="B315" i="29"/>
  <c r="C309" i="29"/>
  <c r="D307" i="26"/>
  <c r="D308" i="46"/>
  <c r="C308" i="46"/>
  <c r="D307" i="46"/>
  <c r="C307" i="46"/>
  <c r="A313" i="46" l="1"/>
  <c r="A315" i="29"/>
  <c r="A313" i="26"/>
  <c r="C311" i="29"/>
  <c r="D309" i="26"/>
  <c r="D311" i="29"/>
  <c r="E309" i="26"/>
  <c r="C310" i="29"/>
  <c r="D308" i="26"/>
  <c r="E308" i="26"/>
  <c r="D310" i="29"/>
  <c r="C312" i="46"/>
  <c r="C311" i="46"/>
  <c r="D312" i="46"/>
  <c r="D311" i="46"/>
  <c r="A315" i="46" l="1"/>
  <c r="A314" i="46"/>
  <c r="G315" i="29"/>
  <c r="F315" i="29"/>
  <c r="H315" i="29"/>
  <c r="A314" i="26"/>
  <c r="A316" i="29"/>
  <c r="E312" i="26"/>
  <c r="D314" i="29"/>
  <c r="E313" i="26"/>
  <c r="D315" i="29"/>
  <c r="D312" i="26"/>
  <c r="C314" i="29"/>
  <c r="D313" i="26"/>
  <c r="C315" i="29"/>
  <c r="A315" i="26" l="1"/>
  <c r="A317" i="29"/>
  <c r="F319" i="29"/>
  <c r="I323" i="29"/>
  <c r="G323" i="29"/>
  <c r="H324" i="29"/>
  <c r="H321" i="29"/>
  <c r="J322" i="29"/>
  <c r="H316" i="29"/>
  <c r="I316" i="29"/>
  <c r="F316" i="29"/>
  <c r="G316" i="29"/>
  <c r="G320" i="29" l="1"/>
  <c r="H325" i="29"/>
  <c r="H320" i="29"/>
  <c r="J319" i="29"/>
  <c r="I319" i="29"/>
  <c r="G322" i="29"/>
  <c r="I322" i="29"/>
  <c r="F323" i="29"/>
  <c r="J324" i="29"/>
  <c r="F322" i="29"/>
  <c r="J321" i="29"/>
  <c r="I320" i="29"/>
  <c r="F321" i="29"/>
  <c r="J325" i="29"/>
  <c r="J323" i="29"/>
  <c r="I325" i="29"/>
  <c r="G319" i="29"/>
  <c r="H323" i="29"/>
  <c r="J320" i="29"/>
  <c r="F324" i="29"/>
  <c r="G325" i="29"/>
  <c r="H322" i="29"/>
  <c r="G324" i="29"/>
  <c r="H319" i="29"/>
  <c r="F320" i="29"/>
  <c r="F325" i="29"/>
  <c r="I321" i="29"/>
  <c r="I324" i="29"/>
  <c r="G321" i="29"/>
  <c r="A318" i="29"/>
  <c r="A316" i="26"/>
  <c r="G317" i="29"/>
  <c r="H317" i="29"/>
  <c r="F317" i="29"/>
  <c r="I317" i="29"/>
  <c r="K323" i="29" l="1"/>
  <c r="K322" i="29"/>
  <c r="K320" i="29"/>
  <c r="K321" i="29"/>
  <c r="K319" i="29"/>
  <c r="K324" i="29"/>
  <c r="K325" i="29"/>
  <c r="F318" i="29"/>
  <c r="I318" i="29"/>
  <c r="H318" i="29"/>
  <c r="G318" i="29"/>
  <c r="G123" i="38"/>
  <c r="L123" i="38" s="1"/>
  <c r="G122" i="38"/>
  <c r="L122" i="38" s="1"/>
  <c r="G45" i="29" l="1"/>
  <c r="F45" i="29" l="1"/>
  <c r="C45" i="46"/>
  <c r="C45" i="29"/>
  <c r="D44" i="26"/>
  <c r="D144" i="29"/>
  <c r="C144" i="29"/>
  <c r="D143" i="29"/>
  <c r="C143" i="29"/>
  <c r="D45" i="46" l="1"/>
  <c r="D45" i="29"/>
  <c r="E44" i="26"/>
  <c r="C69" i="46"/>
  <c r="C69" i="29"/>
  <c r="D68" i="26"/>
  <c r="D44" i="29"/>
  <c r="E43" i="26"/>
  <c r="D44" i="46"/>
  <c r="D69" i="29"/>
  <c r="D69" i="46"/>
  <c r="E68" i="26"/>
  <c r="C43" i="46"/>
  <c r="C43" i="29"/>
  <c r="D42" i="26"/>
  <c r="E42" i="26"/>
  <c r="D43" i="46"/>
  <c r="D43" i="29"/>
  <c r="C44" i="46"/>
  <c r="D43" i="26"/>
  <c r="C44" i="29"/>
  <c r="D22" i="26"/>
  <c r="C22" i="46"/>
  <c r="C22" i="29"/>
  <c r="C26" i="46"/>
  <c r="C26" i="29"/>
  <c r="D26" i="26"/>
  <c r="C30" i="29"/>
  <c r="D30" i="26"/>
  <c r="C30" i="46"/>
  <c r="C34" i="29"/>
  <c r="D34" i="26"/>
  <c r="C34" i="46"/>
  <c r="E47" i="26"/>
  <c r="D48" i="46"/>
  <c r="D48" i="29"/>
  <c r="C53" i="29"/>
  <c r="D52" i="26"/>
  <c r="C53" i="46"/>
  <c r="D13" i="46"/>
  <c r="E13" i="26"/>
  <c r="D13" i="29"/>
  <c r="E17" i="26"/>
  <c r="D17" i="29"/>
  <c r="D17" i="46"/>
  <c r="D18" i="26"/>
  <c r="C18" i="46"/>
  <c r="C18" i="29"/>
  <c r="D20" i="26"/>
  <c r="C20" i="29"/>
  <c r="C20" i="46"/>
  <c r="D23" i="29"/>
  <c r="E23" i="26"/>
  <c r="D23" i="46"/>
  <c r="D24" i="26"/>
  <c r="C24" i="46"/>
  <c r="C24" i="29"/>
  <c r="D27" i="29"/>
  <c r="D27" i="46"/>
  <c r="E27" i="26"/>
  <c r="C28" i="46"/>
  <c r="D28" i="26"/>
  <c r="C28" i="29"/>
  <c r="D31" i="29"/>
  <c r="E31" i="26"/>
  <c r="D31" i="46"/>
  <c r="C32" i="46"/>
  <c r="D32" i="26"/>
  <c r="C32" i="29"/>
  <c r="E35" i="26"/>
  <c r="D35" i="29"/>
  <c r="D35" i="46"/>
  <c r="D37" i="26"/>
  <c r="C37" i="29"/>
  <c r="C37" i="46"/>
  <c r="D42" i="29"/>
  <c r="E41" i="26"/>
  <c r="D42" i="46"/>
  <c r="D46" i="46"/>
  <c r="E45" i="26"/>
  <c r="D46" i="29"/>
  <c r="C47" i="46"/>
  <c r="C47" i="29"/>
  <c r="D46" i="26"/>
  <c r="D50" i="46"/>
  <c r="D50" i="29"/>
  <c r="E49" i="26"/>
  <c r="C51" i="46"/>
  <c r="C51" i="29"/>
  <c r="D50" i="26"/>
  <c r="E53" i="26"/>
  <c r="D54" i="29"/>
  <c r="D54" i="46"/>
  <c r="D54" i="26"/>
  <c r="C55" i="46"/>
  <c r="C55" i="29"/>
  <c r="D58" i="29"/>
  <c r="D58" i="46"/>
  <c r="E57" i="26"/>
  <c r="D58" i="26"/>
  <c r="C59" i="29"/>
  <c r="C59" i="46"/>
  <c r="D62" i="46"/>
  <c r="D62" i="29"/>
  <c r="E61" i="26"/>
  <c r="D62" i="26"/>
  <c r="C63" i="29"/>
  <c r="C63" i="46"/>
  <c r="D66" i="29"/>
  <c r="E65" i="26"/>
  <c r="D66" i="46"/>
  <c r="C67" i="29"/>
  <c r="D66" i="26"/>
  <c r="C67" i="46"/>
  <c r="D71" i="29"/>
  <c r="E70" i="26"/>
  <c r="D71" i="46"/>
  <c r="C72" i="29"/>
  <c r="C72" i="46"/>
  <c r="D71" i="26"/>
  <c r="E74" i="26"/>
  <c r="D75" i="46"/>
  <c r="D75" i="29"/>
  <c r="C76" i="29"/>
  <c r="D75" i="26"/>
  <c r="C76" i="46"/>
  <c r="E79" i="26"/>
  <c r="D80" i="46"/>
  <c r="D80" i="29"/>
  <c r="C81" i="29"/>
  <c r="D80" i="26"/>
  <c r="C81" i="46"/>
  <c r="C85" i="46"/>
  <c r="C85" i="29"/>
  <c r="D84" i="26"/>
  <c r="E87" i="26"/>
  <c r="D88" i="46"/>
  <c r="D88" i="29"/>
  <c r="C89" i="29"/>
  <c r="D88" i="26"/>
  <c r="C89" i="46"/>
  <c r="D93" i="29"/>
  <c r="E92" i="26"/>
  <c r="D93" i="46"/>
  <c r="C95" i="29"/>
  <c r="C95" i="46"/>
  <c r="D94" i="26"/>
  <c r="D98" i="29"/>
  <c r="D98" i="46"/>
  <c r="E97" i="26"/>
  <c r="C99" i="46"/>
  <c r="C99" i="29"/>
  <c r="D98" i="26"/>
  <c r="D102" i="29"/>
  <c r="E101" i="26"/>
  <c r="D102" i="46"/>
  <c r="C103" i="46"/>
  <c r="D102" i="26"/>
  <c r="C103" i="29"/>
  <c r="D106" i="46"/>
  <c r="E105" i="26"/>
  <c r="D106" i="29"/>
  <c r="C107" i="29"/>
  <c r="D106" i="26"/>
  <c r="C107" i="46"/>
  <c r="D110" i="46"/>
  <c r="D110" i="29"/>
  <c r="E109" i="26"/>
  <c r="C111" i="46"/>
  <c r="C111" i="29"/>
  <c r="D110" i="26"/>
  <c r="D114" i="46"/>
  <c r="D114" i="29"/>
  <c r="E113" i="26"/>
  <c r="C115" i="46"/>
  <c r="D114" i="26"/>
  <c r="C115" i="29"/>
  <c r="D118" i="29"/>
  <c r="E117" i="26"/>
  <c r="D118" i="46"/>
  <c r="C119" i="29"/>
  <c r="C119" i="46"/>
  <c r="D118" i="26"/>
  <c r="D122" i="46"/>
  <c r="D122" i="29"/>
  <c r="E121" i="26"/>
  <c r="C123" i="29"/>
  <c r="C123" i="46"/>
  <c r="D122" i="26"/>
  <c r="E125" i="26"/>
  <c r="D126" i="46"/>
  <c r="D126" i="29"/>
  <c r="C127" i="29"/>
  <c r="D126" i="26"/>
  <c r="C127" i="46"/>
  <c r="D130" i="29"/>
  <c r="D130" i="46"/>
  <c r="E129" i="26"/>
  <c r="C131" i="29"/>
  <c r="C131" i="46"/>
  <c r="D130" i="26"/>
  <c r="D134" i="46"/>
  <c r="E133" i="26"/>
  <c r="D134" i="29"/>
  <c r="D134" i="26"/>
  <c r="C135" i="29"/>
  <c r="C135" i="46"/>
  <c r="E137" i="26"/>
  <c r="D138" i="29"/>
  <c r="D138" i="46"/>
  <c r="C139" i="46"/>
  <c r="D138" i="26"/>
  <c r="C139" i="29"/>
  <c r="D144" i="46"/>
  <c r="E142" i="26"/>
  <c r="C145" i="29"/>
  <c r="C145" i="46"/>
  <c r="D143" i="26"/>
  <c r="D148" i="29"/>
  <c r="D148" i="46"/>
  <c r="E146" i="26"/>
  <c r="C149" i="46"/>
  <c r="C149" i="29"/>
  <c r="D147" i="26"/>
  <c r="C153" i="46"/>
  <c r="C153" i="29"/>
  <c r="D151" i="26"/>
  <c r="D156" i="46"/>
  <c r="D156" i="29"/>
  <c r="E154" i="26"/>
  <c r="D155" i="26"/>
  <c r="C157" i="29"/>
  <c r="C157" i="46"/>
  <c r="D156" i="26"/>
  <c r="C158" i="29"/>
  <c r="C158" i="46"/>
  <c r="E159" i="26"/>
  <c r="D161" i="46"/>
  <c r="D161" i="29"/>
  <c r="C162" i="46"/>
  <c r="D160" i="26"/>
  <c r="C162" i="29"/>
  <c r="D164" i="26"/>
  <c r="C166" i="46"/>
  <c r="C166" i="29"/>
  <c r="D173" i="46"/>
  <c r="D173" i="29"/>
  <c r="E171" i="26"/>
  <c r="C174" i="29"/>
  <c r="C174" i="46"/>
  <c r="D172" i="26"/>
  <c r="D182" i="46"/>
  <c r="D182" i="29"/>
  <c r="E180" i="26"/>
  <c r="C183" i="46"/>
  <c r="C183" i="29"/>
  <c r="D181" i="26"/>
  <c r="D191" i="46"/>
  <c r="E192" i="26"/>
  <c r="D194" i="29"/>
  <c r="E236" i="26"/>
  <c r="D235" i="46"/>
  <c r="D238" i="29"/>
  <c r="D14" i="46"/>
  <c r="E14" i="26"/>
  <c r="D14" i="29"/>
  <c r="C14" i="29"/>
  <c r="D14" i="26"/>
  <c r="C14" i="46"/>
  <c r="D18" i="46"/>
  <c r="D18" i="29"/>
  <c r="E18" i="26"/>
  <c r="D20" i="29"/>
  <c r="D20" i="46"/>
  <c r="E20" i="26"/>
  <c r="D21" i="26"/>
  <c r="C21" i="29"/>
  <c r="C21" i="46"/>
  <c r="E24" i="26"/>
  <c r="D24" i="46"/>
  <c r="D24" i="29"/>
  <c r="C25" i="29"/>
  <c r="C25" i="46"/>
  <c r="D25" i="26"/>
  <c r="D28" i="29"/>
  <c r="D28" i="46"/>
  <c r="E28" i="26"/>
  <c r="C29" i="29"/>
  <c r="D29" i="26"/>
  <c r="C29" i="46"/>
  <c r="D32" i="29"/>
  <c r="D32" i="46"/>
  <c r="E32" i="26"/>
  <c r="C33" i="29"/>
  <c r="D33" i="26"/>
  <c r="C33" i="46"/>
  <c r="D37" i="46"/>
  <c r="D37" i="29"/>
  <c r="E37" i="26"/>
  <c r="D38" i="26"/>
  <c r="C38" i="29"/>
  <c r="C38" i="46"/>
  <c r="E46" i="26"/>
  <c r="D47" i="46"/>
  <c r="D47" i="29"/>
  <c r="C48" i="29"/>
  <c r="D47" i="26"/>
  <c r="C48" i="46"/>
  <c r="D51" i="46"/>
  <c r="E50" i="26"/>
  <c r="D51" i="29"/>
  <c r="D55" i="46"/>
  <c r="E54" i="26"/>
  <c r="D55" i="29"/>
  <c r="C56" i="29"/>
  <c r="D55" i="26"/>
  <c r="C56" i="46"/>
  <c r="E58" i="26"/>
  <c r="D59" i="29"/>
  <c r="D59" i="46"/>
  <c r="D59" i="26"/>
  <c r="C60" i="46"/>
  <c r="C60" i="29"/>
  <c r="D63" i="46"/>
  <c r="D63" i="29"/>
  <c r="E62" i="26"/>
  <c r="C64" i="29"/>
  <c r="D63" i="26"/>
  <c r="C64" i="46"/>
  <c r="D67" i="46"/>
  <c r="D67" i="29"/>
  <c r="E66" i="26"/>
  <c r="C68" i="46"/>
  <c r="D67" i="26"/>
  <c r="C68" i="29"/>
  <c r="D72" i="46"/>
  <c r="E71" i="26"/>
  <c r="D72" i="29"/>
  <c r="C73" i="46"/>
  <c r="C73" i="29"/>
  <c r="D72" i="26"/>
  <c r="D76" i="29"/>
  <c r="D76" i="46"/>
  <c r="E75" i="26"/>
  <c r="D81" i="29"/>
  <c r="D81" i="46"/>
  <c r="E80" i="26"/>
  <c r="C82" i="46"/>
  <c r="D81" i="26"/>
  <c r="C82" i="29"/>
  <c r="E84" i="26"/>
  <c r="D85" i="29"/>
  <c r="D85" i="46"/>
  <c r="C86" i="29"/>
  <c r="D85" i="26"/>
  <c r="C86" i="46"/>
  <c r="D89" i="29"/>
  <c r="D89" i="46"/>
  <c r="E88" i="26"/>
  <c r="D89" i="26"/>
  <c r="C90" i="29"/>
  <c r="C90" i="46"/>
  <c r="D90" i="26"/>
  <c r="C91" i="46"/>
  <c r="C91" i="29"/>
  <c r="E94" i="26"/>
  <c r="D95" i="29"/>
  <c r="D95" i="46"/>
  <c r="D95" i="26"/>
  <c r="C96" i="29"/>
  <c r="C96" i="46"/>
  <c r="D99" i="29"/>
  <c r="D99" i="46"/>
  <c r="E98" i="26"/>
  <c r="C100" i="29"/>
  <c r="D99" i="26"/>
  <c r="C100" i="46"/>
  <c r="D103" i="29"/>
  <c r="E102" i="26"/>
  <c r="D103" i="46"/>
  <c r="C104" i="46"/>
  <c r="C104" i="29"/>
  <c r="D103" i="26"/>
  <c r="E106" i="26"/>
  <c r="D107" i="29"/>
  <c r="D107" i="46"/>
  <c r="C108" i="29"/>
  <c r="D107" i="26"/>
  <c r="C108" i="46"/>
  <c r="D111" i="29"/>
  <c r="D111" i="46"/>
  <c r="E110" i="26"/>
  <c r="C112" i="29"/>
  <c r="D111" i="26"/>
  <c r="C112" i="46"/>
  <c r="D115" i="29"/>
  <c r="D115" i="46"/>
  <c r="E114" i="26"/>
  <c r="D115" i="26"/>
  <c r="C116" i="46"/>
  <c r="C116" i="29"/>
  <c r="E118" i="26"/>
  <c r="D119" i="29"/>
  <c r="D119" i="46"/>
  <c r="C120" i="29"/>
  <c r="D119" i="26"/>
  <c r="C120" i="46"/>
  <c r="D123" i="29"/>
  <c r="E122" i="26"/>
  <c r="D123" i="46"/>
  <c r="D123" i="26"/>
  <c r="C124" i="46"/>
  <c r="C124" i="29"/>
  <c r="D127" i="29"/>
  <c r="E126" i="26"/>
  <c r="D127" i="46"/>
  <c r="C128" i="29"/>
  <c r="C128" i="46"/>
  <c r="D127" i="26"/>
  <c r="D131" i="29"/>
  <c r="E130" i="26"/>
  <c r="D131" i="46"/>
  <c r="D131" i="26"/>
  <c r="C132" i="46"/>
  <c r="C132" i="29"/>
  <c r="D135" i="46"/>
  <c r="D135" i="29"/>
  <c r="E134" i="26"/>
  <c r="D135" i="26"/>
  <c r="C136" i="29"/>
  <c r="C136" i="46"/>
  <c r="D139" i="29"/>
  <c r="E138" i="26"/>
  <c r="D139" i="46"/>
  <c r="C140" i="29"/>
  <c r="D139" i="26"/>
  <c r="C140" i="46"/>
  <c r="C141" i="46"/>
  <c r="D140" i="26"/>
  <c r="C141" i="29"/>
  <c r="D145" i="29"/>
  <c r="D145" i="46"/>
  <c r="E143" i="26"/>
  <c r="D144" i="26"/>
  <c r="C146" i="29"/>
  <c r="C146" i="46"/>
  <c r="E147" i="26"/>
  <c r="D149" i="46"/>
  <c r="D149" i="29"/>
  <c r="C150" i="46"/>
  <c r="C150" i="29"/>
  <c r="D148" i="26"/>
  <c r="D153" i="46"/>
  <c r="E151" i="26"/>
  <c r="D153" i="29"/>
  <c r="E156" i="26"/>
  <c r="D158" i="29"/>
  <c r="D158" i="46"/>
  <c r="C159" i="29"/>
  <c r="C159" i="46"/>
  <c r="D157" i="26"/>
  <c r="E160" i="26"/>
  <c r="D162" i="29"/>
  <c r="D162" i="46"/>
  <c r="C163" i="46"/>
  <c r="D161" i="26"/>
  <c r="C163" i="29"/>
  <c r="D166" i="46"/>
  <c r="D166" i="29"/>
  <c r="E164" i="26"/>
  <c r="D165" i="26"/>
  <c r="C167" i="29"/>
  <c r="C167" i="46"/>
  <c r="E172" i="26"/>
  <c r="D174" i="29"/>
  <c r="D174" i="46"/>
  <c r="C175" i="46"/>
  <c r="D173" i="26"/>
  <c r="C175" i="29"/>
  <c r="D183" i="29"/>
  <c r="D183" i="46"/>
  <c r="E181" i="26"/>
  <c r="C184" i="29"/>
  <c r="C184" i="46"/>
  <c r="D182" i="26"/>
  <c r="D21" i="29"/>
  <c r="D21" i="46"/>
  <c r="E21" i="26"/>
  <c r="D33" i="46"/>
  <c r="E33" i="26"/>
  <c r="D33" i="29"/>
  <c r="D56" i="26"/>
  <c r="C57" i="46"/>
  <c r="C57" i="29"/>
  <c r="C61" i="46"/>
  <c r="D60" i="26"/>
  <c r="C61" i="29"/>
  <c r="D68" i="29"/>
  <c r="D68" i="46"/>
  <c r="E67" i="26"/>
  <c r="E72" i="26"/>
  <c r="D73" i="29"/>
  <c r="D73" i="46"/>
  <c r="D73" i="26"/>
  <c r="C74" i="46"/>
  <c r="C74" i="29"/>
  <c r="D82" i="46"/>
  <c r="D82" i="29"/>
  <c r="E81" i="26"/>
  <c r="D82" i="26"/>
  <c r="C83" i="46"/>
  <c r="C83" i="29"/>
  <c r="D86" i="29"/>
  <c r="E85" i="26"/>
  <c r="D86" i="46"/>
  <c r="C87" i="29"/>
  <c r="C87" i="46"/>
  <c r="D86" i="26"/>
  <c r="D90" i="29"/>
  <c r="E89" i="26"/>
  <c r="D90" i="46"/>
  <c r="D91" i="29"/>
  <c r="D91" i="46"/>
  <c r="E90" i="26"/>
  <c r="C92" i="29"/>
  <c r="D91" i="26"/>
  <c r="C92" i="46"/>
  <c r="D96" i="46"/>
  <c r="E95" i="26"/>
  <c r="D96" i="29"/>
  <c r="C97" i="29"/>
  <c r="D96" i="26"/>
  <c r="C97" i="46"/>
  <c r="D100" i="46"/>
  <c r="D100" i="29"/>
  <c r="E99" i="26"/>
  <c r="C101" i="29"/>
  <c r="C101" i="46"/>
  <c r="D100" i="26"/>
  <c r="D104" i="29"/>
  <c r="D104" i="46"/>
  <c r="E103" i="26"/>
  <c r="C105" i="29"/>
  <c r="D104" i="26"/>
  <c r="C105" i="46"/>
  <c r="D108" i="29"/>
  <c r="E107" i="26"/>
  <c r="D108" i="46"/>
  <c r="D108" i="26"/>
  <c r="C109" i="29"/>
  <c r="C109" i="46"/>
  <c r="E111" i="26"/>
  <c r="D112" i="29"/>
  <c r="D112" i="46"/>
  <c r="D112" i="26"/>
  <c r="C113" i="29"/>
  <c r="C113" i="46"/>
  <c r="E115" i="26"/>
  <c r="D116" i="29"/>
  <c r="D116" i="46"/>
  <c r="C117" i="46"/>
  <c r="C117" i="29"/>
  <c r="D116" i="26"/>
  <c r="D120" i="29"/>
  <c r="D120" i="46"/>
  <c r="E119" i="26"/>
  <c r="D120" i="26"/>
  <c r="C121" i="46"/>
  <c r="C121" i="29"/>
  <c r="E123" i="26"/>
  <c r="D124" i="46"/>
  <c r="D124" i="29"/>
  <c r="C125" i="46"/>
  <c r="D124" i="26"/>
  <c r="C125" i="29"/>
  <c r="D128" i="29"/>
  <c r="E127" i="26"/>
  <c r="D128" i="46"/>
  <c r="D128" i="26"/>
  <c r="C129" i="29"/>
  <c r="C129" i="46"/>
  <c r="D132" i="29"/>
  <c r="E131" i="26"/>
  <c r="D132" i="46"/>
  <c r="C133" i="46"/>
  <c r="D132" i="26"/>
  <c r="C133" i="29"/>
  <c r="E135" i="26"/>
  <c r="D136" i="46"/>
  <c r="D136" i="29"/>
  <c r="C137" i="46"/>
  <c r="D136" i="26"/>
  <c r="C137" i="29"/>
  <c r="D141" i="29"/>
  <c r="D141" i="46"/>
  <c r="E140" i="26"/>
  <c r="C143" i="46"/>
  <c r="D141" i="26"/>
  <c r="E144" i="26"/>
  <c r="D146" i="29"/>
  <c r="D146" i="46"/>
  <c r="C147" i="46"/>
  <c r="C147" i="29"/>
  <c r="D145" i="26"/>
  <c r="E148" i="26"/>
  <c r="D150" i="46"/>
  <c r="D150" i="29"/>
  <c r="C151" i="29"/>
  <c r="D149" i="26"/>
  <c r="C151" i="46"/>
  <c r="C155" i="46"/>
  <c r="D153" i="26"/>
  <c r="C155" i="29"/>
  <c r="D159" i="46"/>
  <c r="D159" i="29"/>
  <c r="E157" i="26"/>
  <c r="D163" i="29"/>
  <c r="D163" i="46"/>
  <c r="E161" i="26"/>
  <c r="C164" i="29"/>
  <c r="C164" i="46"/>
  <c r="D162" i="26"/>
  <c r="D167" i="46"/>
  <c r="D167" i="29"/>
  <c r="E165" i="26"/>
  <c r="D166" i="26"/>
  <c r="C168" i="29"/>
  <c r="C168" i="46"/>
  <c r="C172" i="46"/>
  <c r="D170" i="26"/>
  <c r="C172" i="29"/>
  <c r="D175" i="46"/>
  <c r="D175" i="29"/>
  <c r="E173" i="26"/>
  <c r="C176" i="46"/>
  <c r="C176" i="29"/>
  <c r="D174" i="26"/>
  <c r="D175" i="26"/>
  <c r="C177" i="46"/>
  <c r="C177" i="29"/>
  <c r="C180" i="46"/>
  <c r="C180" i="29"/>
  <c r="D178" i="26"/>
  <c r="D179" i="26"/>
  <c r="C181" i="29"/>
  <c r="C181" i="46"/>
  <c r="E182" i="26"/>
  <c r="D184" i="29"/>
  <c r="D184" i="46"/>
  <c r="C187" i="29"/>
  <c r="C187" i="46"/>
  <c r="D185" i="26"/>
  <c r="D191" i="26"/>
  <c r="C193" i="29"/>
  <c r="C190" i="46"/>
  <c r="D15" i="26"/>
  <c r="C15" i="46"/>
  <c r="C15" i="29"/>
  <c r="D25" i="46"/>
  <c r="D25" i="29"/>
  <c r="E25" i="26"/>
  <c r="E29" i="26"/>
  <c r="D29" i="46"/>
  <c r="D29" i="29"/>
  <c r="E38" i="26"/>
  <c r="D38" i="29"/>
  <c r="D38" i="46"/>
  <c r="C39" i="46"/>
  <c r="C39" i="29"/>
  <c r="D39" i="26"/>
  <c r="D48" i="26"/>
  <c r="C49" i="29"/>
  <c r="C49" i="46"/>
  <c r="D56" i="29"/>
  <c r="D56" i="46"/>
  <c r="E55" i="26"/>
  <c r="D60" i="46"/>
  <c r="D60" i="29"/>
  <c r="E59" i="26"/>
  <c r="D64" i="46"/>
  <c r="E63" i="26"/>
  <c r="D64" i="29"/>
  <c r="D64" i="26"/>
  <c r="C65" i="29"/>
  <c r="C65" i="46"/>
  <c r="C70" i="29"/>
  <c r="D69" i="26"/>
  <c r="C70" i="46"/>
  <c r="D13" i="26"/>
  <c r="C13" i="29"/>
  <c r="C13" i="46"/>
  <c r="D15" i="29"/>
  <c r="D15" i="46"/>
  <c r="E15" i="26"/>
  <c r="C16" i="29"/>
  <c r="C16" i="46"/>
  <c r="D16" i="26"/>
  <c r="D17" i="26"/>
  <c r="C17" i="46"/>
  <c r="C17" i="29"/>
  <c r="E22" i="26"/>
  <c r="D22" i="29"/>
  <c r="D22" i="46"/>
  <c r="D23" i="26"/>
  <c r="C23" i="29"/>
  <c r="C23" i="46"/>
  <c r="E26" i="26"/>
  <c r="D26" i="46"/>
  <c r="D26" i="29"/>
  <c r="D27" i="26"/>
  <c r="C27" i="46"/>
  <c r="C27" i="29"/>
  <c r="D30" i="29"/>
  <c r="E30" i="26"/>
  <c r="D30" i="46"/>
  <c r="D31" i="26"/>
  <c r="C31" i="46"/>
  <c r="C31" i="29"/>
  <c r="D34" i="29"/>
  <c r="E34" i="26"/>
  <c r="D34" i="46"/>
  <c r="C35" i="46"/>
  <c r="D35" i="26"/>
  <c r="C35" i="29"/>
  <c r="D39" i="46"/>
  <c r="E39" i="26"/>
  <c r="D39" i="29"/>
  <c r="D40" i="46"/>
  <c r="D40" i="29"/>
  <c r="E40" i="26"/>
  <c r="C42" i="29"/>
  <c r="D41" i="26"/>
  <c r="C42" i="46"/>
  <c r="D45" i="26"/>
  <c r="C46" i="46"/>
  <c r="C46" i="29"/>
  <c r="E48" i="26"/>
  <c r="D49" i="29"/>
  <c r="D49" i="46"/>
  <c r="D49" i="26"/>
  <c r="C50" i="29"/>
  <c r="C50" i="46"/>
  <c r="D53" i="29"/>
  <c r="D53" i="46"/>
  <c r="E52" i="26"/>
  <c r="C54" i="46"/>
  <c r="D53" i="26"/>
  <c r="C54" i="29"/>
  <c r="E56" i="26"/>
  <c r="D57" i="46"/>
  <c r="D57" i="29"/>
  <c r="C58" i="29"/>
  <c r="D57" i="26"/>
  <c r="C58" i="46"/>
  <c r="D61" i="29"/>
  <c r="E60" i="26"/>
  <c r="D61" i="46"/>
  <c r="C62" i="29"/>
  <c r="C62" i="46"/>
  <c r="D61" i="26"/>
  <c r="D65" i="29"/>
  <c r="D65" i="46"/>
  <c r="E64" i="26"/>
  <c r="C66" i="29"/>
  <c r="D65" i="26"/>
  <c r="C66" i="46"/>
  <c r="D70" i="29"/>
  <c r="E69" i="26"/>
  <c r="D70" i="46"/>
  <c r="D70" i="26"/>
  <c r="C71" i="29"/>
  <c r="C71" i="46"/>
  <c r="D74" i="46"/>
  <c r="E73" i="26"/>
  <c r="D74" i="29"/>
  <c r="C75" i="29"/>
  <c r="C75" i="46"/>
  <c r="D74" i="26"/>
  <c r="D79" i="26"/>
  <c r="C80" i="29"/>
  <c r="C80" i="46"/>
  <c r="D83" i="46"/>
  <c r="D83" i="29"/>
  <c r="E82" i="26"/>
  <c r="E86" i="26"/>
  <c r="D87" i="29"/>
  <c r="D87" i="46"/>
  <c r="C88" i="46"/>
  <c r="D87" i="26"/>
  <c r="C88" i="29"/>
  <c r="D92" i="46"/>
  <c r="D92" i="29"/>
  <c r="E91" i="26"/>
  <c r="D92" i="26"/>
  <c r="C93" i="29"/>
  <c r="C93" i="46"/>
  <c r="E96" i="26"/>
  <c r="D97" i="29"/>
  <c r="D97" i="46"/>
  <c r="D97" i="26"/>
  <c r="C98" i="46"/>
  <c r="C98" i="29"/>
  <c r="D101" i="46"/>
  <c r="D101" i="29"/>
  <c r="E100" i="26"/>
  <c r="C102" i="29"/>
  <c r="C102" i="46"/>
  <c r="D101" i="26"/>
  <c r="E104" i="26"/>
  <c r="D105" i="29"/>
  <c r="D105" i="46"/>
  <c r="C106" i="46"/>
  <c r="C106" i="29"/>
  <c r="D105" i="26"/>
  <c r="E108" i="26"/>
  <c r="D109" i="29"/>
  <c r="D109" i="46"/>
  <c r="C110" i="46"/>
  <c r="D109" i="26"/>
  <c r="C110" i="29"/>
  <c r="E112" i="26"/>
  <c r="D113" i="46"/>
  <c r="D113" i="29"/>
  <c r="D113" i="26"/>
  <c r="C114" i="29"/>
  <c r="C114" i="46"/>
  <c r="D117" i="46"/>
  <c r="E116" i="26"/>
  <c r="D117" i="29"/>
  <c r="C118" i="29"/>
  <c r="D117" i="26"/>
  <c r="C118" i="46"/>
  <c r="D121" i="29"/>
  <c r="E120" i="26"/>
  <c r="D121" i="46"/>
  <c r="D121" i="26"/>
  <c r="C122" i="46"/>
  <c r="C122" i="29"/>
  <c r="E124" i="26"/>
  <c r="D125" i="29"/>
  <c r="D125" i="46"/>
  <c r="C126" i="46"/>
  <c r="C126" i="29"/>
  <c r="D125" i="26"/>
  <c r="D129" i="29"/>
  <c r="E128" i="26"/>
  <c r="D129" i="46"/>
  <c r="D129" i="26"/>
  <c r="C130" i="46"/>
  <c r="C130" i="29"/>
  <c r="E132" i="26"/>
  <c r="D133" i="46"/>
  <c r="D133" i="29"/>
  <c r="C134" i="46"/>
  <c r="C134" i="29"/>
  <c r="D133" i="26"/>
  <c r="D137" i="29"/>
  <c r="D137" i="46"/>
  <c r="E136" i="26"/>
  <c r="C138" i="46"/>
  <c r="D137" i="26"/>
  <c r="C138" i="29"/>
  <c r="D143" i="46"/>
  <c r="E141" i="26"/>
  <c r="D142" i="26"/>
  <c r="C144" i="46"/>
  <c r="D147" i="29"/>
  <c r="E145" i="26"/>
  <c r="D147" i="46"/>
  <c r="C148" i="29"/>
  <c r="D146" i="26"/>
  <c r="C148" i="46"/>
  <c r="D151" i="29"/>
  <c r="E149" i="26"/>
  <c r="D151" i="46"/>
  <c r="D155" i="46"/>
  <c r="D155" i="29"/>
  <c r="E153" i="26"/>
  <c r="D154" i="26"/>
  <c r="C156" i="29"/>
  <c r="C156" i="46"/>
  <c r="C161" i="46"/>
  <c r="C161" i="29"/>
  <c r="D159" i="26"/>
  <c r="D164" i="46"/>
  <c r="D164" i="29"/>
  <c r="E162" i="26"/>
  <c r="D168" i="46"/>
  <c r="D168" i="29"/>
  <c r="E166" i="26"/>
  <c r="D172" i="29"/>
  <c r="D172" i="46"/>
  <c r="E170" i="26"/>
  <c r="C173" i="46"/>
  <c r="D171" i="26"/>
  <c r="C173" i="29"/>
  <c r="D177" i="46"/>
  <c r="E175" i="26"/>
  <c r="D177" i="29"/>
  <c r="C182" i="46"/>
  <c r="C182" i="29"/>
  <c r="D180" i="26"/>
  <c r="E185" i="26"/>
  <c r="D187" i="46"/>
  <c r="D187" i="29"/>
  <c r="C188" i="29"/>
  <c r="C188" i="46"/>
  <c r="D186" i="26"/>
  <c r="D193" i="29"/>
  <c r="D190" i="46"/>
  <c r="E191" i="26"/>
  <c r="D192" i="26"/>
  <c r="C191" i="46"/>
  <c r="C194" i="29"/>
  <c r="D236" i="26"/>
  <c r="C235" i="46"/>
  <c r="C238" i="29"/>
  <c r="C44" i="24" l="1"/>
  <c r="C44" i="21" s="1"/>
  <c r="C44" i="22" s="1"/>
  <c r="C44" i="25" l="1"/>
  <c r="O44" i="25" s="1"/>
  <c r="C44" i="38"/>
  <c r="F44" i="29" l="1"/>
  <c r="G44" i="29"/>
  <c r="G43" i="29"/>
  <c r="H43" i="29"/>
  <c r="H44" i="29"/>
  <c r="C305" i="46" l="1"/>
  <c r="C297" i="46"/>
  <c r="C289" i="46"/>
  <c r="C281" i="46"/>
  <c r="C273" i="46"/>
  <c r="C265" i="46"/>
  <c r="C257" i="46"/>
  <c r="C249" i="46"/>
  <c r="D302" i="46"/>
  <c r="D294" i="46"/>
  <c r="D286" i="46"/>
  <c r="D278" i="46"/>
  <c r="D270" i="46"/>
  <c r="D262" i="46"/>
  <c r="D254" i="46"/>
  <c r="C298" i="46"/>
  <c r="C282" i="46"/>
  <c r="C266" i="46"/>
  <c r="C250" i="46"/>
  <c r="C300" i="46"/>
  <c r="D279" i="46"/>
  <c r="D257" i="46"/>
  <c r="C304" i="46"/>
  <c r="D283" i="46"/>
  <c r="D261" i="46"/>
  <c r="C303" i="46"/>
  <c r="C295" i="46"/>
  <c r="C287" i="46"/>
  <c r="C279" i="46"/>
  <c r="C271" i="46"/>
  <c r="C263" i="46"/>
  <c r="C255" i="46"/>
  <c r="C247" i="46"/>
  <c r="D300" i="46"/>
  <c r="D292" i="46"/>
  <c r="D284" i="46"/>
  <c r="D276" i="46"/>
  <c r="D268" i="46"/>
  <c r="D260" i="46"/>
  <c r="D252" i="46"/>
  <c r="C294" i="46"/>
  <c r="C278" i="46"/>
  <c r="C262" i="46"/>
  <c r="D247" i="46"/>
  <c r="D295" i="46"/>
  <c r="D273" i="46"/>
  <c r="C252" i="46"/>
  <c r="D299" i="46"/>
  <c r="D277" i="46"/>
  <c r="C256" i="46"/>
  <c r="C301" i="46"/>
  <c r="C293" i="46"/>
  <c r="C285" i="46"/>
  <c r="C277" i="46"/>
  <c r="C269" i="46"/>
  <c r="C261" i="46"/>
  <c r="C253" i="46"/>
  <c r="C245" i="46"/>
  <c r="D298" i="46"/>
  <c r="D290" i="46"/>
  <c r="D282" i="46"/>
  <c r="D274" i="46"/>
  <c r="D266" i="46"/>
  <c r="D258" i="46"/>
  <c r="D250" i="46"/>
  <c r="C290" i="46"/>
  <c r="C274" i="46"/>
  <c r="C258" i="46"/>
  <c r="D289" i="46"/>
  <c r="C268" i="46"/>
  <c r="C248" i="46"/>
  <c r="D293" i="46"/>
  <c r="C272" i="46"/>
  <c r="D251" i="46"/>
  <c r="C299" i="46"/>
  <c r="C291" i="46"/>
  <c r="C283" i="46"/>
  <c r="C275" i="46"/>
  <c r="C267" i="46"/>
  <c r="C259" i="46"/>
  <c r="C251" i="46"/>
  <c r="D304" i="46"/>
  <c r="D296" i="46"/>
  <c r="D288" i="46"/>
  <c r="D280" i="46"/>
  <c r="D272" i="46"/>
  <c r="D264" i="46"/>
  <c r="D256" i="46"/>
  <c r="C302" i="46"/>
  <c r="C286" i="46"/>
  <c r="C270" i="46"/>
  <c r="C254" i="46"/>
  <c r="D305" i="46"/>
  <c r="C284" i="46"/>
  <c r="D263" i="46"/>
  <c r="C288" i="46"/>
  <c r="D267" i="46"/>
  <c r="D246" i="46"/>
  <c r="D271" i="46"/>
  <c r="J148" i="26"/>
  <c r="K120" i="26"/>
  <c r="J117" i="26"/>
  <c r="C280" i="46"/>
  <c r="I178" i="26"/>
  <c r="H173" i="26"/>
  <c r="D303" i="46"/>
  <c r="C260" i="46"/>
  <c r="K147" i="26"/>
  <c r="K116" i="26"/>
  <c r="D269" i="46"/>
  <c r="J140" i="26"/>
  <c r="C292" i="46"/>
  <c r="D249" i="46"/>
  <c r="H174" i="26"/>
  <c r="K143" i="26"/>
  <c r="K128" i="26"/>
  <c r="J125" i="26"/>
  <c r="D301" i="46"/>
  <c r="D259" i="46"/>
  <c r="K174" i="26"/>
  <c r="I148" i="26"/>
  <c r="D281" i="46"/>
  <c r="J178" i="26"/>
  <c r="I173" i="26"/>
  <c r="K140" i="26"/>
  <c r="K124" i="26"/>
  <c r="I118" i="26"/>
  <c r="D291" i="46"/>
  <c r="D248" i="46"/>
  <c r="J147" i="26"/>
  <c r="J124" i="26"/>
  <c r="H118" i="26"/>
  <c r="C276" i="46"/>
  <c r="H140" i="26"/>
  <c r="I115" i="26"/>
  <c r="H112" i="26"/>
  <c r="J102" i="26"/>
  <c r="H88" i="26"/>
  <c r="K49" i="26"/>
  <c r="D275" i="46"/>
  <c r="I120" i="26"/>
  <c r="H115" i="26"/>
  <c r="K108" i="26"/>
  <c r="I102" i="26"/>
  <c r="K88" i="26"/>
  <c r="J120" i="26"/>
  <c r="I117" i="26"/>
  <c r="D255" i="46"/>
  <c r="K125" i="26"/>
  <c r="J114" i="26"/>
  <c r="I111" i="26"/>
  <c r="H108" i="26"/>
  <c r="J74" i="26"/>
  <c r="I71" i="26"/>
  <c r="H68" i="26"/>
  <c r="D253" i="46"/>
  <c r="I143" i="26"/>
  <c r="H125" i="26"/>
  <c r="K118" i="26"/>
  <c r="I114" i="26"/>
  <c r="H111" i="26"/>
  <c r="K68" i="26"/>
  <c r="C264" i="46"/>
  <c r="J143" i="26"/>
  <c r="J116" i="26"/>
  <c r="H178" i="26"/>
  <c r="K148" i="26"/>
  <c r="H124" i="26"/>
  <c r="K117" i="26"/>
  <c r="K113" i="26"/>
  <c r="J110" i="26"/>
  <c r="I107" i="26"/>
  <c r="H80" i="26"/>
  <c r="I174" i="26"/>
  <c r="H148" i="26"/>
  <c r="H117" i="26"/>
  <c r="J113" i="26"/>
  <c r="I110" i="26"/>
  <c r="H107" i="26"/>
  <c r="K80" i="26"/>
  <c r="I74" i="26"/>
  <c r="H71" i="26"/>
  <c r="J128" i="26"/>
  <c r="I125" i="26"/>
  <c r="D297" i="46"/>
  <c r="J174" i="26"/>
  <c r="H147" i="26"/>
  <c r="H116" i="26"/>
  <c r="K109" i="26"/>
  <c r="I103" i="26"/>
  <c r="H60" i="26"/>
  <c r="C296" i="46"/>
  <c r="I128" i="26"/>
  <c r="K112" i="26"/>
  <c r="J109" i="26"/>
  <c r="H103" i="26"/>
  <c r="H143" i="26"/>
  <c r="J118" i="26"/>
  <c r="I27" i="26"/>
  <c r="H24" i="26"/>
  <c r="D287" i="46"/>
  <c r="K173" i="26"/>
  <c r="I112" i="26"/>
  <c r="I34" i="26"/>
  <c r="K24" i="26"/>
  <c r="I18" i="26"/>
  <c r="I108" i="26"/>
  <c r="J71" i="26"/>
  <c r="I60" i="26"/>
  <c r="H43" i="26"/>
  <c r="K34" i="26"/>
  <c r="D245" i="46"/>
  <c r="H128" i="26"/>
  <c r="K115" i="26"/>
  <c r="I109" i="26"/>
  <c r="J88" i="26"/>
  <c r="H49" i="26"/>
  <c r="I40" i="26"/>
  <c r="H20" i="26"/>
  <c r="C246" i="46"/>
  <c r="K110" i="26"/>
  <c r="H27" i="26"/>
  <c r="K20" i="26"/>
  <c r="D265" i="46"/>
  <c r="I147" i="26"/>
  <c r="I68" i="26"/>
  <c r="K39" i="26"/>
  <c r="I20" i="26"/>
  <c r="H110" i="26"/>
  <c r="K60" i="26"/>
  <c r="H114" i="26"/>
  <c r="K107" i="26"/>
  <c r="J80" i="26"/>
  <c r="H74" i="26"/>
  <c r="K43" i="26"/>
  <c r="J39" i="26"/>
  <c r="I35" i="26"/>
  <c r="H16" i="26"/>
  <c r="I140" i="26"/>
  <c r="J115" i="26"/>
  <c r="H109" i="26"/>
  <c r="K102" i="26"/>
  <c r="I88" i="26"/>
  <c r="H40" i="26"/>
  <c r="K16" i="26"/>
  <c r="I116" i="26"/>
  <c r="I24" i="26"/>
  <c r="K18" i="26"/>
  <c r="I13" i="26"/>
  <c r="K178" i="26"/>
  <c r="J112" i="26"/>
  <c r="H47" i="26"/>
  <c r="J34" i="26"/>
  <c r="J18" i="26"/>
  <c r="H13" i="26"/>
  <c r="I124" i="26"/>
  <c r="J107" i="26"/>
  <c r="I80" i="26"/>
  <c r="K47" i="26"/>
  <c r="J43" i="26"/>
  <c r="I39" i="26"/>
  <c r="H35" i="26"/>
  <c r="K13" i="26"/>
  <c r="H113" i="26"/>
  <c r="D285" i="46"/>
  <c r="K111" i="26"/>
  <c r="K103" i="26"/>
  <c r="K71" i="26"/>
  <c r="H34" i="26"/>
  <c r="K27" i="26"/>
  <c r="J24" i="26"/>
  <c r="H18" i="26"/>
  <c r="K114" i="26"/>
  <c r="J103" i="26"/>
  <c r="K74" i="26"/>
  <c r="J35" i="26"/>
  <c r="H120" i="26"/>
  <c r="J108" i="26"/>
  <c r="H102" i="26"/>
  <c r="J49" i="26"/>
  <c r="K40" i="26"/>
  <c r="J20" i="26"/>
  <c r="J111" i="26"/>
  <c r="J27" i="26"/>
  <c r="I16" i="26"/>
  <c r="J68" i="26"/>
  <c r="K35" i="26"/>
  <c r="J16" i="26"/>
  <c r="I49" i="26"/>
  <c r="J40" i="26"/>
  <c r="J173" i="26"/>
  <c r="I113" i="26"/>
  <c r="J60" i="26"/>
  <c r="J47" i="26"/>
  <c r="I43" i="26"/>
  <c r="H39" i="26"/>
  <c r="J13" i="26"/>
  <c r="I47" i="26"/>
  <c r="Q272" i="12" l="1"/>
  <c r="F43" i="29"/>
  <c r="K43" i="29" s="1"/>
  <c r="K45" i="12"/>
  <c r="H45" i="29"/>
  <c r="Q299" i="12"/>
  <c r="Q268" i="12"/>
  <c r="Q208" i="12"/>
  <c r="Q251" i="12"/>
  <c r="Q170" i="12"/>
  <c r="Q81" i="12"/>
  <c r="Q59" i="12"/>
  <c r="Q246" i="12"/>
  <c r="Q201" i="12"/>
  <c r="Q255" i="12"/>
  <c r="Q258" i="12"/>
  <c r="Q153" i="12"/>
  <c r="Q218" i="12"/>
  <c r="Q303" i="12"/>
  <c r="Q78" i="12"/>
  <c r="Q221" i="12"/>
  <c r="Q209" i="12"/>
  <c r="Q288" i="12"/>
  <c r="O12" i="12"/>
  <c r="Q53" i="12"/>
  <c r="Q69" i="12"/>
  <c r="Q158" i="12"/>
  <c r="Q204" i="12"/>
  <c r="Q253" i="12"/>
  <c r="Q296" i="12"/>
  <c r="Q285" i="12"/>
  <c r="Q307" i="12"/>
  <c r="M12" i="12"/>
  <c r="Q33" i="12"/>
  <c r="Q94" i="12"/>
  <c r="Q46" i="12"/>
  <c r="G43" i="26"/>
  <c r="L43" i="26" s="1"/>
  <c r="Q300" i="12"/>
  <c r="Q267" i="12"/>
  <c r="Q35" i="12"/>
  <c r="Q283" i="12"/>
  <c r="Q215" i="12"/>
  <c r="G47" i="26"/>
  <c r="L47" i="26" s="1"/>
  <c r="Q50" i="12"/>
  <c r="Q125" i="12"/>
  <c r="Q244" i="12"/>
  <c r="D297" i="26"/>
  <c r="C299" i="29"/>
  <c r="Q76" i="12"/>
  <c r="Q116" i="12"/>
  <c r="G113" i="26"/>
  <c r="L113" i="26" s="1"/>
  <c r="Q138" i="12"/>
  <c r="Q286" i="12"/>
  <c r="C267" i="29"/>
  <c r="D265" i="26"/>
  <c r="Q75" i="12"/>
  <c r="Q190" i="12"/>
  <c r="Q269" i="12"/>
  <c r="Q68" i="12"/>
  <c r="Q108" i="12"/>
  <c r="Q148" i="12"/>
  <c r="Q21" i="12"/>
  <c r="Q70" i="12"/>
  <c r="G16" i="26"/>
  <c r="L16" i="26" s="1"/>
  <c r="Q18" i="12"/>
  <c r="Q101" i="12"/>
  <c r="G39" i="26"/>
  <c r="L39" i="26" s="1"/>
  <c r="Q41" i="12"/>
  <c r="J11" i="26"/>
  <c r="Q129" i="12"/>
  <c r="Q25" i="12"/>
  <c r="Q36" i="12"/>
  <c r="G34" i="26"/>
  <c r="L34" i="26" s="1"/>
  <c r="E286" i="26"/>
  <c r="D288" i="29"/>
  <c r="G74" i="26"/>
  <c r="L74" i="26" s="1"/>
  <c r="Q77" i="12"/>
  <c r="G60" i="26"/>
  <c r="L60" i="26" s="1"/>
  <c r="Q63" i="12"/>
  <c r="I11" i="26"/>
  <c r="Q39" i="12"/>
  <c r="G117" i="26"/>
  <c r="L117" i="26" s="1"/>
  <c r="Q120" i="12"/>
  <c r="Q15" i="12"/>
  <c r="G13" i="26"/>
  <c r="E288" i="26"/>
  <c r="D290" i="29"/>
  <c r="Q40" i="12"/>
  <c r="Q164" i="12"/>
  <c r="Q104" i="12"/>
  <c r="Q140" i="12"/>
  <c r="Q126" i="12"/>
  <c r="Q79" i="12"/>
  <c r="Q72" i="12"/>
  <c r="G174" i="26"/>
  <c r="L174" i="26" s="1"/>
  <c r="Q178" i="12"/>
  <c r="Q131" i="12"/>
  <c r="G128" i="26"/>
  <c r="L128" i="26" s="1"/>
  <c r="Q171" i="12"/>
  <c r="Q229" i="12"/>
  <c r="G120" i="26"/>
  <c r="L120" i="26" s="1"/>
  <c r="Q123" i="12"/>
  <c r="Q163" i="12"/>
  <c r="C263" i="29"/>
  <c r="D261" i="26"/>
  <c r="Q238" i="12"/>
  <c r="Q216" i="12"/>
  <c r="D274" i="29"/>
  <c r="E272" i="26"/>
  <c r="D285" i="26"/>
  <c r="C287" i="29"/>
  <c r="C273" i="29"/>
  <c r="D271" i="26"/>
  <c r="D299" i="29"/>
  <c r="E297" i="26"/>
  <c r="C262" i="29"/>
  <c r="D260" i="26"/>
  <c r="C294" i="29"/>
  <c r="D292" i="26"/>
  <c r="D296" i="29"/>
  <c r="E294" i="26"/>
  <c r="D269" i="26"/>
  <c r="C271" i="29"/>
  <c r="C261" i="29"/>
  <c r="D259" i="26"/>
  <c r="D261" i="29"/>
  <c r="E259" i="26"/>
  <c r="D293" i="29"/>
  <c r="E291" i="26"/>
  <c r="Q289" i="12"/>
  <c r="C256" i="29"/>
  <c r="D254" i="26"/>
  <c r="C288" i="29"/>
  <c r="D286" i="26"/>
  <c r="Q298" i="12"/>
  <c r="E278" i="26"/>
  <c r="D280" i="29"/>
  <c r="C255" i="29"/>
  <c r="D253" i="26"/>
  <c r="E248" i="26"/>
  <c r="D250" i="29"/>
  <c r="E253" i="26"/>
  <c r="D255" i="29"/>
  <c r="E285" i="26"/>
  <c r="D287" i="29"/>
  <c r="C250" i="29"/>
  <c r="D248" i="26"/>
  <c r="C282" i="29"/>
  <c r="D280" i="26"/>
  <c r="Q24" i="12"/>
  <c r="Q49" i="12"/>
  <c r="Q117" i="12"/>
  <c r="G114" i="26"/>
  <c r="L114" i="26" s="1"/>
  <c r="Q199" i="12"/>
  <c r="Q31" i="12"/>
  <c r="Q90" i="12"/>
  <c r="N12" i="12"/>
  <c r="Q73" i="12"/>
  <c r="Q57" i="12"/>
  <c r="Q58" i="12"/>
  <c r="Q55" i="12"/>
  <c r="Q145" i="12"/>
  <c r="Q97" i="12"/>
  <c r="Q44" i="12"/>
  <c r="Q109" i="12"/>
  <c r="Q67" i="12"/>
  <c r="Q103" i="12"/>
  <c r="Q197" i="12"/>
  <c r="Q280" i="12"/>
  <c r="Q211" i="12"/>
  <c r="D300" i="29"/>
  <c r="E298" i="26"/>
  <c r="Q71" i="12"/>
  <c r="G68" i="26"/>
  <c r="L68" i="26" s="1"/>
  <c r="Q64" i="12"/>
  <c r="D256" i="29"/>
  <c r="E254" i="26"/>
  <c r="Q112" i="12"/>
  <c r="G109" i="26"/>
  <c r="L109" i="26" s="1"/>
  <c r="Q156" i="12"/>
  <c r="Q134" i="12"/>
  <c r="E292" i="26"/>
  <c r="D294" i="29"/>
  <c r="D262" i="29"/>
  <c r="E260" i="26"/>
  <c r="Q228" i="12"/>
  <c r="D267" i="29"/>
  <c r="E265" i="26"/>
  <c r="Q96" i="12"/>
  <c r="D258" i="29"/>
  <c r="E256" i="26"/>
  <c r="Q130" i="12"/>
  <c r="Q99" i="12"/>
  <c r="Q203" i="12"/>
  <c r="Q196" i="12"/>
  <c r="D284" i="29"/>
  <c r="E282" i="26"/>
  <c r="Q184" i="12"/>
  <c r="Q135" i="12"/>
  <c r="Q175" i="12"/>
  <c r="Q237" i="12"/>
  <c r="D252" i="29"/>
  <c r="E250" i="26"/>
  <c r="Q150" i="12"/>
  <c r="Q195" i="12"/>
  <c r="Q240" i="12"/>
  <c r="D272" i="29"/>
  <c r="E270" i="26"/>
  <c r="Q155" i="12"/>
  <c r="C283" i="29"/>
  <c r="D281" i="26"/>
  <c r="G140" i="26"/>
  <c r="L140" i="26" s="1"/>
  <c r="Q143" i="12"/>
  <c r="Q185" i="12"/>
  <c r="Q295" i="12"/>
  <c r="E268" i="26"/>
  <c r="D270" i="29"/>
  <c r="C244" i="46"/>
  <c r="C247" i="29"/>
  <c r="D245" i="26"/>
  <c r="Q276" i="12"/>
  <c r="C305" i="29"/>
  <c r="D303" i="26"/>
  <c r="D283" i="29"/>
  <c r="E281" i="26"/>
  <c r="C278" i="29"/>
  <c r="D276" i="26"/>
  <c r="D254" i="29"/>
  <c r="E252" i="26"/>
  <c r="Q284" i="12"/>
  <c r="Q290" i="12"/>
  <c r="C293" i="29"/>
  <c r="D291" i="26"/>
  <c r="D277" i="29"/>
  <c r="E275" i="26"/>
  <c r="C272" i="29"/>
  <c r="D270" i="26"/>
  <c r="C304" i="29"/>
  <c r="D302" i="26"/>
  <c r="Q231" i="12"/>
  <c r="E296" i="26"/>
  <c r="D298" i="29"/>
  <c r="D279" i="26"/>
  <c r="C281" i="29"/>
  <c r="E269" i="26"/>
  <c r="D271" i="29"/>
  <c r="E301" i="26"/>
  <c r="D303" i="29"/>
  <c r="Q293" i="12"/>
  <c r="C266" i="29"/>
  <c r="D264" i="26"/>
  <c r="C298" i="29"/>
  <c r="D296" i="26"/>
  <c r="D286" i="29"/>
  <c r="E284" i="26"/>
  <c r="P12" i="12"/>
  <c r="Q102" i="12"/>
  <c r="Q28" i="12"/>
  <c r="Q136" i="12"/>
  <c r="Q20" i="12"/>
  <c r="G18" i="26"/>
  <c r="L18" i="26" s="1"/>
  <c r="Q62" i="12"/>
  <c r="Q32" i="12"/>
  <c r="Q65" i="12"/>
  <c r="Q233" i="12"/>
  <c r="Q34" i="12"/>
  <c r="Q183" i="12"/>
  <c r="Q250" i="12"/>
  <c r="Q176" i="12"/>
  <c r="Q254" i="12"/>
  <c r="G20" i="26"/>
  <c r="L20" i="26" s="1"/>
  <c r="Q22" i="12"/>
  <c r="Q51" i="12"/>
  <c r="Q98" i="12"/>
  <c r="Q16" i="12"/>
  <c r="D268" i="29"/>
  <c r="E266" i="26"/>
  <c r="Q26" i="12"/>
  <c r="G24" i="26"/>
  <c r="L24" i="26" s="1"/>
  <c r="Q207" i="12"/>
  <c r="C249" i="29"/>
  <c r="D247" i="26"/>
  <c r="G103" i="26"/>
  <c r="L103" i="26" s="1"/>
  <c r="Q106" i="12"/>
  <c r="Q202" i="12"/>
  <c r="E246" i="26"/>
  <c r="D248" i="29"/>
  <c r="Q54" i="12"/>
  <c r="Q137" i="12"/>
  <c r="Q23" i="12"/>
  <c r="G71" i="26"/>
  <c r="L71" i="26" s="1"/>
  <c r="Q74" i="12"/>
  <c r="Q157" i="12"/>
  <c r="Q92" i="12"/>
  <c r="Q107" i="12"/>
  <c r="Q172" i="12"/>
  <c r="Q206" i="12"/>
  <c r="Q161" i="12"/>
  <c r="Q219" i="12"/>
  <c r="Q265" i="12"/>
  <c r="Q91" i="12"/>
  <c r="G88" i="26"/>
  <c r="L88" i="26" s="1"/>
  <c r="Q141" i="12"/>
  <c r="Q84" i="12"/>
  <c r="G112" i="26"/>
  <c r="L112" i="26" s="1"/>
  <c r="Q115" i="12"/>
  <c r="Q222" i="12"/>
  <c r="Q56" i="12"/>
  <c r="Q124" i="12"/>
  <c r="G173" i="26"/>
  <c r="L173" i="26" s="1"/>
  <c r="Q177" i="12"/>
  <c r="Q241" i="12"/>
  <c r="D277" i="26"/>
  <c r="C279" i="29"/>
  <c r="Q162" i="12"/>
  <c r="Q220" i="12"/>
  <c r="D251" i="29"/>
  <c r="E249" i="26"/>
  <c r="Q213" i="12"/>
  <c r="Q249" i="12"/>
  <c r="Q230" i="12"/>
  <c r="Q146" i="12"/>
  <c r="Q232" i="12"/>
  <c r="Q151" i="12"/>
  <c r="G147" i="26"/>
  <c r="L147" i="26" s="1"/>
  <c r="Q279" i="12"/>
  <c r="C295" i="29"/>
  <c r="D293" i="26"/>
  <c r="Q262" i="12"/>
  <c r="Q212" i="12"/>
  <c r="Q205" i="12"/>
  <c r="Q154" i="12"/>
  <c r="Q200" i="12"/>
  <c r="Q278" i="12"/>
  <c r="C291" i="29"/>
  <c r="D289" i="26"/>
  <c r="Q239" i="12"/>
  <c r="Q294" i="12"/>
  <c r="D266" i="29"/>
  <c r="E264" i="26"/>
  <c r="Q252" i="12"/>
  <c r="C257" i="29"/>
  <c r="D255" i="26"/>
  <c r="E257" i="26"/>
  <c r="D259" i="29"/>
  <c r="E289" i="26"/>
  <c r="D291" i="29"/>
  <c r="Q301" i="12"/>
  <c r="D252" i="26"/>
  <c r="C254" i="29"/>
  <c r="C286" i="29"/>
  <c r="D284" i="26"/>
  <c r="C275" i="29"/>
  <c r="D273" i="26"/>
  <c r="C251" i="29"/>
  <c r="D249" i="26"/>
  <c r="D247" i="29"/>
  <c r="E245" i="26"/>
  <c r="D244" i="46"/>
  <c r="D253" i="29"/>
  <c r="E251" i="26"/>
  <c r="D285" i="29"/>
  <c r="E283" i="26"/>
  <c r="Q273" i="12"/>
  <c r="D246" i="26"/>
  <c r="C248" i="29"/>
  <c r="D278" i="26"/>
  <c r="C280" i="29"/>
  <c r="C259" i="29"/>
  <c r="D257" i="26"/>
  <c r="Q260" i="12"/>
  <c r="Q274" i="12"/>
  <c r="Q291" i="12"/>
  <c r="Q308" i="12"/>
  <c r="C297" i="29"/>
  <c r="D295" i="26"/>
  <c r="D279" i="29"/>
  <c r="E277" i="26"/>
  <c r="Q309" i="12"/>
  <c r="C274" i="29"/>
  <c r="D272" i="26"/>
  <c r="C306" i="29"/>
  <c r="D304" i="26"/>
  <c r="D305" i="26"/>
  <c r="C307" i="29"/>
  <c r="Q257" i="12"/>
  <c r="D282" i="29"/>
  <c r="E280" i="26"/>
  <c r="C269" i="29"/>
  <c r="D267" i="26"/>
  <c r="D265" i="29"/>
  <c r="E263" i="26"/>
  <c r="D297" i="29"/>
  <c r="E295" i="26"/>
  <c r="C260" i="29"/>
  <c r="D258" i="26"/>
  <c r="C292" i="29"/>
  <c r="D290" i="26"/>
  <c r="Q304" i="12"/>
  <c r="C303" i="29"/>
  <c r="D301" i="26"/>
  <c r="C285" i="29"/>
  <c r="D283" i="26"/>
  <c r="D273" i="29"/>
  <c r="E271" i="26"/>
  <c r="D305" i="29"/>
  <c r="E303" i="26"/>
  <c r="Q281" i="12"/>
  <c r="C268" i="29"/>
  <c r="D266" i="26"/>
  <c r="C300" i="29"/>
  <c r="D298" i="26"/>
  <c r="Q173" i="12"/>
  <c r="G40" i="26"/>
  <c r="L40" i="26" s="1"/>
  <c r="Q42" i="12"/>
  <c r="Q110" i="12"/>
  <c r="G107" i="26"/>
  <c r="L107" i="26" s="1"/>
  <c r="Q89" i="12"/>
  <c r="G27" i="26"/>
  <c r="L27" i="26" s="1"/>
  <c r="Q29" i="12"/>
  <c r="Q86" i="12"/>
  <c r="Q210" i="12"/>
  <c r="Q17" i="12"/>
  <c r="Q48" i="12"/>
  <c r="K11" i="26"/>
  <c r="H11" i="26"/>
  <c r="Q27" i="12"/>
  <c r="Q82" i="12"/>
  <c r="Q168" i="12"/>
  <c r="Q226" i="12"/>
  <c r="Q85" i="12"/>
  <c r="Q186" i="12"/>
  <c r="Q61" i="12"/>
  <c r="Q93" i="12"/>
  <c r="Q121" i="12"/>
  <c r="G118" i="26"/>
  <c r="L118" i="26" s="1"/>
  <c r="Q19" i="12"/>
  <c r="Q66" i="12"/>
  <c r="Q236" i="12"/>
  <c r="Q30" i="12"/>
  <c r="Q165" i="12"/>
  <c r="Q223" i="12"/>
  <c r="Q114" i="12"/>
  <c r="G111" i="26"/>
  <c r="L111" i="26" s="1"/>
  <c r="Q160" i="12"/>
  <c r="Q119" i="12"/>
  <c r="G116" i="26"/>
  <c r="L116" i="26" s="1"/>
  <c r="Q60" i="12"/>
  <c r="Q100" i="12"/>
  <c r="Q132" i="12"/>
  <c r="Q187" i="12"/>
  <c r="Q122" i="12"/>
  <c r="Q87" i="12"/>
  <c r="Q133" i="12"/>
  <c r="Q80" i="12"/>
  <c r="Q142" i="12"/>
  <c r="G108" i="26"/>
  <c r="L108" i="26" s="1"/>
  <c r="Q111" i="12"/>
  <c r="Q214" i="12"/>
  <c r="Q52" i="12"/>
  <c r="G49" i="26"/>
  <c r="L49" i="26" s="1"/>
  <c r="Q169" i="12"/>
  <c r="Q227" i="12"/>
  <c r="Q95" i="12"/>
  <c r="Q149" i="12"/>
  <c r="D278" i="29"/>
  <c r="E276" i="26"/>
  <c r="Q88" i="12"/>
  <c r="G143" i="26"/>
  <c r="L143" i="26" s="1"/>
  <c r="Q147" i="12"/>
  <c r="Q189" i="12"/>
  <c r="Q266" i="12"/>
  <c r="Q166" i="12"/>
  <c r="Q224" i="12"/>
  <c r="D304" i="29"/>
  <c r="E302" i="26"/>
  <c r="Q217" i="12"/>
  <c r="Q302" i="12"/>
  <c r="Q234" i="12"/>
  <c r="Q247" i="12"/>
  <c r="Q188" i="12"/>
  <c r="Q139" i="12"/>
  <c r="Q179" i="12"/>
  <c r="Q245" i="12"/>
  <c r="Q282" i="12"/>
  <c r="D306" i="29"/>
  <c r="E304" i="26"/>
  <c r="Q263" i="12"/>
  <c r="Q174" i="12"/>
  <c r="Q310" i="12"/>
  <c r="Q127" i="12"/>
  <c r="G124" i="26"/>
  <c r="L124" i="26" s="1"/>
  <c r="Q167" i="12"/>
  <c r="Q225" i="12"/>
  <c r="Q242" i="12"/>
  <c r="D249" i="29"/>
  <c r="E247" i="26"/>
  <c r="D308" i="29"/>
  <c r="E306" i="26"/>
  <c r="Q306" i="12"/>
  <c r="D287" i="26"/>
  <c r="C289" i="29"/>
  <c r="D275" i="29"/>
  <c r="E273" i="26"/>
  <c r="D307" i="29"/>
  <c r="E305" i="26"/>
  <c r="D268" i="26"/>
  <c r="C270" i="29"/>
  <c r="D300" i="26"/>
  <c r="C302" i="29"/>
  <c r="Q243" i="12"/>
  <c r="Q259" i="12"/>
  <c r="D292" i="29"/>
  <c r="E290" i="26"/>
  <c r="Q256" i="12"/>
  <c r="C277" i="29"/>
  <c r="D275" i="26"/>
  <c r="D269" i="29"/>
  <c r="E267" i="26"/>
  <c r="D301" i="29"/>
  <c r="E299" i="26"/>
  <c r="Q305" i="12"/>
  <c r="D262" i="26"/>
  <c r="C264" i="29"/>
  <c r="D294" i="26"/>
  <c r="C296" i="29"/>
  <c r="Q261" i="12"/>
  <c r="D302" i="29"/>
  <c r="E300" i="26"/>
  <c r="D276" i="29"/>
  <c r="E274" i="26"/>
  <c r="C265" i="29"/>
  <c r="D263" i="26"/>
  <c r="D263" i="29"/>
  <c r="E261" i="26"/>
  <c r="D295" i="29"/>
  <c r="E293" i="26"/>
  <c r="Q277" i="12"/>
  <c r="C258" i="29"/>
  <c r="D256" i="26"/>
  <c r="C290" i="29"/>
  <c r="D288" i="26"/>
  <c r="Q271" i="12"/>
  <c r="E262" i="26"/>
  <c r="D264" i="29"/>
  <c r="Q235" i="12"/>
  <c r="Q287" i="12"/>
  <c r="Q248" i="12"/>
  <c r="Q275" i="12"/>
  <c r="Q292" i="12"/>
  <c r="C301" i="29"/>
  <c r="D299" i="26"/>
  <c r="D281" i="29"/>
  <c r="E279" i="26"/>
  <c r="Q297" i="12"/>
  <c r="C276" i="29"/>
  <c r="D274" i="26"/>
  <c r="C308" i="29"/>
  <c r="D306" i="26"/>
  <c r="Q270" i="12"/>
  <c r="D260" i="29"/>
  <c r="E258" i="26"/>
  <c r="Q264" i="12"/>
  <c r="C253" i="29"/>
  <c r="D251" i="26"/>
  <c r="D257" i="29"/>
  <c r="E255" i="26"/>
  <c r="D289" i="29"/>
  <c r="E287" i="26"/>
  <c r="C252" i="29"/>
  <c r="D250" i="26"/>
  <c r="C284" i="29"/>
  <c r="D282" i="26"/>
  <c r="G178" i="26"/>
  <c r="L178" i="26" s="1"/>
  <c r="Q182" i="12"/>
  <c r="H46" i="29" l="1"/>
  <c r="G132" i="29"/>
  <c r="H54" i="29"/>
  <c r="H26" i="29"/>
  <c r="H109" i="29"/>
  <c r="H155" i="29"/>
  <c r="G102" i="29"/>
  <c r="H72" i="29"/>
  <c r="G38" i="29"/>
  <c r="H16" i="29"/>
  <c r="G69" i="29"/>
  <c r="H48" i="29"/>
  <c r="G83" i="29"/>
  <c r="G176" i="29"/>
  <c r="H15" i="29"/>
  <c r="G37" i="29"/>
  <c r="G163" i="29"/>
  <c r="H136" i="29"/>
  <c r="G58" i="29"/>
  <c r="H167" i="29"/>
  <c r="H104" i="29"/>
  <c r="H147" i="29"/>
  <c r="H55" i="29"/>
  <c r="H24" i="29"/>
  <c r="G135" i="29"/>
  <c r="H126" i="29"/>
  <c r="G112" i="29"/>
  <c r="H82" i="29"/>
  <c r="G136" i="29"/>
  <c r="G97" i="29"/>
  <c r="G168" i="29"/>
  <c r="H144" i="29"/>
  <c r="H158" i="29"/>
  <c r="G129" i="29"/>
  <c r="H128" i="29"/>
  <c r="H50" i="29"/>
  <c r="H127" i="29"/>
  <c r="H73" i="29"/>
  <c r="G75" i="29"/>
  <c r="H177" i="29"/>
  <c r="G91" i="29"/>
  <c r="H133" i="29"/>
  <c r="G54" i="29"/>
  <c r="G115" i="29"/>
  <c r="G183" i="29"/>
  <c r="G68" i="29"/>
  <c r="G194" i="29"/>
  <c r="H32" i="29"/>
  <c r="H184" i="29"/>
  <c r="G40" i="29"/>
  <c r="H53" i="29"/>
  <c r="H194" i="29"/>
  <c r="H176" i="29"/>
  <c r="H58" i="29"/>
  <c r="G238" i="29"/>
  <c r="H187" i="29"/>
  <c r="G27" i="29"/>
  <c r="H138" i="29"/>
  <c r="G23" i="29"/>
  <c r="H76" i="29"/>
  <c r="G144" i="29"/>
  <c r="G22" i="29"/>
  <c r="H21" i="29"/>
  <c r="H31" i="29"/>
  <c r="G159" i="29"/>
  <c r="G232" i="29"/>
  <c r="G56" i="29"/>
  <c r="G143" i="29"/>
  <c r="G34" i="29"/>
  <c r="H189" i="29"/>
  <c r="D310" i="46"/>
  <c r="H172" i="29"/>
  <c r="G96" i="29"/>
  <c r="G234" i="29"/>
  <c r="F224" i="29"/>
  <c r="G211" i="29"/>
  <c r="H197" i="29"/>
  <c r="G139" i="29"/>
  <c r="G169" i="29"/>
  <c r="G217" i="29"/>
  <c r="H204" i="29"/>
  <c r="G204" i="29"/>
  <c r="G231" i="29"/>
  <c r="G226" i="29"/>
  <c r="H213" i="29"/>
  <c r="G134" i="29"/>
  <c r="H141" i="29"/>
  <c r="G72" i="29"/>
  <c r="H222" i="29"/>
  <c r="F219" i="29"/>
  <c r="G206" i="29"/>
  <c r="H160" i="29"/>
  <c r="H228" i="29"/>
  <c r="G228" i="29"/>
  <c r="H215" i="29"/>
  <c r="H129" i="29"/>
  <c r="H74" i="29"/>
  <c r="G17" i="29"/>
  <c r="H20" i="29"/>
  <c r="H30" i="29"/>
  <c r="H117" i="29"/>
  <c r="H174" i="29"/>
  <c r="G25" i="29"/>
  <c r="H162" i="29"/>
  <c r="H163" i="29"/>
  <c r="G53" i="29"/>
  <c r="G105" i="29"/>
  <c r="G35" i="29"/>
  <c r="H56" i="29"/>
  <c r="G106" i="29"/>
  <c r="H103" i="29"/>
  <c r="G174" i="29"/>
  <c r="H180" i="29"/>
  <c r="H71" i="29"/>
  <c r="H88" i="29"/>
  <c r="H40" i="29"/>
  <c r="G103" i="29"/>
  <c r="H42" i="29"/>
  <c r="G137" i="29"/>
  <c r="H68" i="29"/>
  <c r="G32" i="29"/>
  <c r="G184" i="29"/>
  <c r="G55" i="29"/>
  <c r="G123" i="29"/>
  <c r="G87" i="29"/>
  <c r="H161" i="29"/>
  <c r="G180" i="29"/>
  <c r="H29" i="29"/>
  <c r="H93" i="29"/>
  <c r="H25" i="29"/>
  <c r="H193" i="29"/>
  <c r="H153" i="29"/>
  <c r="G155" i="29"/>
  <c r="H91" i="29"/>
  <c r="G126" i="29"/>
  <c r="G121" i="29"/>
  <c r="H119" i="29"/>
  <c r="G64" i="29"/>
  <c r="H95" i="29"/>
  <c r="H151" i="29"/>
  <c r="G39" i="29"/>
  <c r="H112" i="29"/>
  <c r="G88" i="29"/>
  <c r="H17" i="29"/>
  <c r="H49" i="29"/>
  <c r="H34" i="29"/>
  <c r="H86" i="29"/>
  <c r="G29" i="29"/>
  <c r="G16" i="29"/>
  <c r="H125" i="29"/>
  <c r="G120" i="29"/>
  <c r="H98" i="29"/>
  <c r="G99" i="29"/>
  <c r="H85" i="29"/>
  <c r="G107" i="29"/>
  <c r="G193" i="29"/>
  <c r="G235" i="29"/>
  <c r="H97" i="29"/>
  <c r="G59" i="29"/>
  <c r="C309" i="46"/>
  <c r="G239" i="29"/>
  <c r="H183" i="29"/>
  <c r="G109" i="29"/>
  <c r="G189" i="29"/>
  <c r="H232" i="29"/>
  <c r="G114" i="29"/>
  <c r="G162" i="29"/>
  <c r="D309" i="46"/>
  <c r="G230" i="29"/>
  <c r="H217" i="29"/>
  <c r="F214" i="29"/>
  <c r="G201" i="29"/>
  <c r="H154" i="29"/>
  <c r="H77" i="29"/>
  <c r="F201" i="29"/>
  <c r="G52" i="29"/>
  <c r="H118" i="29"/>
  <c r="G227" i="29"/>
  <c r="F223" i="29"/>
  <c r="G210" i="29"/>
  <c r="G110" i="29"/>
  <c r="H175" i="29"/>
  <c r="H14" i="29"/>
  <c r="H219" i="29"/>
  <c r="G171" i="29"/>
  <c r="G90" i="29"/>
  <c r="H92" i="29"/>
  <c r="G70" i="29"/>
  <c r="H145" i="29"/>
  <c r="H137" i="29"/>
  <c r="H64" i="29"/>
  <c r="H164" i="29"/>
  <c r="G20" i="29"/>
  <c r="H188" i="29"/>
  <c r="G50" i="29"/>
  <c r="G57" i="29"/>
  <c r="G125" i="29"/>
  <c r="G31" i="29"/>
  <c r="H150" i="29"/>
  <c r="H99" i="29"/>
  <c r="H159" i="29"/>
  <c r="H105" i="29"/>
  <c r="H106" i="29"/>
  <c r="H156" i="29"/>
  <c r="H83" i="29"/>
  <c r="H61" i="29"/>
  <c r="G93" i="29"/>
  <c r="H63" i="29"/>
  <c r="G89" i="29"/>
  <c r="G153" i="29"/>
  <c r="H182" i="29"/>
  <c r="G46" i="29"/>
  <c r="H108" i="29"/>
  <c r="G122" i="29"/>
  <c r="H135" i="29"/>
  <c r="G133" i="29"/>
  <c r="H173" i="29"/>
  <c r="H80" i="29"/>
  <c r="H123" i="29"/>
  <c r="H57" i="29"/>
  <c r="H37" i="29"/>
  <c r="G124" i="29"/>
  <c r="H69" i="29"/>
  <c r="G92" i="29"/>
  <c r="G98" i="29"/>
  <c r="G65" i="29"/>
  <c r="G182" i="29"/>
  <c r="H115" i="29"/>
  <c r="H166" i="29"/>
  <c r="G62" i="29"/>
  <c r="H146" i="29"/>
  <c r="H131" i="29"/>
  <c r="H143" i="29"/>
  <c r="H157" i="29"/>
  <c r="H27" i="29"/>
  <c r="G188" i="29"/>
  <c r="H111" i="29"/>
  <c r="G161" i="29"/>
  <c r="G173" i="29"/>
  <c r="G145" i="29"/>
  <c r="G49" i="29"/>
  <c r="H33" i="29"/>
  <c r="H239" i="29"/>
  <c r="G131" i="29"/>
  <c r="G151" i="29"/>
  <c r="C310" i="46"/>
  <c r="H234" i="29"/>
  <c r="H236" i="29"/>
  <c r="G63" i="29"/>
  <c r="G30" i="29"/>
  <c r="G60" i="29"/>
  <c r="H67" i="29"/>
  <c r="H122" i="29"/>
  <c r="H165" i="29"/>
  <c r="F227" i="29"/>
  <c r="G214" i="29"/>
  <c r="H201" i="29"/>
  <c r="H223" i="29"/>
  <c r="H195" i="29"/>
  <c r="H110" i="29"/>
  <c r="H79" i="29"/>
  <c r="G223" i="29"/>
  <c r="H210" i="29"/>
  <c r="G195" i="29"/>
  <c r="F207" i="29"/>
  <c r="G165" i="29"/>
  <c r="G229" i="29"/>
  <c r="H216" i="29"/>
  <c r="G216" i="29"/>
  <c r="H203" i="29"/>
  <c r="G82" i="29"/>
  <c r="H19" i="29"/>
  <c r="H78" i="29"/>
  <c r="H230" i="29"/>
  <c r="F216" i="29"/>
  <c r="G203" i="29"/>
  <c r="H225" i="29"/>
  <c r="G118" i="29"/>
  <c r="F222" i="29"/>
  <c r="G209" i="29"/>
  <c r="G116" i="29"/>
  <c r="G78" i="29"/>
  <c r="H23" i="29"/>
  <c r="G166" i="29"/>
  <c r="H238" i="29"/>
  <c r="H28" i="29"/>
  <c r="H87" i="29"/>
  <c r="H47" i="29"/>
  <c r="H124" i="29"/>
  <c r="G157" i="29"/>
  <c r="H75" i="29"/>
  <c r="G158" i="29"/>
  <c r="G74" i="29"/>
  <c r="G117" i="29"/>
  <c r="G150" i="29"/>
  <c r="G127" i="29"/>
  <c r="G81" i="29"/>
  <c r="H114" i="29"/>
  <c r="H101" i="29"/>
  <c r="G104" i="29"/>
  <c r="H81" i="29"/>
  <c r="H102" i="29"/>
  <c r="H39" i="29"/>
  <c r="H100" i="29"/>
  <c r="H38" i="29"/>
  <c r="G71" i="29"/>
  <c r="H65" i="29"/>
  <c r="G24" i="29"/>
  <c r="G140" i="29"/>
  <c r="G111" i="29"/>
  <c r="G172" i="29"/>
  <c r="H120" i="29"/>
  <c r="H149" i="29"/>
  <c r="G86" i="29"/>
  <c r="H70" i="29"/>
  <c r="H89" i="29"/>
  <c r="H62" i="29"/>
  <c r="H51" i="29"/>
  <c r="H96" i="29"/>
  <c r="G146" i="29"/>
  <c r="H22" i="29"/>
  <c r="G100" i="29"/>
  <c r="H134" i="29"/>
  <c r="G138" i="29"/>
  <c r="G26" i="29"/>
  <c r="G101" i="29"/>
  <c r="H140" i="29"/>
  <c r="H168" i="29"/>
  <c r="G167" i="29"/>
  <c r="H130" i="29"/>
  <c r="H132" i="29"/>
  <c r="H35" i="29"/>
  <c r="H60" i="29"/>
  <c r="H121" i="29"/>
  <c r="G128" i="29"/>
  <c r="H107" i="29"/>
  <c r="G47" i="29"/>
  <c r="G156" i="29"/>
  <c r="G164" i="29"/>
  <c r="G130" i="29"/>
  <c r="H59" i="29"/>
  <c r="G119" i="29"/>
  <c r="H235" i="29"/>
  <c r="G147" i="29"/>
  <c r="G73" i="29"/>
  <c r="G149" i="29"/>
  <c r="H240" i="29"/>
  <c r="G233" i="29"/>
  <c r="G28" i="29"/>
  <c r="G61" i="29"/>
  <c r="G80" i="29"/>
  <c r="G51" i="29"/>
  <c r="G236" i="29"/>
  <c r="H237" i="29"/>
  <c r="F228" i="29"/>
  <c r="H214" i="29"/>
  <c r="H152" i="29"/>
  <c r="G197" i="29"/>
  <c r="H113" i="29"/>
  <c r="H220" i="29"/>
  <c r="G177" i="29"/>
  <c r="G15" i="29"/>
  <c r="G220" i="29"/>
  <c r="H207" i="29"/>
  <c r="G175" i="29"/>
  <c r="G108" i="29"/>
  <c r="G19" i="29"/>
  <c r="G66" i="29"/>
  <c r="H233" i="29"/>
  <c r="F220" i="29"/>
  <c r="G207" i="29"/>
  <c r="G170" i="29"/>
  <c r="H229" i="29"/>
  <c r="G152" i="29"/>
  <c r="F226" i="29"/>
  <c r="G213" i="29"/>
  <c r="H200" i="29"/>
  <c r="F213" i="29"/>
  <c r="G200" i="29"/>
  <c r="G48" i="29"/>
  <c r="G95" i="29"/>
  <c r="H226" i="29"/>
  <c r="H148" i="29"/>
  <c r="G222" i="29"/>
  <c r="H209" i="29"/>
  <c r="F206" i="29"/>
  <c r="H171" i="29"/>
  <c r="H116" i="29"/>
  <c r="H231" i="29"/>
  <c r="H170" i="29"/>
  <c r="G14" i="29"/>
  <c r="G18" i="29"/>
  <c r="G215" i="29"/>
  <c r="G219" i="29"/>
  <c r="H212" i="29"/>
  <c r="F225" i="29"/>
  <c r="G33" i="29"/>
  <c r="G42" i="29"/>
  <c r="H218" i="29"/>
  <c r="H202" i="29"/>
  <c r="G221" i="29"/>
  <c r="H208" i="29"/>
  <c r="G187" i="29"/>
  <c r="G208" i="29"/>
  <c r="H66" i="29"/>
  <c r="H18" i="29"/>
  <c r="H206" i="29"/>
  <c r="F203" i="29"/>
  <c r="G212" i="29"/>
  <c r="F212" i="29"/>
  <c r="G198" i="29"/>
  <c r="H221" i="29"/>
  <c r="G205" i="29"/>
  <c r="G113" i="29"/>
  <c r="G76" i="29"/>
  <c r="F52" i="29"/>
  <c r="H169" i="29"/>
  <c r="H198" i="29"/>
  <c r="G85" i="29"/>
  <c r="G218" i="29"/>
  <c r="H205" i="29"/>
  <c r="G160" i="29"/>
  <c r="G79" i="29"/>
  <c r="H227" i="29"/>
  <c r="G154" i="29"/>
  <c r="G77" i="29"/>
  <c r="G237" i="29"/>
  <c r="G225" i="29"/>
  <c r="G141" i="29"/>
  <c r="G67" i="29"/>
  <c r="G202" i="29"/>
  <c r="G148" i="29"/>
  <c r="H224" i="29"/>
  <c r="H52" i="29"/>
  <c r="G224" i="29"/>
  <c r="H211" i="29"/>
  <c r="H139" i="29"/>
  <c r="G21" i="29"/>
  <c r="H84" i="29"/>
  <c r="G84" i="29"/>
  <c r="K38" i="12"/>
  <c r="I36" i="29"/>
  <c r="I315" i="29"/>
  <c r="L12" i="12"/>
  <c r="Q128" i="12"/>
  <c r="G125" i="26"/>
  <c r="L125" i="26" s="1"/>
  <c r="L13" i="26"/>
  <c r="Q83" i="12"/>
  <c r="G80" i="26"/>
  <c r="L80" i="26" s="1"/>
  <c r="G115" i="26"/>
  <c r="L115" i="26" s="1"/>
  <c r="Q118" i="12"/>
  <c r="Q113" i="12"/>
  <c r="G110" i="26"/>
  <c r="L110" i="26" s="1"/>
  <c r="Q152" i="12"/>
  <c r="G148" i="26"/>
  <c r="L148" i="26" s="1"/>
  <c r="Q37" i="12"/>
  <c r="G35" i="26"/>
  <c r="L35" i="26" s="1"/>
  <c r="Q105" i="12"/>
  <c r="G102" i="26"/>
  <c r="L102" i="26" s="1"/>
  <c r="G134" i="46"/>
  <c r="G11" i="26" l="1"/>
  <c r="L11" i="26" s="1"/>
  <c r="M11" i="26"/>
  <c r="F25" i="46"/>
  <c r="H35" i="46"/>
  <c r="G50" i="46"/>
  <c r="F61" i="46"/>
  <c r="H71" i="46"/>
  <c r="G84" i="46"/>
  <c r="G101" i="46"/>
  <c r="H122" i="46"/>
  <c r="F144" i="46"/>
  <c r="G165" i="46"/>
  <c r="H190" i="46"/>
  <c r="F213" i="46"/>
  <c r="G234" i="46"/>
  <c r="H30" i="46"/>
  <c r="F56" i="46"/>
  <c r="G77" i="46"/>
  <c r="H101" i="46"/>
  <c r="F123" i="46"/>
  <c r="G144" i="46"/>
  <c r="H165" i="46"/>
  <c r="F191" i="46"/>
  <c r="G213" i="46"/>
  <c r="H234" i="46"/>
  <c r="F31" i="46"/>
  <c r="G56" i="46"/>
  <c r="H77" i="46"/>
  <c r="G123" i="46"/>
  <c r="H144" i="46"/>
  <c r="F166" i="46"/>
  <c r="G191" i="46"/>
  <c r="H213" i="46"/>
  <c r="F235" i="46"/>
  <c r="G31" i="46"/>
  <c r="H56" i="46"/>
  <c r="F80" i="46"/>
  <c r="G102" i="46"/>
  <c r="H123" i="46"/>
  <c r="K36" i="29"/>
  <c r="F16" i="46"/>
  <c r="H27" i="46"/>
  <c r="G39" i="46"/>
  <c r="F53" i="46"/>
  <c r="H63" i="46"/>
  <c r="G74" i="46"/>
  <c r="F87" i="46"/>
  <c r="H106" i="46"/>
  <c r="F128" i="46"/>
  <c r="G149" i="46"/>
  <c r="H170" i="46"/>
  <c r="F197" i="46"/>
  <c r="G218" i="46"/>
  <c r="G61" i="46"/>
  <c r="H84" i="46"/>
  <c r="F107" i="46"/>
  <c r="G128" i="46"/>
  <c r="H149" i="46"/>
  <c r="F171" i="46"/>
  <c r="G197" i="46"/>
  <c r="H218" i="46"/>
  <c r="F14" i="46"/>
  <c r="G37" i="46"/>
  <c r="H61" i="46"/>
  <c r="F85" i="46"/>
  <c r="G107" i="46"/>
  <c r="H128" i="46"/>
  <c r="F150" i="46"/>
  <c r="G171" i="46"/>
  <c r="H197" i="46"/>
  <c r="G14" i="46"/>
  <c r="H37" i="46"/>
  <c r="F62" i="46"/>
  <c r="G85" i="46"/>
  <c r="H107" i="46"/>
  <c r="H18" i="46"/>
  <c r="G30" i="46"/>
  <c r="H55" i="46"/>
  <c r="G66" i="46"/>
  <c r="F77" i="46"/>
  <c r="H89" i="46"/>
  <c r="F112" i="46"/>
  <c r="G133" i="46"/>
  <c r="H154" i="46"/>
  <c r="G202" i="46"/>
  <c r="H223" i="46"/>
  <c r="F20" i="46"/>
  <c r="H43" i="46"/>
  <c r="H66" i="46"/>
  <c r="G112" i="46"/>
  <c r="H133" i="46"/>
  <c r="F155" i="46"/>
  <c r="G176" i="46"/>
  <c r="H202" i="46"/>
  <c r="G20" i="46"/>
  <c r="G44" i="46"/>
  <c r="F67" i="46"/>
  <c r="G90" i="46"/>
  <c r="H112" i="46"/>
  <c r="F134" i="46"/>
  <c r="G155" i="46"/>
  <c r="H176" i="46"/>
  <c r="F203" i="46"/>
  <c r="G224" i="46"/>
  <c r="H20" i="46"/>
  <c r="F46" i="46"/>
  <c r="G67" i="46"/>
  <c r="H90" i="46"/>
  <c r="F113" i="46"/>
  <c r="G235" i="46"/>
  <c r="H224" i="46"/>
  <c r="G219" i="46"/>
  <c r="H208" i="46"/>
  <c r="G203" i="46"/>
  <c r="H191" i="46"/>
  <c r="G184" i="46"/>
  <c r="F177" i="46"/>
  <c r="H171" i="46"/>
  <c r="G166" i="46"/>
  <c r="F161" i="46"/>
  <c r="H155" i="46"/>
  <c r="G150" i="46"/>
  <c r="F145" i="46"/>
  <c r="H228" i="46"/>
  <c r="G223" i="46"/>
  <c r="H212" i="46"/>
  <c r="G207" i="46"/>
  <c r="F202" i="46"/>
  <c r="H196" i="46"/>
  <c r="G190" i="46"/>
  <c r="F183" i="46"/>
  <c r="H175" i="46"/>
  <c r="G170" i="46"/>
  <c r="F165" i="46"/>
  <c r="H159" i="46"/>
  <c r="G154" i="46"/>
  <c r="F149" i="46"/>
  <c r="H143" i="46"/>
  <c r="G138" i="46"/>
  <c r="F133" i="46"/>
  <c r="H127" i="46"/>
  <c r="G122" i="46"/>
  <c r="F117" i="46"/>
  <c r="H111" i="46"/>
  <c r="G106" i="46"/>
  <c r="F101" i="46"/>
  <c r="H95" i="46"/>
  <c r="G89" i="46"/>
  <c r="F84" i="46"/>
  <c r="H76" i="46"/>
  <c r="G71" i="46"/>
  <c r="F66" i="46"/>
  <c r="H60" i="46"/>
  <c r="G55" i="46"/>
  <c r="F50" i="46"/>
  <c r="H42" i="46"/>
  <c r="G35" i="46"/>
  <c r="F30" i="46"/>
  <c r="H24" i="46"/>
  <c r="G18" i="46"/>
  <c r="H233" i="46"/>
  <c r="G228" i="46"/>
  <c r="H217" i="46"/>
  <c r="G212" i="46"/>
  <c r="F207" i="46"/>
  <c r="H201" i="46"/>
  <c r="G196" i="46"/>
  <c r="H182" i="46"/>
  <c r="G175" i="46"/>
  <c r="F170" i="46"/>
  <c r="H164" i="46"/>
  <c r="G159" i="46"/>
  <c r="F154" i="46"/>
  <c r="H148" i="46"/>
  <c r="G143" i="46"/>
  <c r="F138" i="46"/>
  <c r="H132" i="46"/>
  <c r="G127" i="46"/>
  <c r="H116" i="46"/>
  <c r="G111" i="46"/>
  <c r="F106" i="46"/>
  <c r="H100" i="46"/>
  <c r="G95" i="46"/>
  <c r="F89" i="46"/>
  <c r="H83" i="46"/>
  <c r="G76" i="46"/>
  <c r="F71" i="46"/>
  <c r="H65" i="46"/>
  <c r="G60" i="46"/>
  <c r="H49" i="46"/>
  <c r="G42" i="46"/>
  <c r="F35" i="46"/>
  <c r="H29" i="46"/>
  <c r="G24" i="46"/>
  <c r="F18" i="46"/>
  <c r="G233" i="46"/>
  <c r="F228" i="46"/>
  <c r="H222" i="46"/>
  <c r="G217" i="46"/>
  <c r="H206" i="46"/>
  <c r="G201" i="46"/>
  <c r="H189" i="46"/>
  <c r="G182" i="46"/>
  <c r="F175" i="46"/>
  <c r="H169" i="46"/>
  <c r="G164" i="46"/>
  <c r="H153" i="46"/>
  <c r="G148" i="46"/>
  <c r="H137" i="46"/>
  <c r="G132" i="46"/>
  <c r="F127" i="46"/>
  <c r="H121" i="46"/>
  <c r="G116" i="46"/>
  <c r="F111" i="46"/>
  <c r="H105" i="46"/>
  <c r="G100" i="46"/>
  <c r="H88" i="46"/>
  <c r="G83" i="46"/>
  <c r="F76" i="46"/>
  <c r="H70" i="46"/>
  <c r="G65" i="46"/>
  <c r="F60" i="46"/>
  <c r="H54" i="46"/>
  <c r="G49" i="46"/>
  <c r="H34" i="46"/>
  <c r="G29" i="46"/>
  <c r="H17" i="46"/>
  <c r="F233" i="46"/>
  <c r="H227" i="46"/>
  <c r="G222" i="46"/>
  <c r="H211" i="46"/>
  <c r="G206" i="46"/>
  <c r="F201" i="46"/>
  <c r="H195" i="46"/>
  <c r="G189" i="46"/>
  <c r="F182" i="46"/>
  <c r="H174" i="46"/>
  <c r="G169" i="46"/>
  <c r="F164" i="46"/>
  <c r="H158" i="46"/>
  <c r="G153" i="46"/>
  <c r="F148" i="46"/>
  <c r="G137" i="46"/>
  <c r="F132" i="46"/>
  <c r="H126" i="46"/>
  <c r="G121" i="46"/>
  <c r="F116" i="46"/>
  <c r="H110" i="46"/>
  <c r="G105" i="46"/>
  <c r="F100" i="46"/>
  <c r="H93" i="46"/>
  <c r="G88" i="46"/>
  <c r="F83" i="46"/>
  <c r="H75" i="46"/>
  <c r="G70" i="46"/>
  <c r="F65" i="46"/>
  <c r="H59" i="46"/>
  <c r="G54" i="46"/>
  <c r="F49" i="46"/>
  <c r="H40" i="46"/>
  <c r="G34" i="46"/>
  <c r="F29" i="46"/>
  <c r="H23" i="46"/>
  <c r="G17" i="46"/>
  <c r="H232" i="46"/>
  <c r="G227" i="46"/>
  <c r="H216" i="46"/>
  <c r="G211" i="46"/>
  <c r="F206" i="46"/>
  <c r="H200" i="46"/>
  <c r="G195" i="46"/>
  <c r="H181" i="46"/>
  <c r="G174" i="46"/>
  <c r="F169" i="46"/>
  <c r="H163" i="46"/>
  <c r="G158" i="46"/>
  <c r="F153" i="46"/>
  <c r="H147" i="46"/>
  <c r="F137" i="46"/>
  <c r="H131" i="46"/>
  <c r="G126" i="46"/>
  <c r="F121" i="46"/>
  <c r="H115" i="46"/>
  <c r="G110" i="46"/>
  <c r="F105" i="46"/>
  <c r="H99" i="46"/>
  <c r="G93" i="46"/>
  <c r="F88" i="46"/>
  <c r="H82" i="46"/>
  <c r="G75" i="46"/>
  <c r="F70" i="46"/>
  <c r="H64" i="46"/>
  <c r="G59" i="46"/>
  <c r="F54" i="46"/>
  <c r="H48" i="46"/>
  <c r="G40" i="46"/>
  <c r="F34" i="46"/>
  <c r="H28" i="46"/>
  <c r="G23" i="46"/>
  <c r="F17" i="46"/>
  <c r="H237" i="46"/>
  <c r="G232" i="46"/>
  <c r="F227" i="46"/>
  <c r="H221" i="46"/>
  <c r="G216" i="46"/>
  <c r="F211" i="46"/>
  <c r="H205" i="46"/>
  <c r="G200" i="46"/>
  <c r="F195" i="46"/>
  <c r="H188" i="46"/>
  <c r="G181" i="46"/>
  <c r="F174" i="46"/>
  <c r="H168" i="46"/>
  <c r="G163" i="46"/>
  <c r="F158" i="46"/>
  <c r="H152" i="46"/>
  <c r="G147" i="46"/>
  <c r="H136" i="46"/>
  <c r="G131" i="46"/>
  <c r="F126" i="46"/>
  <c r="H120" i="46"/>
  <c r="G115" i="46"/>
  <c r="F110" i="46"/>
  <c r="H104" i="46"/>
  <c r="G99" i="46"/>
  <c r="F93" i="46"/>
  <c r="H87" i="46"/>
  <c r="G82" i="46"/>
  <c r="F75" i="46"/>
  <c r="H69" i="46"/>
  <c r="G64" i="46"/>
  <c r="F59" i="46"/>
  <c r="H53" i="46"/>
  <c r="G48" i="46"/>
  <c r="F40" i="46"/>
  <c r="H33" i="46"/>
  <c r="G28" i="46"/>
  <c r="F23" i="46"/>
  <c r="H16" i="46"/>
  <c r="G237" i="46"/>
  <c r="H226" i="46"/>
  <c r="G221" i="46"/>
  <c r="H210" i="46"/>
  <c r="G205" i="46"/>
  <c r="H194" i="46"/>
  <c r="G188" i="46"/>
  <c r="H173" i="46"/>
  <c r="G168" i="46"/>
  <c r="H157" i="46"/>
  <c r="G152" i="46"/>
  <c r="F147" i="46"/>
  <c r="H141" i="46"/>
  <c r="G136" i="46"/>
  <c r="F131" i="46"/>
  <c r="H125" i="46"/>
  <c r="G120" i="46"/>
  <c r="F115" i="46"/>
  <c r="H109" i="46"/>
  <c r="G104" i="46"/>
  <c r="F99" i="46"/>
  <c r="H92" i="46"/>
  <c r="G87" i="46"/>
  <c r="F82" i="46"/>
  <c r="H74" i="46"/>
  <c r="G69" i="46"/>
  <c r="F64" i="46"/>
  <c r="H58" i="46"/>
  <c r="G53" i="46"/>
  <c r="F48" i="46"/>
  <c r="H39" i="46"/>
  <c r="G33" i="46"/>
  <c r="F28" i="46"/>
  <c r="H22" i="46"/>
  <c r="G16" i="46"/>
  <c r="F237" i="46"/>
  <c r="H231" i="46"/>
  <c r="G226" i="46"/>
  <c r="F221" i="46"/>
  <c r="H215" i="46"/>
  <c r="G210" i="46"/>
  <c r="H199" i="46"/>
  <c r="G194" i="46"/>
  <c r="F188" i="46"/>
  <c r="H180" i="46"/>
  <c r="G173" i="46"/>
  <c r="F168" i="46"/>
  <c r="H162" i="46"/>
  <c r="G157" i="46"/>
  <c r="F152" i="46"/>
  <c r="H146" i="46"/>
  <c r="G141" i="46"/>
  <c r="H130" i="46"/>
  <c r="G125" i="46"/>
  <c r="F120" i="46"/>
  <c r="H114" i="46"/>
  <c r="G109" i="46"/>
  <c r="F104" i="46"/>
  <c r="H98" i="46"/>
  <c r="G92" i="46"/>
  <c r="H236" i="46"/>
  <c r="G231" i="46"/>
  <c r="H220" i="46"/>
  <c r="G215" i="46"/>
  <c r="F210" i="46"/>
  <c r="H204" i="46"/>
  <c r="G199" i="46"/>
  <c r="F194" i="46"/>
  <c r="H187" i="46"/>
  <c r="G180" i="46"/>
  <c r="F173" i="46"/>
  <c r="H167" i="46"/>
  <c r="G162" i="46"/>
  <c r="F157" i="46"/>
  <c r="H151" i="46"/>
  <c r="G146" i="46"/>
  <c r="F141" i="46"/>
  <c r="H135" i="46"/>
  <c r="G130" i="46"/>
  <c r="F125" i="46"/>
  <c r="H119" i="46"/>
  <c r="G114" i="46"/>
  <c r="F109" i="46"/>
  <c r="H103" i="46"/>
  <c r="G98" i="46"/>
  <c r="F92" i="46"/>
  <c r="H86" i="46"/>
  <c r="G81" i="46"/>
  <c r="F74" i="46"/>
  <c r="H68" i="46"/>
  <c r="G63" i="46"/>
  <c r="F58" i="46"/>
  <c r="H52" i="46"/>
  <c r="G47" i="46"/>
  <c r="F39" i="46"/>
  <c r="H32" i="46"/>
  <c r="G27" i="46"/>
  <c r="F22" i="46"/>
  <c r="H15" i="46"/>
  <c r="G236" i="46"/>
  <c r="H225" i="46"/>
  <c r="G220" i="46"/>
  <c r="F215" i="46"/>
  <c r="H209" i="46"/>
  <c r="G204" i="46"/>
  <c r="H192" i="46"/>
  <c r="G187" i="46"/>
  <c r="F180" i="46"/>
  <c r="H172" i="46"/>
  <c r="G167" i="46"/>
  <c r="F162" i="46"/>
  <c r="H156" i="46"/>
  <c r="G151" i="46"/>
  <c r="F146" i="46"/>
  <c r="H140" i="46"/>
  <c r="G135" i="46"/>
  <c r="F130" i="46"/>
  <c r="H124" i="46"/>
  <c r="G119" i="46"/>
  <c r="F114" i="46"/>
  <c r="H108" i="46"/>
  <c r="G103" i="46"/>
  <c r="F98" i="46"/>
  <c r="H91" i="46"/>
  <c r="G86" i="46"/>
  <c r="F81" i="46"/>
  <c r="H73" i="46"/>
  <c r="G68" i="46"/>
  <c r="F63" i="46"/>
  <c r="H57" i="46"/>
  <c r="G52" i="46"/>
  <c r="F47" i="46"/>
  <c r="H38" i="46"/>
  <c r="G32" i="46"/>
  <c r="F27" i="46"/>
  <c r="H21" i="46"/>
  <c r="G15" i="46"/>
  <c r="F236" i="46"/>
  <c r="H230" i="46"/>
  <c r="G225" i="46"/>
  <c r="H214" i="46"/>
  <c r="G209" i="46"/>
  <c r="F204" i="46"/>
  <c r="H198" i="46"/>
  <c r="G192" i="46"/>
  <c r="F187" i="46"/>
  <c r="H177" i="46"/>
  <c r="G172" i="46"/>
  <c r="F167" i="46"/>
  <c r="H161" i="46"/>
  <c r="G156" i="46"/>
  <c r="F151" i="46"/>
  <c r="H145" i="46"/>
  <c r="G140" i="46"/>
  <c r="F135" i="46"/>
  <c r="H129" i="46"/>
  <c r="G124" i="46"/>
  <c r="H113" i="46"/>
  <c r="G108" i="46"/>
  <c r="F103" i="46"/>
  <c r="H97" i="46"/>
  <c r="G91" i="46"/>
  <c r="F86" i="46"/>
  <c r="H80" i="46"/>
  <c r="G73" i="46"/>
  <c r="F68" i="46"/>
  <c r="H62" i="46"/>
  <c r="G57" i="46"/>
  <c r="H46" i="46"/>
  <c r="G38" i="46"/>
  <c r="F32" i="46"/>
  <c r="H26" i="46"/>
  <c r="G21" i="46"/>
  <c r="F15" i="46"/>
  <c r="H235" i="46"/>
  <c r="G230" i="46"/>
  <c r="F225" i="46"/>
  <c r="H219" i="46"/>
  <c r="G214" i="46"/>
  <c r="F209" i="46"/>
  <c r="H203" i="46"/>
  <c r="G198" i="46"/>
  <c r="F192" i="46"/>
  <c r="H184" i="46"/>
  <c r="G177" i="46"/>
  <c r="F172" i="46"/>
  <c r="H166" i="46"/>
  <c r="G161" i="46"/>
  <c r="F156" i="46"/>
  <c r="H150" i="46"/>
  <c r="G145" i="46"/>
  <c r="F140" i="46"/>
  <c r="H134" i="46"/>
  <c r="G129" i="46"/>
  <c r="F124" i="46"/>
  <c r="H118" i="46"/>
  <c r="G113" i="46"/>
  <c r="H102" i="46"/>
  <c r="G97" i="46"/>
  <c r="F91" i="46"/>
  <c r="H85" i="46"/>
  <c r="G80" i="46"/>
  <c r="F73" i="46"/>
  <c r="H67" i="46"/>
  <c r="G62" i="46"/>
  <c r="H51" i="46"/>
  <c r="G46" i="46"/>
  <c r="F38" i="46"/>
  <c r="H31" i="46"/>
  <c r="G26" i="46"/>
  <c r="F21" i="46"/>
  <c r="H14" i="46"/>
  <c r="G22" i="46"/>
  <c r="F33" i="46"/>
  <c r="H47" i="46"/>
  <c r="G58" i="46"/>
  <c r="F69" i="46"/>
  <c r="H81" i="46"/>
  <c r="F96" i="46"/>
  <c r="G117" i="46"/>
  <c r="H138" i="46"/>
  <c r="F160" i="46"/>
  <c r="G183" i="46"/>
  <c r="H207" i="46"/>
  <c r="F229" i="46"/>
  <c r="G25" i="46"/>
  <c r="H50" i="46"/>
  <c r="F72" i="46"/>
  <c r="G96" i="46"/>
  <c r="H117" i="46"/>
  <c r="F139" i="46"/>
  <c r="G160" i="46"/>
  <c r="H183" i="46"/>
  <c r="F208" i="46"/>
  <c r="G229" i="46"/>
  <c r="H25" i="46"/>
  <c r="F51" i="46"/>
  <c r="G72" i="46"/>
  <c r="H96" i="46"/>
  <c r="F118" i="46"/>
  <c r="G139" i="46"/>
  <c r="H160" i="46"/>
  <c r="F184" i="46"/>
  <c r="G208" i="46"/>
  <c r="H229" i="46"/>
  <c r="F26" i="46"/>
  <c r="G51" i="46"/>
  <c r="H72" i="46"/>
  <c r="F97" i="46"/>
  <c r="G118" i="46"/>
  <c r="H139" i="46"/>
  <c r="E226" i="26"/>
  <c r="D225" i="46"/>
  <c r="D228" i="29"/>
  <c r="D199" i="46"/>
  <c r="E200" i="26"/>
  <c r="D202" i="29"/>
  <c r="C160" i="46"/>
  <c r="D158" i="26"/>
  <c r="C160" i="29"/>
  <c r="E216" i="26"/>
  <c r="D215" i="46"/>
  <c r="D218" i="29"/>
  <c r="C209" i="29"/>
  <c r="D207" i="26"/>
  <c r="C206" i="46"/>
  <c r="C225" i="29"/>
  <c r="D223" i="26"/>
  <c r="C222" i="46"/>
  <c r="C219" i="29"/>
  <c r="D217" i="26"/>
  <c r="C216" i="46"/>
  <c r="D213" i="29"/>
  <c r="E211" i="26"/>
  <c r="D210" i="46"/>
  <c r="D204" i="29"/>
  <c r="D201" i="46"/>
  <c r="E202" i="26"/>
  <c r="D200" i="26"/>
  <c r="C202" i="29"/>
  <c r="C199" i="46"/>
  <c r="D235" i="26"/>
  <c r="C237" i="29"/>
  <c r="C234" i="46"/>
  <c r="F209" i="29"/>
  <c r="E198" i="26"/>
  <c r="D197" i="46"/>
  <c r="D200" i="29"/>
  <c r="D230" i="46"/>
  <c r="E231" i="26"/>
  <c r="D233" i="29"/>
  <c r="D231" i="46"/>
  <c r="E232" i="26"/>
  <c r="D234" i="29"/>
  <c r="D311" i="26"/>
  <c r="C313" i="29"/>
  <c r="C207" i="29"/>
  <c r="C204" i="46"/>
  <c r="D205" i="26"/>
  <c r="D198" i="46"/>
  <c r="E199" i="26"/>
  <c r="D201" i="29"/>
  <c r="D154" i="46"/>
  <c r="E152" i="26"/>
  <c r="D154" i="29"/>
  <c r="F237" i="29"/>
  <c r="D310" i="26"/>
  <c r="C312" i="29"/>
  <c r="D201" i="26"/>
  <c r="C203" i="29"/>
  <c r="C200" i="46"/>
  <c r="D77" i="46"/>
  <c r="D77" i="29"/>
  <c r="E76" i="26"/>
  <c r="D193" i="26"/>
  <c r="C192" i="46"/>
  <c r="C195" i="29"/>
  <c r="D163" i="26"/>
  <c r="C165" i="29"/>
  <c r="C165" i="46"/>
  <c r="D169" i="46"/>
  <c r="E167" i="26"/>
  <c r="D169" i="29"/>
  <c r="C234" i="29"/>
  <c r="C231" i="46"/>
  <c r="D232" i="26"/>
  <c r="C235" i="29"/>
  <c r="C232" i="46"/>
  <c r="D233" i="26"/>
  <c r="D196" i="26"/>
  <c r="C198" i="29"/>
  <c r="C195" i="46"/>
  <c r="D167" i="26"/>
  <c r="C169" i="29"/>
  <c r="C169" i="46"/>
  <c r="D227" i="26"/>
  <c r="C229" i="29"/>
  <c r="C226" i="46"/>
  <c r="D213" i="26"/>
  <c r="C215" i="29"/>
  <c r="C212" i="46"/>
  <c r="F202" i="29"/>
  <c r="D206" i="46"/>
  <c r="E207" i="26"/>
  <c r="D209" i="29"/>
  <c r="D84" i="29"/>
  <c r="E83" i="26"/>
  <c r="D84" i="46"/>
  <c r="C228" i="46"/>
  <c r="C231" i="29"/>
  <c r="D229" i="26"/>
  <c r="F218" i="29"/>
  <c r="E233" i="26"/>
  <c r="D235" i="29"/>
  <c r="D232" i="46"/>
  <c r="D198" i="26"/>
  <c r="C197" i="46"/>
  <c r="C200" i="29"/>
  <c r="E214" i="26"/>
  <c r="D213" i="46"/>
  <c r="D216" i="29"/>
  <c r="D228" i="26"/>
  <c r="C230" i="29"/>
  <c r="C227" i="46"/>
  <c r="E217" i="26"/>
  <c r="D216" i="46"/>
  <c r="D219" i="29"/>
  <c r="D226" i="29"/>
  <c r="E224" i="26"/>
  <c r="D223" i="46"/>
  <c r="C214" i="46"/>
  <c r="D215" i="26"/>
  <c r="C217" i="29"/>
  <c r="C208" i="29"/>
  <c r="D206" i="26"/>
  <c r="C205" i="46"/>
  <c r="D224" i="26"/>
  <c r="C223" i="46"/>
  <c r="C226" i="29"/>
  <c r="D222" i="29"/>
  <c r="D219" i="46"/>
  <c r="E220" i="26"/>
  <c r="C210" i="46"/>
  <c r="C213" i="29"/>
  <c r="D211" i="26"/>
  <c r="C204" i="29"/>
  <c r="C201" i="46"/>
  <c r="D202" i="26"/>
  <c r="D209" i="26"/>
  <c r="C208" i="46"/>
  <c r="C211" i="29"/>
  <c r="D202" i="46"/>
  <c r="D205" i="29"/>
  <c r="E203" i="26"/>
  <c r="E205" i="26"/>
  <c r="D207" i="29"/>
  <c r="D204" i="46"/>
  <c r="D212" i="26"/>
  <c r="C211" i="46"/>
  <c r="C214" i="29"/>
  <c r="D214" i="29"/>
  <c r="D211" i="46"/>
  <c r="E212" i="26"/>
  <c r="C202" i="46"/>
  <c r="D203" i="26"/>
  <c r="C205" i="29"/>
  <c r="D312" i="29"/>
  <c r="E310" i="26"/>
  <c r="F40" i="29"/>
  <c r="E201" i="26"/>
  <c r="D200" i="46"/>
  <c r="D203" i="29"/>
  <c r="C210" i="29"/>
  <c r="C207" i="46"/>
  <c r="D208" i="26"/>
  <c r="D207" i="46"/>
  <c r="E208" i="26"/>
  <c r="D210" i="29"/>
  <c r="D192" i="46"/>
  <c r="D195" i="29"/>
  <c r="E193" i="26"/>
  <c r="C198" i="46"/>
  <c r="D199" i="26"/>
  <c r="C201" i="29"/>
  <c r="D170" i="46"/>
  <c r="D170" i="29"/>
  <c r="E168" i="26"/>
  <c r="F233" i="29"/>
  <c r="D313" i="29"/>
  <c r="E311" i="26"/>
  <c r="D198" i="29"/>
  <c r="E196" i="26"/>
  <c r="D195" i="46"/>
  <c r="C203" i="46"/>
  <c r="D204" i="26"/>
  <c r="C206" i="29"/>
  <c r="D215" i="29"/>
  <c r="E213" i="26"/>
  <c r="D212" i="46"/>
  <c r="D222" i="46"/>
  <c r="E223" i="26"/>
  <c r="D225" i="29"/>
  <c r="C170" i="29"/>
  <c r="C170" i="46"/>
  <c r="D168" i="26"/>
  <c r="D231" i="29"/>
  <c r="E229" i="26"/>
  <c r="D228" i="46"/>
  <c r="D230" i="26"/>
  <c r="C229" i="46"/>
  <c r="C232" i="29"/>
  <c r="D76" i="26"/>
  <c r="C77" i="29"/>
  <c r="C77" i="46"/>
  <c r="E222" i="26"/>
  <c r="D221" i="46"/>
  <c r="D224" i="29"/>
  <c r="F229" i="29"/>
  <c r="E218" i="26"/>
  <c r="D217" i="46"/>
  <c r="D220" i="29"/>
  <c r="D208" i="46"/>
  <c r="D211" i="29"/>
  <c r="E209" i="26"/>
  <c r="D216" i="26"/>
  <c r="C215" i="46"/>
  <c r="C218" i="29"/>
  <c r="E227" i="26"/>
  <c r="D229" i="29"/>
  <c r="D226" i="46"/>
  <c r="C217" i="46"/>
  <c r="C220" i="29"/>
  <c r="D218" i="26"/>
  <c r="D225" i="26"/>
  <c r="C227" i="29"/>
  <c r="C224" i="46"/>
  <c r="E219" i="26"/>
  <c r="D218" i="46"/>
  <c r="D221" i="29"/>
  <c r="C233" i="29"/>
  <c r="D231" i="26"/>
  <c r="C230" i="46"/>
  <c r="D214" i="26"/>
  <c r="C213" i="46"/>
  <c r="C216" i="29"/>
  <c r="D221" i="26"/>
  <c r="C223" i="29"/>
  <c r="C220" i="46"/>
  <c r="F210" i="29"/>
  <c r="D217" i="29"/>
  <c r="E215" i="26"/>
  <c r="D214" i="46"/>
  <c r="E51" i="26"/>
  <c r="D52" i="29"/>
  <c r="D52" i="46"/>
  <c r="F217" i="29"/>
  <c r="E206" i="26"/>
  <c r="D205" i="46"/>
  <c r="D208" i="29"/>
  <c r="D210" i="26"/>
  <c r="C212" i="29"/>
  <c r="C209" i="46"/>
  <c r="D220" i="26"/>
  <c r="C222" i="29"/>
  <c r="C219" i="46"/>
  <c r="C228" i="29"/>
  <c r="C225" i="46"/>
  <c r="D226" i="26"/>
  <c r="C171" i="46"/>
  <c r="C171" i="29"/>
  <c r="D169" i="26"/>
  <c r="D209" i="46"/>
  <c r="D212" i="29"/>
  <c r="E210" i="26"/>
  <c r="E204" i="26"/>
  <c r="D206" i="29"/>
  <c r="D203" i="46"/>
  <c r="D171" i="46"/>
  <c r="E169" i="26"/>
  <c r="D171" i="29"/>
  <c r="C154" i="29"/>
  <c r="D152" i="26"/>
  <c r="C154" i="46"/>
  <c r="E235" i="26"/>
  <c r="D237" i="29"/>
  <c r="D234" i="46"/>
  <c r="C239" i="29"/>
  <c r="C236" i="46"/>
  <c r="D237" i="26"/>
  <c r="D160" i="29"/>
  <c r="D160" i="46"/>
  <c r="E158" i="26"/>
  <c r="D165" i="29"/>
  <c r="D165" i="46"/>
  <c r="E163" i="26"/>
  <c r="C52" i="46"/>
  <c r="D51" i="26"/>
  <c r="C52" i="29"/>
  <c r="C224" i="29"/>
  <c r="C221" i="46"/>
  <c r="D222" i="26"/>
  <c r="C152" i="29"/>
  <c r="D150" i="26"/>
  <c r="C152" i="46"/>
  <c r="D83" i="26"/>
  <c r="C84" i="29"/>
  <c r="C84" i="46"/>
  <c r="D152" i="29"/>
  <c r="E150" i="26"/>
  <c r="D152" i="46"/>
  <c r="E225" i="26"/>
  <c r="D224" i="46"/>
  <c r="D227" i="29"/>
  <c r="E237" i="26"/>
  <c r="D239" i="29"/>
  <c r="D236" i="46"/>
  <c r="D229" i="46"/>
  <c r="E230" i="26"/>
  <c r="D232" i="29"/>
  <c r="E221" i="26"/>
  <c r="D223" i="29"/>
  <c r="D220" i="46"/>
  <c r="E228" i="26"/>
  <c r="D227" i="46"/>
  <c r="D230" i="29"/>
  <c r="D219" i="26"/>
  <c r="C218" i="46"/>
  <c r="C221" i="29"/>
  <c r="C236" i="29"/>
  <c r="C233" i="46"/>
  <c r="D234" i="26"/>
  <c r="D233" i="46"/>
  <c r="E234" i="26"/>
  <c r="D236" i="29"/>
  <c r="F176" i="46"/>
  <c r="F37" i="46"/>
  <c r="F42" i="46"/>
  <c r="F90" i="46"/>
  <c r="F55" i="46"/>
  <c r="F102" i="46"/>
  <c r="F122" i="46"/>
  <c r="F190" i="46"/>
  <c r="F231" i="46"/>
  <c r="F129" i="46"/>
  <c r="F189" i="46"/>
  <c r="F218" i="46"/>
  <c r="N11" i="26" l="1"/>
  <c r="F108" i="46"/>
  <c r="F143" i="46"/>
  <c r="F57" i="46"/>
  <c r="F163" i="46"/>
  <c r="F159" i="46"/>
  <c r="F212" i="46"/>
  <c r="F232" i="46"/>
  <c r="F24" i="46"/>
  <c r="F95" i="46"/>
  <c r="F119" i="46"/>
  <c r="F136" i="46"/>
  <c r="F52" i="46"/>
  <c r="F205" i="46"/>
  <c r="F128" i="29"/>
  <c r="F74" i="29"/>
  <c r="F83" i="29"/>
  <c r="F160" i="29"/>
  <c r="F63" i="29"/>
  <c r="F65" i="29"/>
  <c r="F25" i="29"/>
  <c r="F31" i="29"/>
  <c r="F119" i="29"/>
  <c r="F173" i="29"/>
  <c r="F200" i="29"/>
  <c r="F149" i="29"/>
  <c r="F231" i="29"/>
  <c r="F215" i="29"/>
  <c r="D37" i="18"/>
  <c r="E37" i="18"/>
  <c r="C37" i="18"/>
  <c r="G37" i="18"/>
  <c r="E34" i="18"/>
  <c r="F37" i="18"/>
  <c r="D34" i="18"/>
  <c r="F79" i="29"/>
  <c r="F132" i="29"/>
  <c r="F53" i="29"/>
  <c r="F164" i="29"/>
  <c r="F96" i="29"/>
  <c r="F54" i="29"/>
  <c r="F143" i="29"/>
  <c r="F204" i="29"/>
  <c r="F197" i="29"/>
  <c r="F98" i="29"/>
  <c r="F14" i="29"/>
  <c r="F145" i="29"/>
  <c r="F101" i="29"/>
  <c r="F51" i="29"/>
  <c r="F64" i="29"/>
  <c r="F172" i="29"/>
  <c r="F171" i="29"/>
  <c r="F195" i="29"/>
  <c r="K195" i="29" s="1"/>
  <c r="K197" i="12"/>
  <c r="F20" i="29"/>
  <c r="F126" i="29"/>
  <c r="F33" i="29"/>
  <c r="F113" i="29"/>
  <c r="F175" i="29"/>
  <c r="F21" i="29"/>
  <c r="F234" i="46"/>
  <c r="F42" i="29"/>
  <c r="F18" i="29"/>
  <c r="F118" i="29"/>
  <c r="F158" i="29"/>
  <c r="F49" i="29"/>
  <c r="F47" i="29"/>
  <c r="F120" i="29"/>
  <c r="F130" i="29"/>
  <c r="F157" i="29"/>
  <c r="J36" i="15"/>
  <c r="H36" i="15"/>
  <c r="H32" i="15"/>
  <c r="K36" i="15"/>
  <c r="J32" i="15"/>
  <c r="K32" i="15"/>
  <c r="I36" i="15"/>
  <c r="I32" i="15"/>
  <c r="G36" i="15"/>
  <c r="G32" i="15"/>
  <c r="F37" i="29"/>
  <c r="F84" i="29"/>
  <c r="F138" i="29"/>
  <c r="F162" i="29"/>
  <c r="F180" i="29"/>
  <c r="F22" i="29"/>
  <c r="F93" i="29"/>
  <c r="F24" i="29"/>
  <c r="F153" i="29"/>
  <c r="F57" i="29"/>
  <c r="F32" i="29"/>
  <c r="F76" i="29"/>
  <c r="F170" i="29"/>
  <c r="F95" i="29"/>
  <c r="F56" i="29"/>
  <c r="F70" i="29"/>
  <c r="G12" i="12"/>
  <c r="G13" i="29"/>
  <c r="F85" i="29"/>
  <c r="F152" i="29"/>
  <c r="F168" i="29"/>
  <c r="F55" i="29"/>
  <c r="F174" i="29"/>
  <c r="F99" i="29"/>
  <c r="F68" i="29"/>
  <c r="F92" i="29"/>
  <c r="F121" i="29"/>
  <c r="F166" i="29"/>
  <c r="F77" i="29"/>
  <c r="F211" i="29"/>
  <c r="F115" i="29"/>
  <c r="F177" i="29"/>
  <c r="F60" i="29"/>
  <c r="F97" i="29"/>
  <c r="F159" i="29"/>
  <c r="F102" i="29"/>
  <c r="F107" i="29"/>
  <c r="F230" i="29"/>
  <c r="F165" i="29"/>
  <c r="F156" i="29"/>
  <c r="F50" i="29"/>
  <c r="F129" i="29"/>
  <c r="F147" i="29"/>
  <c r="F161" i="29"/>
  <c r="F109" i="29"/>
  <c r="F139" i="29"/>
  <c r="F169" i="29"/>
  <c r="F91" i="29"/>
  <c r="F48" i="29"/>
  <c r="H35" i="15"/>
  <c r="F216" i="46"/>
  <c r="F217" i="46"/>
  <c r="F224" i="46"/>
  <c r="E22" i="18"/>
  <c r="H34" i="15"/>
  <c r="G33" i="15"/>
  <c r="F86" i="29"/>
  <c r="F80" i="29"/>
  <c r="F123" i="29"/>
  <c r="F30" i="29"/>
  <c r="F23" i="29"/>
  <c r="F140" i="29"/>
  <c r="F124" i="29"/>
  <c r="F239" i="29"/>
  <c r="F205" i="29"/>
  <c r="F72" i="29"/>
  <c r="F114" i="29"/>
  <c r="F71" i="29"/>
  <c r="F27" i="29"/>
  <c r="F88" i="29"/>
  <c r="F167" i="29"/>
  <c r="G240" i="29"/>
  <c r="D26" i="18" s="1"/>
  <c r="F81" i="29"/>
  <c r="E26" i="18"/>
  <c r="F82" i="29"/>
  <c r="F148" i="29"/>
  <c r="F104" i="29"/>
  <c r="F100" i="29"/>
  <c r="F58" i="29"/>
  <c r="F75" i="29"/>
  <c r="F35" i="29"/>
  <c r="F176" i="29"/>
  <c r="F236" i="29"/>
  <c r="F194" i="29"/>
  <c r="F112" i="29"/>
  <c r="F182" i="29"/>
  <c r="F13" i="29"/>
  <c r="F12" i="12"/>
  <c r="F19" i="29"/>
  <c r="F116" i="29"/>
  <c r="F200" i="46"/>
  <c r="F222" i="46"/>
  <c r="H31" i="15"/>
  <c r="I31" i="15"/>
  <c r="F223" i="46"/>
  <c r="F198" i="46"/>
  <c r="E36" i="18"/>
  <c r="F219" i="46"/>
  <c r="F193" i="29"/>
  <c r="F117" i="29"/>
  <c r="F29" i="29"/>
  <c r="F17" i="29"/>
  <c r="F163" i="29"/>
  <c r="F69" i="29"/>
  <c r="F189" i="29"/>
  <c r="F235" i="29"/>
  <c r="F234" i="29"/>
  <c r="D23" i="18"/>
  <c r="H17" i="15"/>
  <c r="I22" i="15"/>
  <c r="I18" i="15"/>
  <c r="D22" i="18"/>
  <c r="I20" i="15"/>
  <c r="G28" i="18"/>
  <c r="E23" i="18"/>
  <c r="C24" i="18"/>
  <c r="G24" i="18"/>
  <c r="H23" i="15"/>
  <c r="E28" i="18"/>
  <c r="G23" i="15"/>
  <c r="D25" i="18"/>
  <c r="I19" i="15"/>
  <c r="J19" i="15"/>
  <c r="G19" i="15"/>
  <c r="J23" i="15"/>
  <c r="I21" i="15"/>
  <c r="H20" i="15"/>
  <c r="I23" i="15"/>
  <c r="D24" i="18"/>
  <c r="F28" i="18"/>
  <c r="H19" i="15"/>
  <c r="D28" i="18"/>
  <c r="K23" i="15"/>
  <c r="K19" i="15"/>
  <c r="E24" i="18"/>
  <c r="I17" i="15"/>
  <c r="C28" i="18"/>
  <c r="E27" i="18"/>
  <c r="E25" i="18"/>
  <c r="H22" i="15"/>
  <c r="D27" i="18"/>
  <c r="F24" i="18"/>
  <c r="H18" i="15"/>
  <c r="F137" i="29"/>
  <c r="F136" i="29"/>
  <c r="F187" i="29"/>
  <c r="F135" i="29"/>
  <c r="F238" i="29"/>
  <c r="F73" i="29"/>
  <c r="F105" i="29"/>
  <c r="F188" i="29"/>
  <c r="F34" i="29"/>
  <c r="F122" i="29"/>
  <c r="F221" i="29"/>
  <c r="F16" i="29"/>
  <c r="F66" i="29"/>
  <c r="F90" i="29"/>
  <c r="F155" i="29"/>
  <c r="H12" i="12"/>
  <c r="H13" i="29"/>
  <c r="F198" i="29"/>
  <c r="F141" i="29"/>
  <c r="F15" i="29"/>
  <c r="F111" i="29"/>
  <c r="F89" i="29"/>
  <c r="F39" i="29"/>
  <c r="F146" i="29"/>
  <c r="F62" i="29"/>
  <c r="F208" i="29"/>
  <c r="F108" i="29"/>
  <c r="F127" i="29"/>
  <c r="F28" i="29"/>
  <c r="F232" i="29"/>
  <c r="F78" i="29"/>
  <c r="F87" i="29"/>
  <c r="F154" i="29"/>
  <c r="F134" i="29"/>
  <c r="F67" i="29"/>
  <c r="F59" i="29"/>
  <c r="F133" i="29"/>
  <c r="F103" i="29"/>
  <c r="F46" i="29"/>
  <c r="F131" i="29"/>
  <c r="F106" i="29"/>
  <c r="F110" i="29"/>
  <c r="F184" i="29"/>
  <c r="F61" i="29"/>
  <c r="F183" i="29"/>
  <c r="F26" i="29"/>
  <c r="F151" i="29"/>
  <c r="F150" i="29"/>
  <c r="F125" i="29"/>
  <c r="F144" i="29"/>
  <c r="F38" i="29"/>
  <c r="I34" i="15"/>
  <c r="F220" i="46"/>
  <c r="I35" i="15"/>
  <c r="H33" i="15"/>
  <c r="H30" i="15"/>
  <c r="I33" i="15"/>
  <c r="I30" i="15"/>
  <c r="T12" i="12"/>
  <c r="H13" i="46"/>
  <c r="S12" i="12"/>
  <c r="G13" i="46"/>
  <c r="F13" i="46"/>
  <c r="G31" i="15" l="1"/>
  <c r="G35" i="15"/>
  <c r="R12" i="12"/>
  <c r="H21" i="15"/>
  <c r="L32" i="15"/>
  <c r="C34" i="18"/>
  <c r="H28" i="18"/>
  <c r="L36" i="15"/>
  <c r="F181" i="46"/>
  <c r="C23" i="18"/>
  <c r="G18" i="15"/>
  <c r="C22" i="18"/>
  <c r="G17" i="15"/>
  <c r="F226" i="46"/>
  <c r="G21" i="15"/>
  <c r="C26" i="18"/>
  <c r="H37" i="18"/>
  <c r="G9" i="46"/>
  <c r="H29" i="15"/>
  <c r="H9" i="29"/>
  <c r="I16" i="15"/>
  <c r="E16" i="18"/>
  <c r="E21" i="18"/>
  <c r="E29" i="18" s="1"/>
  <c r="E35" i="18"/>
  <c r="E38" i="18" s="1"/>
  <c r="E43" i="18" s="1"/>
  <c r="C16" i="18"/>
  <c r="C21" i="18"/>
  <c r="G16" i="15"/>
  <c r="C35" i="18"/>
  <c r="F9" i="29"/>
  <c r="F43" i="46"/>
  <c r="F214" i="46"/>
  <c r="G20" i="15"/>
  <c r="C25" i="18"/>
  <c r="C27" i="18"/>
  <c r="G22" i="15"/>
  <c r="F230" i="46"/>
  <c r="D36" i="18"/>
  <c r="H9" i="46"/>
  <c r="I29" i="15"/>
  <c r="F199" i="46"/>
  <c r="C36" i="18"/>
  <c r="L19" i="15"/>
  <c r="L23" i="15"/>
  <c r="H24" i="18"/>
  <c r="F196" i="46"/>
  <c r="G9" i="29"/>
  <c r="D35" i="18"/>
  <c r="D16" i="18"/>
  <c r="D21" i="18"/>
  <c r="D29" i="18" s="1"/>
  <c r="H16" i="15"/>
  <c r="I37" i="15" l="1"/>
  <c r="H37" i="15"/>
  <c r="I24" i="15"/>
  <c r="G29" i="15"/>
  <c r="H24" i="15"/>
  <c r="D38" i="18"/>
  <c r="D43" i="18" s="1"/>
  <c r="C38" i="18"/>
  <c r="C43" i="18" s="1"/>
  <c r="C29" i="18"/>
  <c r="F9" i="46"/>
  <c r="G30" i="15"/>
  <c r="G24" i="15"/>
  <c r="G34" i="15"/>
  <c r="G37" i="15" l="1"/>
  <c r="O49" i="13" l="1"/>
  <c r="F49" i="23" s="1"/>
  <c r="O46" i="13"/>
  <c r="F46" i="23" s="1"/>
  <c r="M49" i="13" l="1"/>
  <c r="D49" i="23" s="1"/>
  <c r="M46" i="13"/>
  <c r="D46" i="23" s="1"/>
  <c r="O48" i="13"/>
  <c r="F48" i="23" s="1"/>
  <c r="N46" i="13"/>
  <c r="E46" i="23" s="1"/>
  <c r="N49" i="13"/>
  <c r="E49" i="23" s="1"/>
  <c r="O47" i="13" l="1"/>
  <c r="F47" i="23" s="1"/>
  <c r="N47" i="13"/>
  <c r="E47" i="23" s="1"/>
  <c r="M47" i="13"/>
  <c r="D47" i="23" s="1"/>
  <c r="L46" i="13"/>
  <c r="Q45" i="8"/>
  <c r="M48" i="13"/>
  <c r="D48" i="23" s="1"/>
  <c r="N48" i="13" l="1"/>
  <c r="E48" i="23" s="1"/>
  <c r="C46" i="23"/>
  <c r="Q46" i="13"/>
  <c r="Q47" i="8"/>
  <c r="L48" i="13"/>
  <c r="Q48" i="8"/>
  <c r="C48" i="23" l="1"/>
  <c r="Q48" i="13"/>
  <c r="C49" i="23"/>
  <c r="Q49" i="13"/>
  <c r="J46" i="23"/>
  <c r="M46" i="23"/>
  <c r="K46" i="23"/>
  <c r="I46" i="23"/>
  <c r="H46" i="23"/>
  <c r="G46" i="23"/>
  <c r="Q46" i="8"/>
  <c r="L47" i="13"/>
  <c r="J49" i="23" l="1"/>
  <c r="K49" i="23"/>
  <c r="M49" i="23"/>
  <c r="G49" i="23"/>
  <c r="I49" i="23"/>
  <c r="H49" i="23"/>
  <c r="Q47" i="13"/>
  <c r="C47" i="23"/>
  <c r="G48" i="23"/>
  <c r="K48" i="23"/>
  <c r="H48" i="23"/>
  <c r="M48" i="23"/>
  <c r="I48" i="23"/>
  <c r="J48" i="23"/>
  <c r="H47" i="23" l="1"/>
  <c r="M47" i="23"/>
  <c r="G47" i="23"/>
  <c r="I47" i="23"/>
  <c r="J47" i="23"/>
  <c r="K47" i="23"/>
  <c r="I178" i="46" l="1"/>
  <c r="C45" i="13" l="1"/>
  <c r="C45" i="24" s="1"/>
  <c r="C45" i="21" s="1"/>
  <c r="C45" i="22" s="1"/>
  <c r="G60" i="13"/>
  <c r="G60" i="24" s="1"/>
  <c r="G60" i="21" s="1"/>
  <c r="G60" i="22" s="1"/>
  <c r="J142" i="29"/>
  <c r="I60" i="13" l="1"/>
  <c r="I60" i="24" s="1"/>
  <c r="I60" i="21" s="1"/>
  <c r="I60" i="22" s="1"/>
  <c r="I60" i="25" s="1"/>
  <c r="I60" i="38" s="1"/>
  <c r="C45" i="38"/>
  <c r="C45" i="25"/>
  <c r="O45" i="25" s="1"/>
  <c r="K44" i="13"/>
  <c r="K44" i="24" s="1"/>
  <c r="K44" i="21" s="1"/>
  <c r="K44" i="22" s="1"/>
  <c r="K44" i="25" s="1"/>
  <c r="H60" i="13"/>
  <c r="H60" i="24" s="1"/>
  <c r="H60" i="21" s="1"/>
  <c r="H60" i="22" s="1"/>
  <c r="H60" i="25" s="1"/>
  <c r="H60" i="38" s="1"/>
  <c r="K60" i="13"/>
  <c r="K60" i="24" s="1"/>
  <c r="K60" i="21" s="1"/>
  <c r="K60" i="22" s="1"/>
  <c r="K60" i="25" s="1"/>
  <c r="K60" i="38" s="1"/>
  <c r="C51" i="13"/>
  <c r="C51" i="24" s="1"/>
  <c r="C51" i="21" s="1"/>
  <c r="C51" i="22" s="1"/>
  <c r="G60" i="25"/>
  <c r="G60" i="38" s="1"/>
  <c r="K44" i="38" l="1"/>
  <c r="C51" i="38"/>
  <c r="C51" i="25"/>
  <c r="O51" i="25" s="1"/>
  <c r="I142" i="29"/>
  <c r="K142" i="29" s="1"/>
  <c r="I178" i="29" l="1"/>
  <c r="H44" i="13" l="1"/>
  <c r="H44" i="24" s="1"/>
  <c r="H44" i="21" s="1"/>
  <c r="H44" i="22" s="1"/>
  <c r="H44" i="25" s="1"/>
  <c r="H44" i="38" s="1"/>
  <c r="G44" i="13"/>
  <c r="G44" i="24" s="1"/>
  <c r="G44" i="21" s="1"/>
  <c r="G44" i="22" s="1"/>
  <c r="G44" i="25" s="1"/>
  <c r="G44" i="38" s="1"/>
  <c r="M59" i="13" l="1"/>
  <c r="D59" i="23" s="1"/>
  <c r="O59" i="13"/>
  <c r="F59" i="23" s="1"/>
  <c r="N59" i="13"/>
  <c r="E59" i="23" s="1"/>
  <c r="L59" i="13" l="1"/>
  <c r="C59" i="23" l="1"/>
  <c r="Q59" i="13"/>
  <c r="M59" i="23" l="1"/>
  <c r="K59" i="23"/>
  <c r="I59" i="23"/>
  <c r="G59" i="23"/>
  <c r="J59" i="23"/>
  <c r="H59" i="23"/>
  <c r="I179" i="46" l="1"/>
  <c r="I43" i="13" l="1"/>
  <c r="I43" i="24" s="1"/>
  <c r="I43" i="21" s="1"/>
  <c r="I43" i="22" s="1"/>
  <c r="I43" i="25" s="1"/>
  <c r="I43" i="38" s="1"/>
  <c r="J43" i="13"/>
  <c r="J43" i="24" s="1"/>
  <c r="J43" i="21" s="1"/>
  <c r="J43" i="22" s="1"/>
  <c r="J43" i="25" s="1"/>
  <c r="J43" i="38" s="1"/>
  <c r="K43" i="13"/>
  <c r="K43" i="24" s="1"/>
  <c r="K43" i="21" s="1"/>
  <c r="K43" i="22" s="1"/>
  <c r="K43" i="25" s="1"/>
  <c r="K43" i="38" s="1"/>
  <c r="H43" i="13"/>
  <c r="H43" i="24" s="1"/>
  <c r="H43" i="21" s="1"/>
  <c r="H43" i="22" s="1"/>
  <c r="H43" i="25" s="1"/>
  <c r="H43" i="38" s="1"/>
  <c r="G43" i="13" l="1"/>
  <c r="G43" i="24" s="1"/>
  <c r="G43" i="21" s="1"/>
  <c r="G43" i="22" s="1"/>
  <c r="G43" i="25" s="1"/>
  <c r="R43" i="8"/>
  <c r="G43" i="38" l="1"/>
  <c r="L43" i="38" s="1"/>
  <c r="L43" i="25"/>
  <c r="C49" i="13" l="1"/>
  <c r="C49" i="24" s="1"/>
  <c r="C49" i="21" s="1"/>
  <c r="C49" i="22" s="1"/>
  <c r="I44" i="13"/>
  <c r="I44" i="24" s="1"/>
  <c r="I44" i="21" s="1"/>
  <c r="I44" i="22" s="1"/>
  <c r="I44" i="25" s="1"/>
  <c r="H61" i="13"/>
  <c r="H61" i="24" s="1"/>
  <c r="H61" i="21" s="1"/>
  <c r="H61" i="22" s="1"/>
  <c r="H61" i="25" s="1"/>
  <c r="H61" i="38" s="1"/>
  <c r="J61" i="13"/>
  <c r="J61" i="24" s="1"/>
  <c r="J61" i="21" s="1"/>
  <c r="J61" i="22" s="1"/>
  <c r="J61" i="25" s="1"/>
  <c r="J61" i="38" s="1"/>
  <c r="J44" i="13"/>
  <c r="J44" i="24" s="1"/>
  <c r="J44" i="21" s="1"/>
  <c r="J44" i="22" s="1"/>
  <c r="J44" i="25" s="1"/>
  <c r="J44" i="38" s="1"/>
  <c r="J60" i="13"/>
  <c r="J60" i="24" s="1"/>
  <c r="J60" i="21" s="1"/>
  <c r="J60" i="22" s="1"/>
  <c r="J60" i="25" s="1"/>
  <c r="K61" i="13"/>
  <c r="K61" i="24" s="1"/>
  <c r="K61" i="21" s="1"/>
  <c r="K61" i="22" s="1"/>
  <c r="K61" i="25" s="1"/>
  <c r="K61" i="38" s="1"/>
  <c r="G61" i="38"/>
  <c r="I61" i="13"/>
  <c r="I61" i="24" s="1"/>
  <c r="I61" i="21" s="1"/>
  <c r="I61" i="22" s="1"/>
  <c r="I61" i="25" s="1"/>
  <c r="I61" i="38" s="1"/>
  <c r="I44" i="38" l="1"/>
  <c r="L44" i="38" s="1"/>
  <c r="L44" i="25"/>
  <c r="C49" i="25"/>
  <c r="O49" i="25" s="1"/>
  <c r="C49" i="38"/>
  <c r="L61" i="38"/>
  <c r="J60" i="38"/>
  <c r="L60" i="38" s="1"/>
  <c r="L60" i="25"/>
  <c r="D60" i="25" l="1"/>
  <c r="E60" i="25"/>
  <c r="D61" i="38"/>
  <c r="E61" i="38"/>
  <c r="E60" i="38"/>
  <c r="D60" i="38"/>
  <c r="G61" i="13" l="1"/>
  <c r="G61" i="24" s="1"/>
  <c r="G61" i="21" s="1"/>
  <c r="G61" i="22" s="1"/>
  <c r="G61" i="25" s="1"/>
  <c r="L61" i="25" s="1"/>
  <c r="E61" i="25" l="1"/>
  <c r="D61" i="25"/>
  <c r="N57" i="13" l="1"/>
  <c r="E57" i="23" s="1"/>
  <c r="M57" i="13"/>
  <c r="D57" i="23" s="1"/>
  <c r="O57" i="13"/>
  <c r="F57" i="23" s="1"/>
  <c r="M56" i="13" l="1"/>
  <c r="D56" i="23" s="1"/>
  <c r="N56" i="13"/>
  <c r="E56" i="23" s="1"/>
  <c r="O56" i="13"/>
  <c r="F56" i="23" s="1"/>
  <c r="L57" i="13" l="1"/>
  <c r="L56" i="13" l="1"/>
  <c r="Q57" i="13"/>
  <c r="C57" i="23"/>
  <c r="Q56" i="13" l="1"/>
  <c r="C56" i="23"/>
  <c r="H57" i="23"/>
  <c r="J57" i="23"/>
  <c r="G57" i="23"/>
  <c r="M57" i="23"/>
  <c r="I57" i="23"/>
  <c r="K57" i="23"/>
  <c r="G56" i="23" l="1"/>
  <c r="K56" i="23"/>
  <c r="M56" i="23"/>
  <c r="J56" i="23"/>
  <c r="H56" i="23"/>
  <c r="I56" i="23"/>
  <c r="I109" i="46" l="1"/>
  <c r="I20" i="46"/>
  <c r="I114" i="46"/>
  <c r="J113" i="46"/>
  <c r="J90" i="46"/>
  <c r="J14" i="46"/>
  <c r="I67" i="46"/>
  <c r="I144" i="46"/>
  <c r="I103" i="46"/>
  <c r="I308" i="46"/>
  <c r="I141" i="46"/>
  <c r="I139" i="46"/>
  <c r="I48" i="46"/>
  <c r="I85" i="46"/>
  <c r="I149" i="46"/>
  <c r="I42" i="46"/>
  <c r="I69" i="46"/>
  <c r="I21" i="46"/>
  <c r="I122" i="46"/>
  <c r="I75" i="46"/>
  <c r="I125" i="46"/>
  <c r="I143" i="46"/>
  <c r="I104" i="46"/>
  <c r="I189" i="46"/>
  <c r="I168" i="46"/>
  <c r="I116" i="46"/>
  <c r="I87" i="46"/>
  <c r="I73" i="46"/>
  <c r="I182" i="46"/>
  <c r="I175" i="46"/>
  <c r="I110" i="46"/>
  <c r="I33" i="46"/>
  <c r="I95" i="46"/>
  <c r="I117" i="46"/>
  <c r="I38" i="46"/>
  <c r="I191" i="46"/>
  <c r="I80" i="46"/>
  <c r="I112" i="46"/>
  <c r="I35" i="46"/>
  <c r="I176" i="46"/>
  <c r="I34" i="46"/>
  <c r="I55" i="46"/>
  <c r="I311" i="29"/>
  <c r="I310" i="29"/>
  <c r="I13" i="29"/>
  <c r="I126" i="46"/>
  <c r="I16" i="46"/>
  <c r="I118" i="46"/>
  <c r="I18" i="46"/>
  <c r="I177" i="46"/>
  <c r="I76" i="46"/>
  <c r="I108" i="46"/>
  <c r="I187" i="46"/>
  <c r="I81" i="46"/>
  <c r="I27" i="46"/>
  <c r="I138" i="46"/>
  <c r="I137" i="46"/>
  <c r="I145" i="46"/>
  <c r="I86" i="46"/>
  <c r="I89" i="46"/>
  <c r="I140" i="46"/>
  <c r="I148" i="46"/>
  <c r="J165" i="29"/>
  <c r="J183" i="46"/>
  <c r="J211" i="29"/>
  <c r="J98" i="46"/>
  <c r="J131" i="46"/>
  <c r="J101" i="46"/>
  <c r="J197" i="29"/>
  <c r="J205" i="29"/>
  <c r="J173" i="29"/>
  <c r="J163" i="46"/>
  <c r="J190" i="46"/>
  <c r="J147" i="46"/>
  <c r="J88" i="46"/>
  <c r="J233" i="46"/>
  <c r="J154" i="29"/>
  <c r="J74" i="46"/>
  <c r="J92" i="46"/>
  <c r="J240" i="46"/>
  <c r="J195" i="46"/>
  <c r="J17" i="29"/>
  <c r="J181" i="29"/>
  <c r="J212" i="46"/>
  <c r="J128" i="29"/>
  <c r="J127" i="46"/>
  <c r="J236" i="46"/>
  <c r="J91" i="46"/>
  <c r="J39" i="46"/>
  <c r="J159" i="46"/>
  <c r="J200" i="29"/>
  <c r="J165" i="46"/>
  <c r="J99" i="46"/>
  <c r="J64" i="46"/>
  <c r="J100" i="46"/>
  <c r="J167" i="29"/>
  <c r="J93" i="29"/>
  <c r="J99" i="29"/>
  <c r="J229" i="29"/>
  <c r="J232" i="46"/>
  <c r="J194" i="46"/>
  <c r="J123" i="29"/>
  <c r="J82" i="46"/>
  <c r="J26" i="46"/>
  <c r="J189" i="29"/>
  <c r="J100" i="29"/>
  <c r="J19" i="29"/>
  <c r="J170" i="29"/>
  <c r="J202" i="29"/>
  <c r="J29" i="46"/>
  <c r="J205" i="46"/>
  <c r="J30" i="29"/>
  <c r="J193" i="46"/>
  <c r="J227" i="46"/>
  <c r="J243" i="46"/>
  <c r="J124" i="29"/>
  <c r="J32" i="46"/>
  <c r="J233" i="29"/>
  <c r="J54" i="29"/>
  <c r="J74" i="29"/>
  <c r="J136" i="29"/>
  <c r="J184" i="46"/>
  <c r="J78" i="29"/>
  <c r="J119" i="46"/>
  <c r="J133" i="29"/>
  <c r="J136" i="46"/>
  <c r="J151" i="46"/>
  <c r="J221" i="29"/>
  <c r="J31" i="46"/>
  <c r="J98" i="29"/>
  <c r="J215" i="29"/>
  <c r="J156" i="29"/>
  <c r="J51" i="29"/>
  <c r="J23" i="46"/>
  <c r="J236" i="29"/>
  <c r="J150" i="29"/>
  <c r="J94" i="29"/>
  <c r="J60" i="46"/>
  <c r="J161" i="46"/>
  <c r="J50" i="29"/>
  <c r="J101" i="29"/>
  <c r="J180" i="29"/>
  <c r="J50" i="46"/>
  <c r="J24" i="29"/>
  <c r="J155" i="29"/>
  <c r="J68" i="46"/>
  <c r="J185" i="29"/>
  <c r="J232" i="29"/>
  <c r="J132" i="29"/>
  <c r="J17" i="46"/>
  <c r="J186" i="29"/>
  <c r="J190" i="29"/>
  <c r="J237" i="29"/>
  <c r="J156" i="46"/>
  <c r="J96" i="46"/>
  <c r="J239" i="46"/>
  <c r="J239" i="29"/>
  <c r="J53" i="29"/>
  <c r="J127" i="29"/>
  <c r="W194" i="12"/>
  <c r="J160" i="46"/>
  <c r="J202" i="46"/>
  <c r="J115" i="46"/>
  <c r="J29" i="29"/>
  <c r="J107" i="46"/>
  <c r="J167" i="46"/>
  <c r="J150" i="46"/>
  <c r="J174" i="46"/>
  <c r="J154" i="46"/>
  <c r="J62" i="29"/>
  <c r="J56" i="29"/>
  <c r="J245" i="29"/>
  <c r="J160" i="29"/>
  <c r="J158" i="29"/>
  <c r="J238" i="29"/>
  <c r="J107" i="29"/>
  <c r="J15" i="29"/>
  <c r="J134" i="46"/>
  <c r="J235" i="46"/>
  <c r="J241" i="46"/>
  <c r="J241" i="29"/>
  <c r="J164" i="46"/>
  <c r="J15" i="46"/>
  <c r="J77" i="29"/>
  <c r="J37" i="46"/>
  <c r="J174" i="29"/>
  <c r="J196" i="46"/>
  <c r="J32" i="29"/>
  <c r="J152" i="29"/>
  <c r="J218" i="46"/>
  <c r="J169" i="46"/>
  <c r="J59" i="29"/>
  <c r="J102" i="29"/>
  <c r="J54" i="46"/>
  <c r="J57" i="29"/>
  <c r="J169" i="29"/>
  <c r="J105" i="29"/>
  <c r="J217" i="29"/>
  <c r="J82" i="29"/>
  <c r="J97" i="46"/>
  <c r="J56" i="46"/>
  <c r="W193" i="12"/>
  <c r="J235" i="29"/>
  <c r="J204" i="29"/>
  <c r="J71" i="29"/>
  <c r="J119" i="29"/>
  <c r="J28" i="29"/>
  <c r="J64" i="29"/>
  <c r="J96" i="29"/>
  <c r="J49" i="46"/>
  <c r="J208" i="29"/>
  <c r="J111" i="29"/>
  <c r="J26" i="29"/>
  <c r="J171" i="46"/>
  <c r="J49" i="29"/>
  <c r="J51" i="46"/>
  <c r="J188" i="46"/>
  <c r="J180" i="46"/>
  <c r="J243" i="29"/>
  <c r="J159" i="29"/>
  <c r="J91" i="29"/>
  <c r="J65" i="46"/>
  <c r="J47" i="29"/>
  <c r="J162" i="46"/>
  <c r="J65" i="29"/>
  <c r="J210" i="29"/>
  <c r="J70" i="29"/>
  <c r="J70" i="46"/>
  <c r="J199" i="29"/>
  <c r="J92" i="29"/>
  <c r="J131" i="29"/>
  <c r="J135" i="29"/>
  <c r="J25" i="29"/>
  <c r="J63" i="46"/>
  <c r="J170" i="46"/>
  <c r="J198" i="29"/>
  <c r="J242" i="29"/>
  <c r="J238" i="46"/>
  <c r="J28" i="46"/>
  <c r="J22" i="29"/>
  <c r="J37" i="29"/>
  <c r="J121" i="29"/>
  <c r="J171" i="29"/>
  <c r="J120" i="46"/>
  <c r="J84" i="46"/>
  <c r="J30" i="46"/>
  <c r="J242" i="46"/>
  <c r="J62" i="46"/>
  <c r="J46" i="46"/>
  <c r="W192" i="12"/>
  <c r="J181" i="46"/>
  <c r="J196" i="29"/>
  <c r="J234" i="29"/>
  <c r="J31" i="29"/>
  <c r="J158" i="46"/>
  <c r="J61" i="29"/>
  <c r="J146" i="29"/>
  <c r="J229" i="46"/>
  <c r="J218" i="29"/>
  <c r="J193" i="29"/>
  <c r="J39" i="29"/>
  <c r="J146" i="46"/>
  <c r="J61" i="46"/>
  <c r="J88" i="29"/>
  <c r="J123" i="46"/>
  <c r="J237" i="46"/>
  <c r="J83" i="29"/>
  <c r="J130" i="46"/>
  <c r="J93" i="46"/>
  <c r="J63" i="29"/>
  <c r="J132" i="46"/>
  <c r="J105" i="46"/>
  <c r="J231" i="46"/>
  <c r="J240" i="29"/>
  <c r="J201" i="46"/>
  <c r="J161" i="29"/>
  <c r="J151" i="29"/>
  <c r="J59" i="46"/>
  <c r="J166" i="46"/>
  <c r="J162" i="29"/>
  <c r="J102" i="46"/>
  <c r="J120" i="29"/>
  <c r="J134" i="29"/>
  <c r="J71" i="46"/>
  <c r="J130" i="29"/>
  <c r="J197" i="46"/>
  <c r="J153" i="46"/>
  <c r="J188" i="29"/>
  <c r="J228" i="46"/>
  <c r="J155" i="46"/>
  <c r="J79" i="29"/>
  <c r="J192" i="29"/>
  <c r="J231" i="29"/>
  <c r="J106" i="29"/>
  <c r="J46" i="29"/>
  <c r="J208" i="46"/>
  <c r="J83" i="46"/>
  <c r="J22" i="46"/>
  <c r="J128" i="46"/>
  <c r="J97" i="29"/>
  <c r="J111" i="46"/>
  <c r="J23" i="29"/>
  <c r="J172" i="46"/>
  <c r="J57" i="46"/>
  <c r="J121" i="46"/>
  <c r="J172" i="29"/>
  <c r="J152" i="46"/>
  <c r="J184" i="29"/>
  <c r="J60" i="29"/>
  <c r="J135" i="46"/>
  <c r="J164" i="29"/>
  <c r="J246" i="29"/>
  <c r="J166" i="29"/>
  <c r="J68" i="29"/>
  <c r="J77" i="46"/>
  <c r="J153" i="29"/>
  <c r="J115" i="29"/>
  <c r="J133" i="46"/>
  <c r="J183" i="29"/>
  <c r="J24" i="46"/>
  <c r="J173" i="46"/>
  <c r="J147" i="29"/>
  <c r="J53" i="46"/>
  <c r="J230" i="29"/>
  <c r="J106" i="46"/>
  <c r="J25" i="46"/>
  <c r="J47" i="46"/>
  <c r="J163" i="29"/>
  <c r="J191" i="29"/>
  <c r="J209" i="29"/>
  <c r="J124" i="46"/>
  <c r="H54" i="13"/>
  <c r="H54" i="24" s="1"/>
  <c r="H54" i="21" s="1"/>
  <c r="H54" i="22" s="1"/>
  <c r="H54" i="25" s="1"/>
  <c r="H54" i="38" s="1"/>
  <c r="I54" i="13"/>
  <c r="I54" i="24" s="1"/>
  <c r="I54" i="21" s="1"/>
  <c r="I54" i="22" s="1"/>
  <c r="I54" i="25" s="1"/>
  <c r="I54" i="38" s="1"/>
  <c r="J14" i="13"/>
  <c r="J14" i="24" s="1"/>
  <c r="J14" i="21" s="1"/>
  <c r="J14" i="22" s="1"/>
  <c r="J14" i="25" s="1"/>
  <c r="J14" i="38" s="1"/>
  <c r="J40" i="13"/>
  <c r="J40" i="24" s="1"/>
  <c r="J40" i="21" s="1"/>
  <c r="J40" i="22" s="1"/>
  <c r="J40" i="25" s="1"/>
  <c r="J40" i="38" s="1"/>
  <c r="K45" i="13"/>
  <c r="K45" i="24" s="1"/>
  <c r="K45" i="21" s="1"/>
  <c r="K45" i="22" s="1"/>
  <c r="K45" i="25" s="1"/>
  <c r="I56" i="13"/>
  <c r="I56" i="24" s="1"/>
  <c r="I56" i="21" s="1"/>
  <c r="I56" i="22" s="1"/>
  <c r="I56" i="25" s="1"/>
  <c r="I56" i="38" s="1"/>
  <c r="J53" i="13"/>
  <c r="J53" i="24" s="1"/>
  <c r="J53" i="21" s="1"/>
  <c r="J53" i="22" s="1"/>
  <c r="J53" i="25" s="1"/>
  <c r="J53" i="38" s="1"/>
  <c r="I18" i="13"/>
  <c r="I18" i="24" s="1"/>
  <c r="I18" i="21" s="1"/>
  <c r="I18" i="22" s="1"/>
  <c r="I18" i="25" s="1"/>
  <c r="I18" i="38" s="1"/>
  <c r="I37" i="13"/>
  <c r="I37" i="24" s="1"/>
  <c r="I37" i="21" s="1"/>
  <c r="I37" i="22" s="1"/>
  <c r="I37" i="25" s="1"/>
  <c r="I37" i="38" s="1"/>
  <c r="K40" i="13"/>
  <c r="K40" i="24" s="1"/>
  <c r="K40" i="21" s="1"/>
  <c r="K40" i="22" s="1"/>
  <c r="K40" i="25" s="1"/>
  <c r="K40" i="38" s="1"/>
  <c r="K13" i="13"/>
  <c r="K13" i="24" s="1"/>
  <c r="I41" i="13"/>
  <c r="I41" i="24" s="1"/>
  <c r="I41" i="21" s="1"/>
  <c r="I41" i="22" s="1"/>
  <c r="I41" i="25" s="1"/>
  <c r="I41" i="38" s="1"/>
  <c r="K51" i="13"/>
  <c r="K51" i="24" s="1"/>
  <c r="K51" i="21" s="1"/>
  <c r="K51" i="22" s="1"/>
  <c r="K51" i="25" s="1"/>
  <c r="K51" i="38" s="1"/>
  <c r="I36" i="13"/>
  <c r="I36" i="24" s="1"/>
  <c r="I36" i="21" s="1"/>
  <c r="I36" i="22" s="1"/>
  <c r="I36" i="25" s="1"/>
  <c r="I36" i="38" s="1"/>
  <c r="K31" i="13"/>
  <c r="K31" i="24" s="1"/>
  <c r="K31" i="21" s="1"/>
  <c r="K31" i="22" s="1"/>
  <c r="K31" i="25" s="1"/>
  <c r="K31" i="38" s="1"/>
  <c r="I13" i="13"/>
  <c r="I13" i="24" s="1"/>
  <c r="H28" i="13"/>
  <c r="H28" i="24" s="1"/>
  <c r="H28" i="21" s="1"/>
  <c r="H28" i="22" s="1"/>
  <c r="H28" i="25" s="1"/>
  <c r="H28" i="38" s="1"/>
  <c r="I25" i="13"/>
  <c r="I25" i="24" s="1"/>
  <c r="I25" i="21" s="1"/>
  <c r="I25" i="22" s="1"/>
  <c r="I25" i="25" s="1"/>
  <c r="I25" i="38" s="1"/>
  <c r="J39" i="13"/>
  <c r="J39" i="24" s="1"/>
  <c r="J39" i="21" s="1"/>
  <c r="J39" i="22" s="1"/>
  <c r="J39" i="25" s="1"/>
  <c r="J39" i="38" s="1"/>
  <c r="I47" i="13"/>
  <c r="I47" i="24" s="1"/>
  <c r="I47" i="21" s="1"/>
  <c r="I47" i="22" s="1"/>
  <c r="I47" i="25" s="1"/>
  <c r="J18" i="13"/>
  <c r="J18" i="24" s="1"/>
  <c r="J18" i="21" s="1"/>
  <c r="J18" i="22" s="1"/>
  <c r="J18" i="25" s="1"/>
  <c r="J18" i="38" s="1"/>
  <c r="K21" i="13"/>
  <c r="K21" i="24" s="1"/>
  <c r="K21" i="21" s="1"/>
  <c r="K21" i="22" s="1"/>
  <c r="K21" i="25" s="1"/>
  <c r="K21" i="38" s="1"/>
  <c r="I29" i="13"/>
  <c r="I29" i="24" s="1"/>
  <c r="I29" i="21" s="1"/>
  <c r="I29" i="22" s="1"/>
  <c r="I29" i="25" s="1"/>
  <c r="I29" i="38" s="1"/>
  <c r="J58" i="13"/>
  <c r="J58" i="24" s="1"/>
  <c r="J58" i="21" s="1"/>
  <c r="J58" i="22" s="1"/>
  <c r="J58" i="25" s="1"/>
  <c r="J58" i="38" s="1"/>
  <c r="H25" i="13"/>
  <c r="H25" i="24" s="1"/>
  <c r="H25" i="21" s="1"/>
  <c r="H25" i="22" s="1"/>
  <c r="H25" i="25" s="1"/>
  <c r="H25" i="38" s="1"/>
  <c r="J45" i="13"/>
  <c r="J45" i="24" s="1"/>
  <c r="J45" i="21" s="1"/>
  <c r="J45" i="22" s="1"/>
  <c r="J45" i="25" s="1"/>
  <c r="H42" i="13"/>
  <c r="H42" i="24" s="1"/>
  <c r="H42" i="21" s="1"/>
  <c r="H42" i="22" s="1"/>
  <c r="H42" i="25" s="1"/>
  <c r="H42" i="38" s="1"/>
  <c r="G56" i="13"/>
  <c r="G56" i="24" s="1"/>
  <c r="G56" i="21" s="1"/>
  <c r="G56" i="22" s="1"/>
  <c r="G56" i="25" s="1"/>
  <c r="H32" i="13"/>
  <c r="H32" i="24" s="1"/>
  <c r="H32" i="21" s="1"/>
  <c r="H32" i="22" s="1"/>
  <c r="H32" i="25" s="1"/>
  <c r="H32" i="38" s="1"/>
  <c r="J33" i="13"/>
  <c r="J33" i="24" s="1"/>
  <c r="J33" i="21" s="1"/>
  <c r="J33" i="22" s="1"/>
  <c r="J33" i="25" s="1"/>
  <c r="J33" i="38" s="1"/>
  <c r="K54" i="13"/>
  <c r="K54" i="24" s="1"/>
  <c r="K54" i="21" s="1"/>
  <c r="K54" i="22" s="1"/>
  <c r="K54" i="25" s="1"/>
  <c r="K54" i="38" s="1"/>
  <c r="H57" i="13"/>
  <c r="H57" i="24" s="1"/>
  <c r="H57" i="21" s="1"/>
  <c r="H57" i="22" s="1"/>
  <c r="H57" i="25" s="1"/>
  <c r="H57" i="38" s="1"/>
  <c r="G52" i="13"/>
  <c r="G52" i="24" s="1"/>
  <c r="G52" i="21" s="1"/>
  <c r="G52" i="22" s="1"/>
  <c r="G52" i="25" s="1"/>
  <c r="J32" i="13"/>
  <c r="J32" i="24" s="1"/>
  <c r="J32" i="21" s="1"/>
  <c r="J32" i="22" s="1"/>
  <c r="J32" i="25" s="1"/>
  <c r="J32" i="38" s="1"/>
  <c r="J36" i="13"/>
  <c r="J36" i="24" s="1"/>
  <c r="J36" i="21" s="1"/>
  <c r="J36" i="22" s="1"/>
  <c r="J36" i="25" s="1"/>
  <c r="J36" i="38" s="1"/>
  <c r="K19" i="13"/>
  <c r="K19" i="24" s="1"/>
  <c r="K19" i="21" s="1"/>
  <c r="K19" i="22" s="1"/>
  <c r="K19" i="25" s="1"/>
  <c r="K19" i="38" s="1"/>
  <c r="I46" i="13"/>
  <c r="I46" i="24" s="1"/>
  <c r="I46" i="21" s="1"/>
  <c r="I46" i="22" s="1"/>
  <c r="I46" i="25" s="1"/>
  <c r="J37" i="13"/>
  <c r="J37" i="24" s="1"/>
  <c r="J37" i="21" s="1"/>
  <c r="J37" i="22" s="1"/>
  <c r="J37" i="25" s="1"/>
  <c r="J37" i="38" s="1"/>
  <c r="K26" i="13"/>
  <c r="K26" i="24" s="1"/>
  <c r="K26" i="21" s="1"/>
  <c r="K26" i="22" s="1"/>
  <c r="K26" i="25" s="1"/>
  <c r="K26" i="38" s="1"/>
  <c r="J15" i="13"/>
  <c r="J15" i="24" s="1"/>
  <c r="J15" i="21" s="1"/>
  <c r="J15" i="22" s="1"/>
  <c r="J15" i="25" s="1"/>
  <c r="J15" i="38" s="1"/>
  <c r="K16" i="13"/>
  <c r="K16" i="24" s="1"/>
  <c r="K16" i="21" s="1"/>
  <c r="K16" i="22" s="1"/>
  <c r="K16" i="25" s="1"/>
  <c r="K16" i="38" s="1"/>
  <c r="K56" i="13"/>
  <c r="K56" i="24" s="1"/>
  <c r="K56" i="21" s="1"/>
  <c r="K56" i="22" s="1"/>
  <c r="K56" i="25" s="1"/>
  <c r="K56" i="38" s="1"/>
  <c r="H21" i="13"/>
  <c r="H21" i="24" s="1"/>
  <c r="H21" i="21" s="1"/>
  <c r="H21" i="22" s="1"/>
  <c r="H21" i="25" s="1"/>
  <c r="H21" i="38" s="1"/>
  <c r="K46" i="13"/>
  <c r="K46" i="24" s="1"/>
  <c r="K46" i="21" s="1"/>
  <c r="K46" i="22" s="1"/>
  <c r="K46" i="25" s="1"/>
  <c r="H58" i="13"/>
  <c r="H58" i="24" s="1"/>
  <c r="H58" i="21" s="1"/>
  <c r="H58" i="22" s="1"/>
  <c r="H58" i="25" s="1"/>
  <c r="H58" i="38" s="1"/>
  <c r="J35" i="13"/>
  <c r="J35" i="24" s="1"/>
  <c r="J35" i="21" s="1"/>
  <c r="J35" i="22" s="1"/>
  <c r="J35" i="25" s="1"/>
  <c r="J35" i="38" s="1"/>
  <c r="K39" i="13"/>
  <c r="K39" i="24" s="1"/>
  <c r="K39" i="21" s="1"/>
  <c r="K39" i="22" s="1"/>
  <c r="K39" i="25" s="1"/>
  <c r="K39" i="38" s="1"/>
  <c r="I26" i="13"/>
  <c r="I26" i="24" s="1"/>
  <c r="I26" i="21" s="1"/>
  <c r="I26" i="22" s="1"/>
  <c r="I26" i="25" s="1"/>
  <c r="I26" i="38" s="1"/>
  <c r="H22" i="13"/>
  <c r="H22" i="24" s="1"/>
  <c r="H22" i="21" s="1"/>
  <c r="H22" i="22" s="1"/>
  <c r="H22" i="25" s="1"/>
  <c r="H22" i="38" s="1"/>
  <c r="I30" i="13"/>
  <c r="I30" i="24" s="1"/>
  <c r="I30" i="21" s="1"/>
  <c r="I30" i="22" s="1"/>
  <c r="I30" i="25" s="1"/>
  <c r="I30" i="38" s="1"/>
  <c r="G47" i="13"/>
  <c r="G47" i="24" s="1"/>
  <c r="G47" i="21" s="1"/>
  <c r="G47" i="22" s="1"/>
  <c r="G47" i="25" s="1"/>
  <c r="H56" i="13"/>
  <c r="H56" i="24" s="1"/>
  <c r="H56" i="21" s="1"/>
  <c r="H56" i="22" s="1"/>
  <c r="H56" i="25" s="1"/>
  <c r="H56" i="38" s="1"/>
  <c r="G48" i="13"/>
  <c r="G48" i="24" s="1"/>
  <c r="G48" i="21" s="1"/>
  <c r="G48" i="22" s="1"/>
  <c r="G48" i="25" s="1"/>
  <c r="K48" i="13"/>
  <c r="K48" i="24" s="1"/>
  <c r="K48" i="21" s="1"/>
  <c r="K48" i="22" s="1"/>
  <c r="K48" i="25" s="1"/>
  <c r="K41" i="13"/>
  <c r="K41" i="24" s="1"/>
  <c r="K41" i="21" s="1"/>
  <c r="K41" i="22" s="1"/>
  <c r="K41" i="25" s="1"/>
  <c r="K41" i="38" s="1"/>
  <c r="H18" i="13"/>
  <c r="H18" i="24" s="1"/>
  <c r="H18" i="21" s="1"/>
  <c r="H18" i="22" s="1"/>
  <c r="H18" i="25" s="1"/>
  <c r="H18" i="38" s="1"/>
  <c r="J20" i="13"/>
  <c r="J20" i="24" s="1"/>
  <c r="J20" i="21" s="1"/>
  <c r="J20" i="22" s="1"/>
  <c r="J20" i="25" s="1"/>
  <c r="J20" i="38" s="1"/>
  <c r="G51" i="13"/>
  <c r="G51" i="24" s="1"/>
  <c r="G51" i="21" s="1"/>
  <c r="G51" i="22" s="1"/>
  <c r="G51" i="25" s="1"/>
  <c r="J34" i="13"/>
  <c r="J34" i="24" s="1"/>
  <c r="J34" i="21" s="1"/>
  <c r="J34" i="22" s="1"/>
  <c r="J34" i="25" s="1"/>
  <c r="J34" i="38" s="1"/>
  <c r="J21" i="13"/>
  <c r="J21" i="24" s="1"/>
  <c r="J21" i="21" s="1"/>
  <c r="J21" i="22" s="1"/>
  <c r="J21" i="25" s="1"/>
  <c r="J21" i="38" s="1"/>
  <c r="J50" i="13"/>
  <c r="J50" i="24" s="1"/>
  <c r="J50" i="21" s="1"/>
  <c r="J50" i="22" s="1"/>
  <c r="J50" i="25" s="1"/>
  <c r="J50" i="38" s="1"/>
  <c r="J42" i="13"/>
  <c r="J42" i="24" s="1"/>
  <c r="J42" i="21" s="1"/>
  <c r="J42" i="22" s="1"/>
  <c r="J42" i="25" s="1"/>
  <c r="J42" i="38" s="1"/>
  <c r="J29" i="13"/>
  <c r="J29" i="24" s="1"/>
  <c r="J29" i="21" s="1"/>
  <c r="J29" i="22" s="1"/>
  <c r="J29" i="25" s="1"/>
  <c r="J29" i="38" s="1"/>
  <c r="J54" i="13"/>
  <c r="J54" i="24" s="1"/>
  <c r="J54" i="21" s="1"/>
  <c r="J54" i="22" s="1"/>
  <c r="J54" i="25" s="1"/>
  <c r="J54" i="38" s="1"/>
  <c r="J19" i="13"/>
  <c r="J19" i="24" s="1"/>
  <c r="J19" i="21" s="1"/>
  <c r="J19" i="22" s="1"/>
  <c r="J19" i="25" s="1"/>
  <c r="J19" i="38" s="1"/>
  <c r="J46" i="13"/>
  <c r="J46" i="24" s="1"/>
  <c r="J46" i="21" s="1"/>
  <c r="J46" i="22" s="1"/>
  <c r="J46" i="25" s="1"/>
  <c r="G49" i="13"/>
  <c r="G49" i="24" s="1"/>
  <c r="G49" i="21" s="1"/>
  <c r="G49" i="22" s="1"/>
  <c r="G49" i="25" s="1"/>
  <c r="J25" i="13"/>
  <c r="J25" i="24" s="1"/>
  <c r="J25" i="21" s="1"/>
  <c r="J25" i="22" s="1"/>
  <c r="J25" i="25" s="1"/>
  <c r="J25" i="38" s="1"/>
  <c r="K24" i="13"/>
  <c r="K24" i="24" s="1"/>
  <c r="K24" i="21" s="1"/>
  <c r="K24" i="22" s="1"/>
  <c r="K24" i="25" s="1"/>
  <c r="K24" i="38" s="1"/>
  <c r="J47" i="13"/>
  <c r="J47" i="24" s="1"/>
  <c r="J47" i="21" s="1"/>
  <c r="J47" i="22" s="1"/>
  <c r="J47" i="25" s="1"/>
  <c r="K30" i="13"/>
  <c r="K30" i="24" s="1"/>
  <c r="K30" i="21" s="1"/>
  <c r="K30" i="22" s="1"/>
  <c r="K30" i="25" s="1"/>
  <c r="K30" i="38" s="1"/>
  <c r="K38" i="13"/>
  <c r="K38" i="24" s="1"/>
  <c r="K38" i="21" s="1"/>
  <c r="K38" i="22" s="1"/>
  <c r="K38" i="25" s="1"/>
  <c r="K38" i="38" s="1"/>
  <c r="H27" i="13"/>
  <c r="H27" i="24" s="1"/>
  <c r="H27" i="21" s="1"/>
  <c r="H27" i="22" s="1"/>
  <c r="H27" i="25" s="1"/>
  <c r="H27" i="38" s="1"/>
  <c r="I33" i="13"/>
  <c r="I33" i="24" s="1"/>
  <c r="I33" i="21" s="1"/>
  <c r="I33" i="22" s="1"/>
  <c r="I33" i="25" s="1"/>
  <c r="I33" i="38" s="1"/>
  <c r="K49" i="13"/>
  <c r="K49" i="24" s="1"/>
  <c r="K49" i="21" s="1"/>
  <c r="K49" i="22" s="1"/>
  <c r="K49" i="25" s="1"/>
  <c r="I59" i="13"/>
  <c r="I59" i="24" s="1"/>
  <c r="I59" i="21" s="1"/>
  <c r="I59" i="22" s="1"/>
  <c r="I59" i="25" s="1"/>
  <c r="I59" i="38" s="1"/>
  <c r="H53" i="13"/>
  <c r="H53" i="24" s="1"/>
  <c r="H53" i="21" s="1"/>
  <c r="H53" i="22" s="1"/>
  <c r="H53" i="25" s="1"/>
  <c r="H53" i="38" s="1"/>
  <c r="J17" i="13"/>
  <c r="J17" i="24" s="1"/>
  <c r="J17" i="21" s="1"/>
  <c r="J17" i="22" s="1"/>
  <c r="J17" i="25" s="1"/>
  <c r="J17" i="38" s="1"/>
  <c r="K33" i="13"/>
  <c r="K33" i="24" s="1"/>
  <c r="K33" i="21" s="1"/>
  <c r="K33" i="22" s="1"/>
  <c r="K33" i="25" s="1"/>
  <c r="K33" i="38" s="1"/>
  <c r="H30" i="13"/>
  <c r="H30" i="24" s="1"/>
  <c r="H30" i="21" s="1"/>
  <c r="H30" i="22" s="1"/>
  <c r="H30" i="25" s="1"/>
  <c r="H30" i="38" s="1"/>
  <c r="J16" i="13"/>
  <c r="J16" i="24" s="1"/>
  <c r="J16" i="21" s="1"/>
  <c r="J16" i="22" s="1"/>
  <c r="J16" i="25" s="1"/>
  <c r="J16" i="38" s="1"/>
  <c r="J59" i="13"/>
  <c r="J59" i="24" s="1"/>
  <c r="J59" i="21" s="1"/>
  <c r="J59" i="22" s="1"/>
  <c r="J59" i="25" s="1"/>
  <c r="J59" i="38" s="1"/>
  <c r="H47" i="13"/>
  <c r="H47" i="24" s="1"/>
  <c r="H47" i="21" s="1"/>
  <c r="H47" i="22" s="1"/>
  <c r="H47" i="25" s="1"/>
  <c r="K22" i="13"/>
  <c r="K22" i="24" s="1"/>
  <c r="K22" i="21" s="1"/>
  <c r="K22" i="22" s="1"/>
  <c r="K22" i="25" s="1"/>
  <c r="K22" i="38" s="1"/>
  <c r="I35" i="13"/>
  <c r="I35" i="24" s="1"/>
  <c r="I35" i="21" s="1"/>
  <c r="I35" i="22" s="1"/>
  <c r="I35" i="25" s="1"/>
  <c r="I35" i="38" s="1"/>
  <c r="H52" i="13"/>
  <c r="H52" i="24" s="1"/>
  <c r="H52" i="21" s="1"/>
  <c r="H52" i="22" s="1"/>
  <c r="H52" i="25" s="1"/>
  <c r="H52" i="38" s="1"/>
  <c r="I34" i="13"/>
  <c r="I34" i="24" s="1"/>
  <c r="I34" i="21" s="1"/>
  <c r="I34" i="22" s="1"/>
  <c r="I34" i="25" s="1"/>
  <c r="I34" i="38" s="1"/>
  <c r="I16" i="13"/>
  <c r="I16" i="24" s="1"/>
  <c r="I16" i="21" s="1"/>
  <c r="I16" i="22" s="1"/>
  <c r="I16" i="25" s="1"/>
  <c r="I16" i="38" s="1"/>
  <c r="G58" i="13"/>
  <c r="G58" i="24" s="1"/>
  <c r="G58" i="21" s="1"/>
  <c r="G58" i="22" s="1"/>
  <c r="G58" i="25" s="1"/>
  <c r="I28" i="13"/>
  <c r="I28" i="24" s="1"/>
  <c r="I28" i="21" s="1"/>
  <c r="I28" i="22" s="1"/>
  <c r="I28" i="25" s="1"/>
  <c r="I28" i="38" s="1"/>
  <c r="I27" i="13"/>
  <c r="I27" i="24" s="1"/>
  <c r="I27" i="21" s="1"/>
  <c r="I27" i="22" s="1"/>
  <c r="I27" i="25" s="1"/>
  <c r="I27" i="38" s="1"/>
  <c r="I20" i="13"/>
  <c r="I20" i="24" s="1"/>
  <c r="I20" i="21" s="1"/>
  <c r="I20" i="22" s="1"/>
  <c r="I20" i="25" s="1"/>
  <c r="I20" i="38" s="1"/>
  <c r="H36" i="13"/>
  <c r="H36" i="24" s="1"/>
  <c r="H36" i="21" s="1"/>
  <c r="H36" i="22" s="1"/>
  <c r="H36" i="25" s="1"/>
  <c r="H36" i="38" s="1"/>
  <c r="H51" i="13"/>
  <c r="H51" i="24" s="1"/>
  <c r="H51" i="21" s="1"/>
  <c r="H51" i="22" s="1"/>
  <c r="H51" i="25" s="1"/>
  <c r="H51" i="38" s="1"/>
  <c r="K28" i="13"/>
  <c r="K28" i="24" s="1"/>
  <c r="K28" i="21" s="1"/>
  <c r="K28" i="22" s="1"/>
  <c r="K28" i="25" s="1"/>
  <c r="K28" i="38" s="1"/>
  <c r="I52" i="13"/>
  <c r="I52" i="24" s="1"/>
  <c r="I52" i="21" s="1"/>
  <c r="I52" i="22" s="1"/>
  <c r="I52" i="25" s="1"/>
  <c r="I52" i="38" s="1"/>
  <c r="C43" i="13"/>
  <c r="C43" i="24" s="1"/>
  <c r="C43" i="21" s="1"/>
  <c r="C43" i="22" s="1"/>
  <c r="I24" i="13"/>
  <c r="I24" i="24" s="1"/>
  <c r="I24" i="21" s="1"/>
  <c r="I24" i="22" s="1"/>
  <c r="I24" i="25" s="1"/>
  <c r="I24" i="38" s="1"/>
  <c r="H16" i="13"/>
  <c r="H16" i="24" s="1"/>
  <c r="H16" i="21" s="1"/>
  <c r="H16" i="22" s="1"/>
  <c r="H16" i="25" s="1"/>
  <c r="H16" i="38" s="1"/>
  <c r="H15" i="13"/>
  <c r="H15" i="24" s="1"/>
  <c r="H15" i="21" s="1"/>
  <c r="H15" i="22" s="1"/>
  <c r="H15" i="25" s="1"/>
  <c r="H15" i="38" s="1"/>
  <c r="C50" i="13"/>
  <c r="C50" i="24" s="1"/>
  <c r="C50" i="21" s="1"/>
  <c r="C50" i="22" s="1"/>
  <c r="H17" i="13"/>
  <c r="H17" i="24" s="1"/>
  <c r="H17" i="21" s="1"/>
  <c r="H17" i="22" s="1"/>
  <c r="H17" i="25" s="1"/>
  <c r="H17" i="38" s="1"/>
  <c r="I51" i="13"/>
  <c r="I51" i="24" s="1"/>
  <c r="I51" i="21" s="1"/>
  <c r="I51" i="22" s="1"/>
  <c r="I51" i="25" s="1"/>
  <c r="I51" i="38" s="1"/>
  <c r="K23" i="13"/>
  <c r="K23" i="24" s="1"/>
  <c r="K23" i="21" s="1"/>
  <c r="K23" i="22" s="1"/>
  <c r="K23" i="25" s="1"/>
  <c r="K23" i="38" s="1"/>
  <c r="K36" i="13"/>
  <c r="K36" i="24" s="1"/>
  <c r="K36" i="21" s="1"/>
  <c r="K36" i="22" s="1"/>
  <c r="K36" i="25" s="1"/>
  <c r="K36" i="38" s="1"/>
  <c r="J26" i="13"/>
  <c r="J26" i="24" s="1"/>
  <c r="J26" i="21" s="1"/>
  <c r="J26" i="22" s="1"/>
  <c r="J26" i="25" s="1"/>
  <c r="J26" i="38" s="1"/>
  <c r="G57" i="13"/>
  <c r="G57" i="24" s="1"/>
  <c r="G57" i="21" s="1"/>
  <c r="G57" i="22" s="1"/>
  <c r="G57" i="25" s="1"/>
  <c r="G55" i="13"/>
  <c r="G55" i="24" s="1"/>
  <c r="G55" i="21" s="1"/>
  <c r="G55" i="22" s="1"/>
  <c r="G55" i="25" s="1"/>
  <c r="I17" i="13"/>
  <c r="I17" i="24" s="1"/>
  <c r="I17" i="21" s="1"/>
  <c r="I17" i="22" s="1"/>
  <c r="I17" i="25" s="1"/>
  <c r="I17" i="38" s="1"/>
  <c r="J13" i="13"/>
  <c r="J13" i="24" s="1"/>
  <c r="J27" i="13"/>
  <c r="J27" i="24" s="1"/>
  <c r="J27" i="21" s="1"/>
  <c r="J27" i="22" s="1"/>
  <c r="J27" i="25" s="1"/>
  <c r="J27" i="38" s="1"/>
  <c r="H40" i="13"/>
  <c r="H40" i="24" s="1"/>
  <c r="H40" i="21" s="1"/>
  <c r="H40" i="22" s="1"/>
  <c r="H40" i="25" s="1"/>
  <c r="H40" i="38" s="1"/>
  <c r="J56" i="13"/>
  <c r="J56" i="24" s="1"/>
  <c r="J56" i="21" s="1"/>
  <c r="J56" i="22" s="1"/>
  <c r="J56" i="25" s="1"/>
  <c r="J56" i="38" s="1"/>
  <c r="H49" i="13"/>
  <c r="H49" i="24" s="1"/>
  <c r="H49" i="21" s="1"/>
  <c r="H49" i="22" s="1"/>
  <c r="H49" i="25" s="1"/>
  <c r="J23" i="13"/>
  <c r="J23" i="24" s="1"/>
  <c r="J23" i="21" s="1"/>
  <c r="J23" i="22" s="1"/>
  <c r="J23" i="25" s="1"/>
  <c r="J23" i="38" s="1"/>
  <c r="H29" i="13"/>
  <c r="H29" i="24" s="1"/>
  <c r="H29" i="21" s="1"/>
  <c r="H29" i="22" s="1"/>
  <c r="H29" i="25" s="1"/>
  <c r="H29" i="38" s="1"/>
  <c r="J22" i="13"/>
  <c r="J22" i="24" s="1"/>
  <c r="J22" i="21" s="1"/>
  <c r="J22" i="22" s="1"/>
  <c r="J22" i="25" s="1"/>
  <c r="J22" i="38" s="1"/>
  <c r="H35" i="13"/>
  <c r="H35" i="24" s="1"/>
  <c r="H35" i="21" s="1"/>
  <c r="H35" i="22" s="1"/>
  <c r="H35" i="25" s="1"/>
  <c r="H35" i="38" s="1"/>
  <c r="I22" i="13"/>
  <c r="I22" i="24" s="1"/>
  <c r="I22" i="21" s="1"/>
  <c r="I22" i="22" s="1"/>
  <c r="I22" i="25" s="1"/>
  <c r="I22" i="38" s="1"/>
  <c r="G53" i="13"/>
  <c r="G53" i="24" s="1"/>
  <c r="G53" i="21" s="1"/>
  <c r="G53" i="22" s="1"/>
  <c r="G53" i="25" s="1"/>
  <c r="I45" i="13"/>
  <c r="I45" i="24" s="1"/>
  <c r="I45" i="21" s="1"/>
  <c r="I45" i="22" s="1"/>
  <c r="I45" i="25" s="1"/>
  <c r="H45" i="13"/>
  <c r="H45" i="24" s="1"/>
  <c r="H45" i="21" s="1"/>
  <c r="H45" i="22" s="1"/>
  <c r="H45" i="25" s="1"/>
  <c r="H34" i="13"/>
  <c r="H34" i="24" s="1"/>
  <c r="H34" i="21" s="1"/>
  <c r="H34" i="22" s="1"/>
  <c r="H34" i="25" s="1"/>
  <c r="H34" i="38" s="1"/>
  <c r="K29" i="13"/>
  <c r="K29" i="24" s="1"/>
  <c r="K29" i="21" s="1"/>
  <c r="K29" i="22" s="1"/>
  <c r="K29" i="25" s="1"/>
  <c r="K29" i="38" s="1"/>
  <c r="J49" i="13"/>
  <c r="J49" i="24" s="1"/>
  <c r="J49" i="21" s="1"/>
  <c r="J49" i="22" s="1"/>
  <c r="J49" i="25" s="1"/>
  <c r="K59" i="13"/>
  <c r="K59" i="24" s="1"/>
  <c r="K59" i="21" s="1"/>
  <c r="K59" i="22" s="1"/>
  <c r="K59" i="25" s="1"/>
  <c r="K59" i="38" s="1"/>
  <c r="I50" i="13"/>
  <c r="I50" i="24" s="1"/>
  <c r="I50" i="21" s="1"/>
  <c r="I50" i="22" s="1"/>
  <c r="I50" i="25" s="1"/>
  <c r="I50" i="38" s="1"/>
  <c r="K25" i="13"/>
  <c r="K25" i="24" s="1"/>
  <c r="K25" i="21" s="1"/>
  <c r="K25" i="22" s="1"/>
  <c r="K25" i="25" s="1"/>
  <c r="K25" i="38" s="1"/>
  <c r="J30" i="13"/>
  <c r="J30" i="24" s="1"/>
  <c r="J30" i="21" s="1"/>
  <c r="J30" i="22" s="1"/>
  <c r="J30" i="25" s="1"/>
  <c r="J30" i="38" s="1"/>
  <c r="K52" i="13"/>
  <c r="K52" i="24" s="1"/>
  <c r="K52" i="21" s="1"/>
  <c r="K52" i="22" s="1"/>
  <c r="K52" i="25" s="1"/>
  <c r="K52" i="38" s="1"/>
  <c r="I21" i="13"/>
  <c r="I21" i="24" s="1"/>
  <c r="I21" i="21" s="1"/>
  <c r="I21" i="22" s="1"/>
  <c r="I21" i="25" s="1"/>
  <c r="I21" i="38" s="1"/>
  <c r="H37" i="13"/>
  <c r="H37" i="24" s="1"/>
  <c r="H37" i="21" s="1"/>
  <c r="H37" i="22" s="1"/>
  <c r="H37" i="25" s="1"/>
  <c r="H37" i="38" s="1"/>
  <c r="K35" i="13"/>
  <c r="K35" i="24" s="1"/>
  <c r="K35" i="21" s="1"/>
  <c r="K35" i="22" s="1"/>
  <c r="K35" i="25" s="1"/>
  <c r="K35" i="38" s="1"/>
  <c r="I57" i="13"/>
  <c r="I57" i="24" s="1"/>
  <c r="I57" i="21" s="1"/>
  <c r="I57" i="22" s="1"/>
  <c r="I57" i="25" s="1"/>
  <c r="I57" i="38" s="1"/>
  <c r="H59" i="13"/>
  <c r="H59" i="24" s="1"/>
  <c r="H59" i="21" s="1"/>
  <c r="H59" i="22" s="1"/>
  <c r="H59" i="25" s="1"/>
  <c r="H59" i="38" s="1"/>
  <c r="K50" i="13"/>
  <c r="K50" i="24" s="1"/>
  <c r="K50" i="21" s="1"/>
  <c r="K50" i="22" s="1"/>
  <c r="K50" i="25" s="1"/>
  <c r="K50" i="38" s="1"/>
  <c r="K20" i="13"/>
  <c r="K20" i="24" s="1"/>
  <c r="K20" i="21" s="1"/>
  <c r="K20" i="22" s="1"/>
  <c r="K20" i="25" s="1"/>
  <c r="K20" i="38" s="1"/>
  <c r="K58" i="13"/>
  <c r="K58" i="24" s="1"/>
  <c r="K58" i="21" s="1"/>
  <c r="K58" i="22" s="1"/>
  <c r="K58" i="25" s="1"/>
  <c r="K58" i="38" s="1"/>
  <c r="J48" i="13"/>
  <c r="J48" i="24" s="1"/>
  <c r="J48" i="21" s="1"/>
  <c r="J48" i="22" s="1"/>
  <c r="J48" i="25" s="1"/>
  <c r="H31" i="13"/>
  <c r="H31" i="24" s="1"/>
  <c r="H31" i="21" s="1"/>
  <c r="H31" i="22" s="1"/>
  <c r="H31" i="25" s="1"/>
  <c r="H31" i="38" s="1"/>
  <c r="H39" i="13"/>
  <c r="H39" i="24" s="1"/>
  <c r="H39" i="21" s="1"/>
  <c r="H39" i="22" s="1"/>
  <c r="H39" i="25" s="1"/>
  <c r="H39" i="38" s="1"/>
  <c r="J28" i="13"/>
  <c r="J28" i="24" s="1"/>
  <c r="J28" i="21" s="1"/>
  <c r="J28" i="22" s="1"/>
  <c r="J28" i="25" s="1"/>
  <c r="J28" i="38" s="1"/>
  <c r="H41" i="13"/>
  <c r="H41" i="24" s="1"/>
  <c r="H41" i="21" s="1"/>
  <c r="H41" i="22" s="1"/>
  <c r="H41" i="25" s="1"/>
  <c r="H41" i="38" s="1"/>
  <c r="I31" i="13"/>
  <c r="I31" i="24" s="1"/>
  <c r="I31" i="21" s="1"/>
  <c r="I31" i="22" s="1"/>
  <c r="I31" i="25" s="1"/>
  <c r="I31" i="38" s="1"/>
  <c r="K32" i="13"/>
  <c r="K32" i="24" s="1"/>
  <c r="K32" i="21" s="1"/>
  <c r="K32" i="22" s="1"/>
  <c r="K32" i="25" s="1"/>
  <c r="K32" i="38" s="1"/>
  <c r="J41" i="13"/>
  <c r="J41" i="24" s="1"/>
  <c r="J41" i="21" s="1"/>
  <c r="J41" i="22" s="1"/>
  <c r="J41" i="25" s="1"/>
  <c r="J41" i="38" s="1"/>
  <c r="I39" i="13"/>
  <c r="I39" i="24" s="1"/>
  <c r="I39" i="21" s="1"/>
  <c r="I39" i="22" s="1"/>
  <c r="I39" i="25" s="1"/>
  <c r="I39" i="38" s="1"/>
  <c r="H13" i="13"/>
  <c r="H13" i="24" s="1"/>
  <c r="I40" i="13"/>
  <c r="I40" i="24" s="1"/>
  <c r="I40" i="21" s="1"/>
  <c r="I40" i="22" s="1"/>
  <c r="I40" i="25" s="1"/>
  <c r="I40" i="38" s="1"/>
  <c r="I55" i="13"/>
  <c r="I55" i="24" s="1"/>
  <c r="I55" i="21" s="1"/>
  <c r="I55" i="22" s="1"/>
  <c r="I55" i="25" s="1"/>
  <c r="I55" i="38" s="1"/>
  <c r="I58" i="13"/>
  <c r="I58" i="24" s="1"/>
  <c r="I58" i="21" s="1"/>
  <c r="I58" i="22" s="1"/>
  <c r="I58" i="25" s="1"/>
  <c r="I58" i="38" s="1"/>
  <c r="K15" i="13"/>
  <c r="K15" i="24" s="1"/>
  <c r="K15" i="21" s="1"/>
  <c r="K15" i="22" s="1"/>
  <c r="K15" i="25" s="1"/>
  <c r="K15" i="38" s="1"/>
  <c r="J51" i="13"/>
  <c r="J51" i="24" s="1"/>
  <c r="J51" i="21" s="1"/>
  <c r="J51" i="22" s="1"/>
  <c r="J51" i="25" s="1"/>
  <c r="J51" i="38" s="1"/>
  <c r="I15" i="13"/>
  <c r="I15" i="24" s="1"/>
  <c r="I15" i="21" s="1"/>
  <c r="I15" i="22" s="1"/>
  <c r="I15" i="25" s="1"/>
  <c r="I15" i="38" s="1"/>
  <c r="J24" i="13"/>
  <c r="J24" i="24" s="1"/>
  <c r="J24" i="21" s="1"/>
  <c r="J24" i="22" s="1"/>
  <c r="J24" i="25" s="1"/>
  <c r="J24" i="38" s="1"/>
  <c r="I48" i="13"/>
  <c r="I48" i="24" s="1"/>
  <c r="I48" i="21" s="1"/>
  <c r="I48" i="22" s="1"/>
  <c r="I48" i="25" s="1"/>
  <c r="K27" i="13"/>
  <c r="K27" i="24" s="1"/>
  <c r="K27" i="21" s="1"/>
  <c r="K27" i="22" s="1"/>
  <c r="K27" i="25" s="1"/>
  <c r="K27" i="38" s="1"/>
  <c r="I49" i="13"/>
  <c r="I49" i="24" s="1"/>
  <c r="I49" i="21" s="1"/>
  <c r="I49" i="22" s="1"/>
  <c r="I49" i="25" s="1"/>
  <c r="G59" i="13"/>
  <c r="G59" i="24" s="1"/>
  <c r="G59" i="21" s="1"/>
  <c r="G59" i="22" s="1"/>
  <c r="G59" i="25" s="1"/>
  <c r="I23" i="13"/>
  <c r="I23" i="24" s="1"/>
  <c r="I23" i="21" s="1"/>
  <c r="I23" i="22" s="1"/>
  <c r="I23" i="25" s="1"/>
  <c r="I23" i="38" s="1"/>
  <c r="K18" i="13"/>
  <c r="K18" i="24" s="1"/>
  <c r="K18" i="21" s="1"/>
  <c r="K18" i="22" s="1"/>
  <c r="K18" i="25" s="1"/>
  <c r="K18" i="38" s="1"/>
  <c r="K57" i="13"/>
  <c r="K57" i="24" s="1"/>
  <c r="K57" i="21" s="1"/>
  <c r="K57" i="22" s="1"/>
  <c r="K57" i="25" s="1"/>
  <c r="K57" i="38" s="1"/>
  <c r="G50" i="13"/>
  <c r="G50" i="24" s="1"/>
  <c r="G50" i="21" s="1"/>
  <c r="G50" i="22" s="1"/>
  <c r="G50" i="25" s="1"/>
  <c r="H19" i="13"/>
  <c r="H19" i="24" s="1"/>
  <c r="H19" i="21" s="1"/>
  <c r="H19" i="22" s="1"/>
  <c r="H19" i="25" s="1"/>
  <c r="H19" i="38" s="1"/>
  <c r="H33" i="13"/>
  <c r="H33" i="24" s="1"/>
  <c r="H33" i="21" s="1"/>
  <c r="H33" i="22" s="1"/>
  <c r="H33" i="25" s="1"/>
  <c r="H33" i="38" s="1"/>
  <c r="H46" i="13"/>
  <c r="H46" i="24" s="1"/>
  <c r="H46" i="21" s="1"/>
  <c r="H46" i="22" s="1"/>
  <c r="H46" i="25" s="1"/>
  <c r="H24" i="13"/>
  <c r="H24" i="24" s="1"/>
  <c r="H24" i="21" s="1"/>
  <c r="H24" i="22" s="1"/>
  <c r="H24" i="25" s="1"/>
  <c r="H24" i="38" s="1"/>
  <c r="K17" i="13"/>
  <c r="K17" i="24" s="1"/>
  <c r="K17" i="21" s="1"/>
  <c r="K17" i="22" s="1"/>
  <c r="K17" i="25" s="1"/>
  <c r="K17" i="38" s="1"/>
  <c r="H14" i="13"/>
  <c r="H14" i="24" s="1"/>
  <c r="H14" i="21" s="1"/>
  <c r="H14" i="22" s="1"/>
  <c r="H14" i="25" s="1"/>
  <c r="H14" i="38" s="1"/>
  <c r="H20" i="13"/>
  <c r="H20" i="24" s="1"/>
  <c r="H20" i="21" s="1"/>
  <c r="H20" i="22" s="1"/>
  <c r="H20" i="25" s="1"/>
  <c r="H20" i="38" s="1"/>
  <c r="J57" i="13"/>
  <c r="J57" i="24" s="1"/>
  <c r="J57" i="21" s="1"/>
  <c r="J57" i="22" s="1"/>
  <c r="J57" i="25" s="1"/>
  <c r="J57" i="38" s="1"/>
  <c r="G46" i="13"/>
  <c r="G46" i="24" s="1"/>
  <c r="G46" i="21" s="1"/>
  <c r="G46" i="22" s="1"/>
  <c r="G46" i="25" s="1"/>
  <c r="J38" i="13"/>
  <c r="J38" i="24" s="1"/>
  <c r="J38" i="21" s="1"/>
  <c r="J38" i="22" s="1"/>
  <c r="J38" i="25" s="1"/>
  <c r="J38" i="38" s="1"/>
  <c r="K47" i="13"/>
  <c r="K47" i="24" s="1"/>
  <c r="K47" i="21" s="1"/>
  <c r="K47" i="22" s="1"/>
  <c r="K47" i="25" s="1"/>
  <c r="J31" i="13"/>
  <c r="J31" i="24" s="1"/>
  <c r="J31" i="21" s="1"/>
  <c r="J31" i="22" s="1"/>
  <c r="J31" i="25" s="1"/>
  <c r="J31" i="38" s="1"/>
  <c r="K53" i="13"/>
  <c r="K53" i="24" s="1"/>
  <c r="K53" i="21" s="1"/>
  <c r="K53" i="22" s="1"/>
  <c r="K53" i="25" s="1"/>
  <c r="K53" i="38" s="1"/>
  <c r="I32" i="13"/>
  <c r="I32" i="24" s="1"/>
  <c r="I32" i="21" s="1"/>
  <c r="I32" i="22" s="1"/>
  <c r="I32" i="25" s="1"/>
  <c r="I32" i="38" s="1"/>
  <c r="H48" i="13"/>
  <c r="H48" i="24" s="1"/>
  <c r="H48" i="21" s="1"/>
  <c r="H48" i="22" s="1"/>
  <c r="H48" i="25" s="1"/>
  <c r="I38" i="13"/>
  <c r="I38" i="24" s="1"/>
  <c r="I38" i="21" s="1"/>
  <c r="I38" i="22" s="1"/>
  <c r="I38" i="25" s="1"/>
  <c r="I38" i="38" s="1"/>
  <c r="H55" i="13"/>
  <c r="H55" i="24" s="1"/>
  <c r="H55" i="21" s="1"/>
  <c r="H55" i="22" s="1"/>
  <c r="H55" i="25" s="1"/>
  <c r="H55" i="38" s="1"/>
  <c r="H26" i="13"/>
  <c r="H26" i="24" s="1"/>
  <c r="H26" i="21" s="1"/>
  <c r="H26" i="22" s="1"/>
  <c r="H26" i="25" s="1"/>
  <c r="H26" i="38" s="1"/>
  <c r="I53" i="13"/>
  <c r="I53" i="24" s="1"/>
  <c r="I53" i="21" s="1"/>
  <c r="I53" i="22" s="1"/>
  <c r="I53" i="25" s="1"/>
  <c r="I53" i="38" s="1"/>
  <c r="D51" i="38"/>
  <c r="H38" i="13"/>
  <c r="H38" i="24" s="1"/>
  <c r="H38" i="21" s="1"/>
  <c r="H38" i="22" s="1"/>
  <c r="H38" i="25" s="1"/>
  <c r="H38" i="38" s="1"/>
  <c r="G54" i="13"/>
  <c r="G54" i="24" s="1"/>
  <c r="G54" i="21" s="1"/>
  <c r="G54" i="22" s="1"/>
  <c r="G54" i="25" s="1"/>
  <c r="K42" i="13"/>
  <c r="K42" i="24" s="1"/>
  <c r="K42" i="21" s="1"/>
  <c r="K42" i="22" s="1"/>
  <c r="K42" i="25" s="1"/>
  <c r="K42" i="38" s="1"/>
  <c r="I19" i="13"/>
  <c r="I19" i="24" s="1"/>
  <c r="I19" i="21" s="1"/>
  <c r="I19" i="22" s="1"/>
  <c r="I19" i="25" s="1"/>
  <c r="I19" i="38" s="1"/>
  <c r="I14" i="13"/>
  <c r="I14" i="24" s="1"/>
  <c r="I14" i="21" s="1"/>
  <c r="I14" i="22" s="1"/>
  <c r="I14" i="25" s="1"/>
  <c r="I14" i="38" s="1"/>
  <c r="J52" i="13"/>
  <c r="J52" i="24" s="1"/>
  <c r="J52" i="21" s="1"/>
  <c r="J52" i="22" s="1"/>
  <c r="J52" i="25" s="1"/>
  <c r="J52" i="38" s="1"/>
  <c r="K14" i="13"/>
  <c r="K14" i="24" s="1"/>
  <c r="K14" i="21" s="1"/>
  <c r="K14" i="22" s="1"/>
  <c r="K14" i="25" s="1"/>
  <c r="K14" i="38" s="1"/>
  <c r="I42" i="13"/>
  <c r="I42" i="24" s="1"/>
  <c r="I42" i="21" s="1"/>
  <c r="I42" i="22" s="1"/>
  <c r="I42" i="25" s="1"/>
  <c r="I42" i="38" s="1"/>
  <c r="H23" i="13"/>
  <c r="H23" i="24" s="1"/>
  <c r="H23" i="21" s="1"/>
  <c r="H23" i="22" s="1"/>
  <c r="H23" i="25" s="1"/>
  <c r="H23" i="38" s="1"/>
  <c r="H50" i="13"/>
  <c r="H50" i="24" s="1"/>
  <c r="H50" i="21" s="1"/>
  <c r="H50" i="22" s="1"/>
  <c r="H50" i="25" s="1"/>
  <c r="H50" i="38" s="1"/>
  <c r="K55" i="13"/>
  <c r="K55" i="24" s="1"/>
  <c r="K55" i="21" s="1"/>
  <c r="K55" i="22" s="1"/>
  <c r="K55" i="25" s="1"/>
  <c r="K55" i="38" s="1"/>
  <c r="K37" i="13"/>
  <c r="K37" i="24" s="1"/>
  <c r="K37" i="21" s="1"/>
  <c r="K37" i="22" s="1"/>
  <c r="K37" i="25" s="1"/>
  <c r="K37" i="38" s="1"/>
  <c r="J55" i="13"/>
  <c r="J55" i="24" s="1"/>
  <c r="J55" i="21" s="1"/>
  <c r="J55" i="22" s="1"/>
  <c r="J55" i="25" s="1"/>
  <c r="J55" i="38" s="1"/>
  <c r="K34" i="13"/>
  <c r="K34" i="24" s="1"/>
  <c r="K34" i="21" s="1"/>
  <c r="K34" i="22" s="1"/>
  <c r="K34" i="25" s="1"/>
  <c r="K34" i="38" s="1"/>
  <c r="L46" i="25" l="1"/>
  <c r="W318" i="12"/>
  <c r="J313" i="46"/>
  <c r="K313" i="46" s="1"/>
  <c r="I113" i="46"/>
  <c r="K113" i="46" s="1"/>
  <c r="W115" i="12"/>
  <c r="I90" i="46"/>
  <c r="K90" i="46" s="1"/>
  <c r="W92" i="12"/>
  <c r="W16" i="12"/>
  <c r="I14" i="46"/>
  <c r="I156" i="46"/>
  <c r="K156" i="46" s="1"/>
  <c r="W158" i="12"/>
  <c r="I147" i="46"/>
  <c r="K147" i="46" s="1"/>
  <c r="W149" i="12"/>
  <c r="J186" i="46"/>
  <c r="K186" i="46" s="1"/>
  <c r="W188" i="12"/>
  <c r="W199" i="12"/>
  <c r="I194" i="46"/>
  <c r="K194" i="46" s="1"/>
  <c r="W223" i="12"/>
  <c r="I218" i="46"/>
  <c r="K218" i="46" s="1"/>
  <c r="W174" i="12"/>
  <c r="I172" i="46"/>
  <c r="K172" i="46" s="1"/>
  <c r="W130" i="12"/>
  <c r="I128" i="46"/>
  <c r="K128" i="46" s="1"/>
  <c r="W94" i="12"/>
  <c r="I92" i="46"/>
  <c r="K92" i="46" s="1"/>
  <c r="I32" i="46"/>
  <c r="K32" i="46" s="1"/>
  <c r="W34" i="12"/>
  <c r="I205" i="46"/>
  <c r="K205" i="46" s="1"/>
  <c r="W210" i="12"/>
  <c r="I37" i="46"/>
  <c r="K37" i="46" s="1"/>
  <c r="W39" i="12"/>
  <c r="W26" i="12"/>
  <c r="I24" i="46"/>
  <c r="K24" i="46" s="1"/>
  <c r="I228" i="46"/>
  <c r="K228" i="46" s="1"/>
  <c r="W233" i="12"/>
  <c r="I231" i="46"/>
  <c r="K231" i="46" s="1"/>
  <c r="W236" i="12"/>
  <c r="L47" i="38"/>
  <c r="W152" i="12"/>
  <c r="I150" i="46"/>
  <c r="K150" i="46" s="1"/>
  <c r="I146" i="46"/>
  <c r="K146" i="46" s="1"/>
  <c r="W148" i="12"/>
  <c r="I154" i="46"/>
  <c r="K154" i="46" s="1"/>
  <c r="W156" i="12"/>
  <c r="I74" i="46"/>
  <c r="K74" i="46" s="1"/>
  <c r="W76" i="12"/>
  <c r="W104" i="12"/>
  <c r="I102" i="46"/>
  <c r="K102" i="46" s="1"/>
  <c r="W59" i="12"/>
  <c r="I57" i="46"/>
  <c r="K57" i="46" s="1"/>
  <c r="I63" i="46"/>
  <c r="K63" i="46" s="1"/>
  <c r="W65" i="12"/>
  <c r="W244" i="12"/>
  <c r="I239" i="46"/>
  <c r="K239" i="46" s="1"/>
  <c r="J19" i="46"/>
  <c r="K19" i="46" s="1"/>
  <c r="W21" i="12"/>
  <c r="W190" i="12"/>
  <c r="I188" i="46"/>
  <c r="K188" i="46" s="1"/>
  <c r="I97" i="46"/>
  <c r="K97" i="46" s="1"/>
  <c r="W99" i="12"/>
  <c r="W176" i="12"/>
  <c r="I174" i="46"/>
  <c r="K174" i="46" s="1"/>
  <c r="I123" i="46"/>
  <c r="K123" i="46" s="1"/>
  <c r="W125" i="12"/>
  <c r="I135" i="46"/>
  <c r="K135" i="46" s="1"/>
  <c r="W137" i="12"/>
  <c r="I22" i="46"/>
  <c r="W24" i="12"/>
  <c r="I134" i="46"/>
  <c r="K134" i="46" s="1"/>
  <c r="W136" i="12"/>
  <c r="W67" i="12"/>
  <c r="I65" i="46"/>
  <c r="K65" i="46" s="1"/>
  <c r="W173" i="12"/>
  <c r="I171" i="46"/>
  <c r="K171" i="46" s="1"/>
  <c r="I195" i="46"/>
  <c r="K195" i="46" s="1"/>
  <c r="W200" i="12"/>
  <c r="I152" i="46"/>
  <c r="K152" i="46" s="1"/>
  <c r="W154" i="12"/>
  <c r="I309" i="29"/>
  <c r="I98" i="46"/>
  <c r="K98" i="46" s="1"/>
  <c r="W100" i="12"/>
  <c r="W31" i="12"/>
  <c r="I29" i="46"/>
  <c r="K29" i="46" s="1"/>
  <c r="W109" i="12"/>
  <c r="I107" i="46"/>
  <c r="K107" i="46" s="1"/>
  <c r="W84" i="12"/>
  <c r="I82" i="46"/>
  <c r="K82" i="46" s="1"/>
  <c r="I51" i="46"/>
  <c r="K51" i="46" s="1"/>
  <c r="W53" i="12"/>
  <c r="W171" i="12"/>
  <c r="I169" i="46"/>
  <c r="K169" i="46" s="1"/>
  <c r="I162" i="46"/>
  <c r="K162" i="46" s="1"/>
  <c r="W164" i="12"/>
  <c r="I166" i="46"/>
  <c r="K166" i="46" s="1"/>
  <c r="W168" i="12"/>
  <c r="I196" i="46"/>
  <c r="K196" i="46" s="1"/>
  <c r="W201" i="12"/>
  <c r="I143" i="29"/>
  <c r="I75" i="29"/>
  <c r="I95" i="29"/>
  <c r="I18" i="29"/>
  <c r="I38" i="29"/>
  <c r="I76" i="29"/>
  <c r="I157" i="46"/>
  <c r="J84" i="29"/>
  <c r="W238" i="12"/>
  <c r="I233" i="46"/>
  <c r="K233" i="46" s="1"/>
  <c r="L46" i="38"/>
  <c r="I120" i="46"/>
  <c r="K120" i="46" s="1"/>
  <c r="W122" i="12"/>
  <c r="I242" i="46"/>
  <c r="K242" i="46" s="1"/>
  <c r="W247" i="12"/>
  <c r="W195" i="12"/>
  <c r="I190" i="46"/>
  <c r="K190" i="46" s="1"/>
  <c r="W98" i="12"/>
  <c r="I96" i="46"/>
  <c r="K96" i="46" s="1"/>
  <c r="W246" i="12"/>
  <c r="I241" i="46"/>
  <c r="K241" i="46" s="1"/>
  <c r="I232" i="46"/>
  <c r="K232" i="46" s="1"/>
  <c r="W237" i="12"/>
  <c r="I227" i="46"/>
  <c r="K227" i="46" s="1"/>
  <c r="W232" i="12"/>
  <c r="I46" i="46"/>
  <c r="K46" i="46" s="1"/>
  <c r="W48" i="12"/>
  <c r="W185" i="12"/>
  <c r="I183" i="46"/>
  <c r="K183" i="46" s="1"/>
  <c r="I91" i="46"/>
  <c r="K91" i="46" s="1"/>
  <c r="W93" i="12"/>
  <c r="I119" i="46"/>
  <c r="K119" i="46" s="1"/>
  <c r="W121" i="12"/>
  <c r="I240" i="46"/>
  <c r="K240" i="46" s="1"/>
  <c r="W245" i="12"/>
  <c r="W155" i="12"/>
  <c r="I153" i="46"/>
  <c r="K153" i="46" s="1"/>
  <c r="I124" i="46"/>
  <c r="K124" i="46" s="1"/>
  <c r="W126" i="12"/>
  <c r="I236" i="46"/>
  <c r="K236" i="46" s="1"/>
  <c r="W241" i="12"/>
  <c r="I52" i="46"/>
  <c r="I47" i="46"/>
  <c r="K47" i="46" s="1"/>
  <c r="W49" i="12"/>
  <c r="W52" i="12"/>
  <c r="I50" i="46"/>
  <c r="K50" i="46" s="1"/>
  <c r="W72" i="12"/>
  <c r="I70" i="46"/>
  <c r="K70" i="46" s="1"/>
  <c r="I77" i="46"/>
  <c r="K77" i="46" s="1"/>
  <c r="W79" i="12"/>
  <c r="I93" i="46"/>
  <c r="K93" i="46" s="1"/>
  <c r="W95" i="12"/>
  <c r="I127" i="46"/>
  <c r="K127" i="46" s="1"/>
  <c r="W129" i="12"/>
  <c r="I212" i="46"/>
  <c r="K212" i="46" s="1"/>
  <c r="W217" i="12"/>
  <c r="W43" i="12"/>
  <c r="J41" i="46"/>
  <c r="K41" i="46" s="1"/>
  <c r="W243" i="12"/>
  <c r="I238" i="46"/>
  <c r="K238" i="46" s="1"/>
  <c r="I165" i="46"/>
  <c r="K165" i="46" s="1"/>
  <c r="W167" i="12"/>
  <c r="J78" i="46"/>
  <c r="K78" i="46" s="1"/>
  <c r="W80" i="12"/>
  <c r="I49" i="46"/>
  <c r="K49" i="46" s="1"/>
  <c r="W51" i="12"/>
  <c r="I106" i="46"/>
  <c r="K106" i="46" s="1"/>
  <c r="W108" i="12"/>
  <c r="W19" i="12"/>
  <c r="I17" i="46"/>
  <c r="K17" i="46" s="1"/>
  <c r="I60" i="46"/>
  <c r="K60" i="46" s="1"/>
  <c r="W62" i="12"/>
  <c r="W61" i="12"/>
  <c r="I59" i="46"/>
  <c r="K59" i="46" s="1"/>
  <c r="W183" i="12"/>
  <c r="I181" i="46"/>
  <c r="K181" i="46" s="1"/>
  <c r="I25" i="46"/>
  <c r="K25" i="46" s="1"/>
  <c r="W27" i="12"/>
  <c r="W166" i="12"/>
  <c r="I164" i="46"/>
  <c r="K164" i="46" s="1"/>
  <c r="I31" i="46"/>
  <c r="K31" i="46" s="1"/>
  <c r="W33" i="12"/>
  <c r="I16" i="29"/>
  <c r="I87" i="29"/>
  <c r="I42" i="29"/>
  <c r="I85" i="29"/>
  <c r="I66" i="29"/>
  <c r="I80" i="29"/>
  <c r="I187" i="29"/>
  <c r="I182" i="29"/>
  <c r="I86" i="29"/>
  <c r="I137" i="29"/>
  <c r="I27" i="29"/>
  <c r="I67" i="29"/>
  <c r="I126" i="29"/>
  <c r="I139" i="29"/>
  <c r="I14" i="29"/>
  <c r="I194" i="29"/>
  <c r="J79" i="46"/>
  <c r="K79" i="46" s="1"/>
  <c r="W81" i="12"/>
  <c r="W101" i="12"/>
  <c r="I99" i="46"/>
  <c r="K99" i="46" s="1"/>
  <c r="I170" i="46"/>
  <c r="K170" i="46" s="1"/>
  <c r="W172" i="12"/>
  <c r="W162" i="12"/>
  <c r="I160" i="46"/>
  <c r="K160" i="46" s="1"/>
  <c r="W103" i="12"/>
  <c r="I101" i="46"/>
  <c r="K101" i="46" s="1"/>
  <c r="I26" i="46"/>
  <c r="K26" i="46" s="1"/>
  <c r="W28" i="12"/>
  <c r="I173" i="46"/>
  <c r="K173" i="46" s="1"/>
  <c r="W175" i="12"/>
  <c r="W17" i="12"/>
  <c r="I15" i="46"/>
  <c r="K15" i="46" s="1"/>
  <c r="W202" i="12"/>
  <c r="I197" i="46"/>
  <c r="K197" i="46" s="1"/>
  <c r="W157" i="12"/>
  <c r="I155" i="46"/>
  <c r="K155" i="46" s="1"/>
  <c r="W30" i="12"/>
  <c r="I28" i="46"/>
  <c r="K28" i="46" s="1"/>
  <c r="I235" i="46"/>
  <c r="K235" i="46" s="1"/>
  <c r="W240" i="12"/>
  <c r="I88" i="46"/>
  <c r="K88" i="46" s="1"/>
  <c r="W90" i="12"/>
  <c r="I229" i="46"/>
  <c r="K229" i="46" s="1"/>
  <c r="W234" i="12"/>
  <c r="I131" i="46"/>
  <c r="K131" i="46" s="1"/>
  <c r="W133" i="12"/>
  <c r="I243" i="46"/>
  <c r="K243" i="46" s="1"/>
  <c r="W248" i="12"/>
  <c r="W242" i="12"/>
  <c r="I237" i="46"/>
  <c r="K237" i="46" s="1"/>
  <c r="W123" i="12"/>
  <c r="I121" i="46"/>
  <c r="K121" i="46" s="1"/>
  <c r="W187" i="12"/>
  <c r="J185" i="46"/>
  <c r="K185" i="46" s="1"/>
  <c r="W73" i="12"/>
  <c r="I71" i="46"/>
  <c r="K71" i="46" s="1"/>
  <c r="W55" i="12"/>
  <c r="I53" i="46"/>
  <c r="K53" i="46" s="1"/>
  <c r="W135" i="12"/>
  <c r="I133" i="46"/>
  <c r="K133" i="46" s="1"/>
  <c r="I68" i="46"/>
  <c r="K68" i="46" s="1"/>
  <c r="W70" i="12"/>
  <c r="I104" i="29"/>
  <c r="I125" i="29"/>
  <c r="I122" i="29"/>
  <c r="I33" i="29"/>
  <c r="I148" i="29"/>
  <c r="I45" i="46"/>
  <c r="I35" i="29"/>
  <c r="I81" i="29"/>
  <c r="I113" i="29"/>
  <c r="I13" i="46"/>
  <c r="I175" i="29"/>
  <c r="I66" i="46"/>
  <c r="I72" i="46"/>
  <c r="I129" i="46"/>
  <c r="I130" i="46"/>
  <c r="K130" i="46" s="1"/>
  <c r="W132" i="12"/>
  <c r="I56" i="46"/>
  <c r="K56" i="46" s="1"/>
  <c r="W58" i="12"/>
  <c r="J94" i="46"/>
  <c r="K94" i="46" s="1"/>
  <c r="W96" i="12"/>
  <c r="L48" i="38"/>
  <c r="W138" i="12"/>
  <c r="I136" i="46"/>
  <c r="K136" i="46" s="1"/>
  <c r="W56" i="12"/>
  <c r="I54" i="46"/>
  <c r="K54" i="46" s="1"/>
  <c r="W182" i="12"/>
  <c r="I180" i="46"/>
  <c r="K180" i="46" s="1"/>
  <c r="W41" i="12"/>
  <c r="I39" i="46"/>
  <c r="K39" i="46" s="1"/>
  <c r="W25" i="12"/>
  <c r="I23" i="46"/>
  <c r="J312" i="46"/>
  <c r="K312" i="46" s="1"/>
  <c r="W317" i="12"/>
  <c r="W163" i="12"/>
  <c r="I161" i="46"/>
  <c r="K161" i="46" s="1"/>
  <c r="I208" i="46"/>
  <c r="K208" i="46" s="1"/>
  <c r="W213" i="12"/>
  <c r="W165" i="12"/>
  <c r="I163" i="46"/>
  <c r="K163" i="46" s="1"/>
  <c r="W107" i="12"/>
  <c r="I105" i="46"/>
  <c r="K105" i="46" s="1"/>
  <c r="W85" i="12"/>
  <c r="I83" i="46"/>
  <c r="K83" i="46" s="1"/>
  <c r="L45" i="38"/>
  <c r="I159" i="46"/>
  <c r="K159" i="46" s="1"/>
  <c r="W161" i="12"/>
  <c r="W64" i="12"/>
  <c r="I62" i="46"/>
  <c r="K62" i="46" s="1"/>
  <c r="W63" i="12"/>
  <c r="I61" i="46"/>
  <c r="K61" i="46" s="1"/>
  <c r="I115" i="46"/>
  <c r="K115" i="46" s="1"/>
  <c r="W117" i="12"/>
  <c r="W206" i="12"/>
  <c r="I201" i="46"/>
  <c r="K201" i="46" s="1"/>
  <c r="W113" i="12"/>
  <c r="I111" i="46"/>
  <c r="K111" i="46" s="1"/>
  <c r="W198" i="12"/>
  <c r="I193" i="46"/>
  <c r="K193" i="46" s="1"/>
  <c r="W66" i="12"/>
  <c r="I64" i="46"/>
  <c r="K64" i="46" s="1"/>
  <c r="I202" i="46"/>
  <c r="K202" i="46" s="1"/>
  <c r="W207" i="12"/>
  <c r="W160" i="12"/>
  <c r="I158" i="46"/>
  <c r="K158" i="46" s="1"/>
  <c r="W186" i="12"/>
  <c r="I184" i="46"/>
  <c r="K184" i="46" s="1"/>
  <c r="W153" i="12"/>
  <c r="I151" i="46"/>
  <c r="K151" i="46" s="1"/>
  <c r="W134" i="12"/>
  <c r="I132" i="46"/>
  <c r="K132" i="46" s="1"/>
  <c r="I100" i="46"/>
  <c r="K100" i="46" s="1"/>
  <c r="W102" i="12"/>
  <c r="I167" i="46"/>
  <c r="K167" i="46" s="1"/>
  <c r="W169" i="12"/>
  <c r="I30" i="46"/>
  <c r="K30" i="46" s="1"/>
  <c r="W32" i="12"/>
  <c r="I44" i="46"/>
  <c r="I73" i="29"/>
  <c r="I144" i="29"/>
  <c r="I21" i="29"/>
  <c r="I149" i="29"/>
  <c r="I48" i="29"/>
  <c r="I20" i="29"/>
  <c r="I90" i="29"/>
  <c r="I40" i="46"/>
  <c r="I89" i="29"/>
  <c r="I145" i="29"/>
  <c r="I138" i="29"/>
  <c r="I129" i="29"/>
  <c r="I72" i="29"/>
  <c r="I69" i="29"/>
  <c r="I141" i="29"/>
  <c r="I103" i="29"/>
  <c r="I45" i="29"/>
  <c r="K45" i="29" s="1"/>
  <c r="K47" i="12"/>
  <c r="G54" i="38"/>
  <c r="L54" i="38" s="1"/>
  <c r="L54" i="25"/>
  <c r="R25" i="8"/>
  <c r="G25" i="13"/>
  <c r="G25" i="24" s="1"/>
  <c r="G25" i="21" s="1"/>
  <c r="G25" i="22" s="1"/>
  <c r="G25" i="25" s="1"/>
  <c r="E44" i="38"/>
  <c r="E44" i="25"/>
  <c r="G30" i="13"/>
  <c r="G30" i="24" s="1"/>
  <c r="G30" i="21" s="1"/>
  <c r="G30" i="22" s="1"/>
  <c r="G30" i="25" s="1"/>
  <c r="R30" i="8"/>
  <c r="R24" i="8"/>
  <c r="G24" i="13"/>
  <c r="G24" i="24" s="1"/>
  <c r="G24" i="21" s="1"/>
  <c r="G24" i="22" s="1"/>
  <c r="G24" i="25" s="1"/>
  <c r="L59" i="25"/>
  <c r="G59" i="38"/>
  <c r="L59" i="38" s="1"/>
  <c r="H11" i="24"/>
  <c r="H13" i="21"/>
  <c r="R17" i="8"/>
  <c r="G17" i="13"/>
  <c r="G17" i="24" s="1"/>
  <c r="G17" i="21" s="1"/>
  <c r="G17" i="22" s="1"/>
  <c r="G17" i="25" s="1"/>
  <c r="C39" i="13"/>
  <c r="C39" i="24" s="1"/>
  <c r="C39" i="21" s="1"/>
  <c r="C39" i="22" s="1"/>
  <c r="R21" i="8"/>
  <c r="G21" i="13"/>
  <c r="G21" i="24" s="1"/>
  <c r="G21" i="21" s="1"/>
  <c r="G21" i="22" s="1"/>
  <c r="G21" i="25" s="1"/>
  <c r="G32" i="13"/>
  <c r="G32" i="24" s="1"/>
  <c r="G32" i="21" s="1"/>
  <c r="G32" i="22" s="1"/>
  <c r="G32" i="25" s="1"/>
  <c r="R32" i="8"/>
  <c r="L53" i="25"/>
  <c r="G53" i="38"/>
  <c r="L53" i="38" s="1"/>
  <c r="R20" i="8"/>
  <c r="G20" i="13"/>
  <c r="G20" i="24" s="1"/>
  <c r="G20" i="21" s="1"/>
  <c r="G20" i="22" s="1"/>
  <c r="G20" i="25" s="1"/>
  <c r="J11" i="24"/>
  <c r="J13" i="21"/>
  <c r="G57" i="38"/>
  <c r="L57" i="38" s="1"/>
  <c r="L57" i="25"/>
  <c r="G26" i="13"/>
  <c r="G26" i="24" s="1"/>
  <c r="G26" i="21" s="1"/>
  <c r="G26" i="22" s="1"/>
  <c r="G26" i="25" s="1"/>
  <c r="R26" i="8"/>
  <c r="G51" i="38"/>
  <c r="L51" i="38" s="1"/>
  <c r="E51" i="38" s="1"/>
  <c r="L51" i="25"/>
  <c r="G39" i="13"/>
  <c r="G39" i="24" s="1"/>
  <c r="G39" i="21" s="1"/>
  <c r="G39" i="22" s="1"/>
  <c r="G39" i="25" s="1"/>
  <c r="R39" i="8"/>
  <c r="L47" i="25"/>
  <c r="C18" i="13"/>
  <c r="C18" i="24" s="1"/>
  <c r="C18" i="21" s="1"/>
  <c r="C18" i="22" s="1"/>
  <c r="G56" i="38"/>
  <c r="L56" i="38" s="1"/>
  <c r="L56" i="25"/>
  <c r="C37" i="13"/>
  <c r="C37" i="24" s="1"/>
  <c r="C37" i="21" s="1"/>
  <c r="C37" i="22" s="1"/>
  <c r="G36" i="13"/>
  <c r="G36" i="24" s="1"/>
  <c r="G36" i="21" s="1"/>
  <c r="G36" i="22" s="1"/>
  <c r="G36" i="25" s="1"/>
  <c r="R36" i="8"/>
  <c r="C13" i="13"/>
  <c r="C13" i="24" s="1"/>
  <c r="C13" i="21" s="1"/>
  <c r="C13" i="22" s="1"/>
  <c r="C40" i="13"/>
  <c r="C40" i="24" s="1"/>
  <c r="C40" i="21" s="1"/>
  <c r="C40" i="22" s="1"/>
  <c r="C25" i="13"/>
  <c r="C25" i="24" s="1"/>
  <c r="C25" i="21" s="1"/>
  <c r="C25" i="22" s="1"/>
  <c r="C34" i="13"/>
  <c r="C34" i="24" s="1"/>
  <c r="C34" i="21" s="1"/>
  <c r="C34" i="22" s="1"/>
  <c r="C20" i="13"/>
  <c r="C20" i="24" s="1"/>
  <c r="C20" i="21" s="1"/>
  <c r="C20" i="22" s="1"/>
  <c r="G29" i="13"/>
  <c r="G29" i="24" s="1"/>
  <c r="G29" i="21" s="1"/>
  <c r="G29" i="22" s="1"/>
  <c r="G29" i="25" s="1"/>
  <c r="R29" i="8"/>
  <c r="C28" i="13"/>
  <c r="C28" i="24" s="1"/>
  <c r="C28" i="21" s="1"/>
  <c r="C28" i="22" s="1"/>
  <c r="G19" i="13"/>
  <c r="G19" i="24" s="1"/>
  <c r="G19" i="21" s="1"/>
  <c r="G19" i="22" s="1"/>
  <c r="G19" i="25" s="1"/>
  <c r="R19" i="8"/>
  <c r="G16" i="13"/>
  <c r="G16" i="24" s="1"/>
  <c r="G16" i="21" s="1"/>
  <c r="G16" i="22" s="1"/>
  <c r="G16" i="25" s="1"/>
  <c r="R16" i="8"/>
  <c r="C50" i="25"/>
  <c r="O50" i="25" s="1"/>
  <c r="C50" i="38"/>
  <c r="R45" i="8"/>
  <c r="G45" i="13"/>
  <c r="G45" i="24" s="1"/>
  <c r="G45" i="21" s="1"/>
  <c r="G45" i="22" s="1"/>
  <c r="G45" i="25" s="1"/>
  <c r="L45" i="25" s="1"/>
  <c r="L49" i="25"/>
  <c r="R15" i="8"/>
  <c r="G15" i="13"/>
  <c r="G15" i="24" s="1"/>
  <c r="G15" i="21" s="1"/>
  <c r="G15" i="22" s="1"/>
  <c r="G15" i="25" s="1"/>
  <c r="G22" i="13"/>
  <c r="G22" i="24" s="1"/>
  <c r="G22" i="21" s="1"/>
  <c r="G22" i="22" s="1"/>
  <c r="G22" i="25" s="1"/>
  <c r="R22" i="8"/>
  <c r="C33" i="13"/>
  <c r="C33" i="24" s="1"/>
  <c r="C33" i="21" s="1"/>
  <c r="C33" i="22" s="1"/>
  <c r="C22" i="13"/>
  <c r="C22" i="24" s="1"/>
  <c r="C22" i="21" s="1"/>
  <c r="C22" i="22" s="1"/>
  <c r="C23" i="13"/>
  <c r="C23" i="24" s="1"/>
  <c r="C23" i="21" s="1"/>
  <c r="C23" i="22" s="1"/>
  <c r="G33" i="13"/>
  <c r="G33" i="24" s="1"/>
  <c r="G33" i="21" s="1"/>
  <c r="G33" i="22" s="1"/>
  <c r="G33" i="25" s="1"/>
  <c r="R33" i="8"/>
  <c r="G34" i="13"/>
  <c r="G34" i="24" s="1"/>
  <c r="G34" i="21" s="1"/>
  <c r="G34" i="22" s="1"/>
  <c r="G34" i="25" s="1"/>
  <c r="R34" i="8"/>
  <c r="G14" i="13"/>
  <c r="G14" i="24" s="1"/>
  <c r="G14" i="21" s="1"/>
  <c r="G14" i="22" s="1"/>
  <c r="G14" i="25" s="1"/>
  <c r="R14" i="8"/>
  <c r="G42" i="13"/>
  <c r="G42" i="24" s="1"/>
  <c r="G42" i="21" s="1"/>
  <c r="G42" i="22" s="1"/>
  <c r="G42" i="25" s="1"/>
  <c r="R42" i="8"/>
  <c r="G38" i="13"/>
  <c r="G38" i="24" s="1"/>
  <c r="G38" i="21" s="1"/>
  <c r="G38" i="22" s="1"/>
  <c r="G38" i="25" s="1"/>
  <c r="R38" i="8"/>
  <c r="C35" i="13"/>
  <c r="C35" i="24" s="1"/>
  <c r="C35" i="21" s="1"/>
  <c r="C35" i="22" s="1"/>
  <c r="C19" i="13"/>
  <c r="C19" i="24" s="1"/>
  <c r="C19" i="21" s="1"/>
  <c r="C19" i="22" s="1"/>
  <c r="G27" i="13"/>
  <c r="G27" i="24" s="1"/>
  <c r="G27" i="21" s="1"/>
  <c r="G27" i="22" s="1"/>
  <c r="G27" i="25" s="1"/>
  <c r="R27" i="8"/>
  <c r="C26" i="13"/>
  <c r="C26" i="24" s="1"/>
  <c r="C26" i="21" s="1"/>
  <c r="C26" i="22" s="1"/>
  <c r="C30" i="13"/>
  <c r="C30" i="24" s="1"/>
  <c r="C30" i="21" s="1"/>
  <c r="C30" i="22" s="1"/>
  <c r="D43" i="25"/>
  <c r="D43" i="38"/>
  <c r="C43" i="38"/>
  <c r="C43" i="25"/>
  <c r="O43" i="25" s="1"/>
  <c r="G13" i="13"/>
  <c r="F11" i="13"/>
  <c r="R13" i="8"/>
  <c r="L58" i="25"/>
  <c r="G58" i="38"/>
  <c r="L58" i="38" s="1"/>
  <c r="R28" i="8"/>
  <c r="G28" i="13"/>
  <c r="G28" i="24" s="1"/>
  <c r="G28" i="21" s="1"/>
  <c r="G28" i="22" s="1"/>
  <c r="G28" i="25" s="1"/>
  <c r="R18" i="8"/>
  <c r="G18" i="13"/>
  <c r="G18" i="24" s="1"/>
  <c r="G18" i="21" s="1"/>
  <c r="G18" i="22" s="1"/>
  <c r="G18" i="25" s="1"/>
  <c r="L48" i="25"/>
  <c r="L52" i="25"/>
  <c r="G52" i="38"/>
  <c r="L52" i="38" s="1"/>
  <c r="C24" i="13"/>
  <c r="C24" i="24" s="1"/>
  <c r="C24" i="21" s="1"/>
  <c r="C24" i="22" s="1"/>
  <c r="R41" i="8"/>
  <c r="G41" i="13"/>
  <c r="G41" i="24" s="1"/>
  <c r="G41" i="21" s="1"/>
  <c r="G41" i="22" s="1"/>
  <c r="G41" i="25" s="1"/>
  <c r="D46" i="25"/>
  <c r="E46" i="25"/>
  <c r="G50" i="38"/>
  <c r="L50" i="38" s="1"/>
  <c r="L50" i="25"/>
  <c r="C36" i="13"/>
  <c r="C36" i="24" s="1"/>
  <c r="C36" i="21" s="1"/>
  <c r="C36" i="22" s="1"/>
  <c r="C41" i="13"/>
  <c r="C41" i="24" s="1"/>
  <c r="C41" i="21" s="1"/>
  <c r="C41" i="22" s="1"/>
  <c r="R31" i="8"/>
  <c r="G31" i="13"/>
  <c r="G31" i="24" s="1"/>
  <c r="G31" i="21" s="1"/>
  <c r="G31" i="22" s="1"/>
  <c r="G31" i="25" s="1"/>
  <c r="C16" i="13"/>
  <c r="C16" i="24" s="1"/>
  <c r="C16" i="21" s="1"/>
  <c r="C16" i="22" s="1"/>
  <c r="G23" i="13"/>
  <c r="G23" i="24" s="1"/>
  <c r="G23" i="21" s="1"/>
  <c r="G23" i="22" s="1"/>
  <c r="G23" i="25" s="1"/>
  <c r="R23" i="8"/>
  <c r="E43" i="38"/>
  <c r="E43" i="25"/>
  <c r="G55" i="38"/>
  <c r="L55" i="38" s="1"/>
  <c r="L55" i="25"/>
  <c r="D44" i="25"/>
  <c r="D44" i="38"/>
  <c r="C14" i="13"/>
  <c r="C14" i="24" s="1"/>
  <c r="C14" i="21" s="1"/>
  <c r="C14" i="22" s="1"/>
  <c r="R40" i="8"/>
  <c r="G40" i="13"/>
  <c r="G40" i="24" s="1"/>
  <c r="G40" i="21" s="1"/>
  <c r="G40" i="22" s="1"/>
  <c r="G40" i="25" s="1"/>
  <c r="C38" i="13"/>
  <c r="C38" i="24" s="1"/>
  <c r="C38" i="21" s="1"/>
  <c r="C38" i="22" s="1"/>
  <c r="C15" i="13"/>
  <c r="C15" i="24" s="1"/>
  <c r="C15" i="21" s="1"/>
  <c r="C15" i="22" s="1"/>
  <c r="C31" i="13"/>
  <c r="C31" i="24" s="1"/>
  <c r="C31" i="21" s="1"/>
  <c r="C31" i="22" s="1"/>
  <c r="R35" i="8"/>
  <c r="G35" i="13"/>
  <c r="G35" i="24" s="1"/>
  <c r="G35" i="21" s="1"/>
  <c r="G35" i="22" s="1"/>
  <c r="G35" i="25" s="1"/>
  <c r="C32" i="13"/>
  <c r="C32" i="24" s="1"/>
  <c r="C32" i="21" s="1"/>
  <c r="C32" i="22" s="1"/>
  <c r="C27" i="13"/>
  <c r="C27" i="24" s="1"/>
  <c r="C27" i="21" s="1"/>
  <c r="C27" i="22" s="1"/>
  <c r="C42" i="13"/>
  <c r="C42" i="24" s="1"/>
  <c r="C42" i="21" s="1"/>
  <c r="C42" i="22" s="1"/>
  <c r="I11" i="24"/>
  <c r="I13" i="21"/>
  <c r="G37" i="13"/>
  <c r="G37" i="24" s="1"/>
  <c r="G37" i="21" s="1"/>
  <c r="G37" i="22" s="1"/>
  <c r="G37" i="25" s="1"/>
  <c r="R37" i="8"/>
  <c r="K11" i="24"/>
  <c r="K13" i="21"/>
  <c r="J199" i="46"/>
  <c r="J226" i="46"/>
  <c r="J214" i="46"/>
  <c r="J215" i="46"/>
  <c r="J230" i="46"/>
  <c r="J234" i="46"/>
  <c r="J31" i="15" l="1"/>
  <c r="I58" i="46"/>
  <c r="J33" i="15"/>
  <c r="K14" i="46"/>
  <c r="K202" i="12"/>
  <c r="I200" i="29"/>
  <c r="K200" i="29" s="1"/>
  <c r="I134" i="29"/>
  <c r="K134" i="29" s="1"/>
  <c r="K136" i="12"/>
  <c r="K187" i="12"/>
  <c r="I185" i="29"/>
  <c r="K185" i="29" s="1"/>
  <c r="K93" i="12"/>
  <c r="I91" i="29"/>
  <c r="K91" i="29" s="1"/>
  <c r="I57" i="29"/>
  <c r="K57" i="29" s="1"/>
  <c r="K59" i="12"/>
  <c r="K21" i="12"/>
  <c r="I19" i="29"/>
  <c r="K19" i="29" s="1"/>
  <c r="I153" i="29"/>
  <c r="K153" i="29" s="1"/>
  <c r="K155" i="12"/>
  <c r="I176" i="29"/>
  <c r="K85" i="12"/>
  <c r="I83" i="29"/>
  <c r="K83" i="29" s="1"/>
  <c r="K237" i="12"/>
  <c r="I235" i="29"/>
  <c r="K235" i="29" s="1"/>
  <c r="K121" i="12"/>
  <c r="I119" i="29"/>
  <c r="K119" i="29" s="1"/>
  <c r="I84" i="46"/>
  <c r="K84" i="46" s="1"/>
  <c r="W86" i="12"/>
  <c r="K49" i="12"/>
  <c r="I47" i="29"/>
  <c r="K47" i="29" s="1"/>
  <c r="I140" i="29"/>
  <c r="I108" i="29"/>
  <c r="I84" i="29"/>
  <c r="K84" i="29" s="1"/>
  <c r="K86" i="12"/>
  <c r="K247" i="12"/>
  <c r="I245" i="29"/>
  <c r="K245" i="29" s="1"/>
  <c r="I50" i="29"/>
  <c r="K50" i="29" s="1"/>
  <c r="K52" i="12"/>
  <c r="I22" i="29"/>
  <c r="K24" i="12"/>
  <c r="I241" i="29"/>
  <c r="K241" i="29" s="1"/>
  <c r="K243" i="12"/>
  <c r="K233" i="12"/>
  <c r="I231" i="29"/>
  <c r="K231" i="29" s="1"/>
  <c r="I155" i="29"/>
  <c r="K155" i="29" s="1"/>
  <c r="K157" i="12"/>
  <c r="K84" i="12"/>
  <c r="I82" i="29"/>
  <c r="K82" i="29" s="1"/>
  <c r="I123" i="29"/>
  <c r="K123" i="29" s="1"/>
  <c r="K125" i="12"/>
  <c r="K80" i="12"/>
  <c r="I78" i="29"/>
  <c r="K78" i="29" s="1"/>
  <c r="I201" i="29"/>
  <c r="I46" i="29"/>
  <c r="K46" i="29" s="1"/>
  <c r="K48" i="12"/>
  <c r="I131" i="29"/>
  <c r="K131" i="29" s="1"/>
  <c r="K133" i="12"/>
  <c r="K134" i="12"/>
  <c r="I132" i="29"/>
  <c r="K132" i="29" s="1"/>
  <c r="I109" i="29"/>
  <c r="I110" i="29"/>
  <c r="I112" i="29"/>
  <c r="J29" i="15"/>
  <c r="I130" i="29"/>
  <c r="K130" i="29" s="1"/>
  <c r="K132" i="12"/>
  <c r="K96" i="12"/>
  <c r="I94" i="29"/>
  <c r="K94" i="29" s="1"/>
  <c r="K98" i="12"/>
  <c r="I96" i="29"/>
  <c r="K96" i="29" s="1"/>
  <c r="I233" i="29"/>
  <c r="K233" i="29" s="1"/>
  <c r="K235" i="12"/>
  <c r="K32" i="12"/>
  <c r="I30" i="29"/>
  <c r="K30" i="29" s="1"/>
  <c r="K183" i="12"/>
  <c r="I181" i="29"/>
  <c r="K181" i="29" s="1"/>
  <c r="I121" i="29"/>
  <c r="K121" i="29" s="1"/>
  <c r="K123" i="12"/>
  <c r="K65" i="12"/>
  <c r="I63" i="29"/>
  <c r="K63" i="29" s="1"/>
  <c r="K56" i="12"/>
  <c r="I54" i="29"/>
  <c r="K54" i="29" s="1"/>
  <c r="K186" i="12"/>
  <c r="I184" i="29"/>
  <c r="K184" i="29" s="1"/>
  <c r="K182" i="12"/>
  <c r="I180" i="29"/>
  <c r="K180" i="29" s="1"/>
  <c r="K64" i="12"/>
  <c r="I62" i="29"/>
  <c r="K62" i="29" s="1"/>
  <c r="I243" i="29"/>
  <c r="K243" i="29" s="1"/>
  <c r="K245" i="12"/>
  <c r="D46" i="38"/>
  <c r="E46" i="38"/>
  <c r="K219" i="12"/>
  <c r="I217" i="29"/>
  <c r="K217" i="29" s="1"/>
  <c r="I169" i="29"/>
  <c r="K169" i="29" s="1"/>
  <c r="K171" i="12"/>
  <c r="K137" i="12"/>
  <c r="I135" i="29"/>
  <c r="K135" i="29" s="1"/>
  <c r="K164" i="12"/>
  <c r="I162" i="29"/>
  <c r="K162" i="29" s="1"/>
  <c r="I199" i="29"/>
  <c r="K199" i="29" s="1"/>
  <c r="K201" i="12"/>
  <c r="I70" i="29"/>
  <c r="K70" i="29" s="1"/>
  <c r="K72" i="12"/>
  <c r="K22" i="46"/>
  <c r="J35" i="15"/>
  <c r="I99" i="29"/>
  <c r="K99" i="29" s="1"/>
  <c r="K101" i="12"/>
  <c r="K103" i="12"/>
  <c r="I101" i="29"/>
  <c r="K101" i="29" s="1"/>
  <c r="K55" i="12"/>
  <c r="I53" i="29"/>
  <c r="K53" i="29" s="1"/>
  <c r="K185" i="12"/>
  <c r="I183" i="29"/>
  <c r="K183" i="29" s="1"/>
  <c r="W219" i="12"/>
  <c r="I214" i="46"/>
  <c r="K214" i="46" s="1"/>
  <c r="D45" i="38"/>
  <c r="E45" i="38"/>
  <c r="I163" i="29"/>
  <c r="K163" i="29" s="1"/>
  <c r="K165" i="12"/>
  <c r="I133" i="29"/>
  <c r="K133" i="29" s="1"/>
  <c r="K135" i="12"/>
  <c r="K241" i="12"/>
  <c r="I239" i="29"/>
  <c r="K239" i="29" s="1"/>
  <c r="I17" i="29"/>
  <c r="K19" i="12"/>
  <c r="K41" i="12"/>
  <c r="I39" i="29"/>
  <c r="K39" i="29" s="1"/>
  <c r="I49" i="29"/>
  <c r="K49" i="29" s="1"/>
  <c r="K51" i="12"/>
  <c r="W197" i="12"/>
  <c r="J192" i="46"/>
  <c r="K192" i="46" s="1"/>
  <c r="I152" i="29"/>
  <c r="K152" i="29" s="1"/>
  <c r="K154" i="12"/>
  <c r="I215" i="29"/>
  <c r="K215" i="29" s="1"/>
  <c r="K217" i="12"/>
  <c r="I246" i="29"/>
  <c r="K246" i="29" s="1"/>
  <c r="K248" i="12"/>
  <c r="K161" i="12"/>
  <c r="I159" i="29"/>
  <c r="K159" i="29" s="1"/>
  <c r="I32" i="29"/>
  <c r="K32" i="29" s="1"/>
  <c r="K34" i="12"/>
  <c r="I150" i="29"/>
  <c r="K150" i="29" s="1"/>
  <c r="K152" i="12"/>
  <c r="I224" i="46"/>
  <c r="I147" i="29"/>
  <c r="K147" i="29" s="1"/>
  <c r="K149" i="12"/>
  <c r="K62" i="12"/>
  <c r="I60" i="29"/>
  <c r="K60" i="29" s="1"/>
  <c r="K23" i="46"/>
  <c r="J30" i="15"/>
  <c r="K90" i="12"/>
  <c r="I88" i="29"/>
  <c r="K88" i="29" s="1"/>
  <c r="I97" i="29"/>
  <c r="K97" i="29" s="1"/>
  <c r="K99" i="12"/>
  <c r="K81" i="12"/>
  <c r="I79" i="29"/>
  <c r="K79" i="29" s="1"/>
  <c r="K190" i="12"/>
  <c r="I188" i="29"/>
  <c r="K188" i="29" s="1"/>
  <c r="I164" i="29"/>
  <c r="K164" i="29" s="1"/>
  <c r="K166" i="12"/>
  <c r="I154" i="29"/>
  <c r="K154" i="29" s="1"/>
  <c r="K156" i="12"/>
  <c r="K117" i="12"/>
  <c r="I115" i="29"/>
  <c r="K115" i="29" s="1"/>
  <c r="I15" i="29"/>
  <c r="K17" i="12"/>
  <c r="K175" i="12"/>
  <c r="I173" i="29"/>
  <c r="K173" i="29" s="1"/>
  <c r="I168" i="29"/>
  <c r="K168" i="12"/>
  <c r="I166" i="29"/>
  <c r="K166" i="29" s="1"/>
  <c r="K130" i="12"/>
  <c r="I128" i="29"/>
  <c r="K128" i="29" s="1"/>
  <c r="I158" i="29"/>
  <c r="K158" i="29" s="1"/>
  <c r="K160" i="12"/>
  <c r="K100" i="12"/>
  <c r="I98" i="29"/>
  <c r="K98" i="29" s="1"/>
  <c r="I136" i="29"/>
  <c r="K136" i="29" s="1"/>
  <c r="K138" i="12"/>
  <c r="K200" i="12"/>
  <c r="I198" i="29"/>
  <c r="K198" i="29" s="1"/>
  <c r="I59" i="29"/>
  <c r="K59" i="29" s="1"/>
  <c r="K61" i="12"/>
  <c r="I238" i="29"/>
  <c r="K238" i="29" s="1"/>
  <c r="K240" i="12"/>
  <c r="K107" i="12"/>
  <c r="I105" i="29"/>
  <c r="K105" i="29" s="1"/>
  <c r="I37" i="29"/>
  <c r="K37" i="29" s="1"/>
  <c r="K39" i="12"/>
  <c r="K73" i="12"/>
  <c r="I71" i="29"/>
  <c r="K71" i="29" s="1"/>
  <c r="I156" i="29"/>
  <c r="K156" i="29" s="1"/>
  <c r="K158" i="12"/>
  <c r="K173" i="12"/>
  <c r="I171" i="29"/>
  <c r="K171" i="29" s="1"/>
  <c r="I55" i="29"/>
  <c r="I208" i="29"/>
  <c r="K208" i="29" s="1"/>
  <c r="K210" i="12"/>
  <c r="I204" i="29"/>
  <c r="K204" i="29" s="1"/>
  <c r="K206" i="12"/>
  <c r="K108" i="12"/>
  <c r="I106" i="29"/>
  <c r="K106" i="29" s="1"/>
  <c r="I25" i="29"/>
  <c r="K25" i="29" s="1"/>
  <c r="K27" i="12"/>
  <c r="I34" i="29"/>
  <c r="I117" i="29"/>
  <c r="K198" i="12"/>
  <c r="I196" i="29"/>
  <c r="K196" i="29" s="1"/>
  <c r="K199" i="12"/>
  <c r="I197" i="29"/>
  <c r="K197" i="29" s="1"/>
  <c r="I242" i="29"/>
  <c r="K242" i="29" s="1"/>
  <c r="K244" i="12"/>
  <c r="I74" i="29"/>
  <c r="K74" i="29" s="1"/>
  <c r="K76" i="12"/>
  <c r="I68" i="29"/>
  <c r="K68" i="29" s="1"/>
  <c r="K70" i="12"/>
  <c r="K122" i="12"/>
  <c r="I120" i="29"/>
  <c r="K120" i="29" s="1"/>
  <c r="K95" i="12"/>
  <c r="I93" i="29"/>
  <c r="K93" i="29" s="1"/>
  <c r="I198" i="46"/>
  <c r="J207" i="46"/>
  <c r="I211" i="29"/>
  <c r="K211" i="29" s="1"/>
  <c r="K213" i="12"/>
  <c r="I29" i="29"/>
  <c r="K29" i="29" s="1"/>
  <c r="K31" i="12"/>
  <c r="K102" i="12"/>
  <c r="I100" i="29"/>
  <c r="K100" i="29" s="1"/>
  <c r="I236" i="29"/>
  <c r="K236" i="29" s="1"/>
  <c r="K238" i="12"/>
  <c r="K191" i="12"/>
  <c r="I189" i="29"/>
  <c r="K189" i="29" s="1"/>
  <c r="I24" i="29"/>
  <c r="K24" i="29" s="1"/>
  <c r="K26" i="12"/>
  <c r="K207" i="12"/>
  <c r="I205" i="29"/>
  <c r="K205" i="29" s="1"/>
  <c r="K172" i="12"/>
  <c r="I170" i="29"/>
  <c r="K170" i="29" s="1"/>
  <c r="K104" i="12"/>
  <c r="I102" i="29"/>
  <c r="K102" i="29" s="1"/>
  <c r="K167" i="12"/>
  <c r="I165" i="29"/>
  <c r="K165" i="29" s="1"/>
  <c r="I151" i="29"/>
  <c r="K151" i="29" s="1"/>
  <c r="K153" i="12"/>
  <c r="I61" i="29"/>
  <c r="K61" i="29" s="1"/>
  <c r="K63" i="12"/>
  <c r="K169" i="12"/>
  <c r="I167" i="29"/>
  <c r="K167" i="29" s="1"/>
  <c r="I28" i="29"/>
  <c r="K28" i="29" s="1"/>
  <c r="K30" i="12"/>
  <c r="I186" i="29"/>
  <c r="K186" i="29" s="1"/>
  <c r="K188" i="12"/>
  <c r="D48" i="38"/>
  <c r="E48" i="38"/>
  <c r="I192" i="29"/>
  <c r="K192" i="29" s="1"/>
  <c r="K194" i="12"/>
  <c r="I190" i="29"/>
  <c r="K190" i="29" s="1"/>
  <c r="K192" i="12"/>
  <c r="K28" i="12"/>
  <c r="I26" i="29"/>
  <c r="K26" i="29" s="1"/>
  <c r="I157" i="29"/>
  <c r="I118" i="29"/>
  <c r="I114" i="29"/>
  <c r="I116" i="29"/>
  <c r="I58" i="29"/>
  <c r="K234" i="12"/>
  <c r="I232" i="29"/>
  <c r="K232" i="29" s="1"/>
  <c r="K195" i="12"/>
  <c r="I193" i="29"/>
  <c r="K193" i="29" s="1"/>
  <c r="I244" i="29"/>
  <c r="K66" i="12"/>
  <c r="I64" i="29"/>
  <c r="K64" i="29" s="1"/>
  <c r="I56" i="29"/>
  <c r="K56" i="29" s="1"/>
  <c r="K58" i="12"/>
  <c r="I160" i="29"/>
  <c r="K160" i="29" s="1"/>
  <c r="K162" i="12"/>
  <c r="K148" i="12"/>
  <c r="I146" i="29"/>
  <c r="K146" i="29" s="1"/>
  <c r="K236" i="12"/>
  <c r="I234" i="29"/>
  <c r="K234" i="29" s="1"/>
  <c r="K53" i="12"/>
  <c r="I51" i="29"/>
  <c r="K51" i="29" s="1"/>
  <c r="I172" i="29"/>
  <c r="K172" i="29" s="1"/>
  <c r="K174" i="12"/>
  <c r="I92" i="29"/>
  <c r="K92" i="29" s="1"/>
  <c r="K94" i="12"/>
  <c r="I240" i="29"/>
  <c r="K240" i="29" s="1"/>
  <c r="K242" i="12"/>
  <c r="I174" i="29"/>
  <c r="K174" i="29" s="1"/>
  <c r="K176" i="12"/>
  <c r="I111" i="29"/>
  <c r="K111" i="29" s="1"/>
  <c r="K113" i="12"/>
  <c r="K232" i="12"/>
  <c r="I230" i="29"/>
  <c r="K230" i="29" s="1"/>
  <c r="I77" i="29"/>
  <c r="K77" i="29" s="1"/>
  <c r="K79" i="12"/>
  <c r="K33" i="12"/>
  <c r="I31" i="29"/>
  <c r="K31" i="29" s="1"/>
  <c r="K67" i="12"/>
  <c r="I65" i="29"/>
  <c r="K65" i="29" s="1"/>
  <c r="K223" i="12"/>
  <c r="I221" i="29"/>
  <c r="K221" i="29" s="1"/>
  <c r="I161" i="29"/>
  <c r="K161" i="29" s="1"/>
  <c r="K163" i="12"/>
  <c r="K25" i="12"/>
  <c r="I23" i="29"/>
  <c r="K129" i="12"/>
  <c r="I127" i="29"/>
  <c r="K127" i="29" s="1"/>
  <c r="E47" i="38"/>
  <c r="D47" i="38"/>
  <c r="I107" i="29"/>
  <c r="K107" i="29" s="1"/>
  <c r="K109" i="12"/>
  <c r="I124" i="29"/>
  <c r="K124" i="29" s="1"/>
  <c r="K126" i="12"/>
  <c r="I191" i="29"/>
  <c r="K191" i="29" s="1"/>
  <c r="K193" i="12"/>
  <c r="K13" i="22"/>
  <c r="K11" i="21"/>
  <c r="I11" i="21"/>
  <c r="I13" i="22"/>
  <c r="G35" i="38"/>
  <c r="L35" i="38" s="1"/>
  <c r="L35" i="25"/>
  <c r="G40" i="38"/>
  <c r="L40" i="38" s="1"/>
  <c r="L40" i="25"/>
  <c r="C41" i="25"/>
  <c r="O41" i="25" s="1"/>
  <c r="C41" i="38"/>
  <c r="E50" i="25"/>
  <c r="D50" i="25"/>
  <c r="L41" i="25"/>
  <c r="G41" i="38"/>
  <c r="L41" i="38" s="1"/>
  <c r="D48" i="25"/>
  <c r="E48" i="25"/>
  <c r="E49" i="25"/>
  <c r="D49" i="25"/>
  <c r="L19" i="25"/>
  <c r="G19" i="38"/>
  <c r="L19" i="38" s="1"/>
  <c r="G29" i="38"/>
  <c r="L29" i="38" s="1"/>
  <c r="L29" i="25"/>
  <c r="C18" i="38"/>
  <c r="C18" i="25"/>
  <c r="O18" i="25" s="1"/>
  <c r="D51" i="25"/>
  <c r="E51" i="25"/>
  <c r="E57" i="25"/>
  <c r="D57" i="25"/>
  <c r="L20" i="25"/>
  <c r="G20" i="38"/>
  <c r="L20" i="38" s="1"/>
  <c r="H11" i="21"/>
  <c r="H13" i="22"/>
  <c r="L24" i="25"/>
  <c r="G24" i="38"/>
  <c r="L24" i="38" s="1"/>
  <c r="D54" i="25"/>
  <c r="E54" i="25"/>
  <c r="C27" i="38"/>
  <c r="C27" i="25"/>
  <c r="O27" i="25" s="1"/>
  <c r="C15" i="25"/>
  <c r="O15" i="25" s="1"/>
  <c r="C15" i="38"/>
  <c r="C16" i="25"/>
  <c r="O16" i="25" s="1"/>
  <c r="C16" i="38"/>
  <c r="D50" i="38"/>
  <c r="E50" i="38"/>
  <c r="L18" i="25"/>
  <c r="G18" i="38"/>
  <c r="L18" i="38" s="1"/>
  <c r="E58" i="38"/>
  <c r="D58" i="38"/>
  <c r="E11" i="13"/>
  <c r="G11" i="13" s="1"/>
  <c r="G13" i="24"/>
  <c r="C26" i="38"/>
  <c r="C26" i="25"/>
  <c r="O26" i="25" s="1"/>
  <c r="C19" i="38"/>
  <c r="C19" i="25"/>
  <c r="O19" i="25" s="1"/>
  <c r="G38" i="38"/>
  <c r="L38" i="38" s="1"/>
  <c r="L38" i="25"/>
  <c r="L14" i="25"/>
  <c r="G14" i="38"/>
  <c r="L14" i="38" s="1"/>
  <c r="G33" i="38"/>
  <c r="L33" i="38" s="1"/>
  <c r="L33" i="25"/>
  <c r="C22" i="25"/>
  <c r="O22" i="25" s="1"/>
  <c r="C22" i="38"/>
  <c r="L22" i="25"/>
  <c r="G22" i="38"/>
  <c r="L22" i="38" s="1"/>
  <c r="D45" i="25"/>
  <c r="E45" i="25"/>
  <c r="C28" i="38"/>
  <c r="C28" i="25"/>
  <c r="O28" i="25" s="1"/>
  <c r="C40" i="38"/>
  <c r="C40" i="25"/>
  <c r="O40" i="25" s="1"/>
  <c r="D56" i="25"/>
  <c r="E56" i="25"/>
  <c r="E47" i="25"/>
  <c r="D47" i="25"/>
  <c r="E57" i="38"/>
  <c r="D57" i="38"/>
  <c r="L32" i="25"/>
  <c r="G32" i="38"/>
  <c r="L32" i="38" s="1"/>
  <c r="C39" i="25"/>
  <c r="O39" i="25" s="1"/>
  <c r="C39" i="38"/>
  <c r="D54" i="38"/>
  <c r="E54" i="38"/>
  <c r="C42" i="25"/>
  <c r="O42" i="25" s="1"/>
  <c r="C42" i="38"/>
  <c r="C32" i="38"/>
  <c r="C32" i="25"/>
  <c r="O32" i="25" s="1"/>
  <c r="C38" i="38"/>
  <c r="C38" i="25"/>
  <c r="O38" i="25" s="1"/>
  <c r="C14" i="25"/>
  <c r="O14" i="25" s="1"/>
  <c r="C14" i="38"/>
  <c r="D55" i="25"/>
  <c r="E55" i="25"/>
  <c r="L31" i="25"/>
  <c r="G31" i="38"/>
  <c r="L31" i="38" s="1"/>
  <c r="E52" i="38"/>
  <c r="D52" i="38"/>
  <c r="E58" i="25"/>
  <c r="D58" i="25"/>
  <c r="C30" i="38"/>
  <c r="C30" i="25"/>
  <c r="O30" i="25" s="1"/>
  <c r="L15" i="25"/>
  <c r="G15" i="38"/>
  <c r="L15" i="38" s="1"/>
  <c r="L16" i="25"/>
  <c r="G16" i="38"/>
  <c r="L16" i="38" s="1"/>
  <c r="C20" i="25"/>
  <c r="O20" i="25" s="1"/>
  <c r="C20" i="38"/>
  <c r="L36" i="25"/>
  <c r="G36" i="38"/>
  <c r="L36" i="38" s="1"/>
  <c r="E56" i="38"/>
  <c r="D56" i="38"/>
  <c r="J11" i="21"/>
  <c r="J13" i="22"/>
  <c r="D53" i="38"/>
  <c r="E53" i="38"/>
  <c r="G21" i="38"/>
  <c r="L21" i="38" s="1"/>
  <c r="L21" i="25"/>
  <c r="L17" i="25"/>
  <c r="G17" i="38"/>
  <c r="L17" i="38" s="1"/>
  <c r="E59" i="38"/>
  <c r="D59" i="38"/>
  <c r="L25" i="25"/>
  <c r="G25" i="38"/>
  <c r="L25" i="38" s="1"/>
  <c r="L37" i="25"/>
  <c r="G37" i="38"/>
  <c r="L37" i="38" s="1"/>
  <c r="C31" i="38"/>
  <c r="C31" i="25"/>
  <c r="O31" i="25" s="1"/>
  <c r="D55" i="38"/>
  <c r="E55" i="38"/>
  <c r="L23" i="25"/>
  <c r="G23" i="38"/>
  <c r="L23" i="38" s="1"/>
  <c r="C36" i="25"/>
  <c r="O36" i="25" s="1"/>
  <c r="C36" i="38"/>
  <c r="C24" i="38"/>
  <c r="C24" i="25"/>
  <c r="O24" i="25" s="1"/>
  <c r="D52" i="25"/>
  <c r="E52" i="25"/>
  <c r="G28" i="38"/>
  <c r="L28" i="38" s="1"/>
  <c r="L28" i="25"/>
  <c r="L27" i="25"/>
  <c r="G27" i="38"/>
  <c r="L27" i="38" s="1"/>
  <c r="C35" i="38"/>
  <c r="C35" i="25"/>
  <c r="O35" i="25" s="1"/>
  <c r="G42" i="38"/>
  <c r="L42" i="38" s="1"/>
  <c r="L42" i="25"/>
  <c r="G34" i="38"/>
  <c r="L34" i="38" s="1"/>
  <c r="L34" i="25"/>
  <c r="C23" i="38"/>
  <c r="C23" i="25"/>
  <c r="O23" i="25" s="1"/>
  <c r="C33" i="38"/>
  <c r="C33" i="25"/>
  <c r="O33" i="25" s="1"/>
  <c r="C34" i="38"/>
  <c r="C34" i="25"/>
  <c r="O34" i="25" s="1"/>
  <c r="C25" i="38"/>
  <c r="C25" i="25"/>
  <c r="O25" i="25" s="1"/>
  <c r="C13" i="25"/>
  <c r="O13" i="25" s="1"/>
  <c r="C13" i="38"/>
  <c r="C37" i="38"/>
  <c r="C37" i="25"/>
  <c r="O37" i="25" s="1"/>
  <c r="L39" i="25"/>
  <c r="G39" i="38"/>
  <c r="L39" i="38" s="1"/>
  <c r="L26" i="25"/>
  <c r="G26" i="38"/>
  <c r="L26" i="38" s="1"/>
  <c r="D53" i="25"/>
  <c r="E53" i="25"/>
  <c r="E59" i="25"/>
  <c r="D59" i="25"/>
  <c r="G30" i="38"/>
  <c r="L30" i="38" s="1"/>
  <c r="L30" i="25"/>
  <c r="J206" i="46"/>
  <c r="F34" i="18" l="1"/>
  <c r="J20" i="15"/>
  <c r="F21" i="18"/>
  <c r="K22" i="29"/>
  <c r="I52" i="29"/>
  <c r="F27" i="18" s="1"/>
  <c r="I179" i="29"/>
  <c r="K179" i="29" s="1"/>
  <c r="K181" i="12"/>
  <c r="I40" i="29"/>
  <c r="J18" i="15"/>
  <c r="K17" i="29"/>
  <c r="F23" i="18"/>
  <c r="J16" i="15"/>
  <c r="K23" i="29"/>
  <c r="F25" i="18"/>
  <c r="K15" i="29"/>
  <c r="E27" i="25"/>
  <c r="D27" i="25"/>
  <c r="D34" i="25"/>
  <c r="E34" i="25"/>
  <c r="E23" i="38"/>
  <c r="D23" i="38"/>
  <c r="E17" i="38"/>
  <c r="D17" i="38"/>
  <c r="D15" i="38"/>
  <c r="E15" i="38"/>
  <c r="D31" i="38"/>
  <c r="E31" i="38"/>
  <c r="D32" i="25"/>
  <c r="E32" i="25"/>
  <c r="E30" i="38"/>
  <c r="D30" i="38"/>
  <c r="E39" i="25"/>
  <c r="D39" i="25"/>
  <c r="D34" i="38"/>
  <c r="E34" i="38"/>
  <c r="E28" i="38"/>
  <c r="D28" i="38"/>
  <c r="D23" i="25"/>
  <c r="E23" i="25"/>
  <c r="E25" i="25"/>
  <c r="D25" i="25"/>
  <c r="D17" i="25"/>
  <c r="E17" i="25"/>
  <c r="E15" i="25"/>
  <c r="D15" i="25"/>
  <c r="D31" i="25"/>
  <c r="E31" i="25"/>
  <c r="D33" i="25"/>
  <c r="E33" i="25"/>
  <c r="D38" i="25"/>
  <c r="E38" i="25"/>
  <c r="H13" i="25"/>
  <c r="H11" i="22"/>
  <c r="E19" i="38"/>
  <c r="D19" i="38"/>
  <c r="E41" i="25"/>
  <c r="D41" i="25"/>
  <c r="D35" i="38"/>
  <c r="E35" i="38"/>
  <c r="K13" i="25"/>
  <c r="K11" i="22"/>
  <c r="E26" i="38"/>
  <c r="D26" i="38"/>
  <c r="D42" i="25"/>
  <c r="E42" i="25"/>
  <c r="E27" i="38"/>
  <c r="D27" i="38"/>
  <c r="D37" i="38"/>
  <c r="E37" i="38"/>
  <c r="D21" i="25"/>
  <c r="E21" i="25"/>
  <c r="J13" i="25"/>
  <c r="J11" i="22"/>
  <c r="E36" i="38"/>
  <c r="D36" i="38"/>
  <c r="D16" i="38"/>
  <c r="E16" i="38"/>
  <c r="E33" i="38"/>
  <c r="D33" i="38"/>
  <c r="E38" i="38"/>
  <c r="D38" i="38"/>
  <c r="D19" i="25"/>
  <c r="E19" i="25"/>
  <c r="D40" i="25"/>
  <c r="E40" i="25"/>
  <c r="I13" i="25"/>
  <c r="I11" i="22"/>
  <c r="E26" i="25"/>
  <c r="D26" i="25"/>
  <c r="E42" i="38"/>
  <c r="D42" i="38"/>
  <c r="D37" i="25"/>
  <c r="E37" i="25"/>
  <c r="D36" i="25"/>
  <c r="E36" i="25"/>
  <c r="D16" i="25"/>
  <c r="E16" i="25"/>
  <c r="E32" i="38"/>
  <c r="D32" i="38"/>
  <c r="E22" i="38"/>
  <c r="D22" i="38"/>
  <c r="D14" i="38"/>
  <c r="E14" i="38"/>
  <c r="G13" i="21"/>
  <c r="G11" i="24"/>
  <c r="D18" i="38"/>
  <c r="E18" i="38"/>
  <c r="E24" i="38"/>
  <c r="D24" i="38"/>
  <c r="D20" i="38"/>
  <c r="E20" i="38"/>
  <c r="E29" i="25"/>
  <c r="D29" i="25"/>
  <c r="E40" i="38"/>
  <c r="D40" i="38"/>
  <c r="D21" i="38"/>
  <c r="E21" i="38"/>
  <c r="E30" i="25"/>
  <c r="D30" i="25"/>
  <c r="E39" i="38"/>
  <c r="D39" i="38"/>
  <c r="D28" i="25"/>
  <c r="E28" i="25"/>
  <c r="E25" i="38"/>
  <c r="D25" i="38"/>
  <c r="D22" i="25"/>
  <c r="E22" i="25"/>
  <c r="D14" i="25"/>
  <c r="E14" i="25"/>
  <c r="D18" i="25"/>
  <c r="E18" i="25"/>
  <c r="D24" i="25"/>
  <c r="E24" i="25"/>
  <c r="D20" i="25"/>
  <c r="E20" i="25"/>
  <c r="E29" i="38"/>
  <c r="D29" i="38"/>
  <c r="E41" i="38"/>
  <c r="D41" i="38"/>
  <c r="D35" i="25"/>
  <c r="E35" i="25"/>
  <c r="J17" i="15" l="1"/>
  <c r="I177" i="29"/>
  <c r="F22" i="18" s="1"/>
  <c r="J22" i="15"/>
  <c r="I13" i="38"/>
  <c r="I11" i="25"/>
  <c r="G11" i="21"/>
  <c r="G13" i="22"/>
  <c r="J13" i="38"/>
  <c r="J11" i="25"/>
  <c r="K13" i="38"/>
  <c r="K11" i="25"/>
  <c r="H11" i="25"/>
  <c r="H13" i="38"/>
  <c r="G11" i="22" l="1"/>
  <c r="G13" i="25"/>
  <c r="I209" i="46" l="1"/>
  <c r="K204" i="12"/>
  <c r="I202" i="29"/>
  <c r="I210" i="46"/>
  <c r="G11" i="25"/>
  <c r="L13" i="25"/>
  <c r="G13" i="38"/>
  <c r="L13" i="38" s="1"/>
  <c r="I216" i="46" l="1"/>
  <c r="I217" i="46"/>
  <c r="I225" i="29"/>
  <c r="I219" i="29"/>
  <c r="I228" i="29"/>
  <c r="I213" i="29"/>
  <c r="I312" i="29"/>
  <c r="I222" i="46"/>
  <c r="I225" i="46"/>
  <c r="I220" i="46"/>
  <c r="I234" i="46"/>
  <c r="K234" i="46" s="1"/>
  <c r="W239" i="12"/>
  <c r="I213" i="46"/>
  <c r="I224" i="29"/>
  <c r="I212" i="29"/>
  <c r="I219" i="46"/>
  <c r="I206" i="46"/>
  <c r="K206" i="46" s="1"/>
  <c r="W211" i="12"/>
  <c r="I222" i="29"/>
  <c r="I226" i="29"/>
  <c r="I214" i="29"/>
  <c r="I227" i="29"/>
  <c r="W220" i="12"/>
  <c r="I215" i="46"/>
  <c r="K215" i="46" s="1"/>
  <c r="I200" i="46"/>
  <c r="I226" i="46"/>
  <c r="K226" i="46" s="1"/>
  <c r="W231" i="12"/>
  <c r="I223" i="46"/>
  <c r="I207" i="29"/>
  <c r="I216" i="29"/>
  <c r="K202" i="29"/>
  <c r="D13" i="38"/>
  <c r="E13" i="38"/>
  <c r="E13" i="25"/>
  <c r="D13" i="25"/>
  <c r="I44" i="29" l="1"/>
  <c r="F35" i="18" s="1"/>
  <c r="I229" i="29"/>
  <c r="K229" i="29" s="1"/>
  <c r="K231" i="12"/>
  <c r="I206" i="29"/>
  <c r="I203" i="29"/>
  <c r="I237" i="29"/>
  <c r="K239" i="12"/>
  <c r="I309" i="46"/>
  <c r="I207" i="46"/>
  <c r="K207" i="46" s="1"/>
  <c r="W212" i="12"/>
  <c r="I221" i="46"/>
  <c r="K220" i="12"/>
  <c r="I218" i="29"/>
  <c r="K218" i="29" s="1"/>
  <c r="W235" i="12"/>
  <c r="I230" i="46"/>
  <c r="K230" i="46" s="1"/>
  <c r="G17" i="17"/>
  <c r="J17" i="17"/>
  <c r="J18" i="17"/>
  <c r="K22" i="17"/>
  <c r="I18" i="17"/>
  <c r="H18" i="17"/>
  <c r="I20" i="17"/>
  <c r="J22" i="17"/>
  <c r="K23" i="17"/>
  <c r="K18" i="17"/>
  <c r="J23" i="17"/>
  <c r="H20" i="17"/>
  <c r="I23" i="17"/>
  <c r="G23" i="17"/>
  <c r="G20" i="17"/>
  <c r="H21" i="17"/>
  <c r="H22" i="17"/>
  <c r="K21" i="17"/>
  <c r="H23" i="17"/>
  <c r="K20" i="17"/>
  <c r="J20" i="17"/>
  <c r="H17" i="17"/>
  <c r="H19" i="17"/>
  <c r="K19" i="17"/>
  <c r="J21" i="17"/>
  <c r="K17" i="17"/>
  <c r="I17" i="17"/>
  <c r="I22" i="17"/>
  <c r="I21" i="17"/>
  <c r="G21" i="17"/>
  <c r="G19" i="17"/>
  <c r="G18" i="17"/>
  <c r="J19" i="17"/>
  <c r="I19" i="17"/>
  <c r="G22" i="17"/>
  <c r="K211" i="12" l="1"/>
  <c r="I209" i="29"/>
  <c r="K209" i="29" s="1"/>
  <c r="K237" i="29"/>
  <c r="I199" i="46"/>
  <c r="W204" i="12"/>
  <c r="K212" i="12"/>
  <c r="I210" i="29"/>
  <c r="K210" i="29" s="1"/>
  <c r="L24" i="17"/>
  <c r="J26" i="17"/>
  <c r="L18" i="17"/>
  <c r="L21" i="17"/>
  <c r="K26" i="17"/>
  <c r="L16" i="17"/>
  <c r="G26" i="17"/>
  <c r="L25" i="17"/>
  <c r="L22" i="17"/>
  <c r="L19" i="17"/>
  <c r="L20" i="17"/>
  <c r="H26" i="17"/>
  <c r="I26" i="17"/>
  <c r="L23" i="17"/>
  <c r="L17" i="17"/>
  <c r="J108" i="46" l="1"/>
  <c r="K108" i="46" s="1"/>
  <c r="W110" i="12"/>
  <c r="J75" i="46"/>
  <c r="K75" i="46" s="1"/>
  <c r="W77" i="12"/>
  <c r="J104" i="46"/>
  <c r="K104" i="46" s="1"/>
  <c r="W106" i="12"/>
  <c r="J168" i="46"/>
  <c r="K168" i="46" s="1"/>
  <c r="W170" i="12"/>
  <c r="U12" i="12"/>
  <c r="J141" i="46"/>
  <c r="K141" i="46" s="1"/>
  <c r="W143" i="12"/>
  <c r="J139" i="46"/>
  <c r="K139" i="46" s="1"/>
  <c r="W141" i="12"/>
  <c r="J126" i="46"/>
  <c r="K126" i="46" s="1"/>
  <c r="W128" i="12"/>
  <c r="J187" i="46"/>
  <c r="K187" i="46" s="1"/>
  <c r="W189" i="12"/>
  <c r="J81" i="46"/>
  <c r="K81" i="46" s="1"/>
  <c r="W83" i="12"/>
  <c r="J38" i="46"/>
  <c r="W40" i="12"/>
  <c r="J191" i="46"/>
  <c r="K191" i="46" s="1"/>
  <c r="W196" i="12"/>
  <c r="J80" i="46"/>
  <c r="K80" i="46" s="1"/>
  <c r="W82" i="12"/>
  <c r="J112" i="46"/>
  <c r="K112" i="46" s="1"/>
  <c r="W114" i="12"/>
  <c r="J176" i="46"/>
  <c r="K176" i="46" s="1"/>
  <c r="W178" i="12"/>
  <c r="J34" i="46"/>
  <c r="K34" i="46" s="1"/>
  <c r="W36" i="12"/>
  <c r="J157" i="46"/>
  <c r="K157" i="46" s="1"/>
  <c r="W159" i="12"/>
  <c r="K199" i="46"/>
  <c r="J76" i="46"/>
  <c r="K76" i="46" s="1"/>
  <c r="W78" i="12"/>
  <c r="J117" i="46"/>
  <c r="K117" i="46" s="1"/>
  <c r="W119" i="12"/>
  <c r="J125" i="46"/>
  <c r="K125" i="46" s="1"/>
  <c r="W127" i="12"/>
  <c r="J109" i="46"/>
  <c r="K109" i="46" s="1"/>
  <c r="W111" i="12"/>
  <c r="J175" i="46"/>
  <c r="K175" i="46" s="1"/>
  <c r="W177" i="12"/>
  <c r="J66" i="46"/>
  <c r="K66" i="46" s="1"/>
  <c r="W68" i="12"/>
  <c r="J110" i="46"/>
  <c r="K110" i="46" s="1"/>
  <c r="W112" i="12"/>
  <c r="J48" i="46"/>
  <c r="W50" i="12"/>
  <c r="J85" i="46"/>
  <c r="K85" i="46" s="1"/>
  <c r="W87" i="12"/>
  <c r="J149" i="46"/>
  <c r="K149" i="46" s="1"/>
  <c r="W151" i="12"/>
  <c r="J42" i="46"/>
  <c r="K42" i="46" s="1"/>
  <c r="W44" i="12"/>
  <c r="J67" i="46"/>
  <c r="K67" i="46" s="1"/>
  <c r="W69" i="12"/>
  <c r="J129" i="46"/>
  <c r="K129" i="46" s="1"/>
  <c r="W131" i="12"/>
  <c r="J27" i="46"/>
  <c r="W29" i="12"/>
  <c r="J138" i="46"/>
  <c r="K138" i="46" s="1"/>
  <c r="W140" i="12"/>
  <c r="J137" i="46"/>
  <c r="K137" i="46" s="1"/>
  <c r="W139" i="12"/>
  <c r="J145" i="46"/>
  <c r="K145" i="46" s="1"/>
  <c r="W147" i="12"/>
  <c r="J86" i="46"/>
  <c r="K86" i="46" s="1"/>
  <c r="W88" i="12"/>
  <c r="J89" i="46"/>
  <c r="K89" i="46" s="1"/>
  <c r="W91" i="12"/>
  <c r="J55" i="46"/>
  <c r="K55" i="46" s="1"/>
  <c r="W57" i="12"/>
  <c r="J116" i="46"/>
  <c r="K116" i="46" s="1"/>
  <c r="W118" i="12"/>
  <c r="J122" i="46"/>
  <c r="K122" i="46" s="1"/>
  <c r="W124" i="12"/>
  <c r="J143" i="46"/>
  <c r="K143" i="46" s="1"/>
  <c r="W145" i="12"/>
  <c r="J118" i="46"/>
  <c r="K118" i="46" s="1"/>
  <c r="W120" i="12"/>
  <c r="J18" i="46"/>
  <c r="W20" i="12"/>
  <c r="J33" i="46"/>
  <c r="K33" i="46" s="1"/>
  <c r="W35" i="12"/>
  <c r="J95" i="46"/>
  <c r="K95" i="46" s="1"/>
  <c r="W97" i="12"/>
  <c r="J21" i="46"/>
  <c r="K21" i="46" s="1"/>
  <c r="W23" i="12"/>
  <c r="J87" i="46"/>
  <c r="K87" i="46" s="1"/>
  <c r="W89" i="12"/>
  <c r="J40" i="46"/>
  <c r="K40" i="46" s="1"/>
  <c r="W42" i="12"/>
  <c r="J144" i="46"/>
  <c r="K144" i="46" s="1"/>
  <c r="W146" i="12"/>
  <c r="J16" i="46"/>
  <c r="K16" i="46" s="1"/>
  <c r="W18" i="12"/>
  <c r="J73" i="46"/>
  <c r="K73" i="46" s="1"/>
  <c r="W75" i="12"/>
  <c r="J103" i="46"/>
  <c r="K103" i="46" s="1"/>
  <c r="W105" i="12"/>
  <c r="J182" i="46"/>
  <c r="K182" i="46" s="1"/>
  <c r="W184" i="12"/>
  <c r="J140" i="46"/>
  <c r="K140" i="46" s="1"/>
  <c r="W142" i="12"/>
  <c r="J148" i="46"/>
  <c r="K148" i="46" s="1"/>
  <c r="W150" i="12"/>
  <c r="I204" i="46"/>
  <c r="I9" i="46" s="1"/>
  <c r="I203" i="46"/>
  <c r="J34" i="15" s="1"/>
  <c r="W15" i="12"/>
  <c r="K13" i="46" s="1"/>
  <c r="J13" i="46"/>
  <c r="I211" i="46"/>
  <c r="L26" i="17"/>
  <c r="J37" i="15" l="1"/>
  <c r="J114" i="46"/>
  <c r="K114" i="46" s="1"/>
  <c r="W116" i="12"/>
  <c r="K27" i="46"/>
  <c r="K33" i="15"/>
  <c r="K48" i="46"/>
  <c r="J310" i="29"/>
  <c r="K310" i="29" s="1"/>
  <c r="J69" i="46"/>
  <c r="K69" i="46" s="1"/>
  <c r="W71" i="12"/>
  <c r="J20" i="46"/>
  <c r="K20" i="46" s="1"/>
  <c r="W22" i="12"/>
  <c r="W181" i="12"/>
  <c r="J35" i="46"/>
  <c r="K35" i="46" s="1"/>
  <c r="W37" i="12"/>
  <c r="K38" i="46"/>
  <c r="J58" i="46"/>
  <c r="K58" i="46" s="1"/>
  <c r="W60" i="12"/>
  <c r="J44" i="46"/>
  <c r="K44" i="46" s="1"/>
  <c r="W46" i="12"/>
  <c r="J177" i="46"/>
  <c r="K177" i="46" s="1"/>
  <c r="W179" i="12"/>
  <c r="J72" i="46"/>
  <c r="K72" i="46" s="1"/>
  <c r="W74" i="12"/>
  <c r="J308" i="46"/>
  <c r="K308" i="46" s="1"/>
  <c r="W313" i="12"/>
  <c r="K18" i="46"/>
  <c r="J189" i="46"/>
  <c r="K189" i="46" s="1"/>
  <c r="W191" i="12"/>
  <c r="J316" i="29"/>
  <c r="K316" i="29" s="1"/>
  <c r="J179" i="46"/>
  <c r="K179" i="46" s="1"/>
  <c r="J318" i="29"/>
  <c r="K318" i="29" s="1"/>
  <c r="J317" i="29"/>
  <c r="K317" i="29" s="1"/>
  <c r="J178" i="46"/>
  <c r="K178" i="46" s="1"/>
  <c r="W180" i="12"/>
  <c r="J314" i="29"/>
  <c r="K314" i="29" s="1"/>
  <c r="J281" i="29"/>
  <c r="K281" i="29" s="1"/>
  <c r="J280" i="29"/>
  <c r="K280" i="29" s="1"/>
  <c r="J140" i="29" l="1"/>
  <c r="K140" i="29" s="1"/>
  <c r="K142" i="12"/>
  <c r="J69" i="29"/>
  <c r="K69" i="29" s="1"/>
  <c r="K71" i="12"/>
  <c r="J40" i="29"/>
  <c r="K40" i="29" s="1"/>
  <c r="K42" i="12"/>
  <c r="L33" i="15"/>
  <c r="J118" i="29"/>
  <c r="K118" i="29" s="1"/>
  <c r="K120" i="12"/>
  <c r="J72" i="29"/>
  <c r="K72" i="29" s="1"/>
  <c r="K74" i="12"/>
  <c r="J109" i="29"/>
  <c r="K109" i="29" s="1"/>
  <c r="K111" i="12"/>
  <c r="J108" i="29"/>
  <c r="K108" i="29" s="1"/>
  <c r="K110" i="12"/>
  <c r="J176" i="29"/>
  <c r="K176" i="29" s="1"/>
  <c r="K178" i="12"/>
  <c r="J87" i="29"/>
  <c r="K87" i="29" s="1"/>
  <c r="K89" i="12"/>
  <c r="J34" i="29"/>
  <c r="K34" i="29" s="1"/>
  <c r="K36" i="12"/>
  <c r="J175" i="29"/>
  <c r="K175" i="29" s="1"/>
  <c r="K177" i="12"/>
  <c r="J76" i="29"/>
  <c r="K76" i="29" s="1"/>
  <c r="K78" i="12"/>
  <c r="J33" i="29"/>
  <c r="K33" i="29" s="1"/>
  <c r="K35" i="12"/>
  <c r="J103" i="29"/>
  <c r="K103" i="29" s="1"/>
  <c r="K105" i="12"/>
  <c r="J45" i="46"/>
  <c r="W47" i="12"/>
  <c r="J16" i="29"/>
  <c r="K16" i="29" s="1"/>
  <c r="K18" i="12"/>
  <c r="J137" i="29"/>
  <c r="K137" i="29" s="1"/>
  <c r="K139" i="12"/>
  <c r="J104" i="29"/>
  <c r="K104" i="29" s="1"/>
  <c r="K106" i="12"/>
  <c r="J143" i="29"/>
  <c r="K143" i="29" s="1"/>
  <c r="K145" i="12"/>
  <c r="J116" i="29"/>
  <c r="K116" i="29" s="1"/>
  <c r="K118" i="12"/>
  <c r="J125" i="29"/>
  <c r="K125" i="29" s="1"/>
  <c r="K127" i="12"/>
  <c r="J42" i="29"/>
  <c r="K42" i="29" s="1"/>
  <c r="K44" i="12"/>
  <c r="J86" i="29"/>
  <c r="K86" i="29" s="1"/>
  <c r="K88" i="12"/>
  <c r="J144" i="29"/>
  <c r="K144" i="29" s="1"/>
  <c r="K146" i="12"/>
  <c r="J311" i="29"/>
  <c r="K311" i="29" s="1"/>
  <c r="J27" i="29"/>
  <c r="K27" i="29" s="1"/>
  <c r="K29" i="12"/>
  <c r="J55" i="29"/>
  <c r="K55" i="29" s="1"/>
  <c r="K57" i="12"/>
  <c r="J145" i="29"/>
  <c r="K145" i="29" s="1"/>
  <c r="K147" i="12"/>
  <c r="J90" i="29"/>
  <c r="K90" i="29" s="1"/>
  <c r="K92" i="12"/>
  <c r="J138" i="29"/>
  <c r="K138" i="29" s="1"/>
  <c r="K140" i="12"/>
  <c r="J148" i="29"/>
  <c r="K148" i="29" s="1"/>
  <c r="K150" i="12"/>
  <c r="J21" i="29"/>
  <c r="K21" i="29" s="1"/>
  <c r="K23" i="12"/>
  <c r="J73" i="29"/>
  <c r="K73" i="29" s="1"/>
  <c r="K75" i="12"/>
  <c r="J18" i="29"/>
  <c r="K18" i="29" s="1"/>
  <c r="K20" i="12"/>
  <c r="J48" i="29"/>
  <c r="K50" i="12"/>
  <c r="J89" i="29"/>
  <c r="K89" i="29" s="1"/>
  <c r="K91" i="12"/>
  <c r="J14" i="29"/>
  <c r="K14" i="29" s="1"/>
  <c r="K16" i="12"/>
  <c r="J187" i="29"/>
  <c r="K187" i="29" s="1"/>
  <c r="K189" i="12"/>
  <c r="J182" i="29"/>
  <c r="K182" i="29" s="1"/>
  <c r="K184" i="12"/>
  <c r="J75" i="29"/>
  <c r="K75" i="29" s="1"/>
  <c r="K77" i="12"/>
  <c r="J157" i="29"/>
  <c r="K157" i="29" s="1"/>
  <c r="K159" i="12"/>
  <c r="J110" i="29"/>
  <c r="K110" i="29" s="1"/>
  <c r="K112" i="12"/>
  <c r="J67" i="29"/>
  <c r="K67" i="29" s="1"/>
  <c r="K69" i="12"/>
  <c r="J129" i="29"/>
  <c r="K129" i="29" s="1"/>
  <c r="K131" i="12"/>
  <c r="J35" i="29"/>
  <c r="K35" i="29" s="1"/>
  <c r="K37" i="12"/>
  <c r="K30" i="15"/>
  <c r="J81" i="29"/>
  <c r="K81" i="29" s="1"/>
  <c r="K83" i="12"/>
  <c r="J168" i="29"/>
  <c r="K168" i="29" s="1"/>
  <c r="K170" i="12"/>
  <c r="J139" i="29"/>
  <c r="K139" i="29" s="1"/>
  <c r="K141" i="12"/>
  <c r="J95" i="29"/>
  <c r="K95" i="29" s="1"/>
  <c r="K97" i="12"/>
  <c r="J85" i="29"/>
  <c r="K85" i="29" s="1"/>
  <c r="K87" i="12"/>
  <c r="J66" i="29"/>
  <c r="K66" i="29" s="1"/>
  <c r="K68" i="12"/>
  <c r="J177" i="29"/>
  <c r="K177" i="29" s="1"/>
  <c r="K179" i="12"/>
  <c r="J194" i="29"/>
  <c r="K194" i="29" s="1"/>
  <c r="K196" i="12"/>
  <c r="J122" i="29"/>
  <c r="K122" i="29" s="1"/>
  <c r="K124" i="12"/>
  <c r="J126" i="29"/>
  <c r="K126" i="29" s="1"/>
  <c r="K128" i="12"/>
  <c r="J112" i="29"/>
  <c r="K112" i="29" s="1"/>
  <c r="K114" i="12"/>
  <c r="J117" i="29"/>
  <c r="K117" i="29" s="1"/>
  <c r="K119" i="12"/>
  <c r="J80" i="29"/>
  <c r="K80" i="29" s="1"/>
  <c r="K82" i="12"/>
  <c r="J20" i="29"/>
  <c r="K20" i="29" s="1"/>
  <c r="K22" i="12"/>
  <c r="J38" i="29"/>
  <c r="K38" i="29" s="1"/>
  <c r="K40" i="12"/>
  <c r="J113" i="29"/>
  <c r="K113" i="29" s="1"/>
  <c r="K115" i="12"/>
  <c r="J309" i="29"/>
  <c r="G49" i="38"/>
  <c r="L49" i="38" s="1"/>
  <c r="J41" i="29"/>
  <c r="K43" i="12"/>
  <c r="I223" i="29"/>
  <c r="W45" i="12"/>
  <c r="J43" i="46"/>
  <c r="K15" i="12"/>
  <c r="J13" i="29"/>
  <c r="J178" i="29"/>
  <c r="K178" i="29" s="1"/>
  <c r="K180" i="12"/>
  <c r="I12" i="12"/>
  <c r="I220" i="29"/>
  <c r="K43" i="46" l="1"/>
  <c r="K29" i="15"/>
  <c r="J141" i="29"/>
  <c r="K141" i="29" s="1"/>
  <c r="K143" i="12"/>
  <c r="L30" i="15"/>
  <c r="J58" i="29"/>
  <c r="K58" i="29" s="1"/>
  <c r="K60" i="12"/>
  <c r="J149" i="29"/>
  <c r="K149" i="29" s="1"/>
  <c r="K151" i="12"/>
  <c r="K20" i="15"/>
  <c r="G25" i="18"/>
  <c r="H25" i="18" s="1"/>
  <c r="K48" i="29"/>
  <c r="J114" i="29"/>
  <c r="K114" i="29" s="1"/>
  <c r="K116" i="12"/>
  <c r="K45" i="46"/>
  <c r="K31" i="15"/>
  <c r="J21" i="15"/>
  <c r="F16" i="18"/>
  <c r="K41" i="29"/>
  <c r="G23" i="18"/>
  <c r="H23" i="18" s="1"/>
  <c r="K18" i="15"/>
  <c r="G21" i="18"/>
  <c r="K16" i="15"/>
  <c r="K13" i="29"/>
  <c r="D49" i="38"/>
  <c r="E49" i="38"/>
  <c r="F26" i="18"/>
  <c r="I9" i="29"/>
  <c r="F36" i="18"/>
  <c r="F38" i="18" s="1"/>
  <c r="F43" i="18" s="1"/>
  <c r="K309" i="29"/>
  <c r="G34" i="18"/>
  <c r="L29" i="15" l="1"/>
  <c r="G22" i="18"/>
  <c r="H22" i="18" s="1"/>
  <c r="L20" i="15"/>
  <c r="L31" i="15"/>
  <c r="K17" i="15"/>
  <c r="J52" i="29"/>
  <c r="K54" i="12"/>
  <c r="H34" i="18"/>
  <c r="G37" i="17"/>
  <c r="K38" i="17"/>
  <c r="K33" i="17"/>
  <c r="J35" i="17"/>
  <c r="I37" i="17"/>
  <c r="I35" i="17"/>
  <c r="G35" i="17"/>
  <c r="J33" i="17"/>
  <c r="I36" i="17"/>
  <c r="I38" i="17"/>
  <c r="K37" i="17"/>
  <c r="H35" i="17"/>
  <c r="K34" i="17"/>
  <c r="G33" i="17"/>
  <c r="H32" i="17"/>
  <c r="G34" i="17"/>
  <c r="H33" i="17"/>
  <c r="G38" i="17"/>
  <c r="J32" i="17"/>
  <c r="H34" i="17"/>
  <c r="H37" i="17"/>
  <c r="J37" i="17"/>
  <c r="I34" i="17"/>
  <c r="J34" i="17"/>
  <c r="H38" i="17"/>
  <c r="I33" i="17"/>
  <c r="K32" i="17"/>
  <c r="G36" i="17"/>
  <c r="J38" i="17"/>
  <c r="H36" i="17"/>
  <c r="I32" i="17"/>
  <c r="J36" i="17"/>
  <c r="K36" i="17"/>
  <c r="K35" i="17"/>
  <c r="G32" i="17"/>
  <c r="L16" i="15"/>
  <c r="J24" i="15"/>
  <c r="H21" i="18"/>
  <c r="F29" i="18"/>
  <c r="L18" i="15"/>
  <c r="L17" i="15" l="1"/>
  <c r="G27" i="18"/>
  <c r="H27" i="18" s="1"/>
  <c r="K22" i="15"/>
  <c r="K52" i="29"/>
  <c r="J41" i="17"/>
  <c r="K41" i="17"/>
  <c r="L40" i="17"/>
  <c r="L39" i="17"/>
  <c r="H41" i="17"/>
  <c r="G41" i="17"/>
  <c r="L31" i="17"/>
  <c r="L37" i="17"/>
  <c r="I41" i="17"/>
  <c r="L36" i="17"/>
  <c r="L34" i="17"/>
  <c r="L33" i="17"/>
  <c r="L32" i="17"/>
  <c r="L38" i="17"/>
  <c r="L35" i="17"/>
  <c r="J52" i="46" l="1"/>
  <c r="W54" i="12"/>
  <c r="L22" i="15"/>
  <c r="L41" i="17"/>
  <c r="K35" i="15" l="1"/>
  <c r="K52" i="46"/>
  <c r="L35" i="15" l="1"/>
  <c r="J315" i="29"/>
  <c r="J198" i="46"/>
  <c r="W203" i="12"/>
  <c r="J312" i="29"/>
  <c r="K312" i="29" s="1"/>
  <c r="W315" i="12"/>
  <c r="J310" i="46"/>
  <c r="K310" i="46" s="1"/>
  <c r="W316" i="12"/>
  <c r="J311" i="46"/>
  <c r="K311" i="46" s="1"/>
  <c r="J313" i="29"/>
  <c r="K313" i="29" s="1"/>
  <c r="J244" i="29"/>
  <c r="K244" i="29" s="1"/>
  <c r="K246" i="12"/>
  <c r="K198" i="46" l="1"/>
  <c r="J44" i="29"/>
  <c r="K44" i="29" s="1"/>
  <c r="K46" i="12"/>
  <c r="J227" i="29"/>
  <c r="K227" i="29" s="1"/>
  <c r="K229" i="12"/>
  <c r="J226" i="29"/>
  <c r="K226" i="29" s="1"/>
  <c r="K228" i="12"/>
  <c r="J213" i="29"/>
  <c r="K213" i="29" s="1"/>
  <c r="K215" i="12"/>
  <c r="J223" i="29"/>
  <c r="K223" i="29" s="1"/>
  <c r="K225" i="12"/>
  <c r="J216" i="29"/>
  <c r="K216" i="29" s="1"/>
  <c r="K218" i="12"/>
  <c r="J219" i="29"/>
  <c r="K219" i="29" s="1"/>
  <c r="K221" i="12"/>
  <c r="J214" i="29"/>
  <c r="K214" i="29" s="1"/>
  <c r="K216" i="12"/>
  <c r="J203" i="29"/>
  <c r="K203" i="29" s="1"/>
  <c r="K205" i="12"/>
  <c r="J201" i="29"/>
  <c r="K203" i="12"/>
  <c r="J222" i="29"/>
  <c r="K222" i="29" s="1"/>
  <c r="K224" i="12"/>
  <c r="J220" i="29"/>
  <c r="K220" i="29" s="1"/>
  <c r="K222" i="12"/>
  <c r="J12" i="12"/>
  <c r="J225" i="29"/>
  <c r="K225" i="29" s="1"/>
  <c r="K227" i="12"/>
  <c r="K315" i="29"/>
  <c r="G35" i="18"/>
  <c r="J228" i="29"/>
  <c r="K228" i="29" s="1"/>
  <c r="K230" i="12"/>
  <c r="K201" i="29" l="1"/>
  <c r="H35" i="18"/>
  <c r="J207" i="29"/>
  <c r="K207" i="29" s="1"/>
  <c r="K209" i="12"/>
  <c r="J224" i="29"/>
  <c r="K224" i="29" s="1"/>
  <c r="K226" i="12"/>
  <c r="J206" i="29"/>
  <c r="K206" i="29" s="1"/>
  <c r="K208" i="12"/>
  <c r="J212" i="29"/>
  <c r="K212" i="29" s="1"/>
  <c r="K214" i="12"/>
  <c r="J9" i="29" l="1"/>
  <c r="G36" i="18"/>
  <c r="K21" i="15"/>
  <c r="G26" i="18"/>
  <c r="G16" i="18"/>
  <c r="H16" i="18" s="1"/>
  <c r="G29" i="18" l="1"/>
  <c r="H29" i="18" s="1"/>
  <c r="K29" i="18" s="1"/>
  <c r="H26" i="18"/>
  <c r="H36" i="18"/>
  <c r="H38" i="18" s="1"/>
  <c r="G38" i="18"/>
  <c r="G43" i="18" s="1"/>
  <c r="H43" i="18" s="1"/>
  <c r="L21" i="15"/>
  <c r="L24" i="15" s="1"/>
  <c r="K24" i="15"/>
  <c r="K43" i="18" l="1"/>
  <c r="K38" i="18"/>
  <c r="K16" i="18"/>
  <c r="H11" i="15"/>
  <c r="N26" i="17"/>
  <c r="J216" i="46" l="1"/>
  <c r="K216" i="46" s="1"/>
  <c r="W221" i="12"/>
  <c r="J210" i="46" l="1"/>
  <c r="K210" i="46" s="1"/>
  <c r="W215" i="12"/>
  <c r="J219" i="46"/>
  <c r="K219" i="46" s="1"/>
  <c r="W224" i="12"/>
  <c r="J223" i="46"/>
  <c r="K223" i="46" s="1"/>
  <c r="W228" i="12"/>
  <c r="J224" i="46"/>
  <c r="K224" i="46" s="1"/>
  <c r="W229" i="12"/>
  <c r="J220" i="46"/>
  <c r="K220" i="46" s="1"/>
  <c r="W225" i="12"/>
  <c r="J309" i="46"/>
  <c r="K309" i="46" s="1"/>
  <c r="W314" i="12"/>
  <c r="J225" i="46"/>
  <c r="K225" i="46" s="1"/>
  <c r="W230" i="12"/>
  <c r="J211" i="46"/>
  <c r="K211" i="46" s="1"/>
  <c r="W216" i="12"/>
  <c r="J217" i="46"/>
  <c r="K217" i="46" s="1"/>
  <c r="W222" i="12"/>
  <c r="J222" i="46"/>
  <c r="K222" i="46" s="1"/>
  <c r="W227" i="12"/>
  <c r="J200" i="46"/>
  <c r="W205" i="12"/>
  <c r="K200" i="46" l="1"/>
  <c r="J203" i="46"/>
  <c r="K203" i="46" s="1"/>
  <c r="W208" i="12"/>
  <c r="J209" i="46"/>
  <c r="K209" i="46" s="1"/>
  <c r="W214" i="12"/>
  <c r="J213" i="46"/>
  <c r="K213" i="46" s="1"/>
  <c r="W218" i="12"/>
  <c r="V12" i="12" l="1"/>
  <c r="J221" i="46"/>
  <c r="W226" i="12"/>
  <c r="J204" i="46"/>
  <c r="W209" i="12"/>
  <c r="K204" i="46" l="1"/>
  <c r="J9" i="46"/>
  <c r="K221" i="46"/>
  <c r="K9" i="46" s="1"/>
  <c r="K34" i="15"/>
  <c r="L34" i="15" l="1"/>
  <c r="L37" i="15" s="1"/>
  <c r="K37" i="15"/>
  <c r="N41" i="17" l="1"/>
  <c r="N42" i="17" s="1"/>
  <c r="L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Allen, Mark</author>
  </authors>
  <commentList>
    <comment ref="J166" authorId="0" shapeId="0" xr:uid="{00000000-0006-0000-0600-000001000000}">
      <text>
        <r>
          <rPr>
            <b/>
            <sz val="9"/>
            <color indexed="81"/>
            <rFont val="Tahoma"/>
            <family val="2"/>
          </rPr>
          <t>Allen, Mark:</t>
        </r>
        <r>
          <rPr>
            <sz val="9"/>
            <color indexed="81"/>
            <rFont val="Tahoma"/>
            <family val="2"/>
          </rPr>
          <t xml:space="preserve">
Delete to remove double counting</t>
        </r>
      </text>
    </comment>
  </commentList>
</comments>
</file>

<file path=xl/sharedStrings.xml><?xml version="1.0" encoding="utf-8"?>
<sst xmlns="http://schemas.openxmlformats.org/spreadsheetml/2006/main" count="1658" uniqueCount="469">
  <si>
    <t>Historic Capex ($nominal m)</t>
  </si>
  <si>
    <t>Total</t>
  </si>
  <si>
    <t>Capital expenditure</t>
  </si>
  <si>
    <t>Capex by Asset Class ($ nominal m)</t>
  </si>
  <si>
    <t>Asset Class</t>
  </si>
  <si>
    <t>Pipelines</t>
  </si>
  <si>
    <t>Compressors</t>
  </si>
  <si>
    <t>City Gates &amp; Field Regs</t>
  </si>
  <si>
    <t>Odourant Plants</t>
  </si>
  <si>
    <t>Gas Quality</t>
  </si>
  <si>
    <t>Other</t>
  </si>
  <si>
    <t>Buildings</t>
  </si>
  <si>
    <t>General Land</t>
  </si>
  <si>
    <t>Capex by Asset Category ($nominal m)</t>
  </si>
  <si>
    <t>Asset Category</t>
  </si>
  <si>
    <t>Replacement</t>
  </si>
  <si>
    <t>Non-System</t>
  </si>
  <si>
    <t>Check</t>
  </si>
  <si>
    <t>Asset Class Name</t>
  </si>
  <si>
    <t>Capex as incurred (nominal $m)</t>
  </si>
  <si>
    <t>Capex as Commissioned (nominal $m)</t>
  </si>
  <si>
    <t>Expansion</t>
  </si>
  <si>
    <t>Non Augmentation Capex($nominal m)</t>
  </si>
  <si>
    <t>Non Augmentation capex</t>
  </si>
  <si>
    <t>Warragul Looping 6" (Southern Route)</t>
  </si>
  <si>
    <t>Wichelsea Bi Direction and Brooklyn Reconfiguration</t>
  </si>
  <si>
    <t>WORM</t>
  </si>
  <si>
    <t>Brooklyn Compressor Station</t>
  </si>
  <si>
    <t>Turbine Overhauls</t>
  </si>
  <si>
    <t>Input column heading</t>
  </si>
  <si>
    <t>Input column number</t>
  </si>
  <si>
    <t>Capex #</t>
  </si>
  <si>
    <t>Project Name</t>
  </si>
  <si>
    <t>Class</t>
  </si>
  <si>
    <t>Category</t>
  </si>
  <si>
    <t>Actuate MLV's in T1 areas</t>
  </si>
  <si>
    <t>Yes</t>
  </si>
  <si>
    <t>AGL SomertonT102</t>
  </si>
  <si>
    <t>No</t>
  </si>
  <si>
    <t>Albury Vac.Trailer</t>
  </si>
  <si>
    <t>Angelsea Pipeline (Western Route)</t>
  </si>
  <si>
    <t>AS 2885 Design Life reviews of Facilities&amp;Pipelines</t>
  </si>
  <si>
    <t>Asbestos removal and replacement</t>
  </si>
  <si>
    <t>Battery Charger Upgrades</t>
  </si>
  <si>
    <t>Battery replacement</t>
  </si>
  <si>
    <t>Bay St Unichema</t>
  </si>
  <si>
    <t>BCS Admin Board Upgrade</t>
  </si>
  <si>
    <t>BCS Administration Building Distribution Board Upgrade</t>
  </si>
  <si>
    <t>BCS Control Room Fire Suppression System</t>
  </si>
  <si>
    <t>BCS DEA Upgrade</t>
  </si>
  <si>
    <t>BCS Emergency Lighting</t>
  </si>
  <si>
    <t>BCS MCC Room Fire Suppression System</t>
  </si>
  <si>
    <t>BCS ROOF REPAIR</t>
  </si>
  <si>
    <t>BCS Safety and Process Control System and RTU Upgrade</t>
  </si>
  <si>
    <t>BCS Station Isolation and Loading Valves</t>
  </si>
  <si>
    <t>BCS Unit 10 &amp; 11 Cooler Upgrade</t>
  </si>
  <si>
    <t>Bellows UPG</t>
  </si>
  <si>
    <t>BKLYN RiskPipe MOD</t>
  </si>
  <si>
    <t>BLP Safety Measures for High Consequence areas-(urban growth, fracture control)</t>
  </si>
  <si>
    <t>Brooklyn Kitchen</t>
  </si>
  <si>
    <t>Chiltern M.Bypass</t>
  </si>
  <si>
    <t>Compressor lagging and pipe coating replacement (expand to GCS, Springhurst/BCS12/WCS A/WCS B, Euroa)</t>
  </si>
  <si>
    <t>Compressor Station Vent Stack Upgrade (BCS, WCS, GCS, SCS)</t>
  </si>
  <si>
    <t>Coogee Unpiggable</t>
  </si>
  <si>
    <t>CP - Cathodic Protection Replacement</t>
  </si>
  <si>
    <t>CP - Corrosion Protection Testing Equipment</t>
  </si>
  <si>
    <t>CS Type B compliance upgrade</t>
  </si>
  <si>
    <t>Culcairn Injection Gas Quality equipment</t>
  </si>
  <si>
    <t>Dandenong Complex asbestos removal</t>
  </si>
  <si>
    <t>Dandenong LNG Isolation Valve Upgrade</t>
  </si>
  <si>
    <t>Dandenong Office Purchases</t>
  </si>
  <si>
    <t>Dandenong refurbishment</t>
  </si>
  <si>
    <t>Dandenong Site - Storage shed</t>
  </si>
  <si>
    <t>Dandenong site fire mains replacement</t>
  </si>
  <si>
    <t>Emergency - refurbish and re-testing of pipes</t>
  </si>
  <si>
    <t>Emergency Response Equipment</t>
  </si>
  <si>
    <t>Equipment - Field Equipment</t>
  </si>
  <si>
    <t>Equipment - Victorian low value pool purchases</t>
  </si>
  <si>
    <t>Facilities Communication Systems Upgrade</t>
  </si>
  <si>
    <t xml:space="preserve">GCS Anti-Surge &amp; Fast-Stop Valves Upgrade </t>
  </si>
  <si>
    <t>GCS Control Room and Unit Enclosure 1,2,3&amp;4 Fire Suppression System</t>
  </si>
  <si>
    <t>GCS Emergency Lighting Upgrade</t>
  </si>
  <si>
    <t>GCS GEA Fuel Gas Upgrade</t>
  </si>
  <si>
    <t>GCS Station Valve Upgrade</t>
  </si>
  <si>
    <t>GCS Units 1,2,3&amp;4 Suction/Discharge Actuated Valve Replacement</t>
  </si>
  <si>
    <t>Gippsland LED Upg.</t>
  </si>
  <si>
    <t>Gooding Ctrl.Syst</t>
  </si>
  <si>
    <t>Hamilton CG Valve</t>
  </si>
  <si>
    <t xml:space="preserve">Hazardous Area Rectification </t>
  </si>
  <si>
    <t xml:space="preserve">Hazardous Areas Review </t>
  </si>
  <si>
    <t>Heater upgrade - Laverton North CG</t>
  </si>
  <si>
    <t>HMI upgrade to CLEAR SCADA at BCS, SCS and WCS &amp; CG, Longford</t>
  </si>
  <si>
    <t>Iona CG Review</t>
  </si>
  <si>
    <t xml:space="preserve">Iona CS - Inlet Pressure Reduction </t>
  </si>
  <si>
    <t>Iona CS Automation replacement</t>
  </si>
  <si>
    <t>Iona VFD Upgrade</t>
  </si>
  <si>
    <t>IT Capex purchases (Laptops etc)</t>
  </si>
  <si>
    <t>Line of Sight Vegetation - Melbourne Region</t>
  </si>
  <si>
    <t>Line of Sight Vegetation - Otway Region</t>
  </si>
  <si>
    <t>Lara Balistrade</t>
  </si>
  <si>
    <t>Lara City Gate Control Hut Fire Suppression System</t>
  </si>
  <si>
    <t>Lara SWP SCADA HM</t>
  </si>
  <si>
    <t>Laser Scanner Sys</t>
  </si>
  <si>
    <t xml:space="preserve">Leased Assets </t>
  </si>
  <si>
    <t>L'ford GasAnalyser</t>
  </si>
  <si>
    <t>L'ford Upg Flare</t>
  </si>
  <si>
    <t>Lightning &amp; Earth</t>
  </si>
  <si>
    <t>Liquid management - Longford</t>
  </si>
  <si>
    <t>Liquid Management - Pakenham</t>
  </si>
  <si>
    <t>MCC Switchboard</t>
  </si>
  <si>
    <t>Metering Inst.LCR</t>
  </si>
  <si>
    <t>Not included as part of AA Capex Forecast</t>
  </si>
  <si>
    <t>Odorant Dandenong Pump Upgrade 700 &amp; 2800 kPa</t>
  </si>
  <si>
    <t>Pipeline Integrity</t>
  </si>
  <si>
    <t>Pakenham Unpiggables</t>
  </si>
  <si>
    <t>Pig Trap  - Enclosure upgrade</t>
  </si>
  <si>
    <t>Pig Trap - A Branch Valve on Pipeline 108 to Newport Install(124)</t>
  </si>
  <si>
    <t>Pig Trap - Dandenong to Princes Highway Pipeline Install (129)</t>
  </si>
  <si>
    <t>Pig Trap - Keon Park Install</t>
  </si>
  <si>
    <t>Pig Trap - Pipe Support Upgrade</t>
  </si>
  <si>
    <t>Pig Trap - Princes Highway to Regent Street Pipeline Install(36)</t>
  </si>
  <si>
    <t>Pig Trap - Somerton to Somerton Pipeline Install (238)</t>
  </si>
  <si>
    <t>Pig Trap Installation James Street to Laverton Pipeline (253)</t>
  </si>
  <si>
    <t>Pig Trap Installation Tyers to Maryvale Pipeline (67)</t>
  </si>
  <si>
    <t>Pigging Program (T56 Brooklyn - Ballan)</t>
  </si>
  <si>
    <t>Pigging Program (T59 Euro - Kyabram)</t>
  </si>
  <si>
    <t>Pigging Program (T74 Keon Park - Wollert)</t>
  </si>
  <si>
    <t>Pigging Program Inner Ring Main</t>
  </si>
  <si>
    <t>Pigging Program T1 Morwell - Dandenong Pigging and Repair Program</t>
  </si>
  <si>
    <t>Pigging Program T108 Newport</t>
  </si>
  <si>
    <t>Pigging Program T16 Dandenong – West Melbourne</t>
  </si>
  <si>
    <t>Pigging Program T57 Ballan - Ballarat</t>
  </si>
  <si>
    <t>Pigging Program T60 Longford -Dandenong</t>
  </si>
  <si>
    <t>Pigging Program T61 Packenham - Wollert</t>
  </si>
  <si>
    <t>Pigging Program T62 Derrimut - Sunbury</t>
  </si>
  <si>
    <t>Pigging Program T63 Tyers - Morwell</t>
  </si>
  <si>
    <t>Pigging Program T66-70 Mt Franklin -Kyneton - Bendigo</t>
  </si>
  <si>
    <t>Pigging Program T75  Wandong - Kyneton</t>
  </si>
  <si>
    <t>Pigging Program Tyres to Maryvale (67)</t>
  </si>
  <si>
    <t>PIGGING T91 CURDIEVALE</t>
  </si>
  <si>
    <t>Pipe Support replacement</t>
  </si>
  <si>
    <t>Poysties Rd CPU</t>
  </si>
  <si>
    <t>Purchase and replacement of emergency fittings and Equipment</t>
  </si>
  <si>
    <t>Regulator upgrade - Dandenong City Gate (exclude filters)</t>
  </si>
  <si>
    <t>Regulator Upgrade - Lara pneumatic control system upgrade</t>
  </si>
  <si>
    <t>Remote CP/critical drainage bond monitoring</t>
  </si>
  <si>
    <t>REPL VENT DUCT IONA</t>
  </si>
  <si>
    <t>RTU &amp; Control System Upgrade -  Facilities</t>
  </si>
  <si>
    <t>RTU replacement</t>
  </si>
  <si>
    <t>SCADA - Comms upgrade to IP network-VTS only</t>
  </si>
  <si>
    <t>SCADA System Upgrade</t>
  </si>
  <si>
    <t>SCS Vent Modifications</t>
  </si>
  <si>
    <t>Security - High Risk sites security upgrade</t>
  </si>
  <si>
    <t>Septic Tank</t>
  </si>
  <si>
    <t>SMS - GIS &amp; Aerial Photography</t>
  </si>
  <si>
    <t>Somerton Ink.Valv</t>
  </si>
  <si>
    <t>Somerton Pig Trap</t>
  </si>
  <si>
    <t>Springhurst Valve</t>
  </si>
  <si>
    <t>Spring't Oil Water</t>
  </si>
  <si>
    <t>Stonehaven CS - now Winchelsea</t>
  </si>
  <si>
    <t>Storage shed-Dandenong, Wollert &amp; Springhurst</t>
  </si>
  <si>
    <t>SWP_570</t>
  </si>
  <si>
    <t>T015 Oakleigh PigT</t>
  </si>
  <si>
    <t xml:space="preserve">T110 Snowy Unpiggable </t>
  </si>
  <si>
    <t>T33 non-piggable and encased sections (unknown technical solution)</t>
  </si>
  <si>
    <t>T67 PIG GUILDFORD</t>
  </si>
  <si>
    <t>T92 &amp; DDN3 RTU Upgrade</t>
  </si>
  <si>
    <t>T99 B'wartha-C ILI</t>
  </si>
  <si>
    <t>Unibolt Enclosure Replacement</t>
  </si>
  <si>
    <t>Unpiggable Pipeln</t>
  </si>
  <si>
    <t>Valve -  Pipeline to LNG plant UV325 valve replacement and loading valve</t>
  </si>
  <si>
    <t>Valve - Actuate MLV's in T1 areas</t>
  </si>
  <si>
    <t>Valve - Corio CG Un-regulated Bypass Upgrade</t>
  </si>
  <si>
    <t>Valve - Longford to Dandenong LV10 Vent Stack</t>
  </si>
  <si>
    <t>Valve - UniBolt Phase 3 Replacement</t>
  </si>
  <si>
    <t>VNIE Looping 6 to 8</t>
  </si>
  <si>
    <t>VTS - BCS 8&amp;9 COOLERS UPG (NEW</t>
  </si>
  <si>
    <t>VTS - BCS LUBE OIL COOLER 8&amp;9</t>
  </si>
  <si>
    <t>VTS - BKLYN 10&amp;11 COOLER UPGDE</t>
  </si>
  <si>
    <t>VTS - BROOKLYN FIRE SERVICE</t>
  </si>
  <si>
    <t>VTS - EUROA CS NEW (PPOM)</t>
  </si>
  <si>
    <t>VTS - MAOP UPGRADE CAPEX</t>
  </si>
  <si>
    <t>VTS - MORWELL TYERS UPGRADE</t>
  </si>
  <si>
    <t>VTS - SOMERTON PIG TRAP (FEED)</t>
  </si>
  <si>
    <t>VTS - SUNBURY PIPE LOOP (NEW)</t>
  </si>
  <si>
    <t>VTS - WOLLERT 4 &amp; 5 CAPEX</t>
  </si>
  <si>
    <t>VTS.SIB99 WCS STN-A DISCHRG LQ</t>
  </si>
  <si>
    <t>VTS16 SIB24 PIGTRAP T15 PRINC</t>
  </si>
  <si>
    <t>VTS16.SIB22 PIG TRAP T64 NEWPO</t>
  </si>
  <si>
    <t>VTS16.SIB29 RTU UPGRADES FY16</t>
  </si>
  <si>
    <t>VTS16.SIB42 WOLL SOFT STARTERS</t>
  </si>
  <si>
    <t>VTS17.SIB27 SCS CR EPS REMOVAL</t>
  </si>
  <si>
    <t>VTS17.SIB30 DND EMERG ENTRANCE</t>
  </si>
  <si>
    <t>WAN Upgrade (Satellite project)</t>
  </si>
  <si>
    <t>Water bath inspections</t>
  </si>
  <si>
    <t xml:space="preserve"> WCS SECURTY REVIEW</t>
  </si>
  <si>
    <t>Wollert CS A/B Control Room Fire Suppression System</t>
  </si>
  <si>
    <t>Wollert CS Emergency Lighting</t>
  </si>
  <si>
    <t>Wollert CS Roof</t>
  </si>
  <si>
    <t>WOLLERT CS/CG PLC HARDWARE UPGRADE</t>
  </si>
  <si>
    <t>Wollert MCC Room egress requirement</t>
  </si>
  <si>
    <t>Wollert Ctrl.Sys</t>
  </si>
  <si>
    <t>Wollert to Clonbinane Looping</t>
  </si>
  <si>
    <t>WORM (Pipeline)</t>
  </si>
  <si>
    <t>Zonal Chromatograph Upgrades</t>
  </si>
  <si>
    <t>57 Clunes Road</t>
  </si>
  <si>
    <t>Share of corporate motor vehicles</t>
  </si>
  <si>
    <t>Corporate Capex</t>
  </si>
  <si>
    <t>Corporate Transformation and Technology</t>
  </si>
  <si>
    <t>Corporate  - Network Refresh &amp; Capacity upgrade</t>
  </si>
  <si>
    <t>Corporate  - PPM Refresh</t>
  </si>
  <si>
    <t xml:space="preserve">Corporate - Alarm rationalisation </t>
  </si>
  <si>
    <t>Corporate - Applications</t>
  </si>
  <si>
    <t>Corporate - Biztalk</t>
  </si>
  <si>
    <t xml:space="preserve">Corporate - Compliance </t>
  </si>
  <si>
    <t xml:space="preserve">Corporate - Corporate premises </t>
  </si>
  <si>
    <t>Corporate - Cybersecurity</t>
  </si>
  <si>
    <t>Corporate - Digital space projeect</t>
  </si>
  <si>
    <t>Corporate - Digital workspace</t>
  </si>
  <si>
    <t>Corporate - Energy components upgrade</t>
  </si>
  <si>
    <t>Corporate - Engineering framework</t>
  </si>
  <si>
    <t>Corporate - Enterprise Analytics Program</t>
  </si>
  <si>
    <t xml:space="preserve">Corporate - Environment Data Improvement </t>
  </si>
  <si>
    <t>Corporate - Finance systems (ie Oracle and Hyperion)</t>
  </si>
  <si>
    <t xml:space="preserve">Corporate - Gas Harmonisation </t>
  </si>
  <si>
    <t>Corporate - Grid</t>
  </si>
  <si>
    <t>Corporate - Historian</t>
  </si>
  <si>
    <t>Corporate - HR People Connect</t>
  </si>
  <si>
    <t>Corporate - IOC</t>
  </si>
  <si>
    <t>Corporate - IT purchases</t>
  </si>
  <si>
    <t>Corporate - Major Projects</t>
  </si>
  <si>
    <t>Corporate - Maximo enhancements</t>
  </si>
  <si>
    <t xml:space="preserve">Corporate - Operational efficiencies </t>
  </si>
  <si>
    <t>Corporate - Other info technology (e.g. Servers, software upgrades and sundry improvements)</t>
  </si>
  <si>
    <t xml:space="preserve">Corporate - Phones and accessories </t>
  </si>
  <si>
    <t xml:space="preserve">Corporate - Product Building Implementation </t>
  </si>
  <si>
    <t>Corporate - RBI - Equipment assessments</t>
  </si>
  <si>
    <t>Corporate - Scada</t>
  </si>
  <si>
    <t>Corporate - Sharepoint</t>
  </si>
  <si>
    <t xml:space="preserve">Corporate - Transmission EAM Data Management Tool </t>
  </si>
  <si>
    <t xml:space="preserve">Corporate - X-info </t>
  </si>
  <si>
    <t>Corporate Capex - HSE</t>
  </si>
  <si>
    <t>Corporate Capex - Vehicle - Comms Systems</t>
  </si>
  <si>
    <t>Corporate Capex -IDMT</t>
  </si>
  <si>
    <t>Corporate Finance &amp; IT</t>
  </si>
  <si>
    <t>Corporate -HSE Initiatives</t>
  </si>
  <si>
    <t>Corporate IT</t>
  </si>
  <si>
    <t xml:space="preserve">Corporate Other </t>
  </si>
  <si>
    <t xml:space="preserve">Suspense item </t>
  </si>
  <si>
    <t>Operational Technology</t>
  </si>
  <si>
    <t>Information Technology</t>
  </si>
  <si>
    <t xml:space="preserve">SoCI cyber </t>
  </si>
  <si>
    <t>SoCI program</t>
  </si>
  <si>
    <t xml:space="preserve">Enterprise Content Management </t>
  </si>
  <si>
    <t xml:space="preserve">Victoria CRE </t>
  </si>
  <si>
    <t xml:space="preserve">APA Grid Energy Components Upgrade </t>
  </si>
  <si>
    <t xml:space="preserve">APA Grid Extend Program </t>
  </si>
  <si>
    <t xml:space="preserve">APA Grid Services Initiatives Program </t>
  </si>
  <si>
    <t xml:space="preserve">Hyperion Upgrade to 11.1.2.4 </t>
  </si>
  <si>
    <t xml:space="preserve">BI - Transmission Dashboard and Enterprise Pilot </t>
  </si>
  <si>
    <t xml:space="preserve">HR Systems Refresh </t>
  </si>
  <si>
    <t xml:space="preserve">Transmission EAM Data Management Tool </t>
  </si>
  <si>
    <t xml:space="preserve">SharePoint Upgrade </t>
  </si>
  <si>
    <t xml:space="preserve">eForm Digitisation </t>
  </si>
  <si>
    <t xml:space="preserve">Historian Upgrade - version 2012 to 2015 </t>
  </si>
  <si>
    <t xml:space="preserve">Hazardous Area Platform </t>
  </si>
  <si>
    <t xml:space="preserve">PPM Refresh </t>
  </si>
  <si>
    <t xml:space="preserve">BizTalk Upgrade FY2018 </t>
  </si>
  <si>
    <t xml:space="preserve">Automated Testing Tool </t>
  </si>
  <si>
    <t xml:space="preserve">Code Management Software </t>
  </si>
  <si>
    <t xml:space="preserve">CRM Upgrade </t>
  </si>
  <si>
    <t xml:space="preserve">X-Info Aware Version 2 </t>
  </si>
  <si>
    <t xml:space="preserve">Supplier Qualification and Compliance </t>
  </si>
  <si>
    <t xml:space="preserve">Oracle eBS Upgrade to 12.2 </t>
  </si>
  <si>
    <t xml:space="preserve">BizTalk System Upgrade 2020 </t>
  </si>
  <si>
    <t>Applications Renewal</t>
  </si>
  <si>
    <t>Infrastructure Renewal</t>
  </si>
  <si>
    <t>Dandenong Relocation</t>
  </si>
  <si>
    <t>All CS buffer Air shutoff system for all compressors</t>
  </si>
  <si>
    <t>WCS A Process Safety</t>
  </si>
  <si>
    <t>Longford Odorant Pump Power Gas Upgrade</t>
  </si>
  <si>
    <t>GCS compressor unit vent valves &amp; actuators replacement</t>
  </si>
  <si>
    <t>GCS unit discharge and station manifold check valves replacement</t>
  </si>
  <si>
    <t>GCS Decomm &amp; removal of turbine oil reservoir &amp; auto fill system</t>
  </si>
  <si>
    <t>BCS Instrument Air reliability upgrade</t>
  </si>
  <si>
    <t>Iona CS aftercooler augmentation</t>
  </si>
  <si>
    <t>Wollert CG Instrument Air Conversion</t>
  </si>
  <si>
    <t>Pit installation on LV03 bypass valves on T33</t>
  </si>
  <si>
    <t>Dandenong water supply &amp; fire main modification</t>
  </si>
  <si>
    <t>Positioner Replacement</t>
  </si>
  <si>
    <t>VTS Safety Management Study aerial photography</t>
  </si>
  <si>
    <t>WOP Safety Measures for High Consequence areas-(urban growth, fracture control)</t>
  </si>
  <si>
    <t>ILP Safety Measures for High Consequence areas-(urban growth, fracture control)</t>
  </si>
  <si>
    <t>Iona CS Control Room and Unit Enclosure Fire Suppression System</t>
  </si>
  <si>
    <t>Emergency- BA escape sets</t>
  </si>
  <si>
    <t>Emergency- Response Equipment</t>
  </si>
  <si>
    <t>Emergency- Spark Proof tools</t>
  </si>
  <si>
    <t>Emergency - fully equipped caravan</t>
  </si>
  <si>
    <t>Emergency diesel fuel storage</t>
  </si>
  <si>
    <t>Vent stack for CL600 &amp; 900 pipeline</t>
  </si>
  <si>
    <t>BCG Un-regulated Bypass Upgrade</t>
  </si>
  <si>
    <t>Security - Physical</t>
  </si>
  <si>
    <t>Equipment - Gas Detectors</t>
  </si>
  <si>
    <t>Pigging Program T33 South Melbourne – Brooklyn</t>
  </si>
  <si>
    <t>Pigging Program T24 Brooklyn - Corio</t>
  </si>
  <si>
    <t>Pigging Program T70 Ballan – Bendigo</t>
  </si>
  <si>
    <t>Pigging Program T60 Longford – Tyers</t>
  </si>
  <si>
    <t>Pigging Program T96 &amp; T98 Chiltern- Rutherglen – Koonoomoo</t>
  </si>
  <si>
    <t>Pigging Program T118 Trugannina-Plumpton</t>
  </si>
  <si>
    <t>Pigging Program James Street to Laverton Pipeline (253)</t>
  </si>
  <si>
    <t>Liquid Management - Brooklyn</t>
  </si>
  <si>
    <t>BCS Unit 12 Inlet Filter Replacement/Augmentation</t>
  </si>
  <si>
    <t>Coogee decommissioning</t>
  </si>
  <si>
    <t>Compressor Type B Compliance</t>
  </si>
  <si>
    <t>Morwell-Dandenong Fatigue Crack Detection from High Loads</t>
  </si>
  <si>
    <t>Item 
Ref.</t>
  </si>
  <si>
    <t xml:space="preserve">Access Arrangement Description </t>
  </si>
  <si>
    <t>Business case number</t>
  </si>
  <si>
    <t>Allocator</t>
  </si>
  <si>
    <t>Labour</t>
  </si>
  <si>
    <t>Material</t>
  </si>
  <si>
    <t>Plant</t>
  </si>
  <si>
    <t>Subcontract</t>
  </si>
  <si>
    <t>Arc Flash Risk Mitigation</t>
  </si>
  <si>
    <t>VTS</t>
  </si>
  <si>
    <t>BCS Unit 12 Inlet Filter Upgrade</t>
  </si>
  <si>
    <t xml:space="preserve">BCS Unregulated Bypass Upgrade </t>
  </si>
  <si>
    <t>Brooklyn CS upgrade</t>
  </si>
  <si>
    <t>Compressor Station Vent Upgrade</t>
  </si>
  <si>
    <t>Control Valve Positioner Replacement</t>
  </si>
  <si>
    <t>CP Replacement</t>
  </si>
  <si>
    <t>Critical Spares</t>
  </si>
  <si>
    <t>Dandenong City Gate Gas Quality</t>
  </si>
  <si>
    <t>Encroachment High Consequence</t>
  </si>
  <si>
    <t>Hazardous Area Rectification</t>
  </si>
  <si>
    <t>HMI ClearSCADA Upgrade</t>
  </si>
  <si>
    <t>Iona CS Aftercooler Upgrade</t>
  </si>
  <si>
    <t xml:space="preserve">Liquids Management </t>
  </si>
  <si>
    <t>Low Value Preventative &amp; Reactive Maintenance</t>
  </si>
  <si>
    <t>Pipe Support Replacement</t>
  </si>
  <si>
    <t xml:space="preserve">Reliability Centred Maintenance </t>
  </si>
  <si>
    <t>SMS Aerial Photography</t>
  </si>
  <si>
    <t>Station Control Logic Review &amp; Rectification</t>
  </si>
  <si>
    <t>T33 LV03 Pit</t>
  </si>
  <si>
    <t>Turbine Overhaul and Minor Upgrades</t>
  </si>
  <si>
    <t xml:space="preserve">Type B Compliance </t>
  </si>
  <si>
    <t xml:space="preserve">VTS Mainline Isolation Valve Upgrade​ </t>
  </si>
  <si>
    <t xml:space="preserve">VTS Unpiggables </t>
  </si>
  <si>
    <t>VTS Waterbath Integrity</t>
  </si>
  <si>
    <t>Wollert CG &amp; T74/T119 PRS Instrument Air</t>
  </si>
  <si>
    <t>Direct Labour %</t>
  </si>
  <si>
    <t>Direct Contractor %</t>
  </si>
  <si>
    <t>Direct Material %</t>
  </si>
  <si>
    <t>Direct Other %</t>
  </si>
  <si>
    <t>APA</t>
  </si>
  <si>
    <t>Years</t>
  </si>
  <si>
    <t>Start</t>
  </si>
  <si>
    <t>Finish</t>
  </si>
  <si>
    <t>check (years)</t>
  </si>
  <si>
    <t>Previous AA</t>
  </si>
  <si>
    <t>Current AA</t>
  </si>
  <si>
    <t>Forecast AA</t>
  </si>
  <si>
    <t>Allocators</t>
  </si>
  <si>
    <t>Transmission</t>
  </si>
  <si>
    <t>Victoria</t>
  </si>
  <si>
    <t>Inflation</t>
  </si>
  <si>
    <t>2022 (f)</t>
  </si>
  <si>
    <t>CPI</t>
  </si>
  <si>
    <t>Base Year to Dec 2020</t>
  </si>
  <si>
    <t>AER Forecast Inflation</t>
  </si>
  <si>
    <t>Real cost Escalation</t>
  </si>
  <si>
    <t>Increase</t>
  </si>
  <si>
    <t>Contractor</t>
  </si>
  <si>
    <t>Materials</t>
  </si>
  <si>
    <t>Index</t>
  </si>
  <si>
    <t>Asset Classes</t>
  </si>
  <si>
    <t>Non system</t>
  </si>
  <si>
    <t>Forecast?</t>
  </si>
  <si>
    <t>Business case/ project code</t>
  </si>
  <si>
    <t>Unit</t>
  </si>
  <si>
    <t>Year</t>
  </si>
  <si>
    <t>Check picking up all projects</t>
  </si>
  <si>
    <t>Check values</t>
  </si>
  <si>
    <t>Unit Input</t>
  </si>
  <si>
    <t>Converter</t>
  </si>
  <si>
    <t>Allocator Class</t>
  </si>
  <si>
    <t>Check picking up projects</t>
  </si>
  <si>
    <t>Input currency</t>
  </si>
  <si>
    <t>conversion</t>
  </si>
  <si>
    <t>Check pickup all projects</t>
  </si>
  <si>
    <t>Project number</t>
  </si>
  <si>
    <t>Asset class</t>
  </si>
  <si>
    <t>Asset category</t>
  </si>
  <si>
    <t>Forecast total</t>
  </si>
  <si>
    <t>Zones</t>
  </si>
  <si>
    <t>Business Cases</t>
  </si>
  <si>
    <t>Completion Year</t>
  </si>
  <si>
    <t>incurred</t>
  </si>
  <si>
    <t>2022 Extension of existing project</t>
  </si>
  <si>
    <t>Integrity Inspections</t>
  </si>
  <si>
    <t xml:space="preserve">Share of corporate leased properties </t>
  </si>
  <si>
    <t xml:space="preserve">Other capital expenditure </t>
  </si>
  <si>
    <t>Forecast Capex as incurred ($2022 m)</t>
  </si>
  <si>
    <t>Forecast Capex as commissioned ($2022 m)</t>
  </si>
  <si>
    <t>EPMO</t>
  </si>
  <si>
    <t>SoCI Physical security</t>
  </si>
  <si>
    <t>Winchelsea Compressor Unit 2</t>
  </si>
  <si>
    <t>Corporate - Finance - ERP</t>
  </si>
  <si>
    <t>Corporate - EPMO</t>
  </si>
  <si>
    <t>Corporate - Learning Management System</t>
  </si>
  <si>
    <t>WORM (Compressor)</t>
  </si>
  <si>
    <t>WORM (City Gates &amp; Field Regs)</t>
  </si>
  <si>
    <t>WORM (Buildings)</t>
  </si>
  <si>
    <t>T24 Brooklyn - Corio</t>
  </si>
  <si>
    <t>WollertCS/CG PLC</t>
  </si>
  <si>
    <t>AEMO IP Comms.UPG</t>
  </si>
  <si>
    <t>T64 4Digs</t>
  </si>
  <si>
    <t>Winchelsea</t>
  </si>
  <si>
    <t>Pipeline Fracture Resistance Assessment</t>
  </si>
  <si>
    <t>AER forecast to base year</t>
  </si>
  <si>
    <t>Nominal from Dec 2017</t>
  </si>
  <si>
    <t>Inverse of Nominal From 2017</t>
  </si>
  <si>
    <t>Other - long life</t>
  </si>
  <si>
    <t>Other - short life</t>
  </si>
  <si>
    <t>VTS Facility Pipework Integrity</t>
  </si>
  <si>
    <t xml:space="preserve">BC330(2) </t>
  </si>
  <si>
    <t xml:space="preserve">Low Value Preventative &amp; Reactive Maintenance (1) </t>
  </si>
  <si>
    <t>Low Value Preventative &amp; Reactive Maintenance (2)</t>
  </si>
  <si>
    <t>Non-Network</t>
  </si>
  <si>
    <t/>
  </si>
  <si>
    <t>BC225</t>
  </si>
  <si>
    <t>BC203</t>
  </si>
  <si>
    <t>BC204</t>
  </si>
  <si>
    <t>BC205</t>
  </si>
  <si>
    <t>BC211</t>
  </si>
  <si>
    <t>BC212</t>
  </si>
  <si>
    <t>BC216</t>
  </si>
  <si>
    <t>BC220</t>
  </si>
  <si>
    <t>BC224</t>
  </si>
  <si>
    <t>BC227</t>
  </si>
  <si>
    <t>BC230</t>
  </si>
  <si>
    <t>BC235</t>
  </si>
  <si>
    <t>BC239</t>
  </si>
  <si>
    <t>BC242</t>
  </si>
  <si>
    <t>BC244</t>
  </si>
  <si>
    <t>BC249</t>
  </si>
  <si>
    <t>BC258</t>
  </si>
  <si>
    <t>BC259</t>
  </si>
  <si>
    <t>BC263</t>
  </si>
  <si>
    <t>BC264</t>
  </si>
  <si>
    <t>BC260</t>
  </si>
  <si>
    <t>BC267</t>
  </si>
  <si>
    <t>BC271</t>
  </si>
  <si>
    <t>BC275</t>
  </si>
  <si>
    <t>BC307</t>
  </si>
  <si>
    <t>BC309</t>
  </si>
  <si>
    <t>BC314</t>
  </si>
  <si>
    <t>BC317</t>
  </si>
  <si>
    <t>BC328</t>
  </si>
  <si>
    <t>BC329</t>
  </si>
  <si>
    <t>BC330(1)</t>
  </si>
  <si>
    <t>BC331</t>
  </si>
  <si>
    <r>
      <t xml:space="preserve">Please note that due to the SoCI programs being of a Confidential nature, this list does not report all capex projects forecast for the purpose of the CY23 to CY27 VTS Access Arrangement. The total capex forecast reported in tab </t>
    </r>
    <r>
      <rPr>
        <b/>
        <sz val="9.8000000000000007"/>
        <color theme="1"/>
        <rFont val="Century Gothic"/>
        <family val="2"/>
      </rPr>
      <t>"1.0 Output│PTRM"</t>
    </r>
    <r>
      <rPr>
        <sz val="14"/>
        <color theme="1"/>
        <rFont val="Century Gothic"/>
        <family val="2"/>
      </rPr>
      <t xml:space="preserve"> has been manually adjusted to reconcile to the total forecast capex for CY23 to CY27.</t>
    </r>
  </si>
  <si>
    <t>Share of corporate properties</t>
  </si>
  <si>
    <t>Information Technology (including Transformation Office)</t>
  </si>
  <si>
    <t>SoCI cyber</t>
  </si>
  <si>
    <t>Hydrogen safety</t>
  </si>
  <si>
    <t>Access Arrangment Costs</t>
  </si>
  <si>
    <t>As the forecast of the SoCI programs are Confidential, all items recorded in this section of the capex model has been removed to not be able to determine the amounts reported for the SoCI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</si>
</sst>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0.0"/>
    <numFmt numFmtId="171" formatCode="_-&quot;$&quot;* #,##0_-;\-&quot;$&quot;* #,##0_-;_-&quot;$&quot;* &quot;-&quot;??_-;_-@_-"/>
    <numFmt numFmtId="172" formatCode="_-* #,##0_-;\-* #,##0_-;_-* &quot;-&quot;??_-;_-@_-"/>
    <numFmt numFmtId="173" formatCode="_-* #,##0.0_-;\-* #,##0.0_-;_-* &quot;-&quot;??_-;_-@_-"/>
    <numFmt numFmtId="174" formatCode="_-* #,##0.0_-;\-* #,##0.0_-;_-* &quot;-&quot;?_-;_-@_-"/>
    <numFmt numFmtId="175" formatCode="_-* #,##0.00_-;[Red]\(#,##0.00\)_-;_-* &quot;-&quot;??_-;_-@_-"/>
    <numFmt numFmtId="176" formatCode="dd/mm/yy"/>
    <numFmt numFmtId="177" formatCode="#,##0\x_);\(#,##0\x\);#,##0\x_)"/>
    <numFmt numFmtId="178" formatCode="#,##0%_);\(#,##0%\);#,##0%_)"/>
    <numFmt numFmtId="179" formatCode="###0_);\(###0\);###0_)"/>
    <numFmt numFmtId="180" formatCode="_(&quot;$&quot;#,##0.0_);\(&quot;$&quot;#,##0.0\);_(&quot;-&quot;_)"/>
    <numFmt numFmtId="181" formatCode="_)d\-mmm\-yy_);_)d\-mmm\-yy_);_)&quot;-&quot;_)"/>
    <numFmt numFmtId="182" formatCode="_(#,##0.0\x_);\(#,##0.0\x\);_(&quot;-&quot;_)"/>
    <numFmt numFmtId="183" formatCode="_(#,##0.0_);\(#,##0.0\);_(&quot;-&quot;_)"/>
    <numFmt numFmtId="184" formatCode="_(#,##0.0%_);\(#,##0.0%\);_(&quot;-&quot;_)"/>
    <numFmt numFmtId="185" formatCode="_(###0_);\(###0\);_(&quot;-&quot;_)"/>
    <numFmt numFmtId="186" formatCode="&quot;$&quot;#,##0;\(&quot;$&quot;#,##0\);&quot;$&quot;#,##0"/>
    <numFmt numFmtId="187" formatCode="d/m/yy"/>
    <numFmt numFmtId="188" formatCode="#,##0\x;\(#,##0\x\);#,##0\x"/>
    <numFmt numFmtId="189" formatCode="_(#,##0_);\(#,##0\);_(&quot;-&quot;_)"/>
    <numFmt numFmtId="190" formatCode="#,##0;\(#,##0\)"/>
    <numFmt numFmtId="191" formatCode="#,##0%;\(#,##0%\);#,##0%"/>
    <numFmt numFmtId="192" formatCode="_(###0_);\(###0\);_(###0_)"/>
    <numFmt numFmtId="193" formatCode="###0;\(###0\);###0"/>
    <numFmt numFmtId="194" formatCode="_(* &quot;$&quot;#,##0_)_;;_(* \(&quot;$&quot;#,##0\)_;;_(* &quot;$&quot;#,##0_)_;"/>
    <numFmt numFmtId="195" formatCode="dd/mm/yy__;"/>
    <numFmt numFmtId="196" formatCode="_(* #,##0\x_)_;;_(* \(#,##0\x\)_;;_(* #,##0\x_)_;"/>
    <numFmt numFmtId="197" formatCode="_(* #,##0_)_;;_(* \(#,##0\)_;;_(* #,##0_)_;"/>
    <numFmt numFmtId="198" formatCode="_(* #,##0%_)_;;_(* \(#,##0%\)_;;_(* #,##0%_)_;"/>
    <numFmt numFmtId="199" formatCode="###0_)_;;\(###0\)_;;###0_)_;"/>
    <numFmt numFmtId="200" formatCode="_)d/m/yy_)"/>
    <numFmt numFmtId="201" formatCode="d/m/yy__"/>
    <numFmt numFmtId="202" formatCode="_)d\-mmm\-yy_)"/>
    <numFmt numFmtId="203" formatCode="_(#,##0.0_);\(#,##0.0\);_(#,##0.0_)"/>
    <numFmt numFmtId="204" formatCode="#,##0.0_);[Red]\(#,##0.0\)"/>
    <numFmt numFmtId="205" formatCode="mm/dd/yy"/>
    <numFmt numFmtId="206" formatCode="_-* #,##0_-;[Red]\(#,##0\)_-;_-* &quot;-&quot;??_-;_-@_-"/>
    <numFmt numFmtId="207" formatCode="_([$€-2]* #,##0.00_);_([$€-2]* \(#,##0.00\);_([$€-2]* &quot;-&quot;??_)"/>
    <numFmt numFmtId="208" formatCode="0_);[Red]\(0\)"/>
    <numFmt numFmtId="209" formatCode="_(* &quot;$&quot;#,##0_)_;;[Blue]_(* \(&quot;$&quot;#,##0\)_;;_(* &quot;$&quot;#,##0_)_;"/>
    <numFmt numFmtId="210" formatCode="_(* #,##0\x_)_;;[Blue]_(* \(#,##0\x\)_;;_(* #,##0\x_)_;"/>
    <numFmt numFmtId="211" formatCode="_(* #,##0_)_;;[Blue]_(* \(#,##0\)_;;_(* #,##0_)_;"/>
    <numFmt numFmtId="212" formatCode="_(* #,##0%_)_;;[Blue]_(* \(#,##0%\)_;;_(* #,##0%_)_;"/>
    <numFmt numFmtId="213" formatCode="_(* #,##0_);_(* \(#,##0\);_(* &quot;-&quot;?_);_(@_)"/>
    <numFmt numFmtId="214" formatCode="_(#,##0_);\(#,##0\);_(#,##0_)"/>
    <numFmt numFmtId="215" formatCode="#,##0_);[Blue]\(#,##0\);#,##0_)"/>
    <numFmt numFmtId="216" formatCode="#,##0.0_);\(#,##0.0\)"/>
    <numFmt numFmtId="217" formatCode="#,##0_ ;\-#,##0\ "/>
    <numFmt numFmtId="218" formatCode="#,##0.00;[Red]\(#,##0.00\)"/>
    <numFmt numFmtId="219" formatCode="#,##0;[Red]\(#,##0.0\)"/>
    <numFmt numFmtId="220" formatCode="#,##0_ ;[Red]\(#,##0\)\ "/>
    <numFmt numFmtId="221" formatCode="#,##0.00;\(#,##0.00\)"/>
    <numFmt numFmtId="222" formatCode="###,000"/>
    <numFmt numFmtId="223" formatCode="#,##0.0000_);[Red]\(#,##0.0000\)"/>
    <numFmt numFmtId="224" formatCode="_-* #,##0.00_-;\-* #,##0.00_-;_-* &quot;-&quot;?_-;_-@_-"/>
    <numFmt numFmtId="225" formatCode="_-* #,##0.000_-;\-* #,##0.000_-;_-* &quot;-&quot;?_-;_-@_-"/>
    <numFmt numFmtId="226" formatCode="_-* #,##0.000_-;\-* #,##0.000_-;_-* &quot;-&quot;??_-;_-@_-"/>
  </numFmts>
  <fonts count="144">
    <font>
      <sz val="14"/>
      <color theme="1"/>
      <name val="Century Gothic"/>
      <family val="2"/>
    </font>
    <font>
      <sz val="11"/>
      <color theme="1"/>
      <name val="Calibri"/>
      <family val="2"/>
      <scheme val="minor"/>
    </font>
    <font>
      <sz val="10"/>
      <color theme="1"/>
      <name val="Arial"/>
      <family val="2"/>
    </font>
    <font>
      <sz val="10"/>
      <color theme="1"/>
      <name val="Arial"/>
      <family val="2"/>
    </font>
    <font>
      <b/>
      <sz val="10"/>
      <color theme="0"/>
      <name val="Arial"/>
      <family val="2"/>
    </font>
    <font>
      <sz val="10"/>
      <color theme="1"/>
      <name val="Century Gothic"/>
      <family val="2"/>
    </font>
    <font>
      <sz val="10"/>
      <color rgb="FF006100"/>
      <name val="Arial"/>
      <family val="2"/>
    </font>
    <font>
      <sz val="10"/>
      <color rgb="FF9C0006"/>
      <name val="Arial"/>
      <family val="2"/>
    </font>
    <font>
      <sz val="10"/>
      <color rgb="FF9C6500"/>
      <name val="Arial"/>
      <family val="2"/>
    </font>
    <font>
      <i/>
      <sz val="10"/>
      <color rgb="FF7F7F7F"/>
      <name val="Arial"/>
      <family val="2"/>
    </font>
    <font>
      <sz val="10"/>
      <color theme="0"/>
      <name val="Arial"/>
      <family val="2"/>
    </font>
    <font>
      <sz val="9"/>
      <color theme="0"/>
      <name val="Century Gothic"/>
      <family val="2"/>
    </font>
    <font>
      <sz val="10"/>
      <color rgb="FFFF0000"/>
      <name val="Arial"/>
      <family val="2"/>
    </font>
    <font>
      <b/>
      <sz val="10"/>
      <color theme="1"/>
      <name val="Arial"/>
      <family val="2"/>
    </font>
    <font>
      <b/>
      <sz val="11"/>
      <color theme="3"/>
      <name val="Arial"/>
      <family val="2"/>
    </font>
    <font>
      <sz val="10"/>
      <color rgb="FFFA7D00"/>
      <name val="Arial"/>
      <family val="2"/>
    </font>
    <font>
      <sz val="14"/>
      <name val="Century Gothic"/>
      <family val="2"/>
    </font>
    <font>
      <b/>
      <sz val="14"/>
      <color rgb="FF25282A"/>
      <name val="Century Gothic"/>
      <family val="2"/>
    </font>
    <font>
      <sz val="14"/>
      <color theme="1"/>
      <name val="Century Gothic"/>
      <family val="2"/>
    </font>
    <font>
      <b/>
      <sz val="14"/>
      <color theme="1"/>
      <name val="Century Gothic"/>
      <family val="2"/>
    </font>
    <font>
      <b/>
      <sz val="14"/>
      <name val="Century Gothic"/>
      <family val="2"/>
    </font>
    <font>
      <sz val="10"/>
      <name val="Arial"/>
      <family val="2"/>
    </font>
    <font>
      <u/>
      <sz val="8"/>
      <color rgb="FF800080"/>
      <name val="Arial"/>
      <family val="2"/>
    </font>
    <font>
      <b/>
      <sz val="16"/>
      <color rgb="FFC8102E"/>
      <name val="Century Gothic"/>
      <family val="2"/>
    </font>
    <font>
      <b/>
      <sz val="11"/>
      <color rgb="FFBEAFA8"/>
      <name val="Century Gothic"/>
      <family val="2"/>
    </font>
    <font>
      <u/>
      <sz val="14"/>
      <color theme="11"/>
      <name val="Century Gothic"/>
      <family val="2"/>
    </font>
    <font>
      <sz val="9"/>
      <color theme="1"/>
      <name val="Century Gothic"/>
      <family val="2"/>
    </font>
    <font>
      <b/>
      <sz val="9"/>
      <color theme="0"/>
      <name val="Century Gothic"/>
      <family val="2"/>
    </font>
    <font>
      <b/>
      <sz val="9"/>
      <color theme="1"/>
      <name val="Century Gothic"/>
      <family val="2"/>
    </font>
    <font>
      <sz val="9"/>
      <color indexed="81"/>
      <name val="Tahoma"/>
      <family val="2"/>
    </font>
    <font>
      <b/>
      <sz val="9"/>
      <color indexed="81"/>
      <name val="Tahoma"/>
      <family val="2"/>
    </font>
    <font>
      <sz val="14"/>
      <color theme="0"/>
      <name val="Century Gothic"/>
      <family val="2"/>
    </font>
    <font>
      <sz val="8"/>
      <color theme="1"/>
      <name val="Century Gothic"/>
      <family val="2"/>
    </font>
    <font>
      <sz val="8"/>
      <name val="Century Gothic"/>
      <family val="2"/>
    </font>
    <font>
      <sz val="8"/>
      <name val="Arial"/>
      <family val="2"/>
    </font>
    <font>
      <sz val="11"/>
      <color indexed="8"/>
      <name val="Calibri"/>
      <family val="2"/>
    </font>
    <font>
      <sz val="11"/>
      <color indexed="9"/>
      <name val="Calibri"/>
      <family val="2"/>
    </font>
    <font>
      <sz val="9"/>
      <name val="AGaramond"/>
    </font>
    <font>
      <sz val="8"/>
      <color indexed="60"/>
      <name val="Arial"/>
      <family val="2"/>
    </font>
    <font>
      <sz val="10"/>
      <name val="Times New Roman"/>
      <family val="1"/>
    </font>
    <font>
      <sz val="11"/>
      <color indexed="20"/>
      <name val="Calibri"/>
      <family val="2"/>
    </font>
    <font>
      <sz val="11"/>
      <color rgb="FF9C0006"/>
      <name val="Calibri"/>
      <family val="2"/>
      <scheme val="minor"/>
    </font>
    <font>
      <sz val="10"/>
      <name val="Helvetica"/>
      <family val="2"/>
    </font>
    <font>
      <sz val="10"/>
      <color indexed="12"/>
      <name val="Helvetica"/>
      <family val="2"/>
    </font>
    <font>
      <b/>
      <sz val="11"/>
      <color indexed="52"/>
      <name val="Calibri"/>
      <family val="2"/>
    </font>
    <font>
      <sz val="8"/>
      <name val="Tahoma"/>
      <family val="2"/>
    </font>
    <font>
      <b/>
      <sz val="11"/>
      <color indexed="9"/>
      <name val="Calibri"/>
      <family val="2"/>
    </font>
    <font>
      <sz val="10"/>
      <name val="MS Sans Serif"/>
      <family val="2"/>
    </font>
    <font>
      <sz val="8"/>
      <name val="Palatino"/>
      <family val="1"/>
    </font>
    <font>
      <sz val="9"/>
      <name val="Arial"/>
      <family val="2"/>
    </font>
    <font>
      <sz val="10"/>
      <color rgb="FF000000"/>
      <name val="Arial"/>
      <family val="2"/>
    </font>
    <font>
      <sz val="10"/>
      <name val="Tahoma"/>
      <family val="2"/>
    </font>
    <font>
      <sz val="10"/>
      <color indexed="24"/>
      <name val="Arial"/>
      <family val="2"/>
    </font>
    <font>
      <b/>
      <sz val="14"/>
      <color indexed="60"/>
      <name val="Arial"/>
      <family val="2"/>
    </font>
    <font>
      <b/>
      <sz val="8"/>
      <color indexed="29"/>
      <name val="Arial"/>
      <family val="2"/>
    </font>
    <font>
      <sz val="11"/>
      <color theme="1"/>
      <name val="Arial"/>
      <family val="2"/>
    </font>
    <font>
      <b/>
      <sz val="11"/>
      <color indexed="8"/>
      <name val="Calibri"/>
      <family val="2"/>
    </font>
    <font>
      <i/>
      <sz val="11"/>
      <color indexed="23"/>
      <name val="Calibri"/>
      <family val="2"/>
    </font>
    <font>
      <i/>
      <sz val="11"/>
      <color rgb="FF7F7F7F"/>
      <name val="Calibri"/>
      <family val="2"/>
      <scheme val="minor"/>
    </font>
    <font>
      <sz val="7"/>
      <name val="Palatino"/>
      <family val="1"/>
    </font>
    <font>
      <b/>
      <sz val="8"/>
      <color indexed="60"/>
      <name val="Arial"/>
      <family val="2"/>
    </font>
    <font>
      <sz val="9"/>
      <name val="GillSans"/>
    </font>
    <font>
      <sz val="9"/>
      <name val="GillSans Light"/>
    </font>
    <font>
      <sz val="11"/>
      <color indexed="17"/>
      <name val="Calibri"/>
      <family val="2"/>
    </font>
    <font>
      <sz val="6"/>
      <color indexed="16"/>
      <name val="Palatino"/>
      <family val="1"/>
    </font>
    <font>
      <b/>
      <sz val="10"/>
      <name val="Arial"/>
      <family val="2"/>
    </font>
    <font>
      <b/>
      <sz val="15"/>
      <color indexed="62"/>
      <name val="Calibri"/>
      <family val="2"/>
    </font>
    <font>
      <b/>
      <sz val="15"/>
      <color indexed="56"/>
      <name val="Calibri"/>
      <family val="2"/>
    </font>
    <font>
      <b/>
      <sz val="9"/>
      <name val="Arial"/>
      <family val="2"/>
    </font>
    <font>
      <b/>
      <sz val="13"/>
      <color indexed="62"/>
      <name val="Calibri"/>
      <family val="2"/>
    </font>
    <font>
      <b/>
      <sz val="13"/>
      <color indexed="56"/>
      <name val="Calibri"/>
      <family val="2"/>
    </font>
    <font>
      <b/>
      <sz val="8"/>
      <name val="Arial"/>
      <family val="2"/>
    </font>
    <font>
      <b/>
      <sz val="11"/>
      <color indexed="62"/>
      <name val="Calibri"/>
      <family val="2"/>
    </font>
    <font>
      <b/>
      <sz val="11"/>
      <color indexed="56"/>
      <name val="Calibri"/>
      <family val="2"/>
    </font>
    <font>
      <b/>
      <sz val="8.5"/>
      <name val="Univers 65"/>
      <family val="2"/>
    </font>
    <font>
      <u/>
      <sz val="11"/>
      <color indexed="12"/>
      <name val="Calibri"/>
      <family val="2"/>
    </font>
    <font>
      <u/>
      <sz val="8"/>
      <color indexed="12"/>
      <name val="Arial"/>
      <family val="2"/>
    </font>
    <font>
      <u/>
      <sz val="10"/>
      <color indexed="12"/>
      <name val="Arial"/>
      <family val="2"/>
    </font>
    <font>
      <u/>
      <sz val="9"/>
      <color indexed="12"/>
      <name val="Arial Narrow"/>
      <family val="2"/>
    </font>
    <font>
      <u/>
      <sz val="11"/>
      <color theme="10"/>
      <name val="Calibri"/>
      <family val="2"/>
    </font>
    <font>
      <b/>
      <sz val="10"/>
      <color indexed="56"/>
      <name val="Wingdings"/>
      <charset val="2"/>
    </font>
    <font>
      <b/>
      <u/>
      <sz val="8"/>
      <color indexed="56"/>
      <name val="Arial"/>
      <family val="2"/>
    </font>
    <font>
      <b/>
      <u/>
      <sz val="10"/>
      <color indexed="56"/>
      <name val="Arial"/>
      <family val="2"/>
    </font>
    <font>
      <b/>
      <u/>
      <sz val="9"/>
      <color indexed="56"/>
      <name val="Arial"/>
      <family val="2"/>
    </font>
    <font>
      <sz val="8"/>
      <color indexed="56"/>
      <name val="Arial"/>
      <family val="2"/>
    </font>
    <font>
      <sz val="11"/>
      <color indexed="62"/>
      <name val="Calibri"/>
      <family val="2"/>
    </font>
    <font>
      <b/>
      <sz val="10"/>
      <color indexed="60"/>
      <name val="Arial"/>
      <family val="2"/>
    </font>
    <font>
      <b/>
      <sz val="9"/>
      <color indexed="60"/>
      <name val="Arial"/>
      <family val="2"/>
    </font>
    <font>
      <b/>
      <sz val="12"/>
      <color indexed="60"/>
      <name val="Arial"/>
      <family val="2"/>
    </font>
    <font>
      <sz val="11"/>
      <color indexed="52"/>
      <name val="Calibri"/>
      <family val="2"/>
    </font>
    <font>
      <sz val="8"/>
      <color indexed="8"/>
      <name val="Arial"/>
      <family val="2"/>
    </font>
    <font>
      <sz val="12"/>
      <color indexed="14"/>
      <name val="Arial"/>
      <family val="2"/>
    </font>
    <font>
      <b/>
      <sz val="12"/>
      <name val="Arial"/>
      <family val="2"/>
    </font>
    <font>
      <sz val="11"/>
      <color indexed="60"/>
      <name val="Calibri"/>
      <family val="2"/>
    </font>
    <font>
      <sz val="9"/>
      <name val="Arial Narrow"/>
      <family val="2"/>
    </font>
    <font>
      <sz val="9"/>
      <color theme="1"/>
      <name val="Arial"/>
      <family val="2"/>
    </font>
    <font>
      <b/>
      <sz val="11"/>
      <color indexed="63"/>
      <name val="Calibri"/>
      <family val="2"/>
    </font>
    <font>
      <sz val="10"/>
      <color indexed="8"/>
      <name val="Arial"/>
      <family val="2"/>
    </font>
    <font>
      <b/>
      <sz val="14"/>
      <color indexed="8"/>
      <name val="Arial"/>
      <family val="2"/>
    </font>
    <font>
      <b/>
      <sz val="8"/>
      <color indexed="8"/>
      <name val="Arial"/>
      <family val="2"/>
    </font>
    <font>
      <b/>
      <sz val="10"/>
      <color indexed="8"/>
      <name val="Arial"/>
      <family val="2"/>
    </font>
    <font>
      <b/>
      <sz val="9"/>
      <color indexed="8"/>
      <name val="Arial"/>
      <family val="2"/>
    </font>
    <font>
      <b/>
      <sz val="12"/>
      <color indexed="8"/>
      <name val="Arial"/>
      <family val="2"/>
    </font>
    <font>
      <sz val="10"/>
      <color indexed="16"/>
      <name val="Helvetica-Black"/>
    </font>
    <font>
      <sz val="8.5"/>
      <name val="Univers 55"/>
      <family val="2"/>
    </font>
    <font>
      <sz val="8"/>
      <color indexed="8"/>
      <name val="Tahoma"/>
      <family val="2"/>
    </font>
    <font>
      <b/>
      <sz val="10"/>
      <color indexed="8"/>
      <name val="Tahoma"/>
      <family val="2"/>
    </font>
    <font>
      <b/>
      <sz val="9"/>
      <color indexed="8"/>
      <name val="Tahoma"/>
      <family val="2"/>
    </font>
    <font>
      <b/>
      <sz val="8"/>
      <color indexed="8"/>
      <name val="Tahoma"/>
      <family val="2"/>
    </font>
    <font>
      <b/>
      <u/>
      <sz val="8"/>
      <color indexed="56"/>
      <name val="Tahoma"/>
      <family val="2"/>
    </font>
    <font>
      <b/>
      <sz val="12"/>
      <color indexed="8"/>
      <name val="Tahoma"/>
      <family val="2"/>
    </font>
    <font>
      <b/>
      <sz val="13"/>
      <color indexed="8"/>
      <name val="Tahoma"/>
      <family val="2"/>
    </font>
    <font>
      <b/>
      <sz val="13"/>
      <name val="Arial"/>
      <family val="2"/>
    </font>
    <font>
      <b/>
      <sz val="14"/>
      <color indexed="8"/>
      <name val="Tahoma"/>
      <family val="2"/>
    </font>
    <font>
      <b/>
      <sz val="14"/>
      <name val="Arial"/>
      <family val="2"/>
    </font>
    <font>
      <sz val="10"/>
      <color indexed="18"/>
      <name val="Times New Roman"/>
      <family val="1"/>
    </font>
    <font>
      <b/>
      <sz val="10"/>
      <name val="MS Sans Serif"/>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62"/>
      <name val="Cambria"/>
      <family val="2"/>
    </font>
    <font>
      <b/>
      <sz val="9"/>
      <name val="Palatino"/>
      <family val="1"/>
    </font>
    <font>
      <sz val="9"/>
      <color indexed="21"/>
      <name val="Helvetica-Black"/>
    </font>
    <font>
      <sz val="9"/>
      <name val="Helvetica-Black"/>
    </font>
    <font>
      <sz val="12"/>
      <name val="Palatino"/>
      <family val="1"/>
    </font>
    <font>
      <sz val="11"/>
      <name val="Helvetica-Black"/>
    </font>
    <font>
      <sz val="12"/>
      <color indexed="12"/>
      <name val="Arial MT"/>
    </font>
    <font>
      <b/>
      <sz val="18"/>
      <color indexed="56"/>
      <name val="Cambria"/>
      <family val="2"/>
    </font>
    <font>
      <b/>
      <u/>
      <sz val="9.5"/>
      <color indexed="56"/>
      <name val="Arial"/>
      <family val="2"/>
    </font>
    <font>
      <u/>
      <sz val="8"/>
      <color indexed="56"/>
      <name val="Arial"/>
      <family val="2"/>
    </font>
    <font>
      <u/>
      <sz val="7.5"/>
      <color indexed="56"/>
      <name val="Arial"/>
      <family val="2"/>
    </font>
    <font>
      <sz val="11"/>
      <color indexed="10"/>
      <name val="Calibri"/>
      <family val="2"/>
    </font>
    <font>
      <sz val="10"/>
      <color theme="0"/>
      <name val="Century Gothic"/>
      <family val="2"/>
    </font>
    <font>
      <sz val="8"/>
      <color theme="0"/>
      <name val="Century Gothic"/>
      <family val="2"/>
    </font>
    <font>
      <b/>
      <sz val="9.8000000000000007"/>
      <color theme="1"/>
      <name val="Century Gothic"/>
      <family val="2"/>
    </font>
  </fonts>
  <fills count="10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EAFA8"/>
        <bgColor indexed="64"/>
      </patternFill>
    </fill>
    <fill>
      <patternFill patternType="solid">
        <fgColor rgb="FF1C4483"/>
        <bgColor indexed="64"/>
      </patternFill>
    </fill>
    <fill>
      <patternFill patternType="solid">
        <fgColor rgb="FF25282A"/>
        <bgColor indexed="64"/>
      </patternFill>
    </fill>
    <fill>
      <patternFill patternType="solid">
        <fgColor rgb="FFABB1B5"/>
        <bgColor indexed="64"/>
      </patternFill>
    </fill>
    <fill>
      <patternFill patternType="solid">
        <fgColor rgb="FFD3F1E2"/>
        <bgColor indexed="64"/>
      </patternFill>
    </fill>
    <fill>
      <patternFill patternType="solid">
        <fgColor rgb="FFF9B5C0"/>
        <bgColor indexed="64"/>
      </patternFill>
    </fill>
    <fill>
      <patternFill patternType="solid">
        <fgColor theme="0" tint="-4.9989318521683403E-2"/>
        <bgColor indexed="64"/>
      </patternFill>
    </fill>
    <fill>
      <patternFill patternType="solid">
        <fgColor theme="3"/>
        <bgColor indexed="64"/>
      </patternFill>
    </fill>
    <fill>
      <patternFill patternType="solid">
        <fgColor rgb="FFFFFF00"/>
        <bgColor indexed="64"/>
      </patternFill>
    </fill>
    <fill>
      <patternFill patternType="solid">
        <fgColor indexed="38"/>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rgb="FFFFFFCC"/>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solid">
        <fgColor indexed="27"/>
        <bgColor indexed="64"/>
      </patternFill>
    </fill>
    <fill>
      <patternFill patternType="solid">
        <fgColor indexed="42"/>
        <bgColor indexed="64"/>
      </patternFill>
    </fill>
    <fill>
      <patternFill patternType="solid">
        <fgColor indexed="26"/>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16"/>
        <bgColor indexed="64"/>
      </patternFill>
    </fill>
    <fill>
      <patternFill patternType="solid">
        <fgColor indexed="8"/>
        <bgColor indexed="64"/>
      </patternFill>
    </fill>
    <fill>
      <patternFill patternType="solid">
        <fgColor theme="0" tint="-0.249977111117893"/>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auto="1"/>
      </bottom>
      <diagonal/>
    </border>
    <border>
      <left style="medium">
        <color indexed="22"/>
      </left>
      <right style="medium">
        <color indexed="22"/>
      </right>
      <top style="medium">
        <color indexed="22"/>
      </top>
      <bottom style="medium">
        <color indexed="22"/>
      </bottom>
      <diagonal/>
    </border>
    <border>
      <left style="thin">
        <color indexed="18"/>
      </left>
      <right style="thin">
        <color indexed="18"/>
      </right>
      <top style="thin">
        <color indexed="18"/>
      </top>
      <bottom style="thin">
        <color indexed="18"/>
      </bottom>
      <diagonal/>
    </border>
    <border>
      <left style="medium">
        <color indexed="18"/>
      </left>
      <right style="medium">
        <color indexed="18"/>
      </right>
      <top style="medium">
        <color indexed="18"/>
      </top>
      <bottom style="medium">
        <color indexed="18"/>
      </bottom>
      <diagonal/>
    </border>
    <border>
      <left style="medium">
        <color auto="1"/>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medium">
        <color indexed="64"/>
      </right>
      <top style="medium">
        <color indexed="64"/>
      </top>
      <bottom style="thin">
        <color theme="0" tint="-0.34998626667073579"/>
      </bottom>
      <diagonal/>
    </border>
    <border>
      <left/>
      <right/>
      <top/>
      <bottom style="dotted">
        <color indexed="64"/>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thick">
        <color indexed="22"/>
      </bottom>
      <diagonal/>
    </border>
    <border>
      <left/>
      <right/>
      <top/>
      <bottom style="medium">
        <color indexed="38"/>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thin">
        <color auto="1"/>
      </bottom>
      <diagonal/>
    </border>
    <border>
      <left style="thin">
        <color indexed="64"/>
      </left>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rgb="FF7F7F7F"/>
      </left>
      <right style="thin">
        <color rgb="FF7F7F7F"/>
      </right>
      <top style="thin">
        <color rgb="FF7F7F7F"/>
      </top>
      <bottom/>
      <diagonal/>
    </border>
  </borders>
  <cellStyleXfs count="58966">
    <xf numFmtId="0" fontId="0" fillId="2"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0" fontId="23" fillId="0" borderId="0" applyNumberFormat="0" applyFill="0" applyBorder="0" applyAlignment="0" applyProtection="0"/>
    <xf numFmtId="0" fontId="23" fillId="2" borderId="0" applyNumberFormat="0" applyAlignment="0" applyProtection="0"/>
    <xf numFmtId="0" fontId="17" fillId="2" borderId="0" applyNumberFormat="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16" fillId="34" borderId="1" applyNumberFormat="0" applyAlignment="0" applyProtection="0"/>
    <xf numFmtId="0" fontId="11" fillId="32" borderId="2" applyNumberFormat="0" applyAlignment="0" applyProtection="0"/>
    <xf numFmtId="0" fontId="16" fillId="0" borderId="1" applyNumberFormat="0" applyAlignment="0" applyProtection="0"/>
    <xf numFmtId="0" fontId="4" fillId="6" borderId="3" applyNumberFormat="0" applyAlignment="0" applyProtection="0"/>
    <xf numFmtId="0" fontId="9" fillId="0" borderId="0" applyNumberFormat="0" applyFill="0" applyBorder="0" applyAlignment="0" applyProtection="0"/>
    <xf numFmtId="0" fontId="10"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0" fillId="30" borderId="0" applyNumberFormat="0" applyBorder="0" applyAlignment="0" applyProtection="0"/>
    <xf numFmtId="0" fontId="12" fillId="0" borderId="0" applyNumberFormat="0" applyFill="0" applyBorder="0" applyAlignment="0" applyProtection="0"/>
    <xf numFmtId="0" fontId="13" fillId="0" borderId="4" applyNumberFormat="0" applyFill="0" applyAlignment="0" applyProtection="0"/>
    <xf numFmtId="0" fontId="24" fillId="0" borderId="0" applyNumberFormat="0" applyFill="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35" borderId="6" applyNumberFormat="0" applyAlignment="0" applyProtection="0"/>
    <xf numFmtId="0" fontId="4" fillId="6" borderId="3" applyNumberFormat="0" applyAlignment="0" applyProtection="0"/>
    <xf numFmtId="43" fontId="18" fillId="0" borderId="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16" fillId="36" borderId="1" applyAlignment="0" applyProtection="0"/>
    <xf numFmtId="0" fontId="15" fillId="0" borderId="5" applyNumberFormat="0" applyFill="0" applyAlignment="0" applyProtection="0"/>
    <xf numFmtId="0" fontId="4" fillId="6" borderId="3" applyNumberFormat="0" applyAlignment="0" applyProtection="0"/>
    <xf numFmtId="0" fontId="12" fillId="0" borderId="0" applyNumberFormat="0" applyFill="0" applyBorder="0" applyAlignment="0" applyProtection="0"/>
    <xf numFmtId="0" fontId="9" fillId="0" borderId="0" applyNumberFormat="0" applyFill="0" applyBorder="0" applyAlignment="0" applyProtection="0"/>
    <xf numFmtId="0" fontId="13" fillId="0" borderId="4" applyNumberFormat="0" applyFill="0" applyAlignment="0" applyProtection="0"/>
    <xf numFmtId="0" fontId="10"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10" fillId="30" borderId="0" applyNumberFormat="0" applyBorder="0" applyAlignment="0" applyProtection="0"/>
    <xf numFmtId="0" fontId="22" fillId="0" borderId="0" applyNumberFormat="0" applyFill="0" applyBorder="0" applyAlignment="0" applyProtection="0"/>
    <xf numFmtId="174" fontId="26" fillId="2" borderId="7" applyProtection="0">
      <alignment horizontal="right"/>
    </xf>
    <xf numFmtId="0" fontId="26" fillId="2" borderId="7" applyProtection="0">
      <alignment horizontal="left"/>
    </xf>
    <xf numFmtId="0" fontId="25" fillId="0" borderId="0" applyNumberFormat="0" applyFill="0" applyBorder="0" applyAlignment="0" applyProtection="0"/>
    <xf numFmtId="0" fontId="27" fillId="33" borderId="0" applyAlignment="0" applyProtection="0"/>
    <xf numFmtId="43" fontId="32" fillId="37" borderId="0"/>
    <xf numFmtId="174" fontId="31" fillId="38" borderId="0"/>
    <xf numFmtId="0" fontId="1" fillId="0" borderId="0"/>
    <xf numFmtId="0" fontId="33" fillId="35" borderId="6" applyNumberFormat="0" applyAlignment="0" applyProtection="0"/>
    <xf numFmtId="0" fontId="21" fillId="0" borderId="0"/>
    <xf numFmtId="0" fontId="21" fillId="0" borderId="0"/>
    <xf numFmtId="0" fontId="21" fillId="0" borderId="0"/>
    <xf numFmtId="175" fontId="34" fillId="0" borderId="0"/>
    <xf numFmtId="175" fontId="34" fillId="0" borderId="0"/>
    <xf numFmtId="175" fontId="34" fillId="0" borderId="0"/>
    <xf numFmtId="175" fontId="34" fillId="0" borderId="0"/>
    <xf numFmtId="0" fontId="35" fillId="4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0"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2"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0"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2"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6" fillId="40"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42"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40"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42"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5" fillId="62" borderId="0" applyNumberFormat="0" applyBorder="0" applyAlignment="0" applyProtection="0"/>
    <xf numFmtId="0" fontId="35" fillId="63"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5" fillId="62" borderId="0" applyNumberFormat="0" applyBorder="0" applyAlignment="0" applyProtection="0"/>
    <xf numFmtId="0" fontId="35" fillId="66" borderId="0" applyNumberFormat="0" applyBorder="0" applyAlignment="0" applyProtection="0"/>
    <xf numFmtId="0" fontId="36" fillId="63"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6" fillId="67" borderId="0" applyNumberFormat="0" applyBorder="0" applyAlignment="0" applyProtection="0"/>
    <xf numFmtId="0" fontId="35" fillId="59" borderId="0" applyNumberFormat="0" applyBorder="0" applyAlignment="0" applyProtection="0"/>
    <xf numFmtId="0" fontId="35" fillId="63" borderId="0" applyNumberFormat="0" applyBorder="0" applyAlignment="0" applyProtection="0"/>
    <xf numFmtId="0" fontId="36" fillId="63"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5" fillId="69"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5" fillId="62" borderId="0" applyNumberFormat="0" applyBorder="0" applyAlignment="0" applyProtection="0"/>
    <xf numFmtId="0" fontId="35" fillId="70" borderId="0" applyNumberFormat="0" applyBorder="0" applyAlignment="0" applyProtection="0"/>
    <xf numFmtId="0" fontId="36" fillId="70"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6" fillId="71" borderId="0" applyNumberFormat="0" applyBorder="0" applyAlignment="0" applyProtection="0"/>
    <xf numFmtId="0" fontId="37" fillId="0" borderId="0"/>
    <xf numFmtId="164" fontId="38" fillId="0" borderId="8">
      <alignment horizontal="center" vertical="center"/>
      <protection locked="0"/>
    </xf>
    <xf numFmtId="164" fontId="38" fillId="0" borderId="8">
      <alignment horizontal="center" vertical="center"/>
      <protection locked="0"/>
    </xf>
    <xf numFmtId="176" fontId="38" fillId="0" borderId="8">
      <alignment horizontal="center" vertical="center"/>
      <protection locked="0"/>
    </xf>
    <xf numFmtId="176" fontId="38" fillId="0" borderId="8">
      <alignment horizontal="center" vertical="center"/>
      <protection locked="0"/>
    </xf>
    <xf numFmtId="177" fontId="38" fillId="0" borderId="8">
      <alignment horizontal="center" vertical="center"/>
      <protection locked="0"/>
    </xf>
    <xf numFmtId="177" fontId="38" fillId="0" borderId="8">
      <alignment horizontal="center" vertical="center"/>
      <protection locked="0"/>
    </xf>
    <xf numFmtId="37" fontId="38" fillId="0" borderId="8">
      <alignment horizontal="center" vertical="center"/>
      <protection locked="0"/>
    </xf>
    <xf numFmtId="37" fontId="38" fillId="0" borderId="8">
      <alignment horizontal="center" vertical="center"/>
      <protection locked="0"/>
    </xf>
    <xf numFmtId="178" fontId="38" fillId="0" borderId="8">
      <alignment horizontal="center" vertical="center"/>
      <protection locked="0"/>
    </xf>
    <xf numFmtId="178" fontId="38" fillId="0" borderId="8">
      <alignment horizontal="center" vertical="center"/>
      <protection locked="0"/>
    </xf>
    <xf numFmtId="0" fontId="38" fillId="0" borderId="8">
      <alignment horizontal="center" vertical="center"/>
      <protection locked="0"/>
    </xf>
    <xf numFmtId="0" fontId="38" fillId="0" borderId="8">
      <alignment horizontal="center" vertical="center"/>
      <protection locked="0"/>
    </xf>
    <xf numFmtId="179" fontId="38" fillId="0" borderId="8">
      <alignment horizontal="center" vertical="center"/>
      <protection locked="0"/>
    </xf>
    <xf numFmtId="179" fontId="38" fillId="0" borderId="8">
      <alignment horizontal="center"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0"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181"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0"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2"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3"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4"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5" fontId="34" fillId="0" borderId="9">
      <alignment vertical="center"/>
      <protection locked="0"/>
    </xf>
    <xf numFmtId="180" fontId="34" fillId="0" borderId="10">
      <alignment horizontal="center" vertical="center"/>
      <protection locked="0"/>
    </xf>
    <xf numFmtId="186" fontId="34" fillId="0" borderId="8">
      <alignment horizontal="center" vertical="center"/>
      <protection locked="0"/>
    </xf>
    <xf numFmtId="180" fontId="34" fillId="0" borderId="10">
      <alignment horizontal="center" vertical="center"/>
      <protection locked="0"/>
    </xf>
    <xf numFmtId="180" fontId="34" fillId="0" borderId="10">
      <alignment horizontal="center" vertical="center"/>
      <protection locked="0"/>
    </xf>
    <xf numFmtId="187" fontId="34" fillId="0" borderId="10">
      <alignment horizontal="center" vertical="center"/>
      <protection locked="0"/>
    </xf>
    <xf numFmtId="187" fontId="34" fillId="0" borderId="8">
      <alignment horizontal="center" vertical="center"/>
      <protection locked="0"/>
    </xf>
    <xf numFmtId="15" fontId="34" fillId="0" borderId="10">
      <alignment horizontal="center" vertical="center"/>
      <protection locked="0"/>
    </xf>
    <xf numFmtId="15" fontId="34" fillId="0" borderId="10">
      <alignment horizontal="center" vertical="center"/>
      <protection locked="0"/>
    </xf>
    <xf numFmtId="187" fontId="34" fillId="0" borderId="10">
      <alignment horizontal="center" vertical="center"/>
      <protection locked="0"/>
    </xf>
    <xf numFmtId="182" fontId="34" fillId="0" borderId="10">
      <alignment horizontal="center" vertical="center"/>
      <protection locked="0"/>
    </xf>
    <xf numFmtId="188" fontId="34" fillId="0" borderId="8">
      <alignment horizontal="center" vertical="center"/>
      <protection locked="0"/>
    </xf>
    <xf numFmtId="182" fontId="34" fillId="0" borderId="10">
      <alignment horizontal="center" vertical="center"/>
      <protection locked="0"/>
    </xf>
    <xf numFmtId="182" fontId="34" fillId="0" borderId="10">
      <alignment horizontal="center" vertical="center"/>
      <protection locked="0"/>
    </xf>
    <xf numFmtId="189" fontId="34" fillId="0" borderId="10">
      <alignment horizontal="center" vertical="center"/>
      <protection locked="0"/>
    </xf>
    <xf numFmtId="190" fontId="34" fillId="0" borderId="8">
      <alignment horizontal="center" vertical="center"/>
      <protection locked="0"/>
    </xf>
    <xf numFmtId="183" fontId="34" fillId="0" borderId="10">
      <alignment horizontal="center" vertical="center"/>
      <protection locked="0"/>
    </xf>
    <xf numFmtId="183" fontId="34" fillId="0" borderId="10">
      <alignment horizontal="center" vertical="center"/>
      <protection locked="0"/>
    </xf>
    <xf numFmtId="189" fontId="34" fillId="0" borderId="10">
      <alignment horizontal="center" vertical="center"/>
      <protection locked="0"/>
    </xf>
    <xf numFmtId="184" fontId="34" fillId="0" borderId="10">
      <alignment horizontal="center" vertical="center"/>
      <protection locked="0"/>
    </xf>
    <xf numFmtId="191" fontId="34" fillId="0" borderId="8">
      <alignment horizontal="center" vertical="center"/>
      <protection locked="0"/>
    </xf>
    <xf numFmtId="184" fontId="34" fillId="0" borderId="10">
      <alignment horizontal="center" vertical="center"/>
      <protection locked="0"/>
    </xf>
    <xf numFmtId="184" fontId="34" fillId="0" borderId="10">
      <alignment horizontal="center" vertical="center"/>
      <protection locked="0"/>
    </xf>
    <xf numFmtId="192" fontId="34" fillId="0" borderId="10">
      <alignment horizontal="center" vertical="center"/>
      <protection locked="0"/>
    </xf>
    <xf numFmtId="193" fontId="34" fillId="0" borderId="8">
      <alignment horizontal="center" vertical="center"/>
      <protection locked="0"/>
    </xf>
    <xf numFmtId="192" fontId="34" fillId="0" borderId="10">
      <alignment horizontal="center" vertical="center"/>
      <protection locked="0"/>
    </xf>
    <xf numFmtId="192" fontId="34" fillId="0" borderId="10">
      <alignment horizontal="center" vertical="center"/>
      <protection locked="0"/>
    </xf>
    <xf numFmtId="194" fontId="38" fillId="0" borderId="8">
      <alignment horizontal="center" vertical="center"/>
      <protection locked="0"/>
    </xf>
    <xf numFmtId="194" fontId="38" fillId="0" borderId="8">
      <alignment horizontal="center" vertical="center"/>
      <protection locked="0"/>
    </xf>
    <xf numFmtId="195" fontId="38" fillId="0" borderId="8">
      <alignment horizontal="right" vertical="center"/>
      <protection locked="0"/>
    </xf>
    <xf numFmtId="195" fontId="38" fillId="0" borderId="8">
      <alignment horizontal="right" vertical="center"/>
      <protection locked="0"/>
    </xf>
    <xf numFmtId="196" fontId="38" fillId="0" borderId="8">
      <alignment horizontal="center" vertical="center"/>
      <protection locked="0"/>
    </xf>
    <xf numFmtId="196" fontId="38" fillId="0" borderId="8">
      <alignment horizontal="center" vertical="center"/>
      <protection locked="0"/>
    </xf>
    <xf numFmtId="197" fontId="38" fillId="0" borderId="8">
      <alignment horizontal="center" vertical="center"/>
      <protection locked="0"/>
    </xf>
    <xf numFmtId="197" fontId="38" fillId="0" borderId="8">
      <alignment horizontal="center" vertical="center"/>
      <protection locked="0"/>
    </xf>
    <xf numFmtId="198" fontId="38" fillId="0" borderId="8">
      <alignment horizontal="center" vertical="center"/>
      <protection locked="0"/>
    </xf>
    <xf numFmtId="198" fontId="38" fillId="0" borderId="8">
      <alignment horizontal="center" vertical="center"/>
      <protection locked="0"/>
    </xf>
    <xf numFmtId="0" fontId="38" fillId="0" borderId="8">
      <alignment vertical="center"/>
      <protection locked="0"/>
    </xf>
    <xf numFmtId="0" fontId="38" fillId="0" borderId="8">
      <alignment vertical="center"/>
      <protection locked="0"/>
    </xf>
    <xf numFmtId="199" fontId="38" fillId="0" borderId="8">
      <alignment horizontal="right" vertical="center"/>
      <protection locked="0"/>
    </xf>
    <xf numFmtId="199" fontId="38" fillId="0" borderId="8">
      <alignment horizontal="right" vertical="center"/>
      <protection locked="0"/>
    </xf>
    <xf numFmtId="0" fontId="34" fillId="0" borderId="10">
      <alignment vertical="center"/>
      <protection locked="0"/>
    </xf>
    <xf numFmtId="0" fontId="34" fillId="0" borderId="8" applyAlignment="0">
      <protection locked="0"/>
    </xf>
    <xf numFmtId="0" fontId="34" fillId="0" borderId="10">
      <alignment vertical="center"/>
      <protection locked="0"/>
    </xf>
    <xf numFmtId="0" fontId="34" fillId="0" borderId="10">
      <alignment vertical="center"/>
      <protection locked="0"/>
    </xf>
    <xf numFmtId="164" fontId="38" fillId="0" borderId="8">
      <alignment horizontal="center" vertical="center"/>
      <protection locked="0"/>
    </xf>
    <xf numFmtId="164" fontId="38" fillId="0" borderId="8">
      <alignment horizontal="center" vertical="center"/>
      <protection locked="0"/>
    </xf>
    <xf numFmtId="176" fontId="38" fillId="0" borderId="8">
      <alignment horizontal="center" vertical="center"/>
      <protection locked="0"/>
    </xf>
    <xf numFmtId="176" fontId="38" fillId="0" borderId="8">
      <alignment horizontal="center" vertical="center"/>
      <protection locked="0"/>
    </xf>
    <xf numFmtId="177" fontId="38" fillId="0" borderId="8">
      <alignment horizontal="center" vertical="center"/>
      <protection locked="0"/>
    </xf>
    <xf numFmtId="177" fontId="38" fillId="0" borderId="8">
      <alignment horizontal="center" vertical="center"/>
      <protection locked="0"/>
    </xf>
    <xf numFmtId="37" fontId="38" fillId="0" borderId="8">
      <alignment horizontal="center" vertical="center"/>
      <protection locked="0"/>
    </xf>
    <xf numFmtId="37" fontId="38" fillId="0" borderId="8">
      <alignment horizontal="center" vertical="center"/>
      <protection locked="0"/>
    </xf>
    <xf numFmtId="178" fontId="38" fillId="0" borderId="8">
      <alignment horizontal="center" vertical="center"/>
      <protection locked="0"/>
    </xf>
    <xf numFmtId="178" fontId="38" fillId="0" borderId="8">
      <alignment horizontal="center" vertical="center"/>
      <protection locked="0"/>
    </xf>
    <xf numFmtId="0" fontId="38" fillId="0" borderId="8">
      <alignment horizontal="center" vertical="center"/>
      <protection locked="0"/>
    </xf>
    <xf numFmtId="0" fontId="38" fillId="0" borderId="8">
      <alignment horizontal="center" vertical="center"/>
      <protection locked="0"/>
    </xf>
    <xf numFmtId="179" fontId="38" fillId="0" borderId="8">
      <alignment horizontal="center" vertical="center"/>
      <protection locked="0"/>
    </xf>
    <xf numFmtId="179" fontId="38" fillId="0" borderId="8">
      <alignment horizontal="center" vertical="center"/>
      <protection locked="0"/>
    </xf>
    <xf numFmtId="180" fontId="34" fillId="0" borderId="10">
      <alignment horizontal="right" vertical="center"/>
      <protection locked="0"/>
    </xf>
    <xf numFmtId="194" fontId="34" fillId="0" borderId="8">
      <alignment vertical="center"/>
      <protection locked="0"/>
    </xf>
    <xf numFmtId="180" fontId="34" fillId="0" borderId="10">
      <alignment horizontal="right" vertical="center"/>
      <protection locked="0"/>
    </xf>
    <xf numFmtId="180" fontId="34" fillId="0" borderId="10">
      <alignment horizontal="right" vertical="center"/>
      <protection locked="0"/>
    </xf>
    <xf numFmtId="200" fontId="34" fillId="0" borderId="10">
      <alignment horizontal="right" vertical="center"/>
      <protection locked="0"/>
    </xf>
    <xf numFmtId="201" fontId="34" fillId="0" borderId="8">
      <alignment horizontal="right" vertical="center"/>
      <protection locked="0"/>
    </xf>
    <xf numFmtId="202" fontId="34" fillId="0" borderId="10">
      <alignment horizontal="right" vertical="center"/>
      <protection locked="0"/>
    </xf>
    <xf numFmtId="202" fontId="34" fillId="0" borderId="10">
      <alignment horizontal="right" vertical="center"/>
      <protection locked="0"/>
    </xf>
    <xf numFmtId="200" fontId="34" fillId="0" borderId="10">
      <alignment horizontal="right" vertical="center"/>
      <protection locked="0"/>
    </xf>
    <xf numFmtId="182" fontId="34" fillId="0" borderId="10">
      <alignment horizontal="right" vertical="center"/>
      <protection locked="0"/>
    </xf>
    <xf numFmtId="196" fontId="34" fillId="0" borderId="8">
      <alignment vertical="center"/>
      <protection locked="0"/>
    </xf>
    <xf numFmtId="182" fontId="34" fillId="0" borderId="10">
      <alignment horizontal="right" vertical="center"/>
      <protection locked="0"/>
    </xf>
    <xf numFmtId="182" fontId="34" fillId="0" borderId="10">
      <alignment horizontal="right" vertical="center"/>
      <protection locked="0"/>
    </xf>
    <xf numFmtId="189" fontId="34" fillId="0" borderId="10">
      <alignment horizontal="righ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203" fontId="34" fillId="0" borderId="8">
      <alignment vertical="center"/>
      <protection locked="0"/>
    </xf>
    <xf numFmtId="189" fontId="34" fillId="0" borderId="10">
      <alignment horizontal="right" vertical="center"/>
      <protection locked="0"/>
    </xf>
    <xf numFmtId="184" fontId="34" fillId="0" borderId="10">
      <alignment horizontal="right" vertical="center"/>
      <protection locked="0"/>
    </xf>
    <xf numFmtId="198" fontId="34" fillId="0" borderId="8">
      <alignment vertical="center"/>
      <protection locked="0"/>
    </xf>
    <xf numFmtId="184" fontId="34" fillId="0" borderId="10">
      <alignment horizontal="right" vertical="center"/>
      <protection locked="0"/>
    </xf>
    <xf numFmtId="184" fontId="34" fillId="0" borderId="10">
      <alignment horizontal="right" vertical="center"/>
      <protection locked="0"/>
    </xf>
    <xf numFmtId="192" fontId="34" fillId="0" borderId="10">
      <alignment horizontal="right" vertical="center"/>
      <protection locked="0"/>
    </xf>
    <xf numFmtId="199" fontId="34" fillId="0" borderId="8">
      <alignment horizontal="right" vertical="center"/>
      <protection locked="0"/>
    </xf>
    <xf numFmtId="192" fontId="34" fillId="0" borderId="10">
      <alignment horizontal="right" vertical="center"/>
      <protection locked="0"/>
    </xf>
    <xf numFmtId="192" fontId="34" fillId="0" borderId="10">
      <alignment horizontal="right" vertical="center"/>
      <protection locked="0"/>
    </xf>
    <xf numFmtId="165" fontId="39" fillId="0" borderId="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1" fillId="4"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2" fillId="0" borderId="0" applyNumberFormat="0" applyFill="0" applyBorder="0" applyAlignment="0"/>
    <xf numFmtId="204" fontId="39" fillId="0" borderId="11"/>
    <xf numFmtId="166" fontId="21" fillId="72" borderId="0" applyNumberFormat="0" applyFont="0" applyBorder="0" applyAlignment="0">
      <alignment horizontal="right"/>
    </xf>
    <xf numFmtId="166" fontId="21" fillId="72" borderId="0" applyNumberFormat="0" applyFont="0" applyBorder="0" applyAlignment="0">
      <alignment horizontal="right"/>
    </xf>
    <xf numFmtId="0" fontId="43" fillId="0" borderId="0" applyNumberFormat="0" applyFill="0" applyBorder="0" applyAlignment="0">
      <protection locked="0"/>
    </xf>
    <xf numFmtId="38" fontId="39" fillId="0" borderId="11"/>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41" fontId="16" fillId="0" borderId="1"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46"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34" fillId="0" borderId="0" applyNumberFormat="0" applyFont="0" applyFill="0" applyBorder="0">
      <alignment horizontal="center" vertical="center"/>
      <protection locked="0"/>
    </xf>
    <xf numFmtId="0" fontId="45" fillId="0" borderId="0" applyNumberFormat="0" applyFont="0" applyFill="0" applyBorder="0">
      <alignment horizontal="center" vertical="center"/>
      <protection locked="0"/>
    </xf>
    <xf numFmtId="180" fontId="34" fillId="0" borderId="0" applyFill="0" applyBorder="0">
      <alignment horizontal="center" vertical="center"/>
    </xf>
    <xf numFmtId="186" fontId="34" fillId="0" borderId="0" applyFill="0" applyBorder="0">
      <alignment horizontal="center" vertical="center"/>
    </xf>
    <xf numFmtId="180" fontId="34" fillId="0" borderId="0" applyFill="0" applyBorder="0">
      <alignment horizontal="center" vertical="center"/>
    </xf>
    <xf numFmtId="180" fontId="34" fillId="0" borderId="0" applyFill="0" applyBorder="0">
      <alignment horizontal="center" vertical="center"/>
    </xf>
    <xf numFmtId="187" fontId="34" fillId="0" borderId="0" applyFill="0" applyBorder="0">
      <alignment horizontal="center" vertical="center"/>
    </xf>
    <xf numFmtId="187" fontId="34" fillId="0" borderId="0" applyFill="0" applyBorder="0">
      <alignment horizontal="center" vertical="center"/>
    </xf>
    <xf numFmtId="15" fontId="34" fillId="0" borderId="0" applyFill="0" applyBorder="0">
      <alignment horizontal="center" vertical="center"/>
    </xf>
    <xf numFmtId="15" fontId="34" fillId="0" borderId="0" applyFill="0" applyBorder="0">
      <alignment horizontal="center" vertical="center"/>
    </xf>
    <xf numFmtId="182" fontId="34" fillId="0" borderId="0" applyFill="0" applyBorder="0">
      <alignment horizontal="center" vertical="center"/>
    </xf>
    <xf numFmtId="188" fontId="34" fillId="0" borderId="0" applyFill="0" applyBorder="0">
      <alignment horizontal="center" vertical="center"/>
    </xf>
    <xf numFmtId="182" fontId="34" fillId="0" borderId="0" applyFill="0" applyBorder="0">
      <alignment horizontal="center" vertical="center"/>
    </xf>
    <xf numFmtId="182" fontId="34" fillId="0" borderId="0" applyFill="0" applyBorder="0">
      <alignment horizontal="center" vertical="center"/>
    </xf>
    <xf numFmtId="189" fontId="34" fillId="0" borderId="0" applyFill="0" applyBorder="0">
      <alignment horizontal="center" vertical="center"/>
    </xf>
    <xf numFmtId="190" fontId="34" fillId="0" borderId="0" applyFill="0" applyBorder="0">
      <alignment horizontal="center" vertical="center"/>
    </xf>
    <xf numFmtId="183" fontId="34" fillId="0" borderId="0" applyFill="0" applyBorder="0">
      <alignment horizontal="center" vertical="center"/>
    </xf>
    <xf numFmtId="183" fontId="34" fillId="0" borderId="0" applyFill="0" applyBorder="0">
      <alignment horizontal="center" vertical="center"/>
    </xf>
    <xf numFmtId="189" fontId="34" fillId="0" borderId="0" applyFill="0" applyBorder="0">
      <alignment horizontal="center" vertical="center"/>
    </xf>
    <xf numFmtId="184" fontId="34" fillId="0" borderId="0" applyFill="0" applyBorder="0">
      <alignment horizontal="center" vertical="center"/>
    </xf>
    <xf numFmtId="191" fontId="34" fillId="0" borderId="0" applyFill="0" applyBorder="0">
      <alignment horizontal="center" vertical="center"/>
    </xf>
    <xf numFmtId="184" fontId="34" fillId="0" borderId="0" applyFill="0" applyBorder="0">
      <alignment horizontal="center" vertical="center"/>
    </xf>
    <xf numFmtId="184" fontId="34" fillId="0" borderId="0" applyFill="0" applyBorder="0">
      <alignment horizontal="center" vertical="center"/>
    </xf>
    <xf numFmtId="192" fontId="34" fillId="0" borderId="0" applyFill="0" applyBorder="0">
      <alignment horizontal="center" vertical="center"/>
    </xf>
    <xf numFmtId="193" fontId="34" fillId="0" borderId="0" applyFill="0" applyBorder="0">
      <alignment horizontal="center" vertical="center"/>
    </xf>
    <xf numFmtId="192" fontId="34" fillId="0" borderId="0" applyFill="0" applyBorder="0">
      <alignment horizontal="center" vertical="center"/>
    </xf>
    <xf numFmtId="192" fontId="34" fillId="0" borderId="0" applyFill="0" applyBorder="0">
      <alignment horizontal="center" vertical="center"/>
    </xf>
    <xf numFmtId="0" fontId="46" fillId="73" borderId="13" applyNumberFormat="0" applyAlignment="0" applyProtection="0"/>
    <xf numFmtId="0" fontId="46" fillId="73" borderId="13" applyNumberFormat="0" applyAlignment="0" applyProtection="0"/>
    <xf numFmtId="0" fontId="46" fillId="73" borderId="13" applyNumberFormat="0" applyAlignment="0" applyProtection="0"/>
    <xf numFmtId="0" fontId="46" fillId="73" borderId="13" applyNumberFormat="0" applyAlignment="0" applyProtection="0"/>
    <xf numFmtId="166" fontId="21"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0" borderId="0" applyFont="0" applyFill="0" applyBorder="0" applyAlignment="0" applyProtection="0">
      <alignment horizontal="right"/>
    </xf>
    <xf numFmtId="0" fontId="21" fillId="0" borderId="0" applyFont="0" applyFill="0" applyBorder="0" applyAlignment="0" applyProtection="0"/>
    <xf numFmtId="0" fontId="2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45"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168" fontId="4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45" fillId="0" borderId="0" applyFont="0" applyFill="0" applyBorder="0" applyAlignment="0" applyProtection="0"/>
    <xf numFmtId="43" fontId="18"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1" fillId="0" borderId="0" applyFont="0" applyFill="0" applyBorder="0" applyAlignment="0" applyProtection="0"/>
    <xf numFmtId="43" fontId="2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8" fillId="0" borderId="0" applyFont="0" applyFill="0" applyBorder="0" applyAlignment="0" applyProtection="0">
      <alignment horizontal="right"/>
    </xf>
    <xf numFmtId="43" fontId="2"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35"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35" fillId="0" borderId="0" applyFont="0" applyFill="0" applyBorder="0" applyAlignment="0" applyProtection="0"/>
    <xf numFmtId="168" fontId="34"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45" fillId="0" borderId="0" applyFont="0" applyFill="0" applyBorder="0" applyAlignment="0" applyProtection="0"/>
    <xf numFmtId="43" fontId="50"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2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1" fillId="0" borderId="0" applyFont="0" applyFill="0" applyBorder="0" applyAlignment="0" applyProtection="0"/>
    <xf numFmtId="43" fontId="49" fillId="0" borderId="0" applyFont="0" applyFill="0" applyBorder="0" applyAlignment="0" applyProtection="0"/>
    <xf numFmtId="168" fontId="2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 fontId="52" fillId="0" borderId="0" applyFont="0" applyFill="0" applyBorder="0" applyAlignment="0" applyProtection="0"/>
    <xf numFmtId="0" fontId="53" fillId="0" borderId="0" applyFill="0" applyBorder="0">
      <alignment vertical="center"/>
    </xf>
    <xf numFmtId="0" fontId="54" fillId="0" borderId="0" applyFill="0" applyBorder="0">
      <alignment vertical="center"/>
    </xf>
    <xf numFmtId="0" fontId="48" fillId="0" borderId="0" applyFont="0" applyFill="0" applyBorder="0" applyAlignment="0" applyProtection="0">
      <alignment horizontal="right"/>
    </xf>
    <xf numFmtId="167" fontId="5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48" fillId="0" borderId="0" applyFont="0" applyFill="0" applyBorder="0" applyAlignment="0" applyProtection="0">
      <alignment horizontal="right"/>
    </xf>
    <xf numFmtId="0" fontId="48" fillId="0" borderId="0" applyFont="0" applyFill="0" applyBorder="0" applyAlignment="0" applyProtection="0">
      <alignment horizontal="right"/>
    </xf>
    <xf numFmtId="44" fontId="2" fillId="0" borderId="0" applyFont="0" applyFill="0" applyBorder="0" applyAlignment="0" applyProtection="0"/>
    <xf numFmtId="167" fontId="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167" fontId="34"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44" fontId="21" fillId="0" borderId="0" applyFont="0" applyFill="0" applyBorder="0" applyAlignment="0" applyProtection="0"/>
    <xf numFmtId="167"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180" fontId="34" fillId="0" borderId="0" applyFill="0" applyBorder="0">
      <alignment vertical="center"/>
    </xf>
    <xf numFmtId="180" fontId="34" fillId="0" borderId="0" applyFill="0" applyBorder="0">
      <alignment vertical="center"/>
    </xf>
    <xf numFmtId="16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0" fontId="48" fillId="0" borderId="0" applyFont="0" applyFill="0" applyBorder="0" applyAlignment="0" applyProtection="0"/>
    <xf numFmtId="181" fontId="34" fillId="0" borderId="0" applyFill="0" applyBorder="0">
      <alignment vertical="center"/>
    </xf>
    <xf numFmtId="181" fontId="34" fillId="0" borderId="0" applyFill="0" applyBorder="0">
      <alignment vertical="center"/>
    </xf>
    <xf numFmtId="168" fontId="21" fillId="0" borderId="0" applyFont="0" applyFill="0" applyBorder="0" applyAlignment="0" applyProtection="0"/>
    <xf numFmtId="206" fontId="55" fillId="74" borderId="14" applyFill="0" applyBorder="0">
      <alignment horizontal="right" indent="2"/>
      <protection locked="0"/>
    </xf>
    <xf numFmtId="0" fontId="48" fillId="0" borderId="15" applyNumberFormat="0" applyFont="0" applyFill="0" applyAlignment="0" applyProtection="0"/>
    <xf numFmtId="0" fontId="56" fillId="75" borderId="0" applyNumberFormat="0" applyBorder="0" applyAlignment="0" applyProtection="0"/>
    <xf numFmtId="0" fontId="56" fillId="76" borderId="0" applyNumberFormat="0" applyBorder="0" applyAlignment="0" applyProtection="0"/>
    <xf numFmtId="0" fontId="56" fillId="77" borderId="0" applyNumberFormat="0" applyBorder="0" applyAlignment="0" applyProtection="0"/>
    <xf numFmtId="207" fontId="35" fillId="0" borderId="0" applyFon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94" fontId="38" fillId="0" borderId="8">
      <alignment horizontal="center" vertical="center"/>
      <protection locked="0"/>
    </xf>
    <xf numFmtId="194" fontId="38" fillId="0" borderId="8">
      <alignment horizontal="center" vertical="center"/>
      <protection locked="0"/>
    </xf>
    <xf numFmtId="195" fontId="38" fillId="0" borderId="8">
      <alignment horizontal="right" vertical="center"/>
      <protection locked="0"/>
    </xf>
    <xf numFmtId="195" fontId="38" fillId="0" borderId="8">
      <alignment horizontal="right" vertical="center"/>
      <protection locked="0"/>
    </xf>
    <xf numFmtId="196" fontId="38" fillId="0" borderId="8">
      <alignment horizontal="center" vertical="center"/>
      <protection locked="0"/>
    </xf>
    <xf numFmtId="196" fontId="38" fillId="0" borderId="8">
      <alignment horizontal="center" vertical="center"/>
      <protection locked="0"/>
    </xf>
    <xf numFmtId="197" fontId="38" fillId="0" borderId="8">
      <alignment horizontal="center" vertical="center"/>
      <protection locked="0"/>
    </xf>
    <xf numFmtId="197" fontId="38" fillId="0" borderId="8">
      <alignment horizontal="center" vertical="center"/>
      <protection locked="0"/>
    </xf>
    <xf numFmtId="198" fontId="38" fillId="0" borderId="8">
      <alignment horizontal="center" vertical="center"/>
      <protection locked="0"/>
    </xf>
    <xf numFmtId="198" fontId="38" fillId="0" borderId="8">
      <alignment horizontal="center" vertical="center"/>
      <protection locked="0"/>
    </xf>
    <xf numFmtId="0" fontId="38" fillId="0" borderId="8">
      <alignment vertical="center"/>
      <protection locked="0"/>
    </xf>
    <xf numFmtId="0" fontId="38" fillId="0" borderId="8">
      <alignment vertical="center"/>
      <protection locked="0"/>
    </xf>
    <xf numFmtId="199" fontId="38" fillId="0" borderId="8">
      <alignment horizontal="right" vertical="center"/>
      <protection locked="0"/>
    </xf>
    <xf numFmtId="199" fontId="38" fillId="0" borderId="8">
      <alignment horizontal="right" vertical="center"/>
      <protection locked="0"/>
    </xf>
    <xf numFmtId="208" fontId="21" fillId="0" borderId="0" applyFont="0" applyFill="0" applyBorder="0" applyAlignment="0" applyProtection="0"/>
    <xf numFmtId="208" fontId="21" fillId="0" borderId="0" applyFont="0" applyFill="0" applyBorder="0" applyAlignment="0" applyProtection="0"/>
    <xf numFmtId="0" fontId="59" fillId="0" borderId="0" applyFill="0" applyBorder="0" applyProtection="0">
      <alignment horizontal="left"/>
    </xf>
    <xf numFmtId="194" fontId="38" fillId="0" borderId="0" applyFill="0" applyBorder="0">
      <alignment horizontal="center" vertical="center"/>
    </xf>
    <xf numFmtId="195" fontId="38" fillId="0" borderId="0" applyFill="0" applyBorder="0">
      <alignment horizontal="right" vertical="center"/>
    </xf>
    <xf numFmtId="196" fontId="38" fillId="0" borderId="0" applyFill="0" applyBorder="0">
      <alignment horizontal="center" vertical="center"/>
    </xf>
    <xf numFmtId="197" fontId="38" fillId="0" borderId="0" applyFill="0" applyBorder="0">
      <alignment horizontal="center" vertical="center"/>
    </xf>
    <xf numFmtId="198" fontId="38" fillId="0" borderId="0" applyFill="0" applyBorder="0">
      <alignment horizontal="center" vertical="center"/>
    </xf>
    <xf numFmtId="0" fontId="60" fillId="0" borderId="0" applyFill="0" applyBorder="0">
      <alignment horizontal="right" vertical="center"/>
    </xf>
    <xf numFmtId="199" fontId="38" fillId="0" borderId="0" applyFill="0" applyBorder="0">
      <alignment horizontal="right" vertical="center"/>
    </xf>
    <xf numFmtId="0" fontId="61" fillId="0" borderId="0"/>
    <xf numFmtId="0" fontId="62" fillId="0" borderId="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48" fillId="0" borderId="0" applyFont="0" applyFill="0" applyBorder="0" applyAlignment="0" applyProtection="0">
      <alignment horizontal="right"/>
    </xf>
    <xf numFmtId="0" fontId="64" fillId="0" borderId="0" applyProtection="0">
      <alignment horizontal="right"/>
    </xf>
    <xf numFmtId="0" fontId="65" fillId="0" borderId="0" applyFill="0" applyBorder="0">
      <alignment vertical="center"/>
    </xf>
    <xf numFmtId="0" fontId="65" fillId="0" borderId="0" applyFill="0" applyBorder="0">
      <alignment vertical="center"/>
    </xf>
    <xf numFmtId="0" fontId="65" fillId="0" borderId="0" applyFill="0" applyBorder="0">
      <alignment vertical="center"/>
    </xf>
    <xf numFmtId="0" fontId="66" fillId="0" borderId="16"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23" fillId="2" borderId="0" applyNumberFormat="0" applyAlignment="0" applyProtection="0"/>
    <xf numFmtId="0" fontId="65" fillId="0" borderId="0" applyFill="0" applyBorder="0">
      <alignment vertical="center"/>
    </xf>
    <xf numFmtId="0" fontId="65" fillId="0" borderId="0" applyFill="0" applyBorder="0">
      <alignment vertical="center"/>
    </xf>
    <xf numFmtId="0" fontId="68" fillId="0" borderId="0" applyFill="0" applyBorder="0">
      <alignment vertical="center"/>
    </xf>
    <xf numFmtId="0" fontId="68" fillId="0" borderId="0" applyFill="0" applyBorder="0">
      <alignment vertical="center"/>
    </xf>
    <xf numFmtId="0" fontId="68" fillId="0" borderId="0" applyFill="0" applyBorder="0">
      <alignment vertical="center"/>
    </xf>
    <xf numFmtId="0" fontId="69" fillId="0" borderId="18"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70" fillId="0" borderId="19" applyNumberFormat="0" applyFill="0" applyAlignment="0" applyProtection="0"/>
    <xf numFmtId="0" fontId="17" fillId="2" borderId="0" applyNumberFormat="0" applyAlignment="0" applyProtection="0"/>
    <xf numFmtId="0" fontId="68" fillId="0" borderId="0" applyFill="0" applyBorder="0">
      <alignment vertical="center"/>
    </xf>
    <xf numFmtId="0" fontId="68"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24" fillId="0" borderId="0" applyNumberFormat="0" applyFill="0" applyAlignment="0" applyProtection="0"/>
    <xf numFmtId="0" fontId="71" fillId="0" borderId="0" applyFill="0" applyBorder="0">
      <alignment vertical="center"/>
    </xf>
    <xf numFmtId="0" fontId="71"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 fillId="0" borderId="0" applyNumberFormat="0" applyFill="0" applyBorder="0" applyAlignment="0" applyProtection="0"/>
    <xf numFmtId="0" fontId="34" fillId="0" borderId="0" applyFill="0" applyBorder="0">
      <alignment vertical="center"/>
    </xf>
    <xf numFmtId="0" fontId="34" fillId="0" borderId="0" applyFill="0" applyBorder="0">
      <alignment vertical="center"/>
    </xf>
    <xf numFmtId="169" fontId="74" fillId="0" borderId="0"/>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80" fillId="0" borderId="0" applyFill="0" applyBorder="0">
      <alignment horizontal="center" vertical="center"/>
      <protection locked="0"/>
    </xf>
    <xf numFmtId="0" fontId="80" fillId="0" borderId="0" applyFill="0" applyBorder="0" applyAlignment="0">
      <protection locked="0"/>
    </xf>
    <xf numFmtId="0" fontId="80" fillId="0" borderId="0" applyFill="0" applyBorder="0">
      <alignment horizontal="center" vertical="center"/>
      <protection locked="0"/>
    </xf>
    <xf numFmtId="0" fontId="80" fillId="0" borderId="0" applyFill="0" applyBorder="0">
      <alignment horizontal="center" vertical="center"/>
      <protection locked="0"/>
    </xf>
    <xf numFmtId="0" fontId="80" fillId="0" borderId="0" applyFill="0" applyBorder="0">
      <alignment horizontal="center" vertical="center"/>
    </xf>
    <xf numFmtId="0" fontId="80" fillId="0" borderId="0" applyFill="0" applyBorder="0">
      <alignment horizontal="center" vertical="center"/>
    </xf>
    <xf numFmtId="0" fontId="80" fillId="0" borderId="0" applyFill="0" applyBorder="0">
      <alignment horizontal="center" vertical="center"/>
      <protection locked="0"/>
    </xf>
    <xf numFmtId="0" fontId="80" fillId="0" borderId="0" applyFill="0" applyBorder="0">
      <alignment horizontal="center" vertical="center"/>
    </xf>
    <xf numFmtId="0" fontId="80" fillId="0" borderId="0" applyFill="0" applyBorder="0">
      <alignment horizontal="center" vertical="center"/>
    </xf>
    <xf numFmtId="0" fontId="80" fillId="0" borderId="0" applyFill="0" applyBorder="0">
      <alignment horizontal="center" vertical="center"/>
    </xf>
    <xf numFmtId="0" fontId="81" fillId="0" borderId="0" applyFill="0" applyBorder="0">
      <alignment horizontal="left" vertical="center"/>
      <protection locked="0"/>
    </xf>
    <xf numFmtId="0" fontId="81" fillId="0" borderId="0" applyFill="0" applyBorder="0" applyAlignment="0">
      <protection locked="0"/>
    </xf>
    <xf numFmtId="0" fontId="81" fillId="0" borderId="0" applyFill="0" applyBorder="0">
      <alignment horizontal="left" vertical="center"/>
      <protection locked="0"/>
    </xf>
    <xf numFmtId="0" fontId="81" fillId="0" borderId="0" applyFill="0" applyBorder="0">
      <alignment horizontal="left" vertical="center"/>
      <protection locked="0"/>
    </xf>
    <xf numFmtId="0" fontId="81" fillId="0" borderId="0" applyFill="0" applyBorder="0">
      <alignment vertical="center"/>
    </xf>
    <xf numFmtId="0" fontId="81" fillId="0" borderId="0" applyFill="0" applyBorder="0">
      <alignment vertical="center"/>
    </xf>
    <xf numFmtId="0" fontId="81" fillId="0" borderId="0" applyFill="0" applyBorder="0">
      <alignment vertical="center"/>
    </xf>
    <xf numFmtId="0" fontId="82" fillId="0" borderId="0" applyFill="0" applyBorder="0">
      <alignment vertical="center"/>
    </xf>
    <xf numFmtId="0" fontId="83" fillId="0" borderId="0" applyFill="0" applyBorder="0">
      <alignment vertical="center"/>
    </xf>
    <xf numFmtId="0" fontId="83" fillId="0" borderId="0" applyFill="0" applyBorder="0">
      <alignment vertical="center"/>
    </xf>
    <xf numFmtId="0" fontId="84" fillId="0" borderId="0" applyFill="0" applyBorder="0">
      <alignment vertical="center"/>
    </xf>
    <xf numFmtId="0" fontId="84" fillId="0" borderId="0" applyFill="0" applyBorder="0">
      <alignment vertical="center"/>
    </xf>
    <xf numFmtId="0" fontId="84" fillId="0" borderId="0" applyFill="0" applyBorder="0">
      <alignment vertical="center"/>
    </xf>
    <xf numFmtId="0" fontId="84" fillId="0" borderId="0" applyFill="0" applyBorder="0">
      <alignment vertical="center"/>
    </xf>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3" fontId="16" fillId="34" borderId="1"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85" fillId="42" borderId="12" applyNumberFormat="0" applyAlignment="0" applyProtection="0"/>
    <xf numFmtId="0" fontId="53" fillId="0" borderId="0" applyFill="0" applyBorder="0">
      <alignment vertical="center"/>
    </xf>
    <xf numFmtId="209" fontId="38" fillId="0" borderId="0" applyFill="0" applyBorder="0">
      <alignment horizontal="center" vertical="center"/>
    </xf>
    <xf numFmtId="195" fontId="38" fillId="0" borderId="0" applyFill="0" applyBorder="0">
      <alignment horizontal="right" vertical="center"/>
    </xf>
    <xf numFmtId="210" fontId="38" fillId="0" borderId="0" applyFill="0" applyBorder="0">
      <alignment horizontal="center" vertical="center"/>
    </xf>
    <xf numFmtId="211" fontId="38" fillId="0" borderId="0" applyFill="0" applyBorder="0">
      <alignment horizontal="center" vertical="center"/>
    </xf>
    <xf numFmtId="212" fontId="38" fillId="0" borderId="0" applyFill="0" applyBorder="0">
      <alignment horizontal="center" vertical="center"/>
    </xf>
    <xf numFmtId="199" fontId="38" fillId="0" borderId="0" applyFill="0" applyBorder="0">
      <alignment horizontal="right" vertical="center"/>
    </xf>
    <xf numFmtId="0" fontId="86" fillId="0" borderId="0" applyFill="0" applyBorder="0">
      <alignment vertical="center"/>
    </xf>
    <xf numFmtId="0" fontId="87" fillId="0" borderId="0" applyFill="0" applyBorder="0">
      <alignment vertical="center"/>
    </xf>
    <xf numFmtId="0" fontId="60" fillId="0" borderId="0" applyFill="0" applyBorder="0">
      <alignment vertical="center"/>
    </xf>
    <xf numFmtId="0" fontId="38" fillId="0" borderId="0" applyFill="0" applyBorder="0">
      <alignment vertical="center"/>
    </xf>
    <xf numFmtId="164" fontId="38" fillId="0" borderId="0" applyFill="0" applyBorder="0">
      <alignment horizontal="center" vertical="center"/>
    </xf>
    <xf numFmtId="176" fontId="38" fillId="0" borderId="0" applyFill="0" applyBorder="0">
      <alignment horizontal="center" vertical="center"/>
    </xf>
    <xf numFmtId="177" fontId="38" fillId="0" borderId="0" applyFill="0" applyBorder="0">
      <alignment horizontal="center" vertical="center"/>
    </xf>
    <xf numFmtId="37" fontId="38" fillId="0" borderId="0" applyFill="0" applyBorder="0">
      <alignment horizontal="center" vertical="center"/>
    </xf>
    <xf numFmtId="178" fontId="38" fillId="0" borderId="0" applyFill="0" applyBorder="0">
      <alignment horizontal="center" vertical="center"/>
    </xf>
    <xf numFmtId="0" fontId="38" fillId="0" borderId="0" applyFill="0" applyBorder="0">
      <alignment horizontal="center" vertical="center"/>
    </xf>
    <xf numFmtId="179" fontId="38" fillId="0" borderId="0" applyFill="0" applyBorder="0">
      <alignment horizontal="center" vertical="center"/>
    </xf>
    <xf numFmtId="0" fontId="88" fillId="0" borderId="0" applyFill="0" applyBorder="0">
      <alignment vertical="center"/>
    </xf>
    <xf numFmtId="166" fontId="21" fillId="78" borderId="0" applyFont="0" applyBorder="0" applyAlignment="0">
      <alignment horizontal="right"/>
      <protection locked="0"/>
    </xf>
    <xf numFmtId="166" fontId="21" fillId="79" borderId="0" applyFont="0" applyBorder="0" applyAlignment="0">
      <alignment horizontal="right"/>
      <protection locked="0"/>
    </xf>
    <xf numFmtId="166" fontId="21" fillId="78" borderId="0" applyFont="0" applyBorder="0" applyAlignment="0">
      <alignment horizontal="right"/>
      <protection locked="0"/>
    </xf>
    <xf numFmtId="166" fontId="21" fillId="79" borderId="0" applyFont="0" applyBorder="0" applyAlignment="0">
      <alignment horizontal="right"/>
      <protection locked="0"/>
    </xf>
    <xf numFmtId="213" fontId="21" fillId="80" borderId="0" applyFont="0" applyBorder="0">
      <alignment horizontal="right"/>
      <protection locked="0"/>
    </xf>
    <xf numFmtId="213" fontId="21" fillId="80" borderId="0" applyFont="0" applyBorder="0">
      <alignment horizontal="right"/>
      <protection locked="0"/>
    </xf>
    <xf numFmtId="166" fontId="21" fillId="81" borderId="0" applyFont="0" applyBorder="0">
      <alignment horizontal="right"/>
      <protection locked="0"/>
    </xf>
    <xf numFmtId="166" fontId="21" fillId="81" borderId="0" applyFont="0" applyBorder="0">
      <alignment horizontal="right"/>
      <protection locked="0"/>
    </xf>
    <xf numFmtId="0" fontId="34" fillId="72" borderId="0"/>
    <xf numFmtId="0" fontId="34" fillId="72" borderId="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71" fillId="0" borderId="23"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4"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71" fillId="0" borderId="25" applyFill="0">
      <alignment horizontal="center" vertical="center"/>
    </xf>
    <xf numFmtId="0" fontId="34" fillId="0" borderId="25"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4"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0" fontId="34" fillId="0" borderId="25" applyFill="0">
      <alignment horizontal="center" vertical="center"/>
    </xf>
    <xf numFmtId="189" fontId="34" fillId="0" borderId="25"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90" fontId="34" fillId="0" borderId="24"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189"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214" fontId="34" fillId="0" borderId="25"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38"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0" fontId="60"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215" fontId="38"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37" fontId="90" fillId="0" borderId="24" applyFill="0">
      <alignment horizontal="center" vertical="center"/>
    </xf>
    <xf numFmtId="164" fontId="38" fillId="0" borderId="0" applyFill="0" applyBorder="0">
      <alignment horizontal="center" vertical="center"/>
    </xf>
    <xf numFmtId="176" fontId="38" fillId="0" borderId="0" applyFill="0" applyBorder="0">
      <alignment horizontal="center" vertical="center"/>
    </xf>
    <xf numFmtId="177" fontId="38" fillId="0" borderId="0" applyFill="0" applyBorder="0">
      <alignment horizontal="center" vertical="center"/>
    </xf>
    <xf numFmtId="37" fontId="38" fillId="0" borderId="0" applyFill="0" applyBorder="0">
      <alignment horizontal="center" vertical="center"/>
    </xf>
    <xf numFmtId="178" fontId="38" fillId="0" borderId="0" applyFill="0" applyBorder="0">
      <alignment horizontal="center" vertical="center"/>
    </xf>
    <xf numFmtId="0" fontId="38" fillId="0" borderId="0" applyFill="0" applyBorder="0">
      <alignment horizontal="center" vertical="center"/>
    </xf>
    <xf numFmtId="179" fontId="38" fillId="0" borderId="0" applyFill="0" applyBorder="0">
      <alignment horizontal="center" vertical="center"/>
    </xf>
    <xf numFmtId="216" fontId="91" fillId="0" borderId="0"/>
    <xf numFmtId="0" fontId="92" fillId="0" borderId="0" applyFill="0" applyBorder="0">
      <alignment horizontal="left" vertical="center"/>
    </xf>
    <xf numFmtId="0" fontId="92" fillId="0" borderId="0" applyFill="0" applyBorder="0" applyAlignment="0"/>
    <xf numFmtId="0" fontId="92" fillId="0" borderId="0" applyFill="0" applyBorder="0">
      <alignment horizontal="left" vertical="center"/>
    </xf>
    <xf numFmtId="0" fontId="92" fillId="0" borderId="0" applyFill="0" applyBorder="0">
      <alignment horizontal="left" vertical="center"/>
    </xf>
    <xf numFmtId="0" fontId="92" fillId="0" borderId="0" applyFill="0" applyBorder="0">
      <alignment vertical="center"/>
    </xf>
    <xf numFmtId="0" fontId="92" fillId="0" borderId="0" applyFill="0" applyBorder="0">
      <alignment vertical="center"/>
    </xf>
    <xf numFmtId="0" fontId="92" fillId="0" borderId="0" applyFill="0" applyBorder="0">
      <alignment horizontal="left" vertical="center"/>
    </xf>
    <xf numFmtId="0" fontId="48" fillId="0" borderId="0" applyFont="0" applyFill="0" applyBorder="0" applyAlignment="0" applyProtection="0">
      <alignment horizontal="right"/>
    </xf>
    <xf numFmtId="182" fontId="34" fillId="0" borderId="0" applyFill="0" applyBorder="0">
      <alignment vertical="center"/>
    </xf>
    <xf numFmtId="182" fontId="34" fillId="0" borderId="0" applyFill="0" applyBorder="0">
      <alignment vertical="center"/>
    </xf>
    <xf numFmtId="0" fontId="93" fillId="51"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0" fontId="93" fillId="51" borderId="0" applyNumberFormat="0" applyBorder="0" applyAlignment="0" applyProtection="0"/>
    <xf numFmtId="217" fontId="48"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ill="0" applyBorder="0">
      <alignment vertical="center"/>
    </xf>
    <xf numFmtId="0" fontId="34" fillId="0" borderId="0" applyFill="0" applyBorder="0">
      <alignment vertical="center"/>
    </xf>
    <xf numFmtId="0" fontId="21" fillId="0" borderId="0"/>
    <xf numFmtId="0" fontId="21" fillId="0" borderId="0"/>
    <xf numFmtId="0" fontId="94" fillId="0" borderId="0"/>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21" fillId="0" borderId="0"/>
    <xf numFmtId="0" fontId="21" fillId="0" borderId="0"/>
    <xf numFmtId="0" fontId="2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21" fillId="0" borderId="0"/>
    <xf numFmtId="0" fontId="21" fillId="0" borderId="0"/>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21" fillId="0" borderId="0"/>
    <xf numFmtId="0" fontId="34" fillId="0" borderId="0" applyFill="0" applyBorder="0">
      <alignment vertical="center"/>
    </xf>
    <xf numFmtId="0" fontId="21" fillId="0" borderId="0"/>
    <xf numFmtId="0" fontId="21"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5" fillId="0" borderId="0"/>
    <xf numFmtId="0" fontId="18" fillId="2"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 fillId="0" borderId="0"/>
    <xf numFmtId="0" fontId="2"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4" fillId="0" borderId="0" applyFill="0" applyBorder="0">
      <alignment vertical="center"/>
    </xf>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ill="0" applyBorder="0">
      <alignment vertical="center"/>
    </xf>
    <xf numFmtId="0" fontId="21" fillId="0" borderId="0"/>
    <xf numFmtId="0" fontId="21" fillId="0" borderId="0"/>
    <xf numFmtId="0" fontId="21" fillId="0" borderId="0"/>
    <xf numFmtId="0" fontId="21" fillId="0" borderId="0"/>
    <xf numFmtId="0" fontId="51" fillId="0" borderId="0"/>
    <xf numFmtId="0" fontId="34" fillId="0" borderId="0" applyFill="0" applyBorder="0">
      <alignment vertical="center"/>
    </xf>
    <xf numFmtId="0" fontId="51" fillId="0" borderId="0"/>
    <xf numFmtId="0" fontId="51" fillId="0" borderId="0"/>
    <xf numFmtId="0" fontId="5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3" fillId="35" borderId="6" applyNumberForma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21"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0" fontId="35" fillId="44" borderId="26" applyNumberFormat="0" applyFont="0" applyAlignment="0" applyProtection="0"/>
    <xf numFmtId="183" fontId="34" fillId="0" borderId="0" applyFill="0" applyBorder="0">
      <alignment vertical="center"/>
    </xf>
    <xf numFmtId="183" fontId="34" fillId="0" borderId="0" applyFill="0" applyBorder="0">
      <alignment vertical="center"/>
    </xf>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16" fillId="36" borderId="1"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46"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0" fontId="96" fillId="53" borderId="27" applyNumberFormat="0" applyAlignment="0" applyProtection="0"/>
    <xf numFmtId="218" fontId="97" fillId="46" borderId="0">
      <alignment horizontal="right"/>
    </xf>
    <xf numFmtId="0" fontId="98" fillId="0" borderId="0" applyFill="0" applyBorder="0">
      <alignment vertical="center"/>
    </xf>
    <xf numFmtId="194" fontId="90" fillId="0" borderId="0" applyFill="0" applyBorder="0">
      <alignment horizontal="center" vertical="center"/>
    </xf>
    <xf numFmtId="195" fontId="90" fillId="0" borderId="0" applyFill="0" applyBorder="0">
      <alignment horizontal="right" vertical="center"/>
    </xf>
    <xf numFmtId="196" fontId="90" fillId="0" borderId="0" applyFill="0" applyBorder="0">
      <alignment horizontal="center" vertical="center"/>
    </xf>
    <xf numFmtId="197" fontId="90" fillId="0" borderId="0" applyFill="0" applyBorder="0">
      <alignment horizontal="center" vertical="center"/>
    </xf>
    <xf numFmtId="198" fontId="90" fillId="0" borderId="0" applyFill="0" applyBorder="0">
      <alignment horizontal="center" vertical="center"/>
    </xf>
    <xf numFmtId="0" fontId="99" fillId="0" borderId="0" applyFill="0" applyBorder="0">
      <alignment horizontal="right" vertical="center"/>
    </xf>
    <xf numFmtId="199" fontId="90" fillId="0" borderId="0" applyFill="0" applyBorder="0">
      <alignment horizontal="right" vertical="center"/>
    </xf>
    <xf numFmtId="0" fontId="100" fillId="0" borderId="0" applyFill="0" applyBorder="0">
      <alignment vertical="center"/>
    </xf>
    <xf numFmtId="0" fontId="101" fillId="0" borderId="0" applyFill="0" applyBorder="0">
      <alignment vertical="center"/>
    </xf>
    <xf numFmtId="0" fontId="99" fillId="0" borderId="0" applyFill="0" applyBorder="0">
      <alignment vertical="center"/>
    </xf>
    <xf numFmtId="0" fontId="90" fillId="0" borderId="0" applyFill="0" applyBorder="0">
      <alignment vertical="center"/>
    </xf>
    <xf numFmtId="164" fontId="90" fillId="0" borderId="0" applyFill="0" applyBorder="0">
      <alignment horizontal="center" vertical="center"/>
    </xf>
    <xf numFmtId="176" fontId="90" fillId="0" borderId="0" applyFill="0" applyBorder="0">
      <alignment horizontal="center" vertical="center"/>
    </xf>
    <xf numFmtId="177" fontId="90" fillId="0" borderId="0" applyFill="0" applyBorder="0">
      <alignment horizontal="center" vertical="center"/>
    </xf>
    <xf numFmtId="37" fontId="90" fillId="0" borderId="0" applyFill="0" applyBorder="0">
      <alignment horizontal="center" vertical="center"/>
    </xf>
    <xf numFmtId="178" fontId="90" fillId="0" borderId="0" applyFill="0" applyBorder="0">
      <alignment horizontal="center" vertical="center"/>
    </xf>
    <xf numFmtId="0" fontId="90" fillId="0" borderId="0" applyFill="0" applyBorder="0">
      <alignment horizontal="center" vertical="center"/>
    </xf>
    <xf numFmtId="179" fontId="90" fillId="0" borderId="0" applyFill="0" applyBorder="0">
      <alignment horizontal="center" vertical="center"/>
    </xf>
    <xf numFmtId="0" fontId="102" fillId="0" borderId="0" applyFill="0" applyBorder="0">
      <alignment vertical="center"/>
    </xf>
    <xf numFmtId="1" fontId="103" fillId="0" borderId="0" applyProtection="0">
      <alignment horizontal="right" vertical="center"/>
    </xf>
    <xf numFmtId="219" fontId="21" fillId="0" borderId="0" applyFill="0" applyBorder="0"/>
    <xf numFmtId="219" fontId="21" fillId="0" borderId="0" applyFill="0" applyBorder="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5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1" fillId="0" borderId="0" applyFont="0" applyFill="0" applyBorder="0" applyAlignment="0" applyProtection="0"/>
    <xf numFmtId="9" fontId="3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4" fillId="0" borderId="0"/>
    <xf numFmtId="184" fontId="34" fillId="0" borderId="0" applyFill="0" applyBorder="0">
      <alignment vertical="center"/>
    </xf>
    <xf numFmtId="184" fontId="34" fillId="0" borderId="0" applyFill="0" applyBorder="0">
      <alignment vertical="center"/>
    </xf>
    <xf numFmtId="0" fontId="71" fillId="0" borderId="0" applyFill="0" applyBorder="0">
      <alignment vertical="center"/>
    </xf>
    <xf numFmtId="0" fontId="71" fillId="0" borderId="0" applyFill="0" applyBorder="0">
      <alignment horizontal="righ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180" fontId="105" fillId="0" borderId="0" applyFill="0" applyBorder="0">
      <alignment horizontal="right" vertical="center"/>
    </xf>
    <xf numFmtId="180" fontId="105" fillId="0" borderId="0" applyFill="0" applyBorder="0">
      <alignment horizontal="right" vertical="center"/>
    </xf>
    <xf numFmtId="180" fontId="34" fillId="0" borderId="0" applyFill="0" applyBorder="0">
      <alignment vertical="center"/>
    </xf>
    <xf numFmtId="180" fontId="34" fillId="0" borderId="0" applyFill="0" applyBorder="0">
      <alignment vertical="center"/>
    </xf>
    <xf numFmtId="180" fontId="34" fillId="0" borderId="0" applyFill="0" applyBorder="0">
      <alignment vertical="center"/>
    </xf>
    <xf numFmtId="200" fontId="105" fillId="0" borderId="0" applyFill="0" applyBorder="0">
      <alignment horizontal="right" vertical="center"/>
    </xf>
    <xf numFmtId="200" fontId="105" fillId="0" borderId="0" applyFill="0" applyBorder="0">
      <alignment horizontal="right" vertical="center"/>
    </xf>
    <xf numFmtId="181" fontId="34" fillId="0" borderId="0" applyFill="0" applyBorder="0">
      <alignment vertical="center"/>
    </xf>
    <xf numFmtId="181" fontId="34" fillId="0" borderId="0" applyFill="0" applyBorder="0">
      <alignment vertical="center"/>
    </xf>
    <xf numFmtId="181" fontId="34" fillId="0" borderId="0" applyFill="0" applyBorder="0">
      <alignment vertical="center"/>
    </xf>
    <xf numFmtId="0" fontId="106" fillId="0" borderId="0" applyFill="0" applyBorder="0">
      <alignment vertical="center"/>
    </xf>
    <xf numFmtId="0" fontId="106" fillId="0" borderId="0" applyFill="0" applyBorder="0">
      <alignment vertical="center"/>
    </xf>
    <xf numFmtId="0" fontId="65" fillId="0" borderId="0" applyFill="0" applyBorder="0">
      <alignment vertical="center"/>
    </xf>
    <xf numFmtId="0" fontId="65" fillId="0" borderId="0" applyFill="0" applyBorder="0">
      <alignment vertical="center"/>
    </xf>
    <xf numFmtId="0" fontId="65" fillId="0" borderId="0" applyFill="0" applyBorder="0">
      <alignment vertical="center"/>
    </xf>
    <xf numFmtId="0" fontId="107" fillId="0" borderId="0" applyFill="0" applyBorder="0">
      <alignment vertical="center"/>
    </xf>
    <xf numFmtId="0" fontId="107" fillId="0" borderId="0" applyFill="0" applyBorder="0">
      <alignment vertical="center"/>
    </xf>
    <xf numFmtId="0" fontId="68" fillId="0" borderId="0" applyFill="0" applyBorder="0">
      <alignment vertical="center"/>
    </xf>
    <xf numFmtId="0" fontId="68" fillId="0" borderId="0" applyFill="0" applyBorder="0">
      <alignment vertical="center"/>
    </xf>
    <xf numFmtId="0" fontId="68" fillId="0" borderId="0" applyFill="0" applyBorder="0">
      <alignment vertical="center"/>
    </xf>
    <xf numFmtId="0" fontId="108" fillId="0" borderId="0" applyFill="0" applyBorder="0">
      <alignment vertical="center"/>
    </xf>
    <xf numFmtId="0" fontId="108"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105" fillId="0" borderId="0" applyFill="0" applyBorder="0">
      <alignment vertical="center"/>
    </xf>
    <xf numFmtId="0" fontId="105"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0" fontId="80" fillId="0" borderId="0" applyFill="0" applyBorder="0">
      <alignment horizontal="center" vertical="center"/>
      <protection locked="0"/>
    </xf>
    <xf numFmtId="0" fontId="80" fillId="0" borderId="0" applyFill="0" applyBorder="0">
      <alignment horizontal="center" vertical="center"/>
    </xf>
    <xf numFmtId="0" fontId="80" fillId="0" borderId="0" applyFill="0" applyBorder="0">
      <alignment horizontal="center" vertical="center"/>
    </xf>
    <xf numFmtId="0" fontId="80" fillId="0" borderId="0" applyFill="0" applyBorder="0">
      <alignment horizontal="center" vertical="center"/>
    </xf>
    <xf numFmtId="0" fontId="80" fillId="0" borderId="0" applyFill="0" applyBorder="0">
      <alignment horizontal="center" vertical="center"/>
      <protection locked="0"/>
    </xf>
    <xf numFmtId="0" fontId="80" fillId="0" borderId="0" applyFill="0" applyBorder="0">
      <alignment horizontal="center" vertical="center"/>
    </xf>
    <xf numFmtId="0" fontId="80" fillId="0" borderId="0" applyFill="0" applyBorder="0">
      <alignment horizontal="center" vertical="center"/>
    </xf>
    <xf numFmtId="0" fontId="80" fillId="0" borderId="0" applyFill="0" applyBorder="0">
      <alignment horizontal="center" vertical="center"/>
    </xf>
    <xf numFmtId="0" fontId="109" fillId="0" borderId="0" applyFill="0" applyBorder="0">
      <alignment horizontal="left" vertical="center"/>
      <protection locked="0"/>
    </xf>
    <xf numFmtId="0" fontId="81" fillId="0" borderId="0" applyFill="0" applyBorder="0">
      <alignment vertical="center"/>
    </xf>
    <xf numFmtId="0" fontId="81" fillId="0" borderId="0" applyFill="0" applyBorder="0">
      <alignment vertical="center"/>
    </xf>
    <xf numFmtId="0" fontId="81" fillId="0" borderId="0" applyFill="0" applyBorder="0">
      <alignment vertical="center"/>
    </xf>
    <xf numFmtId="0" fontId="81" fillId="0" borderId="0" applyFill="0" applyBorder="0">
      <alignment vertical="center"/>
    </xf>
    <xf numFmtId="0" fontId="110" fillId="0" borderId="0" applyFill="0" applyBorder="0">
      <alignment horizontal="left" vertical="center"/>
    </xf>
    <xf numFmtId="0" fontId="110" fillId="0" borderId="0" applyFill="0" applyBorder="0">
      <alignment horizontal="left" vertical="center"/>
    </xf>
    <xf numFmtId="0" fontId="92" fillId="0" borderId="0" applyFill="0" applyBorder="0">
      <alignment vertical="center"/>
    </xf>
    <xf numFmtId="0" fontId="92" fillId="0" borderId="0" applyFill="0" applyBorder="0">
      <alignment vertical="center"/>
    </xf>
    <xf numFmtId="0" fontId="92" fillId="0" borderId="0" applyFill="0" applyBorder="0">
      <alignment vertical="center"/>
    </xf>
    <xf numFmtId="182" fontId="105" fillId="0" borderId="0" applyFill="0" applyBorder="0">
      <alignment horizontal="right" vertical="center"/>
    </xf>
    <xf numFmtId="182" fontId="105" fillId="0" borderId="0" applyFill="0" applyBorder="0">
      <alignment horizontal="right" vertical="center"/>
    </xf>
    <xf numFmtId="182" fontId="34" fillId="0" borderId="0" applyFill="0" applyBorder="0">
      <alignment vertical="center"/>
    </xf>
    <xf numFmtId="182" fontId="34" fillId="0" borderId="0" applyFill="0" applyBorder="0">
      <alignment vertical="center"/>
    </xf>
    <xf numFmtId="182" fontId="34" fillId="0" borderId="0" applyFill="0" applyBorder="0">
      <alignment vertical="center"/>
    </xf>
    <xf numFmtId="0" fontId="105" fillId="0" borderId="0" applyFill="0" applyBorder="0">
      <alignment vertical="center"/>
    </xf>
    <xf numFmtId="0" fontId="105" fillId="0" borderId="0" applyFill="0" applyBorder="0">
      <alignment vertical="center"/>
    </xf>
    <xf numFmtId="0" fontId="34" fillId="0" borderId="0" applyFill="0" applyBorder="0">
      <alignment vertical="center"/>
    </xf>
    <xf numFmtId="0" fontId="34" fillId="0" borderId="0" applyFill="0" applyBorder="0">
      <alignment vertical="center"/>
    </xf>
    <xf numFmtId="0" fontId="34" fillId="0" borderId="0" applyFill="0" applyBorder="0">
      <alignment vertical="center"/>
    </xf>
    <xf numFmtId="189" fontId="105" fillId="0" borderId="0" applyFill="0" applyBorder="0">
      <alignment horizontal="right" vertical="center"/>
    </xf>
    <xf numFmtId="189" fontId="105" fillId="0" borderId="0" applyFill="0" applyBorder="0">
      <alignment horizontal="right" vertical="center"/>
    </xf>
    <xf numFmtId="183" fontId="34" fillId="0" borderId="0" applyFill="0" applyBorder="0">
      <alignment vertical="center"/>
    </xf>
    <xf numFmtId="183" fontId="34" fillId="0" borderId="0" applyFill="0" applyBorder="0">
      <alignment vertical="center"/>
    </xf>
    <xf numFmtId="183" fontId="34" fillId="0" borderId="0" applyFill="0" applyBorder="0">
      <alignment vertical="center"/>
    </xf>
    <xf numFmtId="184" fontId="105" fillId="0" borderId="0" applyFill="0" applyBorder="0">
      <alignment horizontal="right" vertical="center"/>
    </xf>
    <xf numFmtId="184" fontId="105" fillId="0" borderId="0" applyFill="0" applyBorder="0">
      <alignment horizontal="right" vertical="center"/>
    </xf>
    <xf numFmtId="184" fontId="34" fillId="0" borderId="0" applyFill="0" applyBorder="0">
      <alignment vertical="center"/>
    </xf>
    <xf numFmtId="184" fontId="34" fillId="0" borderId="0" applyFill="0" applyBorder="0">
      <alignment vertical="center"/>
    </xf>
    <xf numFmtId="184" fontId="34" fillId="0" borderId="0" applyFill="0" applyBorder="0">
      <alignment vertical="center"/>
    </xf>
    <xf numFmtId="0" fontId="108" fillId="0" borderId="0" applyFill="0" applyBorder="0">
      <alignment vertical="center"/>
    </xf>
    <xf numFmtId="0" fontId="108"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189" fontId="111" fillId="0" borderId="0" applyFill="0" applyBorder="0">
      <alignment horizontal="left" vertical="center"/>
    </xf>
    <xf numFmtId="189" fontId="111" fillId="0" borderId="0" applyFill="0" applyBorder="0">
      <alignment horizontal="lef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13" fillId="0" borderId="0" applyFill="0" applyBorder="0">
      <alignment horizontal="left" vertical="center"/>
    </xf>
    <xf numFmtId="0" fontId="113" fillId="0" borderId="0" applyFill="0" applyBorder="0">
      <alignment horizontal="left" vertical="center"/>
    </xf>
    <xf numFmtId="0" fontId="114" fillId="0" borderId="0" applyFill="0" applyBorder="0">
      <alignment vertical="center"/>
    </xf>
    <xf numFmtId="0" fontId="114" fillId="0" borderId="0" applyFill="0" applyBorder="0">
      <alignment vertical="center"/>
    </xf>
    <xf numFmtId="0" fontId="114" fillId="0" borderId="0" applyFill="0" applyBorder="0">
      <alignment vertical="center"/>
    </xf>
    <xf numFmtId="0" fontId="34" fillId="0" borderId="0" applyFill="0" applyBorder="0">
      <alignment vertical="center"/>
      <protection locked="0"/>
    </xf>
    <xf numFmtId="0" fontId="34" fillId="0" borderId="0" applyFill="0" applyBorder="0">
      <alignment vertical="center"/>
      <protection locked="0"/>
    </xf>
    <xf numFmtId="0" fontId="82" fillId="0" borderId="0" applyFill="0" applyBorder="0">
      <alignment vertical="center"/>
    </xf>
    <xf numFmtId="0" fontId="83" fillId="0" borderId="0" applyFill="0" applyBorder="0">
      <alignment vertical="center"/>
    </xf>
    <xf numFmtId="0" fontId="83" fillId="0" borderId="0" applyFill="0" applyBorder="0">
      <alignment vertical="center"/>
    </xf>
    <xf numFmtId="0" fontId="84" fillId="0" borderId="0" applyFill="0" applyBorder="0">
      <alignment vertical="center"/>
    </xf>
    <xf numFmtId="0" fontId="84" fillId="0" borderId="0" applyFill="0" applyBorder="0">
      <alignment vertical="center"/>
    </xf>
    <xf numFmtId="0" fontId="84" fillId="0" borderId="0" applyFill="0" applyBorder="0">
      <alignment vertical="center"/>
    </xf>
    <xf numFmtId="0" fontId="84" fillId="0" borderId="0" applyFill="0" applyBorder="0">
      <alignment vertical="center"/>
    </xf>
    <xf numFmtId="192" fontId="105" fillId="0" borderId="0" applyFill="0" applyBorder="0">
      <alignment horizontal="right" vertical="center"/>
    </xf>
    <xf numFmtId="192" fontId="105" fillId="0" borderId="0" applyFill="0" applyBorder="0">
      <alignment horizontal="right" vertical="center"/>
    </xf>
    <xf numFmtId="185" fontId="34" fillId="0" borderId="0" applyFill="0" applyBorder="0">
      <alignment vertical="center"/>
    </xf>
    <xf numFmtId="185" fontId="34" fillId="0" borderId="0" applyFill="0" applyBorder="0">
      <alignment vertical="center"/>
    </xf>
    <xf numFmtId="185" fontId="34" fillId="0" borderId="0" applyFill="0" applyBorder="0">
      <alignment vertical="center"/>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0" fontId="47" fillId="0" borderId="0" applyNumberFormat="0" applyFont="0" applyFill="0" applyBorder="0" applyAlignment="0" applyProtection="0">
      <alignment horizontal="left"/>
    </xf>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15"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4" fontId="47" fillId="0" borderId="0" applyFont="0" applyFill="0" applyBorder="0" applyAlignment="0" applyProtection="0"/>
    <xf numFmtId="220" fontId="115" fillId="0" borderId="28"/>
    <xf numFmtId="220" fontId="115" fillId="0" borderId="28"/>
    <xf numFmtId="220" fontId="115" fillId="0" borderId="28"/>
    <xf numFmtId="220" fontId="115" fillId="0" borderId="28"/>
    <xf numFmtId="220" fontId="115" fillId="0" borderId="28"/>
    <xf numFmtId="220" fontId="115" fillId="0" borderId="28"/>
    <xf numFmtId="220" fontId="115" fillId="0" borderId="28"/>
    <xf numFmtId="220" fontId="115" fillId="0" borderId="28"/>
    <xf numFmtId="220" fontId="115" fillId="0" borderId="28"/>
    <xf numFmtId="220" fontId="115" fillId="0" borderId="28"/>
    <xf numFmtId="220" fontId="115" fillId="0" borderId="28"/>
    <xf numFmtId="0" fontId="116" fillId="0" borderId="7">
      <alignment horizontal="center"/>
    </xf>
    <xf numFmtId="0" fontId="116" fillId="0" borderId="7">
      <alignment horizontal="center"/>
    </xf>
    <xf numFmtId="0" fontId="116" fillId="0" borderId="7">
      <alignment horizontal="center"/>
    </xf>
    <xf numFmtId="0" fontId="116" fillId="0" borderId="7">
      <alignment horizontal="center"/>
    </xf>
    <xf numFmtId="0" fontId="116" fillId="0" borderId="7">
      <alignment horizontal="center"/>
    </xf>
    <xf numFmtId="0" fontId="116" fillId="0" borderId="7">
      <alignment horizontal="center"/>
    </xf>
    <xf numFmtId="0" fontId="116" fillId="0" borderId="7">
      <alignment horizontal="center"/>
    </xf>
    <xf numFmtId="0" fontId="116" fillId="0" borderId="7">
      <alignment horizontal="center"/>
    </xf>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0" fontId="47" fillId="82" borderId="0" applyNumberFormat="0" applyFont="0" applyBorder="0" applyAlignment="0" applyProtection="0"/>
    <xf numFmtId="0" fontId="47" fillId="82" borderId="0" applyNumberFormat="0" applyFont="0" applyBorder="0" applyAlignment="0" applyProtection="0"/>
    <xf numFmtId="0" fontId="47" fillId="82" borderId="0" applyNumberFormat="0" applyFont="0" applyBorder="0" applyAlignment="0" applyProtection="0"/>
    <xf numFmtId="0" fontId="47" fillId="82" borderId="0" applyNumberFormat="0" applyFont="0" applyBorder="0" applyAlignment="0" applyProtection="0"/>
    <xf numFmtId="0" fontId="47" fillId="82" borderId="0" applyNumberFormat="0" applyFont="0" applyBorder="0" applyAlignment="0" applyProtection="0"/>
    <xf numFmtId="0" fontId="47" fillId="82" borderId="0" applyNumberFormat="0" applyFont="0" applyBorder="0" applyAlignment="0" applyProtection="0"/>
    <xf numFmtId="0" fontId="47" fillId="82" borderId="0" applyNumberFormat="0" applyFont="0" applyBorder="0" applyAlignment="0" applyProtection="0"/>
    <xf numFmtId="221" fontId="21" fillId="0" borderId="0"/>
    <xf numFmtId="221" fontId="21" fillId="0" borderId="0"/>
    <xf numFmtId="180" fontId="34" fillId="0" borderId="0" applyFill="0" applyBorder="0">
      <alignment horizontal="right" vertical="center"/>
    </xf>
    <xf numFmtId="194" fontId="34" fillId="0" borderId="0" applyFill="0" applyBorder="0">
      <alignment horizontal="right" vertical="center"/>
    </xf>
    <xf numFmtId="180" fontId="34" fillId="0" borderId="0" applyFill="0" applyBorder="0">
      <alignment horizontal="right" vertical="center"/>
    </xf>
    <xf numFmtId="180" fontId="34" fillId="0" borderId="0" applyFill="0" applyBorder="0">
      <alignment horizontal="right" vertical="center"/>
    </xf>
    <xf numFmtId="202" fontId="34" fillId="0" borderId="0" applyFill="0" applyBorder="0">
      <alignment horizontal="right" vertical="center"/>
    </xf>
    <xf numFmtId="202" fontId="34" fillId="0" borderId="0" applyFill="0" applyBorder="0">
      <alignment horizontal="right" vertical="center"/>
    </xf>
    <xf numFmtId="202" fontId="34" fillId="0" borderId="0" applyFill="0" applyBorder="0">
      <alignment horizontal="right" vertical="center"/>
    </xf>
    <xf numFmtId="200" fontId="34" fillId="0" borderId="0" applyFill="0" applyBorder="0">
      <alignment horizontal="right" vertical="center"/>
    </xf>
    <xf numFmtId="200" fontId="34" fillId="0" borderId="0" applyFill="0" applyBorder="0">
      <alignment horizontal="right" vertical="center"/>
    </xf>
    <xf numFmtId="202" fontId="34" fillId="0" borderId="0" applyFill="0" applyBorder="0">
      <alignment horizontal="right" vertical="center"/>
    </xf>
    <xf numFmtId="182" fontId="34" fillId="0" borderId="0" applyFill="0" applyBorder="0">
      <alignment horizontal="right" vertical="center"/>
    </xf>
    <xf numFmtId="196" fontId="34" fillId="0" borderId="0" applyFill="0" applyBorder="0">
      <alignment horizontal="right" vertical="center"/>
    </xf>
    <xf numFmtId="182" fontId="34" fillId="0" borderId="0" applyFill="0" applyBorder="0">
      <alignment horizontal="right" vertical="center"/>
    </xf>
    <xf numFmtId="182" fontId="34" fillId="0" borderId="0" applyFill="0" applyBorder="0">
      <alignment horizontal="right" vertical="center"/>
    </xf>
    <xf numFmtId="183" fontId="34" fillId="0" borderId="0" applyFill="0" applyBorder="0">
      <alignment horizontal="right" vertical="center"/>
    </xf>
    <xf numFmtId="183" fontId="34" fillId="0" borderId="0" applyFill="0" applyBorder="0">
      <alignment horizontal="right" vertical="center"/>
    </xf>
    <xf numFmtId="183" fontId="34" fillId="0" borderId="0" applyFill="0" applyBorder="0">
      <alignment horizontal="right" vertical="center"/>
    </xf>
    <xf numFmtId="189" fontId="34" fillId="0" borderId="0" applyFill="0" applyBorder="0">
      <alignment horizontal="right" vertical="center"/>
    </xf>
    <xf numFmtId="189" fontId="34" fillId="0" borderId="0" applyFill="0" applyBorder="0">
      <alignment horizontal="right" vertical="center"/>
    </xf>
    <xf numFmtId="183" fontId="34" fillId="0" borderId="0" applyFill="0" applyBorder="0">
      <alignment horizontal="right" vertical="center"/>
    </xf>
    <xf numFmtId="184" fontId="34" fillId="0" borderId="0" applyFill="0" applyBorder="0">
      <alignment horizontal="right" vertical="center"/>
    </xf>
    <xf numFmtId="198" fontId="34" fillId="0" borderId="0" applyFill="0" applyBorder="0">
      <alignment horizontal="right" vertical="center"/>
    </xf>
    <xf numFmtId="184" fontId="34" fillId="0" borderId="0" applyFill="0" applyBorder="0">
      <alignment horizontal="right" vertical="center"/>
    </xf>
    <xf numFmtId="184" fontId="34" fillId="0" borderId="0" applyFill="0" applyBorder="0">
      <alignment horizontal="right" vertical="center"/>
    </xf>
    <xf numFmtId="192" fontId="34" fillId="0" borderId="0" applyFill="0" applyBorder="0">
      <alignment horizontal="right" vertical="center"/>
    </xf>
    <xf numFmtId="192" fontId="34" fillId="0" borderId="0" applyFill="0" applyBorder="0">
      <alignment horizontal="right" vertical="center"/>
    </xf>
    <xf numFmtId="192" fontId="34" fillId="0" borderId="0" applyFill="0" applyBorder="0">
      <alignment horizontal="right" vertical="center"/>
    </xf>
    <xf numFmtId="192" fontId="34" fillId="0" borderId="0" applyFill="0" applyBorder="0">
      <alignment horizontal="right" vertical="center"/>
    </xf>
    <xf numFmtId="192" fontId="34" fillId="0" borderId="0" applyFill="0" applyBorder="0">
      <alignment horizontal="right" vertical="center"/>
    </xf>
    <xf numFmtId="0" fontId="117" fillId="0" borderId="29" applyNumberFormat="0" applyFont="0" applyFill="0" applyAlignment="0" applyProtection="0"/>
    <xf numFmtId="222" fontId="118" fillId="0" borderId="30" applyNumberFormat="0" applyProtection="0">
      <alignment horizontal="right" vertical="center"/>
    </xf>
    <xf numFmtId="222" fontId="119" fillId="0" borderId="31" applyNumberFormat="0" applyProtection="0">
      <alignment horizontal="right" vertical="center"/>
    </xf>
    <xf numFmtId="0" fontId="119" fillId="83" borderId="29" applyNumberFormat="0" applyAlignment="0" applyProtection="0">
      <alignment horizontal="left" vertical="center" indent="1"/>
    </xf>
    <xf numFmtId="0" fontId="120" fillId="84" borderId="31" applyNumberFormat="0" applyAlignment="0" applyProtection="0">
      <alignment horizontal="left" vertical="center" indent="1"/>
    </xf>
    <xf numFmtId="0" fontId="120" fillId="84" borderId="31" applyNumberFormat="0" applyAlignment="0" applyProtection="0">
      <alignment horizontal="left" vertical="center" indent="1"/>
    </xf>
    <xf numFmtId="0" fontId="121" fillId="0" borderId="32" applyNumberFormat="0" applyFill="0" applyBorder="0" applyAlignment="0" applyProtection="0"/>
    <xf numFmtId="0" fontId="121" fillId="84" borderId="31" applyNumberFormat="0" applyAlignment="0" applyProtection="0">
      <alignment horizontal="left" vertical="center" indent="1"/>
    </xf>
    <xf numFmtId="0" fontId="121" fillId="84" borderId="31" applyNumberFormat="0" applyAlignment="0" applyProtection="0">
      <alignment horizontal="left" vertical="center" indent="1"/>
    </xf>
    <xf numFmtId="222" fontId="122" fillId="85" borderId="30" applyNumberFormat="0" applyBorder="0" applyProtection="0">
      <alignment horizontal="right" vertical="center"/>
    </xf>
    <xf numFmtId="222" fontId="123" fillId="85" borderId="31" applyNumberFormat="0" applyBorder="0" applyProtection="0">
      <alignment horizontal="right" vertical="center"/>
    </xf>
    <xf numFmtId="0" fontId="121" fillId="86" borderId="31" applyNumberFormat="0" applyAlignment="0" applyProtection="0">
      <alignment horizontal="left" vertical="center" indent="1"/>
    </xf>
    <xf numFmtId="222" fontId="123" fillId="86" borderId="31" applyNumberFormat="0" applyProtection="0">
      <alignment horizontal="right" vertical="center"/>
    </xf>
    <xf numFmtId="0" fontId="124" fillId="0" borderId="32" applyBorder="0" applyAlignment="0" applyProtection="0"/>
    <xf numFmtId="0" fontId="21" fillId="44" borderId="0" applyNumberFormat="0" applyFont="0" applyBorder="0" applyAlignment="0" applyProtection="0"/>
    <xf numFmtId="0" fontId="21" fillId="44" borderId="0" applyNumberFormat="0" applyFont="0" applyBorder="0" applyAlignment="0" applyProtection="0"/>
    <xf numFmtId="222" fontId="125" fillId="87" borderId="33" applyNumberFormat="0" applyBorder="0" applyAlignment="0" applyProtection="0">
      <alignment horizontal="right" vertical="center" indent="1"/>
    </xf>
    <xf numFmtId="222" fontId="126" fillId="88" borderId="33" applyNumberFormat="0" applyBorder="0" applyAlignment="0" applyProtection="0">
      <alignment horizontal="right" vertical="center" indent="1"/>
    </xf>
    <xf numFmtId="222" fontId="126" fillId="89" borderId="33" applyNumberFormat="0" applyBorder="0" applyAlignment="0" applyProtection="0">
      <alignment horizontal="right" vertical="center" indent="1"/>
    </xf>
    <xf numFmtId="222" fontId="127" fillId="90" borderId="33" applyNumberFormat="0" applyBorder="0" applyAlignment="0" applyProtection="0">
      <alignment horizontal="right" vertical="center" indent="1"/>
    </xf>
    <xf numFmtId="222" fontId="127" fillId="91" borderId="33" applyNumberFormat="0" applyBorder="0" applyAlignment="0" applyProtection="0">
      <alignment horizontal="right" vertical="center" indent="1"/>
    </xf>
    <xf numFmtId="222" fontId="127" fillId="92" borderId="33" applyNumberFormat="0" applyBorder="0" applyAlignment="0" applyProtection="0">
      <alignment horizontal="right" vertical="center" indent="1"/>
    </xf>
    <xf numFmtId="222" fontId="128" fillId="93" borderId="33" applyNumberFormat="0" applyBorder="0" applyAlignment="0" applyProtection="0">
      <alignment horizontal="right" vertical="center" indent="1"/>
    </xf>
    <xf numFmtId="222" fontId="128" fillId="94" borderId="33" applyNumberFormat="0" applyBorder="0" applyAlignment="0" applyProtection="0">
      <alignment horizontal="right" vertical="center" indent="1"/>
    </xf>
    <xf numFmtId="222" fontId="128" fillId="95" borderId="33" applyNumberFormat="0" applyBorder="0" applyAlignment="0" applyProtection="0">
      <alignment horizontal="right" vertical="center" indent="1"/>
    </xf>
    <xf numFmtId="0" fontId="120" fillId="96" borderId="29" applyNumberFormat="0" applyAlignment="0" applyProtection="0">
      <alignment horizontal="left" vertical="center" indent="1"/>
    </xf>
    <xf numFmtId="0" fontId="120" fillId="97" borderId="29" applyNumberFormat="0" applyAlignment="0" applyProtection="0">
      <alignment horizontal="left" vertical="center" indent="1"/>
    </xf>
    <xf numFmtId="0" fontId="120" fillId="98" borderId="29" applyNumberFormat="0" applyAlignment="0" applyProtection="0">
      <alignment horizontal="left" vertical="center" indent="1"/>
    </xf>
    <xf numFmtId="0" fontId="120" fillId="85" borderId="29" applyNumberFormat="0" applyAlignment="0" applyProtection="0">
      <alignment horizontal="left" vertical="center" indent="1"/>
    </xf>
    <xf numFmtId="0" fontId="120" fillId="86" borderId="31" applyNumberFormat="0" applyAlignment="0" applyProtection="0">
      <alignment horizontal="left" vertical="center" indent="1"/>
    </xf>
    <xf numFmtId="0" fontId="21" fillId="46" borderId="0" applyNumberFormat="0" applyFont="0" applyBorder="0" applyAlignment="0" applyProtection="0"/>
    <xf numFmtId="0" fontId="21" fillId="46" borderId="0" applyNumberFormat="0" applyFont="0" applyBorder="0" applyAlignment="0" applyProtection="0"/>
    <xf numFmtId="0" fontId="21" fillId="53" borderId="0" applyNumberFormat="0" applyFont="0" applyBorder="0" applyAlignment="0" applyProtection="0"/>
    <xf numFmtId="0" fontId="21" fillId="53" borderId="0" applyNumberFormat="0" applyFont="0" applyBorder="0" applyAlignment="0" applyProtection="0"/>
    <xf numFmtId="222" fontId="118" fillId="85" borderId="30" applyNumberFormat="0" applyBorder="0" applyProtection="0">
      <alignment horizontal="right" vertical="center"/>
    </xf>
    <xf numFmtId="222" fontId="119" fillId="85" borderId="31" applyNumberFormat="0" applyBorder="0" applyProtection="0">
      <alignment horizontal="right" vertical="center"/>
    </xf>
    <xf numFmtId="222" fontId="118" fillId="99" borderId="29" applyNumberFormat="0" applyAlignment="0" applyProtection="0">
      <alignment horizontal="left" vertical="center" indent="1"/>
    </xf>
    <xf numFmtId="0" fontId="119" fillId="83" borderId="31" applyNumberFormat="0" applyAlignment="0" applyProtection="0">
      <alignment horizontal="left" vertical="center" indent="1"/>
    </xf>
    <xf numFmtId="0" fontId="21" fillId="0" borderId="0" applyNumberFormat="0" applyFont="0" applyFill="0" applyBorder="0" applyAlignment="0" applyProtection="0"/>
    <xf numFmtId="0" fontId="21" fillId="0" borderId="0" applyNumberFormat="0" applyFont="0" applyFill="0" applyBorder="0" applyAlignment="0" applyProtection="0"/>
    <xf numFmtId="0" fontId="120" fillId="86" borderId="31" applyNumberFormat="0" applyAlignment="0" applyProtection="0">
      <alignment horizontal="left" vertical="center" indent="1"/>
    </xf>
    <xf numFmtId="222" fontId="119" fillId="86" borderId="31" applyNumberFormat="0" applyProtection="0">
      <alignment horizontal="right" vertical="center"/>
    </xf>
    <xf numFmtId="0" fontId="21" fillId="53" borderId="0" applyNumberFormat="0" applyFont="0" applyBorder="0" applyAlignment="0" applyProtection="0"/>
    <xf numFmtId="0" fontId="21" fillId="53" borderId="0" applyNumberFormat="0" applyFont="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Border="0" applyAlignment="0" applyProtection="0"/>
    <xf numFmtId="0" fontId="21" fillId="0" borderId="0" applyNumberFormat="0" applyFont="0" applyBorder="0" applyAlignment="0" applyProtection="0"/>
    <xf numFmtId="0" fontId="112" fillId="0" borderId="0" applyFill="0" applyBorder="0">
      <alignment horizontal="left" vertical="center"/>
    </xf>
    <xf numFmtId="0" fontId="112" fillId="0" borderId="0" applyFill="0" applyBorder="0" applyAlignment="0"/>
    <xf numFmtId="0" fontId="112" fillId="0" borderId="0" applyFill="0" applyBorder="0">
      <alignment horizontal="left" vertical="center"/>
    </xf>
    <xf numFmtId="0" fontId="112" fillId="0" borderId="0" applyFill="0" applyBorder="0">
      <alignment horizontal="left" vertical="center"/>
    </xf>
    <xf numFmtId="0" fontId="112" fillId="0" borderId="0" applyFill="0" applyBorder="0">
      <alignment vertical="center"/>
    </xf>
    <xf numFmtId="0" fontId="112" fillId="0" borderId="0" applyFill="0" applyBorder="0">
      <alignment vertical="center"/>
    </xf>
    <xf numFmtId="0" fontId="112" fillId="0" borderId="0" applyFill="0" applyBorder="0">
      <alignment vertical="center"/>
    </xf>
    <xf numFmtId="0" fontId="129" fillId="0" borderId="0" applyNumberFormat="0" applyFill="0" applyBorder="0" applyAlignment="0" applyProtection="0"/>
    <xf numFmtId="0" fontId="114" fillId="0" borderId="0" applyFill="0" applyBorder="0">
      <alignment horizontal="left" vertical="center"/>
    </xf>
    <xf numFmtId="0" fontId="114" fillId="0" borderId="0" applyFill="0" applyBorder="0">
      <alignment horizontal="left" vertical="center"/>
    </xf>
    <xf numFmtId="0" fontId="114" fillId="0" borderId="0" applyFill="0" applyBorder="0">
      <alignment horizontal="left" vertical="center"/>
    </xf>
    <xf numFmtId="0" fontId="114" fillId="0" borderId="0" applyFill="0" applyBorder="0">
      <alignment horizontal="left" vertical="center"/>
    </xf>
    <xf numFmtId="0" fontId="129" fillId="0" borderId="0" applyNumberFormat="0" applyFill="0" applyBorder="0" applyAlignment="0" applyProtection="0"/>
    <xf numFmtId="0" fontId="114" fillId="0" borderId="0" applyFill="0" applyBorder="0">
      <alignment vertical="center"/>
    </xf>
    <xf numFmtId="0" fontId="114" fillId="0" borderId="0" applyFill="0" applyBorder="0">
      <alignment vertical="center"/>
    </xf>
    <xf numFmtId="0" fontId="114" fillId="0" borderId="0" applyFill="0" applyBorder="0">
      <alignment vertical="center"/>
    </xf>
    <xf numFmtId="0" fontId="21" fillId="0" borderId="0"/>
    <xf numFmtId="0" fontId="21" fillId="0" borderId="0"/>
    <xf numFmtId="0" fontId="92" fillId="0" borderId="0"/>
    <xf numFmtId="0" fontId="114" fillId="0" borderId="0"/>
    <xf numFmtId="15" fontId="21" fillId="0" borderId="0"/>
    <xf numFmtId="15" fontId="21" fillId="0" borderId="0"/>
    <xf numFmtId="10" fontId="21" fillId="0" borderId="0"/>
    <xf numFmtId="10" fontId="21" fillId="0" borderId="0"/>
    <xf numFmtId="0" fontId="34" fillId="0" borderId="0" applyFill="0" applyBorder="0">
      <alignment vertical="center"/>
      <protection locked="0"/>
    </xf>
    <xf numFmtId="0" fontId="34" fillId="0" borderId="0" applyFill="0" applyBorder="0">
      <alignment vertical="center"/>
      <protection locked="0"/>
    </xf>
    <xf numFmtId="0" fontId="130" fillId="0" borderId="0" applyBorder="0" applyProtection="0">
      <alignment vertical="center"/>
    </xf>
    <xf numFmtId="0" fontId="130" fillId="0" borderId="34" applyBorder="0" applyProtection="0">
      <alignment horizontal="right" vertical="center"/>
    </xf>
    <xf numFmtId="0" fontId="130" fillId="0" borderId="34" applyBorder="0" applyProtection="0">
      <alignment horizontal="right" vertical="center"/>
    </xf>
    <xf numFmtId="0" fontId="130" fillId="0" borderId="34" applyBorder="0" applyProtection="0">
      <alignment horizontal="right" vertical="center"/>
    </xf>
    <xf numFmtId="0" fontId="130" fillId="0" borderId="34" applyBorder="0" applyProtection="0">
      <alignment horizontal="right" vertical="center"/>
    </xf>
    <xf numFmtId="0" fontId="130" fillId="0" borderId="34" applyBorder="0" applyProtection="0">
      <alignment horizontal="right" vertical="center"/>
    </xf>
    <xf numFmtId="0" fontId="130" fillId="0" borderId="34" applyBorder="0" applyProtection="0">
      <alignment horizontal="right" vertical="center"/>
    </xf>
    <xf numFmtId="0" fontId="131" fillId="100" borderId="0" applyBorder="0" applyProtection="0">
      <alignment horizontal="centerContinuous" vertical="center"/>
    </xf>
    <xf numFmtId="0" fontId="131" fillId="101" borderId="34" applyBorder="0" applyProtection="0">
      <alignment horizontal="centerContinuous" vertical="center"/>
    </xf>
    <xf numFmtId="0" fontId="131" fillId="101" borderId="34" applyBorder="0" applyProtection="0">
      <alignment horizontal="centerContinuous" vertical="center"/>
    </xf>
    <xf numFmtId="0" fontId="131" fillId="101" borderId="34" applyBorder="0" applyProtection="0">
      <alignment horizontal="centerContinuous" vertical="center"/>
    </xf>
    <xf numFmtId="0" fontId="131" fillId="101" borderId="34" applyBorder="0" applyProtection="0">
      <alignment horizontal="centerContinuous" vertical="center"/>
    </xf>
    <xf numFmtId="0" fontId="131" fillId="101" borderId="34" applyBorder="0" applyProtection="0">
      <alignment horizontal="centerContinuous" vertical="center"/>
    </xf>
    <xf numFmtId="0" fontId="131" fillId="101" borderId="34" applyBorder="0" applyProtection="0">
      <alignment horizontal="centerContinuous" vertical="center"/>
    </xf>
    <xf numFmtId="0" fontId="130" fillId="0" borderId="0" applyBorder="0" applyProtection="0">
      <alignment vertical="center"/>
    </xf>
    <xf numFmtId="0" fontId="59" fillId="0" borderId="0">
      <alignment horizontal="left"/>
    </xf>
    <xf numFmtId="0" fontId="132" fillId="0" borderId="0" applyFill="0" applyBorder="0" applyProtection="0">
      <alignment horizontal="left"/>
    </xf>
    <xf numFmtId="0" fontId="59" fillId="0" borderId="35" applyFill="0" applyBorder="0" applyProtection="0">
      <alignment horizontal="left" vertical="top"/>
    </xf>
    <xf numFmtId="0" fontId="59" fillId="0" borderId="35" applyFill="0" applyBorder="0" applyProtection="0">
      <alignment horizontal="left" vertical="top"/>
    </xf>
    <xf numFmtId="0" fontId="59" fillId="0" borderId="35" applyFill="0" applyBorder="0" applyProtection="0">
      <alignment horizontal="left" vertical="top"/>
    </xf>
    <xf numFmtId="0" fontId="59" fillId="0" borderId="35" applyFill="0" applyBorder="0" applyProtection="0">
      <alignment horizontal="left" vertical="top"/>
    </xf>
    <xf numFmtId="0" fontId="59" fillId="0" borderId="35" applyFill="0" applyBorder="0" applyProtection="0">
      <alignment horizontal="left" vertical="top"/>
    </xf>
    <xf numFmtId="0" fontId="59" fillId="0" borderId="35" applyFill="0" applyBorder="0" applyProtection="0">
      <alignment horizontal="left" vertical="top"/>
    </xf>
    <xf numFmtId="0" fontId="59" fillId="0" borderId="35" applyFill="0" applyBorder="0" applyProtection="0">
      <alignment horizontal="left" vertical="top"/>
    </xf>
    <xf numFmtId="0" fontId="59" fillId="0" borderId="35" applyFill="0" applyBorder="0" applyProtection="0">
      <alignment horizontal="left" vertical="top"/>
    </xf>
    <xf numFmtId="49" fontId="21" fillId="0" borderId="0" applyFont="0" applyFill="0" applyBorder="0" applyAlignment="0" applyProtection="0"/>
    <xf numFmtId="0" fontId="133" fillId="0" borderId="0"/>
    <xf numFmtId="49" fontId="21" fillId="0" borderId="0" applyFont="0" applyFill="0" applyBorder="0" applyAlignment="0" applyProtection="0"/>
    <xf numFmtId="0" fontId="134" fillId="0" borderId="0"/>
    <xf numFmtId="0" fontId="134" fillId="0" borderId="0"/>
    <xf numFmtId="0" fontId="133" fillId="0" borderId="0"/>
    <xf numFmtId="216" fontId="135" fillId="0" borderId="0"/>
    <xf numFmtId="0" fontId="12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23" fillId="0" borderId="0" applyNumberFormat="0" applyFill="0" applyBorder="0" applyAlignment="0" applyProtection="0"/>
    <xf numFmtId="0" fontId="137" fillId="0" borderId="0" applyFill="0" applyBorder="0">
      <alignment horizontal="left" vertical="center"/>
      <protection locked="0"/>
    </xf>
    <xf numFmtId="0" fontId="82" fillId="0" borderId="0" applyFill="0" applyBorder="0">
      <alignment vertical="center"/>
    </xf>
    <xf numFmtId="0" fontId="133" fillId="0" borderId="0"/>
    <xf numFmtId="0" fontId="83" fillId="0" borderId="0" applyFill="0" applyBorder="0">
      <alignment horizontal="left" vertical="center"/>
      <protection locked="0"/>
    </xf>
    <xf numFmtId="0" fontId="83" fillId="0" borderId="0" applyFill="0" applyBorder="0">
      <alignment horizontal="left" vertical="center"/>
      <protection locked="0"/>
    </xf>
    <xf numFmtId="0" fontId="133" fillId="0" borderId="0"/>
    <xf numFmtId="0" fontId="138" fillId="0" borderId="0" applyFill="0" applyBorder="0">
      <alignment horizontal="left" vertical="center"/>
      <protection locked="0"/>
    </xf>
    <xf numFmtId="0" fontId="138" fillId="0" borderId="0" applyFill="0" applyBorder="0">
      <alignment horizontal="left" vertical="center"/>
      <protection locked="0"/>
    </xf>
    <xf numFmtId="0" fontId="139" fillId="0" borderId="0" applyFill="0" applyBorder="0">
      <alignment horizontal="left" vertical="center"/>
      <protection locked="0"/>
    </xf>
    <xf numFmtId="0" fontId="139" fillId="0" borderId="0" applyFill="0" applyBorder="0">
      <alignment horizontal="left" vertical="center"/>
      <protection locked="0"/>
    </xf>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56" fillId="0" borderId="36"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223" fontId="21" fillId="0" borderId="34" applyBorder="0" applyProtection="0">
      <alignment horizontal="right"/>
    </xf>
    <xf numFmtId="223" fontId="21" fillId="0" borderId="34" applyBorder="0" applyProtection="0">
      <alignment horizontal="right"/>
    </xf>
    <xf numFmtId="223" fontId="21" fillId="0" borderId="34" applyBorder="0" applyProtection="0">
      <alignment horizontal="right"/>
    </xf>
    <xf numFmtId="223" fontId="21" fillId="0" borderId="34" applyBorder="0" applyProtection="0">
      <alignment horizontal="right"/>
    </xf>
    <xf numFmtId="223" fontId="21" fillId="0" borderId="34" applyBorder="0" applyProtection="0">
      <alignment horizontal="right"/>
    </xf>
    <xf numFmtId="223" fontId="21" fillId="0" borderId="34" applyBorder="0" applyProtection="0">
      <alignment horizontal="right"/>
    </xf>
    <xf numFmtId="223" fontId="21" fillId="0" borderId="34" applyBorder="0" applyProtection="0">
      <alignment horizontal="right"/>
    </xf>
    <xf numFmtId="223" fontId="21" fillId="0" borderId="34" applyBorder="0" applyProtection="0">
      <alignment horizontal="right"/>
    </xf>
    <xf numFmtId="185" fontId="34" fillId="0" borderId="0" applyFill="0" applyBorder="0">
      <alignment vertical="center"/>
    </xf>
    <xf numFmtId="185" fontId="34" fillId="0" borderId="0" applyFill="0" applyBorder="0">
      <alignment vertical="center"/>
    </xf>
  </cellStyleXfs>
  <cellXfs count="106">
    <xf numFmtId="0" fontId="0" fillId="2" borderId="0" xfId="0"/>
    <xf numFmtId="0" fontId="5" fillId="2" borderId="0" xfId="0" applyFont="1"/>
    <xf numFmtId="0" fontId="5" fillId="2" borderId="0" xfId="0" applyFont="1" applyAlignment="1">
      <alignment horizontal="left"/>
    </xf>
    <xf numFmtId="0" fontId="17" fillId="2" borderId="0" xfId="8"/>
    <xf numFmtId="0" fontId="23" fillId="0" borderId="0" xfId="6"/>
    <xf numFmtId="0" fontId="23" fillId="2" borderId="0" xfId="7"/>
    <xf numFmtId="0" fontId="16" fillId="34" borderId="1" xfId="12"/>
    <xf numFmtId="0" fontId="16" fillId="0" borderId="1" xfId="14"/>
    <xf numFmtId="0" fontId="0" fillId="2" borderId="0" xfId="0" applyAlignment="1">
      <alignment wrapText="1"/>
    </xf>
    <xf numFmtId="0" fontId="17" fillId="2" borderId="0" xfId="8" applyAlignment="1">
      <alignment wrapText="1"/>
    </xf>
    <xf numFmtId="0" fontId="16" fillId="35" borderId="6" xfId="46" applyAlignment="1">
      <alignment wrapText="1"/>
    </xf>
    <xf numFmtId="14" fontId="16" fillId="0" borderId="1" xfId="14" applyNumberFormat="1"/>
    <xf numFmtId="14" fontId="16" fillId="34" borderId="1" xfId="12" applyNumberFormat="1"/>
    <xf numFmtId="0" fontId="16" fillId="35" borderId="6" xfId="46"/>
    <xf numFmtId="170" fontId="16" fillId="35" borderId="6" xfId="46" applyNumberFormat="1"/>
    <xf numFmtId="169" fontId="16" fillId="34" borderId="1" xfId="12" applyNumberFormat="1"/>
    <xf numFmtId="43" fontId="18" fillId="31" borderId="1" xfId="48" applyFill="1" applyBorder="1"/>
    <xf numFmtId="0" fontId="16" fillId="0" borderId="1" xfId="14" applyAlignment="1">
      <alignment horizontal="right"/>
    </xf>
    <xf numFmtId="171" fontId="16" fillId="0" borderId="1" xfId="14" applyNumberFormat="1" applyAlignment="1">
      <alignment horizontal="right"/>
    </xf>
    <xf numFmtId="169" fontId="16" fillId="0" borderId="1" xfId="14" applyNumberFormat="1"/>
    <xf numFmtId="43" fontId="16" fillId="0" borderId="1" xfId="14" applyNumberFormat="1"/>
    <xf numFmtId="0" fontId="16" fillId="34" borderId="0" xfId="12" applyBorder="1"/>
    <xf numFmtId="10" fontId="16" fillId="34" borderId="1" xfId="12" applyNumberFormat="1"/>
    <xf numFmtId="2" fontId="16" fillId="0" borderId="1" xfId="14" applyNumberFormat="1"/>
    <xf numFmtId="172" fontId="16" fillId="34" borderId="1" xfId="12" applyNumberFormat="1"/>
    <xf numFmtId="169" fontId="16" fillId="35" borderId="6" xfId="46" applyNumberFormat="1"/>
    <xf numFmtId="0" fontId="23" fillId="2" borderId="0" xfId="6" applyFill="1"/>
    <xf numFmtId="172" fontId="16" fillId="0" borderId="1" xfId="14" applyNumberFormat="1"/>
    <xf numFmtId="0" fontId="19" fillId="2" borderId="0" xfId="0" applyFont="1" applyAlignment="1">
      <alignment wrapText="1"/>
    </xf>
    <xf numFmtId="43" fontId="16" fillId="34" borderId="1" xfId="12" applyNumberFormat="1"/>
    <xf numFmtId="43" fontId="0" fillId="2" borderId="0" xfId="0" applyNumberFormat="1"/>
    <xf numFmtId="0" fontId="23" fillId="2" borderId="0" xfId="7" applyAlignment="1">
      <alignment horizontal="center" vertical="center" wrapText="1"/>
    </xf>
    <xf numFmtId="0" fontId="16" fillId="34" borderId="1" xfId="12" applyAlignment="1">
      <alignment wrapText="1"/>
    </xf>
    <xf numFmtId="43" fontId="20" fillId="0" borderId="1" xfId="14" applyNumberFormat="1" applyFont="1"/>
    <xf numFmtId="0" fontId="5" fillId="33" borderId="0" xfId="0" applyFont="1" applyFill="1"/>
    <xf numFmtId="0" fontId="0" fillId="33" borderId="0" xfId="0" applyFill="1"/>
    <xf numFmtId="0" fontId="16" fillId="0" borderId="1" xfId="14" applyAlignment="1">
      <alignment horizontal="center"/>
    </xf>
    <xf numFmtId="9" fontId="16" fillId="0" borderId="1" xfId="14" applyNumberFormat="1"/>
    <xf numFmtId="172" fontId="0" fillId="2" borderId="0" xfId="0" applyNumberFormat="1"/>
    <xf numFmtId="171" fontId="0" fillId="2" borderId="0" xfId="0" applyNumberFormat="1"/>
    <xf numFmtId="44" fontId="0" fillId="2" borderId="0" xfId="0" applyNumberFormat="1"/>
    <xf numFmtId="169" fontId="0" fillId="2" borderId="0" xfId="0" applyNumberFormat="1"/>
    <xf numFmtId="41" fontId="16" fillId="35" borderId="6" xfId="46" applyNumberFormat="1"/>
    <xf numFmtId="171" fontId="16" fillId="35" borderId="6" xfId="46" applyNumberFormat="1"/>
    <xf numFmtId="174" fontId="26" fillId="2" borderId="7" xfId="106">
      <alignment horizontal="right"/>
    </xf>
    <xf numFmtId="0" fontId="26" fillId="2" borderId="7" xfId="107">
      <alignment horizontal="left"/>
    </xf>
    <xf numFmtId="0" fontId="27" fillId="33" borderId="0" xfId="109"/>
    <xf numFmtId="0" fontId="27" fillId="33" borderId="0" xfId="109" applyAlignment="1">
      <alignment horizontal="right" vertical="center" wrapText="1"/>
    </xf>
    <xf numFmtId="0" fontId="27" fillId="33" borderId="0" xfId="109" applyAlignment="1">
      <alignment horizontal="right"/>
    </xf>
    <xf numFmtId="0" fontId="27" fillId="33" borderId="0" xfId="109" applyAlignment="1">
      <alignment horizontal="left"/>
    </xf>
    <xf numFmtId="0" fontId="28" fillId="2" borderId="7" xfId="107" applyFont="1">
      <alignment horizontal="left"/>
    </xf>
    <xf numFmtId="174" fontId="28" fillId="2" borderId="7" xfId="106" applyFont="1">
      <alignment horizontal="right"/>
    </xf>
    <xf numFmtId="0" fontId="17" fillId="2" borderId="0" xfId="8" applyAlignment="1">
      <alignment horizontal="center"/>
    </xf>
    <xf numFmtId="0" fontId="23" fillId="2" borderId="0" xfId="7" applyAlignment="1">
      <alignment horizontal="right"/>
    </xf>
    <xf numFmtId="0" fontId="23" fillId="2" borderId="0" xfId="7" applyAlignment="1">
      <alignment horizontal="center"/>
    </xf>
    <xf numFmtId="0" fontId="17" fillId="2" borderId="0" xfId="8" applyAlignment="1">
      <alignment horizontal="center" wrapText="1"/>
    </xf>
    <xf numFmtId="174" fontId="26" fillId="2" borderId="0" xfId="106" applyBorder="1">
      <alignment horizontal="right"/>
    </xf>
    <xf numFmtId="173" fontId="26" fillId="2" borderId="7" xfId="106" applyNumberFormat="1">
      <alignment horizontal="right"/>
    </xf>
    <xf numFmtId="42" fontId="0" fillId="2" borderId="0" xfId="0" applyNumberFormat="1"/>
    <xf numFmtId="41" fontId="16" fillId="0" borderId="1" xfId="14" applyNumberFormat="1"/>
    <xf numFmtId="0" fontId="16" fillId="34" borderId="1" xfId="12" applyAlignment="1">
      <alignment horizontal="left"/>
    </xf>
    <xf numFmtId="0" fontId="16" fillId="2" borderId="0" xfId="0" applyFont="1"/>
    <xf numFmtId="174" fontId="32" fillId="37" borderId="0" xfId="0" applyNumberFormat="1" applyFont="1" applyFill="1"/>
    <xf numFmtId="43" fontId="32" fillId="37" borderId="0" xfId="110"/>
    <xf numFmtId="174" fontId="31" fillId="38" borderId="0" xfId="111"/>
    <xf numFmtId="41" fontId="16" fillId="34" borderId="1" xfId="12" applyNumberFormat="1"/>
    <xf numFmtId="174" fontId="0" fillId="2" borderId="0" xfId="0" applyNumberFormat="1"/>
    <xf numFmtId="0" fontId="0" fillId="39" borderId="0" xfId="0" applyFill="1"/>
    <xf numFmtId="172" fontId="18" fillId="2" borderId="0" xfId="48" applyNumberFormat="1" applyFill="1"/>
    <xf numFmtId="172" fontId="18" fillId="0" borderId="1" xfId="48" applyNumberFormat="1" applyBorder="1"/>
    <xf numFmtId="172" fontId="18" fillId="34" borderId="1" xfId="48" applyNumberFormat="1" applyFill="1" applyBorder="1"/>
    <xf numFmtId="172" fontId="16" fillId="34" borderId="38" xfId="12" applyNumberFormat="1" applyBorder="1"/>
    <xf numFmtId="172" fontId="0" fillId="2" borderId="0" xfId="0" applyNumberFormat="1" applyBorder="1"/>
    <xf numFmtId="172" fontId="18" fillId="2" borderId="0" xfId="48" applyNumberFormat="1" applyFill="1" applyBorder="1"/>
    <xf numFmtId="0" fontId="16" fillId="102" borderId="1" xfId="12" applyFill="1" applyAlignment="1">
      <alignment vertical="center" wrapText="1"/>
    </xf>
    <xf numFmtId="0" fontId="16" fillId="102" borderId="1" xfId="12" applyFill="1" applyAlignment="1">
      <alignment horizontal="center" vertical="center" wrapText="1"/>
    </xf>
    <xf numFmtId="9" fontId="16" fillId="102" borderId="1" xfId="12" applyNumberFormat="1" applyFill="1"/>
    <xf numFmtId="9" fontId="16" fillId="102" borderId="1" xfId="14" applyNumberFormat="1" applyFill="1"/>
    <xf numFmtId="172" fontId="5" fillId="2" borderId="0" xfId="0" applyNumberFormat="1" applyFont="1"/>
    <xf numFmtId="43" fontId="5" fillId="2" borderId="0" xfId="0" applyNumberFormat="1" applyFont="1"/>
    <xf numFmtId="171" fontId="5" fillId="2" borderId="0" xfId="0" applyNumberFormat="1" applyFont="1"/>
    <xf numFmtId="0" fontId="0" fillId="2" borderId="0" xfId="0" applyBorder="1"/>
    <xf numFmtId="0" fontId="141" fillId="2" borderId="0" xfId="0" applyFont="1"/>
    <xf numFmtId="0" fontId="31" fillId="2" borderId="0" xfId="0" applyFont="1"/>
    <xf numFmtId="0" fontId="31" fillId="2" borderId="0" xfId="0" applyFont="1" applyAlignment="1">
      <alignment wrapText="1"/>
    </xf>
    <xf numFmtId="174" fontId="31" fillId="2" borderId="0" xfId="0" applyNumberFormat="1" applyFont="1"/>
    <xf numFmtId="43" fontId="142" fillId="37" borderId="0" xfId="110" applyFont="1"/>
    <xf numFmtId="0" fontId="5" fillId="2" borderId="0" xfId="0" applyFont="1" applyAlignment="1"/>
    <xf numFmtId="172" fontId="16" fillId="0" borderId="1" xfId="14" applyNumberFormat="1" applyFill="1"/>
    <xf numFmtId="43" fontId="16" fillId="0" borderId="1" xfId="14" applyNumberFormat="1" applyFill="1"/>
    <xf numFmtId="0" fontId="16" fillId="0" borderId="1" xfId="14" applyFill="1"/>
    <xf numFmtId="0" fontId="0" fillId="0" borderId="0" xfId="0" applyFill="1"/>
    <xf numFmtId="172" fontId="18" fillId="102" borderId="1" xfId="48" applyNumberFormat="1" applyFill="1" applyBorder="1"/>
    <xf numFmtId="0" fontId="5" fillId="2" borderId="0" xfId="0" applyFont="1" applyBorder="1"/>
    <xf numFmtId="172" fontId="5" fillId="2" borderId="0" xfId="0" applyNumberFormat="1" applyFont="1" applyBorder="1"/>
    <xf numFmtId="224" fontId="26" fillId="2" borderId="7" xfId="106" applyNumberFormat="1">
      <alignment horizontal="right"/>
    </xf>
    <xf numFmtId="43" fontId="32" fillId="37" borderId="0" xfId="110" applyBorder="1"/>
    <xf numFmtId="225" fontId="26" fillId="2" borderId="7" xfId="106" applyNumberFormat="1">
      <alignment horizontal="right"/>
    </xf>
    <xf numFmtId="226" fontId="0" fillId="2" borderId="0" xfId="0" applyNumberFormat="1"/>
    <xf numFmtId="171" fontId="18" fillId="35" borderId="6" xfId="48" applyNumberFormat="1" applyFill="1" applyBorder="1"/>
    <xf numFmtId="0" fontId="26" fillId="2" borderId="0" xfId="107" applyBorder="1">
      <alignment horizontal="left"/>
    </xf>
    <xf numFmtId="43" fontId="26" fillId="2" borderId="0" xfId="0" applyNumberFormat="1" applyFont="1"/>
    <xf numFmtId="226" fontId="26" fillId="2" borderId="0" xfId="0" applyNumberFormat="1" applyFont="1"/>
    <xf numFmtId="174" fontId="28" fillId="2" borderId="7" xfId="106" applyNumberFormat="1" applyFont="1">
      <alignment horizontal="right"/>
    </xf>
    <xf numFmtId="0" fontId="0" fillId="2" borderId="0" xfId="0" applyAlignment="1"/>
    <xf numFmtId="0" fontId="0" fillId="2" borderId="0" xfId="0" applyAlignment="1">
      <alignment horizontal="left" wrapText="1"/>
    </xf>
  </cellXfs>
  <cellStyles count="58966">
    <cellStyle name=" 1" xfId="50" xr:uid="{00000000-0005-0000-0000-000000000000}"/>
    <cellStyle name=" 1 2" xfId="114" xr:uid="{00000000-0005-0000-0000-000001000000}"/>
    <cellStyle name="_080606_Parmelia - MEJ and CAPEX_Final_CRC_PL " xfId="51" xr:uid="{00000000-0005-0000-0000-000002000000}"/>
    <cellStyle name="_2010 Budget FY10_PL " xfId="52" xr:uid="{00000000-0005-0000-0000-000003000000}"/>
    <cellStyle name="_APA Group Balance sheet &amp; Cashflow BUDGET FY09 revised 200808_PL " xfId="53" xr:uid="{00000000-0005-0000-0000-000004000000}"/>
    <cellStyle name="_APA GROUP Budget by Month" xfId="49" xr:uid="{00000000-0005-0000-0000-000005000000}"/>
    <cellStyle name="_APA GROUP Budget by Month_PL " xfId="54" xr:uid="{00000000-0005-0000-0000-000006000000}"/>
    <cellStyle name="_APT PARMELIA QTR I Forecast Additional Services_PL " xfId="55" xr:uid="{00000000-0005-0000-0000-000007000000}"/>
    <cellStyle name="_Book2_PL " xfId="56" xr:uid="{00000000-0005-0000-0000-000008000000}"/>
    <cellStyle name="_Capex" xfId="115" xr:uid="{00000000-0005-0000-0000-000009000000}"/>
    <cellStyle name="_Capex 2" xfId="116" xr:uid="{00000000-0005-0000-0000-00000A000000}"/>
    <cellStyle name="_Capital Expenditure Report April 2008_PL " xfId="57" xr:uid="{00000000-0005-0000-0000-00000B000000}"/>
    <cellStyle name="_Capital Expenditure Report Jan 2008_PL " xfId="58" xr:uid="{00000000-0005-0000-0000-00000C000000}"/>
    <cellStyle name="_Capital Expenditure Report March 2008 (2)_PL " xfId="59" xr:uid="{00000000-0005-0000-0000-00000D000000}"/>
    <cellStyle name="_Capital Expenditure Report May 2008_PL " xfId="60" xr:uid="{00000000-0005-0000-0000-00000E000000}"/>
    <cellStyle name="_Capital Expenditure Report Oct 2007_PL " xfId="61" xr:uid="{00000000-0005-0000-0000-00000F000000}"/>
    <cellStyle name="_Capital Expenditure Report Sept 2007_PL " xfId="62" xr:uid="{00000000-0005-0000-0000-000010000000}"/>
    <cellStyle name="_Finance Board Report OCTOBER 2007 APA GROUP 071107_PL " xfId="63" xr:uid="{00000000-0005-0000-0000-000011000000}"/>
    <cellStyle name="_Lease movements_PL " xfId="64" xr:uid="{00000000-0005-0000-0000-000012000000}"/>
    <cellStyle name="_Parmelia CAPEX - Cancelled_PL " xfId="65" xr:uid="{00000000-0005-0000-0000-000013000000}"/>
    <cellStyle name="_Parmelia CAPEX - Mondarra_PL " xfId="66" xr:uid="{00000000-0005-0000-0000-000014000000}"/>
    <cellStyle name="_Parmelia CAPEX Deferred_PL " xfId="67" xr:uid="{00000000-0005-0000-0000-000015000000}"/>
    <cellStyle name="_Parmelia CAPEX_PL " xfId="68" xr:uid="{00000000-0005-0000-0000-000016000000}"/>
    <cellStyle name="_Parmelia MEJ_PL " xfId="69" xr:uid="{00000000-0005-0000-0000-000017000000}"/>
    <cellStyle name="_Sheet1_PL " xfId="70" xr:uid="{00000000-0005-0000-0000-000018000000}"/>
    <cellStyle name="_UED AMP 2009-14 Final 250309 Less PU" xfId="117" xr:uid="{00000000-0005-0000-0000-000019000000}"/>
    <cellStyle name="_UED AMP 2009-14 Final 250309 Less PU 2" xfId="118" xr:uid="{00000000-0005-0000-0000-00001A000000}"/>
    <cellStyle name="_UED AMP 2009-14 Final 250309 Less PU_1011 monthly" xfId="119" xr:uid="{00000000-0005-0000-0000-00001B000000}"/>
    <cellStyle name="_UED AMP 2009-14 Final 250309 Less PU_1011 monthly 2" xfId="120" xr:uid="{00000000-0005-0000-0000-00001C000000}"/>
    <cellStyle name="20% - Accent1" xfId="18" builtinId="30" hidden="1"/>
    <cellStyle name="20% - Accent1" xfId="82" builtinId="30" hidden="1" customBuiltin="1"/>
    <cellStyle name="20% - Accent1 2" xfId="121" xr:uid="{00000000-0005-0000-0000-00001F000000}"/>
    <cellStyle name="20% - Accent1 3" xfId="122" xr:uid="{00000000-0005-0000-0000-000020000000}"/>
    <cellStyle name="20% - Accent1 4" xfId="123" xr:uid="{00000000-0005-0000-0000-000021000000}"/>
    <cellStyle name="20% - Accent1 5" xfId="124" xr:uid="{00000000-0005-0000-0000-000022000000}"/>
    <cellStyle name="20% - Accent1 6" xfId="125" xr:uid="{00000000-0005-0000-0000-000023000000}"/>
    <cellStyle name="20% - Accent2" xfId="22" builtinId="34" hidden="1"/>
    <cellStyle name="20% - Accent2" xfId="86" builtinId="34" hidden="1" customBuiltin="1"/>
    <cellStyle name="20% - Accent2 2" xfId="126" xr:uid="{00000000-0005-0000-0000-000026000000}"/>
    <cellStyle name="20% - Accent2 3" xfId="127" xr:uid="{00000000-0005-0000-0000-000027000000}"/>
    <cellStyle name="20% - Accent2 4" xfId="128" xr:uid="{00000000-0005-0000-0000-000028000000}"/>
    <cellStyle name="20% - Accent2 5" xfId="129" xr:uid="{00000000-0005-0000-0000-000029000000}"/>
    <cellStyle name="20% - Accent2 6" xfId="130" xr:uid="{00000000-0005-0000-0000-00002A000000}"/>
    <cellStyle name="20% - Accent3" xfId="26" builtinId="38" hidden="1"/>
    <cellStyle name="20% - Accent3" xfId="90" builtinId="38" hidden="1" customBuiltin="1"/>
    <cellStyle name="20% - Accent3 2" xfId="131" xr:uid="{00000000-0005-0000-0000-00002D000000}"/>
    <cellStyle name="20% - Accent3 3" xfId="132" xr:uid="{00000000-0005-0000-0000-00002E000000}"/>
    <cellStyle name="20% - Accent3 4" xfId="133" xr:uid="{00000000-0005-0000-0000-00002F000000}"/>
    <cellStyle name="20% - Accent3 5" xfId="134" xr:uid="{00000000-0005-0000-0000-000030000000}"/>
    <cellStyle name="20% - Accent3 6" xfId="135" xr:uid="{00000000-0005-0000-0000-000031000000}"/>
    <cellStyle name="20% - Accent4" xfId="30" builtinId="42" hidden="1"/>
    <cellStyle name="20% - Accent4" xfId="94" builtinId="42" hidden="1" customBuiltin="1"/>
    <cellStyle name="20% - Accent4 2" xfId="136" xr:uid="{00000000-0005-0000-0000-000034000000}"/>
    <cellStyle name="20% - Accent4 3" xfId="137" xr:uid="{00000000-0005-0000-0000-000035000000}"/>
    <cellStyle name="20% - Accent4 4" xfId="138" xr:uid="{00000000-0005-0000-0000-000036000000}"/>
    <cellStyle name="20% - Accent4 5" xfId="139" xr:uid="{00000000-0005-0000-0000-000037000000}"/>
    <cellStyle name="20% - Accent4 6" xfId="140" xr:uid="{00000000-0005-0000-0000-000038000000}"/>
    <cellStyle name="20% - Accent5" xfId="34" builtinId="46" hidden="1"/>
    <cellStyle name="20% - Accent5" xfId="98" builtinId="46" hidden="1" customBuiltin="1"/>
    <cellStyle name="20% - Accent5 2" xfId="141" xr:uid="{00000000-0005-0000-0000-00003B000000}"/>
    <cellStyle name="20% - Accent5 3" xfId="142" xr:uid="{00000000-0005-0000-0000-00003C000000}"/>
    <cellStyle name="20% - Accent5 4" xfId="143" xr:uid="{00000000-0005-0000-0000-00003D000000}"/>
    <cellStyle name="20% - Accent5 5" xfId="144" xr:uid="{00000000-0005-0000-0000-00003E000000}"/>
    <cellStyle name="20% - Accent5 6" xfId="145" xr:uid="{00000000-0005-0000-0000-00003F000000}"/>
    <cellStyle name="20% - Accent6" xfId="38" builtinId="50" hidden="1"/>
    <cellStyle name="20% - Accent6" xfId="102" builtinId="50" hidden="1" customBuiltin="1"/>
    <cellStyle name="20% - Accent6 2" xfId="146" xr:uid="{00000000-0005-0000-0000-000042000000}"/>
    <cellStyle name="20% - Accent6 3" xfId="147" xr:uid="{00000000-0005-0000-0000-000043000000}"/>
    <cellStyle name="20% - Accent6 4" xfId="148" xr:uid="{00000000-0005-0000-0000-000044000000}"/>
    <cellStyle name="20% - Accent6 5" xfId="149" xr:uid="{00000000-0005-0000-0000-000045000000}"/>
    <cellStyle name="40% - Accent1" xfId="19" builtinId="31" hidden="1"/>
    <cellStyle name="40% - Accent1" xfId="83" builtinId="31" hidden="1" customBuiltin="1"/>
    <cellStyle name="40% - Accent1 2" xfId="150" xr:uid="{00000000-0005-0000-0000-000048000000}"/>
    <cellStyle name="40% - Accent1 3" xfId="151" xr:uid="{00000000-0005-0000-0000-000049000000}"/>
    <cellStyle name="40% - Accent1 4" xfId="152" xr:uid="{00000000-0005-0000-0000-00004A000000}"/>
    <cellStyle name="40% - Accent1 5" xfId="153" xr:uid="{00000000-0005-0000-0000-00004B000000}"/>
    <cellStyle name="40% - Accent1 6" xfId="154" xr:uid="{00000000-0005-0000-0000-00004C000000}"/>
    <cellStyle name="40% - Accent2" xfId="23" builtinId="35" hidden="1"/>
    <cellStyle name="40% - Accent2" xfId="87" builtinId="35" hidden="1" customBuiltin="1"/>
    <cellStyle name="40% - Accent2 2" xfId="155" xr:uid="{00000000-0005-0000-0000-00004F000000}"/>
    <cellStyle name="40% - Accent2 3" xfId="156" xr:uid="{00000000-0005-0000-0000-000050000000}"/>
    <cellStyle name="40% - Accent2 4" xfId="157" xr:uid="{00000000-0005-0000-0000-000051000000}"/>
    <cellStyle name="40% - Accent2 5" xfId="158" xr:uid="{00000000-0005-0000-0000-000052000000}"/>
    <cellStyle name="40% - Accent2 6" xfId="159" xr:uid="{00000000-0005-0000-0000-000053000000}"/>
    <cellStyle name="40% - Accent3" xfId="27" builtinId="39" hidden="1"/>
    <cellStyle name="40% - Accent3" xfId="91" builtinId="39" hidden="1" customBuiltin="1"/>
    <cellStyle name="40% - Accent3 2" xfId="160" xr:uid="{00000000-0005-0000-0000-000056000000}"/>
    <cellStyle name="40% - Accent3 3" xfId="161" xr:uid="{00000000-0005-0000-0000-000057000000}"/>
    <cellStyle name="40% - Accent3 4" xfId="162" xr:uid="{00000000-0005-0000-0000-000058000000}"/>
    <cellStyle name="40% - Accent3 5" xfId="163" xr:uid="{00000000-0005-0000-0000-000059000000}"/>
    <cellStyle name="40% - Accent3 6" xfId="164" xr:uid="{00000000-0005-0000-0000-00005A000000}"/>
    <cellStyle name="40% - Accent4" xfId="31" builtinId="43" hidden="1"/>
    <cellStyle name="40% - Accent4" xfId="95" builtinId="43" hidden="1" customBuiltin="1"/>
    <cellStyle name="40% - Accent4 2" xfId="165" xr:uid="{00000000-0005-0000-0000-00005D000000}"/>
    <cellStyle name="40% - Accent4 3" xfId="166" xr:uid="{00000000-0005-0000-0000-00005E000000}"/>
    <cellStyle name="40% - Accent4 4" xfId="167" xr:uid="{00000000-0005-0000-0000-00005F000000}"/>
    <cellStyle name="40% - Accent4 5" xfId="168" xr:uid="{00000000-0005-0000-0000-000060000000}"/>
    <cellStyle name="40% - Accent4 6" xfId="169" xr:uid="{00000000-0005-0000-0000-000061000000}"/>
    <cellStyle name="40% - Accent5" xfId="35" builtinId="47" hidden="1"/>
    <cellStyle name="40% - Accent5" xfId="99" builtinId="47" hidden="1" customBuiltin="1"/>
    <cellStyle name="40% - Accent5 2" xfId="170" xr:uid="{00000000-0005-0000-0000-000064000000}"/>
    <cellStyle name="40% - Accent5 3" xfId="171" xr:uid="{00000000-0005-0000-0000-000065000000}"/>
    <cellStyle name="40% - Accent5 4" xfId="172" xr:uid="{00000000-0005-0000-0000-000066000000}"/>
    <cellStyle name="40% - Accent5 5" xfId="173" xr:uid="{00000000-0005-0000-0000-000067000000}"/>
    <cellStyle name="40% - Accent5 6" xfId="174" xr:uid="{00000000-0005-0000-0000-000068000000}"/>
    <cellStyle name="40% - Accent6" xfId="39" builtinId="51" hidden="1"/>
    <cellStyle name="40% - Accent6" xfId="103" builtinId="51" hidden="1" customBuiltin="1"/>
    <cellStyle name="40% - Accent6 2" xfId="175" xr:uid="{00000000-0005-0000-0000-00006B000000}"/>
    <cellStyle name="40% - Accent6 3" xfId="176" xr:uid="{00000000-0005-0000-0000-00006C000000}"/>
    <cellStyle name="40% - Accent6 4" xfId="177" xr:uid="{00000000-0005-0000-0000-00006D000000}"/>
    <cellStyle name="40% - Accent6 5" xfId="178" xr:uid="{00000000-0005-0000-0000-00006E000000}"/>
    <cellStyle name="40% - Accent6 6" xfId="179" xr:uid="{00000000-0005-0000-0000-00006F000000}"/>
    <cellStyle name="60% - Accent1" xfId="20" builtinId="32" hidden="1"/>
    <cellStyle name="60% - Accent1" xfId="84" builtinId="32" hidden="1" customBuiltin="1"/>
    <cellStyle name="60% - Accent1 2" xfId="180" xr:uid="{00000000-0005-0000-0000-000072000000}"/>
    <cellStyle name="60% - Accent1 3" xfId="181" xr:uid="{00000000-0005-0000-0000-000073000000}"/>
    <cellStyle name="60% - Accent1 4" xfId="182" xr:uid="{00000000-0005-0000-0000-000074000000}"/>
    <cellStyle name="60% - Accent1 5" xfId="183" xr:uid="{00000000-0005-0000-0000-000075000000}"/>
    <cellStyle name="60% - Accent1 6" xfId="184" xr:uid="{00000000-0005-0000-0000-000076000000}"/>
    <cellStyle name="60% - Accent2" xfId="24" builtinId="36" hidden="1"/>
    <cellStyle name="60% - Accent2" xfId="88" builtinId="36" hidden="1" customBuiltin="1"/>
    <cellStyle name="60% - Accent2 2" xfId="185" xr:uid="{00000000-0005-0000-0000-000079000000}"/>
    <cellStyle name="60% - Accent2 3" xfId="186" xr:uid="{00000000-0005-0000-0000-00007A000000}"/>
    <cellStyle name="60% - Accent2 4" xfId="187" xr:uid="{00000000-0005-0000-0000-00007B000000}"/>
    <cellStyle name="60% - Accent2 5" xfId="188" xr:uid="{00000000-0005-0000-0000-00007C000000}"/>
    <cellStyle name="60% - Accent2 6" xfId="189" xr:uid="{00000000-0005-0000-0000-00007D000000}"/>
    <cellStyle name="60% - Accent3" xfId="28" builtinId="40" hidden="1"/>
    <cellStyle name="60% - Accent3" xfId="92" builtinId="40" hidden="1" customBuiltin="1"/>
    <cellStyle name="60% - Accent3 2" xfId="190" xr:uid="{00000000-0005-0000-0000-000080000000}"/>
    <cellStyle name="60% - Accent3 3" xfId="191" xr:uid="{00000000-0005-0000-0000-000081000000}"/>
    <cellStyle name="60% - Accent3 4" xfId="192" xr:uid="{00000000-0005-0000-0000-000082000000}"/>
    <cellStyle name="60% - Accent3 5" xfId="193" xr:uid="{00000000-0005-0000-0000-000083000000}"/>
    <cellStyle name="60% - Accent3 6" xfId="194" xr:uid="{00000000-0005-0000-0000-000084000000}"/>
    <cellStyle name="60% - Accent4" xfId="32" builtinId="44" hidden="1"/>
    <cellStyle name="60% - Accent4" xfId="96" builtinId="44" hidden="1" customBuiltin="1"/>
    <cellStyle name="60% - Accent4 2" xfId="195" xr:uid="{00000000-0005-0000-0000-000087000000}"/>
    <cellStyle name="60% - Accent4 3" xfId="196" xr:uid="{00000000-0005-0000-0000-000088000000}"/>
    <cellStyle name="60% - Accent4 4" xfId="197" xr:uid="{00000000-0005-0000-0000-000089000000}"/>
    <cellStyle name="60% - Accent4 5" xfId="198" xr:uid="{00000000-0005-0000-0000-00008A000000}"/>
    <cellStyle name="60% - Accent4 6" xfId="199" xr:uid="{00000000-0005-0000-0000-00008B000000}"/>
    <cellStyle name="60% - Accent5" xfId="36" builtinId="48" hidden="1"/>
    <cellStyle name="60% - Accent5" xfId="100" builtinId="48" hidden="1" customBuiltin="1"/>
    <cellStyle name="60% - Accent5 2" xfId="200" xr:uid="{00000000-0005-0000-0000-00008E000000}"/>
    <cellStyle name="60% - Accent5 3" xfId="201" xr:uid="{00000000-0005-0000-0000-00008F000000}"/>
    <cellStyle name="60% - Accent5 4" xfId="202" xr:uid="{00000000-0005-0000-0000-000090000000}"/>
    <cellStyle name="60% - Accent5 5" xfId="203" xr:uid="{00000000-0005-0000-0000-000091000000}"/>
    <cellStyle name="60% - Accent5 6" xfId="204" xr:uid="{00000000-0005-0000-0000-000092000000}"/>
    <cellStyle name="60% - Accent6" xfId="40" builtinId="52" hidden="1"/>
    <cellStyle name="60% - Accent6" xfId="104" builtinId="52" hidden="1" customBuiltin="1"/>
    <cellStyle name="60% - Accent6 2" xfId="205" xr:uid="{00000000-0005-0000-0000-000095000000}"/>
    <cellStyle name="60% - Accent6 3" xfId="206" xr:uid="{00000000-0005-0000-0000-000096000000}"/>
    <cellStyle name="60% - Accent6 4" xfId="207" xr:uid="{00000000-0005-0000-0000-000097000000}"/>
    <cellStyle name="60% - Accent6 5" xfId="208" xr:uid="{00000000-0005-0000-0000-000098000000}"/>
    <cellStyle name="60% - Accent6 6" xfId="209" xr:uid="{00000000-0005-0000-0000-000099000000}"/>
    <cellStyle name="Accent1" xfId="17" builtinId="29" hidden="1"/>
    <cellStyle name="Accent1" xfId="81" builtinId="29" hidden="1" customBuiltin="1"/>
    <cellStyle name="Accent1 - 20%" xfId="210" xr:uid="{00000000-0005-0000-0000-00009C000000}"/>
    <cellStyle name="Accent1 - 40%" xfId="211" xr:uid="{00000000-0005-0000-0000-00009D000000}"/>
    <cellStyle name="Accent1 - 60%" xfId="212" xr:uid="{00000000-0005-0000-0000-00009E000000}"/>
    <cellStyle name="Accent1 10" xfId="213" xr:uid="{00000000-0005-0000-0000-00009F000000}"/>
    <cellStyle name="Accent1 11" xfId="214" xr:uid="{00000000-0005-0000-0000-0000A0000000}"/>
    <cellStyle name="Accent1 12" xfId="215" xr:uid="{00000000-0005-0000-0000-0000A1000000}"/>
    <cellStyle name="Accent1 13" xfId="216" xr:uid="{00000000-0005-0000-0000-0000A2000000}"/>
    <cellStyle name="Accent1 14" xfId="217" xr:uid="{00000000-0005-0000-0000-0000A3000000}"/>
    <cellStyle name="Accent1 15" xfId="218" xr:uid="{00000000-0005-0000-0000-0000A4000000}"/>
    <cellStyle name="Accent1 16" xfId="219" xr:uid="{00000000-0005-0000-0000-0000A5000000}"/>
    <cellStyle name="Accent1 17" xfId="220" xr:uid="{00000000-0005-0000-0000-0000A6000000}"/>
    <cellStyle name="Accent1 18" xfId="221" xr:uid="{00000000-0005-0000-0000-0000A7000000}"/>
    <cellStyle name="Accent1 19" xfId="222" xr:uid="{00000000-0005-0000-0000-0000A8000000}"/>
    <cellStyle name="Accent1 2" xfId="223" xr:uid="{00000000-0005-0000-0000-0000A9000000}"/>
    <cellStyle name="Accent1 3" xfId="224" xr:uid="{00000000-0005-0000-0000-0000AA000000}"/>
    <cellStyle name="Accent1 4" xfId="225" xr:uid="{00000000-0005-0000-0000-0000AB000000}"/>
    <cellStyle name="Accent1 5" xfId="226" xr:uid="{00000000-0005-0000-0000-0000AC000000}"/>
    <cellStyle name="Accent1 6" xfId="227" xr:uid="{00000000-0005-0000-0000-0000AD000000}"/>
    <cellStyle name="Accent1 7" xfId="228" xr:uid="{00000000-0005-0000-0000-0000AE000000}"/>
    <cellStyle name="Accent1 8" xfId="229" xr:uid="{00000000-0005-0000-0000-0000AF000000}"/>
    <cellStyle name="Accent1 9" xfId="230" xr:uid="{00000000-0005-0000-0000-0000B0000000}"/>
    <cellStyle name="Accent2" xfId="21" builtinId="33" hidden="1"/>
    <cellStyle name="Accent2" xfId="85" builtinId="33" hidden="1" customBuiltin="1"/>
    <cellStyle name="Accent2 - 20%" xfId="231" xr:uid="{00000000-0005-0000-0000-0000B3000000}"/>
    <cellStyle name="Accent2 - 40%" xfId="232" xr:uid="{00000000-0005-0000-0000-0000B4000000}"/>
    <cellStyle name="Accent2 - 60%" xfId="233" xr:uid="{00000000-0005-0000-0000-0000B5000000}"/>
    <cellStyle name="Accent2 10" xfId="234" xr:uid="{00000000-0005-0000-0000-0000B6000000}"/>
    <cellStyle name="Accent2 11" xfId="235" xr:uid="{00000000-0005-0000-0000-0000B7000000}"/>
    <cellStyle name="Accent2 12" xfId="236" xr:uid="{00000000-0005-0000-0000-0000B8000000}"/>
    <cellStyle name="Accent2 13" xfId="237" xr:uid="{00000000-0005-0000-0000-0000B9000000}"/>
    <cellStyle name="Accent2 14" xfId="238" xr:uid="{00000000-0005-0000-0000-0000BA000000}"/>
    <cellStyle name="Accent2 15" xfId="239" xr:uid="{00000000-0005-0000-0000-0000BB000000}"/>
    <cellStyle name="Accent2 16" xfId="240" xr:uid="{00000000-0005-0000-0000-0000BC000000}"/>
    <cellStyle name="Accent2 17" xfId="241" xr:uid="{00000000-0005-0000-0000-0000BD000000}"/>
    <cellStyle name="Accent2 2" xfId="242" xr:uid="{00000000-0005-0000-0000-0000BE000000}"/>
    <cellStyle name="Accent2 3" xfId="243" xr:uid="{00000000-0005-0000-0000-0000BF000000}"/>
    <cellStyle name="Accent2 4" xfId="244" xr:uid="{00000000-0005-0000-0000-0000C0000000}"/>
    <cellStyle name="Accent2 5" xfId="245" xr:uid="{00000000-0005-0000-0000-0000C1000000}"/>
    <cellStyle name="Accent2 6" xfId="246" xr:uid="{00000000-0005-0000-0000-0000C2000000}"/>
    <cellStyle name="Accent2 7" xfId="247" xr:uid="{00000000-0005-0000-0000-0000C3000000}"/>
    <cellStyle name="Accent2 8" xfId="248" xr:uid="{00000000-0005-0000-0000-0000C4000000}"/>
    <cellStyle name="Accent2 9" xfId="249" xr:uid="{00000000-0005-0000-0000-0000C5000000}"/>
    <cellStyle name="Accent3" xfId="25" builtinId="37" hidden="1"/>
    <cellStyle name="Accent3" xfId="89" builtinId="37" hidden="1" customBuiltin="1"/>
    <cellStyle name="Accent3 - 20%" xfId="250" xr:uid="{00000000-0005-0000-0000-0000C8000000}"/>
    <cellStyle name="Accent3 - 40%" xfId="251" xr:uid="{00000000-0005-0000-0000-0000C9000000}"/>
    <cellStyle name="Accent3 - 60%" xfId="252" xr:uid="{00000000-0005-0000-0000-0000CA000000}"/>
    <cellStyle name="Accent3 10" xfId="253" xr:uid="{00000000-0005-0000-0000-0000CB000000}"/>
    <cellStyle name="Accent3 11" xfId="254" xr:uid="{00000000-0005-0000-0000-0000CC000000}"/>
    <cellStyle name="Accent3 12" xfId="255" xr:uid="{00000000-0005-0000-0000-0000CD000000}"/>
    <cellStyle name="Accent3 13" xfId="256" xr:uid="{00000000-0005-0000-0000-0000CE000000}"/>
    <cellStyle name="Accent3 14" xfId="257" xr:uid="{00000000-0005-0000-0000-0000CF000000}"/>
    <cellStyle name="Accent3 15" xfId="258" xr:uid="{00000000-0005-0000-0000-0000D0000000}"/>
    <cellStyle name="Accent3 16" xfId="259" xr:uid="{00000000-0005-0000-0000-0000D1000000}"/>
    <cellStyle name="Accent3 17" xfId="260" xr:uid="{00000000-0005-0000-0000-0000D2000000}"/>
    <cellStyle name="Accent3 2" xfId="261" xr:uid="{00000000-0005-0000-0000-0000D3000000}"/>
    <cellStyle name="Accent3 3" xfId="262" xr:uid="{00000000-0005-0000-0000-0000D4000000}"/>
    <cellStyle name="Accent3 4" xfId="263" xr:uid="{00000000-0005-0000-0000-0000D5000000}"/>
    <cellStyle name="Accent3 5" xfId="264" xr:uid="{00000000-0005-0000-0000-0000D6000000}"/>
    <cellStyle name="Accent3 6" xfId="265" xr:uid="{00000000-0005-0000-0000-0000D7000000}"/>
    <cellStyle name="Accent3 7" xfId="266" xr:uid="{00000000-0005-0000-0000-0000D8000000}"/>
    <cellStyle name="Accent3 8" xfId="267" xr:uid="{00000000-0005-0000-0000-0000D9000000}"/>
    <cellStyle name="Accent3 9" xfId="268" xr:uid="{00000000-0005-0000-0000-0000DA000000}"/>
    <cellStyle name="Accent4" xfId="29" builtinId="41" hidden="1"/>
    <cellStyle name="Accent4" xfId="93" builtinId="41" hidden="1" customBuiltin="1"/>
    <cellStyle name="Accent4 - 20%" xfId="269" xr:uid="{00000000-0005-0000-0000-0000DD000000}"/>
    <cellStyle name="Accent4 - 40%" xfId="270" xr:uid="{00000000-0005-0000-0000-0000DE000000}"/>
    <cellStyle name="Accent4 - 60%" xfId="271" xr:uid="{00000000-0005-0000-0000-0000DF000000}"/>
    <cellStyle name="Accent4 10" xfId="272" xr:uid="{00000000-0005-0000-0000-0000E0000000}"/>
    <cellStyle name="Accent4 11" xfId="273" xr:uid="{00000000-0005-0000-0000-0000E1000000}"/>
    <cellStyle name="Accent4 12" xfId="274" xr:uid="{00000000-0005-0000-0000-0000E2000000}"/>
    <cellStyle name="Accent4 13" xfId="275" xr:uid="{00000000-0005-0000-0000-0000E3000000}"/>
    <cellStyle name="Accent4 14" xfId="276" xr:uid="{00000000-0005-0000-0000-0000E4000000}"/>
    <cellStyle name="Accent4 15" xfId="277" xr:uid="{00000000-0005-0000-0000-0000E5000000}"/>
    <cellStyle name="Accent4 16" xfId="278" xr:uid="{00000000-0005-0000-0000-0000E6000000}"/>
    <cellStyle name="Accent4 17" xfId="279" xr:uid="{00000000-0005-0000-0000-0000E7000000}"/>
    <cellStyle name="Accent4 18" xfId="280" xr:uid="{00000000-0005-0000-0000-0000E8000000}"/>
    <cellStyle name="Accent4 19" xfId="281" xr:uid="{00000000-0005-0000-0000-0000E9000000}"/>
    <cellStyle name="Accent4 2" xfId="282" xr:uid="{00000000-0005-0000-0000-0000EA000000}"/>
    <cellStyle name="Accent4 3" xfId="283" xr:uid="{00000000-0005-0000-0000-0000EB000000}"/>
    <cellStyle name="Accent4 4" xfId="284" xr:uid="{00000000-0005-0000-0000-0000EC000000}"/>
    <cellStyle name="Accent4 5" xfId="285" xr:uid="{00000000-0005-0000-0000-0000ED000000}"/>
    <cellStyle name="Accent4 6" xfId="286" xr:uid="{00000000-0005-0000-0000-0000EE000000}"/>
    <cellStyle name="Accent4 7" xfId="287" xr:uid="{00000000-0005-0000-0000-0000EF000000}"/>
    <cellStyle name="Accent4 8" xfId="288" xr:uid="{00000000-0005-0000-0000-0000F0000000}"/>
    <cellStyle name="Accent4 9" xfId="289" xr:uid="{00000000-0005-0000-0000-0000F1000000}"/>
    <cellStyle name="Accent5" xfId="33" builtinId="45" hidden="1"/>
    <cellStyle name="Accent5" xfId="97" builtinId="45" hidden="1" customBuiltin="1"/>
    <cellStyle name="Accent5 - 20%" xfId="290" xr:uid="{00000000-0005-0000-0000-0000F4000000}"/>
    <cellStyle name="Accent5 - 40%" xfId="291" xr:uid="{00000000-0005-0000-0000-0000F5000000}"/>
    <cellStyle name="Accent5 - 60%" xfId="292" xr:uid="{00000000-0005-0000-0000-0000F6000000}"/>
    <cellStyle name="Accent5 10" xfId="293" xr:uid="{00000000-0005-0000-0000-0000F7000000}"/>
    <cellStyle name="Accent5 11" xfId="294" xr:uid="{00000000-0005-0000-0000-0000F8000000}"/>
    <cellStyle name="Accent5 12" xfId="295" xr:uid="{00000000-0005-0000-0000-0000F9000000}"/>
    <cellStyle name="Accent5 13" xfId="296" xr:uid="{00000000-0005-0000-0000-0000FA000000}"/>
    <cellStyle name="Accent5 14" xfId="297" xr:uid="{00000000-0005-0000-0000-0000FB000000}"/>
    <cellStyle name="Accent5 15" xfId="298" xr:uid="{00000000-0005-0000-0000-0000FC000000}"/>
    <cellStyle name="Accent5 16" xfId="299" xr:uid="{00000000-0005-0000-0000-0000FD000000}"/>
    <cellStyle name="Accent5 17" xfId="300" xr:uid="{00000000-0005-0000-0000-0000FE000000}"/>
    <cellStyle name="Accent5 2" xfId="301" xr:uid="{00000000-0005-0000-0000-0000FF000000}"/>
    <cellStyle name="Accent5 3" xfId="302" xr:uid="{00000000-0005-0000-0000-000000010000}"/>
    <cellStyle name="Accent5 4" xfId="303" xr:uid="{00000000-0005-0000-0000-000001010000}"/>
    <cellStyle name="Accent5 5" xfId="304" xr:uid="{00000000-0005-0000-0000-000002010000}"/>
    <cellStyle name="Accent5 6" xfId="305" xr:uid="{00000000-0005-0000-0000-000003010000}"/>
    <cellStyle name="Accent5 7" xfId="306" xr:uid="{00000000-0005-0000-0000-000004010000}"/>
    <cellStyle name="Accent5 8" xfId="307" xr:uid="{00000000-0005-0000-0000-000005010000}"/>
    <cellStyle name="Accent5 9" xfId="308" xr:uid="{00000000-0005-0000-0000-000006010000}"/>
    <cellStyle name="Accent6" xfId="37" builtinId="49" hidden="1"/>
    <cellStyle name="Accent6" xfId="101" builtinId="49" hidden="1" customBuiltin="1"/>
    <cellStyle name="Accent6 - 20%" xfId="309" xr:uid="{00000000-0005-0000-0000-000009010000}"/>
    <cellStyle name="Accent6 - 40%" xfId="310" xr:uid="{00000000-0005-0000-0000-00000A010000}"/>
    <cellStyle name="Accent6 - 60%" xfId="311" xr:uid="{00000000-0005-0000-0000-00000B010000}"/>
    <cellStyle name="Accent6 10" xfId="312" xr:uid="{00000000-0005-0000-0000-00000C010000}"/>
    <cellStyle name="Accent6 11" xfId="313" xr:uid="{00000000-0005-0000-0000-00000D010000}"/>
    <cellStyle name="Accent6 12" xfId="314" xr:uid="{00000000-0005-0000-0000-00000E010000}"/>
    <cellStyle name="Accent6 13" xfId="315" xr:uid="{00000000-0005-0000-0000-00000F010000}"/>
    <cellStyle name="Accent6 14" xfId="316" xr:uid="{00000000-0005-0000-0000-000010010000}"/>
    <cellStyle name="Accent6 15" xfId="317" xr:uid="{00000000-0005-0000-0000-000011010000}"/>
    <cellStyle name="Accent6 16" xfId="318" xr:uid="{00000000-0005-0000-0000-000012010000}"/>
    <cellStyle name="Accent6 17" xfId="319" xr:uid="{00000000-0005-0000-0000-000013010000}"/>
    <cellStyle name="Accent6 2" xfId="320" xr:uid="{00000000-0005-0000-0000-000014010000}"/>
    <cellStyle name="Accent6 3" xfId="321" xr:uid="{00000000-0005-0000-0000-000015010000}"/>
    <cellStyle name="Accent6 4" xfId="322" xr:uid="{00000000-0005-0000-0000-000016010000}"/>
    <cellStyle name="Accent6 5" xfId="323" xr:uid="{00000000-0005-0000-0000-000017010000}"/>
    <cellStyle name="Accent6 6" xfId="324" xr:uid="{00000000-0005-0000-0000-000018010000}"/>
    <cellStyle name="Accent6 7" xfId="325" xr:uid="{00000000-0005-0000-0000-000019010000}"/>
    <cellStyle name="Accent6 8" xfId="326" xr:uid="{00000000-0005-0000-0000-00001A010000}"/>
    <cellStyle name="Accent6 9" xfId="327" xr:uid="{00000000-0005-0000-0000-00001B010000}"/>
    <cellStyle name="Agara" xfId="328" xr:uid="{00000000-0005-0000-0000-00001C010000}"/>
    <cellStyle name="AS Input Middle Currency" xfId="329" xr:uid="{00000000-0005-0000-0000-00001D010000}"/>
    <cellStyle name="AS Input Middle Currency 2" xfId="330" xr:uid="{00000000-0005-0000-0000-00001E010000}"/>
    <cellStyle name="AS Input Middle Date" xfId="331" xr:uid="{00000000-0005-0000-0000-00001F010000}"/>
    <cellStyle name="AS Input Middle Date 2" xfId="332" xr:uid="{00000000-0005-0000-0000-000020010000}"/>
    <cellStyle name="AS Input Middle Multiple" xfId="333" xr:uid="{00000000-0005-0000-0000-000021010000}"/>
    <cellStyle name="AS Input Middle Multiple 2" xfId="334" xr:uid="{00000000-0005-0000-0000-000022010000}"/>
    <cellStyle name="AS Input Middle Number" xfId="335" xr:uid="{00000000-0005-0000-0000-000023010000}"/>
    <cellStyle name="AS Input Middle Number 2" xfId="336" xr:uid="{00000000-0005-0000-0000-000024010000}"/>
    <cellStyle name="AS Input Middle Percentage" xfId="337" xr:uid="{00000000-0005-0000-0000-000025010000}"/>
    <cellStyle name="AS Input Middle Percentage 2" xfId="338" xr:uid="{00000000-0005-0000-0000-000026010000}"/>
    <cellStyle name="AS Input Middle Title / Name" xfId="339" xr:uid="{00000000-0005-0000-0000-000027010000}"/>
    <cellStyle name="AS Input Middle Title / Name 2" xfId="340" xr:uid="{00000000-0005-0000-0000-000028010000}"/>
    <cellStyle name="AS Input Middle Year" xfId="341" xr:uid="{00000000-0005-0000-0000-000029010000}"/>
    <cellStyle name="AS Input Middle Year 2" xfId="342" xr:uid="{00000000-0005-0000-0000-00002A010000}"/>
    <cellStyle name="Assumption Currency." xfId="343" xr:uid="{00000000-0005-0000-0000-00002B010000}"/>
    <cellStyle name="Assumption Currency. 10" xfId="344" xr:uid="{00000000-0005-0000-0000-00002C010000}"/>
    <cellStyle name="Assumption Currency. 10 10" xfId="345" xr:uid="{00000000-0005-0000-0000-00002D010000}"/>
    <cellStyle name="Assumption Currency. 10 11" xfId="346" xr:uid="{00000000-0005-0000-0000-00002E010000}"/>
    <cellStyle name="Assumption Currency. 10 12" xfId="347" xr:uid="{00000000-0005-0000-0000-00002F010000}"/>
    <cellStyle name="Assumption Currency. 10 13" xfId="348" xr:uid="{00000000-0005-0000-0000-000030010000}"/>
    <cellStyle name="Assumption Currency. 10 2" xfId="349" xr:uid="{00000000-0005-0000-0000-000031010000}"/>
    <cellStyle name="Assumption Currency. 10 2 10" xfId="350" xr:uid="{00000000-0005-0000-0000-000032010000}"/>
    <cellStyle name="Assumption Currency. 10 2 11" xfId="351" xr:uid="{00000000-0005-0000-0000-000033010000}"/>
    <cellStyle name="Assumption Currency. 10 2 12" xfId="352" xr:uid="{00000000-0005-0000-0000-000034010000}"/>
    <cellStyle name="Assumption Currency. 10 2 2" xfId="353" xr:uid="{00000000-0005-0000-0000-000035010000}"/>
    <cellStyle name="Assumption Currency. 10 2 2 10" xfId="354" xr:uid="{00000000-0005-0000-0000-000036010000}"/>
    <cellStyle name="Assumption Currency. 10 2 2 2" xfId="355" xr:uid="{00000000-0005-0000-0000-000037010000}"/>
    <cellStyle name="Assumption Currency. 10 2 2 2 10" xfId="356" xr:uid="{00000000-0005-0000-0000-000038010000}"/>
    <cellStyle name="Assumption Currency. 10 2 2 2 2" xfId="357" xr:uid="{00000000-0005-0000-0000-000039010000}"/>
    <cellStyle name="Assumption Currency. 10 2 2 2 3" xfId="358" xr:uid="{00000000-0005-0000-0000-00003A010000}"/>
    <cellStyle name="Assumption Currency. 10 2 2 2 4" xfId="359" xr:uid="{00000000-0005-0000-0000-00003B010000}"/>
    <cellStyle name="Assumption Currency. 10 2 2 2 5" xfId="360" xr:uid="{00000000-0005-0000-0000-00003C010000}"/>
    <cellStyle name="Assumption Currency. 10 2 2 2 6" xfId="361" xr:uid="{00000000-0005-0000-0000-00003D010000}"/>
    <cellStyle name="Assumption Currency. 10 2 2 2 7" xfId="362" xr:uid="{00000000-0005-0000-0000-00003E010000}"/>
    <cellStyle name="Assumption Currency. 10 2 2 2 8" xfId="363" xr:uid="{00000000-0005-0000-0000-00003F010000}"/>
    <cellStyle name="Assumption Currency. 10 2 2 2 9" xfId="364" xr:uid="{00000000-0005-0000-0000-000040010000}"/>
    <cellStyle name="Assumption Currency. 10 2 2 3" xfId="365" xr:uid="{00000000-0005-0000-0000-000041010000}"/>
    <cellStyle name="Assumption Currency. 10 2 2 4" xfId="366" xr:uid="{00000000-0005-0000-0000-000042010000}"/>
    <cellStyle name="Assumption Currency. 10 2 2 5" xfId="367" xr:uid="{00000000-0005-0000-0000-000043010000}"/>
    <cellStyle name="Assumption Currency. 10 2 2 6" xfId="368" xr:uid="{00000000-0005-0000-0000-000044010000}"/>
    <cellStyle name="Assumption Currency. 10 2 2 7" xfId="369" xr:uid="{00000000-0005-0000-0000-000045010000}"/>
    <cellStyle name="Assumption Currency. 10 2 2 8" xfId="370" xr:uid="{00000000-0005-0000-0000-000046010000}"/>
    <cellStyle name="Assumption Currency. 10 2 2 9" xfId="371" xr:uid="{00000000-0005-0000-0000-000047010000}"/>
    <cellStyle name="Assumption Currency. 10 2 3" xfId="372" xr:uid="{00000000-0005-0000-0000-000048010000}"/>
    <cellStyle name="Assumption Currency. 10 2 3 10" xfId="373" xr:uid="{00000000-0005-0000-0000-000049010000}"/>
    <cellStyle name="Assumption Currency. 10 2 3 2" xfId="374" xr:uid="{00000000-0005-0000-0000-00004A010000}"/>
    <cellStyle name="Assumption Currency. 10 2 3 3" xfId="375" xr:uid="{00000000-0005-0000-0000-00004B010000}"/>
    <cellStyle name="Assumption Currency. 10 2 3 4" xfId="376" xr:uid="{00000000-0005-0000-0000-00004C010000}"/>
    <cellStyle name="Assumption Currency. 10 2 3 5" xfId="377" xr:uid="{00000000-0005-0000-0000-00004D010000}"/>
    <cellStyle name="Assumption Currency. 10 2 3 6" xfId="378" xr:uid="{00000000-0005-0000-0000-00004E010000}"/>
    <cellStyle name="Assumption Currency. 10 2 3 7" xfId="379" xr:uid="{00000000-0005-0000-0000-00004F010000}"/>
    <cellStyle name="Assumption Currency. 10 2 3 8" xfId="380" xr:uid="{00000000-0005-0000-0000-000050010000}"/>
    <cellStyle name="Assumption Currency. 10 2 3 9" xfId="381" xr:uid="{00000000-0005-0000-0000-000051010000}"/>
    <cellStyle name="Assumption Currency. 10 2 4" xfId="382" xr:uid="{00000000-0005-0000-0000-000052010000}"/>
    <cellStyle name="Assumption Currency. 10 2 5" xfId="383" xr:uid="{00000000-0005-0000-0000-000053010000}"/>
    <cellStyle name="Assumption Currency. 10 2 6" xfId="384" xr:uid="{00000000-0005-0000-0000-000054010000}"/>
    <cellStyle name="Assumption Currency. 10 2 7" xfId="385" xr:uid="{00000000-0005-0000-0000-000055010000}"/>
    <cellStyle name="Assumption Currency. 10 2 8" xfId="386" xr:uid="{00000000-0005-0000-0000-000056010000}"/>
    <cellStyle name="Assumption Currency. 10 2 9" xfId="387" xr:uid="{00000000-0005-0000-0000-000057010000}"/>
    <cellStyle name="Assumption Currency. 10 3" xfId="388" xr:uid="{00000000-0005-0000-0000-000058010000}"/>
    <cellStyle name="Assumption Currency. 10 3 10" xfId="389" xr:uid="{00000000-0005-0000-0000-000059010000}"/>
    <cellStyle name="Assumption Currency. 10 3 2" xfId="390" xr:uid="{00000000-0005-0000-0000-00005A010000}"/>
    <cellStyle name="Assumption Currency. 10 3 2 10" xfId="391" xr:uid="{00000000-0005-0000-0000-00005B010000}"/>
    <cellStyle name="Assumption Currency. 10 3 2 2" xfId="392" xr:uid="{00000000-0005-0000-0000-00005C010000}"/>
    <cellStyle name="Assumption Currency. 10 3 2 3" xfId="393" xr:uid="{00000000-0005-0000-0000-00005D010000}"/>
    <cellStyle name="Assumption Currency. 10 3 2 4" xfId="394" xr:uid="{00000000-0005-0000-0000-00005E010000}"/>
    <cellStyle name="Assumption Currency. 10 3 2 5" xfId="395" xr:uid="{00000000-0005-0000-0000-00005F010000}"/>
    <cellStyle name="Assumption Currency. 10 3 2 6" xfId="396" xr:uid="{00000000-0005-0000-0000-000060010000}"/>
    <cellStyle name="Assumption Currency. 10 3 2 7" xfId="397" xr:uid="{00000000-0005-0000-0000-000061010000}"/>
    <cellStyle name="Assumption Currency. 10 3 2 8" xfId="398" xr:uid="{00000000-0005-0000-0000-000062010000}"/>
    <cellStyle name="Assumption Currency. 10 3 2 9" xfId="399" xr:uid="{00000000-0005-0000-0000-000063010000}"/>
    <cellStyle name="Assumption Currency. 10 3 3" xfId="400" xr:uid="{00000000-0005-0000-0000-000064010000}"/>
    <cellStyle name="Assumption Currency. 10 3 4" xfId="401" xr:uid="{00000000-0005-0000-0000-000065010000}"/>
    <cellStyle name="Assumption Currency. 10 3 5" xfId="402" xr:uid="{00000000-0005-0000-0000-000066010000}"/>
    <cellStyle name="Assumption Currency. 10 3 6" xfId="403" xr:uid="{00000000-0005-0000-0000-000067010000}"/>
    <cellStyle name="Assumption Currency. 10 3 7" xfId="404" xr:uid="{00000000-0005-0000-0000-000068010000}"/>
    <cellStyle name="Assumption Currency. 10 3 8" xfId="405" xr:uid="{00000000-0005-0000-0000-000069010000}"/>
    <cellStyle name="Assumption Currency. 10 3 9" xfId="406" xr:uid="{00000000-0005-0000-0000-00006A010000}"/>
    <cellStyle name="Assumption Currency. 10 4" xfId="407" xr:uid="{00000000-0005-0000-0000-00006B010000}"/>
    <cellStyle name="Assumption Currency. 10 4 10" xfId="408" xr:uid="{00000000-0005-0000-0000-00006C010000}"/>
    <cellStyle name="Assumption Currency. 10 4 2" xfId="409" xr:uid="{00000000-0005-0000-0000-00006D010000}"/>
    <cellStyle name="Assumption Currency. 10 4 3" xfId="410" xr:uid="{00000000-0005-0000-0000-00006E010000}"/>
    <cellStyle name="Assumption Currency. 10 4 4" xfId="411" xr:uid="{00000000-0005-0000-0000-00006F010000}"/>
    <cellStyle name="Assumption Currency. 10 4 5" xfId="412" xr:uid="{00000000-0005-0000-0000-000070010000}"/>
    <cellStyle name="Assumption Currency. 10 4 6" xfId="413" xr:uid="{00000000-0005-0000-0000-000071010000}"/>
    <cellStyle name="Assumption Currency. 10 4 7" xfId="414" xr:uid="{00000000-0005-0000-0000-000072010000}"/>
    <cellStyle name="Assumption Currency. 10 4 8" xfId="415" xr:uid="{00000000-0005-0000-0000-000073010000}"/>
    <cellStyle name="Assumption Currency. 10 4 9" xfId="416" xr:uid="{00000000-0005-0000-0000-000074010000}"/>
    <cellStyle name="Assumption Currency. 10 5" xfId="417" xr:uid="{00000000-0005-0000-0000-000075010000}"/>
    <cellStyle name="Assumption Currency. 10 6" xfId="418" xr:uid="{00000000-0005-0000-0000-000076010000}"/>
    <cellStyle name="Assumption Currency. 10 7" xfId="419" xr:uid="{00000000-0005-0000-0000-000077010000}"/>
    <cellStyle name="Assumption Currency. 10 8" xfId="420" xr:uid="{00000000-0005-0000-0000-000078010000}"/>
    <cellStyle name="Assumption Currency. 10 9" xfId="421" xr:uid="{00000000-0005-0000-0000-000079010000}"/>
    <cellStyle name="Assumption Currency. 11" xfId="422" xr:uid="{00000000-0005-0000-0000-00007A010000}"/>
    <cellStyle name="Assumption Currency. 11 10" xfId="423" xr:uid="{00000000-0005-0000-0000-00007B010000}"/>
    <cellStyle name="Assumption Currency. 11 11" xfId="424" xr:uid="{00000000-0005-0000-0000-00007C010000}"/>
    <cellStyle name="Assumption Currency. 11 12" xfId="425" xr:uid="{00000000-0005-0000-0000-00007D010000}"/>
    <cellStyle name="Assumption Currency. 11 2" xfId="426" xr:uid="{00000000-0005-0000-0000-00007E010000}"/>
    <cellStyle name="Assumption Currency. 11 2 10" xfId="427" xr:uid="{00000000-0005-0000-0000-00007F010000}"/>
    <cellStyle name="Assumption Currency. 11 2 2" xfId="428" xr:uid="{00000000-0005-0000-0000-000080010000}"/>
    <cellStyle name="Assumption Currency. 11 2 2 10" xfId="429" xr:uid="{00000000-0005-0000-0000-000081010000}"/>
    <cellStyle name="Assumption Currency. 11 2 2 2" xfId="430" xr:uid="{00000000-0005-0000-0000-000082010000}"/>
    <cellStyle name="Assumption Currency. 11 2 2 3" xfId="431" xr:uid="{00000000-0005-0000-0000-000083010000}"/>
    <cellStyle name="Assumption Currency. 11 2 2 4" xfId="432" xr:uid="{00000000-0005-0000-0000-000084010000}"/>
    <cellStyle name="Assumption Currency. 11 2 2 5" xfId="433" xr:uid="{00000000-0005-0000-0000-000085010000}"/>
    <cellStyle name="Assumption Currency. 11 2 2 6" xfId="434" xr:uid="{00000000-0005-0000-0000-000086010000}"/>
    <cellStyle name="Assumption Currency. 11 2 2 7" xfId="435" xr:uid="{00000000-0005-0000-0000-000087010000}"/>
    <cellStyle name="Assumption Currency. 11 2 2 8" xfId="436" xr:uid="{00000000-0005-0000-0000-000088010000}"/>
    <cellStyle name="Assumption Currency. 11 2 2 9" xfId="437" xr:uid="{00000000-0005-0000-0000-000089010000}"/>
    <cellStyle name="Assumption Currency. 11 2 3" xfId="438" xr:uid="{00000000-0005-0000-0000-00008A010000}"/>
    <cellStyle name="Assumption Currency. 11 2 4" xfId="439" xr:uid="{00000000-0005-0000-0000-00008B010000}"/>
    <cellStyle name="Assumption Currency. 11 2 5" xfId="440" xr:uid="{00000000-0005-0000-0000-00008C010000}"/>
    <cellStyle name="Assumption Currency. 11 2 6" xfId="441" xr:uid="{00000000-0005-0000-0000-00008D010000}"/>
    <cellStyle name="Assumption Currency. 11 2 7" xfId="442" xr:uid="{00000000-0005-0000-0000-00008E010000}"/>
    <cellStyle name="Assumption Currency. 11 2 8" xfId="443" xr:uid="{00000000-0005-0000-0000-00008F010000}"/>
    <cellStyle name="Assumption Currency. 11 2 9" xfId="444" xr:uid="{00000000-0005-0000-0000-000090010000}"/>
    <cellStyle name="Assumption Currency. 11 3" xfId="445" xr:uid="{00000000-0005-0000-0000-000091010000}"/>
    <cellStyle name="Assumption Currency. 11 3 10" xfId="446" xr:uid="{00000000-0005-0000-0000-000092010000}"/>
    <cellStyle name="Assumption Currency. 11 3 2" xfId="447" xr:uid="{00000000-0005-0000-0000-000093010000}"/>
    <cellStyle name="Assumption Currency. 11 3 3" xfId="448" xr:uid="{00000000-0005-0000-0000-000094010000}"/>
    <cellStyle name="Assumption Currency. 11 3 4" xfId="449" xr:uid="{00000000-0005-0000-0000-000095010000}"/>
    <cellStyle name="Assumption Currency. 11 3 5" xfId="450" xr:uid="{00000000-0005-0000-0000-000096010000}"/>
    <cellStyle name="Assumption Currency. 11 3 6" xfId="451" xr:uid="{00000000-0005-0000-0000-000097010000}"/>
    <cellStyle name="Assumption Currency. 11 3 7" xfId="452" xr:uid="{00000000-0005-0000-0000-000098010000}"/>
    <cellStyle name="Assumption Currency. 11 3 8" xfId="453" xr:uid="{00000000-0005-0000-0000-000099010000}"/>
    <cellStyle name="Assumption Currency. 11 3 9" xfId="454" xr:uid="{00000000-0005-0000-0000-00009A010000}"/>
    <cellStyle name="Assumption Currency. 11 4" xfId="455" xr:uid="{00000000-0005-0000-0000-00009B010000}"/>
    <cellStyle name="Assumption Currency. 11 5" xfId="456" xr:uid="{00000000-0005-0000-0000-00009C010000}"/>
    <cellStyle name="Assumption Currency. 11 6" xfId="457" xr:uid="{00000000-0005-0000-0000-00009D010000}"/>
    <cellStyle name="Assumption Currency. 11 7" xfId="458" xr:uid="{00000000-0005-0000-0000-00009E010000}"/>
    <cellStyle name="Assumption Currency. 11 8" xfId="459" xr:uid="{00000000-0005-0000-0000-00009F010000}"/>
    <cellStyle name="Assumption Currency. 11 9" xfId="460" xr:uid="{00000000-0005-0000-0000-0000A0010000}"/>
    <cellStyle name="Assumption Currency. 12" xfId="461" xr:uid="{00000000-0005-0000-0000-0000A1010000}"/>
    <cellStyle name="Assumption Currency. 12 10" xfId="462" xr:uid="{00000000-0005-0000-0000-0000A2010000}"/>
    <cellStyle name="Assumption Currency. 12 11" xfId="463" xr:uid="{00000000-0005-0000-0000-0000A3010000}"/>
    <cellStyle name="Assumption Currency. 12 12" xfId="464" xr:uid="{00000000-0005-0000-0000-0000A4010000}"/>
    <cellStyle name="Assumption Currency. 12 2" xfId="465" xr:uid="{00000000-0005-0000-0000-0000A5010000}"/>
    <cellStyle name="Assumption Currency. 12 2 10" xfId="466" xr:uid="{00000000-0005-0000-0000-0000A6010000}"/>
    <cellStyle name="Assumption Currency. 12 2 2" xfId="467" xr:uid="{00000000-0005-0000-0000-0000A7010000}"/>
    <cellStyle name="Assumption Currency. 12 2 2 10" xfId="468" xr:uid="{00000000-0005-0000-0000-0000A8010000}"/>
    <cellStyle name="Assumption Currency. 12 2 2 2" xfId="469" xr:uid="{00000000-0005-0000-0000-0000A9010000}"/>
    <cellStyle name="Assumption Currency. 12 2 2 3" xfId="470" xr:uid="{00000000-0005-0000-0000-0000AA010000}"/>
    <cellStyle name="Assumption Currency. 12 2 2 4" xfId="471" xr:uid="{00000000-0005-0000-0000-0000AB010000}"/>
    <cellStyle name="Assumption Currency. 12 2 2 5" xfId="472" xr:uid="{00000000-0005-0000-0000-0000AC010000}"/>
    <cellStyle name="Assumption Currency. 12 2 2 6" xfId="473" xr:uid="{00000000-0005-0000-0000-0000AD010000}"/>
    <cellStyle name="Assumption Currency. 12 2 2 7" xfId="474" xr:uid="{00000000-0005-0000-0000-0000AE010000}"/>
    <cellStyle name="Assumption Currency. 12 2 2 8" xfId="475" xr:uid="{00000000-0005-0000-0000-0000AF010000}"/>
    <cellStyle name="Assumption Currency. 12 2 2 9" xfId="476" xr:uid="{00000000-0005-0000-0000-0000B0010000}"/>
    <cellStyle name="Assumption Currency. 12 2 3" xfId="477" xr:uid="{00000000-0005-0000-0000-0000B1010000}"/>
    <cellStyle name="Assumption Currency. 12 2 4" xfId="478" xr:uid="{00000000-0005-0000-0000-0000B2010000}"/>
    <cellStyle name="Assumption Currency. 12 2 5" xfId="479" xr:uid="{00000000-0005-0000-0000-0000B3010000}"/>
    <cellStyle name="Assumption Currency. 12 2 6" xfId="480" xr:uid="{00000000-0005-0000-0000-0000B4010000}"/>
    <cellStyle name="Assumption Currency. 12 2 7" xfId="481" xr:uid="{00000000-0005-0000-0000-0000B5010000}"/>
    <cellStyle name="Assumption Currency. 12 2 8" xfId="482" xr:uid="{00000000-0005-0000-0000-0000B6010000}"/>
    <cellStyle name="Assumption Currency. 12 2 9" xfId="483" xr:uid="{00000000-0005-0000-0000-0000B7010000}"/>
    <cellStyle name="Assumption Currency. 12 3" xfId="484" xr:uid="{00000000-0005-0000-0000-0000B8010000}"/>
    <cellStyle name="Assumption Currency. 12 3 10" xfId="485" xr:uid="{00000000-0005-0000-0000-0000B9010000}"/>
    <cellStyle name="Assumption Currency. 12 3 2" xfId="486" xr:uid="{00000000-0005-0000-0000-0000BA010000}"/>
    <cellStyle name="Assumption Currency. 12 3 3" xfId="487" xr:uid="{00000000-0005-0000-0000-0000BB010000}"/>
    <cellStyle name="Assumption Currency. 12 3 4" xfId="488" xr:uid="{00000000-0005-0000-0000-0000BC010000}"/>
    <cellStyle name="Assumption Currency. 12 3 5" xfId="489" xr:uid="{00000000-0005-0000-0000-0000BD010000}"/>
    <cellStyle name="Assumption Currency. 12 3 6" xfId="490" xr:uid="{00000000-0005-0000-0000-0000BE010000}"/>
    <cellStyle name="Assumption Currency. 12 3 7" xfId="491" xr:uid="{00000000-0005-0000-0000-0000BF010000}"/>
    <cellStyle name="Assumption Currency. 12 3 8" xfId="492" xr:uid="{00000000-0005-0000-0000-0000C0010000}"/>
    <cellStyle name="Assumption Currency. 12 3 9" xfId="493" xr:uid="{00000000-0005-0000-0000-0000C1010000}"/>
    <cellStyle name="Assumption Currency. 12 4" xfId="494" xr:uid="{00000000-0005-0000-0000-0000C2010000}"/>
    <cellStyle name="Assumption Currency. 12 5" xfId="495" xr:uid="{00000000-0005-0000-0000-0000C3010000}"/>
    <cellStyle name="Assumption Currency. 12 6" xfId="496" xr:uid="{00000000-0005-0000-0000-0000C4010000}"/>
    <cellStyle name="Assumption Currency. 12 7" xfId="497" xr:uid="{00000000-0005-0000-0000-0000C5010000}"/>
    <cellStyle name="Assumption Currency. 12 8" xfId="498" xr:uid="{00000000-0005-0000-0000-0000C6010000}"/>
    <cellStyle name="Assumption Currency. 12 9" xfId="499" xr:uid="{00000000-0005-0000-0000-0000C7010000}"/>
    <cellStyle name="Assumption Currency. 13" xfId="500" xr:uid="{00000000-0005-0000-0000-0000C8010000}"/>
    <cellStyle name="Assumption Currency. 13 10" xfId="501" xr:uid="{00000000-0005-0000-0000-0000C9010000}"/>
    <cellStyle name="Assumption Currency. 13 2" xfId="502" xr:uid="{00000000-0005-0000-0000-0000CA010000}"/>
    <cellStyle name="Assumption Currency. 13 2 10" xfId="503" xr:uid="{00000000-0005-0000-0000-0000CB010000}"/>
    <cellStyle name="Assumption Currency. 13 2 2" xfId="504" xr:uid="{00000000-0005-0000-0000-0000CC010000}"/>
    <cellStyle name="Assumption Currency. 13 2 3" xfId="505" xr:uid="{00000000-0005-0000-0000-0000CD010000}"/>
    <cellStyle name="Assumption Currency. 13 2 4" xfId="506" xr:uid="{00000000-0005-0000-0000-0000CE010000}"/>
    <cellStyle name="Assumption Currency. 13 2 5" xfId="507" xr:uid="{00000000-0005-0000-0000-0000CF010000}"/>
    <cellStyle name="Assumption Currency. 13 2 6" xfId="508" xr:uid="{00000000-0005-0000-0000-0000D0010000}"/>
    <cellStyle name="Assumption Currency. 13 2 7" xfId="509" xr:uid="{00000000-0005-0000-0000-0000D1010000}"/>
    <cellStyle name="Assumption Currency. 13 2 8" xfId="510" xr:uid="{00000000-0005-0000-0000-0000D2010000}"/>
    <cellStyle name="Assumption Currency. 13 2 9" xfId="511" xr:uid="{00000000-0005-0000-0000-0000D3010000}"/>
    <cellStyle name="Assumption Currency. 13 3" xfId="512" xr:uid="{00000000-0005-0000-0000-0000D4010000}"/>
    <cellStyle name="Assumption Currency. 13 4" xfId="513" xr:uid="{00000000-0005-0000-0000-0000D5010000}"/>
    <cellStyle name="Assumption Currency. 13 5" xfId="514" xr:uid="{00000000-0005-0000-0000-0000D6010000}"/>
    <cellStyle name="Assumption Currency. 13 6" xfId="515" xr:uid="{00000000-0005-0000-0000-0000D7010000}"/>
    <cellStyle name="Assumption Currency. 13 7" xfId="516" xr:uid="{00000000-0005-0000-0000-0000D8010000}"/>
    <cellStyle name="Assumption Currency. 13 8" xfId="517" xr:uid="{00000000-0005-0000-0000-0000D9010000}"/>
    <cellStyle name="Assumption Currency. 13 9" xfId="518" xr:uid="{00000000-0005-0000-0000-0000DA010000}"/>
    <cellStyle name="Assumption Currency. 14" xfId="519" xr:uid="{00000000-0005-0000-0000-0000DB010000}"/>
    <cellStyle name="Assumption Currency. 14 10" xfId="520" xr:uid="{00000000-0005-0000-0000-0000DC010000}"/>
    <cellStyle name="Assumption Currency. 14 2" xfId="521" xr:uid="{00000000-0005-0000-0000-0000DD010000}"/>
    <cellStyle name="Assumption Currency. 14 3" xfId="522" xr:uid="{00000000-0005-0000-0000-0000DE010000}"/>
    <cellStyle name="Assumption Currency. 14 4" xfId="523" xr:uid="{00000000-0005-0000-0000-0000DF010000}"/>
    <cellStyle name="Assumption Currency. 14 5" xfId="524" xr:uid="{00000000-0005-0000-0000-0000E0010000}"/>
    <cellStyle name="Assumption Currency. 14 6" xfId="525" xr:uid="{00000000-0005-0000-0000-0000E1010000}"/>
    <cellStyle name="Assumption Currency. 14 7" xfId="526" xr:uid="{00000000-0005-0000-0000-0000E2010000}"/>
    <cellStyle name="Assumption Currency. 14 8" xfId="527" xr:uid="{00000000-0005-0000-0000-0000E3010000}"/>
    <cellStyle name="Assumption Currency. 14 9" xfId="528" xr:uid="{00000000-0005-0000-0000-0000E4010000}"/>
    <cellStyle name="Assumption Currency. 15" xfId="529" xr:uid="{00000000-0005-0000-0000-0000E5010000}"/>
    <cellStyle name="Assumption Currency. 16" xfId="530" xr:uid="{00000000-0005-0000-0000-0000E6010000}"/>
    <cellStyle name="Assumption Currency. 17" xfId="531" xr:uid="{00000000-0005-0000-0000-0000E7010000}"/>
    <cellStyle name="Assumption Currency. 18" xfId="532" xr:uid="{00000000-0005-0000-0000-0000E8010000}"/>
    <cellStyle name="Assumption Currency. 2" xfId="533" xr:uid="{00000000-0005-0000-0000-0000E9010000}"/>
    <cellStyle name="Assumption Currency. 2 10" xfId="534" xr:uid="{00000000-0005-0000-0000-0000EA010000}"/>
    <cellStyle name="Assumption Currency. 2 10 10" xfId="535" xr:uid="{00000000-0005-0000-0000-0000EB010000}"/>
    <cellStyle name="Assumption Currency. 2 10 2" xfId="536" xr:uid="{00000000-0005-0000-0000-0000EC010000}"/>
    <cellStyle name="Assumption Currency. 2 10 3" xfId="537" xr:uid="{00000000-0005-0000-0000-0000ED010000}"/>
    <cellStyle name="Assumption Currency. 2 10 4" xfId="538" xr:uid="{00000000-0005-0000-0000-0000EE010000}"/>
    <cellStyle name="Assumption Currency. 2 10 5" xfId="539" xr:uid="{00000000-0005-0000-0000-0000EF010000}"/>
    <cellStyle name="Assumption Currency. 2 10 6" xfId="540" xr:uid="{00000000-0005-0000-0000-0000F0010000}"/>
    <cellStyle name="Assumption Currency. 2 10 7" xfId="541" xr:uid="{00000000-0005-0000-0000-0000F1010000}"/>
    <cellStyle name="Assumption Currency. 2 10 8" xfId="542" xr:uid="{00000000-0005-0000-0000-0000F2010000}"/>
    <cellStyle name="Assumption Currency. 2 10 9" xfId="543" xr:uid="{00000000-0005-0000-0000-0000F3010000}"/>
    <cellStyle name="Assumption Currency. 2 11" xfId="544" xr:uid="{00000000-0005-0000-0000-0000F4010000}"/>
    <cellStyle name="Assumption Currency. 2 12" xfId="545" xr:uid="{00000000-0005-0000-0000-0000F5010000}"/>
    <cellStyle name="Assumption Currency. 2 13" xfId="546" xr:uid="{00000000-0005-0000-0000-0000F6010000}"/>
    <cellStyle name="Assumption Currency. 2 14" xfId="547" xr:uid="{00000000-0005-0000-0000-0000F7010000}"/>
    <cellStyle name="Assumption Currency. 2 15" xfId="548" xr:uid="{00000000-0005-0000-0000-0000F8010000}"/>
    <cellStyle name="Assumption Currency. 2 16" xfId="549" xr:uid="{00000000-0005-0000-0000-0000F9010000}"/>
    <cellStyle name="Assumption Currency. 2 17" xfId="550" xr:uid="{00000000-0005-0000-0000-0000FA010000}"/>
    <cellStyle name="Assumption Currency. 2 18" xfId="551" xr:uid="{00000000-0005-0000-0000-0000FB010000}"/>
    <cellStyle name="Assumption Currency. 2 19" xfId="552" xr:uid="{00000000-0005-0000-0000-0000FC010000}"/>
    <cellStyle name="Assumption Currency. 2 2" xfId="553" xr:uid="{00000000-0005-0000-0000-0000FD010000}"/>
    <cellStyle name="Assumption Currency. 2 2 10" xfId="554" xr:uid="{00000000-0005-0000-0000-0000FE010000}"/>
    <cellStyle name="Assumption Currency. 2 2 11" xfId="555" xr:uid="{00000000-0005-0000-0000-0000FF010000}"/>
    <cellStyle name="Assumption Currency. 2 2 12" xfId="556" xr:uid="{00000000-0005-0000-0000-000000020000}"/>
    <cellStyle name="Assumption Currency. 2 2 13" xfId="557" xr:uid="{00000000-0005-0000-0000-000001020000}"/>
    <cellStyle name="Assumption Currency. 2 2 14" xfId="558" xr:uid="{00000000-0005-0000-0000-000002020000}"/>
    <cellStyle name="Assumption Currency. 2 2 15" xfId="559" xr:uid="{00000000-0005-0000-0000-000003020000}"/>
    <cellStyle name="Assumption Currency. 2 2 16" xfId="560" xr:uid="{00000000-0005-0000-0000-000004020000}"/>
    <cellStyle name="Assumption Currency. 2 2 17" xfId="561" xr:uid="{00000000-0005-0000-0000-000005020000}"/>
    <cellStyle name="Assumption Currency. 2 2 18" xfId="562" xr:uid="{00000000-0005-0000-0000-000006020000}"/>
    <cellStyle name="Assumption Currency. 2 2 2" xfId="563" xr:uid="{00000000-0005-0000-0000-000007020000}"/>
    <cellStyle name="Assumption Currency. 2 2 2 10" xfId="564" xr:uid="{00000000-0005-0000-0000-000008020000}"/>
    <cellStyle name="Assumption Currency. 2 2 2 11" xfId="565" xr:uid="{00000000-0005-0000-0000-000009020000}"/>
    <cellStyle name="Assumption Currency. 2 2 2 12" xfId="566" xr:uid="{00000000-0005-0000-0000-00000A020000}"/>
    <cellStyle name="Assumption Currency. 2 2 2 13" xfId="567" xr:uid="{00000000-0005-0000-0000-00000B020000}"/>
    <cellStyle name="Assumption Currency. 2 2 2 14" xfId="568" xr:uid="{00000000-0005-0000-0000-00000C020000}"/>
    <cellStyle name="Assumption Currency. 2 2 2 2" xfId="569" xr:uid="{00000000-0005-0000-0000-00000D020000}"/>
    <cellStyle name="Assumption Currency. 2 2 2 2 10" xfId="570" xr:uid="{00000000-0005-0000-0000-00000E020000}"/>
    <cellStyle name="Assumption Currency. 2 2 2 2 11" xfId="571" xr:uid="{00000000-0005-0000-0000-00000F020000}"/>
    <cellStyle name="Assumption Currency. 2 2 2 2 12" xfId="572" xr:uid="{00000000-0005-0000-0000-000010020000}"/>
    <cellStyle name="Assumption Currency. 2 2 2 2 13" xfId="573" xr:uid="{00000000-0005-0000-0000-000011020000}"/>
    <cellStyle name="Assumption Currency. 2 2 2 2 2" xfId="574" xr:uid="{00000000-0005-0000-0000-000012020000}"/>
    <cellStyle name="Assumption Currency. 2 2 2 2 2 10" xfId="575" xr:uid="{00000000-0005-0000-0000-000013020000}"/>
    <cellStyle name="Assumption Currency. 2 2 2 2 2 11" xfId="576" xr:uid="{00000000-0005-0000-0000-000014020000}"/>
    <cellStyle name="Assumption Currency. 2 2 2 2 2 12" xfId="577" xr:uid="{00000000-0005-0000-0000-000015020000}"/>
    <cellStyle name="Assumption Currency. 2 2 2 2 2 2" xfId="578" xr:uid="{00000000-0005-0000-0000-000016020000}"/>
    <cellStyle name="Assumption Currency. 2 2 2 2 2 2 10" xfId="579" xr:uid="{00000000-0005-0000-0000-000017020000}"/>
    <cellStyle name="Assumption Currency. 2 2 2 2 2 2 2" xfId="580" xr:uid="{00000000-0005-0000-0000-000018020000}"/>
    <cellStyle name="Assumption Currency. 2 2 2 2 2 2 2 10" xfId="581" xr:uid="{00000000-0005-0000-0000-000019020000}"/>
    <cellStyle name="Assumption Currency. 2 2 2 2 2 2 2 2" xfId="582" xr:uid="{00000000-0005-0000-0000-00001A020000}"/>
    <cellStyle name="Assumption Currency. 2 2 2 2 2 2 2 3" xfId="583" xr:uid="{00000000-0005-0000-0000-00001B020000}"/>
    <cellStyle name="Assumption Currency. 2 2 2 2 2 2 2 4" xfId="584" xr:uid="{00000000-0005-0000-0000-00001C020000}"/>
    <cellStyle name="Assumption Currency. 2 2 2 2 2 2 2 5" xfId="585" xr:uid="{00000000-0005-0000-0000-00001D020000}"/>
    <cellStyle name="Assumption Currency. 2 2 2 2 2 2 2 6" xfId="586" xr:uid="{00000000-0005-0000-0000-00001E020000}"/>
    <cellStyle name="Assumption Currency. 2 2 2 2 2 2 2 7" xfId="587" xr:uid="{00000000-0005-0000-0000-00001F020000}"/>
    <cellStyle name="Assumption Currency. 2 2 2 2 2 2 2 8" xfId="588" xr:uid="{00000000-0005-0000-0000-000020020000}"/>
    <cellStyle name="Assumption Currency. 2 2 2 2 2 2 2 9" xfId="589" xr:uid="{00000000-0005-0000-0000-000021020000}"/>
    <cellStyle name="Assumption Currency. 2 2 2 2 2 2 3" xfId="590" xr:uid="{00000000-0005-0000-0000-000022020000}"/>
    <cellStyle name="Assumption Currency. 2 2 2 2 2 2 4" xfId="591" xr:uid="{00000000-0005-0000-0000-000023020000}"/>
    <cellStyle name="Assumption Currency. 2 2 2 2 2 2 5" xfId="592" xr:uid="{00000000-0005-0000-0000-000024020000}"/>
    <cellStyle name="Assumption Currency. 2 2 2 2 2 2 6" xfId="593" xr:uid="{00000000-0005-0000-0000-000025020000}"/>
    <cellStyle name="Assumption Currency. 2 2 2 2 2 2 7" xfId="594" xr:uid="{00000000-0005-0000-0000-000026020000}"/>
    <cellStyle name="Assumption Currency. 2 2 2 2 2 2 8" xfId="595" xr:uid="{00000000-0005-0000-0000-000027020000}"/>
    <cellStyle name="Assumption Currency. 2 2 2 2 2 2 9" xfId="596" xr:uid="{00000000-0005-0000-0000-000028020000}"/>
    <cellStyle name="Assumption Currency. 2 2 2 2 2 3" xfId="597" xr:uid="{00000000-0005-0000-0000-000029020000}"/>
    <cellStyle name="Assumption Currency. 2 2 2 2 2 3 10" xfId="598" xr:uid="{00000000-0005-0000-0000-00002A020000}"/>
    <cellStyle name="Assumption Currency. 2 2 2 2 2 3 2" xfId="599" xr:uid="{00000000-0005-0000-0000-00002B020000}"/>
    <cellStyle name="Assumption Currency. 2 2 2 2 2 3 3" xfId="600" xr:uid="{00000000-0005-0000-0000-00002C020000}"/>
    <cellStyle name="Assumption Currency. 2 2 2 2 2 3 4" xfId="601" xr:uid="{00000000-0005-0000-0000-00002D020000}"/>
    <cellStyle name="Assumption Currency. 2 2 2 2 2 3 5" xfId="602" xr:uid="{00000000-0005-0000-0000-00002E020000}"/>
    <cellStyle name="Assumption Currency. 2 2 2 2 2 3 6" xfId="603" xr:uid="{00000000-0005-0000-0000-00002F020000}"/>
    <cellStyle name="Assumption Currency. 2 2 2 2 2 3 7" xfId="604" xr:uid="{00000000-0005-0000-0000-000030020000}"/>
    <cellStyle name="Assumption Currency. 2 2 2 2 2 3 8" xfId="605" xr:uid="{00000000-0005-0000-0000-000031020000}"/>
    <cellStyle name="Assumption Currency. 2 2 2 2 2 3 9" xfId="606" xr:uid="{00000000-0005-0000-0000-000032020000}"/>
    <cellStyle name="Assumption Currency. 2 2 2 2 2 4" xfId="607" xr:uid="{00000000-0005-0000-0000-000033020000}"/>
    <cellStyle name="Assumption Currency. 2 2 2 2 2 5" xfId="608" xr:uid="{00000000-0005-0000-0000-000034020000}"/>
    <cellStyle name="Assumption Currency. 2 2 2 2 2 6" xfId="609" xr:uid="{00000000-0005-0000-0000-000035020000}"/>
    <cellStyle name="Assumption Currency. 2 2 2 2 2 7" xfId="610" xr:uid="{00000000-0005-0000-0000-000036020000}"/>
    <cellStyle name="Assumption Currency. 2 2 2 2 2 8" xfId="611" xr:uid="{00000000-0005-0000-0000-000037020000}"/>
    <cellStyle name="Assumption Currency. 2 2 2 2 2 9" xfId="612" xr:uid="{00000000-0005-0000-0000-000038020000}"/>
    <cellStyle name="Assumption Currency. 2 2 2 2 3" xfId="613" xr:uid="{00000000-0005-0000-0000-000039020000}"/>
    <cellStyle name="Assumption Currency. 2 2 2 2 3 10" xfId="614" xr:uid="{00000000-0005-0000-0000-00003A020000}"/>
    <cellStyle name="Assumption Currency. 2 2 2 2 3 2" xfId="615" xr:uid="{00000000-0005-0000-0000-00003B020000}"/>
    <cellStyle name="Assumption Currency. 2 2 2 2 3 2 10" xfId="616" xr:uid="{00000000-0005-0000-0000-00003C020000}"/>
    <cellStyle name="Assumption Currency. 2 2 2 2 3 2 2" xfId="617" xr:uid="{00000000-0005-0000-0000-00003D020000}"/>
    <cellStyle name="Assumption Currency. 2 2 2 2 3 2 3" xfId="618" xr:uid="{00000000-0005-0000-0000-00003E020000}"/>
    <cellStyle name="Assumption Currency. 2 2 2 2 3 2 4" xfId="619" xr:uid="{00000000-0005-0000-0000-00003F020000}"/>
    <cellStyle name="Assumption Currency. 2 2 2 2 3 2 5" xfId="620" xr:uid="{00000000-0005-0000-0000-000040020000}"/>
    <cellStyle name="Assumption Currency. 2 2 2 2 3 2 6" xfId="621" xr:uid="{00000000-0005-0000-0000-000041020000}"/>
    <cellStyle name="Assumption Currency. 2 2 2 2 3 2 7" xfId="622" xr:uid="{00000000-0005-0000-0000-000042020000}"/>
    <cellStyle name="Assumption Currency. 2 2 2 2 3 2 8" xfId="623" xr:uid="{00000000-0005-0000-0000-000043020000}"/>
    <cellStyle name="Assumption Currency. 2 2 2 2 3 2 9" xfId="624" xr:uid="{00000000-0005-0000-0000-000044020000}"/>
    <cellStyle name="Assumption Currency. 2 2 2 2 3 3" xfId="625" xr:uid="{00000000-0005-0000-0000-000045020000}"/>
    <cellStyle name="Assumption Currency. 2 2 2 2 3 4" xfId="626" xr:uid="{00000000-0005-0000-0000-000046020000}"/>
    <cellStyle name="Assumption Currency. 2 2 2 2 3 5" xfId="627" xr:uid="{00000000-0005-0000-0000-000047020000}"/>
    <cellStyle name="Assumption Currency. 2 2 2 2 3 6" xfId="628" xr:uid="{00000000-0005-0000-0000-000048020000}"/>
    <cellStyle name="Assumption Currency. 2 2 2 2 3 7" xfId="629" xr:uid="{00000000-0005-0000-0000-000049020000}"/>
    <cellStyle name="Assumption Currency. 2 2 2 2 3 8" xfId="630" xr:uid="{00000000-0005-0000-0000-00004A020000}"/>
    <cellStyle name="Assumption Currency. 2 2 2 2 3 9" xfId="631" xr:uid="{00000000-0005-0000-0000-00004B020000}"/>
    <cellStyle name="Assumption Currency. 2 2 2 2 4" xfId="632" xr:uid="{00000000-0005-0000-0000-00004C020000}"/>
    <cellStyle name="Assumption Currency. 2 2 2 2 4 10" xfId="633" xr:uid="{00000000-0005-0000-0000-00004D020000}"/>
    <cellStyle name="Assumption Currency. 2 2 2 2 4 2" xfId="634" xr:uid="{00000000-0005-0000-0000-00004E020000}"/>
    <cellStyle name="Assumption Currency. 2 2 2 2 4 3" xfId="635" xr:uid="{00000000-0005-0000-0000-00004F020000}"/>
    <cellStyle name="Assumption Currency. 2 2 2 2 4 4" xfId="636" xr:uid="{00000000-0005-0000-0000-000050020000}"/>
    <cellStyle name="Assumption Currency. 2 2 2 2 4 5" xfId="637" xr:uid="{00000000-0005-0000-0000-000051020000}"/>
    <cellStyle name="Assumption Currency. 2 2 2 2 4 6" xfId="638" xr:uid="{00000000-0005-0000-0000-000052020000}"/>
    <cellStyle name="Assumption Currency. 2 2 2 2 4 7" xfId="639" xr:uid="{00000000-0005-0000-0000-000053020000}"/>
    <cellStyle name="Assumption Currency. 2 2 2 2 4 8" xfId="640" xr:uid="{00000000-0005-0000-0000-000054020000}"/>
    <cellStyle name="Assumption Currency. 2 2 2 2 4 9" xfId="641" xr:uid="{00000000-0005-0000-0000-000055020000}"/>
    <cellStyle name="Assumption Currency. 2 2 2 2 5" xfId="642" xr:uid="{00000000-0005-0000-0000-000056020000}"/>
    <cellStyle name="Assumption Currency. 2 2 2 2 6" xfId="643" xr:uid="{00000000-0005-0000-0000-000057020000}"/>
    <cellStyle name="Assumption Currency. 2 2 2 2 7" xfId="644" xr:uid="{00000000-0005-0000-0000-000058020000}"/>
    <cellStyle name="Assumption Currency. 2 2 2 2 8" xfId="645" xr:uid="{00000000-0005-0000-0000-000059020000}"/>
    <cellStyle name="Assumption Currency. 2 2 2 2 9" xfId="646" xr:uid="{00000000-0005-0000-0000-00005A020000}"/>
    <cellStyle name="Assumption Currency. 2 2 2 3" xfId="647" xr:uid="{00000000-0005-0000-0000-00005B020000}"/>
    <cellStyle name="Assumption Currency. 2 2 2 3 10" xfId="648" xr:uid="{00000000-0005-0000-0000-00005C020000}"/>
    <cellStyle name="Assumption Currency. 2 2 2 3 11" xfId="649" xr:uid="{00000000-0005-0000-0000-00005D020000}"/>
    <cellStyle name="Assumption Currency. 2 2 2 3 12" xfId="650" xr:uid="{00000000-0005-0000-0000-00005E020000}"/>
    <cellStyle name="Assumption Currency. 2 2 2 3 2" xfId="651" xr:uid="{00000000-0005-0000-0000-00005F020000}"/>
    <cellStyle name="Assumption Currency. 2 2 2 3 2 10" xfId="652" xr:uid="{00000000-0005-0000-0000-000060020000}"/>
    <cellStyle name="Assumption Currency. 2 2 2 3 2 2" xfId="653" xr:uid="{00000000-0005-0000-0000-000061020000}"/>
    <cellStyle name="Assumption Currency. 2 2 2 3 2 2 10" xfId="654" xr:uid="{00000000-0005-0000-0000-000062020000}"/>
    <cellStyle name="Assumption Currency. 2 2 2 3 2 2 2" xfId="655" xr:uid="{00000000-0005-0000-0000-000063020000}"/>
    <cellStyle name="Assumption Currency. 2 2 2 3 2 2 3" xfId="656" xr:uid="{00000000-0005-0000-0000-000064020000}"/>
    <cellStyle name="Assumption Currency. 2 2 2 3 2 2 4" xfId="657" xr:uid="{00000000-0005-0000-0000-000065020000}"/>
    <cellStyle name="Assumption Currency. 2 2 2 3 2 2 5" xfId="658" xr:uid="{00000000-0005-0000-0000-000066020000}"/>
    <cellStyle name="Assumption Currency. 2 2 2 3 2 2 6" xfId="659" xr:uid="{00000000-0005-0000-0000-000067020000}"/>
    <cellStyle name="Assumption Currency. 2 2 2 3 2 2 7" xfId="660" xr:uid="{00000000-0005-0000-0000-000068020000}"/>
    <cellStyle name="Assumption Currency. 2 2 2 3 2 2 8" xfId="661" xr:uid="{00000000-0005-0000-0000-000069020000}"/>
    <cellStyle name="Assumption Currency. 2 2 2 3 2 2 9" xfId="662" xr:uid="{00000000-0005-0000-0000-00006A020000}"/>
    <cellStyle name="Assumption Currency. 2 2 2 3 2 3" xfId="663" xr:uid="{00000000-0005-0000-0000-00006B020000}"/>
    <cellStyle name="Assumption Currency. 2 2 2 3 2 4" xfId="664" xr:uid="{00000000-0005-0000-0000-00006C020000}"/>
    <cellStyle name="Assumption Currency. 2 2 2 3 2 5" xfId="665" xr:uid="{00000000-0005-0000-0000-00006D020000}"/>
    <cellStyle name="Assumption Currency. 2 2 2 3 2 6" xfId="666" xr:uid="{00000000-0005-0000-0000-00006E020000}"/>
    <cellStyle name="Assumption Currency. 2 2 2 3 2 7" xfId="667" xr:uid="{00000000-0005-0000-0000-00006F020000}"/>
    <cellStyle name="Assumption Currency. 2 2 2 3 2 8" xfId="668" xr:uid="{00000000-0005-0000-0000-000070020000}"/>
    <cellStyle name="Assumption Currency. 2 2 2 3 2 9" xfId="669" xr:uid="{00000000-0005-0000-0000-000071020000}"/>
    <cellStyle name="Assumption Currency. 2 2 2 3 3" xfId="670" xr:uid="{00000000-0005-0000-0000-000072020000}"/>
    <cellStyle name="Assumption Currency. 2 2 2 3 3 10" xfId="671" xr:uid="{00000000-0005-0000-0000-000073020000}"/>
    <cellStyle name="Assumption Currency. 2 2 2 3 3 2" xfId="672" xr:uid="{00000000-0005-0000-0000-000074020000}"/>
    <cellStyle name="Assumption Currency. 2 2 2 3 3 3" xfId="673" xr:uid="{00000000-0005-0000-0000-000075020000}"/>
    <cellStyle name="Assumption Currency. 2 2 2 3 3 4" xfId="674" xr:uid="{00000000-0005-0000-0000-000076020000}"/>
    <cellStyle name="Assumption Currency. 2 2 2 3 3 5" xfId="675" xr:uid="{00000000-0005-0000-0000-000077020000}"/>
    <cellStyle name="Assumption Currency. 2 2 2 3 3 6" xfId="676" xr:uid="{00000000-0005-0000-0000-000078020000}"/>
    <cellStyle name="Assumption Currency. 2 2 2 3 3 7" xfId="677" xr:uid="{00000000-0005-0000-0000-000079020000}"/>
    <cellStyle name="Assumption Currency. 2 2 2 3 3 8" xfId="678" xr:uid="{00000000-0005-0000-0000-00007A020000}"/>
    <cellStyle name="Assumption Currency. 2 2 2 3 3 9" xfId="679" xr:uid="{00000000-0005-0000-0000-00007B020000}"/>
    <cellStyle name="Assumption Currency. 2 2 2 3 4" xfId="680" xr:uid="{00000000-0005-0000-0000-00007C020000}"/>
    <cellStyle name="Assumption Currency. 2 2 2 3 5" xfId="681" xr:uid="{00000000-0005-0000-0000-00007D020000}"/>
    <cellStyle name="Assumption Currency. 2 2 2 3 6" xfId="682" xr:uid="{00000000-0005-0000-0000-00007E020000}"/>
    <cellStyle name="Assumption Currency. 2 2 2 3 7" xfId="683" xr:uid="{00000000-0005-0000-0000-00007F020000}"/>
    <cellStyle name="Assumption Currency. 2 2 2 3 8" xfId="684" xr:uid="{00000000-0005-0000-0000-000080020000}"/>
    <cellStyle name="Assumption Currency. 2 2 2 3 9" xfId="685" xr:uid="{00000000-0005-0000-0000-000081020000}"/>
    <cellStyle name="Assumption Currency. 2 2 2 4" xfId="686" xr:uid="{00000000-0005-0000-0000-000082020000}"/>
    <cellStyle name="Assumption Currency. 2 2 2 4 10" xfId="687" xr:uid="{00000000-0005-0000-0000-000083020000}"/>
    <cellStyle name="Assumption Currency. 2 2 2 4 2" xfId="688" xr:uid="{00000000-0005-0000-0000-000084020000}"/>
    <cellStyle name="Assumption Currency. 2 2 2 4 2 10" xfId="689" xr:uid="{00000000-0005-0000-0000-000085020000}"/>
    <cellStyle name="Assumption Currency. 2 2 2 4 2 2" xfId="690" xr:uid="{00000000-0005-0000-0000-000086020000}"/>
    <cellStyle name="Assumption Currency. 2 2 2 4 2 3" xfId="691" xr:uid="{00000000-0005-0000-0000-000087020000}"/>
    <cellStyle name="Assumption Currency. 2 2 2 4 2 4" xfId="692" xr:uid="{00000000-0005-0000-0000-000088020000}"/>
    <cellStyle name="Assumption Currency. 2 2 2 4 2 5" xfId="693" xr:uid="{00000000-0005-0000-0000-000089020000}"/>
    <cellStyle name="Assumption Currency. 2 2 2 4 2 6" xfId="694" xr:uid="{00000000-0005-0000-0000-00008A020000}"/>
    <cellStyle name="Assumption Currency. 2 2 2 4 2 7" xfId="695" xr:uid="{00000000-0005-0000-0000-00008B020000}"/>
    <cellStyle name="Assumption Currency. 2 2 2 4 2 8" xfId="696" xr:uid="{00000000-0005-0000-0000-00008C020000}"/>
    <cellStyle name="Assumption Currency. 2 2 2 4 2 9" xfId="697" xr:uid="{00000000-0005-0000-0000-00008D020000}"/>
    <cellStyle name="Assumption Currency. 2 2 2 4 3" xfId="698" xr:uid="{00000000-0005-0000-0000-00008E020000}"/>
    <cellStyle name="Assumption Currency. 2 2 2 4 4" xfId="699" xr:uid="{00000000-0005-0000-0000-00008F020000}"/>
    <cellStyle name="Assumption Currency. 2 2 2 4 5" xfId="700" xr:uid="{00000000-0005-0000-0000-000090020000}"/>
    <cellStyle name="Assumption Currency. 2 2 2 4 6" xfId="701" xr:uid="{00000000-0005-0000-0000-000091020000}"/>
    <cellStyle name="Assumption Currency. 2 2 2 4 7" xfId="702" xr:uid="{00000000-0005-0000-0000-000092020000}"/>
    <cellStyle name="Assumption Currency. 2 2 2 4 8" xfId="703" xr:uid="{00000000-0005-0000-0000-000093020000}"/>
    <cellStyle name="Assumption Currency. 2 2 2 4 9" xfId="704" xr:uid="{00000000-0005-0000-0000-000094020000}"/>
    <cellStyle name="Assumption Currency. 2 2 2 5" xfId="705" xr:uid="{00000000-0005-0000-0000-000095020000}"/>
    <cellStyle name="Assumption Currency. 2 2 2 5 10" xfId="706" xr:uid="{00000000-0005-0000-0000-000096020000}"/>
    <cellStyle name="Assumption Currency. 2 2 2 5 2" xfId="707" xr:uid="{00000000-0005-0000-0000-000097020000}"/>
    <cellStyle name="Assumption Currency. 2 2 2 5 3" xfId="708" xr:uid="{00000000-0005-0000-0000-000098020000}"/>
    <cellStyle name="Assumption Currency. 2 2 2 5 4" xfId="709" xr:uid="{00000000-0005-0000-0000-000099020000}"/>
    <cellStyle name="Assumption Currency. 2 2 2 5 5" xfId="710" xr:uid="{00000000-0005-0000-0000-00009A020000}"/>
    <cellStyle name="Assumption Currency. 2 2 2 5 6" xfId="711" xr:uid="{00000000-0005-0000-0000-00009B020000}"/>
    <cellStyle name="Assumption Currency. 2 2 2 5 7" xfId="712" xr:uid="{00000000-0005-0000-0000-00009C020000}"/>
    <cellStyle name="Assumption Currency. 2 2 2 5 8" xfId="713" xr:uid="{00000000-0005-0000-0000-00009D020000}"/>
    <cellStyle name="Assumption Currency. 2 2 2 5 9" xfId="714" xr:uid="{00000000-0005-0000-0000-00009E020000}"/>
    <cellStyle name="Assumption Currency. 2 2 2 6" xfId="715" xr:uid="{00000000-0005-0000-0000-00009F020000}"/>
    <cellStyle name="Assumption Currency. 2 2 2 7" xfId="716" xr:uid="{00000000-0005-0000-0000-0000A0020000}"/>
    <cellStyle name="Assumption Currency. 2 2 2 8" xfId="717" xr:uid="{00000000-0005-0000-0000-0000A1020000}"/>
    <cellStyle name="Assumption Currency. 2 2 2 9" xfId="718" xr:uid="{00000000-0005-0000-0000-0000A2020000}"/>
    <cellStyle name="Assumption Currency. 2 2 3" xfId="719" xr:uid="{00000000-0005-0000-0000-0000A3020000}"/>
    <cellStyle name="Assumption Currency. 2 2 3 10" xfId="720" xr:uid="{00000000-0005-0000-0000-0000A4020000}"/>
    <cellStyle name="Assumption Currency. 2 2 3 11" xfId="721" xr:uid="{00000000-0005-0000-0000-0000A5020000}"/>
    <cellStyle name="Assumption Currency. 2 2 3 12" xfId="722" xr:uid="{00000000-0005-0000-0000-0000A6020000}"/>
    <cellStyle name="Assumption Currency. 2 2 3 13" xfId="723" xr:uid="{00000000-0005-0000-0000-0000A7020000}"/>
    <cellStyle name="Assumption Currency. 2 2 3 2" xfId="724" xr:uid="{00000000-0005-0000-0000-0000A8020000}"/>
    <cellStyle name="Assumption Currency. 2 2 3 2 10" xfId="725" xr:uid="{00000000-0005-0000-0000-0000A9020000}"/>
    <cellStyle name="Assumption Currency. 2 2 3 2 11" xfId="726" xr:uid="{00000000-0005-0000-0000-0000AA020000}"/>
    <cellStyle name="Assumption Currency. 2 2 3 2 12" xfId="727" xr:uid="{00000000-0005-0000-0000-0000AB020000}"/>
    <cellStyle name="Assumption Currency. 2 2 3 2 2" xfId="728" xr:uid="{00000000-0005-0000-0000-0000AC020000}"/>
    <cellStyle name="Assumption Currency. 2 2 3 2 2 10" xfId="729" xr:uid="{00000000-0005-0000-0000-0000AD020000}"/>
    <cellStyle name="Assumption Currency. 2 2 3 2 2 2" xfId="730" xr:uid="{00000000-0005-0000-0000-0000AE020000}"/>
    <cellStyle name="Assumption Currency. 2 2 3 2 2 2 10" xfId="731" xr:uid="{00000000-0005-0000-0000-0000AF020000}"/>
    <cellStyle name="Assumption Currency. 2 2 3 2 2 2 2" xfId="732" xr:uid="{00000000-0005-0000-0000-0000B0020000}"/>
    <cellStyle name="Assumption Currency. 2 2 3 2 2 2 3" xfId="733" xr:uid="{00000000-0005-0000-0000-0000B1020000}"/>
    <cellStyle name="Assumption Currency. 2 2 3 2 2 2 4" xfId="734" xr:uid="{00000000-0005-0000-0000-0000B2020000}"/>
    <cellStyle name="Assumption Currency. 2 2 3 2 2 2 5" xfId="735" xr:uid="{00000000-0005-0000-0000-0000B3020000}"/>
    <cellStyle name="Assumption Currency. 2 2 3 2 2 2 6" xfId="736" xr:uid="{00000000-0005-0000-0000-0000B4020000}"/>
    <cellStyle name="Assumption Currency. 2 2 3 2 2 2 7" xfId="737" xr:uid="{00000000-0005-0000-0000-0000B5020000}"/>
    <cellStyle name="Assumption Currency. 2 2 3 2 2 2 8" xfId="738" xr:uid="{00000000-0005-0000-0000-0000B6020000}"/>
    <cellStyle name="Assumption Currency. 2 2 3 2 2 2 9" xfId="739" xr:uid="{00000000-0005-0000-0000-0000B7020000}"/>
    <cellStyle name="Assumption Currency. 2 2 3 2 2 3" xfId="740" xr:uid="{00000000-0005-0000-0000-0000B8020000}"/>
    <cellStyle name="Assumption Currency. 2 2 3 2 2 4" xfId="741" xr:uid="{00000000-0005-0000-0000-0000B9020000}"/>
    <cellStyle name="Assumption Currency. 2 2 3 2 2 5" xfId="742" xr:uid="{00000000-0005-0000-0000-0000BA020000}"/>
    <cellStyle name="Assumption Currency. 2 2 3 2 2 6" xfId="743" xr:uid="{00000000-0005-0000-0000-0000BB020000}"/>
    <cellStyle name="Assumption Currency. 2 2 3 2 2 7" xfId="744" xr:uid="{00000000-0005-0000-0000-0000BC020000}"/>
    <cellStyle name="Assumption Currency. 2 2 3 2 2 8" xfId="745" xr:uid="{00000000-0005-0000-0000-0000BD020000}"/>
    <cellStyle name="Assumption Currency. 2 2 3 2 2 9" xfId="746" xr:uid="{00000000-0005-0000-0000-0000BE020000}"/>
    <cellStyle name="Assumption Currency. 2 2 3 2 3" xfId="747" xr:uid="{00000000-0005-0000-0000-0000BF020000}"/>
    <cellStyle name="Assumption Currency. 2 2 3 2 3 10" xfId="748" xr:uid="{00000000-0005-0000-0000-0000C0020000}"/>
    <cellStyle name="Assumption Currency. 2 2 3 2 3 2" xfId="749" xr:uid="{00000000-0005-0000-0000-0000C1020000}"/>
    <cellStyle name="Assumption Currency. 2 2 3 2 3 3" xfId="750" xr:uid="{00000000-0005-0000-0000-0000C2020000}"/>
    <cellStyle name="Assumption Currency. 2 2 3 2 3 4" xfId="751" xr:uid="{00000000-0005-0000-0000-0000C3020000}"/>
    <cellStyle name="Assumption Currency. 2 2 3 2 3 5" xfId="752" xr:uid="{00000000-0005-0000-0000-0000C4020000}"/>
    <cellStyle name="Assumption Currency. 2 2 3 2 3 6" xfId="753" xr:uid="{00000000-0005-0000-0000-0000C5020000}"/>
    <cellStyle name="Assumption Currency. 2 2 3 2 3 7" xfId="754" xr:uid="{00000000-0005-0000-0000-0000C6020000}"/>
    <cellStyle name="Assumption Currency. 2 2 3 2 3 8" xfId="755" xr:uid="{00000000-0005-0000-0000-0000C7020000}"/>
    <cellStyle name="Assumption Currency. 2 2 3 2 3 9" xfId="756" xr:uid="{00000000-0005-0000-0000-0000C8020000}"/>
    <cellStyle name="Assumption Currency. 2 2 3 2 4" xfId="757" xr:uid="{00000000-0005-0000-0000-0000C9020000}"/>
    <cellStyle name="Assumption Currency. 2 2 3 2 5" xfId="758" xr:uid="{00000000-0005-0000-0000-0000CA020000}"/>
    <cellStyle name="Assumption Currency. 2 2 3 2 6" xfId="759" xr:uid="{00000000-0005-0000-0000-0000CB020000}"/>
    <cellStyle name="Assumption Currency. 2 2 3 2 7" xfId="760" xr:uid="{00000000-0005-0000-0000-0000CC020000}"/>
    <cellStyle name="Assumption Currency. 2 2 3 2 8" xfId="761" xr:uid="{00000000-0005-0000-0000-0000CD020000}"/>
    <cellStyle name="Assumption Currency. 2 2 3 2 9" xfId="762" xr:uid="{00000000-0005-0000-0000-0000CE020000}"/>
    <cellStyle name="Assumption Currency. 2 2 3 3" xfId="763" xr:uid="{00000000-0005-0000-0000-0000CF020000}"/>
    <cellStyle name="Assumption Currency. 2 2 3 3 10" xfId="764" xr:uid="{00000000-0005-0000-0000-0000D0020000}"/>
    <cellStyle name="Assumption Currency. 2 2 3 3 2" xfId="765" xr:uid="{00000000-0005-0000-0000-0000D1020000}"/>
    <cellStyle name="Assumption Currency. 2 2 3 3 2 10" xfId="766" xr:uid="{00000000-0005-0000-0000-0000D2020000}"/>
    <cellStyle name="Assumption Currency. 2 2 3 3 2 2" xfId="767" xr:uid="{00000000-0005-0000-0000-0000D3020000}"/>
    <cellStyle name="Assumption Currency. 2 2 3 3 2 3" xfId="768" xr:uid="{00000000-0005-0000-0000-0000D4020000}"/>
    <cellStyle name="Assumption Currency. 2 2 3 3 2 4" xfId="769" xr:uid="{00000000-0005-0000-0000-0000D5020000}"/>
    <cellStyle name="Assumption Currency. 2 2 3 3 2 5" xfId="770" xr:uid="{00000000-0005-0000-0000-0000D6020000}"/>
    <cellStyle name="Assumption Currency. 2 2 3 3 2 6" xfId="771" xr:uid="{00000000-0005-0000-0000-0000D7020000}"/>
    <cellStyle name="Assumption Currency. 2 2 3 3 2 7" xfId="772" xr:uid="{00000000-0005-0000-0000-0000D8020000}"/>
    <cellStyle name="Assumption Currency. 2 2 3 3 2 8" xfId="773" xr:uid="{00000000-0005-0000-0000-0000D9020000}"/>
    <cellStyle name="Assumption Currency. 2 2 3 3 2 9" xfId="774" xr:uid="{00000000-0005-0000-0000-0000DA020000}"/>
    <cellStyle name="Assumption Currency. 2 2 3 3 3" xfId="775" xr:uid="{00000000-0005-0000-0000-0000DB020000}"/>
    <cellStyle name="Assumption Currency. 2 2 3 3 4" xfId="776" xr:uid="{00000000-0005-0000-0000-0000DC020000}"/>
    <cellStyle name="Assumption Currency. 2 2 3 3 5" xfId="777" xr:uid="{00000000-0005-0000-0000-0000DD020000}"/>
    <cellStyle name="Assumption Currency. 2 2 3 3 6" xfId="778" xr:uid="{00000000-0005-0000-0000-0000DE020000}"/>
    <cellStyle name="Assumption Currency. 2 2 3 3 7" xfId="779" xr:uid="{00000000-0005-0000-0000-0000DF020000}"/>
    <cellStyle name="Assumption Currency. 2 2 3 3 8" xfId="780" xr:uid="{00000000-0005-0000-0000-0000E0020000}"/>
    <cellStyle name="Assumption Currency. 2 2 3 3 9" xfId="781" xr:uid="{00000000-0005-0000-0000-0000E1020000}"/>
    <cellStyle name="Assumption Currency. 2 2 3 4" xfId="782" xr:uid="{00000000-0005-0000-0000-0000E2020000}"/>
    <cellStyle name="Assumption Currency. 2 2 3 4 10" xfId="783" xr:uid="{00000000-0005-0000-0000-0000E3020000}"/>
    <cellStyle name="Assumption Currency. 2 2 3 4 2" xfId="784" xr:uid="{00000000-0005-0000-0000-0000E4020000}"/>
    <cellStyle name="Assumption Currency. 2 2 3 4 3" xfId="785" xr:uid="{00000000-0005-0000-0000-0000E5020000}"/>
    <cellStyle name="Assumption Currency. 2 2 3 4 4" xfId="786" xr:uid="{00000000-0005-0000-0000-0000E6020000}"/>
    <cellStyle name="Assumption Currency. 2 2 3 4 5" xfId="787" xr:uid="{00000000-0005-0000-0000-0000E7020000}"/>
    <cellStyle name="Assumption Currency. 2 2 3 4 6" xfId="788" xr:uid="{00000000-0005-0000-0000-0000E8020000}"/>
    <cellStyle name="Assumption Currency. 2 2 3 4 7" xfId="789" xr:uid="{00000000-0005-0000-0000-0000E9020000}"/>
    <cellStyle name="Assumption Currency. 2 2 3 4 8" xfId="790" xr:uid="{00000000-0005-0000-0000-0000EA020000}"/>
    <cellStyle name="Assumption Currency. 2 2 3 4 9" xfId="791" xr:uid="{00000000-0005-0000-0000-0000EB020000}"/>
    <cellStyle name="Assumption Currency. 2 2 3 5" xfId="792" xr:uid="{00000000-0005-0000-0000-0000EC020000}"/>
    <cellStyle name="Assumption Currency. 2 2 3 6" xfId="793" xr:uid="{00000000-0005-0000-0000-0000ED020000}"/>
    <cellStyle name="Assumption Currency. 2 2 3 7" xfId="794" xr:uid="{00000000-0005-0000-0000-0000EE020000}"/>
    <cellStyle name="Assumption Currency. 2 2 3 8" xfId="795" xr:uid="{00000000-0005-0000-0000-0000EF020000}"/>
    <cellStyle name="Assumption Currency. 2 2 3 9" xfId="796" xr:uid="{00000000-0005-0000-0000-0000F0020000}"/>
    <cellStyle name="Assumption Currency. 2 2 4" xfId="797" xr:uid="{00000000-0005-0000-0000-0000F1020000}"/>
    <cellStyle name="Assumption Currency. 2 2 4 10" xfId="798" xr:uid="{00000000-0005-0000-0000-0000F2020000}"/>
    <cellStyle name="Assumption Currency. 2 2 4 11" xfId="799" xr:uid="{00000000-0005-0000-0000-0000F3020000}"/>
    <cellStyle name="Assumption Currency. 2 2 4 12" xfId="800" xr:uid="{00000000-0005-0000-0000-0000F4020000}"/>
    <cellStyle name="Assumption Currency. 2 2 4 13" xfId="801" xr:uid="{00000000-0005-0000-0000-0000F5020000}"/>
    <cellStyle name="Assumption Currency. 2 2 4 2" xfId="802" xr:uid="{00000000-0005-0000-0000-0000F6020000}"/>
    <cellStyle name="Assumption Currency. 2 2 4 2 10" xfId="803" xr:uid="{00000000-0005-0000-0000-0000F7020000}"/>
    <cellStyle name="Assumption Currency. 2 2 4 2 11" xfId="804" xr:uid="{00000000-0005-0000-0000-0000F8020000}"/>
    <cellStyle name="Assumption Currency. 2 2 4 2 12" xfId="805" xr:uid="{00000000-0005-0000-0000-0000F9020000}"/>
    <cellStyle name="Assumption Currency. 2 2 4 2 2" xfId="806" xr:uid="{00000000-0005-0000-0000-0000FA020000}"/>
    <cellStyle name="Assumption Currency. 2 2 4 2 2 10" xfId="807" xr:uid="{00000000-0005-0000-0000-0000FB020000}"/>
    <cellStyle name="Assumption Currency. 2 2 4 2 2 2" xfId="808" xr:uid="{00000000-0005-0000-0000-0000FC020000}"/>
    <cellStyle name="Assumption Currency. 2 2 4 2 2 2 10" xfId="809" xr:uid="{00000000-0005-0000-0000-0000FD020000}"/>
    <cellStyle name="Assumption Currency. 2 2 4 2 2 2 2" xfId="810" xr:uid="{00000000-0005-0000-0000-0000FE020000}"/>
    <cellStyle name="Assumption Currency. 2 2 4 2 2 2 3" xfId="811" xr:uid="{00000000-0005-0000-0000-0000FF020000}"/>
    <cellStyle name="Assumption Currency. 2 2 4 2 2 2 4" xfId="812" xr:uid="{00000000-0005-0000-0000-000000030000}"/>
    <cellStyle name="Assumption Currency. 2 2 4 2 2 2 5" xfId="813" xr:uid="{00000000-0005-0000-0000-000001030000}"/>
    <cellStyle name="Assumption Currency. 2 2 4 2 2 2 6" xfId="814" xr:uid="{00000000-0005-0000-0000-000002030000}"/>
    <cellStyle name="Assumption Currency. 2 2 4 2 2 2 7" xfId="815" xr:uid="{00000000-0005-0000-0000-000003030000}"/>
    <cellStyle name="Assumption Currency. 2 2 4 2 2 2 8" xfId="816" xr:uid="{00000000-0005-0000-0000-000004030000}"/>
    <cellStyle name="Assumption Currency. 2 2 4 2 2 2 9" xfId="817" xr:uid="{00000000-0005-0000-0000-000005030000}"/>
    <cellStyle name="Assumption Currency. 2 2 4 2 2 3" xfId="818" xr:uid="{00000000-0005-0000-0000-000006030000}"/>
    <cellStyle name="Assumption Currency. 2 2 4 2 2 4" xfId="819" xr:uid="{00000000-0005-0000-0000-000007030000}"/>
    <cellStyle name="Assumption Currency. 2 2 4 2 2 5" xfId="820" xr:uid="{00000000-0005-0000-0000-000008030000}"/>
    <cellStyle name="Assumption Currency. 2 2 4 2 2 6" xfId="821" xr:uid="{00000000-0005-0000-0000-000009030000}"/>
    <cellStyle name="Assumption Currency. 2 2 4 2 2 7" xfId="822" xr:uid="{00000000-0005-0000-0000-00000A030000}"/>
    <cellStyle name="Assumption Currency. 2 2 4 2 2 8" xfId="823" xr:uid="{00000000-0005-0000-0000-00000B030000}"/>
    <cellStyle name="Assumption Currency. 2 2 4 2 2 9" xfId="824" xr:uid="{00000000-0005-0000-0000-00000C030000}"/>
    <cellStyle name="Assumption Currency. 2 2 4 2 3" xfId="825" xr:uid="{00000000-0005-0000-0000-00000D030000}"/>
    <cellStyle name="Assumption Currency. 2 2 4 2 3 10" xfId="826" xr:uid="{00000000-0005-0000-0000-00000E030000}"/>
    <cellStyle name="Assumption Currency. 2 2 4 2 3 2" xfId="827" xr:uid="{00000000-0005-0000-0000-00000F030000}"/>
    <cellStyle name="Assumption Currency. 2 2 4 2 3 3" xfId="828" xr:uid="{00000000-0005-0000-0000-000010030000}"/>
    <cellStyle name="Assumption Currency. 2 2 4 2 3 4" xfId="829" xr:uid="{00000000-0005-0000-0000-000011030000}"/>
    <cellStyle name="Assumption Currency. 2 2 4 2 3 5" xfId="830" xr:uid="{00000000-0005-0000-0000-000012030000}"/>
    <cellStyle name="Assumption Currency. 2 2 4 2 3 6" xfId="831" xr:uid="{00000000-0005-0000-0000-000013030000}"/>
    <cellStyle name="Assumption Currency. 2 2 4 2 3 7" xfId="832" xr:uid="{00000000-0005-0000-0000-000014030000}"/>
    <cellStyle name="Assumption Currency. 2 2 4 2 3 8" xfId="833" xr:uid="{00000000-0005-0000-0000-000015030000}"/>
    <cellStyle name="Assumption Currency. 2 2 4 2 3 9" xfId="834" xr:uid="{00000000-0005-0000-0000-000016030000}"/>
    <cellStyle name="Assumption Currency. 2 2 4 2 4" xfId="835" xr:uid="{00000000-0005-0000-0000-000017030000}"/>
    <cellStyle name="Assumption Currency. 2 2 4 2 5" xfId="836" xr:uid="{00000000-0005-0000-0000-000018030000}"/>
    <cellStyle name="Assumption Currency. 2 2 4 2 6" xfId="837" xr:uid="{00000000-0005-0000-0000-000019030000}"/>
    <cellStyle name="Assumption Currency. 2 2 4 2 7" xfId="838" xr:uid="{00000000-0005-0000-0000-00001A030000}"/>
    <cellStyle name="Assumption Currency. 2 2 4 2 8" xfId="839" xr:uid="{00000000-0005-0000-0000-00001B030000}"/>
    <cellStyle name="Assumption Currency. 2 2 4 2 9" xfId="840" xr:uid="{00000000-0005-0000-0000-00001C030000}"/>
    <cellStyle name="Assumption Currency. 2 2 4 3" xfId="841" xr:uid="{00000000-0005-0000-0000-00001D030000}"/>
    <cellStyle name="Assumption Currency. 2 2 4 3 10" xfId="842" xr:uid="{00000000-0005-0000-0000-00001E030000}"/>
    <cellStyle name="Assumption Currency. 2 2 4 3 2" xfId="843" xr:uid="{00000000-0005-0000-0000-00001F030000}"/>
    <cellStyle name="Assumption Currency. 2 2 4 3 2 10" xfId="844" xr:uid="{00000000-0005-0000-0000-000020030000}"/>
    <cellStyle name="Assumption Currency. 2 2 4 3 2 2" xfId="845" xr:uid="{00000000-0005-0000-0000-000021030000}"/>
    <cellStyle name="Assumption Currency. 2 2 4 3 2 3" xfId="846" xr:uid="{00000000-0005-0000-0000-000022030000}"/>
    <cellStyle name="Assumption Currency. 2 2 4 3 2 4" xfId="847" xr:uid="{00000000-0005-0000-0000-000023030000}"/>
    <cellStyle name="Assumption Currency. 2 2 4 3 2 5" xfId="848" xr:uid="{00000000-0005-0000-0000-000024030000}"/>
    <cellStyle name="Assumption Currency. 2 2 4 3 2 6" xfId="849" xr:uid="{00000000-0005-0000-0000-000025030000}"/>
    <cellStyle name="Assumption Currency. 2 2 4 3 2 7" xfId="850" xr:uid="{00000000-0005-0000-0000-000026030000}"/>
    <cellStyle name="Assumption Currency. 2 2 4 3 2 8" xfId="851" xr:uid="{00000000-0005-0000-0000-000027030000}"/>
    <cellStyle name="Assumption Currency. 2 2 4 3 2 9" xfId="852" xr:uid="{00000000-0005-0000-0000-000028030000}"/>
    <cellStyle name="Assumption Currency. 2 2 4 3 3" xfId="853" xr:uid="{00000000-0005-0000-0000-000029030000}"/>
    <cellStyle name="Assumption Currency. 2 2 4 3 4" xfId="854" xr:uid="{00000000-0005-0000-0000-00002A030000}"/>
    <cellStyle name="Assumption Currency. 2 2 4 3 5" xfId="855" xr:uid="{00000000-0005-0000-0000-00002B030000}"/>
    <cellStyle name="Assumption Currency. 2 2 4 3 6" xfId="856" xr:uid="{00000000-0005-0000-0000-00002C030000}"/>
    <cellStyle name="Assumption Currency. 2 2 4 3 7" xfId="857" xr:uid="{00000000-0005-0000-0000-00002D030000}"/>
    <cellStyle name="Assumption Currency. 2 2 4 3 8" xfId="858" xr:uid="{00000000-0005-0000-0000-00002E030000}"/>
    <cellStyle name="Assumption Currency. 2 2 4 3 9" xfId="859" xr:uid="{00000000-0005-0000-0000-00002F030000}"/>
    <cellStyle name="Assumption Currency. 2 2 4 4" xfId="860" xr:uid="{00000000-0005-0000-0000-000030030000}"/>
    <cellStyle name="Assumption Currency. 2 2 4 4 10" xfId="861" xr:uid="{00000000-0005-0000-0000-000031030000}"/>
    <cellStyle name="Assumption Currency. 2 2 4 4 2" xfId="862" xr:uid="{00000000-0005-0000-0000-000032030000}"/>
    <cellStyle name="Assumption Currency. 2 2 4 4 3" xfId="863" xr:uid="{00000000-0005-0000-0000-000033030000}"/>
    <cellStyle name="Assumption Currency. 2 2 4 4 4" xfId="864" xr:uid="{00000000-0005-0000-0000-000034030000}"/>
    <cellStyle name="Assumption Currency. 2 2 4 4 5" xfId="865" xr:uid="{00000000-0005-0000-0000-000035030000}"/>
    <cellStyle name="Assumption Currency. 2 2 4 4 6" xfId="866" xr:uid="{00000000-0005-0000-0000-000036030000}"/>
    <cellStyle name="Assumption Currency. 2 2 4 4 7" xfId="867" xr:uid="{00000000-0005-0000-0000-000037030000}"/>
    <cellStyle name="Assumption Currency. 2 2 4 4 8" xfId="868" xr:uid="{00000000-0005-0000-0000-000038030000}"/>
    <cellStyle name="Assumption Currency. 2 2 4 4 9" xfId="869" xr:uid="{00000000-0005-0000-0000-000039030000}"/>
    <cellStyle name="Assumption Currency. 2 2 4 5" xfId="870" xr:uid="{00000000-0005-0000-0000-00003A030000}"/>
    <cellStyle name="Assumption Currency. 2 2 4 6" xfId="871" xr:uid="{00000000-0005-0000-0000-00003B030000}"/>
    <cellStyle name="Assumption Currency. 2 2 4 7" xfId="872" xr:uid="{00000000-0005-0000-0000-00003C030000}"/>
    <cellStyle name="Assumption Currency. 2 2 4 8" xfId="873" xr:uid="{00000000-0005-0000-0000-00003D030000}"/>
    <cellStyle name="Assumption Currency. 2 2 4 9" xfId="874" xr:uid="{00000000-0005-0000-0000-00003E030000}"/>
    <cellStyle name="Assumption Currency. 2 2 5" xfId="875" xr:uid="{00000000-0005-0000-0000-00003F030000}"/>
    <cellStyle name="Assumption Currency. 2 2 5 10" xfId="876" xr:uid="{00000000-0005-0000-0000-000040030000}"/>
    <cellStyle name="Assumption Currency. 2 2 5 11" xfId="877" xr:uid="{00000000-0005-0000-0000-000041030000}"/>
    <cellStyle name="Assumption Currency. 2 2 5 12" xfId="878" xr:uid="{00000000-0005-0000-0000-000042030000}"/>
    <cellStyle name="Assumption Currency. 2 2 5 2" xfId="879" xr:uid="{00000000-0005-0000-0000-000043030000}"/>
    <cellStyle name="Assumption Currency. 2 2 5 2 10" xfId="880" xr:uid="{00000000-0005-0000-0000-000044030000}"/>
    <cellStyle name="Assumption Currency. 2 2 5 2 2" xfId="881" xr:uid="{00000000-0005-0000-0000-000045030000}"/>
    <cellStyle name="Assumption Currency. 2 2 5 2 2 10" xfId="882" xr:uid="{00000000-0005-0000-0000-000046030000}"/>
    <cellStyle name="Assumption Currency. 2 2 5 2 2 2" xfId="883" xr:uid="{00000000-0005-0000-0000-000047030000}"/>
    <cellStyle name="Assumption Currency. 2 2 5 2 2 3" xfId="884" xr:uid="{00000000-0005-0000-0000-000048030000}"/>
    <cellStyle name="Assumption Currency. 2 2 5 2 2 4" xfId="885" xr:uid="{00000000-0005-0000-0000-000049030000}"/>
    <cellStyle name="Assumption Currency. 2 2 5 2 2 5" xfId="886" xr:uid="{00000000-0005-0000-0000-00004A030000}"/>
    <cellStyle name="Assumption Currency. 2 2 5 2 2 6" xfId="887" xr:uid="{00000000-0005-0000-0000-00004B030000}"/>
    <cellStyle name="Assumption Currency. 2 2 5 2 2 7" xfId="888" xr:uid="{00000000-0005-0000-0000-00004C030000}"/>
    <cellStyle name="Assumption Currency. 2 2 5 2 2 8" xfId="889" xr:uid="{00000000-0005-0000-0000-00004D030000}"/>
    <cellStyle name="Assumption Currency. 2 2 5 2 2 9" xfId="890" xr:uid="{00000000-0005-0000-0000-00004E030000}"/>
    <cellStyle name="Assumption Currency. 2 2 5 2 3" xfId="891" xr:uid="{00000000-0005-0000-0000-00004F030000}"/>
    <cellStyle name="Assumption Currency. 2 2 5 2 4" xfId="892" xr:uid="{00000000-0005-0000-0000-000050030000}"/>
    <cellStyle name="Assumption Currency. 2 2 5 2 5" xfId="893" xr:uid="{00000000-0005-0000-0000-000051030000}"/>
    <cellStyle name="Assumption Currency. 2 2 5 2 6" xfId="894" xr:uid="{00000000-0005-0000-0000-000052030000}"/>
    <cellStyle name="Assumption Currency. 2 2 5 2 7" xfId="895" xr:uid="{00000000-0005-0000-0000-000053030000}"/>
    <cellStyle name="Assumption Currency. 2 2 5 2 8" xfId="896" xr:uid="{00000000-0005-0000-0000-000054030000}"/>
    <cellStyle name="Assumption Currency. 2 2 5 2 9" xfId="897" xr:uid="{00000000-0005-0000-0000-000055030000}"/>
    <cellStyle name="Assumption Currency. 2 2 5 3" xfId="898" xr:uid="{00000000-0005-0000-0000-000056030000}"/>
    <cellStyle name="Assumption Currency. 2 2 5 3 10" xfId="899" xr:uid="{00000000-0005-0000-0000-000057030000}"/>
    <cellStyle name="Assumption Currency. 2 2 5 3 2" xfId="900" xr:uid="{00000000-0005-0000-0000-000058030000}"/>
    <cellStyle name="Assumption Currency. 2 2 5 3 3" xfId="901" xr:uid="{00000000-0005-0000-0000-000059030000}"/>
    <cellStyle name="Assumption Currency. 2 2 5 3 4" xfId="902" xr:uid="{00000000-0005-0000-0000-00005A030000}"/>
    <cellStyle name="Assumption Currency. 2 2 5 3 5" xfId="903" xr:uid="{00000000-0005-0000-0000-00005B030000}"/>
    <cellStyle name="Assumption Currency. 2 2 5 3 6" xfId="904" xr:uid="{00000000-0005-0000-0000-00005C030000}"/>
    <cellStyle name="Assumption Currency. 2 2 5 3 7" xfId="905" xr:uid="{00000000-0005-0000-0000-00005D030000}"/>
    <cellStyle name="Assumption Currency. 2 2 5 3 8" xfId="906" xr:uid="{00000000-0005-0000-0000-00005E030000}"/>
    <cellStyle name="Assumption Currency. 2 2 5 3 9" xfId="907" xr:uid="{00000000-0005-0000-0000-00005F030000}"/>
    <cellStyle name="Assumption Currency. 2 2 5 4" xfId="908" xr:uid="{00000000-0005-0000-0000-000060030000}"/>
    <cellStyle name="Assumption Currency. 2 2 5 5" xfId="909" xr:uid="{00000000-0005-0000-0000-000061030000}"/>
    <cellStyle name="Assumption Currency. 2 2 5 6" xfId="910" xr:uid="{00000000-0005-0000-0000-000062030000}"/>
    <cellStyle name="Assumption Currency. 2 2 5 7" xfId="911" xr:uid="{00000000-0005-0000-0000-000063030000}"/>
    <cellStyle name="Assumption Currency. 2 2 5 8" xfId="912" xr:uid="{00000000-0005-0000-0000-000064030000}"/>
    <cellStyle name="Assumption Currency. 2 2 5 9" xfId="913" xr:uid="{00000000-0005-0000-0000-000065030000}"/>
    <cellStyle name="Assumption Currency. 2 2 6" xfId="914" xr:uid="{00000000-0005-0000-0000-000066030000}"/>
    <cellStyle name="Assumption Currency. 2 2 6 10" xfId="915" xr:uid="{00000000-0005-0000-0000-000067030000}"/>
    <cellStyle name="Assumption Currency. 2 2 6 11" xfId="916" xr:uid="{00000000-0005-0000-0000-000068030000}"/>
    <cellStyle name="Assumption Currency. 2 2 6 12" xfId="917" xr:uid="{00000000-0005-0000-0000-000069030000}"/>
    <cellStyle name="Assumption Currency. 2 2 6 2" xfId="918" xr:uid="{00000000-0005-0000-0000-00006A030000}"/>
    <cellStyle name="Assumption Currency. 2 2 6 2 10" xfId="919" xr:uid="{00000000-0005-0000-0000-00006B030000}"/>
    <cellStyle name="Assumption Currency. 2 2 6 2 2" xfId="920" xr:uid="{00000000-0005-0000-0000-00006C030000}"/>
    <cellStyle name="Assumption Currency. 2 2 6 2 2 10" xfId="921" xr:uid="{00000000-0005-0000-0000-00006D030000}"/>
    <cellStyle name="Assumption Currency. 2 2 6 2 2 2" xfId="922" xr:uid="{00000000-0005-0000-0000-00006E030000}"/>
    <cellStyle name="Assumption Currency. 2 2 6 2 2 3" xfId="923" xr:uid="{00000000-0005-0000-0000-00006F030000}"/>
    <cellStyle name="Assumption Currency. 2 2 6 2 2 4" xfId="924" xr:uid="{00000000-0005-0000-0000-000070030000}"/>
    <cellStyle name="Assumption Currency. 2 2 6 2 2 5" xfId="925" xr:uid="{00000000-0005-0000-0000-000071030000}"/>
    <cellStyle name="Assumption Currency. 2 2 6 2 2 6" xfId="926" xr:uid="{00000000-0005-0000-0000-000072030000}"/>
    <cellStyle name="Assumption Currency. 2 2 6 2 2 7" xfId="927" xr:uid="{00000000-0005-0000-0000-000073030000}"/>
    <cellStyle name="Assumption Currency. 2 2 6 2 2 8" xfId="928" xr:uid="{00000000-0005-0000-0000-000074030000}"/>
    <cellStyle name="Assumption Currency. 2 2 6 2 2 9" xfId="929" xr:uid="{00000000-0005-0000-0000-000075030000}"/>
    <cellStyle name="Assumption Currency. 2 2 6 2 3" xfId="930" xr:uid="{00000000-0005-0000-0000-000076030000}"/>
    <cellStyle name="Assumption Currency. 2 2 6 2 4" xfId="931" xr:uid="{00000000-0005-0000-0000-000077030000}"/>
    <cellStyle name="Assumption Currency. 2 2 6 2 5" xfId="932" xr:uid="{00000000-0005-0000-0000-000078030000}"/>
    <cellStyle name="Assumption Currency. 2 2 6 2 6" xfId="933" xr:uid="{00000000-0005-0000-0000-000079030000}"/>
    <cellStyle name="Assumption Currency. 2 2 6 2 7" xfId="934" xr:uid="{00000000-0005-0000-0000-00007A030000}"/>
    <cellStyle name="Assumption Currency. 2 2 6 2 8" xfId="935" xr:uid="{00000000-0005-0000-0000-00007B030000}"/>
    <cellStyle name="Assumption Currency. 2 2 6 2 9" xfId="936" xr:uid="{00000000-0005-0000-0000-00007C030000}"/>
    <cellStyle name="Assumption Currency. 2 2 6 3" xfId="937" xr:uid="{00000000-0005-0000-0000-00007D030000}"/>
    <cellStyle name="Assumption Currency. 2 2 6 3 10" xfId="938" xr:uid="{00000000-0005-0000-0000-00007E030000}"/>
    <cellStyle name="Assumption Currency. 2 2 6 3 2" xfId="939" xr:uid="{00000000-0005-0000-0000-00007F030000}"/>
    <cellStyle name="Assumption Currency. 2 2 6 3 3" xfId="940" xr:uid="{00000000-0005-0000-0000-000080030000}"/>
    <cellStyle name="Assumption Currency. 2 2 6 3 4" xfId="941" xr:uid="{00000000-0005-0000-0000-000081030000}"/>
    <cellStyle name="Assumption Currency. 2 2 6 3 5" xfId="942" xr:uid="{00000000-0005-0000-0000-000082030000}"/>
    <cellStyle name="Assumption Currency. 2 2 6 3 6" xfId="943" xr:uid="{00000000-0005-0000-0000-000083030000}"/>
    <cellStyle name="Assumption Currency. 2 2 6 3 7" xfId="944" xr:uid="{00000000-0005-0000-0000-000084030000}"/>
    <cellStyle name="Assumption Currency. 2 2 6 3 8" xfId="945" xr:uid="{00000000-0005-0000-0000-000085030000}"/>
    <cellStyle name="Assumption Currency. 2 2 6 3 9" xfId="946" xr:uid="{00000000-0005-0000-0000-000086030000}"/>
    <cellStyle name="Assumption Currency. 2 2 6 4" xfId="947" xr:uid="{00000000-0005-0000-0000-000087030000}"/>
    <cellStyle name="Assumption Currency. 2 2 6 5" xfId="948" xr:uid="{00000000-0005-0000-0000-000088030000}"/>
    <cellStyle name="Assumption Currency. 2 2 6 6" xfId="949" xr:uid="{00000000-0005-0000-0000-000089030000}"/>
    <cellStyle name="Assumption Currency. 2 2 6 7" xfId="950" xr:uid="{00000000-0005-0000-0000-00008A030000}"/>
    <cellStyle name="Assumption Currency. 2 2 6 8" xfId="951" xr:uid="{00000000-0005-0000-0000-00008B030000}"/>
    <cellStyle name="Assumption Currency. 2 2 6 9" xfId="952" xr:uid="{00000000-0005-0000-0000-00008C030000}"/>
    <cellStyle name="Assumption Currency. 2 2 7" xfId="953" xr:uid="{00000000-0005-0000-0000-00008D030000}"/>
    <cellStyle name="Assumption Currency. 2 2 7 10" xfId="954" xr:uid="{00000000-0005-0000-0000-00008E030000}"/>
    <cellStyle name="Assumption Currency. 2 2 7 11" xfId="955" xr:uid="{00000000-0005-0000-0000-00008F030000}"/>
    <cellStyle name="Assumption Currency. 2 2 7 12" xfId="956" xr:uid="{00000000-0005-0000-0000-000090030000}"/>
    <cellStyle name="Assumption Currency. 2 2 7 2" xfId="957" xr:uid="{00000000-0005-0000-0000-000091030000}"/>
    <cellStyle name="Assumption Currency. 2 2 7 2 10" xfId="958" xr:uid="{00000000-0005-0000-0000-000092030000}"/>
    <cellStyle name="Assumption Currency. 2 2 7 2 2" xfId="959" xr:uid="{00000000-0005-0000-0000-000093030000}"/>
    <cellStyle name="Assumption Currency. 2 2 7 2 2 10" xfId="960" xr:uid="{00000000-0005-0000-0000-000094030000}"/>
    <cellStyle name="Assumption Currency. 2 2 7 2 2 2" xfId="961" xr:uid="{00000000-0005-0000-0000-000095030000}"/>
    <cellStyle name="Assumption Currency. 2 2 7 2 2 3" xfId="962" xr:uid="{00000000-0005-0000-0000-000096030000}"/>
    <cellStyle name="Assumption Currency. 2 2 7 2 2 4" xfId="963" xr:uid="{00000000-0005-0000-0000-000097030000}"/>
    <cellStyle name="Assumption Currency. 2 2 7 2 2 5" xfId="964" xr:uid="{00000000-0005-0000-0000-000098030000}"/>
    <cellStyle name="Assumption Currency. 2 2 7 2 2 6" xfId="965" xr:uid="{00000000-0005-0000-0000-000099030000}"/>
    <cellStyle name="Assumption Currency. 2 2 7 2 2 7" xfId="966" xr:uid="{00000000-0005-0000-0000-00009A030000}"/>
    <cellStyle name="Assumption Currency. 2 2 7 2 2 8" xfId="967" xr:uid="{00000000-0005-0000-0000-00009B030000}"/>
    <cellStyle name="Assumption Currency. 2 2 7 2 2 9" xfId="968" xr:uid="{00000000-0005-0000-0000-00009C030000}"/>
    <cellStyle name="Assumption Currency. 2 2 7 2 3" xfId="969" xr:uid="{00000000-0005-0000-0000-00009D030000}"/>
    <cellStyle name="Assumption Currency. 2 2 7 2 4" xfId="970" xr:uid="{00000000-0005-0000-0000-00009E030000}"/>
    <cellStyle name="Assumption Currency. 2 2 7 2 5" xfId="971" xr:uid="{00000000-0005-0000-0000-00009F030000}"/>
    <cellStyle name="Assumption Currency. 2 2 7 2 6" xfId="972" xr:uid="{00000000-0005-0000-0000-0000A0030000}"/>
    <cellStyle name="Assumption Currency. 2 2 7 2 7" xfId="973" xr:uid="{00000000-0005-0000-0000-0000A1030000}"/>
    <cellStyle name="Assumption Currency. 2 2 7 2 8" xfId="974" xr:uid="{00000000-0005-0000-0000-0000A2030000}"/>
    <cellStyle name="Assumption Currency. 2 2 7 2 9" xfId="975" xr:uid="{00000000-0005-0000-0000-0000A3030000}"/>
    <cellStyle name="Assumption Currency. 2 2 7 3" xfId="976" xr:uid="{00000000-0005-0000-0000-0000A4030000}"/>
    <cellStyle name="Assumption Currency. 2 2 7 3 10" xfId="977" xr:uid="{00000000-0005-0000-0000-0000A5030000}"/>
    <cellStyle name="Assumption Currency. 2 2 7 3 2" xfId="978" xr:uid="{00000000-0005-0000-0000-0000A6030000}"/>
    <cellStyle name="Assumption Currency. 2 2 7 3 3" xfId="979" xr:uid="{00000000-0005-0000-0000-0000A7030000}"/>
    <cellStyle name="Assumption Currency. 2 2 7 3 4" xfId="980" xr:uid="{00000000-0005-0000-0000-0000A8030000}"/>
    <cellStyle name="Assumption Currency. 2 2 7 3 5" xfId="981" xr:uid="{00000000-0005-0000-0000-0000A9030000}"/>
    <cellStyle name="Assumption Currency. 2 2 7 3 6" xfId="982" xr:uid="{00000000-0005-0000-0000-0000AA030000}"/>
    <cellStyle name="Assumption Currency. 2 2 7 3 7" xfId="983" xr:uid="{00000000-0005-0000-0000-0000AB030000}"/>
    <cellStyle name="Assumption Currency. 2 2 7 3 8" xfId="984" xr:uid="{00000000-0005-0000-0000-0000AC030000}"/>
    <cellStyle name="Assumption Currency. 2 2 7 3 9" xfId="985" xr:uid="{00000000-0005-0000-0000-0000AD030000}"/>
    <cellStyle name="Assumption Currency. 2 2 7 4" xfId="986" xr:uid="{00000000-0005-0000-0000-0000AE030000}"/>
    <cellStyle name="Assumption Currency. 2 2 7 5" xfId="987" xr:uid="{00000000-0005-0000-0000-0000AF030000}"/>
    <cellStyle name="Assumption Currency. 2 2 7 6" xfId="988" xr:uid="{00000000-0005-0000-0000-0000B0030000}"/>
    <cellStyle name="Assumption Currency. 2 2 7 7" xfId="989" xr:uid="{00000000-0005-0000-0000-0000B1030000}"/>
    <cellStyle name="Assumption Currency. 2 2 7 8" xfId="990" xr:uid="{00000000-0005-0000-0000-0000B2030000}"/>
    <cellStyle name="Assumption Currency. 2 2 7 9" xfId="991" xr:uid="{00000000-0005-0000-0000-0000B3030000}"/>
    <cellStyle name="Assumption Currency. 2 2 8" xfId="992" xr:uid="{00000000-0005-0000-0000-0000B4030000}"/>
    <cellStyle name="Assumption Currency. 2 2 8 10" xfId="993" xr:uid="{00000000-0005-0000-0000-0000B5030000}"/>
    <cellStyle name="Assumption Currency. 2 2 8 2" xfId="994" xr:uid="{00000000-0005-0000-0000-0000B6030000}"/>
    <cellStyle name="Assumption Currency. 2 2 8 2 10" xfId="995" xr:uid="{00000000-0005-0000-0000-0000B7030000}"/>
    <cellStyle name="Assumption Currency. 2 2 8 2 2" xfId="996" xr:uid="{00000000-0005-0000-0000-0000B8030000}"/>
    <cellStyle name="Assumption Currency. 2 2 8 2 3" xfId="997" xr:uid="{00000000-0005-0000-0000-0000B9030000}"/>
    <cellStyle name="Assumption Currency. 2 2 8 2 4" xfId="998" xr:uid="{00000000-0005-0000-0000-0000BA030000}"/>
    <cellStyle name="Assumption Currency. 2 2 8 2 5" xfId="999" xr:uid="{00000000-0005-0000-0000-0000BB030000}"/>
    <cellStyle name="Assumption Currency. 2 2 8 2 6" xfId="1000" xr:uid="{00000000-0005-0000-0000-0000BC030000}"/>
    <cellStyle name="Assumption Currency. 2 2 8 2 7" xfId="1001" xr:uid="{00000000-0005-0000-0000-0000BD030000}"/>
    <cellStyle name="Assumption Currency. 2 2 8 2 8" xfId="1002" xr:uid="{00000000-0005-0000-0000-0000BE030000}"/>
    <cellStyle name="Assumption Currency. 2 2 8 2 9" xfId="1003" xr:uid="{00000000-0005-0000-0000-0000BF030000}"/>
    <cellStyle name="Assumption Currency. 2 2 8 3" xfId="1004" xr:uid="{00000000-0005-0000-0000-0000C0030000}"/>
    <cellStyle name="Assumption Currency. 2 2 8 4" xfId="1005" xr:uid="{00000000-0005-0000-0000-0000C1030000}"/>
    <cellStyle name="Assumption Currency. 2 2 8 5" xfId="1006" xr:uid="{00000000-0005-0000-0000-0000C2030000}"/>
    <cellStyle name="Assumption Currency. 2 2 8 6" xfId="1007" xr:uid="{00000000-0005-0000-0000-0000C3030000}"/>
    <cellStyle name="Assumption Currency. 2 2 8 7" xfId="1008" xr:uid="{00000000-0005-0000-0000-0000C4030000}"/>
    <cellStyle name="Assumption Currency. 2 2 8 8" xfId="1009" xr:uid="{00000000-0005-0000-0000-0000C5030000}"/>
    <cellStyle name="Assumption Currency. 2 2 8 9" xfId="1010" xr:uid="{00000000-0005-0000-0000-0000C6030000}"/>
    <cellStyle name="Assumption Currency. 2 2 9" xfId="1011" xr:uid="{00000000-0005-0000-0000-0000C7030000}"/>
    <cellStyle name="Assumption Currency. 2 2 9 10" xfId="1012" xr:uid="{00000000-0005-0000-0000-0000C8030000}"/>
    <cellStyle name="Assumption Currency. 2 2 9 2" xfId="1013" xr:uid="{00000000-0005-0000-0000-0000C9030000}"/>
    <cellStyle name="Assumption Currency. 2 2 9 3" xfId="1014" xr:uid="{00000000-0005-0000-0000-0000CA030000}"/>
    <cellStyle name="Assumption Currency. 2 2 9 4" xfId="1015" xr:uid="{00000000-0005-0000-0000-0000CB030000}"/>
    <cellStyle name="Assumption Currency. 2 2 9 5" xfId="1016" xr:uid="{00000000-0005-0000-0000-0000CC030000}"/>
    <cellStyle name="Assumption Currency. 2 2 9 6" xfId="1017" xr:uid="{00000000-0005-0000-0000-0000CD030000}"/>
    <cellStyle name="Assumption Currency. 2 2 9 7" xfId="1018" xr:uid="{00000000-0005-0000-0000-0000CE030000}"/>
    <cellStyle name="Assumption Currency. 2 2 9 8" xfId="1019" xr:uid="{00000000-0005-0000-0000-0000CF030000}"/>
    <cellStyle name="Assumption Currency. 2 2 9 9" xfId="1020" xr:uid="{00000000-0005-0000-0000-0000D0030000}"/>
    <cellStyle name="Assumption Currency. 2 3" xfId="1021" xr:uid="{00000000-0005-0000-0000-0000D1030000}"/>
    <cellStyle name="Assumption Currency. 2 3 10" xfId="1022" xr:uid="{00000000-0005-0000-0000-0000D2030000}"/>
    <cellStyle name="Assumption Currency. 2 3 11" xfId="1023" xr:uid="{00000000-0005-0000-0000-0000D3030000}"/>
    <cellStyle name="Assumption Currency. 2 3 12" xfId="1024" xr:uid="{00000000-0005-0000-0000-0000D4030000}"/>
    <cellStyle name="Assumption Currency. 2 3 13" xfId="1025" xr:uid="{00000000-0005-0000-0000-0000D5030000}"/>
    <cellStyle name="Assumption Currency. 2 3 14" xfId="1026" xr:uid="{00000000-0005-0000-0000-0000D6030000}"/>
    <cellStyle name="Assumption Currency. 2 3 2" xfId="1027" xr:uid="{00000000-0005-0000-0000-0000D7030000}"/>
    <cellStyle name="Assumption Currency. 2 3 2 10" xfId="1028" xr:uid="{00000000-0005-0000-0000-0000D8030000}"/>
    <cellStyle name="Assumption Currency. 2 3 2 11" xfId="1029" xr:uid="{00000000-0005-0000-0000-0000D9030000}"/>
    <cellStyle name="Assumption Currency. 2 3 2 12" xfId="1030" xr:uid="{00000000-0005-0000-0000-0000DA030000}"/>
    <cellStyle name="Assumption Currency. 2 3 2 13" xfId="1031" xr:uid="{00000000-0005-0000-0000-0000DB030000}"/>
    <cellStyle name="Assumption Currency. 2 3 2 2" xfId="1032" xr:uid="{00000000-0005-0000-0000-0000DC030000}"/>
    <cellStyle name="Assumption Currency. 2 3 2 2 10" xfId="1033" xr:uid="{00000000-0005-0000-0000-0000DD030000}"/>
    <cellStyle name="Assumption Currency. 2 3 2 2 11" xfId="1034" xr:uid="{00000000-0005-0000-0000-0000DE030000}"/>
    <cellStyle name="Assumption Currency. 2 3 2 2 12" xfId="1035" xr:uid="{00000000-0005-0000-0000-0000DF030000}"/>
    <cellStyle name="Assumption Currency. 2 3 2 2 2" xfId="1036" xr:uid="{00000000-0005-0000-0000-0000E0030000}"/>
    <cellStyle name="Assumption Currency. 2 3 2 2 2 10" xfId="1037" xr:uid="{00000000-0005-0000-0000-0000E1030000}"/>
    <cellStyle name="Assumption Currency. 2 3 2 2 2 2" xfId="1038" xr:uid="{00000000-0005-0000-0000-0000E2030000}"/>
    <cellStyle name="Assumption Currency. 2 3 2 2 2 2 10" xfId="1039" xr:uid="{00000000-0005-0000-0000-0000E3030000}"/>
    <cellStyle name="Assumption Currency. 2 3 2 2 2 2 2" xfId="1040" xr:uid="{00000000-0005-0000-0000-0000E4030000}"/>
    <cellStyle name="Assumption Currency. 2 3 2 2 2 2 3" xfId="1041" xr:uid="{00000000-0005-0000-0000-0000E5030000}"/>
    <cellStyle name="Assumption Currency. 2 3 2 2 2 2 4" xfId="1042" xr:uid="{00000000-0005-0000-0000-0000E6030000}"/>
    <cellStyle name="Assumption Currency. 2 3 2 2 2 2 5" xfId="1043" xr:uid="{00000000-0005-0000-0000-0000E7030000}"/>
    <cellStyle name="Assumption Currency. 2 3 2 2 2 2 6" xfId="1044" xr:uid="{00000000-0005-0000-0000-0000E8030000}"/>
    <cellStyle name="Assumption Currency. 2 3 2 2 2 2 7" xfId="1045" xr:uid="{00000000-0005-0000-0000-0000E9030000}"/>
    <cellStyle name="Assumption Currency. 2 3 2 2 2 2 8" xfId="1046" xr:uid="{00000000-0005-0000-0000-0000EA030000}"/>
    <cellStyle name="Assumption Currency. 2 3 2 2 2 2 9" xfId="1047" xr:uid="{00000000-0005-0000-0000-0000EB030000}"/>
    <cellStyle name="Assumption Currency. 2 3 2 2 2 3" xfId="1048" xr:uid="{00000000-0005-0000-0000-0000EC030000}"/>
    <cellStyle name="Assumption Currency. 2 3 2 2 2 4" xfId="1049" xr:uid="{00000000-0005-0000-0000-0000ED030000}"/>
    <cellStyle name="Assumption Currency. 2 3 2 2 2 5" xfId="1050" xr:uid="{00000000-0005-0000-0000-0000EE030000}"/>
    <cellStyle name="Assumption Currency. 2 3 2 2 2 6" xfId="1051" xr:uid="{00000000-0005-0000-0000-0000EF030000}"/>
    <cellStyle name="Assumption Currency. 2 3 2 2 2 7" xfId="1052" xr:uid="{00000000-0005-0000-0000-0000F0030000}"/>
    <cellStyle name="Assumption Currency. 2 3 2 2 2 8" xfId="1053" xr:uid="{00000000-0005-0000-0000-0000F1030000}"/>
    <cellStyle name="Assumption Currency. 2 3 2 2 2 9" xfId="1054" xr:uid="{00000000-0005-0000-0000-0000F2030000}"/>
    <cellStyle name="Assumption Currency. 2 3 2 2 3" xfId="1055" xr:uid="{00000000-0005-0000-0000-0000F3030000}"/>
    <cellStyle name="Assumption Currency. 2 3 2 2 3 10" xfId="1056" xr:uid="{00000000-0005-0000-0000-0000F4030000}"/>
    <cellStyle name="Assumption Currency. 2 3 2 2 3 2" xfId="1057" xr:uid="{00000000-0005-0000-0000-0000F5030000}"/>
    <cellStyle name="Assumption Currency. 2 3 2 2 3 3" xfId="1058" xr:uid="{00000000-0005-0000-0000-0000F6030000}"/>
    <cellStyle name="Assumption Currency. 2 3 2 2 3 4" xfId="1059" xr:uid="{00000000-0005-0000-0000-0000F7030000}"/>
    <cellStyle name="Assumption Currency. 2 3 2 2 3 5" xfId="1060" xr:uid="{00000000-0005-0000-0000-0000F8030000}"/>
    <cellStyle name="Assumption Currency. 2 3 2 2 3 6" xfId="1061" xr:uid="{00000000-0005-0000-0000-0000F9030000}"/>
    <cellStyle name="Assumption Currency. 2 3 2 2 3 7" xfId="1062" xr:uid="{00000000-0005-0000-0000-0000FA030000}"/>
    <cellStyle name="Assumption Currency. 2 3 2 2 3 8" xfId="1063" xr:uid="{00000000-0005-0000-0000-0000FB030000}"/>
    <cellStyle name="Assumption Currency. 2 3 2 2 3 9" xfId="1064" xr:uid="{00000000-0005-0000-0000-0000FC030000}"/>
    <cellStyle name="Assumption Currency. 2 3 2 2 4" xfId="1065" xr:uid="{00000000-0005-0000-0000-0000FD030000}"/>
    <cellStyle name="Assumption Currency. 2 3 2 2 5" xfId="1066" xr:uid="{00000000-0005-0000-0000-0000FE030000}"/>
    <cellStyle name="Assumption Currency. 2 3 2 2 6" xfId="1067" xr:uid="{00000000-0005-0000-0000-0000FF030000}"/>
    <cellStyle name="Assumption Currency. 2 3 2 2 7" xfId="1068" xr:uid="{00000000-0005-0000-0000-000000040000}"/>
    <cellStyle name="Assumption Currency. 2 3 2 2 8" xfId="1069" xr:uid="{00000000-0005-0000-0000-000001040000}"/>
    <cellStyle name="Assumption Currency. 2 3 2 2 9" xfId="1070" xr:uid="{00000000-0005-0000-0000-000002040000}"/>
    <cellStyle name="Assumption Currency. 2 3 2 3" xfId="1071" xr:uid="{00000000-0005-0000-0000-000003040000}"/>
    <cellStyle name="Assumption Currency. 2 3 2 3 10" xfId="1072" xr:uid="{00000000-0005-0000-0000-000004040000}"/>
    <cellStyle name="Assumption Currency. 2 3 2 3 2" xfId="1073" xr:uid="{00000000-0005-0000-0000-000005040000}"/>
    <cellStyle name="Assumption Currency. 2 3 2 3 2 10" xfId="1074" xr:uid="{00000000-0005-0000-0000-000006040000}"/>
    <cellStyle name="Assumption Currency. 2 3 2 3 2 2" xfId="1075" xr:uid="{00000000-0005-0000-0000-000007040000}"/>
    <cellStyle name="Assumption Currency. 2 3 2 3 2 3" xfId="1076" xr:uid="{00000000-0005-0000-0000-000008040000}"/>
    <cellStyle name="Assumption Currency. 2 3 2 3 2 4" xfId="1077" xr:uid="{00000000-0005-0000-0000-000009040000}"/>
    <cellStyle name="Assumption Currency. 2 3 2 3 2 5" xfId="1078" xr:uid="{00000000-0005-0000-0000-00000A040000}"/>
    <cellStyle name="Assumption Currency. 2 3 2 3 2 6" xfId="1079" xr:uid="{00000000-0005-0000-0000-00000B040000}"/>
    <cellStyle name="Assumption Currency. 2 3 2 3 2 7" xfId="1080" xr:uid="{00000000-0005-0000-0000-00000C040000}"/>
    <cellStyle name="Assumption Currency. 2 3 2 3 2 8" xfId="1081" xr:uid="{00000000-0005-0000-0000-00000D040000}"/>
    <cellStyle name="Assumption Currency. 2 3 2 3 2 9" xfId="1082" xr:uid="{00000000-0005-0000-0000-00000E040000}"/>
    <cellStyle name="Assumption Currency. 2 3 2 3 3" xfId="1083" xr:uid="{00000000-0005-0000-0000-00000F040000}"/>
    <cellStyle name="Assumption Currency. 2 3 2 3 4" xfId="1084" xr:uid="{00000000-0005-0000-0000-000010040000}"/>
    <cellStyle name="Assumption Currency. 2 3 2 3 5" xfId="1085" xr:uid="{00000000-0005-0000-0000-000011040000}"/>
    <cellStyle name="Assumption Currency. 2 3 2 3 6" xfId="1086" xr:uid="{00000000-0005-0000-0000-000012040000}"/>
    <cellStyle name="Assumption Currency. 2 3 2 3 7" xfId="1087" xr:uid="{00000000-0005-0000-0000-000013040000}"/>
    <cellStyle name="Assumption Currency. 2 3 2 3 8" xfId="1088" xr:uid="{00000000-0005-0000-0000-000014040000}"/>
    <cellStyle name="Assumption Currency. 2 3 2 3 9" xfId="1089" xr:uid="{00000000-0005-0000-0000-000015040000}"/>
    <cellStyle name="Assumption Currency. 2 3 2 4" xfId="1090" xr:uid="{00000000-0005-0000-0000-000016040000}"/>
    <cellStyle name="Assumption Currency. 2 3 2 4 10" xfId="1091" xr:uid="{00000000-0005-0000-0000-000017040000}"/>
    <cellStyle name="Assumption Currency. 2 3 2 4 2" xfId="1092" xr:uid="{00000000-0005-0000-0000-000018040000}"/>
    <cellStyle name="Assumption Currency. 2 3 2 4 3" xfId="1093" xr:uid="{00000000-0005-0000-0000-000019040000}"/>
    <cellStyle name="Assumption Currency. 2 3 2 4 4" xfId="1094" xr:uid="{00000000-0005-0000-0000-00001A040000}"/>
    <cellStyle name="Assumption Currency. 2 3 2 4 5" xfId="1095" xr:uid="{00000000-0005-0000-0000-00001B040000}"/>
    <cellStyle name="Assumption Currency. 2 3 2 4 6" xfId="1096" xr:uid="{00000000-0005-0000-0000-00001C040000}"/>
    <cellStyle name="Assumption Currency. 2 3 2 4 7" xfId="1097" xr:uid="{00000000-0005-0000-0000-00001D040000}"/>
    <cellStyle name="Assumption Currency. 2 3 2 4 8" xfId="1098" xr:uid="{00000000-0005-0000-0000-00001E040000}"/>
    <cellStyle name="Assumption Currency. 2 3 2 4 9" xfId="1099" xr:uid="{00000000-0005-0000-0000-00001F040000}"/>
    <cellStyle name="Assumption Currency. 2 3 2 5" xfId="1100" xr:uid="{00000000-0005-0000-0000-000020040000}"/>
    <cellStyle name="Assumption Currency. 2 3 2 6" xfId="1101" xr:uid="{00000000-0005-0000-0000-000021040000}"/>
    <cellStyle name="Assumption Currency. 2 3 2 7" xfId="1102" xr:uid="{00000000-0005-0000-0000-000022040000}"/>
    <cellStyle name="Assumption Currency. 2 3 2 8" xfId="1103" xr:uid="{00000000-0005-0000-0000-000023040000}"/>
    <cellStyle name="Assumption Currency. 2 3 2 9" xfId="1104" xr:uid="{00000000-0005-0000-0000-000024040000}"/>
    <cellStyle name="Assumption Currency. 2 3 3" xfId="1105" xr:uid="{00000000-0005-0000-0000-000025040000}"/>
    <cellStyle name="Assumption Currency. 2 3 3 10" xfId="1106" xr:uid="{00000000-0005-0000-0000-000026040000}"/>
    <cellStyle name="Assumption Currency. 2 3 3 11" xfId="1107" xr:uid="{00000000-0005-0000-0000-000027040000}"/>
    <cellStyle name="Assumption Currency. 2 3 3 12" xfId="1108" xr:uid="{00000000-0005-0000-0000-000028040000}"/>
    <cellStyle name="Assumption Currency. 2 3 3 2" xfId="1109" xr:uid="{00000000-0005-0000-0000-000029040000}"/>
    <cellStyle name="Assumption Currency. 2 3 3 2 10" xfId="1110" xr:uid="{00000000-0005-0000-0000-00002A040000}"/>
    <cellStyle name="Assumption Currency. 2 3 3 2 2" xfId="1111" xr:uid="{00000000-0005-0000-0000-00002B040000}"/>
    <cellStyle name="Assumption Currency. 2 3 3 2 2 10" xfId="1112" xr:uid="{00000000-0005-0000-0000-00002C040000}"/>
    <cellStyle name="Assumption Currency. 2 3 3 2 2 2" xfId="1113" xr:uid="{00000000-0005-0000-0000-00002D040000}"/>
    <cellStyle name="Assumption Currency. 2 3 3 2 2 3" xfId="1114" xr:uid="{00000000-0005-0000-0000-00002E040000}"/>
    <cellStyle name="Assumption Currency. 2 3 3 2 2 4" xfId="1115" xr:uid="{00000000-0005-0000-0000-00002F040000}"/>
    <cellStyle name="Assumption Currency. 2 3 3 2 2 5" xfId="1116" xr:uid="{00000000-0005-0000-0000-000030040000}"/>
    <cellStyle name="Assumption Currency. 2 3 3 2 2 6" xfId="1117" xr:uid="{00000000-0005-0000-0000-000031040000}"/>
    <cellStyle name="Assumption Currency. 2 3 3 2 2 7" xfId="1118" xr:uid="{00000000-0005-0000-0000-000032040000}"/>
    <cellStyle name="Assumption Currency. 2 3 3 2 2 8" xfId="1119" xr:uid="{00000000-0005-0000-0000-000033040000}"/>
    <cellStyle name="Assumption Currency. 2 3 3 2 2 9" xfId="1120" xr:uid="{00000000-0005-0000-0000-000034040000}"/>
    <cellStyle name="Assumption Currency. 2 3 3 2 3" xfId="1121" xr:uid="{00000000-0005-0000-0000-000035040000}"/>
    <cellStyle name="Assumption Currency. 2 3 3 2 4" xfId="1122" xr:uid="{00000000-0005-0000-0000-000036040000}"/>
    <cellStyle name="Assumption Currency. 2 3 3 2 5" xfId="1123" xr:uid="{00000000-0005-0000-0000-000037040000}"/>
    <cellStyle name="Assumption Currency. 2 3 3 2 6" xfId="1124" xr:uid="{00000000-0005-0000-0000-000038040000}"/>
    <cellStyle name="Assumption Currency. 2 3 3 2 7" xfId="1125" xr:uid="{00000000-0005-0000-0000-000039040000}"/>
    <cellStyle name="Assumption Currency. 2 3 3 2 8" xfId="1126" xr:uid="{00000000-0005-0000-0000-00003A040000}"/>
    <cellStyle name="Assumption Currency. 2 3 3 2 9" xfId="1127" xr:uid="{00000000-0005-0000-0000-00003B040000}"/>
    <cellStyle name="Assumption Currency. 2 3 3 3" xfId="1128" xr:uid="{00000000-0005-0000-0000-00003C040000}"/>
    <cellStyle name="Assumption Currency. 2 3 3 3 10" xfId="1129" xr:uid="{00000000-0005-0000-0000-00003D040000}"/>
    <cellStyle name="Assumption Currency. 2 3 3 3 2" xfId="1130" xr:uid="{00000000-0005-0000-0000-00003E040000}"/>
    <cellStyle name="Assumption Currency. 2 3 3 3 3" xfId="1131" xr:uid="{00000000-0005-0000-0000-00003F040000}"/>
    <cellStyle name="Assumption Currency. 2 3 3 3 4" xfId="1132" xr:uid="{00000000-0005-0000-0000-000040040000}"/>
    <cellStyle name="Assumption Currency. 2 3 3 3 5" xfId="1133" xr:uid="{00000000-0005-0000-0000-000041040000}"/>
    <cellStyle name="Assumption Currency. 2 3 3 3 6" xfId="1134" xr:uid="{00000000-0005-0000-0000-000042040000}"/>
    <cellStyle name="Assumption Currency. 2 3 3 3 7" xfId="1135" xr:uid="{00000000-0005-0000-0000-000043040000}"/>
    <cellStyle name="Assumption Currency. 2 3 3 3 8" xfId="1136" xr:uid="{00000000-0005-0000-0000-000044040000}"/>
    <cellStyle name="Assumption Currency. 2 3 3 3 9" xfId="1137" xr:uid="{00000000-0005-0000-0000-000045040000}"/>
    <cellStyle name="Assumption Currency. 2 3 3 4" xfId="1138" xr:uid="{00000000-0005-0000-0000-000046040000}"/>
    <cellStyle name="Assumption Currency. 2 3 3 5" xfId="1139" xr:uid="{00000000-0005-0000-0000-000047040000}"/>
    <cellStyle name="Assumption Currency. 2 3 3 6" xfId="1140" xr:uid="{00000000-0005-0000-0000-000048040000}"/>
    <cellStyle name="Assumption Currency. 2 3 3 7" xfId="1141" xr:uid="{00000000-0005-0000-0000-000049040000}"/>
    <cellStyle name="Assumption Currency. 2 3 3 8" xfId="1142" xr:uid="{00000000-0005-0000-0000-00004A040000}"/>
    <cellStyle name="Assumption Currency. 2 3 3 9" xfId="1143" xr:uid="{00000000-0005-0000-0000-00004B040000}"/>
    <cellStyle name="Assumption Currency. 2 3 4" xfId="1144" xr:uid="{00000000-0005-0000-0000-00004C040000}"/>
    <cellStyle name="Assumption Currency. 2 3 4 10" xfId="1145" xr:uid="{00000000-0005-0000-0000-00004D040000}"/>
    <cellStyle name="Assumption Currency. 2 3 4 2" xfId="1146" xr:uid="{00000000-0005-0000-0000-00004E040000}"/>
    <cellStyle name="Assumption Currency. 2 3 4 2 10" xfId="1147" xr:uid="{00000000-0005-0000-0000-00004F040000}"/>
    <cellStyle name="Assumption Currency. 2 3 4 2 2" xfId="1148" xr:uid="{00000000-0005-0000-0000-000050040000}"/>
    <cellStyle name="Assumption Currency. 2 3 4 2 3" xfId="1149" xr:uid="{00000000-0005-0000-0000-000051040000}"/>
    <cellStyle name="Assumption Currency. 2 3 4 2 4" xfId="1150" xr:uid="{00000000-0005-0000-0000-000052040000}"/>
    <cellStyle name="Assumption Currency. 2 3 4 2 5" xfId="1151" xr:uid="{00000000-0005-0000-0000-000053040000}"/>
    <cellStyle name="Assumption Currency. 2 3 4 2 6" xfId="1152" xr:uid="{00000000-0005-0000-0000-000054040000}"/>
    <cellStyle name="Assumption Currency. 2 3 4 2 7" xfId="1153" xr:uid="{00000000-0005-0000-0000-000055040000}"/>
    <cellStyle name="Assumption Currency. 2 3 4 2 8" xfId="1154" xr:uid="{00000000-0005-0000-0000-000056040000}"/>
    <cellStyle name="Assumption Currency. 2 3 4 2 9" xfId="1155" xr:uid="{00000000-0005-0000-0000-000057040000}"/>
    <cellStyle name="Assumption Currency. 2 3 4 3" xfId="1156" xr:uid="{00000000-0005-0000-0000-000058040000}"/>
    <cellStyle name="Assumption Currency. 2 3 4 4" xfId="1157" xr:uid="{00000000-0005-0000-0000-000059040000}"/>
    <cellStyle name="Assumption Currency. 2 3 4 5" xfId="1158" xr:uid="{00000000-0005-0000-0000-00005A040000}"/>
    <cellStyle name="Assumption Currency. 2 3 4 6" xfId="1159" xr:uid="{00000000-0005-0000-0000-00005B040000}"/>
    <cellStyle name="Assumption Currency. 2 3 4 7" xfId="1160" xr:uid="{00000000-0005-0000-0000-00005C040000}"/>
    <cellStyle name="Assumption Currency. 2 3 4 8" xfId="1161" xr:uid="{00000000-0005-0000-0000-00005D040000}"/>
    <cellStyle name="Assumption Currency. 2 3 4 9" xfId="1162" xr:uid="{00000000-0005-0000-0000-00005E040000}"/>
    <cellStyle name="Assumption Currency. 2 3 5" xfId="1163" xr:uid="{00000000-0005-0000-0000-00005F040000}"/>
    <cellStyle name="Assumption Currency. 2 3 5 10" xfId="1164" xr:uid="{00000000-0005-0000-0000-000060040000}"/>
    <cellStyle name="Assumption Currency. 2 3 5 2" xfId="1165" xr:uid="{00000000-0005-0000-0000-000061040000}"/>
    <cellStyle name="Assumption Currency. 2 3 5 3" xfId="1166" xr:uid="{00000000-0005-0000-0000-000062040000}"/>
    <cellStyle name="Assumption Currency. 2 3 5 4" xfId="1167" xr:uid="{00000000-0005-0000-0000-000063040000}"/>
    <cellStyle name="Assumption Currency. 2 3 5 5" xfId="1168" xr:uid="{00000000-0005-0000-0000-000064040000}"/>
    <cellStyle name="Assumption Currency. 2 3 5 6" xfId="1169" xr:uid="{00000000-0005-0000-0000-000065040000}"/>
    <cellStyle name="Assumption Currency. 2 3 5 7" xfId="1170" xr:uid="{00000000-0005-0000-0000-000066040000}"/>
    <cellStyle name="Assumption Currency. 2 3 5 8" xfId="1171" xr:uid="{00000000-0005-0000-0000-000067040000}"/>
    <cellStyle name="Assumption Currency. 2 3 5 9" xfId="1172" xr:uid="{00000000-0005-0000-0000-000068040000}"/>
    <cellStyle name="Assumption Currency. 2 3 6" xfId="1173" xr:uid="{00000000-0005-0000-0000-000069040000}"/>
    <cellStyle name="Assumption Currency. 2 3 7" xfId="1174" xr:uid="{00000000-0005-0000-0000-00006A040000}"/>
    <cellStyle name="Assumption Currency. 2 3 8" xfId="1175" xr:uid="{00000000-0005-0000-0000-00006B040000}"/>
    <cellStyle name="Assumption Currency. 2 3 9" xfId="1176" xr:uid="{00000000-0005-0000-0000-00006C040000}"/>
    <cellStyle name="Assumption Currency. 2 4" xfId="1177" xr:uid="{00000000-0005-0000-0000-00006D040000}"/>
    <cellStyle name="Assumption Currency. 2 4 10" xfId="1178" xr:uid="{00000000-0005-0000-0000-00006E040000}"/>
    <cellStyle name="Assumption Currency. 2 4 11" xfId="1179" xr:uid="{00000000-0005-0000-0000-00006F040000}"/>
    <cellStyle name="Assumption Currency. 2 4 12" xfId="1180" xr:uid="{00000000-0005-0000-0000-000070040000}"/>
    <cellStyle name="Assumption Currency. 2 4 13" xfId="1181" xr:uid="{00000000-0005-0000-0000-000071040000}"/>
    <cellStyle name="Assumption Currency. 2 4 2" xfId="1182" xr:uid="{00000000-0005-0000-0000-000072040000}"/>
    <cellStyle name="Assumption Currency. 2 4 2 10" xfId="1183" xr:uid="{00000000-0005-0000-0000-000073040000}"/>
    <cellStyle name="Assumption Currency. 2 4 2 11" xfId="1184" xr:uid="{00000000-0005-0000-0000-000074040000}"/>
    <cellStyle name="Assumption Currency. 2 4 2 12" xfId="1185" xr:uid="{00000000-0005-0000-0000-000075040000}"/>
    <cellStyle name="Assumption Currency. 2 4 2 2" xfId="1186" xr:uid="{00000000-0005-0000-0000-000076040000}"/>
    <cellStyle name="Assumption Currency. 2 4 2 2 10" xfId="1187" xr:uid="{00000000-0005-0000-0000-000077040000}"/>
    <cellStyle name="Assumption Currency. 2 4 2 2 2" xfId="1188" xr:uid="{00000000-0005-0000-0000-000078040000}"/>
    <cellStyle name="Assumption Currency. 2 4 2 2 2 10" xfId="1189" xr:uid="{00000000-0005-0000-0000-000079040000}"/>
    <cellStyle name="Assumption Currency. 2 4 2 2 2 2" xfId="1190" xr:uid="{00000000-0005-0000-0000-00007A040000}"/>
    <cellStyle name="Assumption Currency. 2 4 2 2 2 3" xfId="1191" xr:uid="{00000000-0005-0000-0000-00007B040000}"/>
    <cellStyle name="Assumption Currency. 2 4 2 2 2 4" xfId="1192" xr:uid="{00000000-0005-0000-0000-00007C040000}"/>
    <cellStyle name="Assumption Currency. 2 4 2 2 2 5" xfId="1193" xr:uid="{00000000-0005-0000-0000-00007D040000}"/>
    <cellStyle name="Assumption Currency. 2 4 2 2 2 6" xfId="1194" xr:uid="{00000000-0005-0000-0000-00007E040000}"/>
    <cellStyle name="Assumption Currency. 2 4 2 2 2 7" xfId="1195" xr:uid="{00000000-0005-0000-0000-00007F040000}"/>
    <cellStyle name="Assumption Currency. 2 4 2 2 2 8" xfId="1196" xr:uid="{00000000-0005-0000-0000-000080040000}"/>
    <cellStyle name="Assumption Currency. 2 4 2 2 2 9" xfId="1197" xr:uid="{00000000-0005-0000-0000-000081040000}"/>
    <cellStyle name="Assumption Currency. 2 4 2 2 3" xfId="1198" xr:uid="{00000000-0005-0000-0000-000082040000}"/>
    <cellStyle name="Assumption Currency. 2 4 2 2 4" xfId="1199" xr:uid="{00000000-0005-0000-0000-000083040000}"/>
    <cellStyle name="Assumption Currency. 2 4 2 2 5" xfId="1200" xr:uid="{00000000-0005-0000-0000-000084040000}"/>
    <cellStyle name="Assumption Currency. 2 4 2 2 6" xfId="1201" xr:uid="{00000000-0005-0000-0000-000085040000}"/>
    <cellStyle name="Assumption Currency. 2 4 2 2 7" xfId="1202" xr:uid="{00000000-0005-0000-0000-000086040000}"/>
    <cellStyle name="Assumption Currency. 2 4 2 2 8" xfId="1203" xr:uid="{00000000-0005-0000-0000-000087040000}"/>
    <cellStyle name="Assumption Currency. 2 4 2 2 9" xfId="1204" xr:uid="{00000000-0005-0000-0000-000088040000}"/>
    <cellStyle name="Assumption Currency. 2 4 2 3" xfId="1205" xr:uid="{00000000-0005-0000-0000-000089040000}"/>
    <cellStyle name="Assumption Currency. 2 4 2 3 10" xfId="1206" xr:uid="{00000000-0005-0000-0000-00008A040000}"/>
    <cellStyle name="Assumption Currency. 2 4 2 3 2" xfId="1207" xr:uid="{00000000-0005-0000-0000-00008B040000}"/>
    <cellStyle name="Assumption Currency. 2 4 2 3 3" xfId="1208" xr:uid="{00000000-0005-0000-0000-00008C040000}"/>
    <cellStyle name="Assumption Currency. 2 4 2 3 4" xfId="1209" xr:uid="{00000000-0005-0000-0000-00008D040000}"/>
    <cellStyle name="Assumption Currency. 2 4 2 3 5" xfId="1210" xr:uid="{00000000-0005-0000-0000-00008E040000}"/>
    <cellStyle name="Assumption Currency. 2 4 2 3 6" xfId="1211" xr:uid="{00000000-0005-0000-0000-00008F040000}"/>
    <cellStyle name="Assumption Currency. 2 4 2 3 7" xfId="1212" xr:uid="{00000000-0005-0000-0000-000090040000}"/>
    <cellStyle name="Assumption Currency. 2 4 2 3 8" xfId="1213" xr:uid="{00000000-0005-0000-0000-000091040000}"/>
    <cellStyle name="Assumption Currency. 2 4 2 3 9" xfId="1214" xr:uid="{00000000-0005-0000-0000-000092040000}"/>
    <cellStyle name="Assumption Currency. 2 4 2 4" xfId="1215" xr:uid="{00000000-0005-0000-0000-000093040000}"/>
    <cellStyle name="Assumption Currency. 2 4 2 5" xfId="1216" xr:uid="{00000000-0005-0000-0000-000094040000}"/>
    <cellStyle name="Assumption Currency. 2 4 2 6" xfId="1217" xr:uid="{00000000-0005-0000-0000-000095040000}"/>
    <cellStyle name="Assumption Currency. 2 4 2 7" xfId="1218" xr:uid="{00000000-0005-0000-0000-000096040000}"/>
    <cellStyle name="Assumption Currency. 2 4 2 8" xfId="1219" xr:uid="{00000000-0005-0000-0000-000097040000}"/>
    <cellStyle name="Assumption Currency. 2 4 2 9" xfId="1220" xr:uid="{00000000-0005-0000-0000-000098040000}"/>
    <cellStyle name="Assumption Currency. 2 4 3" xfId="1221" xr:uid="{00000000-0005-0000-0000-000099040000}"/>
    <cellStyle name="Assumption Currency. 2 4 3 10" xfId="1222" xr:uid="{00000000-0005-0000-0000-00009A040000}"/>
    <cellStyle name="Assumption Currency. 2 4 3 2" xfId="1223" xr:uid="{00000000-0005-0000-0000-00009B040000}"/>
    <cellStyle name="Assumption Currency. 2 4 3 2 10" xfId="1224" xr:uid="{00000000-0005-0000-0000-00009C040000}"/>
    <cellStyle name="Assumption Currency. 2 4 3 2 2" xfId="1225" xr:uid="{00000000-0005-0000-0000-00009D040000}"/>
    <cellStyle name="Assumption Currency. 2 4 3 2 3" xfId="1226" xr:uid="{00000000-0005-0000-0000-00009E040000}"/>
    <cellStyle name="Assumption Currency. 2 4 3 2 4" xfId="1227" xr:uid="{00000000-0005-0000-0000-00009F040000}"/>
    <cellStyle name="Assumption Currency. 2 4 3 2 5" xfId="1228" xr:uid="{00000000-0005-0000-0000-0000A0040000}"/>
    <cellStyle name="Assumption Currency. 2 4 3 2 6" xfId="1229" xr:uid="{00000000-0005-0000-0000-0000A1040000}"/>
    <cellStyle name="Assumption Currency. 2 4 3 2 7" xfId="1230" xr:uid="{00000000-0005-0000-0000-0000A2040000}"/>
    <cellStyle name="Assumption Currency. 2 4 3 2 8" xfId="1231" xr:uid="{00000000-0005-0000-0000-0000A3040000}"/>
    <cellStyle name="Assumption Currency. 2 4 3 2 9" xfId="1232" xr:uid="{00000000-0005-0000-0000-0000A4040000}"/>
    <cellStyle name="Assumption Currency. 2 4 3 3" xfId="1233" xr:uid="{00000000-0005-0000-0000-0000A5040000}"/>
    <cellStyle name="Assumption Currency. 2 4 3 4" xfId="1234" xr:uid="{00000000-0005-0000-0000-0000A6040000}"/>
    <cellStyle name="Assumption Currency. 2 4 3 5" xfId="1235" xr:uid="{00000000-0005-0000-0000-0000A7040000}"/>
    <cellStyle name="Assumption Currency. 2 4 3 6" xfId="1236" xr:uid="{00000000-0005-0000-0000-0000A8040000}"/>
    <cellStyle name="Assumption Currency. 2 4 3 7" xfId="1237" xr:uid="{00000000-0005-0000-0000-0000A9040000}"/>
    <cellStyle name="Assumption Currency. 2 4 3 8" xfId="1238" xr:uid="{00000000-0005-0000-0000-0000AA040000}"/>
    <cellStyle name="Assumption Currency. 2 4 3 9" xfId="1239" xr:uid="{00000000-0005-0000-0000-0000AB040000}"/>
    <cellStyle name="Assumption Currency. 2 4 4" xfId="1240" xr:uid="{00000000-0005-0000-0000-0000AC040000}"/>
    <cellStyle name="Assumption Currency. 2 4 4 10" xfId="1241" xr:uid="{00000000-0005-0000-0000-0000AD040000}"/>
    <cellStyle name="Assumption Currency. 2 4 4 2" xfId="1242" xr:uid="{00000000-0005-0000-0000-0000AE040000}"/>
    <cellStyle name="Assumption Currency. 2 4 4 3" xfId="1243" xr:uid="{00000000-0005-0000-0000-0000AF040000}"/>
    <cellStyle name="Assumption Currency. 2 4 4 4" xfId="1244" xr:uid="{00000000-0005-0000-0000-0000B0040000}"/>
    <cellStyle name="Assumption Currency. 2 4 4 5" xfId="1245" xr:uid="{00000000-0005-0000-0000-0000B1040000}"/>
    <cellStyle name="Assumption Currency. 2 4 4 6" xfId="1246" xr:uid="{00000000-0005-0000-0000-0000B2040000}"/>
    <cellStyle name="Assumption Currency. 2 4 4 7" xfId="1247" xr:uid="{00000000-0005-0000-0000-0000B3040000}"/>
    <cellStyle name="Assumption Currency. 2 4 4 8" xfId="1248" xr:uid="{00000000-0005-0000-0000-0000B4040000}"/>
    <cellStyle name="Assumption Currency. 2 4 4 9" xfId="1249" xr:uid="{00000000-0005-0000-0000-0000B5040000}"/>
    <cellStyle name="Assumption Currency. 2 4 5" xfId="1250" xr:uid="{00000000-0005-0000-0000-0000B6040000}"/>
    <cellStyle name="Assumption Currency. 2 4 6" xfId="1251" xr:uid="{00000000-0005-0000-0000-0000B7040000}"/>
    <cellStyle name="Assumption Currency. 2 4 7" xfId="1252" xr:uid="{00000000-0005-0000-0000-0000B8040000}"/>
    <cellStyle name="Assumption Currency. 2 4 8" xfId="1253" xr:uid="{00000000-0005-0000-0000-0000B9040000}"/>
    <cellStyle name="Assumption Currency. 2 4 9" xfId="1254" xr:uid="{00000000-0005-0000-0000-0000BA040000}"/>
    <cellStyle name="Assumption Currency. 2 5" xfId="1255" xr:uid="{00000000-0005-0000-0000-0000BB040000}"/>
    <cellStyle name="Assumption Currency. 2 5 10" xfId="1256" xr:uid="{00000000-0005-0000-0000-0000BC040000}"/>
    <cellStyle name="Assumption Currency. 2 5 11" xfId="1257" xr:uid="{00000000-0005-0000-0000-0000BD040000}"/>
    <cellStyle name="Assumption Currency. 2 5 12" xfId="1258" xr:uid="{00000000-0005-0000-0000-0000BE040000}"/>
    <cellStyle name="Assumption Currency. 2 5 13" xfId="1259" xr:uid="{00000000-0005-0000-0000-0000BF040000}"/>
    <cellStyle name="Assumption Currency. 2 5 2" xfId="1260" xr:uid="{00000000-0005-0000-0000-0000C0040000}"/>
    <cellStyle name="Assumption Currency. 2 5 2 10" xfId="1261" xr:uid="{00000000-0005-0000-0000-0000C1040000}"/>
    <cellStyle name="Assumption Currency. 2 5 2 11" xfId="1262" xr:uid="{00000000-0005-0000-0000-0000C2040000}"/>
    <cellStyle name="Assumption Currency. 2 5 2 12" xfId="1263" xr:uid="{00000000-0005-0000-0000-0000C3040000}"/>
    <cellStyle name="Assumption Currency. 2 5 2 2" xfId="1264" xr:uid="{00000000-0005-0000-0000-0000C4040000}"/>
    <cellStyle name="Assumption Currency. 2 5 2 2 10" xfId="1265" xr:uid="{00000000-0005-0000-0000-0000C5040000}"/>
    <cellStyle name="Assumption Currency. 2 5 2 2 2" xfId="1266" xr:uid="{00000000-0005-0000-0000-0000C6040000}"/>
    <cellStyle name="Assumption Currency. 2 5 2 2 2 10" xfId="1267" xr:uid="{00000000-0005-0000-0000-0000C7040000}"/>
    <cellStyle name="Assumption Currency. 2 5 2 2 2 2" xfId="1268" xr:uid="{00000000-0005-0000-0000-0000C8040000}"/>
    <cellStyle name="Assumption Currency. 2 5 2 2 2 3" xfId="1269" xr:uid="{00000000-0005-0000-0000-0000C9040000}"/>
    <cellStyle name="Assumption Currency. 2 5 2 2 2 4" xfId="1270" xr:uid="{00000000-0005-0000-0000-0000CA040000}"/>
    <cellStyle name="Assumption Currency. 2 5 2 2 2 5" xfId="1271" xr:uid="{00000000-0005-0000-0000-0000CB040000}"/>
    <cellStyle name="Assumption Currency. 2 5 2 2 2 6" xfId="1272" xr:uid="{00000000-0005-0000-0000-0000CC040000}"/>
    <cellStyle name="Assumption Currency. 2 5 2 2 2 7" xfId="1273" xr:uid="{00000000-0005-0000-0000-0000CD040000}"/>
    <cellStyle name="Assumption Currency. 2 5 2 2 2 8" xfId="1274" xr:uid="{00000000-0005-0000-0000-0000CE040000}"/>
    <cellStyle name="Assumption Currency. 2 5 2 2 2 9" xfId="1275" xr:uid="{00000000-0005-0000-0000-0000CF040000}"/>
    <cellStyle name="Assumption Currency. 2 5 2 2 3" xfId="1276" xr:uid="{00000000-0005-0000-0000-0000D0040000}"/>
    <cellStyle name="Assumption Currency. 2 5 2 2 4" xfId="1277" xr:uid="{00000000-0005-0000-0000-0000D1040000}"/>
    <cellStyle name="Assumption Currency. 2 5 2 2 5" xfId="1278" xr:uid="{00000000-0005-0000-0000-0000D2040000}"/>
    <cellStyle name="Assumption Currency. 2 5 2 2 6" xfId="1279" xr:uid="{00000000-0005-0000-0000-0000D3040000}"/>
    <cellStyle name="Assumption Currency. 2 5 2 2 7" xfId="1280" xr:uid="{00000000-0005-0000-0000-0000D4040000}"/>
    <cellStyle name="Assumption Currency. 2 5 2 2 8" xfId="1281" xr:uid="{00000000-0005-0000-0000-0000D5040000}"/>
    <cellStyle name="Assumption Currency. 2 5 2 2 9" xfId="1282" xr:uid="{00000000-0005-0000-0000-0000D6040000}"/>
    <cellStyle name="Assumption Currency. 2 5 2 3" xfId="1283" xr:uid="{00000000-0005-0000-0000-0000D7040000}"/>
    <cellStyle name="Assumption Currency. 2 5 2 3 10" xfId="1284" xr:uid="{00000000-0005-0000-0000-0000D8040000}"/>
    <cellStyle name="Assumption Currency. 2 5 2 3 2" xfId="1285" xr:uid="{00000000-0005-0000-0000-0000D9040000}"/>
    <cellStyle name="Assumption Currency. 2 5 2 3 3" xfId="1286" xr:uid="{00000000-0005-0000-0000-0000DA040000}"/>
    <cellStyle name="Assumption Currency. 2 5 2 3 4" xfId="1287" xr:uid="{00000000-0005-0000-0000-0000DB040000}"/>
    <cellStyle name="Assumption Currency. 2 5 2 3 5" xfId="1288" xr:uid="{00000000-0005-0000-0000-0000DC040000}"/>
    <cellStyle name="Assumption Currency. 2 5 2 3 6" xfId="1289" xr:uid="{00000000-0005-0000-0000-0000DD040000}"/>
    <cellStyle name="Assumption Currency. 2 5 2 3 7" xfId="1290" xr:uid="{00000000-0005-0000-0000-0000DE040000}"/>
    <cellStyle name="Assumption Currency. 2 5 2 3 8" xfId="1291" xr:uid="{00000000-0005-0000-0000-0000DF040000}"/>
    <cellStyle name="Assumption Currency. 2 5 2 3 9" xfId="1292" xr:uid="{00000000-0005-0000-0000-0000E0040000}"/>
    <cellStyle name="Assumption Currency. 2 5 2 4" xfId="1293" xr:uid="{00000000-0005-0000-0000-0000E1040000}"/>
    <cellStyle name="Assumption Currency. 2 5 2 5" xfId="1294" xr:uid="{00000000-0005-0000-0000-0000E2040000}"/>
    <cellStyle name="Assumption Currency. 2 5 2 6" xfId="1295" xr:uid="{00000000-0005-0000-0000-0000E3040000}"/>
    <cellStyle name="Assumption Currency. 2 5 2 7" xfId="1296" xr:uid="{00000000-0005-0000-0000-0000E4040000}"/>
    <cellStyle name="Assumption Currency. 2 5 2 8" xfId="1297" xr:uid="{00000000-0005-0000-0000-0000E5040000}"/>
    <cellStyle name="Assumption Currency. 2 5 2 9" xfId="1298" xr:uid="{00000000-0005-0000-0000-0000E6040000}"/>
    <cellStyle name="Assumption Currency. 2 5 3" xfId="1299" xr:uid="{00000000-0005-0000-0000-0000E7040000}"/>
    <cellStyle name="Assumption Currency. 2 5 3 10" xfId="1300" xr:uid="{00000000-0005-0000-0000-0000E8040000}"/>
    <cellStyle name="Assumption Currency. 2 5 3 2" xfId="1301" xr:uid="{00000000-0005-0000-0000-0000E9040000}"/>
    <cellStyle name="Assumption Currency. 2 5 3 2 10" xfId="1302" xr:uid="{00000000-0005-0000-0000-0000EA040000}"/>
    <cellStyle name="Assumption Currency. 2 5 3 2 2" xfId="1303" xr:uid="{00000000-0005-0000-0000-0000EB040000}"/>
    <cellStyle name="Assumption Currency. 2 5 3 2 3" xfId="1304" xr:uid="{00000000-0005-0000-0000-0000EC040000}"/>
    <cellStyle name="Assumption Currency. 2 5 3 2 4" xfId="1305" xr:uid="{00000000-0005-0000-0000-0000ED040000}"/>
    <cellStyle name="Assumption Currency. 2 5 3 2 5" xfId="1306" xr:uid="{00000000-0005-0000-0000-0000EE040000}"/>
    <cellStyle name="Assumption Currency. 2 5 3 2 6" xfId="1307" xr:uid="{00000000-0005-0000-0000-0000EF040000}"/>
    <cellStyle name="Assumption Currency. 2 5 3 2 7" xfId="1308" xr:uid="{00000000-0005-0000-0000-0000F0040000}"/>
    <cellStyle name="Assumption Currency. 2 5 3 2 8" xfId="1309" xr:uid="{00000000-0005-0000-0000-0000F1040000}"/>
    <cellStyle name="Assumption Currency. 2 5 3 2 9" xfId="1310" xr:uid="{00000000-0005-0000-0000-0000F2040000}"/>
    <cellStyle name="Assumption Currency. 2 5 3 3" xfId="1311" xr:uid="{00000000-0005-0000-0000-0000F3040000}"/>
    <cellStyle name="Assumption Currency. 2 5 3 4" xfId="1312" xr:uid="{00000000-0005-0000-0000-0000F4040000}"/>
    <cellStyle name="Assumption Currency. 2 5 3 5" xfId="1313" xr:uid="{00000000-0005-0000-0000-0000F5040000}"/>
    <cellStyle name="Assumption Currency. 2 5 3 6" xfId="1314" xr:uid="{00000000-0005-0000-0000-0000F6040000}"/>
    <cellStyle name="Assumption Currency. 2 5 3 7" xfId="1315" xr:uid="{00000000-0005-0000-0000-0000F7040000}"/>
    <cellStyle name="Assumption Currency. 2 5 3 8" xfId="1316" xr:uid="{00000000-0005-0000-0000-0000F8040000}"/>
    <cellStyle name="Assumption Currency. 2 5 3 9" xfId="1317" xr:uid="{00000000-0005-0000-0000-0000F9040000}"/>
    <cellStyle name="Assumption Currency. 2 5 4" xfId="1318" xr:uid="{00000000-0005-0000-0000-0000FA040000}"/>
    <cellStyle name="Assumption Currency. 2 5 4 10" xfId="1319" xr:uid="{00000000-0005-0000-0000-0000FB040000}"/>
    <cellStyle name="Assumption Currency. 2 5 4 2" xfId="1320" xr:uid="{00000000-0005-0000-0000-0000FC040000}"/>
    <cellStyle name="Assumption Currency. 2 5 4 3" xfId="1321" xr:uid="{00000000-0005-0000-0000-0000FD040000}"/>
    <cellStyle name="Assumption Currency. 2 5 4 4" xfId="1322" xr:uid="{00000000-0005-0000-0000-0000FE040000}"/>
    <cellStyle name="Assumption Currency. 2 5 4 5" xfId="1323" xr:uid="{00000000-0005-0000-0000-0000FF040000}"/>
    <cellStyle name="Assumption Currency. 2 5 4 6" xfId="1324" xr:uid="{00000000-0005-0000-0000-000000050000}"/>
    <cellStyle name="Assumption Currency. 2 5 4 7" xfId="1325" xr:uid="{00000000-0005-0000-0000-000001050000}"/>
    <cellStyle name="Assumption Currency. 2 5 4 8" xfId="1326" xr:uid="{00000000-0005-0000-0000-000002050000}"/>
    <cellStyle name="Assumption Currency. 2 5 4 9" xfId="1327" xr:uid="{00000000-0005-0000-0000-000003050000}"/>
    <cellStyle name="Assumption Currency. 2 5 5" xfId="1328" xr:uid="{00000000-0005-0000-0000-000004050000}"/>
    <cellStyle name="Assumption Currency. 2 5 6" xfId="1329" xr:uid="{00000000-0005-0000-0000-000005050000}"/>
    <cellStyle name="Assumption Currency. 2 5 7" xfId="1330" xr:uid="{00000000-0005-0000-0000-000006050000}"/>
    <cellStyle name="Assumption Currency. 2 5 8" xfId="1331" xr:uid="{00000000-0005-0000-0000-000007050000}"/>
    <cellStyle name="Assumption Currency. 2 5 9" xfId="1332" xr:uid="{00000000-0005-0000-0000-000008050000}"/>
    <cellStyle name="Assumption Currency. 2 6" xfId="1333" xr:uid="{00000000-0005-0000-0000-000009050000}"/>
    <cellStyle name="Assumption Currency. 2 6 10" xfId="1334" xr:uid="{00000000-0005-0000-0000-00000A050000}"/>
    <cellStyle name="Assumption Currency. 2 6 11" xfId="1335" xr:uid="{00000000-0005-0000-0000-00000B050000}"/>
    <cellStyle name="Assumption Currency. 2 6 12" xfId="1336" xr:uid="{00000000-0005-0000-0000-00000C050000}"/>
    <cellStyle name="Assumption Currency. 2 6 2" xfId="1337" xr:uid="{00000000-0005-0000-0000-00000D050000}"/>
    <cellStyle name="Assumption Currency. 2 6 2 10" xfId="1338" xr:uid="{00000000-0005-0000-0000-00000E050000}"/>
    <cellStyle name="Assumption Currency. 2 6 2 2" xfId="1339" xr:uid="{00000000-0005-0000-0000-00000F050000}"/>
    <cellStyle name="Assumption Currency. 2 6 2 2 10" xfId="1340" xr:uid="{00000000-0005-0000-0000-000010050000}"/>
    <cellStyle name="Assumption Currency. 2 6 2 2 2" xfId="1341" xr:uid="{00000000-0005-0000-0000-000011050000}"/>
    <cellStyle name="Assumption Currency. 2 6 2 2 3" xfId="1342" xr:uid="{00000000-0005-0000-0000-000012050000}"/>
    <cellStyle name="Assumption Currency. 2 6 2 2 4" xfId="1343" xr:uid="{00000000-0005-0000-0000-000013050000}"/>
    <cellStyle name="Assumption Currency. 2 6 2 2 5" xfId="1344" xr:uid="{00000000-0005-0000-0000-000014050000}"/>
    <cellStyle name="Assumption Currency. 2 6 2 2 6" xfId="1345" xr:uid="{00000000-0005-0000-0000-000015050000}"/>
    <cellStyle name="Assumption Currency. 2 6 2 2 7" xfId="1346" xr:uid="{00000000-0005-0000-0000-000016050000}"/>
    <cellStyle name="Assumption Currency. 2 6 2 2 8" xfId="1347" xr:uid="{00000000-0005-0000-0000-000017050000}"/>
    <cellStyle name="Assumption Currency. 2 6 2 2 9" xfId="1348" xr:uid="{00000000-0005-0000-0000-000018050000}"/>
    <cellStyle name="Assumption Currency. 2 6 2 3" xfId="1349" xr:uid="{00000000-0005-0000-0000-000019050000}"/>
    <cellStyle name="Assumption Currency. 2 6 2 4" xfId="1350" xr:uid="{00000000-0005-0000-0000-00001A050000}"/>
    <cellStyle name="Assumption Currency. 2 6 2 5" xfId="1351" xr:uid="{00000000-0005-0000-0000-00001B050000}"/>
    <cellStyle name="Assumption Currency. 2 6 2 6" xfId="1352" xr:uid="{00000000-0005-0000-0000-00001C050000}"/>
    <cellStyle name="Assumption Currency. 2 6 2 7" xfId="1353" xr:uid="{00000000-0005-0000-0000-00001D050000}"/>
    <cellStyle name="Assumption Currency. 2 6 2 8" xfId="1354" xr:uid="{00000000-0005-0000-0000-00001E050000}"/>
    <cellStyle name="Assumption Currency. 2 6 2 9" xfId="1355" xr:uid="{00000000-0005-0000-0000-00001F050000}"/>
    <cellStyle name="Assumption Currency. 2 6 3" xfId="1356" xr:uid="{00000000-0005-0000-0000-000020050000}"/>
    <cellStyle name="Assumption Currency. 2 6 3 10" xfId="1357" xr:uid="{00000000-0005-0000-0000-000021050000}"/>
    <cellStyle name="Assumption Currency. 2 6 3 2" xfId="1358" xr:uid="{00000000-0005-0000-0000-000022050000}"/>
    <cellStyle name="Assumption Currency. 2 6 3 3" xfId="1359" xr:uid="{00000000-0005-0000-0000-000023050000}"/>
    <cellStyle name="Assumption Currency. 2 6 3 4" xfId="1360" xr:uid="{00000000-0005-0000-0000-000024050000}"/>
    <cellStyle name="Assumption Currency. 2 6 3 5" xfId="1361" xr:uid="{00000000-0005-0000-0000-000025050000}"/>
    <cellStyle name="Assumption Currency. 2 6 3 6" xfId="1362" xr:uid="{00000000-0005-0000-0000-000026050000}"/>
    <cellStyle name="Assumption Currency. 2 6 3 7" xfId="1363" xr:uid="{00000000-0005-0000-0000-000027050000}"/>
    <cellStyle name="Assumption Currency. 2 6 3 8" xfId="1364" xr:uid="{00000000-0005-0000-0000-000028050000}"/>
    <cellStyle name="Assumption Currency. 2 6 3 9" xfId="1365" xr:uid="{00000000-0005-0000-0000-000029050000}"/>
    <cellStyle name="Assumption Currency. 2 6 4" xfId="1366" xr:uid="{00000000-0005-0000-0000-00002A050000}"/>
    <cellStyle name="Assumption Currency. 2 6 5" xfId="1367" xr:uid="{00000000-0005-0000-0000-00002B050000}"/>
    <cellStyle name="Assumption Currency. 2 6 6" xfId="1368" xr:uid="{00000000-0005-0000-0000-00002C050000}"/>
    <cellStyle name="Assumption Currency. 2 6 7" xfId="1369" xr:uid="{00000000-0005-0000-0000-00002D050000}"/>
    <cellStyle name="Assumption Currency. 2 6 8" xfId="1370" xr:uid="{00000000-0005-0000-0000-00002E050000}"/>
    <cellStyle name="Assumption Currency. 2 6 9" xfId="1371" xr:uid="{00000000-0005-0000-0000-00002F050000}"/>
    <cellStyle name="Assumption Currency. 2 7" xfId="1372" xr:uid="{00000000-0005-0000-0000-000030050000}"/>
    <cellStyle name="Assumption Currency. 2 7 10" xfId="1373" xr:uid="{00000000-0005-0000-0000-000031050000}"/>
    <cellStyle name="Assumption Currency. 2 7 11" xfId="1374" xr:uid="{00000000-0005-0000-0000-000032050000}"/>
    <cellStyle name="Assumption Currency. 2 7 12" xfId="1375" xr:uid="{00000000-0005-0000-0000-000033050000}"/>
    <cellStyle name="Assumption Currency. 2 7 2" xfId="1376" xr:uid="{00000000-0005-0000-0000-000034050000}"/>
    <cellStyle name="Assumption Currency. 2 7 2 10" xfId="1377" xr:uid="{00000000-0005-0000-0000-000035050000}"/>
    <cellStyle name="Assumption Currency. 2 7 2 2" xfId="1378" xr:uid="{00000000-0005-0000-0000-000036050000}"/>
    <cellStyle name="Assumption Currency. 2 7 2 2 10" xfId="1379" xr:uid="{00000000-0005-0000-0000-000037050000}"/>
    <cellStyle name="Assumption Currency. 2 7 2 2 2" xfId="1380" xr:uid="{00000000-0005-0000-0000-000038050000}"/>
    <cellStyle name="Assumption Currency. 2 7 2 2 3" xfId="1381" xr:uid="{00000000-0005-0000-0000-000039050000}"/>
    <cellStyle name="Assumption Currency. 2 7 2 2 4" xfId="1382" xr:uid="{00000000-0005-0000-0000-00003A050000}"/>
    <cellStyle name="Assumption Currency. 2 7 2 2 5" xfId="1383" xr:uid="{00000000-0005-0000-0000-00003B050000}"/>
    <cellStyle name="Assumption Currency. 2 7 2 2 6" xfId="1384" xr:uid="{00000000-0005-0000-0000-00003C050000}"/>
    <cellStyle name="Assumption Currency. 2 7 2 2 7" xfId="1385" xr:uid="{00000000-0005-0000-0000-00003D050000}"/>
    <cellStyle name="Assumption Currency. 2 7 2 2 8" xfId="1386" xr:uid="{00000000-0005-0000-0000-00003E050000}"/>
    <cellStyle name="Assumption Currency. 2 7 2 2 9" xfId="1387" xr:uid="{00000000-0005-0000-0000-00003F050000}"/>
    <cellStyle name="Assumption Currency. 2 7 2 3" xfId="1388" xr:uid="{00000000-0005-0000-0000-000040050000}"/>
    <cellStyle name="Assumption Currency. 2 7 2 4" xfId="1389" xr:uid="{00000000-0005-0000-0000-000041050000}"/>
    <cellStyle name="Assumption Currency. 2 7 2 5" xfId="1390" xr:uid="{00000000-0005-0000-0000-000042050000}"/>
    <cellStyle name="Assumption Currency. 2 7 2 6" xfId="1391" xr:uid="{00000000-0005-0000-0000-000043050000}"/>
    <cellStyle name="Assumption Currency. 2 7 2 7" xfId="1392" xr:uid="{00000000-0005-0000-0000-000044050000}"/>
    <cellStyle name="Assumption Currency. 2 7 2 8" xfId="1393" xr:uid="{00000000-0005-0000-0000-000045050000}"/>
    <cellStyle name="Assumption Currency. 2 7 2 9" xfId="1394" xr:uid="{00000000-0005-0000-0000-000046050000}"/>
    <cellStyle name="Assumption Currency. 2 7 3" xfId="1395" xr:uid="{00000000-0005-0000-0000-000047050000}"/>
    <cellStyle name="Assumption Currency. 2 7 3 10" xfId="1396" xr:uid="{00000000-0005-0000-0000-000048050000}"/>
    <cellStyle name="Assumption Currency. 2 7 3 2" xfId="1397" xr:uid="{00000000-0005-0000-0000-000049050000}"/>
    <cellStyle name="Assumption Currency. 2 7 3 3" xfId="1398" xr:uid="{00000000-0005-0000-0000-00004A050000}"/>
    <cellStyle name="Assumption Currency. 2 7 3 4" xfId="1399" xr:uid="{00000000-0005-0000-0000-00004B050000}"/>
    <cellStyle name="Assumption Currency. 2 7 3 5" xfId="1400" xr:uid="{00000000-0005-0000-0000-00004C050000}"/>
    <cellStyle name="Assumption Currency. 2 7 3 6" xfId="1401" xr:uid="{00000000-0005-0000-0000-00004D050000}"/>
    <cellStyle name="Assumption Currency. 2 7 3 7" xfId="1402" xr:uid="{00000000-0005-0000-0000-00004E050000}"/>
    <cellStyle name="Assumption Currency. 2 7 3 8" xfId="1403" xr:uid="{00000000-0005-0000-0000-00004F050000}"/>
    <cellStyle name="Assumption Currency. 2 7 3 9" xfId="1404" xr:uid="{00000000-0005-0000-0000-000050050000}"/>
    <cellStyle name="Assumption Currency. 2 7 4" xfId="1405" xr:uid="{00000000-0005-0000-0000-000051050000}"/>
    <cellStyle name="Assumption Currency. 2 7 5" xfId="1406" xr:uid="{00000000-0005-0000-0000-000052050000}"/>
    <cellStyle name="Assumption Currency. 2 7 6" xfId="1407" xr:uid="{00000000-0005-0000-0000-000053050000}"/>
    <cellStyle name="Assumption Currency. 2 7 7" xfId="1408" xr:uid="{00000000-0005-0000-0000-000054050000}"/>
    <cellStyle name="Assumption Currency. 2 7 8" xfId="1409" xr:uid="{00000000-0005-0000-0000-000055050000}"/>
    <cellStyle name="Assumption Currency. 2 7 9" xfId="1410" xr:uid="{00000000-0005-0000-0000-000056050000}"/>
    <cellStyle name="Assumption Currency. 2 8" xfId="1411" xr:uid="{00000000-0005-0000-0000-000057050000}"/>
    <cellStyle name="Assumption Currency. 2 8 10" xfId="1412" xr:uid="{00000000-0005-0000-0000-000058050000}"/>
    <cellStyle name="Assumption Currency. 2 8 11" xfId="1413" xr:uid="{00000000-0005-0000-0000-000059050000}"/>
    <cellStyle name="Assumption Currency. 2 8 12" xfId="1414" xr:uid="{00000000-0005-0000-0000-00005A050000}"/>
    <cellStyle name="Assumption Currency. 2 8 2" xfId="1415" xr:uid="{00000000-0005-0000-0000-00005B050000}"/>
    <cellStyle name="Assumption Currency. 2 8 2 10" xfId="1416" xr:uid="{00000000-0005-0000-0000-00005C050000}"/>
    <cellStyle name="Assumption Currency. 2 8 2 2" xfId="1417" xr:uid="{00000000-0005-0000-0000-00005D050000}"/>
    <cellStyle name="Assumption Currency. 2 8 2 2 10" xfId="1418" xr:uid="{00000000-0005-0000-0000-00005E050000}"/>
    <cellStyle name="Assumption Currency. 2 8 2 2 2" xfId="1419" xr:uid="{00000000-0005-0000-0000-00005F050000}"/>
    <cellStyle name="Assumption Currency. 2 8 2 2 3" xfId="1420" xr:uid="{00000000-0005-0000-0000-000060050000}"/>
    <cellStyle name="Assumption Currency. 2 8 2 2 4" xfId="1421" xr:uid="{00000000-0005-0000-0000-000061050000}"/>
    <cellStyle name="Assumption Currency. 2 8 2 2 5" xfId="1422" xr:uid="{00000000-0005-0000-0000-000062050000}"/>
    <cellStyle name="Assumption Currency. 2 8 2 2 6" xfId="1423" xr:uid="{00000000-0005-0000-0000-000063050000}"/>
    <cellStyle name="Assumption Currency. 2 8 2 2 7" xfId="1424" xr:uid="{00000000-0005-0000-0000-000064050000}"/>
    <cellStyle name="Assumption Currency. 2 8 2 2 8" xfId="1425" xr:uid="{00000000-0005-0000-0000-000065050000}"/>
    <cellStyle name="Assumption Currency. 2 8 2 2 9" xfId="1426" xr:uid="{00000000-0005-0000-0000-000066050000}"/>
    <cellStyle name="Assumption Currency. 2 8 2 3" xfId="1427" xr:uid="{00000000-0005-0000-0000-000067050000}"/>
    <cellStyle name="Assumption Currency. 2 8 2 4" xfId="1428" xr:uid="{00000000-0005-0000-0000-000068050000}"/>
    <cellStyle name="Assumption Currency. 2 8 2 5" xfId="1429" xr:uid="{00000000-0005-0000-0000-000069050000}"/>
    <cellStyle name="Assumption Currency. 2 8 2 6" xfId="1430" xr:uid="{00000000-0005-0000-0000-00006A050000}"/>
    <cellStyle name="Assumption Currency. 2 8 2 7" xfId="1431" xr:uid="{00000000-0005-0000-0000-00006B050000}"/>
    <cellStyle name="Assumption Currency. 2 8 2 8" xfId="1432" xr:uid="{00000000-0005-0000-0000-00006C050000}"/>
    <cellStyle name="Assumption Currency. 2 8 2 9" xfId="1433" xr:uid="{00000000-0005-0000-0000-00006D050000}"/>
    <cellStyle name="Assumption Currency. 2 8 3" xfId="1434" xr:uid="{00000000-0005-0000-0000-00006E050000}"/>
    <cellStyle name="Assumption Currency. 2 8 3 10" xfId="1435" xr:uid="{00000000-0005-0000-0000-00006F050000}"/>
    <cellStyle name="Assumption Currency. 2 8 3 2" xfId="1436" xr:uid="{00000000-0005-0000-0000-000070050000}"/>
    <cellStyle name="Assumption Currency. 2 8 3 3" xfId="1437" xr:uid="{00000000-0005-0000-0000-000071050000}"/>
    <cellStyle name="Assumption Currency. 2 8 3 4" xfId="1438" xr:uid="{00000000-0005-0000-0000-000072050000}"/>
    <cellStyle name="Assumption Currency. 2 8 3 5" xfId="1439" xr:uid="{00000000-0005-0000-0000-000073050000}"/>
    <cellStyle name="Assumption Currency. 2 8 3 6" xfId="1440" xr:uid="{00000000-0005-0000-0000-000074050000}"/>
    <cellStyle name="Assumption Currency. 2 8 3 7" xfId="1441" xr:uid="{00000000-0005-0000-0000-000075050000}"/>
    <cellStyle name="Assumption Currency. 2 8 3 8" xfId="1442" xr:uid="{00000000-0005-0000-0000-000076050000}"/>
    <cellStyle name="Assumption Currency. 2 8 3 9" xfId="1443" xr:uid="{00000000-0005-0000-0000-000077050000}"/>
    <cellStyle name="Assumption Currency. 2 8 4" xfId="1444" xr:uid="{00000000-0005-0000-0000-000078050000}"/>
    <cellStyle name="Assumption Currency. 2 8 5" xfId="1445" xr:uid="{00000000-0005-0000-0000-000079050000}"/>
    <cellStyle name="Assumption Currency. 2 8 6" xfId="1446" xr:uid="{00000000-0005-0000-0000-00007A050000}"/>
    <cellStyle name="Assumption Currency. 2 8 7" xfId="1447" xr:uid="{00000000-0005-0000-0000-00007B050000}"/>
    <cellStyle name="Assumption Currency. 2 8 8" xfId="1448" xr:uid="{00000000-0005-0000-0000-00007C050000}"/>
    <cellStyle name="Assumption Currency. 2 8 9" xfId="1449" xr:uid="{00000000-0005-0000-0000-00007D050000}"/>
    <cellStyle name="Assumption Currency. 2 9" xfId="1450" xr:uid="{00000000-0005-0000-0000-00007E050000}"/>
    <cellStyle name="Assumption Currency. 2 9 10" xfId="1451" xr:uid="{00000000-0005-0000-0000-00007F050000}"/>
    <cellStyle name="Assumption Currency. 2 9 2" xfId="1452" xr:uid="{00000000-0005-0000-0000-000080050000}"/>
    <cellStyle name="Assumption Currency. 2 9 2 10" xfId="1453" xr:uid="{00000000-0005-0000-0000-000081050000}"/>
    <cellStyle name="Assumption Currency. 2 9 2 2" xfId="1454" xr:uid="{00000000-0005-0000-0000-000082050000}"/>
    <cellStyle name="Assumption Currency. 2 9 2 3" xfId="1455" xr:uid="{00000000-0005-0000-0000-000083050000}"/>
    <cellStyle name="Assumption Currency. 2 9 2 4" xfId="1456" xr:uid="{00000000-0005-0000-0000-000084050000}"/>
    <cellStyle name="Assumption Currency. 2 9 2 5" xfId="1457" xr:uid="{00000000-0005-0000-0000-000085050000}"/>
    <cellStyle name="Assumption Currency. 2 9 2 6" xfId="1458" xr:uid="{00000000-0005-0000-0000-000086050000}"/>
    <cellStyle name="Assumption Currency. 2 9 2 7" xfId="1459" xr:uid="{00000000-0005-0000-0000-000087050000}"/>
    <cellStyle name="Assumption Currency. 2 9 2 8" xfId="1460" xr:uid="{00000000-0005-0000-0000-000088050000}"/>
    <cellStyle name="Assumption Currency. 2 9 2 9" xfId="1461" xr:uid="{00000000-0005-0000-0000-000089050000}"/>
    <cellStyle name="Assumption Currency. 2 9 3" xfId="1462" xr:uid="{00000000-0005-0000-0000-00008A050000}"/>
    <cellStyle name="Assumption Currency. 2 9 4" xfId="1463" xr:uid="{00000000-0005-0000-0000-00008B050000}"/>
    <cellStyle name="Assumption Currency. 2 9 5" xfId="1464" xr:uid="{00000000-0005-0000-0000-00008C050000}"/>
    <cellStyle name="Assumption Currency. 2 9 6" xfId="1465" xr:uid="{00000000-0005-0000-0000-00008D050000}"/>
    <cellStyle name="Assumption Currency. 2 9 7" xfId="1466" xr:uid="{00000000-0005-0000-0000-00008E050000}"/>
    <cellStyle name="Assumption Currency. 2 9 8" xfId="1467" xr:uid="{00000000-0005-0000-0000-00008F050000}"/>
    <cellStyle name="Assumption Currency. 2 9 9" xfId="1468" xr:uid="{00000000-0005-0000-0000-000090050000}"/>
    <cellStyle name="Assumption Currency. 3" xfId="1469" xr:uid="{00000000-0005-0000-0000-000091050000}"/>
    <cellStyle name="Assumption Currency. 3 10" xfId="1470" xr:uid="{00000000-0005-0000-0000-000092050000}"/>
    <cellStyle name="Assumption Currency. 3 11" xfId="1471" xr:uid="{00000000-0005-0000-0000-000093050000}"/>
    <cellStyle name="Assumption Currency. 3 12" xfId="1472" xr:uid="{00000000-0005-0000-0000-000094050000}"/>
    <cellStyle name="Assumption Currency. 3 13" xfId="1473" xr:uid="{00000000-0005-0000-0000-000095050000}"/>
    <cellStyle name="Assumption Currency. 3 14" xfId="1474" xr:uid="{00000000-0005-0000-0000-000096050000}"/>
    <cellStyle name="Assumption Currency. 3 15" xfId="1475" xr:uid="{00000000-0005-0000-0000-000097050000}"/>
    <cellStyle name="Assumption Currency. 3 16" xfId="1476" xr:uid="{00000000-0005-0000-0000-000098050000}"/>
    <cellStyle name="Assumption Currency. 3 2" xfId="1477" xr:uid="{00000000-0005-0000-0000-000099050000}"/>
    <cellStyle name="Assumption Currency. 3 2 10" xfId="1478" xr:uid="{00000000-0005-0000-0000-00009A050000}"/>
    <cellStyle name="Assumption Currency. 3 2 11" xfId="1479" xr:uid="{00000000-0005-0000-0000-00009B050000}"/>
    <cellStyle name="Assumption Currency. 3 2 12" xfId="1480" xr:uid="{00000000-0005-0000-0000-00009C050000}"/>
    <cellStyle name="Assumption Currency. 3 2 13" xfId="1481" xr:uid="{00000000-0005-0000-0000-00009D050000}"/>
    <cellStyle name="Assumption Currency. 3 2 14" xfId="1482" xr:uid="{00000000-0005-0000-0000-00009E050000}"/>
    <cellStyle name="Assumption Currency. 3 2 2" xfId="1483" xr:uid="{00000000-0005-0000-0000-00009F050000}"/>
    <cellStyle name="Assumption Currency. 3 2 2 10" xfId="1484" xr:uid="{00000000-0005-0000-0000-0000A0050000}"/>
    <cellStyle name="Assumption Currency. 3 2 2 11" xfId="1485" xr:uid="{00000000-0005-0000-0000-0000A1050000}"/>
    <cellStyle name="Assumption Currency. 3 2 2 12" xfId="1486" xr:uid="{00000000-0005-0000-0000-0000A2050000}"/>
    <cellStyle name="Assumption Currency. 3 2 2 13" xfId="1487" xr:uid="{00000000-0005-0000-0000-0000A3050000}"/>
    <cellStyle name="Assumption Currency. 3 2 2 2" xfId="1488" xr:uid="{00000000-0005-0000-0000-0000A4050000}"/>
    <cellStyle name="Assumption Currency. 3 2 2 2 10" xfId="1489" xr:uid="{00000000-0005-0000-0000-0000A5050000}"/>
    <cellStyle name="Assumption Currency. 3 2 2 2 11" xfId="1490" xr:uid="{00000000-0005-0000-0000-0000A6050000}"/>
    <cellStyle name="Assumption Currency. 3 2 2 2 12" xfId="1491" xr:uid="{00000000-0005-0000-0000-0000A7050000}"/>
    <cellStyle name="Assumption Currency. 3 2 2 2 2" xfId="1492" xr:uid="{00000000-0005-0000-0000-0000A8050000}"/>
    <cellStyle name="Assumption Currency. 3 2 2 2 2 10" xfId="1493" xr:uid="{00000000-0005-0000-0000-0000A9050000}"/>
    <cellStyle name="Assumption Currency. 3 2 2 2 2 2" xfId="1494" xr:uid="{00000000-0005-0000-0000-0000AA050000}"/>
    <cellStyle name="Assumption Currency. 3 2 2 2 2 2 10" xfId="1495" xr:uid="{00000000-0005-0000-0000-0000AB050000}"/>
    <cellStyle name="Assumption Currency. 3 2 2 2 2 2 2" xfId="1496" xr:uid="{00000000-0005-0000-0000-0000AC050000}"/>
    <cellStyle name="Assumption Currency. 3 2 2 2 2 2 3" xfId="1497" xr:uid="{00000000-0005-0000-0000-0000AD050000}"/>
    <cellStyle name="Assumption Currency. 3 2 2 2 2 2 4" xfId="1498" xr:uid="{00000000-0005-0000-0000-0000AE050000}"/>
    <cellStyle name="Assumption Currency. 3 2 2 2 2 2 5" xfId="1499" xr:uid="{00000000-0005-0000-0000-0000AF050000}"/>
    <cellStyle name="Assumption Currency. 3 2 2 2 2 2 6" xfId="1500" xr:uid="{00000000-0005-0000-0000-0000B0050000}"/>
    <cellStyle name="Assumption Currency. 3 2 2 2 2 2 7" xfId="1501" xr:uid="{00000000-0005-0000-0000-0000B1050000}"/>
    <cellStyle name="Assumption Currency. 3 2 2 2 2 2 8" xfId="1502" xr:uid="{00000000-0005-0000-0000-0000B2050000}"/>
    <cellStyle name="Assumption Currency. 3 2 2 2 2 2 9" xfId="1503" xr:uid="{00000000-0005-0000-0000-0000B3050000}"/>
    <cellStyle name="Assumption Currency. 3 2 2 2 2 3" xfId="1504" xr:uid="{00000000-0005-0000-0000-0000B4050000}"/>
    <cellStyle name="Assumption Currency. 3 2 2 2 2 4" xfId="1505" xr:uid="{00000000-0005-0000-0000-0000B5050000}"/>
    <cellStyle name="Assumption Currency. 3 2 2 2 2 5" xfId="1506" xr:uid="{00000000-0005-0000-0000-0000B6050000}"/>
    <cellStyle name="Assumption Currency. 3 2 2 2 2 6" xfId="1507" xr:uid="{00000000-0005-0000-0000-0000B7050000}"/>
    <cellStyle name="Assumption Currency. 3 2 2 2 2 7" xfId="1508" xr:uid="{00000000-0005-0000-0000-0000B8050000}"/>
    <cellStyle name="Assumption Currency. 3 2 2 2 2 8" xfId="1509" xr:uid="{00000000-0005-0000-0000-0000B9050000}"/>
    <cellStyle name="Assumption Currency. 3 2 2 2 2 9" xfId="1510" xr:uid="{00000000-0005-0000-0000-0000BA050000}"/>
    <cellStyle name="Assumption Currency. 3 2 2 2 3" xfId="1511" xr:uid="{00000000-0005-0000-0000-0000BB050000}"/>
    <cellStyle name="Assumption Currency. 3 2 2 2 3 10" xfId="1512" xr:uid="{00000000-0005-0000-0000-0000BC050000}"/>
    <cellStyle name="Assumption Currency. 3 2 2 2 3 2" xfId="1513" xr:uid="{00000000-0005-0000-0000-0000BD050000}"/>
    <cellStyle name="Assumption Currency. 3 2 2 2 3 3" xfId="1514" xr:uid="{00000000-0005-0000-0000-0000BE050000}"/>
    <cellStyle name="Assumption Currency. 3 2 2 2 3 4" xfId="1515" xr:uid="{00000000-0005-0000-0000-0000BF050000}"/>
    <cellStyle name="Assumption Currency. 3 2 2 2 3 5" xfId="1516" xr:uid="{00000000-0005-0000-0000-0000C0050000}"/>
    <cellStyle name="Assumption Currency. 3 2 2 2 3 6" xfId="1517" xr:uid="{00000000-0005-0000-0000-0000C1050000}"/>
    <cellStyle name="Assumption Currency. 3 2 2 2 3 7" xfId="1518" xr:uid="{00000000-0005-0000-0000-0000C2050000}"/>
    <cellStyle name="Assumption Currency. 3 2 2 2 3 8" xfId="1519" xr:uid="{00000000-0005-0000-0000-0000C3050000}"/>
    <cellStyle name="Assumption Currency. 3 2 2 2 3 9" xfId="1520" xr:uid="{00000000-0005-0000-0000-0000C4050000}"/>
    <cellStyle name="Assumption Currency. 3 2 2 2 4" xfId="1521" xr:uid="{00000000-0005-0000-0000-0000C5050000}"/>
    <cellStyle name="Assumption Currency. 3 2 2 2 5" xfId="1522" xr:uid="{00000000-0005-0000-0000-0000C6050000}"/>
    <cellStyle name="Assumption Currency. 3 2 2 2 6" xfId="1523" xr:uid="{00000000-0005-0000-0000-0000C7050000}"/>
    <cellStyle name="Assumption Currency. 3 2 2 2 7" xfId="1524" xr:uid="{00000000-0005-0000-0000-0000C8050000}"/>
    <cellStyle name="Assumption Currency. 3 2 2 2 8" xfId="1525" xr:uid="{00000000-0005-0000-0000-0000C9050000}"/>
    <cellStyle name="Assumption Currency. 3 2 2 2 9" xfId="1526" xr:uid="{00000000-0005-0000-0000-0000CA050000}"/>
    <cellStyle name="Assumption Currency. 3 2 2 3" xfId="1527" xr:uid="{00000000-0005-0000-0000-0000CB050000}"/>
    <cellStyle name="Assumption Currency. 3 2 2 3 10" xfId="1528" xr:uid="{00000000-0005-0000-0000-0000CC050000}"/>
    <cellStyle name="Assumption Currency. 3 2 2 3 2" xfId="1529" xr:uid="{00000000-0005-0000-0000-0000CD050000}"/>
    <cellStyle name="Assumption Currency. 3 2 2 3 2 10" xfId="1530" xr:uid="{00000000-0005-0000-0000-0000CE050000}"/>
    <cellStyle name="Assumption Currency. 3 2 2 3 2 2" xfId="1531" xr:uid="{00000000-0005-0000-0000-0000CF050000}"/>
    <cellStyle name="Assumption Currency. 3 2 2 3 2 3" xfId="1532" xr:uid="{00000000-0005-0000-0000-0000D0050000}"/>
    <cellStyle name="Assumption Currency. 3 2 2 3 2 4" xfId="1533" xr:uid="{00000000-0005-0000-0000-0000D1050000}"/>
    <cellStyle name="Assumption Currency. 3 2 2 3 2 5" xfId="1534" xr:uid="{00000000-0005-0000-0000-0000D2050000}"/>
    <cellStyle name="Assumption Currency. 3 2 2 3 2 6" xfId="1535" xr:uid="{00000000-0005-0000-0000-0000D3050000}"/>
    <cellStyle name="Assumption Currency. 3 2 2 3 2 7" xfId="1536" xr:uid="{00000000-0005-0000-0000-0000D4050000}"/>
    <cellStyle name="Assumption Currency. 3 2 2 3 2 8" xfId="1537" xr:uid="{00000000-0005-0000-0000-0000D5050000}"/>
    <cellStyle name="Assumption Currency. 3 2 2 3 2 9" xfId="1538" xr:uid="{00000000-0005-0000-0000-0000D6050000}"/>
    <cellStyle name="Assumption Currency. 3 2 2 3 3" xfId="1539" xr:uid="{00000000-0005-0000-0000-0000D7050000}"/>
    <cellStyle name="Assumption Currency. 3 2 2 3 4" xfId="1540" xr:uid="{00000000-0005-0000-0000-0000D8050000}"/>
    <cellStyle name="Assumption Currency. 3 2 2 3 5" xfId="1541" xr:uid="{00000000-0005-0000-0000-0000D9050000}"/>
    <cellStyle name="Assumption Currency. 3 2 2 3 6" xfId="1542" xr:uid="{00000000-0005-0000-0000-0000DA050000}"/>
    <cellStyle name="Assumption Currency. 3 2 2 3 7" xfId="1543" xr:uid="{00000000-0005-0000-0000-0000DB050000}"/>
    <cellStyle name="Assumption Currency. 3 2 2 3 8" xfId="1544" xr:uid="{00000000-0005-0000-0000-0000DC050000}"/>
    <cellStyle name="Assumption Currency. 3 2 2 3 9" xfId="1545" xr:uid="{00000000-0005-0000-0000-0000DD050000}"/>
    <cellStyle name="Assumption Currency. 3 2 2 4" xfId="1546" xr:uid="{00000000-0005-0000-0000-0000DE050000}"/>
    <cellStyle name="Assumption Currency. 3 2 2 4 10" xfId="1547" xr:uid="{00000000-0005-0000-0000-0000DF050000}"/>
    <cellStyle name="Assumption Currency. 3 2 2 4 2" xfId="1548" xr:uid="{00000000-0005-0000-0000-0000E0050000}"/>
    <cellStyle name="Assumption Currency. 3 2 2 4 3" xfId="1549" xr:uid="{00000000-0005-0000-0000-0000E1050000}"/>
    <cellStyle name="Assumption Currency. 3 2 2 4 4" xfId="1550" xr:uid="{00000000-0005-0000-0000-0000E2050000}"/>
    <cellStyle name="Assumption Currency. 3 2 2 4 5" xfId="1551" xr:uid="{00000000-0005-0000-0000-0000E3050000}"/>
    <cellStyle name="Assumption Currency. 3 2 2 4 6" xfId="1552" xr:uid="{00000000-0005-0000-0000-0000E4050000}"/>
    <cellStyle name="Assumption Currency. 3 2 2 4 7" xfId="1553" xr:uid="{00000000-0005-0000-0000-0000E5050000}"/>
    <cellStyle name="Assumption Currency. 3 2 2 4 8" xfId="1554" xr:uid="{00000000-0005-0000-0000-0000E6050000}"/>
    <cellStyle name="Assumption Currency. 3 2 2 4 9" xfId="1555" xr:uid="{00000000-0005-0000-0000-0000E7050000}"/>
    <cellStyle name="Assumption Currency. 3 2 2 5" xfId="1556" xr:uid="{00000000-0005-0000-0000-0000E8050000}"/>
    <cellStyle name="Assumption Currency. 3 2 2 6" xfId="1557" xr:uid="{00000000-0005-0000-0000-0000E9050000}"/>
    <cellStyle name="Assumption Currency. 3 2 2 7" xfId="1558" xr:uid="{00000000-0005-0000-0000-0000EA050000}"/>
    <cellStyle name="Assumption Currency. 3 2 2 8" xfId="1559" xr:uid="{00000000-0005-0000-0000-0000EB050000}"/>
    <cellStyle name="Assumption Currency. 3 2 2 9" xfId="1560" xr:uid="{00000000-0005-0000-0000-0000EC050000}"/>
    <cellStyle name="Assumption Currency. 3 2 3" xfId="1561" xr:uid="{00000000-0005-0000-0000-0000ED050000}"/>
    <cellStyle name="Assumption Currency. 3 2 3 10" xfId="1562" xr:uid="{00000000-0005-0000-0000-0000EE050000}"/>
    <cellStyle name="Assumption Currency. 3 2 3 11" xfId="1563" xr:uid="{00000000-0005-0000-0000-0000EF050000}"/>
    <cellStyle name="Assumption Currency. 3 2 3 12" xfId="1564" xr:uid="{00000000-0005-0000-0000-0000F0050000}"/>
    <cellStyle name="Assumption Currency. 3 2 3 2" xfId="1565" xr:uid="{00000000-0005-0000-0000-0000F1050000}"/>
    <cellStyle name="Assumption Currency. 3 2 3 2 10" xfId="1566" xr:uid="{00000000-0005-0000-0000-0000F2050000}"/>
    <cellStyle name="Assumption Currency. 3 2 3 2 2" xfId="1567" xr:uid="{00000000-0005-0000-0000-0000F3050000}"/>
    <cellStyle name="Assumption Currency. 3 2 3 2 2 10" xfId="1568" xr:uid="{00000000-0005-0000-0000-0000F4050000}"/>
    <cellStyle name="Assumption Currency. 3 2 3 2 2 2" xfId="1569" xr:uid="{00000000-0005-0000-0000-0000F5050000}"/>
    <cellStyle name="Assumption Currency. 3 2 3 2 2 3" xfId="1570" xr:uid="{00000000-0005-0000-0000-0000F6050000}"/>
    <cellStyle name="Assumption Currency. 3 2 3 2 2 4" xfId="1571" xr:uid="{00000000-0005-0000-0000-0000F7050000}"/>
    <cellStyle name="Assumption Currency. 3 2 3 2 2 5" xfId="1572" xr:uid="{00000000-0005-0000-0000-0000F8050000}"/>
    <cellStyle name="Assumption Currency. 3 2 3 2 2 6" xfId="1573" xr:uid="{00000000-0005-0000-0000-0000F9050000}"/>
    <cellStyle name="Assumption Currency. 3 2 3 2 2 7" xfId="1574" xr:uid="{00000000-0005-0000-0000-0000FA050000}"/>
    <cellStyle name="Assumption Currency. 3 2 3 2 2 8" xfId="1575" xr:uid="{00000000-0005-0000-0000-0000FB050000}"/>
    <cellStyle name="Assumption Currency. 3 2 3 2 2 9" xfId="1576" xr:uid="{00000000-0005-0000-0000-0000FC050000}"/>
    <cellStyle name="Assumption Currency. 3 2 3 2 3" xfId="1577" xr:uid="{00000000-0005-0000-0000-0000FD050000}"/>
    <cellStyle name="Assumption Currency. 3 2 3 2 4" xfId="1578" xr:uid="{00000000-0005-0000-0000-0000FE050000}"/>
    <cellStyle name="Assumption Currency. 3 2 3 2 5" xfId="1579" xr:uid="{00000000-0005-0000-0000-0000FF050000}"/>
    <cellStyle name="Assumption Currency. 3 2 3 2 6" xfId="1580" xr:uid="{00000000-0005-0000-0000-000000060000}"/>
    <cellStyle name="Assumption Currency. 3 2 3 2 7" xfId="1581" xr:uid="{00000000-0005-0000-0000-000001060000}"/>
    <cellStyle name="Assumption Currency. 3 2 3 2 8" xfId="1582" xr:uid="{00000000-0005-0000-0000-000002060000}"/>
    <cellStyle name="Assumption Currency. 3 2 3 2 9" xfId="1583" xr:uid="{00000000-0005-0000-0000-000003060000}"/>
    <cellStyle name="Assumption Currency. 3 2 3 3" xfId="1584" xr:uid="{00000000-0005-0000-0000-000004060000}"/>
    <cellStyle name="Assumption Currency. 3 2 3 3 10" xfId="1585" xr:uid="{00000000-0005-0000-0000-000005060000}"/>
    <cellStyle name="Assumption Currency. 3 2 3 3 2" xfId="1586" xr:uid="{00000000-0005-0000-0000-000006060000}"/>
    <cellStyle name="Assumption Currency. 3 2 3 3 3" xfId="1587" xr:uid="{00000000-0005-0000-0000-000007060000}"/>
    <cellStyle name="Assumption Currency. 3 2 3 3 4" xfId="1588" xr:uid="{00000000-0005-0000-0000-000008060000}"/>
    <cellStyle name="Assumption Currency. 3 2 3 3 5" xfId="1589" xr:uid="{00000000-0005-0000-0000-000009060000}"/>
    <cellStyle name="Assumption Currency. 3 2 3 3 6" xfId="1590" xr:uid="{00000000-0005-0000-0000-00000A060000}"/>
    <cellStyle name="Assumption Currency. 3 2 3 3 7" xfId="1591" xr:uid="{00000000-0005-0000-0000-00000B060000}"/>
    <cellStyle name="Assumption Currency. 3 2 3 3 8" xfId="1592" xr:uid="{00000000-0005-0000-0000-00000C060000}"/>
    <cellStyle name="Assumption Currency. 3 2 3 3 9" xfId="1593" xr:uid="{00000000-0005-0000-0000-00000D060000}"/>
    <cellStyle name="Assumption Currency. 3 2 3 4" xfId="1594" xr:uid="{00000000-0005-0000-0000-00000E060000}"/>
    <cellStyle name="Assumption Currency. 3 2 3 5" xfId="1595" xr:uid="{00000000-0005-0000-0000-00000F060000}"/>
    <cellStyle name="Assumption Currency. 3 2 3 6" xfId="1596" xr:uid="{00000000-0005-0000-0000-000010060000}"/>
    <cellStyle name="Assumption Currency. 3 2 3 7" xfId="1597" xr:uid="{00000000-0005-0000-0000-000011060000}"/>
    <cellStyle name="Assumption Currency. 3 2 3 8" xfId="1598" xr:uid="{00000000-0005-0000-0000-000012060000}"/>
    <cellStyle name="Assumption Currency. 3 2 3 9" xfId="1599" xr:uid="{00000000-0005-0000-0000-000013060000}"/>
    <cellStyle name="Assumption Currency. 3 2 4" xfId="1600" xr:uid="{00000000-0005-0000-0000-000014060000}"/>
    <cellStyle name="Assumption Currency. 3 2 4 10" xfId="1601" xr:uid="{00000000-0005-0000-0000-000015060000}"/>
    <cellStyle name="Assumption Currency. 3 2 4 2" xfId="1602" xr:uid="{00000000-0005-0000-0000-000016060000}"/>
    <cellStyle name="Assumption Currency. 3 2 4 2 10" xfId="1603" xr:uid="{00000000-0005-0000-0000-000017060000}"/>
    <cellStyle name="Assumption Currency. 3 2 4 2 2" xfId="1604" xr:uid="{00000000-0005-0000-0000-000018060000}"/>
    <cellStyle name="Assumption Currency. 3 2 4 2 3" xfId="1605" xr:uid="{00000000-0005-0000-0000-000019060000}"/>
    <cellStyle name="Assumption Currency. 3 2 4 2 4" xfId="1606" xr:uid="{00000000-0005-0000-0000-00001A060000}"/>
    <cellStyle name="Assumption Currency. 3 2 4 2 5" xfId="1607" xr:uid="{00000000-0005-0000-0000-00001B060000}"/>
    <cellStyle name="Assumption Currency. 3 2 4 2 6" xfId="1608" xr:uid="{00000000-0005-0000-0000-00001C060000}"/>
    <cellStyle name="Assumption Currency. 3 2 4 2 7" xfId="1609" xr:uid="{00000000-0005-0000-0000-00001D060000}"/>
    <cellStyle name="Assumption Currency. 3 2 4 2 8" xfId="1610" xr:uid="{00000000-0005-0000-0000-00001E060000}"/>
    <cellStyle name="Assumption Currency. 3 2 4 2 9" xfId="1611" xr:uid="{00000000-0005-0000-0000-00001F060000}"/>
    <cellStyle name="Assumption Currency. 3 2 4 3" xfId="1612" xr:uid="{00000000-0005-0000-0000-000020060000}"/>
    <cellStyle name="Assumption Currency. 3 2 4 4" xfId="1613" xr:uid="{00000000-0005-0000-0000-000021060000}"/>
    <cellStyle name="Assumption Currency. 3 2 4 5" xfId="1614" xr:uid="{00000000-0005-0000-0000-000022060000}"/>
    <cellStyle name="Assumption Currency. 3 2 4 6" xfId="1615" xr:uid="{00000000-0005-0000-0000-000023060000}"/>
    <cellStyle name="Assumption Currency. 3 2 4 7" xfId="1616" xr:uid="{00000000-0005-0000-0000-000024060000}"/>
    <cellStyle name="Assumption Currency. 3 2 4 8" xfId="1617" xr:uid="{00000000-0005-0000-0000-000025060000}"/>
    <cellStyle name="Assumption Currency. 3 2 4 9" xfId="1618" xr:uid="{00000000-0005-0000-0000-000026060000}"/>
    <cellStyle name="Assumption Currency. 3 2 5" xfId="1619" xr:uid="{00000000-0005-0000-0000-000027060000}"/>
    <cellStyle name="Assumption Currency. 3 2 5 10" xfId="1620" xr:uid="{00000000-0005-0000-0000-000028060000}"/>
    <cellStyle name="Assumption Currency. 3 2 5 2" xfId="1621" xr:uid="{00000000-0005-0000-0000-000029060000}"/>
    <cellStyle name="Assumption Currency. 3 2 5 3" xfId="1622" xr:uid="{00000000-0005-0000-0000-00002A060000}"/>
    <cellStyle name="Assumption Currency. 3 2 5 4" xfId="1623" xr:uid="{00000000-0005-0000-0000-00002B060000}"/>
    <cellStyle name="Assumption Currency. 3 2 5 5" xfId="1624" xr:uid="{00000000-0005-0000-0000-00002C060000}"/>
    <cellStyle name="Assumption Currency. 3 2 5 6" xfId="1625" xr:uid="{00000000-0005-0000-0000-00002D060000}"/>
    <cellStyle name="Assumption Currency. 3 2 5 7" xfId="1626" xr:uid="{00000000-0005-0000-0000-00002E060000}"/>
    <cellStyle name="Assumption Currency. 3 2 5 8" xfId="1627" xr:uid="{00000000-0005-0000-0000-00002F060000}"/>
    <cellStyle name="Assumption Currency. 3 2 5 9" xfId="1628" xr:uid="{00000000-0005-0000-0000-000030060000}"/>
    <cellStyle name="Assumption Currency. 3 2 6" xfId="1629" xr:uid="{00000000-0005-0000-0000-000031060000}"/>
    <cellStyle name="Assumption Currency. 3 2 7" xfId="1630" xr:uid="{00000000-0005-0000-0000-000032060000}"/>
    <cellStyle name="Assumption Currency. 3 2 8" xfId="1631" xr:uid="{00000000-0005-0000-0000-000033060000}"/>
    <cellStyle name="Assumption Currency. 3 2 9" xfId="1632" xr:uid="{00000000-0005-0000-0000-000034060000}"/>
    <cellStyle name="Assumption Currency. 3 3" xfId="1633" xr:uid="{00000000-0005-0000-0000-000035060000}"/>
    <cellStyle name="Assumption Currency. 3 3 10" xfId="1634" xr:uid="{00000000-0005-0000-0000-000036060000}"/>
    <cellStyle name="Assumption Currency. 3 3 11" xfId="1635" xr:uid="{00000000-0005-0000-0000-000037060000}"/>
    <cellStyle name="Assumption Currency. 3 3 12" xfId="1636" xr:uid="{00000000-0005-0000-0000-000038060000}"/>
    <cellStyle name="Assumption Currency. 3 3 13" xfId="1637" xr:uid="{00000000-0005-0000-0000-000039060000}"/>
    <cellStyle name="Assumption Currency. 3 3 2" xfId="1638" xr:uid="{00000000-0005-0000-0000-00003A060000}"/>
    <cellStyle name="Assumption Currency. 3 3 2 10" xfId="1639" xr:uid="{00000000-0005-0000-0000-00003B060000}"/>
    <cellStyle name="Assumption Currency. 3 3 2 11" xfId="1640" xr:uid="{00000000-0005-0000-0000-00003C060000}"/>
    <cellStyle name="Assumption Currency. 3 3 2 12" xfId="1641" xr:uid="{00000000-0005-0000-0000-00003D060000}"/>
    <cellStyle name="Assumption Currency. 3 3 2 2" xfId="1642" xr:uid="{00000000-0005-0000-0000-00003E060000}"/>
    <cellStyle name="Assumption Currency. 3 3 2 2 10" xfId="1643" xr:uid="{00000000-0005-0000-0000-00003F060000}"/>
    <cellStyle name="Assumption Currency. 3 3 2 2 2" xfId="1644" xr:uid="{00000000-0005-0000-0000-000040060000}"/>
    <cellStyle name="Assumption Currency. 3 3 2 2 2 10" xfId="1645" xr:uid="{00000000-0005-0000-0000-000041060000}"/>
    <cellStyle name="Assumption Currency. 3 3 2 2 2 2" xfId="1646" xr:uid="{00000000-0005-0000-0000-000042060000}"/>
    <cellStyle name="Assumption Currency. 3 3 2 2 2 3" xfId="1647" xr:uid="{00000000-0005-0000-0000-000043060000}"/>
    <cellStyle name="Assumption Currency. 3 3 2 2 2 4" xfId="1648" xr:uid="{00000000-0005-0000-0000-000044060000}"/>
    <cellStyle name="Assumption Currency. 3 3 2 2 2 5" xfId="1649" xr:uid="{00000000-0005-0000-0000-000045060000}"/>
    <cellStyle name="Assumption Currency. 3 3 2 2 2 6" xfId="1650" xr:uid="{00000000-0005-0000-0000-000046060000}"/>
    <cellStyle name="Assumption Currency. 3 3 2 2 2 7" xfId="1651" xr:uid="{00000000-0005-0000-0000-000047060000}"/>
    <cellStyle name="Assumption Currency. 3 3 2 2 2 8" xfId="1652" xr:uid="{00000000-0005-0000-0000-000048060000}"/>
    <cellStyle name="Assumption Currency. 3 3 2 2 2 9" xfId="1653" xr:uid="{00000000-0005-0000-0000-000049060000}"/>
    <cellStyle name="Assumption Currency. 3 3 2 2 3" xfId="1654" xr:uid="{00000000-0005-0000-0000-00004A060000}"/>
    <cellStyle name="Assumption Currency. 3 3 2 2 4" xfId="1655" xr:uid="{00000000-0005-0000-0000-00004B060000}"/>
    <cellStyle name="Assumption Currency. 3 3 2 2 5" xfId="1656" xr:uid="{00000000-0005-0000-0000-00004C060000}"/>
    <cellStyle name="Assumption Currency. 3 3 2 2 6" xfId="1657" xr:uid="{00000000-0005-0000-0000-00004D060000}"/>
    <cellStyle name="Assumption Currency. 3 3 2 2 7" xfId="1658" xr:uid="{00000000-0005-0000-0000-00004E060000}"/>
    <cellStyle name="Assumption Currency. 3 3 2 2 8" xfId="1659" xr:uid="{00000000-0005-0000-0000-00004F060000}"/>
    <cellStyle name="Assumption Currency. 3 3 2 2 9" xfId="1660" xr:uid="{00000000-0005-0000-0000-000050060000}"/>
    <cellStyle name="Assumption Currency. 3 3 2 3" xfId="1661" xr:uid="{00000000-0005-0000-0000-000051060000}"/>
    <cellStyle name="Assumption Currency. 3 3 2 3 10" xfId="1662" xr:uid="{00000000-0005-0000-0000-000052060000}"/>
    <cellStyle name="Assumption Currency. 3 3 2 3 2" xfId="1663" xr:uid="{00000000-0005-0000-0000-000053060000}"/>
    <cellStyle name="Assumption Currency. 3 3 2 3 3" xfId="1664" xr:uid="{00000000-0005-0000-0000-000054060000}"/>
    <cellStyle name="Assumption Currency. 3 3 2 3 4" xfId="1665" xr:uid="{00000000-0005-0000-0000-000055060000}"/>
    <cellStyle name="Assumption Currency. 3 3 2 3 5" xfId="1666" xr:uid="{00000000-0005-0000-0000-000056060000}"/>
    <cellStyle name="Assumption Currency. 3 3 2 3 6" xfId="1667" xr:uid="{00000000-0005-0000-0000-000057060000}"/>
    <cellStyle name="Assumption Currency. 3 3 2 3 7" xfId="1668" xr:uid="{00000000-0005-0000-0000-000058060000}"/>
    <cellStyle name="Assumption Currency. 3 3 2 3 8" xfId="1669" xr:uid="{00000000-0005-0000-0000-000059060000}"/>
    <cellStyle name="Assumption Currency. 3 3 2 3 9" xfId="1670" xr:uid="{00000000-0005-0000-0000-00005A060000}"/>
    <cellStyle name="Assumption Currency. 3 3 2 4" xfId="1671" xr:uid="{00000000-0005-0000-0000-00005B060000}"/>
    <cellStyle name="Assumption Currency. 3 3 2 5" xfId="1672" xr:uid="{00000000-0005-0000-0000-00005C060000}"/>
    <cellStyle name="Assumption Currency. 3 3 2 6" xfId="1673" xr:uid="{00000000-0005-0000-0000-00005D060000}"/>
    <cellStyle name="Assumption Currency. 3 3 2 7" xfId="1674" xr:uid="{00000000-0005-0000-0000-00005E060000}"/>
    <cellStyle name="Assumption Currency. 3 3 2 8" xfId="1675" xr:uid="{00000000-0005-0000-0000-00005F060000}"/>
    <cellStyle name="Assumption Currency. 3 3 2 9" xfId="1676" xr:uid="{00000000-0005-0000-0000-000060060000}"/>
    <cellStyle name="Assumption Currency. 3 3 3" xfId="1677" xr:uid="{00000000-0005-0000-0000-000061060000}"/>
    <cellStyle name="Assumption Currency. 3 3 3 10" xfId="1678" xr:uid="{00000000-0005-0000-0000-000062060000}"/>
    <cellStyle name="Assumption Currency. 3 3 3 2" xfId="1679" xr:uid="{00000000-0005-0000-0000-000063060000}"/>
    <cellStyle name="Assumption Currency. 3 3 3 2 10" xfId="1680" xr:uid="{00000000-0005-0000-0000-000064060000}"/>
    <cellStyle name="Assumption Currency. 3 3 3 2 2" xfId="1681" xr:uid="{00000000-0005-0000-0000-000065060000}"/>
    <cellStyle name="Assumption Currency. 3 3 3 2 3" xfId="1682" xr:uid="{00000000-0005-0000-0000-000066060000}"/>
    <cellStyle name="Assumption Currency. 3 3 3 2 4" xfId="1683" xr:uid="{00000000-0005-0000-0000-000067060000}"/>
    <cellStyle name="Assumption Currency. 3 3 3 2 5" xfId="1684" xr:uid="{00000000-0005-0000-0000-000068060000}"/>
    <cellStyle name="Assumption Currency. 3 3 3 2 6" xfId="1685" xr:uid="{00000000-0005-0000-0000-000069060000}"/>
    <cellStyle name="Assumption Currency. 3 3 3 2 7" xfId="1686" xr:uid="{00000000-0005-0000-0000-00006A060000}"/>
    <cellStyle name="Assumption Currency. 3 3 3 2 8" xfId="1687" xr:uid="{00000000-0005-0000-0000-00006B060000}"/>
    <cellStyle name="Assumption Currency. 3 3 3 2 9" xfId="1688" xr:uid="{00000000-0005-0000-0000-00006C060000}"/>
    <cellStyle name="Assumption Currency. 3 3 3 3" xfId="1689" xr:uid="{00000000-0005-0000-0000-00006D060000}"/>
    <cellStyle name="Assumption Currency. 3 3 3 4" xfId="1690" xr:uid="{00000000-0005-0000-0000-00006E060000}"/>
    <cellStyle name="Assumption Currency. 3 3 3 5" xfId="1691" xr:uid="{00000000-0005-0000-0000-00006F060000}"/>
    <cellStyle name="Assumption Currency. 3 3 3 6" xfId="1692" xr:uid="{00000000-0005-0000-0000-000070060000}"/>
    <cellStyle name="Assumption Currency. 3 3 3 7" xfId="1693" xr:uid="{00000000-0005-0000-0000-000071060000}"/>
    <cellStyle name="Assumption Currency. 3 3 3 8" xfId="1694" xr:uid="{00000000-0005-0000-0000-000072060000}"/>
    <cellStyle name="Assumption Currency. 3 3 3 9" xfId="1695" xr:uid="{00000000-0005-0000-0000-000073060000}"/>
    <cellStyle name="Assumption Currency. 3 3 4" xfId="1696" xr:uid="{00000000-0005-0000-0000-000074060000}"/>
    <cellStyle name="Assumption Currency. 3 3 4 10" xfId="1697" xr:uid="{00000000-0005-0000-0000-000075060000}"/>
    <cellStyle name="Assumption Currency. 3 3 4 2" xfId="1698" xr:uid="{00000000-0005-0000-0000-000076060000}"/>
    <cellStyle name="Assumption Currency. 3 3 4 3" xfId="1699" xr:uid="{00000000-0005-0000-0000-000077060000}"/>
    <cellStyle name="Assumption Currency. 3 3 4 4" xfId="1700" xr:uid="{00000000-0005-0000-0000-000078060000}"/>
    <cellStyle name="Assumption Currency. 3 3 4 5" xfId="1701" xr:uid="{00000000-0005-0000-0000-000079060000}"/>
    <cellStyle name="Assumption Currency. 3 3 4 6" xfId="1702" xr:uid="{00000000-0005-0000-0000-00007A060000}"/>
    <cellStyle name="Assumption Currency. 3 3 4 7" xfId="1703" xr:uid="{00000000-0005-0000-0000-00007B060000}"/>
    <cellStyle name="Assumption Currency. 3 3 4 8" xfId="1704" xr:uid="{00000000-0005-0000-0000-00007C060000}"/>
    <cellStyle name="Assumption Currency. 3 3 4 9" xfId="1705" xr:uid="{00000000-0005-0000-0000-00007D060000}"/>
    <cellStyle name="Assumption Currency. 3 3 5" xfId="1706" xr:uid="{00000000-0005-0000-0000-00007E060000}"/>
    <cellStyle name="Assumption Currency. 3 3 6" xfId="1707" xr:uid="{00000000-0005-0000-0000-00007F060000}"/>
    <cellStyle name="Assumption Currency. 3 3 7" xfId="1708" xr:uid="{00000000-0005-0000-0000-000080060000}"/>
    <cellStyle name="Assumption Currency. 3 3 8" xfId="1709" xr:uid="{00000000-0005-0000-0000-000081060000}"/>
    <cellStyle name="Assumption Currency. 3 3 9" xfId="1710" xr:uid="{00000000-0005-0000-0000-000082060000}"/>
    <cellStyle name="Assumption Currency. 3 4" xfId="1711" xr:uid="{00000000-0005-0000-0000-000083060000}"/>
    <cellStyle name="Assumption Currency. 3 4 10" xfId="1712" xr:uid="{00000000-0005-0000-0000-000084060000}"/>
    <cellStyle name="Assumption Currency. 3 4 11" xfId="1713" xr:uid="{00000000-0005-0000-0000-000085060000}"/>
    <cellStyle name="Assumption Currency. 3 4 12" xfId="1714" xr:uid="{00000000-0005-0000-0000-000086060000}"/>
    <cellStyle name="Assumption Currency. 3 4 2" xfId="1715" xr:uid="{00000000-0005-0000-0000-000087060000}"/>
    <cellStyle name="Assumption Currency. 3 4 2 10" xfId="1716" xr:uid="{00000000-0005-0000-0000-000088060000}"/>
    <cellStyle name="Assumption Currency. 3 4 2 2" xfId="1717" xr:uid="{00000000-0005-0000-0000-000089060000}"/>
    <cellStyle name="Assumption Currency. 3 4 2 2 10" xfId="1718" xr:uid="{00000000-0005-0000-0000-00008A060000}"/>
    <cellStyle name="Assumption Currency. 3 4 2 2 2" xfId="1719" xr:uid="{00000000-0005-0000-0000-00008B060000}"/>
    <cellStyle name="Assumption Currency. 3 4 2 2 3" xfId="1720" xr:uid="{00000000-0005-0000-0000-00008C060000}"/>
    <cellStyle name="Assumption Currency. 3 4 2 2 4" xfId="1721" xr:uid="{00000000-0005-0000-0000-00008D060000}"/>
    <cellStyle name="Assumption Currency. 3 4 2 2 5" xfId="1722" xr:uid="{00000000-0005-0000-0000-00008E060000}"/>
    <cellStyle name="Assumption Currency. 3 4 2 2 6" xfId="1723" xr:uid="{00000000-0005-0000-0000-00008F060000}"/>
    <cellStyle name="Assumption Currency. 3 4 2 2 7" xfId="1724" xr:uid="{00000000-0005-0000-0000-000090060000}"/>
    <cellStyle name="Assumption Currency. 3 4 2 2 8" xfId="1725" xr:uid="{00000000-0005-0000-0000-000091060000}"/>
    <cellStyle name="Assumption Currency. 3 4 2 2 9" xfId="1726" xr:uid="{00000000-0005-0000-0000-000092060000}"/>
    <cellStyle name="Assumption Currency. 3 4 2 3" xfId="1727" xr:uid="{00000000-0005-0000-0000-000093060000}"/>
    <cellStyle name="Assumption Currency. 3 4 2 4" xfId="1728" xr:uid="{00000000-0005-0000-0000-000094060000}"/>
    <cellStyle name="Assumption Currency. 3 4 2 5" xfId="1729" xr:uid="{00000000-0005-0000-0000-000095060000}"/>
    <cellStyle name="Assumption Currency. 3 4 2 6" xfId="1730" xr:uid="{00000000-0005-0000-0000-000096060000}"/>
    <cellStyle name="Assumption Currency. 3 4 2 7" xfId="1731" xr:uid="{00000000-0005-0000-0000-000097060000}"/>
    <cellStyle name="Assumption Currency. 3 4 2 8" xfId="1732" xr:uid="{00000000-0005-0000-0000-000098060000}"/>
    <cellStyle name="Assumption Currency. 3 4 2 9" xfId="1733" xr:uid="{00000000-0005-0000-0000-000099060000}"/>
    <cellStyle name="Assumption Currency. 3 4 3" xfId="1734" xr:uid="{00000000-0005-0000-0000-00009A060000}"/>
    <cellStyle name="Assumption Currency. 3 4 3 10" xfId="1735" xr:uid="{00000000-0005-0000-0000-00009B060000}"/>
    <cellStyle name="Assumption Currency. 3 4 3 2" xfId="1736" xr:uid="{00000000-0005-0000-0000-00009C060000}"/>
    <cellStyle name="Assumption Currency. 3 4 3 3" xfId="1737" xr:uid="{00000000-0005-0000-0000-00009D060000}"/>
    <cellStyle name="Assumption Currency. 3 4 3 4" xfId="1738" xr:uid="{00000000-0005-0000-0000-00009E060000}"/>
    <cellStyle name="Assumption Currency. 3 4 3 5" xfId="1739" xr:uid="{00000000-0005-0000-0000-00009F060000}"/>
    <cellStyle name="Assumption Currency. 3 4 3 6" xfId="1740" xr:uid="{00000000-0005-0000-0000-0000A0060000}"/>
    <cellStyle name="Assumption Currency. 3 4 3 7" xfId="1741" xr:uid="{00000000-0005-0000-0000-0000A1060000}"/>
    <cellStyle name="Assumption Currency. 3 4 3 8" xfId="1742" xr:uid="{00000000-0005-0000-0000-0000A2060000}"/>
    <cellStyle name="Assumption Currency. 3 4 3 9" xfId="1743" xr:uid="{00000000-0005-0000-0000-0000A3060000}"/>
    <cellStyle name="Assumption Currency. 3 4 4" xfId="1744" xr:uid="{00000000-0005-0000-0000-0000A4060000}"/>
    <cellStyle name="Assumption Currency. 3 4 5" xfId="1745" xr:uid="{00000000-0005-0000-0000-0000A5060000}"/>
    <cellStyle name="Assumption Currency. 3 4 6" xfId="1746" xr:uid="{00000000-0005-0000-0000-0000A6060000}"/>
    <cellStyle name="Assumption Currency. 3 4 7" xfId="1747" xr:uid="{00000000-0005-0000-0000-0000A7060000}"/>
    <cellStyle name="Assumption Currency. 3 4 8" xfId="1748" xr:uid="{00000000-0005-0000-0000-0000A8060000}"/>
    <cellStyle name="Assumption Currency. 3 4 9" xfId="1749" xr:uid="{00000000-0005-0000-0000-0000A9060000}"/>
    <cellStyle name="Assumption Currency. 3 5" xfId="1750" xr:uid="{00000000-0005-0000-0000-0000AA060000}"/>
    <cellStyle name="Assumption Currency. 3 5 10" xfId="1751" xr:uid="{00000000-0005-0000-0000-0000AB060000}"/>
    <cellStyle name="Assumption Currency. 3 5 11" xfId="1752" xr:uid="{00000000-0005-0000-0000-0000AC060000}"/>
    <cellStyle name="Assumption Currency. 3 5 12" xfId="1753" xr:uid="{00000000-0005-0000-0000-0000AD060000}"/>
    <cellStyle name="Assumption Currency. 3 5 2" xfId="1754" xr:uid="{00000000-0005-0000-0000-0000AE060000}"/>
    <cellStyle name="Assumption Currency. 3 5 2 10" xfId="1755" xr:uid="{00000000-0005-0000-0000-0000AF060000}"/>
    <cellStyle name="Assumption Currency. 3 5 2 2" xfId="1756" xr:uid="{00000000-0005-0000-0000-0000B0060000}"/>
    <cellStyle name="Assumption Currency. 3 5 2 2 10" xfId="1757" xr:uid="{00000000-0005-0000-0000-0000B1060000}"/>
    <cellStyle name="Assumption Currency. 3 5 2 2 2" xfId="1758" xr:uid="{00000000-0005-0000-0000-0000B2060000}"/>
    <cellStyle name="Assumption Currency. 3 5 2 2 3" xfId="1759" xr:uid="{00000000-0005-0000-0000-0000B3060000}"/>
    <cellStyle name="Assumption Currency. 3 5 2 2 4" xfId="1760" xr:uid="{00000000-0005-0000-0000-0000B4060000}"/>
    <cellStyle name="Assumption Currency. 3 5 2 2 5" xfId="1761" xr:uid="{00000000-0005-0000-0000-0000B5060000}"/>
    <cellStyle name="Assumption Currency. 3 5 2 2 6" xfId="1762" xr:uid="{00000000-0005-0000-0000-0000B6060000}"/>
    <cellStyle name="Assumption Currency. 3 5 2 2 7" xfId="1763" xr:uid="{00000000-0005-0000-0000-0000B7060000}"/>
    <cellStyle name="Assumption Currency. 3 5 2 2 8" xfId="1764" xr:uid="{00000000-0005-0000-0000-0000B8060000}"/>
    <cellStyle name="Assumption Currency. 3 5 2 2 9" xfId="1765" xr:uid="{00000000-0005-0000-0000-0000B9060000}"/>
    <cellStyle name="Assumption Currency. 3 5 2 3" xfId="1766" xr:uid="{00000000-0005-0000-0000-0000BA060000}"/>
    <cellStyle name="Assumption Currency. 3 5 2 4" xfId="1767" xr:uid="{00000000-0005-0000-0000-0000BB060000}"/>
    <cellStyle name="Assumption Currency. 3 5 2 5" xfId="1768" xr:uid="{00000000-0005-0000-0000-0000BC060000}"/>
    <cellStyle name="Assumption Currency. 3 5 2 6" xfId="1769" xr:uid="{00000000-0005-0000-0000-0000BD060000}"/>
    <cellStyle name="Assumption Currency. 3 5 2 7" xfId="1770" xr:uid="{00000000-0005-0000-0000-0000BE060000}"/>
    <cellStyle name="Assumption Currency. 3 5 2 8" xfId="1771" xr:uid="{00000000-0005-0000-0000-0000BF060000}"/>
    <cellStyle name="Assumption Currency. 3 5 2 9" xfId="1772" xr:uid="{00000000-0005-0000-0000-0000C0060000}"/>
    <cellStyle name="Assumption Currency. 3 5 3" xfId="1773" xr:uid="{00000000-0005-0000-0000-0000C1060000}"/>
    <cellStyle name="Assumption Currency. 3 5 3 10" xfId="1774" xr:uid="{00000000-0005-0000-0000-0000C2060000}"/>
    <cellStyle name="Assumption Currency. 3 5 3 2" xfId="1775" xr:uid="{00000000-0005-0000-0000-0000C3060000}"/>
    <cellStyle name="Assumption Currency. 3 5 3 3" xfId="1776" xr:uid="{00000000-0005-0000-0000-0000C4060000}"/>
    <cellStyle name="Assumption Currency. 3 5 3 4" xfId="1777" xr:uid="{00000000-0005-0000-0000-0000C5060000}"/>
    <cellStyle name="Assumption Currency. 3 5 3 5" xfId="1778" xr:uid="{00000000-0005-0000-0000-0000C6060000}"/>
    <cellStyle name="Assumption Currency. 3 5 3 6" xfId="1779" xr:uid="{00000000-0005-0000-0000-0000C7060000}"/>
    <cellStyle name="Assumption Currency. 3 5 3 7" xfId="1780" xr:uid="{00000000-0005-0000-0000-0000C8060000}"/>
    <cellStyle name="Assumption Currency. 3 5 3 8" xfId="1781" xr:uid="{00000000-0005-0000-0000-0000C9060000}"/>
    <cellStyle name="Assumption Currency. 3 5 3 9" xfId="1782" xr:uid="{00000000-0005-0000-0000-0000CA060000}"/>
    <cellStyle name="Assumption Currency. 3 5 4" xfId="1783" xr:uid="{00000000-0005-0000-0000-0000CB060000}"/>
    <cellStyle name="Assumption Currency. 3 5 5" xfId="1784" xr:uid="{00000000-0005-0000-0000-0000CC060000}"/>
    <cellStyle name="Assumption Currency. 3 5 6" xfId="1785" xr:uid="{00000000-0005-0000-0000-0000CD060000}"/>
    <cellStyle name="Assumption Currency. 3 5 7" xfId="1786" xr:uid="{00000000-0005-0000-0000-0000CE060000}"/>
    <cellStyle name="Assumption Currency. 3 5 8" xfId="1787" xr:uid="{00000000-0005-0000-0000-0000CF060000}"/>
    <cellStyle name="Assumption Currency. 3 5 9" xfId="1788" xr:uid="{00000000-0005-0000-0000-0000D0060000}"/>
    <cellStyle name="Assumption Currency. 3 6" xfId="1789" xr:uid="{00000000-0005-0000-0000-0000D1060000}"/>
    <cellStyle name="Assumption Currency. 3 6 10" xfId="1790" xr:uid="{00000000-0005-0000-0000-0000D2060000}"/>
    <cellStyle name="Assumption Currency. 3 6 2" xfId="1791" xr:uid="{00000000-0005-0000-0000-0000D3060000}"/>
    <cellStyle name="Assumption Currency. 3 6 2 10" xfId="1792" xr:uid="{00000000-0005-0000-0000-0000D4060000}"/>
    <cellStyle name="Assumption Currency. 3 6 2 2" xfId="1793" xr:uid="{00000000-0005-0000-0000-0000D5060000}"/>
    <cellStyle name="Assumption Currency. 3 6 2 3" xfId="1794" xr:uid="{00000000-0005-0000-0000-0000D6060000}"/>
    <cellStyle name="Assumption Currency. 3 6 2 4" xfId="1795" xr:uid="{00000000-0005-0000-0000-0000D7060000}"/>
    <cellStyle name="Assumption Currency. 3 6 2 5" xfId="1796" xr:uid="{00000000-0005-0000-0000-0000D8060000}"/>
    <cellStyle name="Assumption Currency. 3 6 2 6" xfId="1797" xr:uid="{00000000-0005-0000-0000-0000D9060000}"/>
    <cellStyle name="Assumption Currency. 3 6 2 7" xfId="1798" xr:uid="{00000000-0005-0000-0000-0000DA060000}"/>
    <cellStyle name="Assumption Currency. 3 6 2 8" xfId="1799" xr:uid="{00000000-0005-0000-0000-0000DB060000}"/>
    <cellStyle name="Assumption Currency. 3 6 2 9" xfId="1800" xr:uid="{00000000-0005-0000-0000-0000DC060000}"/>
    <cellStyle name="Assumption Currency. 3 6 3" xfId="1801" xr:uid="{00000000-0005-0000-0000-0000DD060000}"/>
    <cellStyle name="Assumption Currency. 3 6 4" xfId="1802" xr:uid="{00000000-0005-0000-0000-0000DE060000}"/>
    <cellStyle name="Assumption Currency. 3 6 5" xfId="1803" xr:uid="{00000000-0005-0000-0000-0000DF060000}"/>
    <cellStyle name="Assumption Currency. 3 6 6" xfId="1804" xr:uid="{00000000-0005-0000-0000-0000E0060000}"/>
    <cellStyle name="Assumption Currency. 3 6 7" xfId="1805" xr:uid="{00000000-0005-0000-0000-0000E1060000}"/>
    <cellStyle name="Assumption Currency. 3 6 8" xfId="1806" xr:uid="{00000000-0005-0000-0000-0000E2060000}"/>
    <cellStyle name="Assumption Currency. 3 6 9" xfId="1807" xr:uid="{00000000-0005-0000-0000-0000E3060000}"/>
    <cellStyle name="Assumption Currency. 3 7" xfId="1808" xr:uid="{00000000-0005-0000-0000-0000E4060000}"/>
    <cellStyle name="Assumption Currency. 3 7 10" xfId="1809" xr:uid="{00000000-0005-0000-0000-0000E5060000}"/>
    <cellStyle name="Assumption Currency. 3 7 2" xfId="1810" xr:uid="{00000000-0005-0000-0000-0000E6060000}"/>
    <cellStyle name="Assumption Currency. 3 7 3" xfId="1811" xr:uid="{00000000-0005-0000-0000-0000E7060000}"/>
    <cellStyle name="Assumption Currency. 3 7 4" xfId="1812" xr:uid="{00000000-0005-0000-0000-0000E8060000}"/>
    <cellStyle name="Assumption Currency. 3 7 5" xfId="1813" xr:uid="{00000000-0005-0000-0000-0000E9060000}"/>
    <cellStyle name="Assumption Currency. 3 7 6" xfId="1814" xr:uid="{00000000-0005-0000-0000-0000EA060000}"/>
    <cellStyle name="Assumption Currency. 3 7 7" xfId="1815" xr:uid="{00000000-0005-0000-0000-0000EB060000}"/>
    <cellStyle name="Assumption Currency. 3 7 8" xfId="1816" xr:uid="{00000000-0005-0000-0000-0000EC060000}"/>
    <cellStyle name="Assumption Currency. 3 7 9" xfId="1817" xr:uid="{00000000-0005-0000-0000-0000ED060000}"/>
    <cellStyle name="Assumption Currency. 3 8" xfId="1818" xr:uid="{00000000-0005-0000-0000-0000EE060000}"/>
    <cellStyle name="Assumption Currency. 3 9" xfId="1819" xr:uid="{00000000-0005-0000-0000-0000EF060000}"/>
    <cellStyle name="Assumption Currency. 4" xfId="1820" xr:uid="{00000000-0005-0000-0000-0000F0060000}"/>
    <cellStyle name="Assumption Currency. 4 10" xfId="1821" xr:uid="{00000000-0005-0000-0000-0000F1060000}"/>
    <cellStyle name="Assumption Currency. 4 11" xfId="1822" xr:uid="{00000000-0005-0000-0000-0000F2060000}"/>
    <cellStyle name="Assumption Currency. 4 12" xfId="1823" xr:uid="{00000000-0005-0000-0000-0000F3060000}"/>
    <cellStyle name="Assumption Currency. 4 13" xfId="1824" xr:uid="{00000000-0005-0000-0000-0000F4060000}"/>
    <cellStyle name="Assumption Currency. 4 2" xfId="1825" xr:uid="{00000000-0005-0000-0000-0000F5060000}"/>
    <cellStyle name="Assumption Currency. 4 2 10" xfId="1826" xr:uid="{00000000-0005-0000-0000-0000F6060000}"/>
    <cellStyle name="Assumption Currency. 4 2 11" xfId="1827" xr:uid="{00000000-0005-0000-0000-0000F7060000}"/>
    <cellStyle name="Assumption Currency. 4 2 12" xfId="1828" xr:uid="{00000000-0005-0000-0000-0000F8060000}"/>
    <cellStyle name="Assumption Currency. 4 2 2" xfId="1829" xr:uid="{00000000-0005-0000-0000-0000F9060000}"/>
    <cellStyle name="Assumption Currency. 4 2 2 10" xfId="1830" xr:uid="{00000000-0005-0000-0000-0000FA060000}"/>
    <cellStyle name="Assumption Currency. 4 2 2 2" xfId="1831" xr:uid="{00000000-0005-0000-0000-0000FB060000}"/>
    <cellStyle name="Assumption Currency. 4 2 2 2 10" xfId="1832" xr:uid="{00000000-0005-0000-0000-0000FC060000}"/>
    <cellStyle name="Assumption Currency. 4 2 2 2 2" xfId="1833" xr:uid="{00000000-0005-0000-0000-0000FD060000}"/>
    <cellStyle name="Assumption Currency. 4 2 2 2 3" xfId="1834" xr:uid="{00000000-0005-0000-0000-0000FE060000}"/>
    <cellStyle name="Assumption Currency. 4 2 2 2 4" xfId="1835" xr:uid="{00000000-0005-0000-0000-0000FF060000}"/>
    <cellStyle name="Assumption Currency. 4 2 2 2 5" xfId="1836" xr:uid="{00000000-0005-0000-0000-000000070000}"/>
    <cellStyle name="Assumption Currency. 4 2 2 2 6" xfId="1837" xr:uid="{00000000-0005-0000-0000-000001070000}"/>
    <cellStyle name="Assumption Currency. 4 2 2 2 7" xfId="1838" xr:uid="{00000000-0005-0000-0000-000002070000}"/>
    <cellStyle name="Assumption Currency. 4 2 2 2 8" xfId="1839" xr:uid="{00000000-0005-0000-0000-000003070000}"/>
    <cellStyle name="Assumption Currency. 4 2 2 2 9" xfId="1840" xr:uid="{00000000-0005-0000-0000-000004070000}"/>
    <cellStyle name="Assumption Currency. 4 2 2 3" xfId="1841" xr:uid="{00000000-0005-0000-0000-000005070000}"/>
    <cellStyle name="Assumption Currency. 4 2 2 4" xfId="1842" xr:uid="{00000000-0005-0000-0000-000006070000}"/>
    <cellStyle name="Assumption Currency. 4 2 2 5" xfId="1843" xr:uid="{00000000-0005-0000-0000-000007070000}"/>
    <cellStyle name="Assumption Currency. 4 2 2 6" xfId="1844" xr:uid="{00000000-0005-0000-0000-000008070000}"/>
    <cellStyle name="Assumption Currency. 4 2 2 7" xfId="1845" xr:uid="{00000000-0005-0000-0000-000009070000}"/>
    <cellStyle name="Assumption Currency. 4 2 2 8" xfId="1846" xr:uid="{00000000-0005-0000-0000-00000A070000}"/>
    <cellStyle name="Assumption Currency. 4 2 2 9" xfId="1847" xr:uid="{00000000-0005-0000-0000-00000B070000}"/>
    <cellStyle name="Assumption Currency. 4 2 3" xfId="1848" xr:uid="{00000000-0005-0000-0000-00000C070000}"/>
    <cellStyle name="Assumption Currency. 4 2 3 10" xfId="1849" xr:uid="{00000000-0005-0000-0000-00000D070000}"/>
    <cellStyle name="Assumption Currency. 4 2 3 2" xfId="1850" xr:uid="{00000000-0005-0000-0000-00000E070000}"/>
    <cellStyle name="Assumption Currency. 4 2 3 3" xfId="1851" xr:uid="{00000000-0005-0000-0000-00000F070000}"/>
    <cellStyle name="Assumption Currency. 4 2 3 4" xfId="1852" xr:uid="{00000000-0005-0000-0000-000010070000}"/>
    <cellStyle name="Assumption Currency. 4 2 3 5" xfId="1853" xr:uid="{00000000-0005-0000-0000-000011070000}"/>
    <cellStyle name="Assumption Currency. 4 2 3 6" xfId="1854" xr:uid="{00000000-0005-0000-0000-000012070000}"/>
    <cellStyle name="Assumption Currency. 4 2 3 7" xfId="1855" xr:uid="{00000000-0005-0000-0000-000013070000}"/>
    <cellStyle name="Assumption Currency. 4 2 3 8" xfId="1856" xr:uid="{00000000-0005-0000-0000-000014070000}"/>
    <cellStyle name="Assumption Currency. 4 2 3 9" xfId="1857" xr:uid="{00000000-0005-0000-0000-000015070000}"/>
    <cellStyle name="Assumption Currency. 4 2 4" xfId="1858" xr:uid="{00000000-0005-0000-0000-000016070000}"/>
    <cellStyle name="Assumption Currency. 4 2 5" xfId="1859" xr:uid="{00000000-0005-0000-0000-000017070000}"/>
    <cellStyle name="Assumption Currency. 4 2 6" xfId="1860" xr:uid="{00000000-0005-0000-0000-000018070000}"/>
    <cellStyle name="Assumption Currency. 4 2 7" xfId="1861" xr:uid="{00000000-0005-0000-0000-000019070000}"/>
    <cellStyle name="Assumption Currency. 4 2 8" xfId="1862" xr:uid="{00000000-0005-0000-0000-00001A070000}"/>
    <cellStyle name="Assumption Currency. 4 2 9" xfId="1863" xr:uid="{00000000-0005-0000-0000-00001B070000}"/>
    <cellStyle name="Assumption Currency. 4 3" xfId="1864" xr:uid="{00000000-0005-0000-0000-00001C070000}"/>
    <cellStyle name="Assumption Currency. 4 3 10" xfId="1865" xr:uid="{00000000-0005-0000-0000-00001D070000}"/>
    <cellStyle name="Assumption Currency. 4 3 2" xfId="1866" xr:uid="{00000000-0005-0000-0000-00001E070000}"/>
    <cellStyle name="Assumption Currency. 4 3 2 10" xfId="1867" xr:uid="{00000000-0005-0000-0000-00001F070000}"/>
    <cellStyle name="Assumption Currency. 4 3 2 2" xfId="1868" xr:uid="{00000000-0005-0000-0000-000020070000}"/>
    <cellStyle name="Assumption Currency. 4 3 2 3" xfId="1869" xr:uid="{00000000-0005-0000-0000-000021070000}"/>
    <cellStyle name="Assumption Currency. 4 3 2 4" xfId="1870" xr:uid="{00000000-0005-0000-0000-000022070000}"/>
    <cellStyle name="Assumption Currency. 4 3 2 5" xfId="1871" xr:uid="{00000000-0005-0000-0000-000023070000}"/>
    <cellStyle name="Assumption Currency. 4 3 2 6" xfId="1872" xr:uid="{00000000-0005-0000-0000-000024070000}"/>
    <cellStyle name="Assumption Currency. 4 3 2 7" xfId="1873" xr:uid="{00000000-0005-0000-0000-000025070000}"/>
    <cellStyle name="Assumption Currency. 4 3 2 8" xfId="1874" xr:uid="{00000000-0005-0000-0000-000026070000}"/>
    <cellStyle name="Assumption Currency. 4 3 2 9" xfId="1875" xr:uid="{00000000-0005-0000-0000-000027070000}"/>
    <cellStyle name="Assumption Currency. 4 3 3" xfId="1876" xr:uid="{00000000-0005-0000-0000-000028070000}"/>
    <cellStyle name="Assumption Currency. 4 3 4" xfId="1877" xr:uid="{00000000-0005-0000-0000-000029070000}"/>
    <cellStyle name="Assumption Currency. 4 3 5" xfId="1878" xr:uid="{00000000-0005-0000-0000-00002A070000}"/>
    <cellStyle name="Assumption Currency. 4 3 6" xfId="1879" xr:uid="{00000000-0005-0000-0000-00002B070000}"/>
    <cellStyle name="Assumption Currency. 4 3 7" xfId="1880" xr:uid="{00000000-0005-0000-0000-00002C070000}"/>
    <cellStyle name="Assumption Currency. 4 3 8" xfId="1881" xr:uid="{00000000-0005-0000-0000-00002D070000}"/>
    <cellStyle name="Assumption Currency. 4 3 9" xfId="1882" xr:uid="{00000000-0005-0000-0000-00002E070000}"/>
    <cellStyle name="Assumption Currency. 4 4" xfId="1883" xr:uid="{00000000-0005-0000-0000-00002F070000}"/>
    <cellStyle name="Assumption Currency. 4 4 10" xfId="1884" xr:uid="{00000000-0005-0000-0000-000030070000}"/>
    <cellStyle name="Assumption Currency. 4 4 2" xfId="1885" xr:uid="{00000000-0005-0000-0000-000031070000}"/>
    <cellStyle name="Assumption Currency. 4 4 3" xfId="1886" xr:uid="{00000000-0005-0000-0000-000032070000}"/>
    <cellStyle name="Assumption Currency. 4 4 4" xfId="1887" xr:uid="{00000000-0005-0000-0000-000033070000}"/>
    <cellStyle name="Assumption Currency. 4 4 5" xfId="1888" xr:uid="{00000000-0005-0000-0000-000034070000}"/>
    <cellStyle name="Assumption Currency. 4 4 6" xfId="1889" xr:uid="{00000000-0005-0000-0000-000035070000}"/>
    <cellStyle name="Assumption Currency. 4 4 7" xfId="1890" xr:uid="{00000000-0005-0000-0000-000036070000}"/>
    <cellStyle name="Assumption Currency. 4 4 8" xfId="1891" xr:uid="{00000000-0005-0000-0000-000037070000}"/>
    <cellStyle name="Assumption Currency. 4 4 9" xfId="1892" xr:uid="{00000000-0005-0000-0000-000038070000}"/>
    <cellStyle name="Assumption Currency. 4 5" xfId="1893" xr:uid="{00000000-0005-0000-0000-000039070000}"/>
    <cellStyle name="Assumption Currency. 4 6" xfId="1894" xr:uid="{00000000-0005-0000-0000-00003A070000}"/>
    <cellStyle name="Assumption Currency. 4 7" xfId="1895" xr:uid="{00000000-0005-0000-0000-00003B070000}"/>
    <cellStyle name="Assumption Currency. 4 8" xfId="1896" xr:uid="{00000000-0005-0000-0000-00003C070000}"/>
    <cellStyle name="Assumption Currency. 4 9" xfId="1897" xr:uid="{00000000-0005-0000-0000-00003D070000}"/>
    <cellStyle name="Assumption Currency. 5" xfId="1898" xr:uid="{00000000-0005-0000-0000-00003E070000}"/>
    <cellStyle name="Assumption Currency. 5 10" xfId="1899" xr:uid="{00000000-0005-0000-0000-00003F070000}"/>
    <cellStyle name="Assumption Currency. 5 11" xfId="1900" xr:uid="{00000000-0005-0000-0000-000040070000}"/>
    <cellStyle name="Assumption Currency. 5 12" xfId="1901" xr:uid="{00000000-0005-0000-0000-000041070000}"/>
    <cellStyle name="Assumption Currency. 5 13" xfId="1902" xr:uid="{00000000-0005-0000-0000-000042070000}"/>
    <cellStyle name="Assumption Currency. 5 2" xfId="1903" xr:uid="{00000000-0005-0000-0000-000043070000}"/>
    <cellStyle name="Assumption Currency. 5 2 10" xfId="1904" xr:uid="{00000000-0005-0000-0000-000044070000}"/>
    <cellStyle name="Assumption Currency. 5 2 11" xfId="1905" xr:uid="{00000000-0005-0000-0000-000045070000}"/>
    <cellStyle name="Assumption Currency. 5 2 12" xfId="1906" xr:uid="{00000000-0005-0000-0000-000046070000}"/>
    <cellStyle name="Assumption Currency. 5 2 2" xfId="1907" xr:uid="{00000000-0005-0000-0000-000047070000}"/>
    <cellStyle name="Assumption Currency. 5 2 2 10" xfId="1908" xr:uid="{00000000-0005-0000-0000-000048070000}"/>
    <cellStyle name="Assumption Currency. 5 2 2 2" xfId="1909" xr:uid="{00000000-0005-0000-0000-000049070000}"/>
    <cellStyle name="Assumption Currency. 5 2 2 2 10" xfId="1910" xr:uid="{00000000-0005-0000-0000-00004A070000}"/>
    <cellStyle name="Assumption Currency. 5 2 2 2 2" xfId="1911" xr:uid="{00000000-0005-0000-0000-00004B070000}"/>
    <cellStyle name="Assumption Currency. 5 2 2 2 3" xfId="1912" xr:uid="{00000000-0005-0000-0000-00004C070000}"/>
    <cellStyle name="Assumption Currency. 5 2 2 2 4" xfId="1913" xr:uid="{00000000-0005-0000-0000-00004D070000}"/>
    <cellStyle name="Assumption Currency. 5 2 2 2 5" xfId="1914" xr:uid="{00000000-0005-0000-0000-00004E070000}"/>
    <cellStyle name="Assumption Currency. 5 2 2 2 6" xfId="1915" xr:uid="{00000000-0005-0000-0000-00004F070000}"/>
    <cellStyle name="Assumption Currency. 5 2 2 2 7" xfId="1916" xr:uid="{00000000-0005-0000-0000-000050070000}"/>
    <cellStyle name="Assumption Currency. 5 2 2 2 8" xfId="1917" xr:uid="{00000000-0005-0000-0000-000051070000}"/>
    <cellStyle name="Assumption Currency. 5 2 2 2 9" xfId="1918" xr:uid="{00000000-0005-0000-0000-000052070000}"/>
    <cellStyle name="Assumption Currency. 5 2 2 3" xfId="1919" xr:uid="{00000000-0005-0000-0000-000053070000}"/>
    <cellStyle name="Assumption Currency. 5 2 2 4" xfId="1920" xr:uid="{00000000-0005-0000-0000-000054070000}"/>
    <cellStyle name="Assumption Currency. 5 2 2 5" xfId="1921" xr:uid="{00000000-0005-0000-0000-000055070000}"/>
    <cellStyle name="Assumption Currency. 5 2 2 6" xfId="1922" xr:uid="{00000000-0005-0000-0000-000056070000}"/>
    <cellStyle name="Assumption Currency. 5 2 2 7" xfId="1923" xr:uid="{00000000-0005-0000-0000-000057070000}"/>
    <cellStyle name="Assumption Currency. 5 2 2 8" xfId="1924" xr:uid="{00000000-0005-0000-0000-000058070000}"/>
    <cellStyle name="Assumption Currency. 5 2 2 9" xfId="1925" xr:uid="{00000000-0005-0000-0000-000059070000}"/>
    <cellStyle name="Assumption Currency. 5 2 3" xfId="1926" xr:uid="{00000000-0005-0000-0000-00005A070000}"/>
    <cellStyle name="Assumption Currency. 5 2 3 10" xfId="1927" xr:uid="{00000000-0005-0000-0000-00005B070000}"/>
    <cellStyle name="Assumption Currency. 5 2 3 2" xfId="1928" xr:uid="{00000000-0005-0000-0000-00005C070000}"/>
    <cellStyle name="Assumption Currency. 5 2 3 3" xfId="1929" xr:uid="{00000000-0005-0000-0000-00005D070000}"/>
    <cellStyle name="Assumption Currency. 5 2 3 4" xfId="1930" xr:uid="{00000000-0005-0000-0000-00005E070000}"/>
    <cellStyle name="Assumption Currency. 5 2 3 5" xfId="1931" xr:uid="{00000000-0005-0000-0000-00005F070000}"/>
    <cellStyle name="Assumption Currency. 5 2 3 6" xfId="1932" xr:uid="{00000000-0005-0000-0000-000060070000}"/>
    <cellStyle name="Assumption Currency. 5 2 3 7" xfId="1933" xr:uid="{00000000-0005-0000-0000-000061070000}"/>
    <cellStyle name="Assumption Currency. 5 2 3 8" xfId="1934" xr:uid="{00000000-0005-0000-0000-000062070000}"/>
    <cellStyle name="Assumption Currency. 5 2 3 9" xfId="1935" xr:uid="{00000000-0005-0000-0000-000063070000}"/>
    <cellStyle name="Assumption Currency. 5 2 4" xfId="1936" xr:uid="{00000000-0005-0000-0000-000064070000}"/>
    <cellStyle name="Assumption Currency. 5 2 5" xfId="1937" xr:uid="{00000000-0005-0000-0000-000065070000}"/>
    <cellStyle name="Assumption Currency. 5 2 6" xfId="1938" xr:uid="{00000000-0005-0000-0000-000066070000}"/>
    <cellStyle name="Assumption Currency. 5 2 7" xfId="1939" xr:uid="{00000000-0005-0000-0000-000067070000}"/>
    <cellStyle name="Assumption Currency. 5 2 8" xfId="1940" xr:uid="{00000000-0005-0000-0000-000068070000}"/>
    <cellStyle name="Assumption Currency. 5 2 9" xfId="1941" xr:uid="{00000000-0005-0000-0000-000069070000}"/>
    <cellStyle name="Assumption Currency. 5 3" xfId="1942" xr:uid="{00000000-0005-0000-0000-00006A070000}"/>
    <cellStyle name="Assumption Currency. 5 3 10" xfId="1943" xr:uid="{00000000-0005-0000-0000-00006B070000}"/>
    <cellStyle name="Assumption Currency. 5 3 2" xfId="1944" xr:uid="{00000000-0005-0000-0000-00006C070000}"/>
    <cellStyle name="Assumption Currency. 5 3 2 10" xfId="1945" xr:uid="{00000000-0005-0000-0000-00006D070000}"/>
    <cellStyle name="Assumption Currency. 5 3 2 2" xfId="1946" xr:uid="{00000000-0005-0000-0000-00006E070000}"/>
    <cellStyle name="Assumption Currency. 5 3 2 3" xfId="1947" xr:uid="{00000000-0005-0000-0000-00006F070000}"/>
    <cellStyle name="Assumption Currency. 5 3 2 4" xfId="1948" xr:uid="{00000000-0005-0000-0000-000070070000}"/>
    <cellStyle name="Assumption Currency. 5 3 2 5" xfId="1949" xr:uid="{00000000-0005-0000-0000-000071070000}"/>
    <cellStyle name="Assumption Currency. 5 3 2 6" xfId="1950" xr:uid="{00000000-0005-0000-0000-000072070000}"/>
    <cellStyle name="Assumption Currency. 5 3 2 7" xfId="1951" xr:uid="{00000000-0005-0000-0000-000073070000}"/>
    <cellStyle name="Assumption Currency. 5 3 2 8" xfId="1952" xr:uid="{00000000-0005-0000-0000-000074070000}"/>
    <cellStyle name="Assumption Currency. 5 3 2 9" xfId="1953" xr:uid="{00000000-0005-0000-0000-000075070000}"/>
    <cellStyle name="Assumption Currency. 5 3 3" xfId="1954" xr:uid="{00000000-0005-0000-0000-000076070000}"/>
    <cellStyle name="Assumption Currency. 5 3 4" xfId="1955" xr:uid="{00000000-0005-0000-0000-000077070000}"/>
    <cellStyle name="Assumption Currency. 5 3 5" xfId="1956" xr:uid="{00000000-0005-0000-0000-000078070000}"/>
    <cellStyle name="Assumption Currency. 5 3 6" xfId="1957" xr:uid="{00000000-0005-0000-0000-000079070000}"/>
    <cellStyle name="Assumption Currency. 5 3 7" xfId="1958" xr:uid="{00000000-0005-0000-0000-00007A070000}"/>
    <cellStyle name="Assumption Currency. 5 3 8" xfId="1959" xr:uid="{00000000-0005-0000-0000-00007B070000}"/>
    <cellStyle name="Assumption Currency. 5 3 9" xfId="1960" xr:uid="{00000000-0005-0000-0000-00007C070000}"/>
    <cellStyle name="Assumption Currency. 5 4" xfId="1961" xr:uid="{00000000-0005-0000-0000-00007D070000}"/>
    <cellStyle name="Assumption Currency. 5 4 10" xfId="1962" xr:uid="{00000000-0005-0000-0000-00007E070000}"/>
    <cellStyle name="Assumption Currency. 5 4 2" xfId="1963" xr:uid="{00000000-0005-0000-0000-00007F070000}"/>
    <cellStyle name="Assumption Currency. 5 4 3" xfId="1964" xr:uid="{00000000-0005-0000-0000-000080070000}"/>
    <cellStyle name="Assumption Currency. 5 4 4" xfId="1965" xr:uid="{00000000-0005-0000-0000-000081070000}"/>
    <cellStyle name="Assumption Currency. 5 4 5" xfId="1966" xr:uid="{00000000-0005-0000-0000-000082070000}"/>
    <cellStyle name="Assumption Currency. 5 4 6" xfId="1967" xr:uid="{00000000-0005-0000-0000-000083070000}"/>
    <cellStyle name="Assumption Currency. 5 4 7" xfId="1968" xr:uid="{00000000-0005-0000-0000-000084070000}"/>
    <cellStyle name="Assumption Currency. 5 4 8" xfId="1969" xr:uid="{00000000-0005-0000-0000-000085070000}"/>
    <cellStyle name="Assumption Currency. 5 4 9" xfId="1970" xr:uid="{00000000-0005-0000-0000-000086070000}"/>
    <cellStyle name="Assumption Currency. 5 5" xfId="1971" xr:uid="{00000000-0005-0000-0000-000087070000}"/>
    <cellStyle name="Assumption Currency. 5 6" xfId="1972" xr:uid="{00000000-0005-0000-0000-000088070000}"/>
    <cellStyle name="Assumption Currency. 5 7" xfId="1973" xr:uid="{00000000-0005-0000-0000-000089070000}"/>
    <cellStyle name="Assumption Currency. 5 8" xfId="1974" xr:uid="{00000000-0005-0000-0000-00008A070000}"/>
    <cellStyle name="Assumption Currency. 5 9" xfId="1975" xr:uid="{00000000-0005-0000-0000-00008B070000}"/>
    <cellStyle name="Assumption Currency. 6" xfId="1976" xr:uid="{00000000-0005-0000-0000-00008C070000}"/>
    <cellStyle name="Assumption Currency. 6 10" xfId="1977" xr:uid="{00000000-0005-0000-0000-00008D070000}"/>
    <cellStyle name="Assumption Currency. 6 11" xfId="1978" xr:uid="{00000000-0005-0000-0000-00008E070000}"/>
    <cellStyle name="Assumption Currency. 6 12" xfId="1979" xr:uid="{00000000-0005-0000-0000-00008F070000}"/>
    <cellStyle name="Assumption Currency. 6 13" xfId="1980" xr:uid="{00000000-0005-0000-0000-000090070000}"/>
    <cellStyle name="Assumption Currency. 6 2" xfId="1981" xr:uid="{00000000-0005-0000-0000-000091070000}"/>
    <cellStyle name="Assumption Currency. 6 2 10" xfId="1982" xr:uid="{00000000-0005-0000-0000-000092070000}"/>
    <cellStyle name="Assumption Currency. 6 2 11" xfId="1983" xr:uid="{00000000-0005-0000-0000-000093070000}"/>
    <cellStyle name="Assumption Currency. 6 2 12" xfId="1984" xr:uid="{00000000-0005-0000-0000-000094070000}"/>
    <cellStyle name="Assumption Currency. 6 2 2" xfId="1985" xr:uid="{00000000-0005-0000-0000-000095070000}"/>
    <cellStyle name="Assumption Currency. 6 2 2 10" xfId="1986" xr:uid="{00000000-0005-0000-0000-000096070000}"/>
    <cellStyle name="Assumption Currency. 6 2 2 2" xfId="1987" xr:uid="{00000000-0005-0000-0000-000097070000}"/>
    <cellStyle name="Assumption Currency. 6 2 2 2 10" xfId="1988" xr:uid="{00000000-0005-0000-0000-000098070000}"/>
    <cellStyle name="Assumption Currency. 6 2 2 2 2" xfId="1989" xr:uid="{00000000-0005-0000-0000-000099070000}"/>
    <cellStyle name="Assumption Currency. 6 2 2 2 3" xfId="1990" xr:uid="{00000000-0005-0000-0000-00009A070000}"/>
    <cellStyle name="Assumption Currency. 6 2 2 2 4" xfId="1991" xr:uid="{00000000-0005-0000-0000-00009B070000}"/>
    <cellStyle name="Assumption Currency. 6 2 2 2 5" xfId="1992" xr:uid="{00000000-0005-0000-0000-00009C070000}"/>
    <cellStyle name="Assumption Currency. 6 2 2 2 6" xfId="1993" xr:uid="{00000000-0005-0000-0000-00009D070000}"/>
    <cellStyle name="Assumption Currency. 6 2 2 2 7" xfId="1994" xr:uid="{00000000-0005-0000-0000-00009E070000}"/>
    <cellStyle name="Assumption Currency. 6 2 2 2 8" xfId="1995" xr:uid="{00000000-0005-0000-0000-00009F070000}"/>
    <cellStyle name="Assumption Currency. 6 2 2 2 9" xfId="1996" xr:uid="{00000000-0005-0000-0000-0000A0070000}"/>
    <cellStyle name="Assumption Currency. 6 2 2 3" xfId="1997" xr:uid="{00000000-0005-0000-0000-0000A1070000}"/>
    <cellStyle name="Assumption Currency. 6 2 2 4" xfId="1998" xr:uid="{00000000-0005-0000-0000-0000A2070000}"/>
    <cellStyle name="Assumption Currency. 6 2 2 5" xfId="1999" xr:uid="{00000000-0005-0000-0000-0000A3070000}"/>
    <cellStyle name="Assumption Currency. 6 2 2 6" xfId="2000" xr:uid="{00000000-0005-0000-0000-0000A4070000}"/>
    <cellStyle name="Assumption Currency. 6 2 2 7" xfId="2001" xr:uid="{00000000-0005-0000-0000-0000A5070000}"/>
    <cellStyle name="Assumption Currency. 6 2 2 8" xfId="2002" xr:uid="{00000000-0005-0000-0000-0000A6070000}"/>
    <cellStyle name="Assumption Currency. 6 2 2 9" xfId="2003" xr:uid="{00000000-0005-0000-0000-0000A7070000}"/>
    <cellStyle name="Assumption Currency. 6 2 3" xfId="2004" xr:uid="{00000000-0005-0000-0000-0000A8070000}"/>
    <cellStyle name="Assumption Currency. 6 2 3 10" xfId="2005" xr:uid="{00000000-0005-0000-0000-0000A9070000}"/>
    <cellStyle name="Assumption Currency. 6 2 3 2" xfId="2006" xr:uid="{00000000-0005-0000-0000-0000AA070000}"/>
    <cellStyle name="Assumption Currency. 6 2 3 3" xfId="2007" xr:uid="{00000000-0005-0000-0000-0000AB070000}"/>
    <cellStyle name="Assumption Currency. 6 2 3 4" xfId="2008" xr:uid="{00000000-0005-0000-0000-0000AC070000}"/>
    <cellStyle name="Assumption Currency. 6 2 3 5" xfId="2009" xr:uid="{00000000-0005-0000-0000-0000AD070000}"/>
    <cellStyle name="Assumption Currency. 6 2 3 6" xfId="2010" xr:uid="{00000000-0005-0000-0000-0000AE070000}"/>
    <cellStyle name="Assumption Currency. 6 2 3 7" xfId="2011" xr:uid="{00000000-0005-0000-0000-0000AF070000}"/>
    <cellStyle name="Assumption Currency. 6 2 3 8" xfId="2012" xr:uid="{00000000-0005-0000-0000-0000B0070000}"/>
    <cellStyle name="Assumption Currency. 6 2 3 9" xfId="2013" xr:uid="{00000000-0005-0000-0000-0000B1070000}"/>
    <cellStyle name="Assumption Currency. 6 2 4" xfId="2014" xr:uid="{00000000-0005-0000-0000-0000B2070000}"/>
    <cellStyle name="Assumption Currency. 6 2 5" xfId="2015" xr:uid="{00000000-0005-0000-0000-0000B3070000}"/>
    <cellStyle name="Assumption Currency. 6 2 6" xfId="2016" xr:uid="{00000000-0005-0000-0000-0000B4070000}"/>
    <cellStyle name="Assumption Currency. 6 2 7" xfId="2017" xr:uid="{00000000-0005-0000-0000-0000B5070000}"/>
    <cellStyle name="Assumption Currency. 6 2 8" xfId="2018" xr:uid="{00000000-0005-0000-0000-0000B6070000}"/>
    <cellStyle name="Assumption Currency. 6 2 9" xfId="2019" xr:uid="{00000000-0005-0000-0000-0000B7070000}"/>
    <cellStyle name="Assumption Currency. 6 3" xfId="2020" xr:uid="{00000000-0005-0000-0000-0000B8070000}"/>
    <cellStyle name="Assumption Currency. 6 3 10" xfId="2021" xr:uid="{00000000-0005-0000-0000-0000B9070000}"/>
    <cellStyle name="Assumption Currency. 6 3 2" xfId="2022" xr:uid="{00000000-0005-0000-0000-0000BA070000}"/>
    <cellStyle name="Assumption Currency. 6 3 2 10" xfId="2023" xr:uid="{00000000-0005-0000-0000-0000BB070000}"/>
    <cellStyle name="Assumption Currency. 6 3 2 2" xfId="2024" xr:uid="{00000000-0005-0000-0000-0000BC070000}"/>
    <cellStyle name="Assumption Currency. 6 3 2 3" xfId="2025" xr:uid="{00000000-0005-0000-0000-0000BD070000}"/>
    <cellStyle name="Assumption Currency. 6 3 2 4" xfId="2026" xr:uid="{00000000-0005-0000-0000-0000BE070000}"/>
    <cellStyle name="Assumption Currency. 6 3 2 5" xfId="2027" xr:uid="{00000000-0005-0000-0000-0000BF070000}"/>
    <cellStyle name="Assumption Currency. 6 3 2 6" xfId="2028" xr:uid="{00000000-0005-0000-0000-0000C0070000}"/>
    <cellStyle name="Assumption Currency. 6 3 2 7" xfId="2029" xr:uid="{00000000-0005-0000-0000-0000C1070000}"/>
    <cellStyle name="Assumption Currency. 6 3 2 8" xfId="2030" xr:uid="{00000000-0005-0000-0000-0000C2070000}"/>
    <cellStyle name="Assumption Currency. 6 3 2 9" xfId="2031" xr:uid="{00000000-0005-0000-0000-0000C3070000}"/>
    <cellStyle name="Assumption Currency. 6 3 3" xfId="2032" xr:uid="{00000000-0005-0000-0000-0000C4070000}"/>
    <cellStyle name="Assumption Currency. 6 3 4" xfId="2033" xr:uid="{00000000-0005-0000-0000-0000C5070000}"/>
    <cellStyle name="Assumption Currency. 6 3 5" xfId="2034" xr:uid="{00000000-0005-0000-0000-0000C6070000}"/>
    <cellStyle name="Assumption Currency. 6 3 6" xfId="2035" xr:uid="{00000000-0005-0000-0000-0000C7070000}"/>
    <cellStyle name="Assumption Currency. 6 3 7" xfId="2036" xr:uid="{00000000-0005-0000-0000-0000C8070000}"/>
    <cellStyle name="Assumption Currency. 6 3 8" xfId="2037" xr:uid="{00000000-0005-0000-0000-0000C9070000}"/>
    <cellStyle name="Assumption Currency. 6 3 9" xfId="2038" xr:uid="{00000000-0005-0000-0000-0000CA070000}"/>
    <cellStyle name="Assumption Currency. 6 4" xfId="2039" xr:uid="{00000000-0005-0000-0000-0000CB070000}"/>
    <cellStyle name="Assumption Currency. 6 4 10" xfId="2040" xr:uid="{00000000-0005-0000-0000-0000CC070000}"/>
    <cellStyle name="Assumption Currency. 6 4 2" xfId="2041" xr:uid="{00000000-0005-0000-0000-0000CD070000}"/>
    <cellStyle name="Assumption Currency. 6 4 3" xfId="2042" xr:uid="{00000000-0005-0000-0000-0000CE070000}"/>
    <cellStyle name="Assumption Currency. 6 4 4" xfId="2043" xr:uid="{00000000-0005-0000-0000-0000CF070000}"/>
    <cellStyle name="Assumption Currency. 6 4 5" xfId="2044" xr:uid="{00000000-0005-0000-0000-0000D0070000}"/>
    <cellStyle name="Assumption Currency. 6 4 6" xfId="2045" xr:uid="{00000000-0005-0000-0000-0000D1070000}"/>
    <cellStyle name="Assumption Currency. 6 4 7" xfId="2046" xr:uid="{00000000-0005-0000-0000-0000D2070000}"/>
    <cellStyle name="Assumption Currency. 6 4 8" xfId="2047" xr:uid="{00000000-0005-0000-0000-0000D3070000}"/>
    <cellStyle name="Assumption Currency. 6 4 9" xfId="2048" xr:uid="{00000000-0005-0000-0000-0000D4070000}"/>
    <cellStyle name="Assumption Currency. 6 5" xfId="2049" xr:uid="{00000000-0005-0000-0000-0000D5070000}"/>
    <cellStyle name="Assumption Currency. 6 6" xfId="2050" xr:uid="{00000000-0005-0000-0000-0000D6070000}"/>
    <cellStyle name="Assumption Currency. 6 7" xfId="2051" xr:uid="{00000000-0005-0000-0000-0000D7070000}"/>
    <cellStyle name="Assumption Currency. 6 8" xfId="2052" xr:uid="{00000000-0005-0000-0000-0000D8070000}"/>
    <cellStyle name="Assumption Currency. 6 9" xfId="2053" xr:uid="{00000000-0005-0000-0000-0000D9070000}"/>
    <cellStyle name="Assumption Currency. 7" xfId="2054" xr:uid="{00000000-0005-0000-0000-0000DA070000}"/>
    <cellStyle name="Assumption Currency. 7 10" xfId="2055" xr:uid="{00000000-0005-0000-0000-0000DB070000}"/>
    <cellStyle name="Assumption Currency. 7 11" xfId="2056" xr:uid="{00000000-0005-0000-0000-0000DC070000}"/>
    <cellStyle name="Assumption Currency. 7 12" xfId="2057" xr:uid="{00000000-0005-0000-0000-0000DD070000}"/>
    <cellStyle name="Assumption Currency. 7 13" xfId="2058" xr:uid="{00000000-0005-0000-0000-0000DE070000}"/>
    <cellStyle name="Assumption Currency. 7 2" xfId="2059" xr:uid="{00000000-0005-0000-0000-0000DF070000}"/>
    <cellStyle name="Assumption Currency. 7 2 10" xfId="2060" xr:uid="{00000000-0005-0000-0000-0000E0070000}"/>
    <cellStyle name="Assumption Currency. 7 2 11" xfId="2061" xr:uid="{00000000-0005-0000-0000-0000E1070000}"/>
    <cellStyle name="Assumption Currency. 7 2 12" xfId="2062" xr:uid="{00000000-0005-0000-0000-0000E2070000}"/>
    <cellStyle name="Assumption Currency. 7 2 2" xfId="2063" xr:uid="{00000000-0005-0000-0000-0000E3070000}"/>
    <cellStyle name="Assumption Currency. 7 2 2 10" xfId="2064" xr:uid="{00000000-0005-0000-0000-0000E4070000}"/>
    <cellStyle name="Assumption Currency. 7 2 2 2" xfId="2065" xr:uid="{00000000-0005-0000-0000-0000E5070000}"/>
    <cellStyle name="Assumption Currency. 7 2 2 2 10" xfId="2066" xr:uid="{00000000-0005-0000-0000-0000E6070000}"/>
    <cellStyle name="Assumption Currency. 7 2 2 2 2" xfId="2067" xr:uid="{00000000-0005-0000-0000-0000E7070000}"/>
    <cellStyle name="Assumption Currency. 7 2 2 2 3" xfId="2068" xr:uid="{00000000-0005-0000-0000-0000E8070000}"/>
    <cellStyle name="Assumption Currency. 7 2 2 2 4" xfId="2069" xr:uid="{00000000-0005-0000-0000-0000E9070000}"/>
    <cellStyle name="Assumption Currency. 7 2 2 2 5" xfId="2070" xr:uid="{00000000-0005-0000-0000-0000EA070000}"/>
    <cellStyle name="Assumption Currency. 7 2 2 2 6" xfId="2071" xr:uid="{00000000-0005-0000-0000-0000EB070000}"/>
    <cellStyle name="Assumption Currency. 7 2 2 2 7" xfId="2072" xr:uid="{00000000-0005-0000-0000-0000EC070000}"/>
    <cellStyle name="Assumption Currency. 7 2 2 2 8" xfId="2073" xr:uid="{00000000-0005-0000-0000-0000ED070000}"/>
    <cellStyle name="Assumption Currency. 7 2 2 2 9" xfId="2074" xr:uid="{00000000-0005-0000-0000-0000EE070000}"/>
    <cellStyle name="Assumption Currency. 7 2 2 3" xfId="2075" xr:uid="{00000000-0005-0000-0000-0000EF070000}"/>
    <cellStyle name="Assumption Currency. 7 2 2 4" xfId="2076" xr:uid="{00000000-0005-0000-0000-0000F0070000}"/>
    <cellStyle name="Assumption Currency. 7 2 2 5" xfId="2077" xr:uid="{00000000-0005-0000-0000-0000F1070000}"/>
    <cellStyle name="Assumption Currency. 7 2 2 6" xfId="2078" xr:uid="{00000000-0005-0000-0000-0000F2070000}"/>
    <cellStyle name="Assumption Currency. 7 2 2 7" xfId="2079" xr:uid="{00000000-0005-0000-0000-0000F3070000}"/>
    <cellStyle name="Assumption Currency. 7 2 2 8" xfId="2080" xr:uid="{00000000-0005-0000-0000-0000F4070000}"/>
    <cellStyle name="Assumption Currency. 7 2 2 9" xfId="2081" xr:uid="{00000000-0005-0000-0000-0000F5070000}"/>
    <cellStyle name="Assumption Currency. 7 2 3" xfId="2082" xr:uid="{00000000-0005-0000-0000-0000F6070000}"/>
    <cellStyle name="Assumption Currency. 7 2 3 10" xfId="2083" xr:uid="{00000000-0005-0000-0000-0000F7070000}"/>
    <cellStyle name="Assumption Currency. 7 2 3 2" xfId="2084" xr:uid="{00000000-0005-0000-0000-0000F8070000}"/>
    <cellStyle name="Assumption Currency. 7 2 3 3" xfId="2085" xr:uid="{00000000-0005-0000-0000-0000F9070000}"/>
    <cellStyle name="Assumption Currency. 7 2 3 4" xfId="2086" xr:uid="{00000000-0005-0000-0000-0000FA070000}"/>
    <cellStyle name="Assumption Currency. 7 2 3 5" xfId="2087" xr:uid="{00000000-0005-0000-0000-0000FB070000}"/>
    <cellStyle name="Assumption Currency. 7 2 3 6" xfId="2088" xr:uid="{00000000-0005-0000-0000-0000FC070000}"/>
    <cellStyle name="Assumption Currency. 7 2 3 7" xfId="2089" xr:uid="{00000000-0005-0000-0000-0000FD070000}"/>
    <cellStyle name="Assumption Currency. 7 2 3 8" xfId="2090" xr:uid="{00000000-0005-0000-0000-0000FE070000}"/>
    <cellStyle name="Assumption Currency. 7 2 3 9" xfId="2091" xr:uid="{00000000-0005-0000-0000-0000FF070000}"/>
    <cellStyle name="Assumption Currency. 7 2 4" xfId="2092" xr:uid="{00000000-0005-0000-0000-000000080000}"/>
    <cellStyle name="Assumption Currency. 7 2 5" xfId="2093" xr:uid="{00000000-0005-0000-0000-000001080000}"/>
    <cellStyle name="Assumption Currency. 7 2 6" xfId="2094" xr:uid="{00000000-0005-0000-0000-000002080000}"/>
    <cellStyle name="Assumption Currency. 7 2 7" xfId="2095" xr:uid="{00000000-0005-0000-0000-000003080000}"/>
    <cellStyle name="Assumption Currency. 7 2 8" xfId="2096" xr:uid="{00000000-0005-0000-0000-000004080000}"/>
    <cellStyle name="Assumption Currency. 7 2 9" xfId="2097" xr:uid="{00000000-0005-0000-0000-000005080000}"/>
    <cellStyle name="Assumption Currency. 7 3" xfId="2098" xr:uid="{00000000-0005-0000-0000-000006080000}"/>
    <cellStyle name="Assumption Currency. 7 3 10" xfId="2099" xr:uid="{00000000-0005-0000-0000-000007080000}"/>
    <cellStyle name="Assumption Currency. 7 3 2" xfId="2100" xr:uid="{00000000-0005-0000-0000-000008080000}"/>
    <cellStyle name="Assumption Currency. 7 3 2 10" xfId="2101" xr:uid="{00000000-0005-0000-0000-000009080000}"/>
    <cellStyle name="Assumption Currency. 7 3 2 2" xfId="2102" xr:uid="{00000000-0005-0000-0000-00000A080000}"/>
    <cellStyle name="Assumption Currency. 7 3 2 3" xfId="2103" xr:uid="{00000000-0005-0000-0000-00000B080000}"/>
    <cellStyle name="Assumption Currency. 7 3 2 4" xfId="2104" xr:uid="{00000000-0005-0000-0000-00000C080000}"/>
    <cellStyle name="Assumption Currency. 7 3 2 5" xfId="2105" xr:uid="{00000000-0005-0000-0000-00000D080000}"/>
    <cellStyle name="Assumption Currency. 7 3 2 6" xfId="2106" xr:uid="{00000000-0005-0000-0000-00000E080000}"/>
    <cellStyle name="Assumption Currency. 7 3 2 7" xfId="2107" xr:uid="{00000000-0005-0000-0000-00000F080000}"/>
    <cellStyle name="Assumption Currency. 7 3 2 8" xfId="2108" xr:uid="{00000000-0005-0000-0000-000010080000}"/>
    <cellStyle name="Assumption Currency. 7 3 2 9" xfId="2109" xr:uid="{00000000-0005-0000-0000-000011080000}"/>
    <cellStyle name="Assumption Currency. 7 3 3" xfId="2110" xr:uid="{00000000-0005-0000-0000-000012080000}"/>
    <cellStyle name="Assumption Currency. 7 3 4" xfId="2111" xr:uid="{00000000-0005-0000-0000-000013080000}"/>
    <cellStyle name="Assumption Currency. 7 3 5" xfId="2112" xr:uid="{00000000-0005-0000-0000-000014080000}"/>
    <cellStyle name="Assumption Currency. 7 3 6" xfId="2113" xr:uid="{00000000-0005-0000-0000-000015080000}"/>
    <cellStyle name="Assumption Currency. 7 3 7" xfId="2114" xr:uid="{00000000-0005-0000-0000-000016080000}"/>
    <cellStyle name="Assumption Currency. 7 3 8" xfId="2115" xr:uid="{00000000-0005-0000-0000-000017080000}"/>
    <cellStyle name="Assumption Currency. 7 3 9" xfId="2116" xr:uid="{00000000-0005-0000-0000-000018080000}"/>
    <cellStyle name="Assumption Currency. 7 4" xfId="2117" xr:uid="{00000000-0005-0000-0000-000019080000}"/>
    <cellStyle name="Assumption Currency. 7 4 10" xfId="2118" xr:uid="{00000000-0005-0000-0000-00001A080000}"/>
    <cellStyle name="Assumption Currency. 7 4 2" xfId="2119" xr:uid="{00000000-0005-0000-0000-00001B080000}"/>
    <cellStyle name="Assumption Currency. 7 4 3" xfId="2120" xr:uid="{00000000-0005-0000-0000-00001C080000}"/>
    <cellStyle name="Assumption Currency. 7 4 4" xfId="2121" xr:uid="{00000000-0005-0000-0000-00001D080000}"/>
    <cellStyle name="Assumption Currency. 7 4 5" xfId="2122" xr:uid="{00000000-0005-0000-0000-00001E080000}"/>
    <cellStyle name="Assumption Currency. 7 4 6" xfId="2123" xr:uid="{00000000-0005-0000-0000-00001F080000}"/>
    <cellStyle name="Assumption Currency. 7 4 7" xfId="2124" xr:uid="{00000000-0005-0000-0000-000020080000}"/>
    <cellStyle name="Assumption Currency. 7 4 8" xfId="2125" xr:uid="{00000000-0005-0000-0000-000021080000}"/>
    <cellStyle name="Assumption Currency. 7 4 9" xfId="2126" xr:uid="{00000000-0005-0000-0000-000022080000}"/>
    <cellStyle name="Assumption Currency. 7 5" xfId="2127" xr:uid="{00000000-0005-0000-0000-000023080000}"/>
    <cellStyle name="Assumption Currency. 7 6" xfId="2128" xr:uid="{00000000-0005-0000-0000-000024080000}"/>
    <cellStyle name="Assumption Currency. 7 7" xfId="2129" xr:uid="{00000000-0005-0000-0000-000025080000}"/>
    <cellStyle name="Assumption Currency. 7 8" xfId="2130" xr:uid="{00000000-0005-0000-0000-000026080000}"/>
    <cellStyle name="Assumption Currency. 7 9" xfId="2131" xr:uid="{00000000-0005-0000-0000-000027080000}"/>
    <cellStyle name="Assumption Currency. 8" xfId="2132" xr:uid="{00000000-0005-0000-0000-000028080000}"/>
    <cellStyle name="Assumption Currency. 8 10" xfId="2133" xr:uid="{00000000-0005-0000-0000-000029080000}"/>
    <cellStyle name="Assumption Currency. 8 11" xfId="2134" xr:uid="{00000000-0005-0000-0000-00002A080000}"/>
    <cellStyle name="Assumption Currency. 8 12" xfId="2135" xr:uid="{00000000-0005-0000-0000-00002B080000}"/>
    <cellStyle name="Assumption Currency. 8 13" xfId="2136" xr:uid="{00000000-0005-0000-0000-00002C080000}"/>
    <cellStyle name="Assumption Currency. 8 2" xfId="2137" xr:uid="{00000000-0005-0000-0000-00002D080000}"/>
    <cellStyle name="Assumption Currency. 8 2 10" xfId="2138" xr:uid="{00000000-0005-0000-0000-00002E080000}"/>
    <cellStyle name="Assumption Currency. 8 2 11" xfId="2139" xr:uid="{00000000-0005-0000-0000-00002F080000}"/>
    <cellStyle name="Assumption Currency. 8 2 12" xfId="2140" xr:uid="{00000000-0005-0000-0000-000030080000}"/>
    <cellStyle name="Assumption Currency. 8 2 2" xfId="2141" xr:uid="{00000000-0005-0000-0000-000031080000}"/>
    <cellStyle name="Assumption Currency. 8 2 2 10" xfId="2142" xr:uid="{00000000-0005-0000-0000-000032080000}"/>
    <cellStyle name="Assumption Currency. 8 2 2 2" xfId="2143" xr:uid="{00000000-0005-0000-0000-000033080000}"/>
    <cellStyle name="Assumption Currency. 8 2 2 2 10" xfId="2144" xr:uid="{00000000-0005-0000-0000-000034080000}"/>
    <cellStyle name="Assumption Currency. 8 2 2 2 2" xfId="2145" xr:uid="{00000000-0005-0000-0000-000035080000}"/>
    <cellStyle name="Assumption Currency. 8 2 2 2 3" xfId="2146" xr:uid="{00000000-0005-0000-0000-000036080000}"/>
    <cellStyle name="Assumption Currency. 8 2 2 2 4" xfId="2147" xr:uid="{00000000-0005-0000-0000-000037080000}"/>
    <cellStyle name="Assumption Currency. 8 2 2 2 5" xfId="2148" xr:uid="{00000000-0005-0000-0000-000038080000}"/>
    <cellStyle name="Assumption Currency. 8 2 2 2 6" xfId="2149" xr:uid="{00000000-0005-0000-0000-000039080000}"/>
    <cellStyle name="Assumption Currency. 8 2 2 2 7" xfId="2150" xr:uid="{00000000-0005-0000-0000-00003A080000}"/>
    <cellStyle name="Assumption Currency. 8 2 2 2 8" xfId="2151" xr:uid="{00000000-0005-0000-0000-00003B080000}"/>
    <cellStyle name="Assumption Currency. 8 2 2 2 9" xfId="2152" xr:uid="{00000000-0005-0000-0000-00003C080000}"/>
    <cellStyle name="Assumption Currency. 8 2 2 3" xfId="2153" xr:uid="{00000000-0005-0000-0000-00003D080000}"/>
    <cellStyle name="Assumption Currency. 8 2 2 4" xfId="2154" xr:uid="{00000000-0005-0000-0000-00003E080000}"/>
    <cellStyle name="Assumption Currency. 8 2 2 5" xfId="2155" xr:uid="{00000000-0005-0000-0000-00003F080000}"/>
    <cellStyle name="Assumption Currency. 8 2 2 6" xfId="2156" xr:uid="{00000000-0005-0000-0000-000040080000}"/>
    <cellStyle name="Assumption Currency. 8 2 2 7" xfId="2157" xr:uid="{00000000-0005-0000-0000-000041080000}"/>
    <cellStyle name="Assumption Currency. 8 2 2 8" xfId="2158" xr:uid="{00000000-0005-0000-0000-000042080000}"/>
    <cellStyle name="Assumption Currency. 8 2 2 9" xfId="2159" xr:uid="{00000000-0005-0000-0000-000043080000}"/>
    <cellStyle name="Assumption Currency. 8 2 3" xfId="2160" xr:uid="{00000000-0005-0000-0000-000044080000}"/>
    <cellStyle name="Assumption Currency. 8 2 3 10" xfId="2161" xr:uid="{00000000-0005-0000-0000-000045080000}"/>
    <cellStyle name="Assumption Currency. 8 2 3 2" xfId="2162" xr:uid="{00000000-0005-0000-0000-000046080000}"/>
    <cellStyle name="Assumption Currency. 8 2 3 3" xfId="2163" xr:uid="{00000000-0005-0000-0000-000047080000}"/>
    <cellStyle name="Assumption Currency. 8 2 3 4" xfId="2164" xr:uid="{00000000-0005-0000-0000-000048080000}"/>
    <cellStyle name="Assumption Currency. 8 2 3 5" xfId="2165" xr:uid="{00000000-0005-0000-0000-000049080000}"/>
    <cellStyle name="Assumption Currency. 8 2 3 6" xfId="2166" xr:uid="{00000000-0005-0000-0000-00004A080000}"/>
    <cellStyle name="Assumption Currency. 8 2 3 7" xfId="2167" xr:uid="{00000000-0005-0000-0000-00004B080000}"/>
    <cellStyle name="Assumption Currency. 8 2 3 8" xfId="2168" xr:uid="{00000000-0005-0000-0000-00004C080000}"/>
    <cellStyle name="Assumption Currency. 8 2 3 9" xfId="2169" xr:uid="{00000000-0005-0000-0000-00004D080000}"/>
    <cellStyle name="Assumption Currency. 8 2 4" xfId="2170" xr:uid="{00000000-0005-0000-0000-00004E080000}"/>
    <cellStyle name="Assumption Currency. 8 2 5" xfId="2171" xr:uid="{00000000-0005-0000-0000-00004F080000}"/>
    <cellStyle name="Assumption Currency. 8 2 6" xfId="2172" xr:uid="{00000000-0005-0000-0000-000050080000}"/>
    <cellStyle name="Assumption Currency. 8 2 7" xfId="2173" xr:uid="{00000000-0005-0000-0000-000051080000}"/>
    <cellStyle name="Assumption Currency. 8 2 8" xfId="2174" xr:uid="{00000000-0005-0000-0000-000052080000}"/>
    <cellStyle name="Assumption Currency. 8 2 9" xfId="2175" xr:uid="{00000000-0005-0000-0000-000053080000}"/>
    <cellStyle name="Assumption Currency. 8 3" xfId="2176" xr:uid="{00000000-0005-0000-0000-000054080000}"/>
    <cellStyle name="Assumption Currency. 8 3 10" xfId="2177" xr:uid="{00000000-0005-0000-0000-000055080000}"/>
    <cellStyle name="Assumption Currency. 8 3 2" xfId="2178" xr:uid="{00000000-0005-0000-0000-000056080000}"/>
    <cellStyle name="Assumption Currency. 8 3 2 10" xfId="2179" xr:uid="{00000000-0005-0000-0000-000057080000}"/>
    <cellStyle name="Assumption Currency. 8 3 2 2" xfId="2180" xr:uid="{00000000-0005-0000-0000-000058080000}"/>
    <cellStyle name="Assumption Currency. 8 3 2 3" xfId="2181" xr:uid="{00000000-0005-0000-0000-000059080000}"/>
    <cellStyle name="Assumption Currency. 8 3 2 4" xfId="2182" xr:uid="{00000000-0005-0000-0000-00005A080000}"/>
    <cellStyle name="Assumption Currency. 8 3 2 5" xfId="2183" xr:uid="{00000000-0005-0000-0000-00005B080000}"/>
    <cellStyle name="Assumption Currency. 8 3 2 6" xfId="2184" xr:uid="{00000000-0005-0000-0000-00005C080000}"/>
    <cellStyle name="Assumption Currency. 8 3 2 7" xfId="2185" xr:uid="{00000000-0005-0000-0000-00005D080000}"/>
    <cellStyle name="Assumption Currency. 8 3 2 8" xfId="2186" xr:uid="{00000000-0005-0000-0000-00005E080000}"/>
    <cellStyle name="Assumption Currency. 8 3 2 9" xfId="2187" xr:uid="{00000000-0005-0000-0000-00005F080000}"/>
    <cellStyle name="Assumption Currency. 8 3 3" xfId="2188" xr:uid="{00000000-0005-0000-0000-000060080000}"/>
    <cellStyle name="Assumption Currency. 8 3 4" xfId="2189" xr:uid="{00000000-0005-0000-0000-000061080000}"/>
    <cellStyle name="Assumption Currency. 8 3 5" xfId="2190" xr:uid="{00000000-0005-0000-0000-000062080000}"/>
    <cellStyle name="Assumption Currency. 8 3 6" xfId="2191" xr:uid="{00000000-0005-0000-0000-000063080000}"/>
    <cellStyle name="Assumption Currency. 8 3 7" xfId="2192" xr:uid="{00000000-0005-0000-0000-000064080000}"/>
    <cellStyle name="Assumption Currency. 8 3 8" xfId="2193" xr:uid="{00000000-0005-0000-0000-000065080000}"/>
    <cellStyle name="Assumption Currency. 8 3 9" xfId="2194" xr:uid="{00000000-0005-0000-0000-000066080000}"/>
    <cellStyle name="Assumption Currency. 8 4" xfId="2195" xr:uid="{00000000-0005-0000-0000-000067080000}"/>
    <cellStyle name="Assumption Currency. 8 4 10" xfId="2196" xr:uid="{00000000-0005-0000-0000-000068080000}"/>
    <cellStyle name="Assumption Currency. 8 4 2" xfId="2197" xr:uid="{00000000-0005-0000-0000-000069080000}"/>
    <cellStyle name="Assumption Currency. 8 4 3" xfId="2198" xr:uid="{00000000-0005-0000-0000-00006A080000}"/>
    <cellStyle name="Assumption Currency. 8 4 4" xfId="2199" xr:uid="{00000000-0005-0000-0000-00006B080000}"/>
    <cellStyle name="Assumption Currency. 8 4 5" xfId="2200" xr:uid="{00000000-0005-0000-0000-00006C080000}"/>
    <cellStyle name="Assumption Currency. 8 4 6" xfId="2201" xr:uid="{00000000-0005-0000-0000-00006D080000}"/>
    <cellStyle name="Assumption Currency. 8 4 7" xfId="2202" xr:uid="{00000000-0005-0000-0000-00006E080000}"/>
    <cellStyle name="Assumption Currency. 8 4 8" xfId="2203" xr:uid="{00000000-0005-0000-0000-00006F080000}"/>
    <cellStyle name="Assumption Currency. 8 4 9" xfId="2204" xr:uid="{00000000-0005-0000-0000-000070080000}"/>
    <cellStyle name="Assumption Currency. 8 5" xfId="2205" xr:uid="{00000000-0005-0000-0000-000071080000}"/>
    <cellStyle name="Assumption Currency. 8 6" xfId="2206" xr:uid="{00000000-0005-0000-0000-000072080000}"/>
    <cellStyle name="Assumption Currency. 8 7" xfId="2207" xr:uid="{00000000-0005-0000-0000-000073080000}"/>
    <cellStyle name="Assumption Currency. 8 8" xfId="2208" xr:uid="{00000000-0005-0000-0000-000074080000}"/>
    <cellStyle name="Assumption Currency. 8 9" xfId="2209" xr:uid="{00000000-0005-0000-0000-000075080000}"/>
    <cellStyle name="Assumption Currency. 9" xfId="2210" xr:uid="{00000000-0005-0000-0000-000076080000}"/>
    <cellStyle name="Assumption Currency. 9 10" xfId="2211" xr:uid="{00000000-0005-0000-0000-000077080000}"/>
    <cellStyle name="Assumption Currency. 9 11" xfId="2212" xr:uid="{00000000-0005-0000-0000-000078080000}"/>
    <cellStyle name="Assumption Currency. 9 12" xfId="2213" xr:uid="{00000000-0005-0000-0000-000079080000}"/>
    <cellStyle name="Assumption Currency. 9 13" xfId="2214" xr:uid="{00000000-0005-0000-0000-00007A080000}"/>
    <cellStyle name="Assumption Currency. 9 2" xfId="2215" xr:uid="{00000000-0005-0000-0000-00007B080000}"/>
    <cellStyle name="Assumption Currency. 9 2 10" xfId="2216" xr:uid="{00000000-0005-0000-0000-00007C080000}"/>
    <cellStyle name="Assumption Currency. 9 2 11" xfId="2217" xr:uid="{00000000-0005-0000-0000-00007D080000}"/>
    <cellStyle name="Assumption Currency. 9 2 12" xfId="2218" xr:uid="{00000000-0005-0000-0000-00007E080000}"/>
    <cellStyle name="Assumption Currency. 9 2 2" xfId="2219" xr:uid="{00000000-0005-0000-0000-00007F080000}"/>
    <cellStyle name="Assumption Currency. 9 2 2 10" xfId="2220" xr:uid="{00000000-0005-0000-0000-000080080000}"/>
    <cellStyle name="Assumption Currency. 9 2 2 2" xfId="2221" xr:uid="{00000000-0005-0000-0000-000081080000}"/>
    <cellStyle name="Assumption Currency. 9 2 2 2 10" xfId="2222" xr:uid="{00000000-0005-0000-0000-000082080000}"/>
    <cellStyle name="Assumption Currency. 9 2 2 2 2" xfId="2223" xr:uid="{00000000-0005-0000-0000-000083080000}"/>
    <cellStyle name="Assumption Currency. 9 2 2 2 3" xfId="2224" xr:uid="{00000000-0005-0000-0000-000084080000}"/>
    <cellStyle name="Assumption Currency. 9 2 2 2 4" xfId="2225" xr:uid="{00000000-0005-0000-0000-000085080000}"/>
    <cellStyle name="Assumption Currency. 9 2 2 2 5" xfId="2226" xr:uid="{00000000-0005-0000-0000-000086080000}"/>
    <cellStyle name="Assumption Currency. 9 2 2 2 6" xfId="2227" xr:uid="{00000000-0005-0000-0000-000087080000}"/>
    <cellStyle name="Assumption Currency. 9 2 2 2 7" xfId="2228" xr:uid="{00000000-0005-0000-0000-000088080000}"/>
    <cellStyle name="Assumption Currency. 9 2 2 2 8" xfId="2229" xr:uid="{00000000-0005-0000-0000-000089080000}"/>
    <cellStyle name="Assumption Currency. 9 2 2 2 9" xfId="2230" xr:uid="{00000000-0005-0000-0000-00008A080000}"/>
    <cellStyle name="Assumption Currency. 9 2 2 3" xfId="2231" xr:uid="{00000000-0005-0000-0000-00008B080000}"/>
    <cellStyle name="Assumption Currency. 9 2 2 4" xfId="2232" xr:uid="{00000000-0005-0000-0000-00008C080000}"/>
    <cellStyle name="Assumption Currency. 9 2 2 5" xfId="2233" xr:uid="{00000000-0005-0000-0000-00008D080000}"/>
    <cellStyle name="Assumption Currency. 9 2 2 6" xfId="2234" xr:uid="{00000000-0005-0000-0000-00008E080000}"/>
    <cellStyle name="Assumption Currency. 9 2 2 7" xfId="2235" xr:uid="{00000000-0005-0000-0000-00008F080000}"/>
    <cellStyle name="Assumption Currency. 9 2 2 8" xfId="2236" xr:uid="{00000000-0005-0000-0000-000090080000}"/>
    <cellStyle name="Assumption Currency. 9 2 2 9" xfId="2237" xr:uid="{00000000-0005-0000-0000-000091080000}"/>
    <cellStyle name="Assumption Currency. 9 2 3" xfId="2238" xr:uid="{00000000-0005-0000-0000-000092080000}"/>
    <cellStyle name="Assumption Currency. 9 2 3 10" xfId="2239" xr:uid="{00000000-0005-0000-0000-000093080000}"/>
    <cellStyle name="Assumption Currency. 9 2 3 2" xfId="2240" xr:uid="{00000000-0005-0000-0000-000094080000}"/>
    <cellStyle name="Assumption Currency. 9 2 3 3" xfId="2241" xr:uid="{00000000-0005-0000-0000-000095080000}"/>
    <cellStyle name="Assumption Currency. 9 2 3 4" xfId="2242" xr:uid="{00000000-0005-0000-0000-000096080000}"/>
    <cellStyle name="Assumption Currency. 9 2 3 5" xfId="2243" xr:uid="{00000000-0005-0000-0000-000097080000}"/>
    <cellStyle name="Assumption Currency. 9 2 3 6" xfId="2244" xr:uid="{00000000-0005-0000-0000-000098080000}"/>
    <cellStyle name="Assumption Currency. 9 2 3 7" xfId="2245" xr:uid="{00000000-0005-0000-0000-000099080000}"/>
    <cellStyle name="Assumption Currency. 9 2 3 8" xfId="2246" xr:uid="{00000000-0005-0000-0000-00009A080000}"/>
    <cellStyle name="Assumption Currency. 9 2 3 9" xfId="2247" xr:uid="{00000000-0005-0000-0000-00009B080000}"/>
    <cellStyle name="Assumption Currency. 9 2 4" xfId="2248" xr:uid="{00000000-0005-0000-0000-00009C080000}"/>
    <cellStyle name="Assumption Currency. 9 2 5" xfId="2249" xr:uid="{00000000-0005-0000-0000-00009D080000}"/>
    <cellStyle name="Assumption Currency. 9 2 6" xfId="2250" xr:uid="{00000000-0005-0000-0000-00009E080000}"/>
    <cellStyle name="Assumption Currency. 9 2 7" xfId="2251" xr:uid="{00000000-0005-0000-0000-00009F080000}"/>
    <cellStyle name="Assumption Currency. 9 2 8" xfId="2252" xr:uid="{00000000-0005-0000-0000-0000A0080000}"/>
    <cellStyle name="Assumption Currency. 9 2 9" xfId="2253" xr:uid="{00000000-0005-0000-0000-0000A1080000}"/>
    <cellStyle name="Assumption Currency. 9 3" xfId="2254" xr:uid="{00000000-0005-0000-0000-0000A2080000}"/>
    <cellStyle name="Assumption Currency. 9 3 10" xfId="2255" xr:uid="{00000000-0005-0000-0000-0000A3080000}"/>
    <cellStyle name="Assumption Currency. 9 3 2" xfId="2256" xr:uid="{00000000-0005-0000-0000-0000A4080000}"/>
    <cellStyle name="Assumption Currency. 9 3 2 10" xfId="2257" xr:uid="{00000000-0005-0000-0000-0000A5080000}"/>
    <cellStyle name="Assumption Currency. 9 3 2 2" xfId="2258" xr:uid="{00000000-0005-0000-0000-0000A6080000}"/>
    <cellStyle name="Assumption Currency. 9 3 2 3" xfId="2259" xr:uid="{00000000-0005-0000-0000-0000A7080000}"/>
    <cellStyle name="Assumption Currency. 9 3 2 4" xfId="2260" xr:uid="{00000000-0005-0000-0000-0000A8080000}"/>
    <cellStyle name="Assumption Currency. 9 3 2 5" xfId="2261" xr:uid="{00000000-0005-0000-0000-0000A9080000}"/>
    <cellStyle name="Assumption Currency. 9 3 2 6" xfId="2262" xr:uid="{00000000-0005-0000-0000-0000AA080000}"/>
    <cellStyle name="Assumption Currency. 9 3 2 7" xfId="2263" xr:uid="{00000000-0005-0000-0000-0000AB080000}"/>
    <cellStyle name="Assumption Currency. 9 3 2 8" xfId="2264" xr:uid="{00000000-0005-0000-0000-0000AC080000}"/>
    <cellStyle name="Assumption Currency. 9 3 2 9" xfId="2265" xr:uid="{00000000-0005-0000-0000-0000AD080000}"/>
    <cellStyle name="Assumption Currency. 9 3 3" xfId="2266" xr:uid="{00000000-0005-0000-0000-0000AE080000}"/>
    <cellStyle name="Assumption Currency. 9 3 4" xfId="2267" xr:uid="{00000000-0005-0000-0000-0000AF080000}"/>
    <cellStyle name="Assumption Currency. 9 3 5" xfId="2268" xr:uid="{00000000-0005-0000-0000-0000B0080000}"/>
    <cellStyle name="Assumption Currency. 9 3 6" xfId="2269" xr:uid="{00000000-0005-0000-0000-0000B1080000}"/>
    <cellStyle name="Assumption Currency. 9 3 7" xfId="2270" xr:uid="{00000000-0005-0000-0000-0000B2080000}"/>
    <cellStyle name="Assumption Currency. 9 3 8" xfId="2271" xr:uid="{00000000-0005-0000-0000-0000B3080000}"/>
    <cellStyle name="Assumption Currency. 9 3 9" xfId="2272" xr:uid="{00000000-0005-0000-0000-0000B4080000}"/>
    <cellStyle name="Assumption Currency. 9 4" xfId="2273" xr:uid="{00000000-0005-0000-0000-0000B5080000}"/>
    <cellStyle name="Assumption Currency. 9 4 10" xfId="2274" xr:uid="{00000000-0005-0000-0000-0000B6080000}"/>
    <cellStyle name="Assumption Currency. 9 4 2" xfId="2275" xr:uid="{00000000-0005-0000-0000-0000B7080000}"/>
    <cellStyle name="Assumption Currency. 9 4 3" xfId="2276" xr:uid="{00000000-0005-0000-0000-0000B8080000}"/>
    <cellStyle name="Assumption Currency. 9 4 4" xfId="2277" xr:uid="{00000000-0005-0000-0000-0000B9080000}"/>
    <cellStyle name="Assumption Currency. 9 4 5" xfId="2278" xr:uid="{00000000-0005-0000-0000-0000BA080000}"/>
    <cellStyle name="Assumption Currency. 9 4 6" xfId="2279" xr:uid="{00000000-0005-0000-0000-0000BB080000}"/>
    <cellStyle name="Assumption Currency. 9 4 7" xfId="2280" xr:uid="{00000000-0005-0000-0000-0000BC080000}"/>
    <cellStyle name="Assumption Currency. 9 4 8" xfId="2281" xr:uid="{00000000-0005-0000-0000-0000BD080000}"/>
    <cellStyle name="Assumption Currency. 9 4 9" xfId="2282" xr:uid="{00000000-0005-0000-0000-0000BE080000}"/>
    <cellStyle name="Assumption Currency. 9 5" xfId="2283" xr:uid="{00000000-0005-0000-0000-0000BF080000}"/>
    <cellStyle name="Assumption Currency. 9 6" xfId="2284" xr:uid="{00000000-0005-0000-0000-0000C0080000}"/>
    <cellStyle name="Assumption Currency. 9 7" xfId="2285" xr:uid="{00000000-0005-0000-0000-0000C1080000}"/>
    <cellStyle name="Assumption Currency. 9 8" xfId="2286" xr:uid="{00000000-0005-0000-0000-0000C2080000}"/>
    <cellStyle name="Assumption Currency. 9 9" xfId="2287" xr:uid="{00000000-0005-0000-0000-0000C3080000}"/>
    <cellStyle name="Assumption Date." xfId="2288" xr:uid="{00000000-0005-0000-0000-0000C4080000}"/>
    <cellStyle name="Assumption Date. 10" xfId="2289" xr:uid="{00000000-0005-0000-0000-0000C5080000}"/>
    <cellStyle name="Assumption Date. 10 10" xfId="2290" xr:uid="{00000000-0005-0000-0000-0000C6080000}"/>
    <cellStyle name="Assumption Date. 10 11" xfId="2291" xr:uid="{00000000-0005-0000-0000-0000C7080000}"/>
    <cellStyle name="Assumption Date. 10 12" xfId="2292" xr:uid="{00000000-0005-0000-0000-0000C8080000}"/>
    <cellStyle name="Assumption Date. 10 13" xfId="2293" xr:uid="{00000000-0005-0000-0000-0000C9080000}"/>
    <cellStyle name="Assumption Date. 10 2" xfId="2294" xr:uid="{00000000-0005-0000-0000-0000CA080000}"/>
    <cellStyle name="Assumption Date. 10 2 10" xfId="2295" xr:uid="{00000000-0005-0000-0000-0000CB080000}"/>
    <cellStyle name="Assumption Date. 10 2 11" xfId="2296" xr:uid="{00000000-0005-0000-0000-0000CC080000}"/>
    <cellStyle name="Assumption Date. 10 2 12" xfId="2297" xr:uid="{00000000-0005-0000-0000-0000CD080000}"/>
    <cellStyle name="Assumption Date. 10 2 2" xfId="2298" xr:uid="{00000000-0005-0000-0000-0000CE080000}"/>
    <cellStyle name="Assumption Date. 10 2 2 10" xfId="2299" xr:uid="{00000000-0005-0000-0000-0000CF080000}"/>
    <cellStyle name="Assumption Date. 10 2 2 2" xfId="2300" xr:uid="{00000000-0005-0000-0000-0000D0080000}"/>
    <cellStyle name="Assumption Date. 10 2 2 2 10" xfId="2301" xr:uid="{00000000-0005-0000-0000-0000D1080000}"/>
    <cellStyle name="Assumption Date. 10 2 2 2 2" xfId="2302" xr:uid="{00000000-0005-0000-0000-0000D2080000}"/>
    <cellStyle name="Assumption Date. 10 2 2 2 3" xfId="2303" xr:uid="{00000000-0005-0000-0000-0000D3080000}"/>
    <cellStyle name="Assumption Date. 10 2 2 2 4" xfId="2304" xr:uid="{00000000-0005-0000-0000-0000D4080000}"/>
    <cellStyle name="Assumption Date. 10 2 2 2 5" xfId="2305" xr:uid="{00000000-0005-0000-0000-0000D5080000}"/>
    <cellStyle name="Assumption Date. 10 2 2 2 6" xfId="2306" xr:uid="{00000000-0005-0000-0000-0000D6080000}"/>
    <cellStyle name="Assumption Date. 10 2 2 2 7" xfId="2307" xr:uid="{00000000-0005-0000-0000-0000D7080000}"/>
    <cellStyle name="Assumption Date. 10 2 2 2 8" xfId="2308" xr:uid="{00000000-0005-0000-0000-0000D8080000}"/>
    <cellStyle name="Assumption Date. 10 2 2 2 9" xfId="2309" xr:uid="{00000000-0005-0000-0000-0000D9080000}"/>
    <cellStyle name="Assumption Date. 10 2 2 3" xfId="2310" xr:uid="{00000000-0005-0000-0000-0000DA080000}"/>
    <cellStyle name="Assumption Date. 10 2 2 4" xfId="2311" xr:uid="{00000000-0005-0000-0000-0000DB080000}"/>
    <cellStyle name="Assumption Date. 10 2 2 5" xfId="2312" xr:uid="{00000000-0005-0000-0000-0000DC080000}"/>
    <cellStyle name="Assumption Date. 10 2 2 6" xfId="2313" xr:uid="{00000000-0005-0000-0000-0000DD080000}"/>
    <cellStyle name="Assumption Date. 10 2 2 7" xfId="2314" xr:uid="{00000000-0005-0000-0000-0000DE080000}"/>
    <cellStyle name="Assumption Date. 10 2 2 8" xfId="2315" xr:uid="{00000000-0005-0000-0000-0000DF080000}"/>
    <cellStyle name="Assumption Date. 10 2 2 9" xfId="2316" xr:uid="{00000000-0005-0000-0000-0000E0080000}"/>
    <cellStyle name="Assumption Date. 10 2 3" xfId="2317" xr:uid="{00000000-0005-0000-0000-0000E1080000}"/>
    <cellStyle name="Assumption Date. 10 2 3 10" xfId="2318" xr:uid="{00000000-0005-0000-0000-0000E2080000}"/>
    <cellStyle name="Assumption Date. 10 2 3 2" xfId="2319" xr:uid="{00000000-0005-0000-0000-0000E3080000}"/>
    <cellStyle name="Assumption Date. 10 2 3 3" xfId="2320" xr:uid="{00000000-0005-0000-0000-0000E4080000}"/>
    <cellStyle name="Assumption Date. 10 2 3 4" xfId="2321" xr:uid="{00000000-0005-0000-0000-0000E5080000}"/>
    <cellStyle name="Assumption Date. 10 2 3 5" xfId="2322" xr:uid="{00000000-0005-0000-0000-0000E6080000}"/>
    <cellStyle name="Assumption Date. 10 2 3 6" xfId="2323" xr:uid="{00000000-0005-0000-0000-0000E7080000}"/>
    <cellStyle name="Assumption Date. 10 2 3 7" xfId="2324" xr:uid="{00000000-0005-0000-0000-0000E8080000}"/>
    <cellStyle name="Assumption Date. 10 2 3 8" xfId="2325" xr:uid="{00000000-0005-0000-0000-0000E9080000}"/>
    <cellStyle name="Assumption Date. 10 2 3 9" xfId="2326" xr:uid="{00000000-0005-0000-0000-0000EA080000}"/>
    <cellStyle name="Assumption Date. 10 2 4" xfId="2327" xr:uid="{00000000-0005-0000-0000-0000EB080000}"/>
    <cellStyle name="Assumption Date. 10 2 5" xfId="2328" xr:uid="{00000000-0005-0000-0000-0000EC080000}"/>
    <cellStyle name="Assumption Date. 10 2 6" xfId="2329" xr:uid="{00000000-0005-0000-0000-0000ED080000}"/>
    <cellStyle name="Assumption Date. 10 2 7" xfId="2330" xr:uid="{00000000-0005-0000-0000-0000EE080000}"/>
    <cellStyle name="Assumption Date. 10 2 8" xfId="2331" xr:uid="{00000000-0005-0000-0000-0000EF080000}"/>
    <cellStyle name="Assumption Date. 10 2 9" xfId="2332" xr:uid="{00000000-0005-0000-0000-0000F0080000}"/>
    <cellStyle name="Assumption Date. 10 3" xfId="2333" xr:uid="{00000000-0005-0000-0000-0000F1080000}"/>
    <cellStyle name="Assumption Date. 10 3 10" xfId="2334" xr:uid="{00000000-0005-0000-0000-0000F2080000}"/>
    <cellStyle name="Assumption Date. 10 3 2" xfId="2335" xr:uid="{00000000-0005-0000-0000-0000F3080000}"/>
    <cellStyle name="Assumption Date. 10 3 2 10" xfId="2336" xr:uid="{00000000-0005-0000-0000-0000F4080000}"/>
    <cellStyle name="Assumption Date. 10 3 2 2" xfId="2337" xr:uid="{00000000-0005-0000-0000-0000F5080000}"/>
    <cellStyle name="Assumption Date. 10 3 2 3" xfId="2338" xr:uid="{00000000-0005-0000-0000-0000F6080000}"/>
    <cellStyle name="Assumption Date. 10 3 2 4" xfId="2339" xr:uid="{00000000-0005-0000-0000-0000F7080000}"/>
    <cellStyle name="Assumption Date. 10 3 2 5" xfId="2340" xr:uid="{00000000-0005-0000-0000-0000F8080000}"/>
    <cellStyle name="Assumption Date. 10 3 2 6" xfId="2341" xr:uid="{00000000-0005-0000-0000-0000F9080000}"/>
    <cellStyle name="Assumption Date. 10 3 2 7" xfId="2342" xr:uid="{00000000-0005-0000-0000-0000FA080000}"/>
    <cellStyle name="Assumption Date. 10 3 2 8" xfId="2343" xr:uid="{00000000-0005-0000-0000-0000FB080000}"/>
    <cellStyle name="Assumption Date. 10 3 2 9" xfId="2344" xr:uid="{00000000-0005-0000-0000-0000FC080000}"/>
    <cellStyle name="Assumption Date. 10 3 3" xfId="2345" xr:uid="{00000000-0005-0000-0000-0000FD080000}"/>
    <cellStyle name="Assumption Date. 10 3 4" xfId="2346" xr:uid="{00000000-0005-0000-0000-0000FE080000}"/>
    <cellStyle name="Assumption Date. 10 3 5" xfId="2347" xr:uid="{00000000-0005-0000-0000-0000FF080000}"/>
    <cellStyle name="Assumption Date. 10 3 6" xfId="2348" xr:uid="{00000000-0005-0000-0000-000000090000}"/>
    <cellStyle name="Assumption Date. 10 3 7" xfId="2349" xr:uid="{00000000-0005-0000-0000-000001090000}"/>
    <cellStyle name="Assumption Date. 10 3 8" xfId="2350" xr:uid="{00000000-0005-0000-0000-000002090000}"/>
    <cellStyle name="Assumption Date. 10 3 9" xfId="2351" xr:uid="{00000000-0005-0000-0000-000003090000}"/>
    <cellStyle name="Assumption Date. 10 4" xfId="2352" xr:uid="{00000000-0005-0000-0000-000004090000}"/>
    <cellStyle name="Assumption Date. 10 4 10" xfId="2353" xr:uid="{00000000-0005-0000-0000-000005090000}"/>
    <cellStyle name="Assumption Date. 10 4 2" xfId="2354" xr:uid="{00000000-0005-0000-0000-000006090000}"/>
    <cellStyle name="Assumption Date. 10 4 3" xfId="2355" xr:uid="{00000000-0005-0000-0000-000007090000}"/>
    <cellStyle name="Assumption Date. 10 4 4" xfId="2356" xr:uid="{00000000-0005-0000-0000-000008090000}"/>
    <cellStyle name="Assumption Date. 10 4 5" xfId="2357" xr:uid="{00000000-0005-0000-0000-000009090000}"/>
    <cellStyle name="Assumption Date. 10 4 6" xfId="2358" xr:uid="{00000000-0005-0000-0000-00000A090000}"/>
    <cellStyle name="Assumption Date. 10 4 7" xfId="2359" xr:uid="{00000000-0005-0000-0000-00000B090000}"/>
    <cellStyle name="Assumption Date. 10 4 8" xfId="2360" xr:uid="{00000000-0005-0000-0000-00000C090000}"/>
    <cellStyle name="Assumption Date. 10 4 9" xfId="2361" xr:uid="{00000000-0005-0000-0000-00000D090000}"/>
    <cellStyle name="Assumption Date. 10 5" xfId="2362" xr:uid="{00000000-0005-0000-0000-00000E090000}"/>
    <cellStyle name="Assumption Date. 10 6" xfId="2363" xr:uid="{00000000-0005-0000-0000-00000F090000}"/>
    <cellStyle name="Assumption Date. 10 7" xfId="2364" xr:uid="{00000000-0005-0000-0000-000010090000}"/>
    <cellStyle name="Assumption Date. 10 8" xfId="2365" xr:uid="{00000000-0005-0000-0000-000011090000}"/>
    <cellStyle name="Assumption Date. 10 9" xfId="2366" xr:uid="{00000000-0005-0000-0000-000012090000}"/>
    <cellStyle name="Assumption Date. 11" xfId="2367" xr:uid="{00000000-0005-0000-0000-000013090000}"/>
    <cellStyle name="Assumption Date. 11 10" xfId="2368" xr:uid="{00000000-0005-0000-0000-000014090000}"/>
    <cellStyle name="Assumption Date. 11 11" xfId="2369" xr:uid="{00000000-0005-0000-0000-000015090000}"/>
    <cellStyle name="Assumption Date. 11 12" xfId="2370" xr:uid="{00000000-0005-0000-0000-000016090000}"/>
    <cellStyle name="Assumption Date. 11 2" xfId="2371" xr:uid="{00000000-0005-0000-0000-000017090000}"/>
    <cellStyle name="Assumption Date. 11 2 10" xfId="2372" xr:uid="{00000000-0005-0000-0000-000018090000}"/>
    <cellStyle name="Assumption Date. 11 2 2" xfId="2373" xr:uid="{00000000-0005-0000-0000-000019090000}"/>
    <cellStyle name="Assumption Date. 11 2 2 10" xfId="2374" xr:uid="{00000000-0005-0000-0000-00001A090000}"/>
    <cellStyle name="Assumption Date. 11 2 2 2" xfId="2375" xr:uid="{00000000-0005-0000-0000-00001B090000}"/>
    <cellStyle name="Assumption Date. 11 2 2 3" xfId="2376" xr:uid="{00000000-0005-0000-0000-00001C090000}"/>
    <cellStyle name="Assumption Date. 11 2 2 4" xfId="2377" xr:uid="{00000000-0005-0000-0000-00001D090000}"/>
    <cellStyle name="Assumption Date. 11 2 2 5" xfId="2378" xr:uid="{00000000-0005-0000-0000-00001E090000}"/>
    <cellStyle name="Assumption Date. 11 2 2 6" xfId="2379" xr:uid="{00000000-0005-0000-0000-00001F090000}"/>
    <cellStyle name="Assumption Date. 11 2 2 7" xfId="2380" xr:uid="{00000000-0005-0000-0000-000020090000}"/>
    <cellStyle name="Assumption Date. 11 2 2 8" xfId="2381" xr:uid="{00000000-0005-0000-0000-000021090000}"/>
    <cellStyle name="Assumption Date. 11 2 2 9" xfId="2382" xr:uid="{00000000-0005-0000-0000-000022090000}"/>
    <cellStyle name="Assumption Date. 11 2 3" xfId="2383" xr:uid="{00000000-0005-0000-0000-000023090000}"/>
    <cellStyle name="Assumption Date. 11 2 4" xfId="2384" xr:uid="{00000000-0005-0000-0000-000024090000}"/>
    <cellStyle name="Assumption Date. 11 2 5" xfId="2385" xr:uid="{00000000-0005-0000-0000-000025090000}"/>
    <cellStyle name="Assumption Date. 11 2 6" xfId="2386" xr:uid="{00000000-0005-0000-0000-000026090000}"/>
    <cellStyle name="Assumption Date. 11 2 7" xfId="2387" xr:uid="{00000000-0005-0000-0000-000027090000}"/>
    <cellStyle name="Assumption Date. 11 2 8" xfId="2388" xr:uid="{00000000-0005-0000-0000-000028090000}"/>
    <cellStyle name="Assumption Date. 11 2 9" xfId="2389" xr:uid="{00000000-0005-0000-0000-000029090000}"/>
    <cellStyle name="Assumption Date. 11 3" xfId="2390" xr:uid="{00000000-0005-0000-0000-00002A090000}"/>
    <cellStyle name="Assumption Date. 11 3 10" xfId="2391" xr:uid="{00000000-0005-0000-0000-00002B090000}"/>
    <cellStyle name="Assumption Date. 11 3 2" xfId="2392" xr:uid="{00000000-0005-0000-0000-00002C090000}"/>
    <cellStyle name="Assumption Date. 11 3 3" xfId="2393" xr:uid="{00000000-0005-0000-0000-00002D090000}"/>
    <cellStyle name="Assumption Date. 11 3 4" xfId="2394" xr:uid="{00000000-0005-0000-0000-00002E090000}"/>
    <cellStyle name="Assumption Date. 11 3 5" xfId="2395" xr:uid="{00000000-0005-0000-0000-00002F090000}"/>
    <cellStyle name="Assumption Date. 11 3 6" xfId="2396" xr:uid="{00000000-0005-0000-0000-000030090000}"/>
    <cellStyle name="Assumption Date. 11 3 7" xfId="2397" xr:uid="{00000000-0005-0000-0000-000031090000}"/>
    <cellStyle name="Assumption Date. 11 3 8" xfId="2398" xr:uid="{00000000-0005-0000-0000-000032090000}"/>
    <cellStyle name="Assumption Date. 11 3 9" xfId="2399" xr:uid="{00000000-0005-0000-0000-000033090000}"/>
    <cellStyle name="Assumption Date. 11 4" xfId="2400" xr:uid="{00000000-0005-0000-0000-000034090000}"/>
    <cellStyle name="Assumption Date. 11 5" xfId="2401" xr:uid="{00000000-0005-0000-0000-000035090000}"/>
    <cellStyle name="Assumption Date. 11 6" xfId="2402" xr:uid="{00000000-0005-0000-0000-000036090000}"/>
    <cellStyle name="Assumption Date. 11 7" xfId="2403" xr:uid="{00000000-0005-0000-0000-000037090000}"/>
    <cellStyle name="Assumption Date. 11 8" xfId="2404" xr:uid="{00000000-0005-0000-0000-000038090000}"/>
    <cellStyle name="Assumption Date. 11 9" xfId="2405" xr:uid="{00000000-0005-0000-0000-000039090000}"/>
    <cellStyle name="Assumption Date. 12" xfId="2406" xr:uid="{00000000-0005-0000-0000-00003A090000}"/>
    <cellStyle name="Assumption Date. 12 10" xfId="2407" xr:uid="{00000000-0005-0000-0000-00003B090000}"/>
    <cellStyle name="Assumption Date. 12 11" xfId="2408" xr:uid="{00000000-0005-0000-0000-00003C090000}"/>
    <cellStyle name="Assumption Date. 12 12" xfId="2409" xr:uid="{00000000-0005-0000-0000-00003D090000}"/>
    <cellStyle name="Assumption Date. 12 2" xfId="2410" xr:uid="{00000000-0005-0000-0000-00003E090000}"/>
    <cellStyle name="Assumption Date. 12 2 10" xfId="2411" xr:uid="{00000000-0005-0000-0000-00003F090000}"/>
    <cellStyle name="Assumption Date. 12 2 2" xfId="2412" xr:uid="{00000000-0005-0000-0000-000040090000}"/>
    <cellStyle name="Assumption Date. 12 2 2 10" xfId="2413" xr:uid="{00000000-0005-0000-0000-000041090000}"/>
    <cellStyle name="Assumption Date. 12 2 2 2" xfId="2414" xr:uid="{00000000-0005-0000-0000-000042090000}"/>
    <cellStyle name="Assumption Date. 12 2 2 3" xfId="2415" xr:uid="{00000000-0005-0000-0000-000043090000}"/>
    <cellStyle name="Assumption Date. 12 2 2 4" xfId="2416" xr:uid="{00000000-0005-0000-0000-000044090000}"/>
    <cellStyle name="Assumption Date. 12 2 2 5" xfId="2417" xr:uid="{00000000-0005-0000-0000-000045090000}"/>
    <cellStyle name="Assumption Date. 12 2 2 6" xfId="2418" xr:uid="{00000000-0005-0000-0000-000046090000}"/>
    <cellStyle name="Assumption Date. 12 2 2 7" xfId="2419" xr:uid="{00000000-0005-0000-0000-000047090000}"/>
    <cellStyle name="Assumption Date. 12 2 2 8" xfId="2420" xr:uid="{00000000-0005-0000-0000-000048090000}"/>
    <cellStyle name="Assumption Date. 12 2 2 9" xfId="2421" xr:uid="{00000000-0005-0000-0000-000049090000}"/>
    <cellStyle name="Assumption Date. 12 2 3" xfId="2422" xr:uid="{00000000-0005-0000-0000-00004A090000}"/>
    <cellStyle name="Assumption Date. 12 2 4" xfId="2423" xr:uid="{00000000-0005-0000-0000-00004B090000}"/>
    <cellStyle name="Assumption Date. 12 2 5" xfId="2424" xr:uid="{00000000-0005-0000-0000-00004C090000}"/>
    <cellStyle name="Assumption Date. 12 2 6" xfId="2425" xr:uid="{00000000-0005-0000-0000-00004D090000}"/>
    <cellStyle name="Assumption Date. 12 2 7" xfId="2426" xr:uid="{00000000-0005-0000-0000-00004E090000}"/>
    <cellStyle name="Assumption Date. 12 2 8" xfId="2427" xr:uid="{00000000-0005-0000-0000-00004F090000}"/>
    <cellStyle name="Assumption Date. 12 2 9" xfId="2428" xr:uid="{00000000-0005-0000-0000-000050090000}"/>
    <cellStyle name="Assumption Date. 12 3" xfId="2429" xr:uid="{00000000-0005-0000-0000-000051090000}"/>
    <cellStyle name="Assumption Date. 12 3 10" xfId="2430" xr:uid="{00000000-0005-0000-0000-000052090000}"/>
    <cellStyle name="Assumption Date. 12 3 2" xfId="2431" xr:uid="{00000000-0005-0000-0000-000053090000}"/>
    <cellStyle name="Assumption Date. 12 3 3" xfId="2432" xr:uid="{00000000-0005-0000-0000-000054090000}"/>
    <cellStyle name="Assumption Date. 12 3 4" xfId="2433" xr:uid="{00000000-0005-0000-0000-000055090000}"/>
    <cellStyle name="Assumption Date. 12 3 5" xfId="2434" xr:uid="{00000000-0005-0000-0000-000056090000}"/>
    <cellStyle name="Assumption Date. 12 3 6" xfId="2435" xr:uid="{00000000-0005-0000-0000-000057090000}"/>
    <cellStyle name="Assumption Date. 12 3 7" xfId="2436" xr:uid="{00000000-0005-0000-0000-000058090000}"/>
    <cellStyle name="Assumption Date. 12 3 8" xfId="2437" xr:uid="{00000000-0005-0000-0000-000059090000}"/>
    <cellStyle name="Assumption Date. 12 3 9" xfId="2438" xr:uid="{00000000-0005-0000-0000-00005A090000}"/>
    <cellStyle name="Assumption Date. 12 4" xfId="2439" xr:uid="{00000000-0005-0000-0000-00005B090000}"/>
    <cellStyle name="Assumption Date. 12 5" xfId="2440" xr:uid="{00000000-0005-0000-0000-00005C090000}"/>
    <cellStyle name="Assumption Date. 12 6" xfId="2441" xr:uid="{00000000-0005-0000-0000-00005D090000}"/>
    <cellStyle name="Assumption Date. 12 7" xfId="2442" xr:uid="{00000000-0005-0000-0000-00005E090000}"/>
    <cellStyle name="Assumption Date. 12 8" xfId="2443" xr:uid="{00000000-0005-0000-0000-00005F090000}"/>
    <cellStyle name="Assumption Date. 12 9" xfId="2444" xr:uid="{00000000-0005-0000-0000-000060090000}"/>
    <cellStyle name="Assumption Date. 13" xfId="2445" xr:uid="{00000000-0005-0000-0000-000061090000}"/>
    <cellStyle name="Assumption Date. 13 10" xfId="2446" xr:uid="{00000000-0005-0000-0000-000062090000}"/>
    <cellStyle name="Assumption Date. 13 2" xfId="2447" xr:uid="{00000000-0005-0000-0000-000063090000}"/>
    <cellStyle name="Assumption Date. 13 2 10" xfId="2448" xr:uid="{00000000-0005-0000-0000-000064090000}"/>
    <cellStyle name="Assumption Date. 13 2 2" xfId="2449" xr:uid="{00000000-0005-0000-0000-000065090000}"/>
    <cellStyle name="Assumption Date. 13 2 3" xfId="2450" xr:uid="{00000000-0005-0000-0000-000066090000}"/>
    <cellStyle name="Assumption Date. 13 2 4" xfId="2451" xr:uid="{00000000-0005-0000-0000-000067090000}"/>
    <cellStyle name="Assumption Date. 13 2 5" xfId="2452" xr:uid="{00000000-0005-0000-0000-000068090000}"/>
    <cellStyle name="Assumption Date. 13 2 6" xfId="2453" xr:uid="{00000000-0005-0000-0000-000069090000}"/>
    <cellStyle name="Assumption Date. 13 2 7" xfId="2454" xr:uid="{00000000-0005-0000-0000-00006A090000}"/>
    <cellStyle name="Assumption Date. 13 2 8" xfId="2455" xr:uid="{00000000-0005-0000-0000-00006B090000}"/>
    <cellStyle name="Assumption Date. 13 2 9" xfId="2456" xr:uid="{00000000-0005-0000-0000-00006C090000}"/>
    <cellStyle name="Assumption Date. 13 3" xfId="2457" xr:uid="{00000000-0005-0000-0000-00006D090000}"/>
    <cellStyle name="Assumption Date. 13 4" xfId="2458" xr:uid="{00000000-0005-0000-0000-00006E090000}"/>
    <cellStyle name="Assumption Date. 13 5" xfId="2459" xr:uid="{00000000-0005-0000-0000-00006F090000}"/>
    <cellStyle name="Assumption Date. 13 6" xfId="2460" xr:uid="{00000000-0005-0000-0000-000070090000}"/>
    <cellStyle name="Assumption Date. 13 7" xfId="2461" xr:uid="{00000000-0005-0000-0000-000071090000}"/>
    <cellStyle name="Assumption Date. 13 8" xfId="2462" xr:uid="{00000000-0005-0000-0000-000072090000}"/>
    <cellStyle name="Assumption Date. 13 9" xfId="2463" xr:uid="{00000000-0005-0000-0000-000073090000}"/>
    <cellStyle name="Assumption Date. 14" xfId="2464" xr:uid="{00000000-0005-0000-0000-000074090000}"/>
    <cellStyle name="Assumption Date. 14 10" xfId="2465" xr:uid="{00000000-0005-0000-0000-000075090000}"/>
    <cellStyle name="Assumption Date. 14 2" xfId="2466" xr:uid="{00000000-0005-0000-0000-000076090000}"/>
    <cellStyle name="Assumption Date. 14 3" xfId="2467" xr:uid="{00000000-0005-0000-0000-000077090000}"/>
    <cellStyle name="Assumption Date. 14 4" xfId="2468" xr:uid="{00000000-0005-0000-0000-000078090000}"/>
    <cellStyle name="Assumption Date. 14 5" xfId="2469" xr:uid="{00000000-0005-0000-0000-000079090000}"/>
    <cellStyle name="Assumption Date. 14 6" xfId="2470" xr:uid="{00000000-0005-0000-0000-00007A090000}"/>
    <cellStyle name="Assumption Date. 14 7" xfId="2471" xr:uid="{00000000-0005-0000-0000-00007B090000}"/>
    <cellStyle name="Assumption Date. 14 8" xfId="2472" xr:uid="{00000000-0005-0000-0000-00007C090000}"/>
    <cellStyle name="Assumption Date. 14 9" xfId="2473" xr:uid="{00000000-0005-0000-0000-00007D090000}"/>
    <cellStyle name="Assumption Date. 15" xfId="2474" xr:uid="{00000000-0005-0000-0000-00007E090000}"/>
    <cellStyle name="Assumption Date. 16" xfId="2475" xr:uid="{00000000-0005-0000-0000-00007F090000}"/>
    <cellStyle name="Assumption Date. 17" xfId="2476" xr:uid="{00000000-0005-0000-0000-000080090000}"/>
    <cellStyle name="Assumption Date. 18" xfId="2477" xr:uid="{00000000-0005-0000-0000-000081090000}"/>
    <cellStyle name="Assumption Date. 2" xfId="2478" xr:uid="{00000000-0005-0000-0000-000082090000}"/>
    <cellStyle name="Assumption Date. 2 10" xfId="2479" xr:uid="{00000000-0005-0000-0000-000083090000}"/>
    <cellStyle name="Assumption Date. 2 10 10" xfId="2480" xr:uid="{00000000-0005-0000-0000-000084090000}"/>
    <cellStyle name="Assumption Date. 2 10 2" xfId="2481" xr:uid="{00000000-0005-0000-0000-000085090000}"/>
    <cellStyle name="Assumption Date. 2 10 3" xfId="2482" xr:uid="{00000000-0005-0000-0000-000086090000}"/>
    <cellStyle name="Assumption Date. 2 10 4" xfId="2483" xr:uid="{00000000-0005-0000-0000-000087090000}"/>
    <cellStyle name="Assumption Date. 2 10 5" xfId="2484" xr:uid="{00000000-0005-0000-0000-000088090000}"/>
    <cellStyle name="Assumption Date. 2 10 6" xfId="2485" xr:uid="{00000000-0005-0000-0000-000089090000}"/>
    <cellStyle name="Assumption Date. 2 10 7" xfId="2486" xr:uid="{00000000-0005-0000-0000-00008A090000}"/>
    <cellStyle name="Assumption Date. 2 10 8" xfId="2487" xr:uid="{00000000-0005-0000-0000-00008B090000}"/>
    <cellStyle name="Assumption Date. 2 10 9" xfId="2488" xr:uid="{00000000-0005-0000-0000-00008C090000}"/>
    <cellStyle name="Assumption Date. 2 11" xfId="2489" xr:uid="{00000000-0005-0000-0000-00008D090000}"/>
    <cellStyle name="Assumption Date. 2 12" xfId="2490" xr:uid="{00000000-0005-0000-0000-00008E090000}"/>
    <cellStyle name="Assumption Date. 2 13" xfId="2491" xr:uid="{00000000-0005-0000-0000-00008F090000}"/>
    <cellStyle name="Assumption Date. 2 14" xfId="2492" xr:uid="{00000000-0005-0000-0000-000090090000}"/>
    <cellStyle name="Assumption Date. 2 15" xfId="2493" xr:uid="{00000000-0005-0000-0000-000091090000}"/>
    <cellStyle name="Assumption Date. 2 16" xfId="2494" xr:uid="{00000000-0005-0000-0000-000092090000}"/>
    <cellStyle name="Assumption Date. 2 17" xfId="2495" xr:uid="{00000000-0005-0000-0000-000093090000}"/>
    <cellStyle name="Assumption Date. 2 18" xfId="2496" xr:uid="{00000000-0005-0000-0000-000094090000}"/>
    <cellStyle name="Assumption Date. 2 19" xfId="2497" xr:uid="{00000000-0005-0000-0000-000095090000}"/>
    <cellStyle name="Assumption Date. 2 2" xfId="2498" xr:uid="{00000000-0005-0000-0000-000096090000}"/>
    <cellStyle name="Assumption Date. 2 2 10" xfId="2499" xr:uid="{00000000-0005-0000-0000-000097090000}"/>
    <cellStyle name="Assumption Date. 2 2 11" xfId="2500" xr:uid="{00000000-0005-0000-0000-000098090000}"/>
    <cellStyle name="Assumption Date. 2 2 12" xfId="2501" xr:uid="{00000000-0005-0000-0000-000099090000}"/>
    <cellStyle name="Assumption Date. 2 2 13" xfId="2502" xr:uid="{00000000-0005-0000-0000-00009A090000}"/>
    <cellStyle name="Assumption Date. 2 2 14" xfId="2503" xr:uid="{00000000-0005-0000-0000-00009B090000}"/>
    <cellStyle name="Assumption Date. 2 2 15" xfId="2504" xr:uid="{00000000-0005-0000-0000-00009C090000}"/>
    <cellStyle name="Assumption Date. 2 2 16" xfId="2505" xr:uid="{00000000-0005-0000-0000-00009D090000}"/>
    <cellStyle name="Assumption Date. 2 2 17" xfId="2506" xr:uid="{00000000-0005-0000-0000-00009E090000}"/>
    <cellStyle name="Assumption Date. 2 2 18" xfId="2507" xr:uid="{00000000-0005-0000-0000-00009F090000}"/>
    <cellStyle name="Assumption Date. 2 2 2" xfId="2508" xr:uid="{00000000-0005-0000-0000-0000A0090000}"/>
    <cellStyle name="Assumption Date. 2 2 2 10" xfId="2509" xr:uid="{00000000-0005-0000-0000-0000A1090000}"/>
    <cellStyle name="Assumption Date. 2 2 2 11" xfId="2510" xr:uid="{00000000-0005-0000-0000-0000A2090000}"/>
    <cellStyle name="Assumption Date. 2 2 2 12" xfId="2511" xr:uid="{00000000-0005-0000-0000-0000A3090000}"/>
    <cellStyle name="Assumption Date. 2 2 2 13" xfId="2512" xr:uid="{00000000-0005-0000-0000-0000A4090000}"/>
    <cellStyle name="Assumption Date. 2 2 2 14" xfId="2513" xr:uid="{00000000-0005-0000-0000-0000A5090000}"/>
    <cellStyle name="Assumption Date. 2 2 2 2" xfId="2514" xr:uid="{00000000-0005-0000-0000-0000A6090000}"/>
    <cellStyle name="Assumption Date. 2 2 2 2 10" xfId="2515" xr:uid="{00000000-0005-0000-0000-0000A7090000}"/>
    <cellStyle name="Assumption Date. 2 2 2 2 11" xfId="2516" xr:uid="{00000000-0005-0000-0000-0000A8090000}"/>
    <cellStyle name="Assumption Date. 2 2 2 2 12" xfId="2517" xr:uid="{00000000-0005-0000-0000-0000A9090000}"/>
    <cellStyle name="Assumption Date. 2 2 2 2 13" xfId="2518" xr:uid="{00000000-0005-0000-0000-0000AA090000}"/>
    <cellStyle name="Assumption Date. 2 2 2 2 2" xfId="2519" xr:uid="{00000000-0005-0000-0000-0000AB090000}"/>
    <cellStyle name="Assumption Date. 2 2 2 2 2 10" xfId="2520" xr:uid="{00000000-0005-0000-0000-0000AC090000}"/>
    <cellStyle name="Assumption Date. 2 2 2 2 2 11" xfId="2521" xr:uid="{00000000-0005-0000-0000-0000AD090000}"/>
    <cellStyle name="Assumption Date. 2 2 2 2 2 12" xfId="2522" xr:uid="{00000000-0005-0000-0000-0000AE090000}"/>
    <cellStyle name="Assumption Date. 2 2 2 2 2 2" xfId="2523" xr:uid="{00000000-0005-0000-0000-0000AF090000}"/>
    <cellStyle name="Assumption Date. 2 2 2 2 2 2 10" xfId="2524" xr:uid="{00000000-0005-0000-0000-0000B0090000}"/>
    <cellStyle name="Assumption Date. 2 2 2 2 2 2 2" xfId="2525" xr:uid="{00000000-0005-0000-0000-0000B1090000}"/>
    <cellStyle name="Assumption Date. 2 2 2 2 2 2 2 10" xfId="2526" xr:uid="{00000000-0005-0000-0000-0000B2090000}"/>
    <cellStyle name="Assumption Date. 2 2 2 2 2 2 2 2" xfId="2527" xr:uid="{00000000-0005-0000-0000-0000B3090000}"/>
    <cellStyle name="Assumption Date. 2 2 2 2 2 2 2 3" xfId="2528" xr:uid="{00000000-0005-0000-0000-0000B4090000}"/>
    <cellStyle name="Assumption Date. 2 2 2 2 2 2 2 4" xfId="2529" xr:uid="{00000000-0005-0000-0000-0000B5090000}"/>
    <cellStyle name="Assumption Date. 2 2 2 2 2 2 2 5" xfId="2530" xr:uid="{00000000-0005-0000-0000-0000B6090000}"/>
    <cellStyle name="Assumption Date. 2 2 2 2 2 2 2 6" xfId="2531" xr:uid="{00000000-0005-0000-0000-0000B7090000}"/>
    <cellStyle name="Assumption Date. 2 2 2 2 2 2 2 7" xfId="2532" xr:uid="{00000000-0005-0000-0000-0000B8090000}"/>
    <cellStyle name="Assumption Date. 2 2 2 2 2 2 2 8" xfId="2533" xr:uid="{00000000-0005-0000-0000-0000B9090000}"/>
    <cellStyle name="Assumption Date. 2 2 2 2 2 2 2 9" xfId="2534" xr:uid="{00000000-0005-0000-0000-0000BA090000}"/>
    <cellStyle name="Assumption Date. 2 2 2 2 2 2 3" xfId="2535" xr:uid="{00000000-0005-0000-0000-0000BB090000}"/>
    <cellStyle name="Assumption Date. 2 2 2 2 2 2 4" xfId="2536" xr:uid="{00000000-0005-0000-0000-0000BC090000}"/>
    <cellStyle name="Assumption Date. 2 2 2 2 2 2 5" xfId="2537" xr:uid="{00000000-0005-0000-0000-0000BD090000}"/>
    <cellStyle name="Assumption Date. 2 2 2 2 2 2 6" xfId="2538" xr:uid="{00000000-0005-0000-0000-0000BE090000}"/>
    <cellStyle name="Assumption Date. 2 2 2 2 2 2 7" xfId="2539" xr:uid="{00000000-0005-0000-0000-0000BF090000}"/>
    <cellStyle name="Assumption Date. 2 2 2 2 2 2 8" xfId="2540" xr:uid="{00000000-0005-0000-0000-0000C0090000}"/>
    <cellStyle name="Assumption Date. 2 2 2 2 2 2 9" xfId="2541" xr:uid="{00000000-0005-0000-0000-0000C1090000}"/>
    <cellStyle name="Assumption Date. 2 2 2 2 2 3" xfId="2542" xr:uid="{00000000-0005-0000-0000-0000C2090000}"/>
    <cellStyle name="Assumption Date. 2 2 2 2 2 3 10" xfId="2543" xr:uid="{00000000-0005-0000-0000-0000C3090000}"/>
    <cellStyle name="Assumption Date. 2 2 2 2 2 3 2" xfId="2544" xr:uid="{00000000-0005-0000-0000-0000C4090000}"/>
    <cellStyle name="Assumption Date. 2 2 2 2 2 3 3" xfId="2545" xr:uid="{00000000-0005-0000-0000-0000C5090000}"/>
    <cellStyle name="Assumption Date. 2 2 2 2 2 3 4" xfId="2546" xr:uid="{00000000-0005-0000-0000-0000C6090000}"/>
    <cellStyle name="Assumption Date. 2 2 2 2 2 3 5" xfId="2547" xr:uid="{00000000-0005-0000-0000-0000C7090000}"/>
    <cellStyle name="Assumption Date. 2 2 2 2 2 3 6" xfId="2548" xr:uid="{00000000-0005-0000-0000-0000C8090000}"/>
    <cellStyle name="Assumption Date. 2 2 2 2 2 3 7" xfId="2549" xr:uid="{00000000-0005-0000-0000-0000C9090000}"/>
    <cellStyle name="Assumption Date. 2 2 2 2 2 3 8" xfId="2550" xr:uid="{00000000-0005-0000-0000-0000CA090000}"/>
    <cellStyle name="Assumption Date. 2 2 2 2 2 3 9" xfId="2551" xr:uid="{00000000-0005-0000-0000-0000CB090000}"/>
    <cellStyle name="Assumption Date. 2 2 2 2 2 4" xfId="2552" xr:uid="{00000000-0005-0000-0000-0000CC090000}"/>
    <cellStyle name="Assumption Date. 2 2 2 2 2 5" xfId="2553" xr:uid="{00000000-0005-0000-0000-0000CD090000}"/>
    <cellStyle name="Assumption Date. 2 2 2 2 2 6" xfId="2554" xr:uid="{00000000-0005-0000-0000-0000CE090000}"/>
    <cellStyle name="Assumption Date. 2 2 2 2 2 7" xfId="2555" xr:uid="{00000000-0005-0000-0000-0000CF090000}"/>
    <cellStyle name="Assumption Date. 2 2 2 2 2 8" xfId="2556" xr:uid="{00000000-0005-0000-0000-0000D0090000}"/>
    <cellStyle name="Assumption Date. 2 2 2 2 2 9" xfId="2557" xr:uid="{00000000-0005-0000-0000-0000D1090000}"/>
    <cellStyle name="Assumption Date. 2 2 2 2 3" xfId="2558" xr:uid="{00000000-0005-0000-0000-0000D2090000}"/>
    <cellStyle name="Assumption Date. 2 2 2 2 3 10" xfId="2559" xr:uid="{00000000-0005-0000-0000-0000D3090000}"/>
    <cellStyle name="Assumption Date. 2 2 2 2 3 2" xfId="2560" xr:uid="{00000000-0005-0000-0000-0000D4090000}"/>
    <cellStyle name="Assumption Date. 2 2 2 2 3 2 10" xfId="2561" xr:uid="{00000000-0005-0000-0000-0000D5090000}"/>
    <cellStyle name="Assumption Date. 2 2 2 2 3 2 2" xfId="2562" xr:uid="{00000000-0005-0000-0000-0000D6090000}"/>
    <cellStyle name="Assumption Date. 2 2 2 2 3 2 3" xfId="2563" xr:uid="{00000000-0005-0000-0000-0000D7090000}"/>
    <cellStyle name="Assumption Date. 2 2 2 2 3 2 4" xfId="2564" xr:uid="{00000000-0005-0000-0000-0000D8090000}"/>
    <cellStyle name="Assumption Date. 2 2 2 2 3 2 5" xfId="2565" xr:uid="{00000000-0005-0000-0000-0000D9090000}"/>
    <cellStyle name="Assumption Date. 2 2 2 2 3 2 6" xfId="2566" xr:uid="{00000000-0005-0000-0000-0000DA090000}"/>
    <cellStyle name="Assumption Date. 2 2 2 2 3 2 7" xfId="2567" xr:uid="{00000000-0005-0000-0000-0000DB090000}"/>
    <cellStyle name="Assumption Date. 2 2 2 2 3 2 8" xfId="2568" xr:uid="{00000000-0005-0000-0000-0000DC090000}"/>
    <cellStyle name="Assumption Date. 2 2 2 2 3 2 9" xfId="2569" xr:uid="{00000000-0005-0000-0000-0000DD090000}"/>
    <cellStyle name="Assumption Date. 2 2 2 2 3 3" xfId="2570" xr:uid="{00000000-0005-0000-0000-0000DE090000}"/>
    <cellStyle name="Assumption Date. 2 2 2 2 3 4" xfId="2571" xr:uid="{00000000-0005-0000-0000-0000DF090000}"/>
    <cellStyle name="Assumption Date. 2 2 2 2 3 5" xfId="2572" xr:uid="{00000000-0005-0000-0000-0000E0090000}"/>
    <cellStyle name="Assumption Date. 2 2 2 2 3 6" xfId="2573" xr:uid="{00000000-0005-0000-0000-0000E1090000}"/>
    <cellStyle name="Assumption Date. 2 2 2 2 3 7" xfId="2574" xr:uid="{00000000-0005-0000-0000-0000E2090000}"/>
    <cellStyle name="Assumption Date. 2 2 2 2 3 8" xfId="2575" xr:uid="{00000000-0005-0000-0000-0000E3090000}"/>
    <cellStyle name="Assumption Date. 2 2 2 2 3 9" xfId="2576" xr:uid="{00000000-0005-0000-0000-0000E4090000}"/>
    <cellStyle name="Assumption Date. 2 2 2 2 4" xfId="2577" xr:uid="{00000000-0005-0000-0000-0000E5090000}"/>
    <cellStyle name="Assumption Date. 2 2 2 2 4 10" xfId="2578" xr:uid="{00000000-0005-0000-0000-0000E6090000}"/>
    <cellStyle name="Assumption Date. 2 2 2 2 4 2" xfId="2579" xr:uid="{00000000-0005-0000-0000-0000E7090000}"/>
    <cellStyle name="Assumption Date. 2 2 2 2 4 3" xfId="2580" xr:uid="{00000000-0005-0000-0000-0000E8090000}"/>
    <cellStyle name="Assumption Date. 2 2 2 2 4 4" xfId="2581" xr:uid="{00000000-0005-0000-0000-0000E9090000}"/>
    <cellStyle name="Assumption Date. 2 2 2 2 4 5" xfId="2582" xr:uid="{00000000-0005-0000-0000-0000EA090000}"/>
    <cellStyle name="Assumption Date. 2 2 2 2 4 6" xfId="2583" xr:uid="{00000000-0005-0000-0000-0000EB090000}"/>
    <cellStyle name="Assumption Date. 2 2 2 2 4 7" xfId="2584" xr:uid="{00000000-0005-0000-0000-0000EC090000}"/>
    <cellStyle name="Assumption Date. 2 2 2 2 4 8" xfId="2585" xr:uid="{00000000-0005-0000-0000-0000ED090000}"/>
    <cellStyle name="Assumption Date. 2 2 2 2 4 9" xfId="2586" xr:uid="{00000000-0005-0000-0000-0000EE090000}"/>
    <cellStyle name="Assumption Date. 2 2 2 2 5" xfId="2587" xr:uid="{00000000-0005-0000-0000-0000EF090000}"/>
    <cellStyle name="Assumption Date. 2 2 2 2 6" xfId="2588" xr:uid="{00000000-0005-0000-0000-0000F0090000}"/>
    <cellStyle name="Assumption Date. 2 2 2 2 7" xfId="2589" xr:uid="{00000000-0005-0000-0000-0000F1090000}"/>
    <cellStyle name="Assumption Date. 2 2 2 2 8" xfId="2590" xr:uid="{00000000-0005-0000-0000-0000F2090000}"/>
    <cellStyle name="Assumption Date. 2 2 2 2 9" xfId="2591" xr:uid="{00000000-0005-0000-0000-0000F3090000}"/>
    <cellStyle name="Assumption Date. 2 2 2 3" xfId="2592" xr:uid="{00000000-0005-0000-0000-0000F4090000}"/>
    <cellStyle name="Assumption Date. 2 2 2 3 10" xfId="2593" xr:uid="{00000000-0005-0000-0000-0000F5090000}"/>
    <cellStyle name="Assumption Date. 2 2 2 3 11" xfId="2594" xr:uid="{00000000-0005-0000-0000-0000F6090000}"/>
    <cellStyle name="Assumption Date. 2 2 2 3 12" xfId="2595" xr:uid="{00000000-0005-0000-0000-0000F7090000}"/>
    <cellStyle name="Assumption Date. 2 2 2 3 2" xfId="2596" xr:uid="{00000000-0005-0000-0000-0000F8090000}"/>
    <cellStyle name="Assumption Date. 2 2 2 3 2 10" xfId="2597" xr:uid="{00000000-0005-0000-0000-0000F9090000}"/>
    <cellStyle name="Assumption Date. 2 2 2 3 2 2" xfId="2598" xr:uid="{00000000-0005-0000-0000-0000FA090000}"/>
    <cellStyle name="Assumption Date. 2 2 2 3 2 2 10" xfId="2599" xr:uid="{00000000-0005-0000-0000-0000FB090000}"/>
    <cellStyle name="Assumption Date. 2 2 2 3 2 2 2" xfId="2600" xr:uid="{00000000-0005-0000-0000-0000FC090000}"/>
    <cellStyle name="Assumption Date. 2 2 2 3 2 2 3" xfId="2601" xr:uid="{00000000-0005-0000-0000-0000FD090000}"/>
    <cellStyle name="Assumption Date. 2 2 2 3 2 2 4" xfId="2602" xr:uid="{00000000-0005-0000-0000-0000FE090000}"/>
    <cellStyle name="Assumption Date. 2 2 2 3 2 2 5" xfId="2603" xr:uid="{00000000-0005-0000-0000-0000FF090000}"/>
    <cellStyle name="Assumption Date. 2 2 2 3 2 2 6" xfId="2604" xr:uid="{00000000-0005-0000-0000-0000000A0000}"/>
    <cellStyle name="Assumption Date. 2 2 2 3 2 2 7" xfId="2605" xr:uid="{00000000-0005-0000-0000-0000010A0000}"/>
    <cellStyle name="Assumption Date. 2 2 2 3 2 2 8" xfId="2606" xr:uid="{00000000-0005-0000-0000-0000020A0000}"/>
    <cellStyle name="Assumption Date. 2 2 2 3 2 2 9" xfId="2607" xr:uid="{00000000-0005-0000-0000-0000030A0000}"/>
    <cellStyle name="Assumption Date. 2 2 2 3 2 3" xfId="2608" xr:uid="{00000000-0005-0000-0000-0000040A0000}"/>
    <cellStyle name="Assumption Date. 2 2 2 3 2 4" xfId="2609" xr:uid="{00000000-0005-0000-0000-0000050A0000}"/>
    <cellStyle name="Assumption Date. 2 2 2 3 2 5" xfId="2610" xr:uid="{00000000-0005-0000-0000-0000060A0000}"/>
    <cellStyle name="Assumption Date. 2 2 2 3 2 6" xfId="2611" xr:uid="{00000000-0005-0000-0000-0000070A0000}"/>
    <cellStyle name="Assumption Date. 2 2 2 3 2 7" xfId="2612" xr:uid="{00000000-0005-0000-0000-0000080A0000}"/>
    <cellStyle name="Assumption Date. 2 2 2 3 2 8" xfId="2613" xr:uid="{00000000-0005-0000-0000-0000090A0000}"/>
    <cellStyle name="Assumption Date. 2 2 2 3 2 9" xfId="2614" xr:uid="{00000000-0005-0000-0000-00000A0A0000}"/>
    <cellStyle name="Assumption Date. 2 2 2 3 3" xfId="2615" xr:uid="{00000000-0005-0000-0000-00000B0A0000}"/>
    <cellStyle name="Assumption Date. 2 2 2 3 3 10" xfId="2616" xr:uid="{00000000-0005-0000-0000-00000C0A0000}"/>
    <cellStyle name="Assumption Date. 2 2 2 3 3 2" xfId="2617" xr:uid="{00000000-0005-0000-0000-00000D0A0000}"/>
    <cellStyle name="Assumption Date. 2 2 2 3 3 3" xfId="2618" xr:uid="{00000000-0005-0000-0000-00000E0A0000}"/>
    <cellStyle name="Assumption Date. 2 2 2 3 3 4" xfId="2619" xr:uid="{00000000-0005-0000-0000-00000F0A0000}"/>
    <cellStyle name="Assumption Date. 2 2 2 3 3 5" xfId="2620" xr:uid="{00000000-0005-0000-0000-0000100A0000}"/>
    <cellStyle name="Assumption Date. 2 2 2 3 3 6" xfId="2621" xr:uid="{00000000-0005-0000-0000-0000110A0000}"/>
    <cellStyle name="Assumption Date. 2 2 2 3 3 7" xfId="2622" xr:uid="{00000000-0005-0000-0000-0000120A0000}"/>
    <cellStyle name="Assumption Date. 2 2 2 3 3 8" xfId="2623" xr:uid="{00000000-0005-0000-0000-0000130A0000}"/>
    <cellStyle name="Assumption Date. 2 2 2 3 3 9" xfId="2624" xr:uid="{00000000-0005-0000-0000-0000140A0000}"/>
    <cellStyle name="Assumption Date. 2 2 2 3 4" xfId="2625" xr:uid="{00000000-0005-0000-0000-0000150A0000}"/>
    <cellStyle name="Assumption Date. 2 2 2 3 5" xfId="2626" xr:uid="{00000000-0005-0000-0000-0000160A0000}"/>
    <cellStyle name="Assumption Date. 2 2 2 3 6" xfId="2627" xr:uid="{00000000-0005-0000-0000-0000170A0000}"/>
    <cellStyle name="Assumption Date. 2 2 2 3 7" xfId="2628" xr:uid="{00000000-0005-0000-0000-0000180A0000}"/>
    <cellStyle name="Assumption Date. 2 2 2 3 8" xfId="2629" xr:uid="{00000000-0005-0000-0000-0000190A0000}"/>
    <cellStyle name="Assumption Date. 2 2 2 3 9" xfId="2630" xr:uid="{00000000-0005-0000-0000-00001A0A0000}"/>
    <cellStyle name="Assumption Date. 2 2 2 4" xfId="2631" xr:uid="{00000000-0005-0000-0000-00001B0A0000}"/>
    <cellStyle name="Assumption Date. 2 2 2 4 10" xfId="2632" xr:uid="{00000000-0005-0000-0000-00001C0A0000}"/>
    <cellStyle name="Assumption Date. 2 2 2 4 2" xfId="2633" xr:uid="{00000000-0005-0000-0000-00001D0A0000}"/>
    <cellStyle name="Assumption Date. 2 2 2 4 2 10" xfId="2634" xr:uid="{00000000-0005-0000-0000-00001E0A0000}"/>
    <cellStyle name="Assumption Date. 2 2 2 4 2 2" xfId="2635" xr:uid="{00000000-0005-0000-0000-00001F0A0000}"/>
    <cellStyle name="Assumption Date. 2 2 2 4 2 3" xfId="2636" xr:uid="{00000000-0005-0000-0000-0000200A0000}"/>
    <cellStyle name="Assumption Date. 2 2 2 4 2 4" xfId="2637" xr:uid="{00000000-0005-0000-0000-0000210A0000}"/>
    <cellStyle name="Assumption Date. 2 2 2 4 2 5" xfId="2638" xr:uid="{00000000-0005-0000-0000-0000220A0000}"/>
    <cellStyle name="Assumption Date. 2 2 2 4 2 6" xfId="2639" xr:uid="{00000000-0005-0000-0000-0000230A0000}"/>
    <cellStyle name="Assumption Date. 2 2 2 4 2 7" xfId="2640" xr:uid="{00000000-0005-0000-0000-0000240A0000}"/>
    <cellStyle name="Assumption Date. 2 2 2 4 2 8" xfId="2641" xr:uid="{00000000-0005-0000-0000-0000250A0000}"/>
    <cellStyle name="Assumption Date. 2 2 2 4 2 9" xfId="2642" xr:uid="{00000000-0005-0000-0000-0000260A0000}"/>
    <cellStyle name="Assumption Date. 2 2 2 4 3" xfId="2643" xr:uid="{00000000-0005-0000-0000-0000270A0000}"/>
    <cellStyle name="Assumption Date. 2 2 2 4 4" xfId="2644" xr:uid="{00000000-0005-0000-0000-0000280A0000}"/>
    <cellStyle name="Assumption Date. 2 2 2 4 5" xfId="2645" xr:uid="{00000000-0005-0000-0000-0000290A0000}"/>
    <cellStyle name="Assumption Date. 2 2 2 4 6" xfId="2646" xr:uid="{00000000-0005-0000-0000-00002A0A0000}"/>
    <cellStyle name="Assumption Date. 2 2 2 4 7" xfId="2647" xr:uid="{00000000-0005-0000-0000-00002B0A0000}"/>
    <cellStyle name="Assumption Date. 2 2 2 4 8" xfId="2648" xr:uid="{00000000-0005-0000-0000-00002C0A0000}"/>
    <cellStyle name="Assumption Date. 2 2 2 4 9" xfId="2649" xr:uid="{00000000-0005-0000-0000-00002D0A0000}"/>
    <cellStyle name="Assumption Date. 2 2 2 5" xfId="2650" xr:uid="{00000000-0005-0000-0000-00002E0A0000}"/>
    <cellStyle name="Assumption Date. 2 2 2 5 10" xfId="2651" xr:uid="{00000000-0005-0000-0000-00002F0A0000}"/>
    <cellStyle name="Assumption Date. 2 2 2 5 2" xfId="2652" xr:uid="{00000000-0005-0000-0000-0000300A0000}"/>
    <cellStyle name="Assumption Date. 2 2 2 5 3" xfId="2653" xr:uid="{00000000-0005-0000-0000-0000310A0000}"/>
    <cellStyle name="Assumption Date. 2 2 2 5 4" xfId="2654" xr:uid="{00000000-0005-0000-0000-0000320A0000}"/>
    <cellStyle name="Assumption Date. 2 2 2 5 5" xfId="2655" xr:uid="{00000000-0005-0000-0000-0000330A0000}"/>
    <cellStyle name="Assumption Date. 2 2 2 5 6" xfId="2656" xr:uid="{00000000-0005-0000-0000-0000340A0000}"/>
    <cellStyle name="Assumption Date. 2 2 2 5 7" xfId="2657" xr:uid="{00000000-0005-0000-0000-0000350A0000}"/>
    <cellStyle name="Assumption Date. 2 2 2 5 8" xfId="2658" xr:uid="{00000000-0005-0000-0000-0000360A0000}"/>
    <cellStyle name="Assumption Date. 2 2 2 5 9" xfId="2659" xr:uid="{00000000-0005-0000-0000-0000370A0000}"/>
    <cellStyle name="Assumption Date. 2 2 2 6" xfId="2660" xr:uid="{00000000-0005-0000-0000-0000380A0000}"/>
    <cellStyle name="Assumption Date. 2 2 2 7" xfId="2661" xr:uid="{00000000-0005-0000-0000-0000390A0000}"/>
    <cellStyle name="Assumption Date. 2 2 2 8" xfId="2662" xr:uid="{00000000-0005-0000-0000-00003A0A0000}"/>
    <cellStyle name="Assumption Date. 2 2 2 9" xfId="2663" xr:uid="{00000000-0005-0000-0000-00003B0A0000}"/>
    <cellStyle name="Assumption Date. 2 2 3" xfId="2664" xr:uid="{00000000-0005-0000-0000-00003C0A0000}"/>
    <cellStyle name="Assumption Date. 2 2 3 10" xfId="2665" xr:uid="{00000000-0005-0000-0000-00003D0A0000}"/>
    <cellStyle name="Assumption Date. 2 2 3 11" xfId="2666" xr:uid="{00000000-0005-0000-0000-00003E0A0000}"/>
    <cellStyle name="Assumption Date. 2 2 3 12" xfId="2667" xr:uid="{00000000-0005-0000-0000-00003F0A0000}"/>
    <cellStyle name="Assumption Date. 2 2 3 13" xfId="2668" xr:uid="{00000000-0005-0000-0000-0000400A0000}"/>
    <cellStyle name="Assumption Date. 2 2 3 2" xfId="2669" xr:uid="{00000000-0005-0000-0000-0000410A0000}"/>
    <cellStyle name="Assumption Date. 2 2 3 2 10" xfId="2670" xr:uid="{00000000-0005-0000-0000-0000420A0000}"/>
    <cellStyle name="Assumption Date. 2 2 3 2 11" xfId="2671" xr:uid="{00000000-0005-0000-0000-0000430A0000}"/>
    <cellStyle name="Assumption Date. 2 2 3 2 12" xfId="2672" xr:uid="{00000000-0005-0000-0000-0000440A0000}"/>
    <cellStyle name="Assumption Date. 2 2 3 2 2" xfId="2673" xr:uid="{00000000-0005-0000-0000-0000450A0000}"/>
    <cellStyle name="Assumption Date. 2 2 3 2 2 10" xfId="2674" xr:uid="{00000000-0005-0000-0000-0000460A0000}"/>
    <cellStyle name="Assumption Date. 2 2 3 2 2 2" xfId="2675" xr:uid="{00000000-0005-0000-0000-0000470A0000}"/>
    <cellStyle name="Assumption Date. 2 2 3 2 2 2 10" xfId="2676" xr:uid="{00000000-0005-0000-0000-0000480A0000}"/>
    <cellStyle name="Assumption Date. 2 2 3 2 2 2 2" xfId="2677" xr:uid="{00000000-0005-0000-0000-0000490A0000}"/>
    <cellStyle name="Assumption Date. 2 2 3 2 2 2 3" xfId="2678" xr:uid="{00000000-0005-0000-0000-00004A0A0000}"/>
    <cellStyle name="Assumption Date. 2 2 3 2 2 2 4" xfId="2679" xr:uid="{00000000-0005-0000-0000-00004B0A0000}"/>
    <cellStyle name="Assumption Date. 2 2 3 2 2 2 5" xfId="2680" xr:uid="{00000000-0005-0000-0000-00004C0A0000}"/>
    <cellStyle name="Assumption Date. 2 2 3 2 2 2 6" xfId="2681" xr:uid="{00000000-0005-0000-0000-00004D0A0000}"/>
    <cellStyle name="Assumption Date. 2 2 3 2 2 2 7" xfId="2682" xr:uid="{00000000-0005-0000-0000-00004E0A0000}"/>
    <cellStyle name="Assumption Date. 2 2 3 2 2 2 8" xfId="2683" xr:uid="{00000000-0005-0000-0000-00004F0A0000}"/>
    <cellStyle name="Assumption Date. 2 2 3 2 2 2 9" xfId="2684" xr:uid="{00000000-0005-0000-0000-0000500A0000}"/>
    <cellStyle name="Assumption Date. 2 2 3 2 2 3" xfId="2685" xr:uid="{00000000-0005-0000-0000-0000510A0000}"/>
    <cellStyle name="Assumption Date. 2 2 3 2 2 4" xfId="2686" xr:uid="{00000000-0005-0000-0000-0000520A0000}"/>
    <cellStyle name="Assumption Date. 2 2 3 2 2 5" xfId="2687" xr:uid="{00000000-0005-0000-0000-0000530A0000}"/>
    <cellStyle name="Assumption Date. 2 2 3 2 2 6" xfId="2688" xr:uid="{00000000-0005-0000-0000-0000540A0000}"/>
    <cellStyle name="Assumption Date. 2 2 3 2 2 7" xfId="2689" xr:uid="{00000000-0005-0000-0000-0000550A0000}"/>
    <cellStyle name="Assumption Date. 2 2 3 2 2 8" xfId="2690" xr:uid="{00000000-0005-0000-0000-0000560A0000}"/>
    <cellStyle name="Assumption Date. 2 2 3 2 2 9" xfId="2691" xr:uid="{00000000-0005-0000-0000-0000570A0000}"/>
    <cellStyle name="Assumption Date. 2 2 3 2 3" xfId="2692" xr:uid="{00000000-0005-0000-0000-0000580A0000}"/>
    <cellStyle name="Assumption Date. 2 2 3 2 3 10" xfId="2693" xr:uid="{00000000-0005-0000-0000-0000590A0000}"/>
    <cellStyle name="Assumption Date. 2 2 3 2 3 2" xfId="2694" xr:uid="{00000000-0005-0000-0000-00005A0A0000}"/>
    <cellStyle name="Assumption Date. 2 2 3 2 3 3" xfId="2695" xr:uid="{00000000-0005-0000-0000-00005B0A0000}"/>
    <cellStyle name="Assumption Date. 2 2 3 2 3 4" xfId="2696" xr:uid="{00000000-0005-0000-0000-00005C0A0000}"/>
    <cellStyle name="Assumption Date. 2 2 3 2 3 5" xfId="2697" xr:uid="{00000000-0005-0000-0000-00005D0A0000}"/>
    <cellStyle name="Assumption Date. 2 2 3 2 3 6" xfId="2698" xr:uid="{00000000-0005-0000-0000-00005E0A0000}"/>
    <cellStyle name="Assumption Date. 2 2 3 2 3 7" xfId="2699" xr:uid="{00000000-0005-0000-0000-00005F0A0000}"/>
    <cellStyle name="Assumption Date. 2 2 3 2 3 8" xfId="2700" xr:uid="{00000000-0005-0000-0000-0000600A0000}"/>
    <cellStyle name="Assumption Date. 2 2 3 2 3 9" xfId="2701" xr:uid="{00000000-0005-0000-0000-0000610A0000}"/>
    <cellStyle name="Assumption Date. 2 2 3 2 4" xfId="2702" xr:uid="{00000000-0005-0000-0000-0000620A0000}"/>
    <cellStyle name="Assumption Date. 2 2 3 2 5" xfId="2703" xr:uid="{00000000-0005-0000-0000-0000630A0000}"/>
    <cellStyle name="Assumption Date. 2 2 3 2 6" xfId="2704" xr:uid="{00000000-0005-0000-0000-0000640A0000}"/>
    <cellStyle name="Assumption Date. 2 2 3 2 7" xfId="2705" xr:uid="{00000000-0005-0000-0000-0000650A0000}"/>
    <cellStyle name="Assumption Date. 2 2 3 2 8" xfId="2706" xr:uid="{00000000-0005-0000-0000-0000660A0000}"/>
    <cellStyle name="Assumption Date. 2 2 3 2 9" xfId="2707" xr:uid="{00000000-0005-0000-0000-0000670A0000}"/>
    <cellStyle name="Assumption Date. 2 2 3 3" xfId="2708" xr:uid="{00000000-0005-0000-0000-0000680A0000}"/>
    <cellStyle name="Assumption Date. 2 2 3 3 10" xfId="2709" xr:uid="{00000000-0005-0000-0000-0000690A0000}"/>
    <cellStyle name="Assumption Date. 2 2 3 3 2" xfId="2710" xr:uid="{00000000-0005-0000-0000-00006A0A0000}"/>
    <cellStyle name="Assumption Date. 2 2 3 3 2 10" xfId="2711" xr:uid="{00000000-0005-0000-0000-00006B0A0000}"/>
    <cellStyle name="Assumption Date. 2 2 3 3 2 2" xfId="2712" xr:uid="{00000000-0005-0000-0000-00006C0A0000}"/>
    <cellStyle name="Assumption Date. 2 2 3 3 2 3" xfId="2713" xr:uid="{00000000-0005-0000-0000-00006D0A0000}"/>
    <cellStyle name="Assumption Date. 2 2 3 3 2 4" xfId="2714" xr:uid="{00000000-0005-0000-0000-00006E0A0000}"/>
    <cellStyle name="Assumption Date. 2 2 3 3 2 5" xfId="2715" xr:uid="{00000000-0005-0000-0000-00006F0A0000}"/>
    <cellStyle name="Assumption Date. 2 2 3 3 2 6" xfId="2716" xr:uid="{00000000-0005-0000-0000-0000700A0000}"/>
    <cellStyle name="Assumption Date. 2 2 3 3 2 7" xfId="2717" xr:uid="{00000000-0005-0000-0000-0000710A0000}"/>
    <cellStyle name="Assumption Date. 2 2 3 3 2 8" xfId="2718" xr:uid="{00000000-0005-0000-0000-0000720A0000}"/>
    <cellStyle name="Assumption Date. 2 2 3 3 2 9" xfId="2719" xr:uid="{00000000-0005-0000-0000-0000730A0000}"/>
    <cellStyle name="Assumption Date. 2 2 3 3 3" xfId="2720" xr:uid="{00000000-0005-0000-0000-0000740A0000}"/>
    <cellStyle name="Assumption Date. 2 2 3 3 4" xfId="2721" xr:uid="{00000000-0005-0000-0000-0000750A0000}"/>
    <cellStyle name="Assumption Date. 2 2 3 3 5" xfId="2722" xr:uid="{00000000-0005-0000-0000-0000760A0000}"/>
    <cellStyle name="Assumption Date. 2 2 3 3 6" xfId="2723" xr:uid="{00000000-0005-0000-0000-0000770A0000}"/>
    <cellStyle name="Assumption Date. 2 2 3 3 7" xfId="2724" xr:uid="{00000000-0005-0000-0000-0000780A0000}"/>
    <cellStyle name="Assumption Date. 2 2 3 3 8" xfId="2725" xr:uid="{00000000-0005-0000-0000-0000790A0000}"/>
    <cellStyle name="Assumption Date. 2 2 3 3 9" xfId="2726" xr:uid="{00000000-0005-0000-0000-00007A0A0000}"/>
    <cellStyle name="Assumption Date. 2 2 3 4" xfId="2727" xr:uid="{00000000-0005-0000-0000-00007B0A0000}"/>
    <cellStyle name="Assumption Date. 2 2 3 4 10" xfId="2728" xr:uid="{00000000-0005-0000-0000-00007C0A0000}"/>
    <cellStyle name="Assumption Date. 2 2 3 4 2" xfId="2729" xr:uid="{00000000-0005-0000-0000-00007D0A0000}"/>
    <cellStyle name="Assumption Date. 2 2 3 4 3" xfId="2730" xr:uid="{00000000-0005-0000-0000-00007E0A0000}"/>
    <cellStyle name="Assumption Date. 2 2 3 4 4" xfId="2731" xr:uid="{00000000-0005-0000-0000-00007F0A0000}"/>
    <cellStyle name="Assumption Date. 2 2 3 4 5" xfId="2732" xr:uid="{00000000-0005-0000-0000-0000800A0000}"/>
    <cellStyle name="Assumption Date. 2 2 3 4 6" xfId="2733" xr:uid="{00000000-0005-0000-0000-0000810A0000}"/>
    <cellStyle name="Assumption Date. 2 2 3 4 7" xfId="2734" xr:uid="{00000000-0005-0000-0000-0000820A0000}"/>
    <cellStyle name="Assumption Date. 2 2 3 4 8" xfId="2735" xr:uid="{00000000-0005-0000-0000-0000830A0000}"/>
    <cellStyle name="Assumption Date. 2 2 3 4 9" xfId="2736" xr:uid="{00000000-0005-0000-0000-0000840A0000}"/>
    <cellStyle name="Assumption Date. 2 2 3 5" xfId="2737" xr:uid="{00000000-0005-0000-0000-0000850A0000}"/>
    <cellStyle name="Assumption Date. 2 2 3 6" xfId="2738" xr:uid="{00000000-0005-0000-0000-0000860A0000}"/>
    <cellStyle name="Assumption Date. 2 2 3 7" xfId="2739" xr:uid="{00000000-0005-0000-0000-0000870A0000}"/>
    <cellStyle name="Assumption Date. 2 2 3 8" xfId="2740" xr:uid="{00000000-0005-0000-0000-0000880A0000}"/>
    <cellStyle name="Assumption Date. 2 2 3 9" xfId="2741" xr:uid="{00000000-0005-0000-0000-0000890A0000}"/>
    <cellStyle name="Assumption Date. 2 2 4" xfId="2742" xr:uid="{00000000-0005-0000-0000-00008A0A0000}"/>
    <cellStyle name="Assumption Date. 2 2 4 10" xfId="2743" xr:uid="{00000000-0005-0000-0000-00008B0A0000}"/>
    <cellStyle name="Assumption Date. 2 2 4 11" xfId="2744" xr:uid="{00000000-0005-0000-0000-00008C0A0000}"/>
    <cellStyle name="Assumption Date. 2 2 4 12" xfId="2745" xr:uid="{00000000-0005-0000-0000-00008D0A0000}"/>
    <cellStyle name="Assumption Date. 2 2 4 13" xfId="2746" xr:uid="{00000000-0005-0000-0000-00008E0A0000}"/>
    <cellStyle name="Assumption Date. 2 2 4 2" xfId="2747" xr:uid="{00000000-0005-0000-0000-00008F0A0000}"/>
    <cellStyle name="Assumption Date. 2 2 4 2 10" xfId="2748" xr:uid="{00000000-0005-0000-0000-0000900A0000}"/>
    <cellStyle name="Assumption Date. 2 2 4 2 11" xfId="2749" xr:uid="{00000000-0005-0000-0000-0000910A0000}"/>
    <cellStyle name="Assumption Date. 2 2 4 2 12" xfId="2750" xr:uid="{00000000-0005-0000-0000-0000920A0000}"/>
    <cellStyle name="Assumption Date. 2 2 4 2 2" xfId="2751" xr:uid="{00000000-0005-0000-0000-0000930A0000}"/>
    <cellStyle name="Assumption Date. 2 2 4 2 2 10" xfId="2752" xr:uid="{00000000-0005-0000-0000-0000940A0000}"/>
    <cellStyle name="Assumption Date. 2 2 4 2 2 2" xfId="2753" xr:uid="{00000000-0005-0000-0000-0000950A0000}"/>
    <cellStyle name="Assumption Date. 2 2 4 2 2 2 10" xfId="2754" xr:uid="{00000000-0005-0000-0000-0000960A0000}"/>
    <cellStyle name="Assumption Date. 2 2 4 2 2 2 2" xfId="2755" xr:uid="{00000000-0005-0000-0000-0000970A0000}"/>
    <cellStyle name="Assumption Date. 2 2 4 2 2 2 3" xfId="2756" xr:uid="{00000000-0005-0000-0000-0000980A0000}"/>
    <cellStyle name="Assumption Date. 2 2 4 2 2 2 4" xfId="2757" xr:uid="{00000000-0005-0000-0000-0000990A0000}"/>
    <cellStyle name="Assumption Date. 2 2 4 2 2 2 5" xfId="2758" xr:uid="{00000000-0005-0000-0000-00009A0A0000}"/>
    <cellStyle name="Assumption Date. 2 2 4 2 2 2 6" xfId="2759" xr:uid="{00000000-0005-0000-0000-00009B0A0000}"/>
    <cellStyle name="Assumption Date. 2 2 4 2 2 2 7" xfId="2760" xr:uid="{00000000-0005-0000-0000-00009C0A0000}"/>
    <cellStyle name="Assumption Date. 2 2 4 2 2 2 8" xfId="2761" xr:uid="{00000000-0005-0000-0000-00009D0A0000}"/>
    <cellStyle name="Assumption Date. 2 2 4 2 2 2 9" xfId="2762" xr:uid="{00000000-0005-0000-0000-00009E0A0000}"/>
    <cellStyle name="Assumption Date. 2 2 4 2 2 3" xfId="2763" xr:uid="{00000000-0005-0000-0000-00009F0A0000}"/>
    <cellStyle name="Assumption Date. 2 2 4 2 2 4" xfId="2764" xr:uid="{00000000-0005-0000-0000-0000A00A0000}"/>
    <cellStyle name="Assumption Date. 2 2 4 2 2 5" xfId="2765" xr:uid="{00000000-0005-0000-0000-0000A10A0000}"/>
    <cellStyle name="Assumption Date. 2 2 4 2 2 6" xfId="2766" xr:uid="{00000000-0005-0000-0000-0000A20A0000}"/>
    <cellStyle name="Assumption Date. 2 2 4 2 2 7" xfId="2767" xr:uid="{00000000-0005-0000-0000-0000A30A0000}"/>
    <cellStyle name="Assumption Date. 2 2 4 2 2 8" xfId="2768" xr:uid="{00000000-0005-0000-0000-0000A40A0000}"/>
    <cellStyle name="Assumption Date. 2 2 4 2 2 9" xfId="2769" xr:uid="{00000000-0005-0000-0000-0000A50A0000}"/>
    <cellStyle name="Assumption Date. 2 2 4 2 3" xfId="2770" xr:uid="{00000000-0005-0000-0000-0000A60A0000}"/>
    <cellStyle name="Assumption Date. 2 2 4 2 3 10" xfId="2771" xr:uid="{00000000-0005-0000-0000-0000A70A0000}"/>
    <cellStyle name="Assumption Date. 2 2 4 2 3 2" xfId="2772" xr:uid="{00000000-0005-0000-0000-0000A80A0000}"/>
    <cellStyle name="Assumption Date. 2 2 4 2 3 3" xfId="2773" xr:uid="{00000000-0005-0000-0000-0000A90A0000}"/>
    <cellStyle name="Assumption Date. 2 2 4 2 3 4" xfId="2774" xr:uid="{00000000-0005-0000-0000-0000AA0A0000}"/>
    <cellStyle name="Assumption Date. 2 2 4 2 3 5" xfId="2775" xr:uid="{00000000-0005-0000-0000-0000AB0A0000}"/>
    <cellStyle name="Assumption Date. 2 2 4 2 3 6" xfId="2776" xr:uid="{00000000-0005-0000-0000-0000AC0A0000}"/>
    <cellStyle name="Assumption Date. 2 2 4 2 3 7" xfId="2777" xr:uid="{00000000-0005-0000-0000-0000AD0A0000}"/>
    <cellStyle name="Assumption Date. 2 2 4 2 3 8" xfId="2778" xr:uid="{00000000-0005-0000-0000-0000AE0A0000}"/>
    <cellStyle name="Assumption Date. 2 2 4 2 3 9" xfId="2779" xr:uid="{00000000-0005-0000-0000-0000AF0A0000}"/>
    <cellStyle name="Assumption Date. 2 2 4 2 4" xfId="2780" xr:uid="{00000000-0005-0000-0000-0000B00A0000}"/>
    <cellStyle name="Assumption Date. 2 2 4 2 5" xfId="2781" xr:uid="{00000000-0005-0000-0000-0000B10A0000}"/>
    <cellStyle name="Assumption Date. 2 2 4 2 6" xfId="2782" xr:uid="{00000000-0005-0000-0000-0000B20A0000}"/>
    <cellStyle name="Assumption Date. 2 2 4 2 7" xfId="2783" xr:uid="{00000000-0005-0000-0000-0000B30A0000}"/>
    <cellStyle name="Assumption Date. 2 2 4 2 8" xfId="2784" xr:uid="{00000000-0005-0000-0000-0000B40A0000}"/>
    <cellStyle name="Assumption Date. 2 2 4 2 9" xfId="2785" xr:uid="{00000000-0005-0000-0000-0000B50A0000}"/>
    <cellStyle name="Assumption Date. 2 2 4 3" xfId="2786" xr:uid="{00000000-0005-0000-0000-0000B60A0000}"/>
    <cellStyle name="Assumption Date. 2 2 4 3 10" xfId="2787" xr:uid="{00000000-0005-0000-0000-0000B70A0000}"/>
    <cellStyle name="Assumption Date. 2 2 4 3 2" xfId="2788" xr:uid="{00000000-0005-0000-0000-0000B80A0000}"/>
    <cellStyle name="Assumption Date. 2 2 4 3 2 10" xfId="2789" xr:uid="{00000000-0005-0000-0000-0000B90A0000}"/>
    <cellStyle name="Assumption Date. 2 2 4 3 2 2" xfId="2790" xr:uid="{00000000-0005-0000-0000-0000BA0A0000}"/>
    <cellStyle name="Assumption Date. 2 2 4 3 2 3" xfId="2791" xr:uid="{00000000-0005-0000-0000-0000BB0A0000}"/>
    <cellStyle name="Assumption Date. 2 2 4 3 2 4" xfId="2792" xr:uid="{00000000-0005-0000-0000-0000BC0A0000}"/>
    <cellStyle name="Assumption Date. 2 2 4 3 2 5" xfId="2793" xr:uid="{00000000-0005-0000-0000-0000BD0A0000}"/>
    <cellStyle name="Assumption Date. 2 2 4 3 2 6" xfId="2794" xr:uid="{00000000-0005-0000-0000-0000BE0A0000}"/>
    <cellStyle name="Assumption Date. 2 2 4 3 2 7" xfId="2795" xr:uid="{00000000-0005-0000-0000-0000BF0A0000}"/>
    <cellStyle name="Assumption Date. 2 2 4 3 2 8" xfId="2796" xr:uid="{00000000-0005-0000-0000-0000C00A0000}"/>
    <cellStyle name="Assumption Date. 2 2 4 3 2 9" xfId="2797" xr:uid="{00000000-0005-0000-0000-0000C10A0000}"/>
    <cellStyle name="Assumption Date. 2 2 4 3 3" xfId="2798" xr:uid="{00000000-0005-0000-0000-0000C20A0000}"/>
    <cellStyle name="Assumption Date. 2 2 4 3 4" xfId="2799" xr:uid="{00000000-0005-0000-0000-0000C30A0000}"/>
    <cellStyle name="Assumption Date. 2 2 4 3 5" xfId="2800" xr:uid="{00000000-0005-0000-0000-0000C40A0000}"/>
    <cellStyle name="Assumption Date. 2 2 4 3 6" xfId="2801" xr:uid="{00000000-0005-0000-0000-0000C50A0000}"/>
    <cellStyle name="Assumption Date. 2 2 4 3 7" xfId="2802" xr:uid="{00000000-0005-0000-0000-0000C60A0000}"/>
    <cellStyle name="Assumption Date. 2 2 4 3 8" xfId="2803" xr:uid="{00000000-0005-0000-0000-0000C70A0000}"/>
    <cellStyle name="Assumption Date. 2 2 4 3 9" xfId="2804" xr:uid="{00000000-0005-0000-0000-0000C80A0000}"/>
    <cellStyle name="Assumption Date. 2 2 4 4" xfId="2805" xr:uid="{00000000-0005-0000-0000-0000C90A0000}"/>
    <cellStyle name="Assumption Date. 2 2 4 4 10" xfId="2806" xr:uid="{00000000-0005-0000-0000-0000CA0A0000}"/>
    <cellStyle name="Assumption Date. 2 2 4 4 2" xfId="2807" xr:uid="{00000000-0005-0000-0000-0000CB0A0000}"/>
    <cellStyle name="Assumption Date. 2 2 4 4 3" xfId="2808" xr:uid="{00000000-0005-0000-0000-0000CC0A0000}"/>
    <cellStyle name="Assumption Date. 2 2 4 4 4" xfId="2809" xr:uid="{00000000-0005-0000-0000-0000CD0A0000}"/>
    <cellStyle name="Assumption Date. 2 2 4 4 5" xfId="2810" xr:uid="{00000000-0005-0000-0000-0000CE0A0000}"/>
    <cellStyle name="Assumption Date. 2 2 4 4 6" xfId="2811" xr:uid="{00000000-0005-0000-0000-0000CF0A0000}"/>
    <cellStyle name="Assumption Date. 2 2 4 4 7" xfId="2812" xr:uid="{00000000-0005-0000-0000-0000D00A0000}"/>
    <cellStyle name="Assumption Date. 2 2 4 4 8" xfId="2813" xr:uid="{00000000-0005-0000-0000-0000D10A0000}"/>
    <cellStyle name="Assumption Date. 2 2 4 4 9" xfId="2814" xr:uid="{00000000-0005-0000-0000-0000D20A0000}"/>
    <cellStyle name="Assumption Date. 2 2 4 5" xfId="2815" xr:uid="{00000000-0005-0000-0000-0000D30A0000}"/>
    <cellStyle name="Assumption Date. 2 2 4 6" xfId="2816" xr:uid="{00000000-0005-0000-0000-0000D40A0000}"/>
    <cellStyle name="Assumption Date. 2 2 4 7" xfId="2817" xr:uid="{00000000-0005-0000-0000-0000D50A0000}"/>
    <cellStyle name="Assumption Date. 2 2 4 8" xfId="2818" xr:uid="{00000000-0005-0000-0000-0000D60A0000}"/>
    <cellStyle name="Assumption Date. 2 2 4 9" xfId="2819" xr:uid="{00000000-0005-0000-0000-0000D70A0000}"/>
    <cellStyle name="Assumption Date. 2 2 5" xfId="2820" xr:uid="{00000000-0005-0000-0000-0000D80A0000}"/>
    <cellStyle name="Assumption Date. 2 2 5 10" xfId="2821" xr:uid="{00000000-0005-0000-0000-0000D90A0000}"/>
    <cellStyle name="Assumption Date. 2 2 5 11" xfId="2822" xr:uid="{00000000-0005-0000-0000-0000DA0A0000}"/>
    <cellStyle name="Assumption Date. 2 2 5 12" xfId="2823" xr:uid="{00000000-0005-0000-0000-0000DB0A0000}"/>
    <cellStyle name="Assumption Date. 2 2 5 2" xfId="2824" xr:uid="{00000000-0005-0000-0000-0000DC0A0000}"/>
    <cellStyle name="Assumption Date. 2 2 5 2 10" xfId="2825" xr:uid="{00000000-0005-0000-0000-0000DD0A0000}"/>
    <cellStyle name="Assumption Date. 2 2 5 2 2" xfId="2826" xr:uid="{00000000-0005-0000-0000-0000DE0A0000}"/>
    <cellStyle name="Assumption Date. 2 2 5 2 2 10" xfId="2827" xr:uid="{00000000-0005-0000-0000-0000DF0A0000}"/>
    <cellStyle name="Assumption Date. 2 2 5 2 2 2" xfId="2828" xr:uid="{00000000-0005-0000-0000-0000E00A0000}"/>
    <cellStyle name="Assumption Date. 2 2 5 2 2 3" xfId="2829" xr:uid="{00000000-0005-0000-0000-0000E10A0000}"/>
    <cellStyle name="Assumption Date. 2 2 5 2 2 4" xfId="2830" xr:uid="{00000000-0005-0000-0000-0000E20A0000}"/>
    <cellStyle name="Assumption Date. 2 2 5 2 2 5" xfId="2831" xr:uid="{00000000-0005-0000-0000-0000E30A0000}"/>
    <cellStyle name="Assumption Date. 2 2 5 2 2 6" xfId="2832" xr:uid="{00000000-0005-0000-0000-0000E40A0000}"/>
    <cellStyle name="Assumption Date. 2 2 5 2 2 7" xfId="2833" xr:uid="{00000000-0005-0000-0000-0000E50A0000}"/>
    <cellStyle name="Assumption Date. 2 2 5 2 2 8" xfId="2834" xr:uid="{00000000-0005-0000-0000-0000E60A0000}"/>
    <cellStyle name="Assumption Date. 2 2 5 2 2 9" xfId="2835" xr:uid="{00000000-0005-0000-0000-0000E70A0000}"/>
    <cellStyle name="Assumption Date. 2 2 5 2 3" xfId="2836" xr:uid="{00000000-0005-0000-0000-0000E80A0000}"/>
    <cellStyle name="Assumption Date. 2 2 5 2 4" xfId="2837" xr:uid="{00000000-0005-0000-0000-0000E90A0000}"/>
    <cellStyle name="Assumption Date. 2 2 5 2 5" xfId="2838" xr:uid="{00000000-0005-0000-0000-0000EA0A0000}"/>
    <cellStyle name="Assumption Date. 2 2 5 2 6" xfId="2839" xr:uid="{00000000-0005-0000-0000-0000EB0A0000}"/>
    <cellStyle name="Assumption Date. 2 2 5 2 7" xfId="2840" xr:uid="{00000000-0005-0000-0000-0000EC0A0000}"/>
    <cellStyle name="Assumption Date. 2 2 5 2 8" xfId="2841" xr:uid="{00000000-0005-0000-0000-0000ED0A0000}"/>
    <cellStyle name="Assumption Date. 2 2 5 2 9" xfId="2842" xr:uid="{00000000-0005-0000-0000-0000EE0A0000}"/>
    <cellStyle name="Assumption Date. 2 2 5 3" xfId="2843" xr:uid="{00000000-0005-0000-0000-0000EF0A0000}"/>
    <cellStyle name="Assumption Date. 2 2 5 3 10" xfId="2844" xr:uid="{00000000-0005-0000-0000-0000F00A0000}"/>
    <cellStyle name="Assumption Date. 2 2 5 3 2" xfId="2845" xr:uid="{00000000-0005-0000-0000-0000F10A0000}"/>
    <cellStyle name="Assumption Date. 2 2 5 3 3" xfId="2846" xr:uid="{00000000-0005-0000-0000-0000F20A0000}"/>
    <cellStyle name="Assumption Date. 2 2 5 3 4" xfId="2847" xr:uid="{00000000-0005-0000-0000-0000F30A0000}"/>
    <cellStyle name="Assumption Date. 2 2 5 3 5" xfId="2848" xr:uid="{00000000-0005-0000-0000-0000F40A0000}"/>
    <cellStyle name="Assumption Date. 2 2 5 3 6" xfId="2849" xr:uid="{00000000-0005-0000-0000-0000F50A0000}"/>
    <cellStyle name="Assumption Date. 2 2 5 3 7" xfId="2850" xr:uid="{00000000-0005-0000-0000-0000F60A0000}"/>
    <cellStyle name="Assumption Date. 2 2 5 3 8" xfId="2851" xr:uid="{00000000-0005-0000-0000-0000F70A0000}"/>
    <cellStyle name="Assumption Date. 2 2 5 3 9" xfId="2852" xr:uid="{00000000-0005-0000-0000-0000F80A0000}"/>
    <cellStyle name="Assumption Date. 2 2 5 4" xfId="2853" xr:uid="{00000000-0005-0000-0000-0000F90A0000}"/>
    <cellStyle name="Assumption Date. 2 2 5 5" xfId="2854" xr:uid="{00000000-0005-0000-0000-0000FA0A0000}"/>
    <cellStyle name="Assumption Date. 2 2 5 6" xfId="2855" xr:uid="{00000000-0005-0000-0000-0000FB0A0000}"/>
    <cellStyle name="Assumption Date. 2 2 5 7" xfId="2856" xr:uid="{00000000-0005-0000-0000-0000FC0A0000}"/>
    <cellStyle name="Assumption Date. 2 2 5 8" xfId="2857" xr:uid="{00000000-0005-0000-0000-0000FD0A0000}"/>
    <cellStyle name="Assumption Date. 2 2 5 9" xfId="2858" xr:uid="{00000000-0005-0000-0000-0000FE0A0000}"/>
    <cellStyle name="Assumption Date. 2 2 6" xfId="2859" xr:uid="{00000000-0005-0000-0000-0000FF0A0000}"/>
    <cellStyle name="Assumption Date. 2 2 6 10" xfId="2860" xr:uid="{00000000-0005-0000-0000-0000000B0000}"/>
    <cellStyle name="Assumption Date. 2 2 6 11" xfId="2861" xr:uid="{00000000-0005-0000-0000-0000010B0000}"/>
    <cellStyle name="Assumption Date. 2 2 6 12" xfId="2862" xr:uid="{00000000-0005-0000-0000-0000020B0000}"/>
    <cellStyle name="Assumption Date. 2 2 6 2" xfId="2863" xr:uid="{00000000-0005-0000-0000-0000030B0000}"/>
    <cellStyle name="Assumption Date. 2 2 6 2 10" xfId="2864" xr:uid="{00000000-0005-0000-0000-0000040B0000}"/>
    <cellStyle name="Assumption Date. 2 2 6 2 2" xfId="2865" xr:uid="{00000000-0005-0000-0000-0000050B0000}"/>
    <cellStyle name="Assumption Date. 2 2 6 2 2 10" xfId="2866" xr:uid="{00000000-0005-0000-0000-0000060B0000}"/>
    <cellStyle name="Assumption Date. 2 2 6 2 2 2" xfId="2867" xr:uid="{00000000-0005-0000-0000-0000070B0000}"/>
    <cellStyle name="Assumption Date. 2 2 6 2 2 3" xfId="2868" xr:uid="{00000000-0005-0000-0000-0000080B0000}"/>
    <cellStyle name="Assumption Date. 2 2 6 2 2 4" xfId="2869" xr:uid="{00000000-0005-0000-0000-0000090B0000}"/>
    <cellStyle name="Assumption Date. 2 2 6 2 2 5" xfId="2870" xr:uid="{00000000-0005-0000-0000-00000A0B0000}"/>
    <cellStyle name="Assumption Date. 2 2 6 2 2 6" xfId="2871" xr:uid="{00000000-0005-0000-0000-00000B0B0000}"/>
    <cellStyle name="Assumption Date. 2 2 6 2 2 7" xfId="2872" xr:uid="{00000000-0005-0000-0000-00000C0B0000}"/>
    <cellStyle name="Assumption Date. 2 2 6 2 2 8" xfId="2873" xr:uid="{00000000-0005-0000-0000-00000D0B0000}"/>
    <cellStyle name="Assumption Date. 2 2 6 2 2 9" xfId="2874" xr:uid="{00000000-0005-0000-0000-00000E0B0000}"/>
    <cellStyle name="Assumption Date. 2 2 6 2 3" xfId="2875" xr:uid="{00000000-0005-0000-0000-00000F0B0000}"/>
    <cellStyle name="Assumption Date. 2 2 6 2 4" xfId="2876" xr:uid="{00000000-0005-0000-0000-0000100B0000}"/>
    <cellStyle name="Assumption Date. 2 2 6 2 5" xfId="2877" xr:uid="{00000000-0005-0000-0000-0000110B0000}"/>
    <cellStyle name="Assumption Date. 2 2 6 2 6" xfId="2878" xr:uid="{00000000-0005-0000-0000-0000120B0000}"/>
    <cellStyle name="Assumption Date. 2 2 6 2 7" xfId="2879" xr:uid="{00000000-0005-0000-0000-0000130B0000}"/>
    <cellStyle name="Assumption Date. 2 2 6 2 8" xfId="2880" xr:uid="{00000000-0005-0000-0000-0000140B0000}"/>
    <cellStyle name="Assumption Date. 2 2 6 2 9" xfId="2881" xr:uid="{00000000-0005-0000-0000-0000150B0000}"/>
    <cellStyle name="Assumption Date. 2 2 6 3" xfId="2882" xr:uid="{00000000-0005-0000-0000-0000160B0000}"/>
    <cellStyle name="Assumption Date. 2 2 6 3 10" xfId="2883" xr:uid="{00000000-0005-0000-0000-0000170B0000}"/>
    <cellStyle name="Assumption Date. 2 2 6 3 2" xfId="2884" xr:uid="{00000000-0005-0000-0000-0000180B0000}"/>
    <cellStyle name="Assumption Date. 2 2 6 3 3" xfId="2885" xr:uid="{00000000-0005-0000-0000-0000190B0000}"/>
    <cellStyle name="Assumption Date. 2 2 6 3 4" xfId="2886" xr:uid="{00000000-0005-0000-0000-00001A0B0000}"/>
    <cellStyle name="Assumption Date. 2 2 6 3 5" xfId="2887" xr:uid="{00000000-0005-0000-0000-00001B0B0000}"/>
    <cellStyle name="Assumption Date. 2 2 6 3 6" xfId="2888" xr:uid="{00000000-0005-0000-0000-00001C0B0000}"/>
    <cellStyle name="Assumption Date. 2 2 6 3 7" xfId="2889" xr:uid="{00000000-0005-0000-0000-00001D0B0000}"/>
    <cellStyle name="Assumption Date. 2 2 6 3 8" xfId="2890" xr:uid="{00000000-0005-0000-0000-00001E0B0000}"/>
    <cellStyle name="Assumption Date. 2 2 6 3 9" xfId="2891" xr:uid="{00000000-0005-0000-0000-00001F0B0000}"/>
    <cellStyle name="Assumption Date. 2 2 6 4" xfId="2892" xr:uid="{00000000-0005-0000-0000-0000200B0000}"/>
    <cellStyle name="Assumption Date. 2 2 6 5" xfId="2893" xr:uid="{00000000-0005-0000-0000-0000210B0000}"/>
    <cellStyle name="Assumption Date. 2 2 6 6" xfId="2894" xr:uid="{00000000-0005-0000-0000-0000220B0000}"/>
    <cellStyle name="Assumption Date. 2 2 6 7" xfId="2895" xr:uid="{00000000-0005-0000-0000-0000230B0000}"/>
    <cellStyle name="Assumption Date. 2 2 6 8" xfId="2896" xr:uid="{00000000-0005-0000-0000-0000240B0000}"/>
    <cellStyle name="Assumption Date. 2 2 6 9" xfId="2897" xr:uid="{00000000-0005-0000-0000-0000250B0000}"/>
    <cellStyle name="Assumption Date. 2 2 7" xfId="2898" xr:uid="{00000000-0005-0000-0000-0000260B0000}"/>
    <cellStyle name="Assumption Date. 2 2 7 10" xfId="2899" xr:uid="{00000000-0005-0000-0000-0000270B0000}"/>
    <cellStyle name="Assumption Date. 2 2 7 11" xfId="2900" xr:uid="{00000000-0005-0000-0000-0000280B0000}"/>
    <cellStyle name="Assumption Date. 2 2 7 12" xfId="2901" xr:uid="{00000000-0005-0000-0000-0000290B0000}"/>
    <cellStyle name="Assumption Date. 2 2 7 2" xfId="2902" xr:uid="{00000000-0005-0000-0000-00002A0B0000}"/>
    <cellStyle name="Assumption Date. 2 2 7 2 10" xfId="2903" xr:uid="{00000000-0005-0000-0000-00002B0B0000}"/>
    <cellStyle name="Assumption Date. 2 2 7 2 2" xfId="2904" xr:uid="{00000000-0005-0000-0000-00002C0B0000}"/>
    <cellStyle name="Assumption Date. 2 2 7 2 2 10" xfId="2905" xr:uid="{00000000-0005-0000-0000-00002D0B0000}"/>
    <cellStyle name="Assumption Date. 2 2 7 2 2 2" xfId="2906" xr:uid="{00000000-0005-0000-0000-00002E0B0000}"/>
    <cellStyle name="Assumption Date. 2 2 7 2 2 3" xfId="2907" xr:uid="{00000000-0005-0000-0000-00002F0B0000}"/>
    <cellStyle name="Assumption Date. 2 2 7 2 2 4" xfId="2908" xr:uid="{00000000-0005-0000-0000-0000300B0000}"/>
    <cellStyle name="Assumption Date. 2 2 7 2 2 5" xfId="2909" xr:uid="{00000000-0005-0000-0000-0000310B0000}"/>
    <cellStyle name="Assumption Date. 2 2 7 2 2 6" xfId="2910" xr:uid="{00000000-0005-0000-0000-0000320B0000}"/>
    <cellStyle name="Assumption Date. 2 2 7 2 2 7" xfId="2911" xr:uid="{00000000-0005-0000-0000-0000330B0000}"/>
    <cellStyle name="Assumption Date. 2 2 7 2 2 8" xfId="2912" xr:uid="{00000000-0005-0000-0000-0000340B0000}"/>
    <cellStyle name="Assumption Date. 2 2 7 2 2 9" xfId="2913" xr:uid="{00000000-0005-0000-0000-0000350B0000}"/>
    <cellStyle name="Assumption Date. 2 2 7 2 3" xfId="2914" xr:uid="{00000000-0005-0000-0000-0000360B0000}"/>
    <cellStyle name="Assumption Date. 2 2 7 2 4" xfId="2915" xr:uid="{00000000-0005-0000-0000-0000370B0000}"/>
    <cellStyle name="Assumption Date. 2 2 7 2 5" xfId="2916" xr:uid="{00000000-0005-0000-0000-0000380B0000}"/>
    <cellStyle name="Assumption Date. 2 2 7 2 6" xfId="2917" xr:uid="{00000000-0005-0000-0000-0000390B0000}"/>
    <cellStyle name="Assumption Date. 2 2 7 2 7" xfId="2918" xr:uid="{00000000-0005-0000-0000-00003A0B0000}"/>
    <cellStyle name="Assumption Date. 2 2 7 2 8" xfId="2919" xr:uid="{00000000-0005-0000-0000-00003B0B0000}"/>
    <cellStyle name="Assumption Date. 2 2 7 2 9" xfId="2920" xr:uid="{00000000-0005-0000-0000-00003C0B0000}"/>
    <cellStyle name="Assumption Date. 2 2 7 3" xfId="2921" xr:uid="{00000000-0005-0000-0000-00003D0B0000}"/>
    <cellStyle name="Assumption Date. 2 2 7 3 10" xfId="2922" xr:uid="{00000000-0005-0000-0000-00003E0B0000}"/>
    <cellStyle name="Assumption Date. 2 2 7 3 2" xfId="2923" xr:uid="{00000000-0005-0000-0000-00003F0B0000}"/>
    <cellStyle name="Assumption Date. 2 2 7 3 3" xfId="2924" xr:uid="{00000000-0005-0000-0000-0000400B0000}"/>
    <cellStyle name="Assumption Date. 2 2 7 3 4" xfId="2925" xr:uid="{00000000-0005-0000-0000-0000410B0000}"/>
    <cellStyle name="Assumption Date. 2 2 7 3 5" xfId="2926" xr:uid="{00000000-0005-0000-0000-0000420B0000}"/>
    <cellStyle name="Assumption Date. 2 2 7 3 6" xfId="2927" xr:uid="{00000000-0005-0000-0000-0000430B0000}"/>
    <cellStyle name="Assumption Date. 2 2 7 3 7" xfId="2928" xr:uid="{00000000-0005-0000-0000-0000440B0000}"/>
    <cellStyle name="Assumption Date. 2 2 7 3 8" xfId="2929" xr:uid="{00000000-0005-0000-0000-0000450B0000}"/>
    <cellStyle name="Assumption Date. 2 2 7 3 9" xfId="2930" xr:uid="{00000000-0005-0000-0000-0000460B0000}"/>
    <cellStyle name="Assumption Date. 2 2 7 4" xfId="2931" xr:uid="{00000000-0005-0000-0000-0000470B0000}"/>
    <cellStyle name="Assumption Date. 2 2 7 5" xfId="2932" xr:uid="{00000000-0005-0000-0000-0000480B0000}"/>
    <cellStyle name="Assumption Date. 2 2 7 6" xfId="2933" xr:uid="{00000000-0005-0000-0000-0000490B0000}"/>
    <cellStyle name="Assumption Date. 2 2 7 7" xfId="2934" xr:uid="{00000000-0005-0000-0000-00004A0B0000}"/>
    <cellStyle name="Assumption Date. 2 2 7 8" xfId="2935" xr:uid="{00000000-0005-0000-0000-00004B0B0000}"/>
    <cellStyle name="Assumption Date. 2 2 7 9" xfId="2936" xr:uid="{00000000-0005-0000-0000-00004C0B0000}"/>
    <cellStyle name="Assumption Date. 2 2 8" xfId="2937" xr:uid="{00000000-0005-0000-0000-00004D0B0000}"/>
    <cellStyle name="Assumption Date. 2 2 8 10" xfId="2938" xr:uid="{00000000-0005-0000-0000-00004E0B0000}"/>
    <cellStyle name="Assumption Date. 2 2 8 2" xfId="2939" xr:uid="{00000000-0005-0000-0000-00004F0B0000}"/>
    <cellStyle name="Assumption Date. 2 2 8 2 10" xfId="2940" xr:uid="{00000000-0005-0000-0000-0000500B0000}"/>
    <cellStyle name="Assumption Date. 2 2 8 2 2" xfId="2941" xr:uid="{00000000-0005-0000-0000-0000510B0000}"/>
    <cellStyle name="Assumption Date. 2 2 8 2 3" xfId="2942" xr:uid="{00000000-0005-0000-0000-0000520B0000}"/>
    <cellStyle name="Assumption Date. 2 2 8 2 4" xfId="2943" xr:uid="{00000000-0005-0000-0000-0000530B0000}"/>
    <cellStyle name="Assumption Date. 2 2 8 2 5" xfId="2944" xr:uid="{00000000-0005-0000-0000-0000540B0000}"/>
    <cellStyle name="Assumption Date. 2 2 8 2 6" xfId="2945" xr:uid="{00000000-0005-0000-0000-0000550B0000}"/>
    <cellStyle name="Assumption Date. 2 2 8 2 7" xfId="2946" xr:uid="{00000000-0005-0000-0000-0000560B0000}"/>
    <cellStyle name="Assumption Date. 2 2 8 2 8" xfId="2947" xr:uid="{00000000-0005-0000-0000-0000570B0000}"/>
    <cellStyle name="Assumption Date. 2 2 8 2 9" xfId="2948" xr:uid="{00000000-0005-0000-0000-0000580B0000}"/>
    <cellStyle name="Assumption Date. 2 2 8 3" xfId="2949" xr:uid="{00000000-0005-0000-0000-0000590B0000}"/>
    <cellStyle name="Assumption Date. 2 2 8 4" xfId="2950" xr:uid="{00000000-0005-0000-0000-00005A0B0000}"/>
    <cellStyle name="Assumption Date. 2 2 8 5" xfId="2951" xr:uid="{00000000-0005-0000-0000-00005B0B0000}"/>
    <cellStyle name="Assumption Date. 2 2 8 6" xfId="2952" xr:uid="{00000000-0005-0000-0000-00005C0B0000}"/>
    <cellStyle name="Assumption Date. 2 2 8 7" xfId="2953" xr:uid="{00000000-0005-0000-0000-00005D0B0000}"/>
    <cellStyle name="Assumption Date. 2 2 8 8" xfId="2954" xr:uid="{00000000-0005-0000-0000-00005E0B0000}"/>
    <cellStyle name="Assumption Date. 2 2 8 9" xfId="2955" xr:uid="{00000000-0005-0000-0000-00005F0B0000}"/>
    <cellStyle name="Assumption Date. 2 2 9" xfId="2956" xr:uid="{00000000-0005-0000-0000-0000600B0000}"/>
    <cellStyle name="Assumption Date. 2 2 9 10" xfId="2957" xr:uid="{00000000-0005-0000-0000-0000610B0000}"/>
    <cellStyle name="Assumption Date. 2 2 9 2" xfId="2958" xr:uid="{00000000-0005-0000-0000-0000620B0000}"/>
    <cellStyle name="Assumption Date. 2 2 9 3" xfId="2959" xr:uid="{00000000-0005-0000-0000-0000630B0000}"/>
    <cellStyle name="Assumption Date. 2 2 9 4" xfId="2960" xr:uid="{00000000-0005-0000-0000-0000640B0000}"/>
    <cellStyle name="Assumption Date. 2 2 9 5" xfId="2961" xr:uid="{00000000-0005-0000-0000-0000650B0000}"/>
    <cellStyle name="Assumption Date. 2 2 9 6" xfId="2962" xr:uid="{00000000-0005-0000-0000-0000660B0000}"/>
    <cellStyle name="Assumption Date. 2 2 9 7" xfId="2963" xr:uid="{00000000-0005-0000-0000-0000670B0000}"/>
    <cellStyle name="Assumption Date. 2 2 9 8" xfId="2964" xr:uid="{00000000-0005-0000-0000-0000680B0000}"/>
    <cellStyle name="Assumption Date. 2 2 9 9" xfId="2965" xr:uid="{00000000-0005-0000-0000-0000690B0000}"/>
    <cellStyle name="Assumption Date. 2 3" xfId="2966" xr:uid="{00000000-0005-0000-0000-00006A0B0000}"/>
    <cellStyle name="Assumption Date. 2 3 10" xfId="2967" xr:uid="{00000000-0005-0000-0000-00006B0B0000}"/>
    <cellStyle name="Assumption Date. 2 3 11" xfId="2968" xr:uid="{00000000-0005-0000-0000-00006C0B0000}"/>
    <cellStyle name="Assumption Date. 2 3 12" xfId="2969" xr:uid="{00000000-0005-0000-0000-00006D0B0000}"/>
    <cellStyle name="Assumption Date. 2 3 13" xfId="2970" xr:uid="{00000000-0005-0000-0000-00006E0B0000}"/>
    <cellStyle name="Assumption Date. 2 3 14" xfId="2971" xr:uid="{00000000-0005-0000-0000-00006F0B0000}"/>
    <cellStyle name="Assumption Date. 2 3 2" xfId="2972" xr:uid="{00000000-0005-0000-0000-0000700B0000}"/>
    <cellStyle name="Assumption Date. 2 3 2 10" xfId="2973" xr:uid="{00000000-0005-0000-0000-0000710B0000}"/>
    <cellStyle name="Assumption Date. 2 3 2 11" xfId="2974" xr:uid="{00000000-0005-0000-0000-0000720B0000}"/>
    <cellStyle name="Assumption Date. 2 3 2 12" xfId="2975" xr:uid="{00000000-0005-0000-0000-0000730B0000}"/>
    <cellStyle name="Assumption Date. 2 3 2 13" xfId="2976" xr:uid="{00000000-0005-0000-0000-0000740B0000}"/>
    <cellStyle name="Assumption Date. 2 3 2 2" xfId="2977" xr:uid="{00000000-0005-0000-0000-0000750B0000}"/>
    <cellStyle name="Assumption Date. 2 3 2 2 10" xfId="2978" xr:uid="{00000000-0005-0000-0000-0000760B0000}"/>
    <cellStyle name="Assumption Date. 2 3 2 2 11" xfId="2979" xr:uid="{00000000-0005-0000-0000-0000770B0000}"/>
    <cellStyle name="Assumption Date. 2 3 2 2 12" xfId="2980" xr:uid="{00000000-0005-0000-0000-0000780B0000}"/>
    <cellStyle name="Assumption Date. 2 3 2 2 2" xfId="2981" xr:uid="{00000000-0005-0000-0000-0000790B0000}"/>
    <cellStyle name="Assumption Date. 2 3 2 2 2 10" xfId="2982" xr:uid="{00000000-0005-0000-0000-00007A0B0000}"/>
    <cellStyle name="Assumption Date. 2 3 2 2 2 2" xfId="2983" xr:uid="{00000000-0005-0000-0000-00007B0B0000}"/>
    <cellStyle name="Assumption Date. 2 3 2 2 2 2 10" xfId="2984" xr:uid="{00000000-0005-0000-0000-00007C0B0000}"/>
    <cellStyle name="Assumption Date. 2 3 2 2 2 2 2" xfId="2985" xr:uid="{00000000-0005-0000-0000-00007D0B0000}"/>
    <cellStyle name="Assumption Date. 2 3 2 2 2 2 3" xfId="2986" xr:uid="{00000000-0005-0000-0000-00007E0B0000}"/>
    <cellStyle name="Assumption Date. 2 3 2 2 2 2 4" xfId="2987" xr:uid="{00000000-0005-0000-0000-00007F0B0000}"/>
    <cellStyle name="Assumption Date. 2 3 2 2 2 2 5" xfId="2988" xr:uid="{00000000-0005-0000-0000-0000800B0000}"/>
    <cellStyle name="Assumption Date. 2 3 2 2 2 2 6" xfId="2989" xr:uid="{00000000-0005-0000-0000-0000810B0000}"/>
    <cellStyle name="Assumption Date. 2 3 2 2 2 2 7" xfId="2990" xr:uid="{00000000-0005-0000-0000-0000820B0000}"/>
    <cellStyle name="Assumption Date. 2 3 2 2 2 2 8" xfId="2991" xr:uid="{00000000-0005-0000-0000-0000830B0000}"/>
    <cellStyle name="Assumption Date. 2 3 2 2 2 2 9" xfId="2992" xr:uid="{00000000-0005-0000-0000-0000840B0000}"/>
    <cellStyle name="Assumption Date. 2 3 2 2 2 3" xfId="2993" xr:uid="{00000000-0005-0000-0000-0000850B0000}"/>
    <cellStyle name="Assumption Date. 2 3 2 2 2 4" xfId="2994" xr:uid="{00000000-0005-0000-0000-0000860B0000}"/>
    <cellStyle name="Assumption Date. 2 3 2 2 2 5" xfId="2995" xr:uid="{00000000-0005-0000-0000-0000870B0000}"/>
    <cellStyle name="Assumption Date. 2 3 2 2 2 6" xfId="2996" xr:uid="{00000000-0005-0000-0000-0000880B0000}"/>
    <cellStyle name="Assumption Date. 2 3 2 2 2 7" xfId="2997" xr:uid="{00000000-0005-0000-0000-0000890B0000}"/>
    <cellStyle name="Assumption Date. 2 3 2 2 2 8" xfId="2998" xr:uid="{00000000-0005-0000-0000-00008A0B0000}"/>
    <cellStyle name="Assumption Date. 2 3 2 2 2 9" xfId="2999" xr:uid="{00000000-0005-0000-0000-00008B0B0000}"/>
    <cellStyle name="Assumption Date. 2 3 2 2 3" xfId="3000" xr:uid="{00000000-0005-0000-0000-00008C0B0000}"/>
    <cellStyle name="Assumption Date. 2 3 2 2 3 10" xfId="3001" xr:uid="{00000000-0005-0000-0000-00008D0B0000}"/>
    <cellStyle name="Assumption Date. 2 3 2 2 3 2" xfId="3002" xr:uid="{00000000-0005-0000-0000-00008E0B0000}"/>
    <cellStyle name="Assumption Date. 2 3 2 2 3 3" xfId="3003" xr:uid="{00000000-0005-0000-0000-00008F0B0000}"/>
    <cellStyle name="Assumption Date. 2 3 2 2 3 4" xfId="3004" xr:uid="{00000000-0005-0000-0000-0000900B0000}"/>
    <cellStyle name="Assumption Date. 2 3 2 2 3 5" xfId="3005" xr:uid="{00000000-0005-0000-0000-0000910B0000}"/>
    <cellStyle name="Assumption Date. 2 3 2 2 3 6" xfId="3006" xr:uid="{00000000-0005-0000-0000-0000920B0000}"/>
    <cellStyle name="Assumption Date. 2 3 2 2 3 7" xfId="3007" xr:uid="{00000000-0005-0000-0000-0000930B0000}"/>
    <cellStyle name="Assumption Date. 2 3 2 2 3 8" xfId="3008" xr:uid="{00000000-0005-0000-0000-0000940B0000}"/>
    <cellStyle name="Assumption Date. 2 3 2 2 3 9" xfId="3009" xr:uid="{00000000-0005-0000-0000-0000950B0000}"/>
    <cellStyle name="Assumption Date. 2 3 2 2 4" xfId="3010" xr:uid="{00000000-0005-0000-0000-0000960B0000}"/>
    <cellStyle name="Assumption Date. 2 3 2 2 5" xfId="3011" xr:uid="{00000000-0005-0000-0000-0000970B0000}"/>
    <cellStyle name="Assumption Date. 2 3 2 2 6" xfId="3012" xr:uid="{00000000-0005-0000-0000-0000980B0000}"/>
    <cellStyle name="Assumption Date. 2 3 2 2 7" xfId="3013" xr:uid="{00000000-0005-0000-0000-0000990B0000}"/>
    <cellStyle name="Assumption Date. 2 3 2 2 8" xfId="3014" xr:uid="{00000000-0005-0000-0000-00009A0B0000}"/>
    <cellStyle name="Assumption Date. 2 3 2 2 9" xfId="3015" xr:uid="{00000000-0005-0000-0000-00009B0B0000}"/>
    <cellStyle name="Assumption Date. 2 3 2 3" xfId="3016" xr:uid="{00000000-0005-0000-0000-00009C0B0000}"/>
    <cellStyle name="Assumption Date. 2 3 2 3 10" xfId="3017" xr:uid="{00000000-0005-0000-0000-00009D0B0000}"/>
    <cellStyle name="Assumption Date. 2 3 2 3 2" xfId="3018" xr:uid="{00000000-0005-0000-0000-00009E0B0000}"/>
    <cellStyle name="Assumption Date. 2 3 2 3 2 10" xfId="3019" xr:uid="{00000000-0005-0000-0000-00009F0B0000}"/>
    <cellStyle name="Assumption Date. 2 3 2 3 2 2" xfId="3020" xr:uid="{00000000-0005-0000-0000-0000A00B0000}"/>
    <cellStyle name="Assumption Date. 2 3 2 3 2 3" xfId="3021" xr:uid="{00000000-0005-0000-0000-0000A10B0000}"/>
    <cellStyle name="Assumption Date. 2 3 2 3 2 4" xfId="3022" xr:uid="{00000000-0005-0000-0000-0000A20B0000}"/>
    <cellStyle name="Assumption Date. 2 3 2 3 2 5" xfId="3023" xr:uid="{00000000-0005-0000-0000-0000A30B0000}"/>
    <cellStyle name="Assumption Date. 2 3 2 3 2 6" xfId="3024" xr:uid="{00000000-0005-0000-0000-0000A40B0000}"/>
    <cellStyle name="Assumption Date. 2 3 2 3 2 7" xfId="3025" xr:uid="{00000000-0005-0000-0000-0000A50B0000}"/>
    <cellStyle name="Assumption Date. 2 3 2 3 2 8" xfId="3026" xr:uid="{00000000-0005-0000-0000-0000A60B0000}"/>
    <cellStyle name="Assumption Date. 2 3 2 3 2 9" xfId="3027" xr:uid="{00000000-0005-0000-0000-0000A70B0000}"/>
    <cellStyle name="Assumption Date. 2 3 2 3 3" xfId="3028" xr:uid="{00000000-0005-0000-0000-0000A80B0000}"/>
    <cellStyle name="Assumption Date. 2 3 2 3 4" xfId="3029" xr:uid="{00000000-0005-0000-0000-0000A90B0000}"/>
    <cellStyle name="Assumption Date. 2 3 2 3 5" xfId="3030" xr:uid="{00000000-0005-0000-0000-0000AA0B0000}"/>
    <cellStyle name="Assumption Date. 2 3 2 3 6" xfId="3031" xr:uid="{00000000-0005-0000-0000-0000AB0B0000}"/>
    <cellStyle name="Assumption Date. 2 3 2 3 7" xfId="3032" xr:uid="{00000000-0005-0000-0000-0000AC0B0000}"/>
    <cellStyle name="Assumption Date. 2 3 2 3 8" xfId="3033" xr:uid="{00000000-0005-0000-0000-0000AD0B0000}"/>
    <cellStyle name="Assumption Date. 2 3 2 3 9" xfId="3034" xr:uid="{00000000-0005-0000-0000-0000AE0B0000}"/>
    <cellStyle name="Assumption Date. 2 3 2 4" xfId="3035" xr:uid="{00000000-0005-0000-0000-0000AF0B0000}"/>
    <cellStyle name="Assumption Date. 2 3 2 4 10" xfId="3036" xr:uid="{00000000-0005-0000-0000-0000B00B0000}"/>
    <cellStyle name="Assumption Date. 2 3 2 4 2" xfId="3037" xr:uid="{00000000-0005-0000-0000-0000B10B0000}"/>
    <cellStyle name="Assumption Date. 2 3 2 4 3" xfId="3038" xr:uid="{00000000-0005-0000-0000-0000B20B0000}"/>
    <cellStyle name="Assumption Date. 2 3 2 4 4" xfId="3039" xr:uid="{00000000-0005-0000-0000-0000B30B0000}"/>
    <cellStyle name="Assumption Date. 2 3 2 4 5" xfId="3040" xr:uid="{00000000-0005-0000-0000-0000B40B0000}"/>
    <cellStyle name="Assumption Date. 2 3 2 4 6" xfId="3041" xr:uid="{00000000-0005-0000-0000-0000B50B0000}"/>
    <cellStyle name="Assumption Date. 2 3 2 4 7" xfId="3042" xr:uid="{00000000-0005-0000-0000-0000B60B0000}"/>
    <cellStyle name="Assumption Date. 2 3 2 4 8" xfId="3043" xr:uid="{00000000-0005-0000-0000-0000B70B0000}"/>
    <cellStyle name="Assumption Date. 2 3 2 4 9" xfId="3044" xr:uid="{00000000-0005-0000-0000-0000B80B0000}"/>
    <cellStyle name="Assumption Date. 2 3 2 5" xfId="3045" xr:uid="{00000000-0005-0000-0000-0000B90B0000}"/>
    <cellStyle name="Assumption Date. 2 3 2 6" xfId="3046" xr:uid="{00000000-0005-0000-0000-0000BA0B0000}"/>
    <cellStyle name="Assumption Date. 2 3 2 7" xfId="3047" xr:uid="{00000000-0005-0000-0000-0000BB0B0000}"/>
    <cellStyle name="Assumption Date. 2 3 2 8" xfId="3048" xr:uid="{00000000-0005-0000-0000-0000BC0B0000}"/>
    <cellStyle name="Assumption Date. 2 3 2 9" xfId="3049" xr:uid="{00000000-0005-0000-0000-0000BD0B0000}"/>
    <cellStyle name="Assumption Date. 2 3 3" xfId="3050" xr:uid="{00000000-0005-0000-0000-0000BE0B0000}"/>
    <cellStyle name="Assumption Date. 2 3 3 10" xfId="3051" xr:uid="{00000000-0005-0000-0000-0000BF0B0000}"/>
    <cellStyle name="Assumption Date. 2 3 3 11" xfId="3052" xr:uid="{00000000-0005-0000-0000-0000C00B0000}"/>
    <cellStyle name="Assumption Date. 2 3 3 12" xfId="3053" xr:uid="{00000000-0005-0000-0000-0000C10B0000}"/>
    <cellStyle name="Assumption Date. 2 3 3 2" xfId="3054" xr:uid="{00000000-0005-0000-0000-0000C20B0000}"/>
    <cellStyle name="Assumption Date. 2 3 3 2 10" xfId="3055" xr:uid="{00000000-0005-0000-0000-0000C30B0000}"/>
    <cellStyle name="Assumption Date. 2 3 3 2 2" xfId="3056" xr:uid="{00000000-0005-0000-0000-0000C40B0000}"/>
    <cellStyle name="Assumption Date. 2 3 3 2 2 10" xfId="3057" xr:uid="{00000000-0005-0000-0000-0000C50B0000}"/>
    <cellStyle name="Assumption Date. 2 3 3 2 2 2" xfId="3058" xr:uid="{00000000-0005-0000-0000-0000C60B0000}"/>
    <cellStyle name="Assumption Date. 2 3 3 2 2 3" xfId="3059" xr:uid="{00000000-0005-0000-0000-0000C70B0000}"/>
    <cellStyle name="Assumption Date. 2 3 3 2 2 4" xfId="3060" xr:uid="{00000000-0005-0000-0000-0000C80B0000}"/>
    <cellStyle name="Assumption Date. 2 3 3 2 2 5" xfId="3061" xr:uid="{00000000-0005-0000-0000-0000C90B0000}"/>
    <cellStyle name="Assumption Date. 2 3 3 2 2 6" xfId="3062" xr:uid="{00000000-0005-0000-0000-0000CA0B0000}"/>
    <cellStyle name="Assumption Date. 2 3 3 2 2 7" xfId="3063" xr:uid="{00000000-0005-0000-0000-0000CB0B0000}"/>
    <cellStyle name="Assumption Date. 2 3 3 2 2 8" xfId="3064" xr:uid="{00000000-0005-0000-0000-0000CC0B0000}"/>
    <cellStyle name="Assumption Date. 2 3 3 2 2 9" xfId="3065" xr:uid="{00000000-0005-0000-0000-0000CD0B0000}"/>
    <cellStyle name="Assumption Date. 2 3 3 2 3" xfId="3066" xr:uid="{00000000-0005-0000-0000-0000CE0B0000}"/>
    <cellStyle name="Assumption Date. 2 3 3 2 4" xfId="3067" xr:uid="{00000000-0005-0000-0000-0000CF0B0000}"/>
    <cellStyle name="Assumption Date. 2 3 3 2 5" xfId="3068" xr:uid="{00000000-0005-0000-0000-0000D00B0000}"/>
    <cellStyle name="Assumption Date. 2 3 3 2 6" xfId="3069" xr:uid="{00000000-0005-0000-0000-0000D10B0000}"/>
    <cellStyle name="Assumption Date. 2 3 3 2 7" xfId="3070" xr:uid="{00000000-0005-0000-0000-0000D20B0000}"/>
    <cellStyle name="Assumption Date. 2 3 3 2 8" xfId="3071" xr:uid="{00000000-0005-0000-0000-0000D30B0000}"/>
    <cellStyle name="Assumption Date. 2 3 3 2 9" xfId="3072" xr:uid="{00000000-0005-0000-0000-0000D40B0000}"/>
    <cellStyle name="Assumption Date. 2 3 3 3" xfId="3073" xr:uid="{00000000-0005-0000-0000-0000D50B0000}"/>
    <cellStyle name="Assumption Date. 2 3 3 3 10" xfId="3074" xr:uid="{00000000-0005-0000-0000-0000D60B0000}"/>
    <cellStyle name="Assumption Date. 2 3 3 3 2" xfId="3075" xr:uid="{00000000-0005-0000-0000-0000D70B0000}"/>
    <cellStyle name="Assumption Date. 2 3 3 3 3" xfId="3076" xr:uid="{00000000-0005-0000-0000-0000D80B0000}"/>
    <cellStyle name="Assumption Date. 2 3 3 3 4" xfId="3077" xr:uid="{00000000-0005-0000-0000-0000D90B0000}"/>
    <cellStyle name="Assumption Date. 2 3 3 3 5" xfId="3078" xr:uid="{00000000-0005-0000-0000-0000DA0B0000}"/>
    <cellStyle name="Assumption Date. 2 3 3 3 6" xfId="3079" xr:uid="{00000000-0005-0000-0000-0000DB0B0000}"/>
    <cellStyle name="Assumption Date. 2 3 3 3 7" xfId="3080" xr:uid="{00000000-0005-0000-0000-0000DC0B0000}"/>
    <cellStyle name="Assumption Date. 2 3 3 3 8" xfId="3081" xr:uid="{00000000-0005-0000-0000-0000DD0B0000}"/>
    <cellStyle name="Assumption Date. 2 3 3 3 9" xfId="3082" xr:uid="{00000000-0005-0000-0000-0000DE0B0000}"/>
    <cellStyle name="Assumption Date. 2 3 3 4" xfId="3083" xr:uid="{00000000-0005-0000-0000-0000DF0B0000}"/>
    <cellStyle name="Assumption Date. 2 3 3 5" xfId="3084" xr:uid="{00000000-0005-0000-0000-0000E00B0000}"/>
    <cellStyle name="Assumption Date. 2 3 3 6" xfId="3085" xr:uid="{00000000-0005-0000-0000-0000E10B0000}"/>
    <cellStyle name="Assumption Date. 2 3 3 7" xfId="3086" xr:uid="{00000000-0005-0000-0000-0000E20B0000}"/>
    <cellStyle name="Assumption Date. 2 3 3 8" xfId="3087" xr:uid="{00000000-0005-0000-0000-0000E30B0000}"/>
    <cellStyle name="Assumption Date. 2 3 3 9" xfId="3088" xr:uid="{00000000-0005-0000-0000-0000E40B0000}"/>
    <cellStyle name="Assumption Date. 2 3 4" xfId="3089" xr:uid="{00000000-0005-0000-0000-0000E50B0000}"/>
    <cellStyle name="Assumption Date. 2 3 4 10" xfId="3090" xr:uid="{00000000-0005-0000-0000-0000E60B0000}"/>
    <cellStyle name="Assumption Date. 2 3 4 2" xfId="3091" xr:uid="{00000000-0005-0000-0000-0000E70B0000}"/>
    <cellStyle name="Assumption Date. 2 3 4 2 10" xfId="3092" xr:uid="{00000000-0005-0000-0000-0000E80B0000}"/>
    <cellStyle name="Assumption Date. 2 3 4 2 2" xfId="3093" xr:uid="{00000000-0005-0000-0000-0000E90B0000}"/>
    <cellStyle name="Assumption Date. 2 3 4 2 3" xfId="3094" xr:uid="{00000000-0005-0000-0000-0000EA0B0000}"/>
    <cellStyle name="Assumption Date. 2 3 4 2 4" xfId="3095" xr:uid="{00000000-0005-0000-0000-0000EB0B0000}"/>
    <cellStyle name="Assumption Date. 2 3 4 2 5" xfId="3096" xr:uid="{00000000-0005-0000-0000-0000EC0B0000}"/>
    <cellStyle name="Assumption Date. 2 3 4 2 6" xfId="3097" xr:uid="{00000000-0005-0000-0000-0000ED0B0000}"/>
    <cellStyle name="Assumption Date. 2 3 4 2 7" xfId="3098" xr:uid="{00000000-0005-0000-0000-0000EE0B0000}"/>
    <cellStyle name="Assumption Date. 2 3 4 2 8" xfId="3099" xr:uid="{00000000-0005-0000-0000-0000EF0B0000}"/>
    <cellStyle name="Assumption Date. 2 3 4 2 9" xfId="3100" xr:uid="{00000000-0005-0000-0000-0000F00B0000}"/>
    <cellStyle name="Assumption Date. 2 3 4 3" xfId="3101" xr:uid="{00000000-0005-0000-0000-0000F10B0000}"/>
    <cellStyle name="Assumption Date. 2 3 4 4" xfId="3102" xr:uid="{00000000-0005-0000-0000-0000F20B0000}"/>
    <cellStyle name="Assumption Date. 2 3 4 5" xfId="3103" xr:uid="{00000000-0005-0000-0000-0000F30B0000}"/>
    <cellStyle name="Assumption Date. 2 3 4 6" xfId="3104" xr:uid="{00000000-0005-0000-0000-0000F40B0000}"/>
    <cellStyle name="Assumption Date. 2 3 4 7" xfId="3105" xr:uid="{00000000-0005-0000-0000-0000F50B0000}"/>
    <cellStyle name="Assumption Date. 2 3 4 8" xfId="3106" xr:uid="{00000000-0005-0000-0000-0000F60B0000}"/>
    <cellStyle name="Assumption Date. 2 3 4 9" xfId="3107" xr:uid="{00000000-0005-0000-0000-0000F70B0000}"/>
    <cellStyle name="Assumption Date. 2 3 5" xfId="3108" xr:uid="{00000000-0005-0000-0000-0000F80B0000}"/>
    <cellStyle name="Assumption Date. 2 3 5 10" xfId="3109" xr:uid="{00000000-0005-0000-0000-0000F90B0000}"/>
    <cellStyle name="Assumption Date. 2 3 5 2" xfId="3110" xr:uid="{00000000-0005-0000-0000-0000FA0B0000}"/>
    <cellStyle name="Assumption Date. 2 3 5 3" xfId="3111" xr:uid="{00000000-0005-0000-0000-0000FB0B0000}"/>
    <cellStyle name="Assumption Date. 2 3 5 4" xfId="3112" xr:uid="{00000000-0005-0000-0000-0000FC0B0000}"/>
    <cellStyle name="Assumption Date. 2 3 5 5" xfId="3113" xr:uid="{00000000-0005-0000-0000-0000FD0B0000}"/>
    <cellStyle name="Assumption Date. 2 3 5 6" xfId="3114" xr:uid="{00000000-0005-0000-0000-0000FE0B0000}"/>
    <cellStyle name="Assumption Date. 2 3 5 7" xfId="3115" xr:uid="{00000000-0005-0000-0000-0000FF0B0000}"/>
    <cellStyle name="Assumption Date. 2 3 5 8" xfId="3116" xr:uid="{00000000-0005-0000-0000-0000000C0000}"/>
    <cellStyle name="Assumption Date. 2 3 5 9" xfId="3117" xr:uid="{00000000-0005-0000-0000-0000010C0000}"/>
    <cellStyle name="Assumption Date. 2 3 6" xfId="3118" xr:uid="{00000000-0005-0000-0000-0000020C0000}"/>
    <cellStyle name="Assumption Date. 2 3 7" xfId="3119" xr:uid="{00000000-0005-0000-0000-0000030C0000}"/>
    <cellStyle name="Assumption Date. 2 3 8" xfId="3120" xr:uid="{00000000-0005-0000-0000-0000040C0000}"/>
    <cellStyle name="Assumption Date. 2 3 9" xfId="3121" xr:uid="{00000000-0005-0000-0000-0000050C0000}"/>
    <cellStyle name="Assumption Date. 2 4" xfId="3122" xr:uid="{00000000-0005-0000-0000-0000060C0000}"/>
    <cellStyle name="Assumption Date. 2 4 10" xfId="3123" xr:uid="{00000000-0005-0000-0000-0000070C0000}"/>
    <cellStyle name="Assumption Date. 2 4 11" xfId="3124" xr:uid="{00000000-0005-0000-0000-0000080C0000}"/>
    <cellStyle name="Assumption Date. 2 4 12" xfId="3125" xr:uid="{00000000-0005-0000-0000-0000090C0000}"/>
    <cellStyle name="Assumption Date. 2 4 13" xfId="3126" xr:uid="{00000000-0005-0000-0000-00000A0C0000}"/>
    <cellStyle name="Assumption Date. 2 4 2" xfId="3127" xr:uid="{00000000-0005-0000-0000-00000B0C0000}"/>
    <cellStyle name="Assumption Date. 2 4 2 10" xfId="3128" xr:uid="{00000000-0005-0000-0000-00000C0C0000}"/>
    <cellStyle name="Assumption Date. 2 4 2 11" xfId="3129" xr:uid="{00000000-0005-0000-0000-00000D0C0000}"/>
    <cellStyle name="Assumption Date. 2 4 2 12" xfId="3130" xr:uid="{00000000-0005-0000-0000-00000E0C0000}"/>
    <cellStyle name="Assumption Date. 2 4 2 2" xfId="3131" xr:uid="{00000000-0005-0000-0000-00000F0C0000}"/>
    <cellStyle name="Assumption Date. 2 4 2 2 10" xfId="3132" xr:uid="{00000000-0005-0000-0000-0000100C0000}"/>
    <cellStyle name="Assumption Date. 2 4 2 2 2" xfId="3133" xr:uid="{00000000-0005-0000-0000-0000110C0000}"/>
    <cellStyle name="Assumption Date. 2 4 2 2 2 10" xfId="3134" xr:uid="{00000000-0005-0000-0000-0000120C0000}"/>
    <cellStyle name="Assumption Date. 2 4 2 2 2 2" xfId="3135" xr:uid="{00000000-0005-0000-0000-0000130C0000}"/>
    <cellStyle name="Assumption Date. 2 4 2 2 2 3" xfId="3136" xr:uid="{00000000-0005-0000-0000-0000140C0000}"/>
    <cellStyle name="Assumption Date. 2 4 2 2 2 4" xfId="3137" xr:uid="{00000000-0005-0000-0000-0000150C0000}"/>
    <cellStyle name="Assumption Date. 2 4 2 2 2 5" xfId="3138" xr:uid="{00000000-0005-0000-0000-0000160C0000}"/>
    <cellStyle name="Assumption Date. 2 4 2 2 2 6" xfId="3139" xr:uid="{00000000-0005-0000-0000-0000170C0000}"/>
    <cellStyle name="Assumption Date. 2 4 2 2 2 7" xfId="3140" xr:uid="{00000000-0005-0000-0000-0000180C0000}"/>
    <cellStyle name="Assumption Date. 2 4 2 2 2 8" xfId="3141" xr:uid="{00000000-0005-0000-0000-0000190C0000}"/>
    <cellStyle name="Assumption Date. 2 4 2 2 2 9" xfId="3142" xr:uid="{00000000-0005-0000-0000-00001A0C0000}"/>
    <cellStyle name="Assumption Date. 2 4 2 2 3" xfId="3143" xr:uid="{00000000-0005-0000-0000-00001B0C0000}"/>
    <cellStyle name="Assumption Date. 2 4 2 2 4" xfId="3144" xr:uid="{00000000-0005-0000-0000-00001C0C0000}"/>
    <cellStyle name="Assumption Date. 2 4 2 2 5" xfId="3145" xr:uid="{00000000-0005-0000-0000-00001D0C0000}"/>
    <cellStyle name="Assumption Date. 2 4 2 2 6" xfId="3146" xr:uid="{00000000-0005-0000-0000-00001E0C0000}"/>
    <cellStyle name="Assumption Date. 2 4 2 2 7" xfId="3147" xr:uid="{00000000-0005-0000-0000-00001F0C0000}"/>
    <cellStyle name="Assumption Date. 2 4 2 2 8" xfId="3148" xr:uid="{00000000-0005-0000-0000-0000200C0000}"/>
    <cellStyle name="Assumption Date. 2 4 2 2 9" xfId="3149" xr:uid="{00000000-0005-0000-0000-0000210C0000}"/>
    <cellStyle name="Assumption Date. 2 4 2 3" xfId="3150" xr:uid="{00000000-0005-0000-0000-0000220C0000}"/>
    <cellStyle name="Assumption Date. 2 4 2 3 10" xfId="3151" xr:uid="{00000000-0005-0000-0000-0000230C0000}"/>
    <cellStyle name="Assumption Date. 2 4 2 3 2" xfId="3152" xr:uid="{00000000-0005-0000-0000-0000240C0000}"/>
    <cellStyle name="Assumption Date. 2 4 2 3 3" xfId="3153" xr:uid="{00000000-0005-0000-0000-0000250C0000}"/>
    <cellStyle name="Assumption Date. 2 4 2 3 4" xfId="3154" xr:uid="{00000000-0005-0000-0000-0000260C0000}"/>
    <cellStyle name="Assumption Date. 2 4 2 3 5" xfId="3155" xr:uid="{00000000-0005-0000-0000-0000270C0000}"/>
    <cellStyle name="Assumption Date. 2 4 2 3 6" xfId="3156" xr:uid="{00000000-0005-0000-0000-0000280C0000}"/>
    <cellStyle name="Assumption Date. 2 4 2 3 7" xfId="3157" xr:uid="{00000000-0005-0000-0000-0000290C0000}"/>
    <cellStyle name="Assumption Date. 2 4 2 3 8" xfId="3158" xr:uid="{00000000-0005-0000-0000-00002A0C0000}"/>
    <cellStyle name="Assumption Date. 2 4 2 3 9" xfId="3159" xr:uid="{00000000-0005-0000-0000-00002B0C0000}"/>
    <cellStyle name="Assumption Date. 2 4 2 4" xfId="3160" xr:uid="{00000000-0005-0000-0000-00002C0C0000}"/>
    <cellStyle name="Assumption Date. 2 4 2 5" xfId="3161" xr:uid="{00000000-0005-0000-0000-00002D0C0000}"/>
    <cellStyle name="Assumption Date. 2 4 2 6" xfId="3162" xr:uid="{00000000-0005-0000-0000-00002E0C0000}"/>
    <cellStyle name="Assumption Date. 2 4 2 7" xfId="3163" xr:uid="{00000000-0005-0000-0000-00002F0C0000}"/>
    <cellStyle name="Assumption Date. 2 4 2 8" xfId="3164" xr:uid="{00000000-0005-0000-0000-0000300C0000}"/>
    <cellStyle name="Assumption Date. 2 4 2 9" xfId="3165" xr:uid="{00000000-0005-0000-0000-0000310C0000}"/>
    <cellStyle name="Assumption Date. 2 4 3" xfId="3166" xr:uid="{00000000-0005-0000-0000-0000320C0000}"/>
    <cellStyle name="Assumption Date. 2 4 3 10" xfId="3167" xr:uid="{00000000-0005-0000-0000-0000330C0000}"/>
    <cellStyle name="Assumption Date. 2 4 3 2" xfId="3168" xr:uid="{00000000-0005-0000-0000-0000340C0000}"/>
    <cellStyle name="Assumption Date. 2 4 3 2 10" xfId="3169" xr:uid="{00000000-0005-0000-0000-0000350C0000}"/>
    <cellStyle name="Assumption Date. 2 4 3 2 2" xfId="3170" xr:uid="{00000000-0005-0000-0000-0000360C0000}"/>
    <cellStyle name="Assumption Date. 2 4 3 2 3" xfId="3171" xr:uid="{00000000-0005-0000-0000-0000370C0000}"/>
    <cellStyle name="Assumption Date. 2 4 3 2 4" xfId="3172" xr:uid="{00000000-0005-0000-0000-0000380C0000}"/>
    <cellStyle name="Assumption Date. 2 4 3 2 5" xfId="3173" xr:uid="{00000000-0005-0000-0000-0000390C0000}"/>
    <cellStyle name="Assumption Date. 2 4 3 2 6" xfId="3174" xr:uid="{00000000-0005-0000-0000-00003A0C0000}"/>
    <cellStyle name="Assumption Date. 2 4 3 2 7" xfId="3175" xr:uid="{00000000-0005-0000-0000-00003B0C0000}"/>
    <cellStyle name="Assumption Date. 2 4 3 2 8" xfId="3176" xr:uid="{00000000-0005-0000-0000-00003C0C0000}"/>
    <cellStyle name="Assumption Date. 2 4 3 2 9" xfId="3177" xr:uid="{00000000-0005-0000-0000-00003D0C0000}"/>
    <cellStyle name="Assumption Date. 2 4 3 3" xfId="3178" xr:uid="{00000000-0005-0000-0000-00003E0C0000}"/>
    <cellStyle name="Assumption Date. 2 4 3 4" xfId="3179" xr:uid="{00000000-0005-0000-0000-00003F0C0000}"/>
    <cellStyle name="Assumption Date. 2 4 3 5" xfId="3180" xr:uid="{00000000-0005-0000-0000-0000400C0000}"/>
    <cellStyle name="Assumption Date. 2 4 3 6" xfId="3181" xr:uid="{00000000-0005-0000-0000-0000410C0000}"/>
    <cellStyle name="Assumption Date. 2 4 3 7" xfId="3182" xr:uid="{00000000-0005-0000-0000-0000420C0000}"/>
    <cellStyle name="Assumption Date. 2 4 3 8" xfId="3183" xr:uid="{00000000-0005-0000-0000-0000430C0000}"/>
    <cellStyle name="Assumption Date. 2 4 3 9" xfId="3184" xr:uid="{00000000-0005-0000-0000-0000440C0000}"/>
    <cellStyle name="Assumption Date. 2 4 4" xfId="3185" xr:uid="{00000000-0005-0000-0000-0000450C0000}"/>
    <cellStyle name="Assumption Date. 2 4 4 10" xfId="3186" xr:uid="{00000000-0005-0000-0000-0000460C0000}"/>
    <cellStyle name="Assumption Date. 2 4 4 2" xfId="3187" xr:uid="{00000000-0005-0000-0000-0000470C0000}"/>
    <cellStyle name="Assumption Date. 2 4 4 3" xfId="3188" xr:uid="{00000000-0005-0000-0000-0000480C0000}"/>
    <cellStyle name="Assumption Date. 2 4 4 4" xfId="3189" xr:uid="{00000000-0005-0000-0000-0000490C0000}"/>
    <cellStyle name="Assumption Date. 2 4 4 5" xfId="3190" xr:uid="{00000000-0005-0000-0000-00004A0C0000}"/>
    <cellStyle name="Assumption Date. 2 4 4 6" xfId="3191" xr:uid="{00000000-0005-0000-0000-00004B0C0000}"/>
    <cellStyle name="Assumption Date. 2 4 4 7" xfId="3192" xr:uid="{00000000-0005-0000-0000-00004C0C0000}"/>
    <cellStyle name="Assumption Date. 2 4 4 8" xfId="3193" xr:uid="{00000000-0005-0000-0000-00004D0C0000}"/>
    <cellStyle name="Assumption Date. 2 4 4 9" xfId="3194" xr:uid="{00000000-0005-0000-0000-00004E0C0000}"/>
    <cellStyle name="Assumption Date. 2 4 5" xfId="3195" xr:uid="{00000000-0005-0000-0000-00004F0C0000}"/>
    <cellStyle name="Assumption Date. 2 4 6" xfId="3196" xr:uid="{00000000-0005-0000-0000-0000500C0000}"/>
    <cellStyle name="Assumption Date. 2 4 7" xfId="3197" xr:uid="{00000000-0005-0000-0000-0000510C0000}"/>
    <cellStyle name="Assumption Date. 2 4 8" xfId="3198" xr:uid="{00000000-0005-0000-0000-0000520C0000}"/>
    <cellStyle name="Assumption Date. 2 4 9" xfId="3199" xr:uid="{00000000-0005-0000-0000-0000530C0000}"/>
    <cellStyle name="Assumption Date. 2 5" xfId="3200" xr:uid="{00000000-0005-0000-0000-0000540C0000}"/>
    <cellStyle name="Assumption Date. 2 5 10" xfId="3201" xr:uid="{00000000-0005-0000-0000-0000550C0000}"/>
    <cellStyle name="Assumption Date. 2 5 11" xfId="3202" xr:uid="{00000000-0005-0000-0000-0000560C0000}"/>
    <cellStyle name="Assumption Date. 2 5 12" xfId="3203" xr:uid="{00000000-0005-0000-0000-0000570C0000}"/>
    <cellStyle name="Assumption Date. 2 5 13" xfId="3204" xr:uid="{00000000-0005-0000-0000-0000580C0000}"/>
    <cellStyle name="Assumption Date. 2 5 2" xfId="3205" xr:uid="{00000000-0005-0000-0000-0000590C0000}"/>
    <cellStyle name="Assumption Date. 2 5 2 10" xfId="3206" xr:uid="{00000000-0005-0000-0000-00005A0C0000}"/>
    <cellStyle name="Assumption Date. 2 5 2 11" xfId="3207" xr:uid="{00000000-0005-0000-0000-00005B0C0000}"/>
    <cellStyle name="Assumption Date. 2 5 2 12" xfId="3208" xr:uid="{00000000-0005-0000-0000-00005C0C0000}"/>
    <cellStyle name="Assumption Date. 2 5 2 2" xfId="3209" xr:uid="{00000000-0005-0000-0000-00005D0C0000}"/>
    <cellStyle name="Assumption Date. 2 5 2 2 10" xfId="3210" xr:uid="{00000000-0005-0000-0000-00005E0C0000}"/>
    <cellStyle name="Assumption Date. 2 5 2 2 2" xfId="3211" xr:uid="{00000000-0005-0000-0000-00005F0C0000}"/>
    <cellStyle name="Assumption Date. 2 5 2 2 2 10" xfId="3212" xr:uid="{00000000-0005-0000-0000-0000600C0000}"/>
    <cellStyle name="Assumption Date. 2 5 2 2 2 2" xfId="3213" xr:uid="{00000000-0005-0000-0000-0000610C0000}"/>
    <cellStyle name="Assumption Date. 2 5 2 2 2 3" xfId="3214" xr:uid="{00000000-0005-0000-0000-0000620C0000}"/>
    <cellStyle name="Assumption Date. 2 5 2 2 2 4" xfId="3215" xr:uid="{00000000-0005-0000-0000-0000630C0000}"/>
    <cellStyle name="Assumption Date. 2 5 2 2 2 5" xfId="3216" xr:uid="{00000000-0005-0000-0000-0000640C0000}"/>
    <cellStyle name="Assumption Date. 2 5 2 2 2 6" xfId="3217" xr:uid="{00000000-0005-0000-0000-0000650C0000}"/>
    <cellStyle name="Assumption Date. 2 5 2 2 2 7" xfId="3218" xr:uid="{00000000-0005-0000-0000-0000660C0000}"/>
    <cellStyle name="Assumption Date. 2 5 2 2 2 8" xfId="3219" xr:uid="{00000000-0005-0000-0000-0000670C0000}"/>
    <cellStyle name="Assumption Date. 2 5 2 2 2 9" xfId="3220" xr:uid="{00000000-0005-0000-0000-0000680C0000}"/>
    <cellStyle name="Assumption Date. 2 5 2 2 3" xfId="3221" xr:uid="{00000000-0005-0000-0000-0000690C0000}"/>
    <cellStyle name="Assumption Date. 2 5 2 2 4" xfId="3222" xr:uid="{00000000-0005-0000-0000-00006A0C0000}"/>
    <cellStyle name="Assumption Date. 2 5 2 2 5" xfId="3223" xr:uid="{00000000-0005-0000-0000-00006B0C0000}"/>
    <cellStyle name="Assumption Date. 2 5 2 2 6" xfId="3224" xr:uid="{00000000-0005-0000-0000-00006C0C0000}"/>
    <cellStyle name="Assumption Date. 2 5 2 2 7" xfId="3225" xr:uid="{00000000-0005-0000-0000-00006D0C0000}"/>
    <cellStyle name="Assumption Date. 2 5 2 2 8" xfId="3226" xr:uid="{00000000-0005-0000-0000-00006E0C0000}"/>
    <cellStyle name="Assumption Date. 2 5 2 2 9" xfId="3227" xr:uid="{00000000-0005-0000-0000-00006F0C0000}"/>
    <cellStyle name="Assumption Date. 2 5 2 3" xfId="3228" xr:uid="{00000000-0005-0000-0000-0000700C0000}"/>
    <cellStyle name="Assumption Date. 2 5 2 3 10" xfId="3229" xr:uid="{00000000-0005-0000-0000-0000710C0000}"/>
    <cellStyle name="Assumption Date. 2 5 2 3 2" xfId="3230" xr:uid="{00000000-0005-0000-0000-0000720C0000}"/>
    <cellStyle name="Assumption Date. 2 5 2 3 3" xfId="3231" xr:uid="{00000000-0005-0000-0000-0000730C0000}"/>
    <cellStyle name="Assumption Date. 2 5 2 3 4" xfId="3232" xr:uid="{00000000-0005-0000-0000-0000740C0000}"/>
    <cellStyle name="Assumption Date. 2 5 2 3 5" xfId="3233" xr:uid="{00000000-0005-0000-0000-0000750C0000}"/>
    <cellStyle name="Assumption Date. 2 5 2 3 6" xfId="3234" xr:uid="{00000000-0005-0000-0000-0000760C0000}"/>
    <cellStyle name="Assumption Date. 2 5 2 3 7" xfId="3235" xr:uid="{00000000-0005-0000-0000-0000770C0000}"/>
    <cellStyle name="Assumption Date. 2 5 2 3 8" xfId="3236" xr:uid="{00000000-0005-0000-0000-0000780C0000}"/>
    <cellStyle name="Assumption Date. 2 5 2 3 9" xfId="3237" xr:uid="{00000000-0005-0000-0000-0000790C0000}"/>
    <cellStyle name="Assumption Date. 2 5 2 4" xfId="3238" xr:uid="{00000000-0005-0000-0000-00007A0C0000}"/>
    <cellStyle name="Assumption Date. 2 5 2 5" xfId="3239" xr:uid="{00000000-0005-0000-0000-00007B0C0000}"/>
    <cellStyle name="Assumption Date. 2 5 2 6" xfId="3240" xr:uid="{00000000-0005-0000-0000-00007C0C0000}"/>
    <cellStyle name="Assumption Date. 2 5 2 7" xfId="3241" xr:uid="{00000000-0005-0000-0000-00007D0C0000}"/>
    <cellStyle name="Assumption Date. 2 5 2 8" xfId="3242" xr:uid="{00000000-0005-0000-0000-00007E0C0000}"/>
    <cellStyle name="Assumption Date. 2 5 2 9" xfId="3243" xr:uid="{00000000-0005-0000-0000-00007F0C0000}"/>
    <cellStyle name="Assumption Date. 2 5 3" xfId="3244" xr:uid="{00000000-0005-0000-0000-0000800C0000}"/>
    <cellStyle name="Assumption Date. 2 5 3 10" xfId="3245" xr:uid="{00000000-0005-0000-0000-0000810C0000}"/>
    <cellStyle name="Assumption Date. 2 5 3 2" xfId="3246" xr:uid="{00000000-0005-0000-0000-0000820C0000}"/>
    <cellStyle name="Assumption Date. 2 5 3 2 10" xfId="3247" xr:uid="{00000000-0005-0000-0000-0000830C0000}"/>
    <cellStyle name="Assumption Date. 2 5 3 2 2" xfId="3248" xr:uid="{00000000-0005-0000-0000-0000840C0000}"/>
    <cellStyle name="Assumption Date. 2 5 3 2 3" xfId="3249" xr:uid="{00000000-0005-0000-0000-0000850C0000}"/>
    <cellStyle name="Assumption Date. 2 5 3 2 4" xfId="3250" xr:uid="{00000000-0005-0000-0000-0000860C0000}"/>
    <cellStyle name="Assumption Date. 2 5 3 2 5" xfId="3251" xr:uid="{00000000-0005-0000-0000-0000870C0000}"/>
    <cellStyle name="Assumption Date. 2 5 3 2 6" xfId="3252" xr:uid="{00000000-0005-0000-0000-0000880C0000}"/>
    <cellStyle name="Assumption Date. 2 5 3 2 7" xfId="3253" xr:uid="{00000000-0005-0000-0000-0000890C0000}"/>
    <cellStyle name="Assumption Date. 2 5 3 2 8" xfId="3254" xr:uid="{00000000-0005-0000-0000-00008A0C0000}"/>
    <cellStyle name="Assumption Date. 2 5 3 2 9" xfId="3255" xr:uid="{00000000-0005-0000-0000-00008B0C0000}"/>
    <cellStyle name="Assumption Date. 2 5 3 3" xfId="3256" xr:uid="{00000000-0005-0000-0000-00008C0C0000}"/>
    <cellStyle name="Assumption Date. 2 5 3 4" xfId="3257" xr:uid="{00000000-0005-0000-0000-00008D0C0000}"/>
    <cellStyle name="Assumption Date. 2 5 3 5" xfId="3258" xr:uid="{00000000-0005-0000-0000-00008E0C0000}"/>
    <cellStyle name="Assumption Date. 2 5 3 6" xfId="3259" xr:uid="{00000000-0005-0000-0000-00008F0C0000}"/>
    <cellStyle name="Assumption Date. 2 5 3 7" xfId="3260" xr:uid="{00000000-0005-0000-0000-0000900C0000}"/>
    <cellStyle name="Assumption Date. 2 5 3 8" xfId="3261" xr:uid="{00000000-0005-0000-0000-0000910C0000}"/>
    <cellStyle name="Assumption Date. 2 5 3 9" xfId="3262" xr:uid="{00000000-0005-0000-0000-0000920C0000}"/>
    <cellStyle name="Assumption Date. 2 5 4" xfId="3263" xr:uid="{00000000-0005-0000-0000-0000930C0000}"/>
    <cellStyle name="Assumption Date. 2 5 4 10" xfId="3264" xr:uid="{00000000-0005-0000-0000-0000940C0000}"/>
    <cellStyle name="Assumption Date. 2 5 4 2" xfId="3265" xr:uid="{00000000-0005-0000-0000-0000950C0000}"/>
    <cellStyle name="Assumption Date. 2 5 4 3" xfId="3266" xr:uid="{00000000-0005-0000-0000-0000960C0000}"/>
    <cellStyle name="Assumption Date. 2 5 4 4" xfId="3267" xr:uid="{00000000-0005-0000-0000-0000970C0000}"/>
    <cellStyle name="Assumption Date. 2 5 4 5" xfId="3268" xr:uid="{00000000-0005-0000-0000-0000980C0000}"/>
    <cellStyle name="Assumption Date. 2 5 4 6" xfId="3269" xr:uid="{00000000-0005-0000-0000-0000990C0000}"/>
    <cellStyle name="Assumption Date. 2 5 4 7" xfId="3270" xr:uid="{00000000-0005-0000-0000-00009A0C0000}"/>
    <cellStyle name="Assumption Date. 2 5 4 8" xfId="3271" xr:uid="{00000000-0005-0000-0000-00009B0C0000}"/>
    <cellStyle name="Assumption Date. 2 5 4 9" xfId="3272" xr:uid="{00000000-0005-0000-0000-00009C0C0000}"/>
    <cellStyle name="Assumption Date. 2 5 5" xfId="3273" xr:uid="{00000000-0005-0000-0000-00009D0C0000}"/>
    <cellStyle name="Assumption Date. 2 5 6" xfId="3274" xr:uid="{00000000-0005-0000-0000-00009E0C0000}"/>
    <cellStyle name="Assumption Date. 2 5 7" xfId="3275" xr:uid="{00000000-0005-0000-0000-00009F0C0000}"/>
    <cellStyle name="Assumption Date. 2 5 8" xfId="3276" xr:uid="{00000000-0005-0000-0000-0000A00C0000}"/>
    <cellStyle name="Assumption Date. 2 5 9" xfId="3277" xr:uid="{00000000-0005-0000-0000-0000A10C0000}"/>
    <cellStyle name="Assumption Date. 2 6" xfId="3278" xr:uid="{00000000-0005-0000-0000-0000A20C0000}"/>
    <cellStyle name="Assumption Date. 2 6 10" xfId="3279" xr:uid="{00000000-0005-0000-0000-0000A30C0000}"/>
    <cellStyle name="Assumption Date. 2 6 11" xfId="3280" xr:uid="{00000000-0005-0000-0000-0000A40C0000}"/>
    <cellStyle name="Assumption Date. 2 6 12" xfId="3281" xr:uid="{00000000-0005-0000-0000-0000A50C0000}"/>
    <cellStyle name="Assumption Date. 2 6 2" xfId="3282" xr:uid="{00000000-0005-0000-0000-0000A60C0000}"/>
    <cellStyle name="Assumption Date. 2 6 2 10" xfId="3283" xr:uid="{00000000-0005-0000-0000-0000A70C0000}"/>
    <cellStyle name="Assumption Date. 2 6 2 2" xfId="3284" xr:uid="{00000000-0005-0000-0000-0000A80C0000}"/>
    <cellStyle name="Assumption Date. 2 6 2 2 10" xfId="3285" xr:uid="{00000000-0005-0000-0000-0000A90C0000}"/>
    <cellStyle name="Assumption Date. 2 6 2 2 2" xfId="3286" xr:uid="{00000000-0005-0000-0000-0000AA0C0000}"/>
    <cellStyle name="Assumption Date. 2 6 2 2 3" xfId="3287" xr:uid="{00000000-0005-0000-0000-0000AB0C0000}"/>
    <cellStyle name="Assumption Date. 2 6 2 2 4" xfId="3288" xr:uid="{00000000-0005-0000-0000-0000AC0C0000}"/>
    <cellStyle name="Assumption Date. 2 6 2 2 5" xfId="3289" xr:uid="{00000000-0005-0000-0000-0000AD0C0000}"/>
    <cellStyle name="Assumption Date. 2 6 2 2 6" xfId="3290" xr:uid="{00000000-0005-0000-0000-0000AE0C0000}"/>
    <cellStyle name="Assumption Date. 2 6 2 2 7" xfId="3291" xr:uid="{00000000-0005-0000-0000-0000AF0C0000}"/>
    <cellStyle name="Assumption Date. 2 6 2 2 8" xfId="3292" xr:uid="{00000000-0005-0000-0000-0000B00C0000}"/>
    <cellStyle name="Assumption Date. 2 6 2 2 9" xfId="3293" xr:uid="{00000000-0005-0000-0000-0000B10C0000}"/>
    <cellStyle name="Assumption Date. 2 6 2 3" xfId="3294" xr:uid="{00000000-0005-0000-0000-0000B20C0000}"/>
    <cellStyle name="Assumption Date. 2 6 2 4" xfId="3295" xr:uid="{00000000-0005-0000-0000-0000B30C0000}"/>
    <cellStyle name="Assumption Date. 2 6 2 5" xfId="3296" xr:uid="{00000000-0005-0000-0000-0000B40C0000}"/>
    <cellStyle name="Assumption Date. 2 6 2 6" xfId="3297" xr:uid="{00000000-0005-0000-0000-0000B50C0000}"/>
    <cellStyle name="Assumption Date. 2 6 2 7" xfId="3298" xr:uid="{00000000-0005-0000-0000-0000B60C0000}"/>
    <cellStyle name="Assumption Date. 2 6 2 8" xfId="3299" xr:uid="{00000000-0005-0000-0000-0000B70C0000}"/>
    <cellStyle name="Assumption Date. 2 6 2 9" xfId="3300" xr:uid="{00000000-0005-0000-0000-0000B80C0000}"/>
    <cellStyle name="Assumption Date. 2 6 3" xfId="3301" xr:uid="{00000000-0005-0000-0000-0000B90C0000}"/>
    <cellStyle name="Assumption Date. 2 6 3 10" xfId="3302" xr:uid="{00000000-0005-0000-0000-0000BA0C0000}"/>
    <cellStyle name="Assumption Date. 2 6 3 2" xfId="3303" xr:uid="{00000000-0005-0000-0000-0000BB0C0000}"/>
    <cellStyle name="Assumption Date. 2 6 3 3" xfId="3304" xr:uid="{00000000-0005-0000-0000-0000BC0C0000}"/>
    <cellStyle name="Assumption Date. 2 6 3 4" xfId="3305" xr:uid="{00000000-0005-0000-0000-0000BD0C0000}"/>
    <cellStyle name="Assumption Date. 2 6 3 5" xfId="3306" xr:uid="{00000000-0005-0000-0000-0000BE0C0000}"/>
    <cellStyle name="Assumption Date. 2 6 3 6" xfId="3307" xr:uid="{00000000-0005-0000-0000-0000BF0C0000}"/>
    <cellStyle name="Assumption Date. 2 6 3 7" xfId="3308" xr:uid="{00000000-0005-0000-0000-0000C00C0000}"/>
    <cellStyle name="Assumption Date. 2 6 3 8" xfId="3309" xr:uid="{00000000-0005-0000-0000-0000C10C0000}"/>
    <cellStyle name="Assumption Date. 2 6 3 9" xfId="3310" xr:uid="{00000000-0005-0000-0000-0000C20C0000}"/>
    <cellStyle name="Assumption Date. 2 6 4" xfId="3311" xr:uid="{00000000-0005-0000-0000-0000C30C0000}"/>
    <cellStyle name="Assumption Date. 2 6 5" xfId="3312" xr:uid="{00000000-0005-0000-0000-0000C40C0000}"/>
    <cellStyle name="Assumption Date. 2 6 6" xfId="3313" xr:uid="{00000000-0005-0000-0000-0000C50C0000}"/>
    <cellStyle name="Assumption Date. 2 6 7" xfId="3314" xr:uid="{00000000-0005-0000-0000-0000C60C0000}"/>
    <cellStyle name="Assumption Date. 2 6 8" xfId="3315" xr:uid="{00000000-0005-0000-0000-0000C70C0000}"/>
    <cellStyle name="Assumption Date. 2 6 9" xfId="3316" xr:uid="{00000000-0005-0000-0000-0000C80C0000}"/>
    <cellStyle name="Assumption Date. 2 7" xfId="3317" xr:uid="{00000000-0005-0000-0000-0000C90C0000}"/>
    <cellStyle name="Assumption Date. 2 7 10" xfId="3318" xr:uid="{00000000-0005-0000-0000-0000CA0C0000}"/>
    <cellStyle name="Assumption Date. 2 7 11" xfId="3319" xr:uid="{00000000-0005-0000-0000-0000CB0C0000}"/>
    <cellStyle name="Assumption Date. 2 7 12" xfId="3320" xr:uid="{00000000-0005-0000-0000-0000CC0C0000}"/>
    <cellStyle name="Assumption Date. 2 7 2" xfId="3321" xr:uid="{00000000-0005-0000-0000-0000CD0C0000}"/>
    <cellStyle name="Assumption Date. 2 7 2 10" xfId="3322" xr:uid="{00000000-0005-0000-0000-0000CE0C0000}"/>
    <cellStyle name="Assumption Date. 2 7 2 2" xfId="3323" xr:uid="{00000000-0005-0000-0000-0000CF0C0000}"/>
    <cellStyle name="Assumption Date. 2 7 2 2 10" xfId="3324" xr:uid="{00000000-0005-0000-0000-0000D00C0000}"/>
    <cellStyle name="Assumption Date. 2 7 2 2 2" xfId="3325" xr:uid="{00000000-0005-0000-0000-0000D10C0000}"/>
    <cellStyle name="Assumption Date. 2 7 2 2 3" xfId="3326" xr:uid="{00000000-0005-0000-0000-0000D20C0000}"/>
    <cellStyle name="Assumption Date. 2 7 2 2 4" xfId="3327" xr:uid="{00000000-0005-0000-0000-0000D30C0000}"/>
    <cellStyle name="Assumption Date. 2 7 2 2 5" xfId="3328" xr:uid="{00000000-0005-0000-0000-0000D40C0000}"/>
    <cellStyle name="Assumption Date. 2 7 2 2 6" xfId="3329" xr:uid="{00000000-0005-0000-0000-0000D50C0000}"/>
    <cellStyle name="Assumption Date. 2 7 2 2 7" xfId="3330" xr:uid="{00000000-0005-0000-0000-0000D60C0000}"/>
    <cellStyle name="Assumption Date. 2 7 2 2 8" xfId="3331" xr:uid="{00000000-0005-0000-0000-0000D70C0000}"/>
    <cellStyle name="Assumption Date. 2 7 2 2 9" xfId="3332" xr:uid="{00000000-0005-0000-0000-0000D80C0000}"/>
    <cellStyle name="Assumption Date. 2 7 2 3" xfId="3333" xr:uid="{00000000-0005-0000-0000-0000D90C0000}"/>
    <cellStyle name="Assumption Date. 2 7 2 4" xfId="3334" xr:uid="{00000000-0005-0000-0000-0000DA0C0000}"/>
    <cellStyle name="Assumption Date. 2 7 2 5" xfId="3335" xr:uid="{00000000-0005-0000-0000-0000DB0C0000}"/>
    <cellStyle name="Assumption Date. 2 7 2 6" xfId="3336" xr:uid="{00000000-0005-0000-0000-0000DC0C0000}"/>
    <cellStyle name="Assumption Date. 2 7 2 7" xfId="3337" xr:uid="{00000000-0005-0000-0000-0000DD0C0000}"/>
    <cellStyle name="Assumption Date. 2 7 2 8" xfId="3338" xr:uid="{00000000-0005-0000-0000-0000DE0C0000}"/>
    <cellStyle name="Assumption Date. 2 7 2 9" xfId="3339" xr:uid="{00000000-0005-0000-0000-0000DF0C0000}"/>
    <cellStyle name="Assumption Date. 2 7 3" xfId="3340" xr:uid="{00000000-0005-0000-0000-0000E00C0000}"/>
    <cellStyle name="Assumption Date. 2 7 3 10" xfId="3341" xr:uid="{00000000-0005-0000-0000-0000E10C0000}"/>
    <cellStyle name="Assumption Date. 2 7 3 2" xfId="3342" xr:uid="{00000000-0005-0000-0000-0000E20C0000}"/>
    <cellStyle name="Assumption Date. 2 7 3 3" xfId="3343" xr:uid="{00000000-0005-0000-0000-0000E30C0000}"/>
    <cellStyle name="Assumption Date. 2 7 3 4" xfId="3344" xr:uid="{00000000-0005-0000-0000-0000E40C0000}"/>
    <cellStyle name="Assumption Date. 2 7 3 5" xfId="3345" xr:uid="{00000000-0005-0000-0000-0000E50C0000}"/>
    <cellStyle name="Assumption Date. 2 7 3 6" xfId="3346" xr:uid="{00000000-0005-0000-0000-0000E60C0000}"/>
    <cellStyle name="Assumption Date. 2 7 3 7" xfId="3347" xr:uid="{00000000-0005-0000-0000-0000E70C0000}"/>
    <cellStyle name="Assumption Date. 2 7 3 8" xfId="3348" xr:uid="{00000000-0005-0000-0000-0000E80C0000}"/>
    <cellStyle name="Assumption Date. 2 7 3 9" xfId="3349" xr:uid="{00000000-0005-0000-0000-0000E90C0000}"/>
    <cellStyle name="Assumption Date. 2 7 4" xfId="3350" xr:uid="{00000000-0005-0000-0000-0000EA0C0000}"/>
    <cellStyle name="Assumption Date. 2 7 5" xfId="3351" xr:uid="{00000000-0005-0000-0000-0000EB0C0000}"/>
    <cellStyle name="Assumption Date. 2 7 6" xfId="3352" xr:uid="{00000000-0005-0000-0000-0000EC0C0000}"/>
    <cellStyle name="Assumption Date. 2 7 7" xfId="3353" xr:uid="{00000000-0005-0000-0000-0000ED0C0000}"/>
    <cellStyle name="Assumption Date. 2 7 8" xfId="3354" xr:uid="{00000000-0005-0000-0000-0000EE0C0000}"/>
    <cellStyle name="Assumption Date. 2 7 9" xfId="3355" xr:uid="{00000000-0005-0000-0000-0000EF0C0000}"/>
    <cellStyle name="Assumption Date. 2 8" xfId="3356" xr:uid="{00000000-0005-0000-0000-0000F00C0000}"/>
    <cellStyle name="Assumption Date. 2 8 10" xfId="3357" xr:uid="{00000000-0005-0000-0000-0000F10C0000}"/>
    <cellStyle name="Assumption Date. 2 8 11" xfId="3358" xr:uid="{00000000-0005-0000-0000-0000F20C0000}"/>
    <cellStyle name="Assumption Date. 2 8 12" xfId="3359" xr:uid="{00000000-0005-0000-0000-0000F30C0000}"/>
    <cellStyle name="Assumption Date. 2 8 2" xfId="3360" xr:uid="{00000000-0005-0000-0000-0000F40C0000}"/>
    <cellStyle name="Assumption Date. 2 8 2 10" xfId="3361" xr:uid="{00000000-0005-0000-0000-0000F50C0000}"/>
    <cellStyle name="Assumption Date. 2 8 2 2" xfId="3362" xr:uid="{00000000-0005-0000-0000-0000F60C0000}"/>
    <cellStyle name="Assumption Date. 2 8 2 2 10" xfId="3363" xr:uid="{00000000-0005-0000-0000-0000F70C0000}"/>
    <cellStyle name="Assumption Date. 2 8 2 2 2" xfId="3364" xr:uid="{00000000-0005-0000-0000-0000F80C0000}"/>
    <cellStyle name="Assumption Date. 2 8 2 2 3" xfId="3365" xr:uid="{00000000-0005-0000-0000-0000F90C0000}"/>
    <cellStyle name="Assumption Date. 2 8 2 2 4" xfId="3366" xr:uid="{00000000-0005-0000-0000-0000FA0C0000}"/>
    <cellStyle name="Assumption Date. 2 8 2 2 5" xfId="3367" xr:uid="{00000000-0005-0000-0000-0000FB0C0000}"/>
    <cellStyle name="Assumption Date. 2 8 2 2 6" xfId="3368" xr:uid="{00000000-0005-0000-0000-0000FC0C0000}"/>
    <cellStyle name="Assumption Date. 2 8 2 2 7" xfId="3369" xr:uid="{00000000-0005-0000-0000-0000FD0C0000}"/>
    <cellStyle name="Assumption Date. 2 8 2 2 8" xfId="3370" xr:uid="{00000000-0005-0000-0000-0000FE0C0000}"/>
    <cellStyle name="Assumption Date. 2 8 2 2 9" xfId="3371" xr:uid="{00000000-0005-0000-0000-0000FF0C0000}"/>
    <cellStyle name="Assumption Date. 2 8 2 3" xfId="3372" xr:uid="{00000000-0005-0000-0000-0000000D0000}"/>
    <cellStyle name="Assumption Date. 2 8 2 4" xfId="3373" xr:uid="{00000000-0005-0000-0000-0000010D0000}"/>
    <cellStyle name="Assumption Date. 2 8 2 5" xfId="3374" xr:uid="{00000000-0005-0000-0000-0000020D0000}"/>
    <cellStyle name="Assumption Date. 2 8 2 6" xfId="3375" xr:uid="{00000000-0005-0000-0000-0000030D0000}"/>
    <cellStyle name="Assumption Date. 2 8 2 7" xfId="3376" xr:uid="{00000000-0005-0000-0000-0000040D0000}"/>
    <cellStyle name="Assumption Date. 2 8 2 8" xfId="3377" xr:uid="{00000000-0005-0000-0000-0000050D0000}"/>
    <cellStyle name="Assumption Date. 2 8 2 9" xfId="3378" xr:uid="{00000000-0005-0000-0000-0000060D0000}"/>
    <cellStyle name="Assumption Date. 2 8 3" xfId="3379" xr:uid="{00000000-0005-0000-0000-0000070D0000}"/>
    <cellStyle name="Assumption Date. 2 8 3 10" xfId="3380" xr:uid="{00000000-0005-0000-0000-0000080D0000}"/>
    <cellStyle name="Assumption Date. 2 8 3 2" xfId="3381" xr:uid="{00000000-0005-0000-0000-0000090D0000}"/>
    <cellStyle name="Assumption Date. 2 8 3 3" xfId="3382" xr:uid="{00000000-0005-0000-0000-00000A0D0000}"/>
    <cellStyle name="Assumption Date. 2 8 3 4" xfId="3383" xr:uid="{00000000-0005-0000-0000-00000B0D0000}"/>
    <cellStyle name="Assumption Date. 2 8 3 5" xfId="3384" xr:uid="{00000000-0005-0000-0000-00000C0D0000}"/>
    <cellStyle name="Assumption Date. 2 8 3 6" xfId="3385" xr:uid="{00000000-0005-0000-0000-00000D0D0000}"/>
    <cellStyle name="Assumption Date. 2 8 3 7" xfId="3386" xr:uid="{00000000-0005-0000-0000-00000E0D0000}"/>
    <cellStyle name="Assumption Date. 2 8 3 8" xfId="3387" xr:uid="{00000000-0005-0000-0000-00000F0D0000}"/>
    <cellStyle name="Assumption Date. 2 8 3 9" xfId="3388" xr:uid="{00000000-0005-0000-0000-0000100D0000}"/>
    <cellStyle name="Assumption Date. 2 8 4" xfId="3389" xr:uid="{00000000-0005-0000-0000-0000110D0000}"/>
    <cellStyle name="Assumption Date. 2 8 5" xfId="3390" xr:uid="{00000000-0005-0000-0000-0000120D0000}"/>
    <cellStyle name="Assumption Date. 2 8 6" xfId="3391" xr:uid="{00000000-0005-0000-0000-0000130D0000}"/>
    <cellStyle name="Assumption Date. 2 8 7" xfId="3392" xr:uid="{00000000-0005-0000-0000-0000140D0000}"/>
    <cellStyle name="Assumption Date. 2 8 8" xfId="3393" xr:uid="{00000000-0005-0000-0000-0000150D0000}"/>
    <cellStyle name="Assumption Date. 2 8 9" xfId="3394" xr:uid="{00000000-0005-0000-0000-0000160D0000}"/>
    <cellStyle name="Assumption Date. 2 9" xfId="3395" xr:uid="{00000000-0005-0000-0000-0000170D0000}"/>
    <cellStyle name="Assumption Date. 2 9 10" xfId="3396" xr:uid="{00000000-0005-0000-0000-0000180D0000}"/>
    <cellStyle name="Assumption Date. 2 9 2" xfId="3397" xr:uid="{00000000-0005-0000-0000-0000190D0000}"/>
    <cellStyle name="Assumption Date. 2 9 2 10" xfId="3398" xr:uid="{00000000-0005-0000-0000-00001A0D0000}"/>
    <cellStyle name="Assumption Date. 2 9 2 2" xfId="3399" xr:uid="{00000000-0005-0000-0000-00001B0D0000}"/>
    <cellStyle name="Assumption Date. 2 9 2 3" xfId="3400" xr:uid="{00000000-0005-0000-0000-00001C0D0000}"/>
    <cellStyle name="Assumption Date. 2 9 2 4" xfId="3401" xr:uid="{00000000-0005-0000-0000-00001D0D0000}"/>
    <cellStyle name="Assumption Date. 2 9 2 5" xfId="3402" xr:uid="{00000000-0005-0000-0000-00001E0D0000}"/>
    <cellStyle name="Assumption Date. 2 9 2 6" xfId="3403" xr:uid="{00000000-0005-0000-0000-00001F0D0000}"/>
    <cellStyle name="Assumption Date. 2 9 2 7" xfId="3404" xr:uid="{00000000-0005-0000-0000-0000200D0000}"/>
    <cellStyle name="Assumption Date. 2 9 2 8" xfId="3405" xr:uid="{00000000-0005-0000-0000-0000210D0000}"/>
    <cellStyle name="Assumption Date. 2 9 2 9" xfId="3406" xr:uid="{00000000-0005-0000-0000-0000220D0000}"/>
    <cellStyle name="Assumption Date. 2 9 3" xfId="3407" xr:uid="{00000000-0005-0000-0000-0000230D0000}"/>
    <cellStyle name="Assumption Date. 2 9 4" xfId="3408" xr:uid="{00000000-0005-0000-0000-0000240D0000}"/>
    <cellStyle name="Assumption Date. 2 9 5" xfId="3409" xr:uid="{00000000-0005-0000-0000-0000250D0000}"/>
    <cellStyle name="Assumption Date. 2 9 6" xfId="3410" xr:uid="{00000000-0005-0000-0000-0000260D0000}"/>
    <cellStyle name="Assumption Date. 2 9 7" xfId="3411" xr:uid="{00000000-0005-0000-0000-0000270D0000}"/>
    <cellStyle name="Assumption Date. 2 9 8" xfId="3412" xr:uid="{00000000-0005-0000-0000-0000280D0000}"/>
    <cellStyle name="Assumption Date. 2 9 9" xfId="3413" xr:uid="{00000000-0005-0000-0000-0000290D0000}"/>
    <cellStyle name="Assumption Date. 3" xfId="3414" xr:uid="{00000000-0005-0000-0000-00002A0D0000}"/>
    <cellStyle name="Assumption Date. 3 10" xfId="3415" xr:uid="{00000000-0005-0000-0000-00002B0D0000}"/>
    <cellStyle name="Assumption Date. 3 11" xfId="3416" xr:uid="{00000000-0005-0000-0000-00002C0D0000}"/>
    <cellStyle name="Assumption Date. 3 12" xfId="3417" xr:uid="{00000000-0005-0000-0000-00002D0D0000}"/>
    <cellStyle name="Assumption Date. 3 13" xfId="3418" xr:uid="{00000000-0005-0000-0000-00002E0D0000}"/>
    <cellStyle name="Assumption Date. 3 14" xfId="3419" xr:uid="{00000000-0005-0000-0000-00002F0D0000}"/>
    <cellStyle name="Assumption Date. 3 15" xfId="3420" xr:uid="{00000000-0005-0000-0000-0000300D0000}"/>
    <cellStyle name="Assumption Date. 3 16" xfId="3421" xr:uid="{00000000-0005-0000-0000-0000310D0000}"/>
    <cellStyle name="Assumption Date. 3 2" xfId="3422" xr:uid="{00000000-0005-0000-0000-0000320D0000}"/>
    <cellStyle name="Assumption Date. 3 2 10" xfId="3423" xr:uid="{00000000-0005-0000-0000-0000330D0000}"/>
    <cellStyle name="Assumption Date. 3 2 11" xfId="3424" xr:uid="{00000000-0005-0000-0000-0000340D0000}"/>
    <cellStyle name="Assumption Date. 3 2 12" xfId="3425" xr:uid="{00000000-0005-0000-0000-0000350D0000}"/>
    <cellStyle name="Assumption Date. 3 2 13" xfId="3426" xr:uid="{00000000-0005-0000-0000-0000360D0000}"/>
    <cellStyle name="Assumption Date. 3 2 14" xfId="3427" xr:uid="{00000000-0005-0000-0000-0000370D0000}"/>
    <cellStyle name="Assumption Date. 3 2 2" xfId="3428" xr:uid="{00000000-0005-0000-0000-0000380D0000}"/>
    <cellStyle name="Assumption Date. 3 2 2 10" xfId="3429" xr:uid="{00000000-0005-0000-0000-0000390D0000}"/>
    <cellStyle name="Assumption Date. 3 2 2 11" xfId="3430" xr:uid="{00000000-0005-0000-0000-00003A0D0000}"/>
    <cellStyle name="Assumption Date. 3 2 2 12" xfId="3431" xr:uid="{00000000-0005-0000-0000-00003B0D0000}"/>
    <cellStyle name="Assumption Date. 3 2 2 13" xfId="3432" xr:uid="{00000000-0005-0000-0000-00003C0D0000}"/>
    <cellStyle name="Assumption Date. 3 2 2 2" xfId="3433" xr:uid="{00000000-0005-0000-0000-00003D0D0000}"/>
    <cellStyle name="Assumption Date. 3 2 2 2 10" xfId="3434" xr:uid="{00000000-0005-0000-0000-00003E0D0000}"/>
    <cellStyle name="Assumption Date. 3 2 2 2 11" xfId="3435" xr:uid="{00000000-0005-0000-0000-00003F0D0000}"/>
    <cellStyle name="Assumption Date. 3 2 2 2 12" xfId="3436" xr:uid="{00000000-0005-0000-0000-0000400D0000}"/>
    <cellStyle name="Assumption Date. 3 2 2 2 2" xfId="3437" xr:uid="{00000000-0005-0000-0000-0000410D0000}"/>
    <cellStyle name="Assumption Date. 3 2 2 2 2 10" xfId="3438" xr:uid="{00000000-0005-0000-0000-0000420D0000}"/>
    <cellStyle name="Assumption Date. 3 2 2 2 2 2" xfId="3439" xr:uid="{00000000-0005-0000-0000-0000430D0000}"/>
    <cellStyle name="Assumption Date. 3 2 2 2 2 2 10" xfId="3440" xr:uid="{00000000-0005-0000-0000-0000440D0000}"/>
    <cellStyle name="Assumption Date. 3 2 2 2 2 2 2" xfId="3441" xr:uid="{00000000-0005-0000-0000-0000450D0000}"/>
    <cellStyle name="Assumption Date. 3 2 2 2 2 2 3" xfId="3442" xr:uid="{00000000-0005-0000-0000-0000460D0000}"/>
    <cellStyle name="Assumption Date. 3 2 2 2 2 2 4" xfId="3443" xr:uid="{00000000-0005-0000-0000-0000470D0000}"/>
    <cellStyle name="Assumption Date. 3 2 2 2 2 2 5" xfId="3444" xr:uid="{00000000-0005-0000-0000-0000480D0000}"/>
    <cellStyle name="Assumption Date. 3 2 2 2 2 2 6" xfId="3445" xr:uid="{00000000-0005-0000-0000-0000490D0000}"/>
    <cellStyle name="Assumption Date. 3 2 2 2 2 2 7" xfId="3446" xr:uid="{00000000-0005-0000-0000-00004A0D0000}"/>
    <cellStyle name="Assumption Date. 3 2 2 2 2 2 8" xfId="3447" xr:uid="{00000000-0005-0000-0000-00004B0D0000}"/>
    <cellStyle name="Assumption Date. 3 2 2 2 2 2 9" xfId="3448" xr:uid="{00000000-0005-0000-0000-00004C0D0000}"/>
    <cellStyle name="Assumption Date. 3 2 2 2 2 3" xfId="3449" xr:uid="{00000000-0005-0000-0000-00004D0D0000}"/>
    <cellStyle name="Assumption Date. 3 2 2 2 2 4" xfId="3450" xr:uid="{00000000-0005-0000-0000-00004E0D0000}"/>
    <cellStyle name="Assumption Date. 3 2 2 2 2 5" xfId="3451" xr:uid="{00000000-0005-0000-0000-00004F0D0000}"/>
    <cellStyle name="Assumption Date. 3 2 2 2 2 6" xfId="3452" xr:uid="{00000000-0005-0000-0000-0000500D0000}"/>
    <cellStyle name="Assumption Date. 3 2 2 2 2 7" xfId="3453" xr:uid="{00000000-0005-0000-0000-0000510D0000}"/>
    <cellStyle name="Assumption Date. 3 2 2 2 2 8" xfId="3454" xr:uid="{00000000-0005-0000-0000-0000520D0000}"/>
    <cellStyle name="Assumption Date. 3 2 2 2 2 9" xfId="3455" xr:uid="{00000000-0005-0000-0000-0000530D0000}"/>
    <cellStyle name="Assumption Date. 3 2 2 2 3" xfId="3456" xr:uid="{00000000-0005-0000-0000-0000540D0000}"/>
    <cellStyle name="Assumption Date. 3 2 2 2 3 10" xfId="3457" xr:uid="{00000000-0005-0000-0000-0000550D0000}"/>
    <cellStyle name="Assumption Date. 3 2 2 2 3 2" xfId="3458" xr:uid="{00000000-0005-0000-0000-0000560D0000}"/>
    <cellStyle name="Assumption Date. 3 2 2 2 3 3" xfId="3459" xr:uid="{00000000-0005-0000-0000-0000570D0000}"/>
    <cellStyle name="Assumption Date. 3 2 2 2 3 4" xfId="3460" xr:uid="{00000000-0005-0000-0000-0000580D0000}"/>
    <cellStyle name="Assumption Date. 3 2 2 2 3 5" xfId="3461" xr:uid="{00000000-0005-0000-0000-0000590D0000}"/>
    <cellStyle name="Assumption Date. 3 2 2 2 3 6" xfId="3462" xr:uid="{00000000-0005-0000-0000-00005A0D0000}"/>
    <cellStyle name="Assumption Date. 3 2 2 2 3 7" xfId="3463" xr:uid="{00000000-0005-0000-0000-00005B0D0000}"/>
    <cellStyle name="Assumption Date. 3 2 2 2 3 8" xfId="3464" xr:uid="{00000000-0005-0000-0000-00005C0D0000}"/>
    <cellStyle name="Assumption Date. 3 2 2 2 3 9" xfId="3465" xr:uid="{00000000-0005-0000-0000-00005D0D0000}"/>
    <cellStyle name="Assumption Date. 3 2 2 2 4" xfId="3466" xr:uid="{00000000-0005-0000-0000-00005E0D0000}"/>
    <cellStyle name="Assumption Date. 3 2 2 2 5" xfId="3467" xr:uid="{00000000-0005-0000-0000-00005F0D0000}"/>
    <cellStyle name="Assumption Date. 3 2 2 2 6" xfId="3468" xr:uid="{00000000-0005-0000-0000-0000600D0000}"/>
    <cellStyle name="Assumption Date. 3 2 2 2 7" xfId="3469" xr:uid="{00000000-0005-0000-0000-0000610D0000}"/>
    <cellStyle name="Assumption Date. 3 2 2 2 8" xfId="3470" xr:uid="{00000000-0005-0000-0000-0000620D0000}"/>
    <cellStyle name="Assumption Date. 3 2 2 2 9" xfId="3471" xr:uid="{00000000-0005-0000-0000-0000630D0000}"/>
    <cellStyle name="Assumption Date. 3 2 2 3" xfId="3472" xr:uid="{00000000-0005-0000-0000-0000640D0000}"/>
    <cellStyle name="Assumption Date. 3 2 2 3 10" xfId="3473" xr:uid="{00000000-0005-0000-0000-0000650D0000}"/>
    <cellStyle name="Assumption Date. 3 2 2 3 2" xfId="3474" xr:uid="{00000000-0005-0000-0000-0000660D0000}"/>
    <cellStyle name="Assumption Date. 3 2 2 3 2 10" xfId="3475" xr:uid="{00000000-0005-0000-0000-0000670D0000}"/>
    <cellStyle name="Assumption Date. 3 2 2 3 2 2" xfId="3476" xr:uid="{00000000-0005-0000-0000-0000680D0000}"/>
    <cellStyle name="Assumption Date. 3 2 2 3 2 3" xfId="3477" xr:uid="{00000000-0005-0000-0000-0000690D0000}"/>
    <cellStyle name="Assumption Date. 3 2 2 3 2 4" xfId="3478" xr:uid="{00000000-0005-0000-0000-00006A0D0000}"/>
    <cellStyle name="Assumption Date. 3 2 2 3 2 5" xfId="3479" xr:uid="{00000000-0005-0000-0000-00006B0D0000}"/>
    <cellStyle name="Assumption Date. 3 2 2 3 2 6" xfId="3480" xr:uid="{00000000-0005-0000-0000-00006C0D0000}"/>
    <cellStyle name="Assumption Date. 3 2 2 3 2 7" xfId="3481" xr:uid="{00000000-0005-0000-0000-00006D0D0000}"/>
    <cellStyle name="Assumption Date. 3 2 2 3 2 8" xfId="3482" xr:uid="{00000000-0005-0000-0000-00006E0D0000}"/>
    <cellStyle name="Assumption Date. 3 2 2 3 2 9" xfId="3483" xr:uid="{00000000-0005-0000-0000-00006F0D0000}"/>
    <cellStyle name="Assumption Date. 3 2 2 3 3" xfId="3484" xr:uid="{00000000-0005-0000-0000-0000700D0000}"/>
    <cellStyle name="Assumption Date. 3 2 2 3 4" xfId="3485" xr:uid="{00000000-0005-0000-0000-0000710D0000}"/>
    <cellStyle name="Assumption Date. 3 2 2 3 5" xfId="3486" xr:uid="{00000000-0005-0000-0000-0000720D0000}"/>
    <cellStyle name="Assumption Date. 3 2 2 3 6" xfId="3487" xr:uid="{00000000-0005-0000-0000-0000730D0000}"/>
    <cellStyle name="Assumption Date. 3 2 2 3 7" xfId="3488" xr:uid="{00000000-0005-0000-0000-0000740D0000}"/>
    <cellStyle name="Assumption Date. 3 2 2 3 8" xfId="3489" xr:uid="{00000000-0005-0000-0000-0000750D0000}"/>
    <cellStyle name="Assumption Date. 3 2 2 3 9" xfId="3490" xr:uid="{00000000-0005-0000-0000-0000760D0000}"/>
    <cellStyle name="Assumption Date. 3 2 2 4" xfId="3491" xr:uid="{00000000-0005-0000-0000-0000770D0000}"/>
    <cellStyle name="Assumption Date. 3 2 2 4 10" xfId="3492" xr:uid="{00000000-0005-0000-0000-0000780D0000}"/>
    <cellStyle name="Assumption Date. 3 2 2 4 2" xfId="3493" xr:uid="{00000000-0005-0000-0000-0000790D0000}"/>
    <cellStyle name="Assumption Date. 3 2 2 4 3" xfId="3494" xr:uid="{00000000-0005-0000-0000-00007A0D0000}"/>
    <cellStyle name="Assumption Date. 3 2 2 4 4" xfId="3495" xr:uid="{00000000-0005-0000-0000-00007B0D0000}"/>
    <cellStyle name="Assumption Date. 3 2 2 4 5" xfId="3496" xr:uid="{00000000-0005-0000-0000-00007C0D0000}"/>
    <cellStyle name="Assumption Date. 3 2 2 4 6" xfId="3497" xr:uid="{00000000-0005-0000-0000-00007D0D0000}"/>
    <cellStyle name="Assumption Date. 3 2 2 4 7" xfId="3498" xr:uid="{00000000-0005-0000-0000-00007E0D0000}"/>
    <cellStyle name="Assumption Date. 3 2 2 4 8" xfId="3499" xr:uid="{00000000-0005-0000-0000-00007F0D0000}"/>
    <cellStyle name="Assumption Date. 3 2 2 4 9" xfId="3500" xr:uid="{00000000-0005-0000-0000-0000800D0000}"/>
    <cellStyle name="Assumption Date. 3 2 2 5" xfId="3501" xr:uid="{00000000-0005-0000-0000-0000810D0000}"/>
    <cellStyle name="Assumption Date. 3 2 2 6" xfId="3502" xr:uid="{00000000-0005-0000-0000-0000820D0000}"/>
    <cellStyle name="Assumption Date. 3 2 2 7" xfId="3503" xr:uid="{00000000-0005-0000-0000-0000830D0000}"/>
    <cellStyle name="Assumption Date. 3 2 2 8" xfId="3504" xr:uid="{00000000-0005-0000-0000-0000840D0000}"/>
    <cellStyle name="Assumption Date. 3 2 2 9" xfId="3505" xr:uid="{00000000-0005-0000-0000-0000850D0000}"/>
    <cellStyle name="Assumption Date. 3 2 3" xfId="3506" xr:uid="{00000000-0005-0000-0000-0000860D0000}"/>
    <cellStyle name="Assumption Date. 3 2 3 10" xfId="3507" xr:uid="{00000000-0005-0000-0000-0000870D0000}"/>
    <cellStyle name="Assumption Date. 3 2 3 11" xfId="3508" xr:uid="{00000000-0005-0000-0000-0000880D0000}"/>
    <cellStyle name="Assumption Date. 3 2 3 12" xfId="3509" xr:uid="{00000000-0005-0000-0000-0000890D0000}"/>
    <cellStyle name="Assumption Date. 3 2 3 2" xfId="3510" xr:uid="{00000000-0005-0000-0000-00008A0D0000}"/>
    <cellStyle name="Assumption Date. 3 2 3 2 10" xfId="3511" xr:uid="{00000000-0005-0000-0000-00008B0D0000}"/>
    <cellStyle name="Assumption Date. 3 2 3 2 2" xfId="3512" xr:uid="{00000000-0005-0000-0000-00008C0D0000}"/>
    <cellStyle name="Assumption Date. 3 2 3 2 2 10" xfId="3513" xr:uid="{00000000-0005-0000-0000-00008D0D0000}"/>
    <cellStyle name="Assumption Date. 3 2 3 2 2 2" xfId="3514" xr:uid="{00000000-0005-0000-0000-00008E0D0000}"/>
    <cellStyle name="Assumption Date. 3 2 3 2 2 3" xfId="3515" xr:uid="{00000000-0005-0000-0000-00008F0D0000}"/>
    <cellStyle name="Assumption Date. 3 2 3 2 2 4" xfId="3516" xr:uid="{00000000-0005-0000-0000-0000900D0000}"/>
    <cellStyle name="Assumption Date. 3 2 3 2 2 5" xfId="3517" xr:uid="{00000000-0005-0000-0000-0000910D0000}"/>
    <cellStyle name="Assumption Date. 3 2 3 2 2 6" xfId="3518" xr:uid="{00000000-0005-0000-0000-0000920D0000}"/>
    <cellStyle name="Assumption Date. 3 2 3 2 2 7" xfId="3519" xr:uid="{00000000-0005-0000-0000-0000930D0000}"/>
    <cellStyle name="Assumption Date. 3 2 3 2 2 8" xfId="3520" xr:uid="{00000000-0005-0000-0000-0000940D0000}"/>
    <cellStyle name="Assumption Date. 3 2 3 2 2 9" xfId="3521" xr:uid="{00000000-0005-0000-0000-0000950D0000}"/>
    <cellStyle name="Assumption Date. 3 2 3 2 3" xfId="3522" xr:uid="{00000000-0005-0000-0000-0000960D0000}"/>
    <cellStyle name="Assumption Date. 3 2 3 2 4" xfId="3523" xr:uid="{00000000-0005-0000-0000-0000970D0000}"/>
    <cellStyle name="Assumption Date. 3 2 3 2 5" xfId="3524" xr:uid="{00000000-0005-0000-0000-0000980D0000}"/>
    <cellStyle name="Assumption Date. 3 2 3 2 6" xfId="3525" xr:uid="{00000000-0005-0000-0000-0000990D0000}"/>
    <cellStyle name="Assumption Date. 3 2 3 2 7" xfId="3526" xr:uid="{00000000-0005-0000-0000-00009A0D0000}"/>
    <cellStyle name="Assumption Date. 3 2 3 2 8" xfId="3527" xr:uid="{00000000-0005-0000-0000-00009B0D0000}"/>
    <cellStyle name="Assumption Date. 3 2 3 2 9" xfId="3528" xr:uid="{00000000-0005-0000-0000-00009C0D0000}"/>
    <cellStyle name="Assumption Date. 3 2 3 3" xfId="3529" xr:uid="{00000000-0005-0000-0000-00009D0D0000}"/>
    <cellStyle name="Assumption Date. 3 2 3 3 10" xfId="3530" xr:uid="{00000000-0005-0000-0000-00009E0D0000}"/>
    <cellStyle name="Assumption Date. 3 2 3 3 2" xfId="3531" xr:uid="{00000000-0005-0000-0000-00009F0D0000}"/>
    <cellStyle name="Assumption Date. 3 2 3 3 3" xfId="3532" xr:uid="{00000000-0005-0000-0000-0000A00D0000}"/>
    <cellStyle name="Assumption Date. 3 2 3 3 4" xfId="3533" xr:uid="{00000000-0005-0000-0000-0000A10D0000}"/>
    <cellStyle name="Assumption Date. 3 2 3 3 5" xfId="3534" xr:uid="{00000000-0005-0000-0000-0000A20D0000}"/>
    <cellStyle name="Assumption Date. 3 2 3 3 6" xfId="3535" xr:uid="{00000000-0005-0000-0000-0000A30D0000}"/>
    <cellStyle name="Assumption Date. 3 2 3 3 7" xfId="3536" xr:uid="{00000000-0005-0000-0000-0000A40D0000}"/>
    <cellStyle name="Assumption Date. 3 2 3 3 8" xfId="3537" xr:uid="{00000000-0005-0000-0000-0000A50D0000}"/>
    <cellStyle name="Assumption Date. 3 2 3 3 9" xfId="3538" xr:uid="{00000000-0005-0000-0000-0000A60D0000}"/>
    <cellStyle name="Assumption Date. 3 2 3 4" xfId="3539" xr:uid="{00000000-0005-0000-0000-0000A70D0000}"/>
    <cellStyle name="Assumption Date. 3 2 3 5" xfId="3540" xr:uid="{00000000-0005-0000-0000-0000A80D0000}"/>
    <cellStyle name="Assumption Date. 3 2 3 6" xfId="3541" xr:uid="{00000000-0005-0000-0000-0000A90D0000}"/>
    <cellStyle name="Assumption Date. 3 2 3 7" xfId="3542" xr:uid="{00000000-0005-0000-0000-0000AA0D0000}"/>
    <cellStyle name="Assumption Date. 3 2 3 8" xfId="3543" xr:uid="{00000000-0005-0000-0000-0000AB0D0000}"/>
    <cellStyle name="Assumption Date. 3 2 3 9" xfId="3544" xr:uid="{00000000-0005-0000-0000-0000AC0D0000}"/>
    <cellStyle name="Assumption Date. 3 2 4" xfId="3545" xr:uid="{00000000-0005-0000-0000-0000AD0D0000}"/>
    <cellStyle name="Assumption Date. 3 2 4 10" xfId="3546" xr:uid="{00000000-0005-0000-0000-0000AE0D0000}"/>
    <cellStyle name="Assumption Date. 3 2 4 2" xfId="3547" xr:uid="{00000000-0005-0000-0000-0000AF0D0000}"/>
    <cellStyle name="Assumption Date. 3 2 4 2 10" xfId="3548" xr:uid="{00000000-0005-0000-0000-0000B00D0000}"/>
    <cellStyle name="Assumption Date. 3 2 4 2 2" xfId="3549" xr:uid="{00000000-0005-0000-0000-0000B10D0000}"/>
    <cellStyle name="Assumption Date. 3 2 4 2 3" xfId="3550" xr:uid="{00000000-0005-0000-0000-0000B20D0000}"/>
    <cellStyle name="Assumption Date. 3 2 4 2 4" xfId="3551" xr:uid="{00000000-0005-0000-0000-0000B30D0000}"/>
    <cellStyle name="Assumption Date. 3 2 4 2 5" xfId="3552" xr:uid="{00000000-0005-0000-0000-0000B40D0000}"/>
    <cellStyle name="Assumption Date. 3 2 4 2 6" xfId="3553" xr:uid="{00000000-0005-0000-0000-0000B50D0000}"/>
    <cellStyle name="Assumption Date. 3 2 4 2 7" xfId="3554" xr:uid="{00000000-0005-0000-0000-0000B60D0000}"/>
    <cellStyle name="Assumption Date. 3 2 4 2 8" xfId="3555" xr:uid="{00000000-0005-0000-0000-0000B70D0000}"/>
    <cellStyle name="Assumption Date. 3 2 4 2 9" xfId="3556" xr:uid="{00000000-0005-0000-0000-0000B80D0000}"/>
    <cellStyle name="Assumption Date. 3 2 4 3" xfId="3557" xr:uid="{00000000-0005-0000-0000-0000B90D0000}"/>
    <cellStyle name="Assumption Date. 3 2 4 4" xfId="3558" xr:uid="{00000000-0005-0000-0000-0000BA0D0000}"/>
    <cellStyle name="Assumption Date. 3 2 4 5" xfId="3559" xr:uid="{00000000-0005-0000-0000-0000BB0D0000}"/>
    <cellStyle name="Assumption Date. 3 2 4 6" xfId="3560" xr:uid="{00000000-0005-0000-0000-0000BC0D0000}"/>
    <cellStyle name="Assumption Date. 3 2 4 7" xfId="3561" xr:uid="{00000000-0005-0000-0000-0000BD0D0000}"/>
    <cellStyle name="Assumption Date. 3 2 4 8" xfId="3562" xr:uid="{00000000-0005-0000-0000-0000BE0D0000}"/>
    <cellStyle name="Assumption Date. 3 2 4 9" xfId="3563" xr:uid="{00000000-0005-0000-0000-0000BF0D0000}"/>
    <cellStyle name="Assumption Date. 3 2 5" xfId="3564" xr:uid="{00000000-0005-0000-0000-0000C00D0000}"/>
    <cellStyle name="Assumption Date. 3 2 5 10" xfId="3565" xr:uid="{00000000-0005-0000-0000-0000C10D0000}"/>
    <cellStyle name="Assumption Date. 3 2 5 2" xfId="3566" xr:uid="{00000000-0005-0000-0000-0000C20D0000}"/>
    <cellStyle name="Assumption Date. 3 2 5 3" xfId="3567" xr:uid="{00000000-0005-0000-0000-0000C30D0000}"/>
    <cellStyle name="Assumption Date. 3 2 5 4" xfId="3568" xr:uid="{00000000-0005-0000-0000-0000C40D0000}"/>
    <cellStyle name="Assumption Date. 3 2 5 5" xfId="3569" xr:uid="{00000000-0005-0000-0000-0000C50D0000}"/>
    <cellStyle name="Assumption Date. 3 2 5 6" xfId="3570" xr:uid="{00000000-0005-0000-0000-0000C60D0000}"/>
    <cellStyle name="Assumption Date. 3 2 5 7" xfId="3571" xr:uid="{00000000-0005-0000-0000-0000C70D0000}"/>
    <cellStyle name="Assumption Date. 3 2 5 8" xfId="3572" xr:uid="{00000000-0005-0000-0000-0000C80D0000}"/>
    <cellStyle name="Assumption Date. 3 2 5 9" xfId="3573" xr:uid="{00000000-0005-0000-0000-0000C90D0000}"/>
    <cellStyle name="Assumption Date. 3 2 6" xfId="3574" xr:uid="{00000000-0005-0000-0000-0000CA0D0000}"/>
    <cellStyle name="Assumption Date. 3 2 7" xfId="3575" xr:uid="{00000000-0005-0000-0000-0000CB0D0000}"/>
    <cellStyle name="Assumption Date. 3 2 8" xfId="3576" xr:uid="{00000000-0005-0000-0000-0000CC0D0000}"/>
    <cellStyle name="Assumption Date. 3 2 9" xfId="3577" xr:uid="{00000000-0005-0000-0000-0000CD0D0000}"/>
    <cellStyle name="Assumption Date. 3 3" xfId="3578" xr:uid="{00000000-0005-0000-0000-0000CE0D0000}"/>
    <cellStyle name="Assumption Date. 3 3 10" xfId="3579" xr:uid="{00000000-0005-0000-0000-0000CF0D0000}"/>
    <cellStyle name="Assumption Date. 3 3 11" xfId="3580" xr:uid="{00000000-0005-0000-0000-0000D00D0000}"/>
    <cellStyle name="Assumption Date. 3 3 12" xfId="3581" xr:uid="{00000000-0005-0000-0000-0000D10D0000}"/>
    <cellStyle name="Assumption Date. 3 3 13" xfId="3582" xr:uid="{00000000-0005-0000-0000-0000D20D0000}"/>
    <cellStyle name="Assumption Date. 3 3 2" xfId="3583" xr:uid="{00000000-0005-0000-0000-0000D30D0000}"/>
    <cellStyle name="Assumption Date. 3 3 2 10" xfId="3584" xr:uid="{00000000-0005-0000-0000-0000D40D0000}"/>
    <cellStyle name="Assumption Date. 3 3 2 11" xfId="3585" xr:uid="{00000000-0005-0000-0000-0000D50D0000}"/>
    <cellStyle name="Assumption Date. 3 3 2 12" xfId="3586" xr:uid="{00000000-0005-0000-0000-0000D60D0000}"/>
    <cellStyle name="Assumption Date. 3 3 2 2" xfId="3587" xr:uid="{00000000-0005-0000-0000-0000D70D0000}"/>
    <cellStyle name="Assumption Date. 3 3 2 2 10" xfId="3588" xr:uid="{00000000-0005-0000-0000-0000D80D0000}"/>
    <cellStyle name="Assumption Date. 3 3 2 2 2" xfId="3589" xr:uid="{00000000-0005-0000-0000-0000D90D0000}"/>
    <cellStyle name="Assumption Date. 3 3 2 2 2 10" xfId="3590" xr:uid="{00000000-0005-0000-0000-0000DA0D0000}"/>
    <cellStyle name="Assumption Date. 3 3 2 2 2 2" xfId="3591" xr:uid="{00000000-0005-0000-0000-0000DB0D0000}"/>
    <cellStyle name="Assumption Date. 3 3 2 2 2 3" xfId="3592" xr:uid="{00000000-0005-0000-0000-0000DC0D0000}"/>
    <cellStyle name="Assumption Date. 3 3 2 2 2 4" xfId="3593" xr:uid="{00000000-0005-0000-0000-0000DD0D0000}"/>
    <cellStyle name="Assumption Date. 3 3 2 2 2 5" xfId="3594" xr:uid="{00000000-0005-0000-0000-0000DE0D0000}"/>
    <cellStyle name="Assumption Date. 3 3 2 2 2 6" xfId="3595" xr:uid="{00000000-0005-0000-0000-0000DF0D0000}"/>
    <cellStyle name="Assumption Date. 3 3 2 2 2 7" xfId="3596" xr:uid="{00000000-0005-0000-0000-0000E00D0000}"/>
    <cellStyle name="Assumption Date. 3 3 2 2 2 8" xfId="3597" xr:uid="{00000000-0005-0000-0000-0000E10D0000}"/>
    <cellStyle name="Assumption Date. 3 3 2 2 2 9" xfId="3598" xr:uid="{00000000-0005-0000-0000-0000E20D0000}"/>
    <cellStyle name="Assumption Date. 3 3 2 2 3" xfId="3599" xr:uid="{00000000-0005-0000-0000-0000E30D0000}"/>
    <cellStyle name="Assumption Date. 3 3 2 2 4" xfId="3600" xr:uid="{00000000-0005-0000-0000-0000E40D0000}"/>
    <cellStyle name="Assumption Date. 3 3 2 2 5" xfId="3601" xr:uid="{00000000-0005-0000-0000-0000E50D0000}"/>
    <cellStyle name="Assumption Date. 3 3 2 2 6" xfId="3602" xr:uid="{00000000-0005-0000-0000-0000E60D0000}"/>
    <cellStyle name="Assumption Date. 3 3 2 2 7" xfId="3603" xr:uid="{00000000-0005-0000-0000-0000E70D0000}"/>
    <cellStyle name="Assumption Date. 3 3 2 2 8" xfId="3604" xr:uid="{00000000-0005-0000-0000-0000E80D0000}"/>
    <cellStyle name="Assumption Date. 3 3 2 2 9" xfId="3605" xr:uid="{00000000-0005-0000-0000-0000E90D0000}"/>
    <cellStyle name="Assumption Date. 3 3 2 3" xfId="3606" xr:uid="{00000000-0005-0000-0000-0000EA0D0000}"/>
    <cellStyle name="Assumption Date. 3 3 2 3 10" xfId="3607" xr:uid="{00000000-0005-0000-0000-0000EB0D0000}"/>
    <cellStyle name="Assumption Date. 3 3 2 3 2" xfId="3608" xr:uid="{00000000-0005-0000-0000-0000EC0D0000}"/>
    <cellStyle name="Assumption Date. 3 3 2 3 3" xfId="3609" xr:uid="{00000000-0005-0000-0000-0000ED0D0000}"/>
    <cellStyle name="Assumption Date. 3 3 2 3 4" xfId="3610" xr:uid="{00000000-0005-0000-0000-0000EE0D0000}"/>
    <cellStyle name="Assumption Date. 3 3 2 3 5" xfId="3611" xr:uid="{00000000-0005-0000-0000-0000EF0D0000}"/>
    <cellStyle name="Assumption Date. 3 3 2 3 6" xfId="3612" xr:uid="{00000000-0005-0000-0000-0000F00D0000}"/>
    <cellStyle name="Assumption Date. 3 3 2 3 7" xfId="3613" xr:uid="{00000000-0005-0000-0000-0000F10D0000}"/>
    <cellStyle name="Assumption Date. 3 3 2 3 8" xfId="3614" xr:uid="{00000000-0005-0000-0000-0000F20D0000}"/>
    <cellStyle name="Assumption Date. 3 3 2 3 9" xfId="3615" xr:uid="{00000000-0005-0000-0000-0000F30D0000}"/>
    <cellStyle name="Assumption Date. 3 3 2 4" xfId="3616" xr:uid="{00000000-0005-0000-0000-0000F40D0000}"/>
    <cellStyle name="Assumption Date. 3 3 2 5" xfId="3617" xr:uid="{00000000-0005-0000-0000-0000F50D0000}"/>
    <cellStyle name="Assumption Date. 3 3 2 6" xfId="3618" xr:uid="{00000000-0005-0000-0000-0000F60D0000}"/>
    <cellStyle name="Assumption Date. 3 3 2 7" xfId="3619" xr:uid="{00000000-0005-0000-0000-0000F70D0000}"/>
    <cellStyle name="Assumption Date. 3 3 2 8" xfId="3620" xr:uid="{00000000-0005-0000-0000-0000F80D0000}"/>
    <cellStyle name="Assumption Date. 3 3 2 9" xfId="3621" xr:uid="{00000000-0005-0000-0000-0000F90D0000}"/>
    <cellStyle name="Assumption Date. 3 3 3" xfId="3622" xr:uid="{00000000-0005-0000-0000-0000FA0D0000}"/>
    <cellStyle name="Assumption Date. 3 3 3 10" xfId="3623" xr:uid="{00000000-0005-0000-0000-0000FB0D0000}"/>
    <cellStyle name="Assumption Date. 3 3 3 2" xfId="3624" xr:uid="{00000000-0005-0000-0000-0000FC0D0000}"/>
    <cellStyle name="Assumption Date. 3 3 3 2 10" xfId="3625" xr:uid="{00000000-0005-0000-0000-0000FD0D0000}"/>
    <cellStyle name="Assumption Date. 3 3 3 2 2" xfId="3626" xr:uid="{00000000-0005-0000-0000-0000FE0D0000}"/>
    <cellStyle name="Assumption Date. 3 3 3 2 3" xfId="3627" xr:uid="{00000000-0005-0000-0000-0000FF0D0000}"/>
    <cellStyle name="Assumption Date. 3 3 3 2 4" xfId="3628" xr:uid="{00000000-0005-0000-0000-0000000E0000}"/>
    <cellStyle name="Assumption Date. 3 3 3 2 5" xfId="3629" xr:uid="{00000000-0005-0000-0000-0000010E0000}"/>
    <cellStyle name="Assumption Date. 3 3 3 2 6" xfId="3630" xr:uid="{00000000-0005-0000-0000-0000020E0000}"/>
    <cellStyle name="Assumption Date. 3 3 3 2 7" xfId="3631" xr:uid="{00000000-0005-0000-0000-0000030E0000}"/>
    <cellStyle name="Assumption Date. 3 3 3 2 8" xfId="3632" xr:uid="{00000000-0005-0000-0000-0000040E0000}"/>
    <cellStyle name="Assumption Date. 3 3 3 2 9" xfId="3633" xr:uid="{00000000-0005-0000-0000-0000050E0000}"/>
    <cellStyle name="Assumption Date. 3 3 3 3" xfId="3634" xr:uid="{00000000-0005-0000-0000-0000060E0000}"/>
    <cellStyle name="Assumption Date. 3 3 3 4" xfId="3635" xr:uid="{00000000-0005-0000-0000-0000070E0000}"/>
    <cellStyle name="Assumption Date. 3 3 3 5" xfId="3636" xr:uid="{00000000-0005-0000-0000-0000080E0000}"/>
    <cellStyle name="Assumption Date. 3 3 3 6" xfId="3637" xr:uid="{00000000-0005-0000-0000-0000090E0000}"/>
    <cellStyle name="Assumption Date. 3 3 3 7" xfId="3638" xr:uid="{00000000-0005-0000-0000-00000A0E0000}"/>
    <cellStyle name="Assumption Date. 3 3 3 8" xfId="3639" xr:uid="{00000000-0005-0000-0000-00000B0E0000}"/>
    <cellStyle name="Assumption Date. 3 3 3 9" xfId="3640" xr:uid="{00000000-0005-0000-0000-00000C0E0000}"/>
    <cellStyle name="Assumption Date. 3 3 4" xfId="3641" xr:uid="{00000000-0005-0000-0000-00000D0E0000}"/>
    <cellStyle name="Assumption Date. 3 3 4 10" xfId="3642" xr:uid="{00000000-0005-0000-0000-00000E0E0000}"/>
    <cellStyle name="Assumption Date. 3 3 4 2" xfId="3643" xr:uid="{00000000-0005-0000-0000-00000F0E0000}"/>
    <cellStyle name="Assumption Date. 3 3 4 3" xfId="3644" xr:uid="{00000000-0005-0000-0000-0000100E0000}"/>
    <cellStyle name="Assumption Date. 3 3 4 4" xfId="3645" xr:uid="{00000000-0005-0000-0000-0000110E0000}"/>
    <cellStyle name="Assumption Date. 3 3 4 5" xfId="3646" xr:uid="{00000000-0005-0000-0000-0000120E0000}"/>
    <cellStyle name="Assumption Date. 3 3 4 6" xfId="3647" xr:uid="{00000000-0005-0000-0000-0000130E0000}"/>
    <cellStyle name="Assumption Date. 3 3 4 7" xfId="3648" xr:uid="{00000000-0005-0000-0000-0000140E0000}"/>
    <cellStyle name="Assumption Date. 3 3 4 8" xfId="3649" xr:uid="{00000000-0005-0000-0000-0000150E0000}"/>
    <cellStyle name="Assumption Date. 3 3 4 9" xfId="3650" xr:uid="{00000000-0005-0000-0000-0000160E0000}"/>
    <cellStyle name="Assumption Date. 3 3 5" xfId="3651" xr:uid="{00000000-0005-0000-0000-0000170E0000}"/>
    <cellStyle name="Assumption Date. 3 3 6" xfId="3652" xr:uid="{00000000-0005-0000-0000-0000180E0000}"/>
    <cellStyle name="Assumption Date. 3 3 7" xfId="3653" xr:uid="{00000000-0005-0000-0000-0000190E0000}"/>
    <cellStyle name="Assumption Date. 3 3 8" xfId="3654" xr:uid="{00000000-0005-0000-0000-00001A0E0000}"/>
    <cellStyle name="Assumption Date. 3 3 9" xfId="3655" xr:uid="{00000000-0005-0000-0000-00001B0E0000}"/>
    <cellStyle name="Assumption Date. 3 4" xfId="3656" xr:uid="{00000000-0005-0000-0000-00001C0E0000}"/>
    <cellStyle name="Assumption Date. 3 4 10" xfId="3657" xr:uid="{00000000-0005-0000-0000-00001D0E0000}"/>
    <cellStyle name="Assumption Date. 3 4 11" xfId="3658" xr:uid="{00000000-0005-0000-0000-00001E0E0000}"/>
    <cellStyle name="Assumption Date. 3 4 12" xfId="3659" xr:uid="{00000000-0005-0000-0000-00001F0E0000}"/>
    <cellStyle name="Assumption Date. 3 4 2" xfId="3660" xr:uid="{00000000-0005-0000-0000-0000200E0000}"/>
    <cellStyle name="Assumption Date. 3 4 2 10" xfId="3661" xr:uid="{00000000-0005-0000-0000-0000210E0000}"/>
    <cellStyle name="Assumption Date. 3 4 2 2" xfId="3662" xr:uid="{00000000-0005-0000-0000-0000220E0000}"/>
    <cellStyle name="Assumption Date. 3 4 2 2 10" xfId="3663" xr:uid="{00000000-0005-0000-0000-0000230E0000}"/>
    <cellStyle name="Assumption Date. 3 4 2 2 2" xfId="3664" xr:uid="{00000000-0005-0000-0000-0000240E0000}"/>
    <cellStyle name="Assumption Date. 3 4 2 2 3" xfId="3665" xr:uid="{00000000-0005-0000-0000-0000250E0000}"/>
    <cellStyle name="Assumption Date. 3 4 2 2 4" xfId="3666" xr:uid="{00000000-0005-0000-0000-0000260E0000}"/>
    <cellStyle name="Assumption Date. 3 4 2 2 5" xfId="3667" xr:uid="{00000000-0005-0000-0000-0000270E0000}"/>
    <cellStyle name="Assumption Date. 3 4 2 2 6" xfId="3668" xr:uid="{00000000-0005-0000-0000-0000280E0000}"/>
    <cellStyle name="Assumption Date. 3 4 2 2 7" xfId="3669" xr:uid="{00000000-0005-0000-0000-0000290E0000}"/>
    <cellStyle name="Assumption Date. 3 4 2 2 8" xfId="3670" xr:uid="{00000000-0005-0000-0000-00002A0E0000}"/>
    <cellStyle name="Assumption Date. 3 4 2 2 9" xfId="3671" xr:uid="{00000000-0005-0000-0000-00002B0E0000}"/>
    <cellStyle name="Assumption Date. 3 4 2 3" xfId="3672" xr:uid="{00000000-0005-0000-0000-00002C0E0000}"/>
    <cellStyle name="Assumption Date. 3 4 2 4" xfId="3673" xr:uid="{00000000-0005-0000-0000-00002D0E0000}"/>
    <cellStyle name="Assumption Date. 3 4 2 5" xfId="3674" xr:uid="{00000000-0005-0000-0000-00002E0E0000}"/>
    <cellStyle name="Assumption Date. 3 4 2 6" xfId="3675" xr:uid="{00000000-0005-0000-0000-00002F0E0000}"/>
    <cellStyle name="Assumption Date. 3 4 2 7" xfId="3676" xr:uid="{00000000-0005-0000-0000-0000300E0000}"/>
    <cellStyle name="Assumption Date. 3 4 2 8" xfId="3677" xr:uid="{00000000-0005-0000-0000-0000310E0000}"/>
    <cellStyle name="Assumption Date. 3 4 2 9" xfId="3678" xr:uid="{00000000-0005-0000-0000-0000320E0000}"/>
    <cellStyle name="Assumption Date. 3 4 3" xfId="3679" xr:uid="{00000000-0005-0000-0000-0000330E0000}"/>
    <cellStyle name="Assumption Date. 3 4 3 10" xfId="3680" xr:uid="{00000000-0005-0000-0000-0000340E0000}"/>
    <cellStyle name="Assumption Date. 3 4 3 2" xfId="3681" xr:uid="{00000000-0005-0000-0000-0000350E0000}"/>
    <cellStyle name="Assumption Date. 3 4 3 3" xfId="3682" xr:uid="{00000000-0005-0000-0000-0000360E0000}"/>
    <cellStyle name="Assumption Date. 3 4 3 4" xfId="3683" xr:uid="{00000000-0005-0000-0000-0000370E0000}"/>
    <cellStyle name="Assumption Date. 3 4 3 5" xfId="3684" xr:uid="{00000000-0005-0000-0000-0000380E0000}"/>
    <cellStyle name="Assumption Date. 3 4 3 6" xfId="3685" xr:uid="{00000000-0005-0000-0000-0000390E0000}"/>
    <cellStyle name="Assumption Date. 3 4 3 7" xfId="3686" xr:uid="{00000000-0005-0000-0000-00003A0E0000}"/>
    <cellStyle name="Assumption Date. 3 4 3 8" xfId="3687" xr:uid="{00000000-0005-0000-0000-00003B0E0000}"/>
    <cellStyle name="Assumption Date. 3 4 3 9" xfId="3688" xr:uid="{00000000-0005-0000-0000-00003C0E0000}"/>
    <cellStyle name="Assumption Date. 3 4 4" xfId="3689" xr:uid="{00000000-0005-0000-0000-00003D0E0000}"/>
    <cellStyle name="Assumption Date. 3 4 5" xfId="3690" xr:uid="{00000000-0005-0000-0000-00003E0E0000}"/>
    <cellStyle name="Assumption Date. 3 4 6" xfId="3691" xr:uid="{00000000-0005-0000-0000-00003F0E0000}"/>
    <cellStyle name="Assumption Date. 3 4 7" xfId="3692" xr:uid="{00000000-0005-0000-0000-0000400E0000}"/>
    <cellStyle name="Assumption Date. 3 4 8" xfId="3693" xr:uid="{00000000-0005-0000-0000-0000410E0000}"/>
    <cellStyle name="Assumption Date. 3 4 9" xfId="3694" xr:uid="{00000000-0005-0000-0000-0000420E0000}"/>
    <cellStyle name="Assumption Date. 3 5" xfId="3695" xr:uid="{00000000-0005-0000-0000-0000430E0000}"/>
    <cellStyle name="Assumption Date. 3 5 10" xfId="3696" xr:uid="{00000000-0005-0000-0000-0000440E0000}"/>
    <cellStyle name="Assumption Date. 3 5 11" xfId="3697" xr:uid="{00000000-0005-0000-0000-0000450E0000}"/>
    <cellStyle name="Assumption Date. 3 5 12" xfId="3698" xr:uid="{00000000-0005-0000-0000-0000460E0000}"/>
    <cellStyle name="Assumption Date. 3 5 2" xfId="3699" xr:uid="{00000000-0005-0000-0000-0000470E0000}"/>
    <cellStyle name="Assumption Date. 3 5 2 10" xfId="3700" xr:uid="{00000000-0005-0000-0000-0000480E0000}"/>
    <cellStyle name="Assumption Date. 3 5 2 2" xfId="3701" xr:uid="{00000000-0005-0000-0000-0000490E0000}"/>
    <cellStyle name="Assumption Date. 3 5 2 2 10" xfId="3702" xr:uid="{00000000-0005-0000-0000-00004A0E0000}"/>
    <cellStyle name="Assumption Date. 3 5 2 2 2" xfId="3703" xr:uid="{00000000-0005-0000-0000-00004B0E0000}"/>
    <cellStyle name="Assumption Date. 3 5 2 2 3" xfId="3704" xr:uid="{00000000-0005-0000-0000-00004C0E0000}"/>
    <cellStyle name="Assumption Date. 3 5 2 2 4" xfId="3705" xr:uid="{00000000-0005-0000-0000-00004D0E0000}"/>
    <cellStyle name="Assumption Date. 3 5 2 2 5" xfId="3706" xr:uid="{00000000-0005-0000-0000-00004E0E0000}"/>
    <cellStyle name="Assumption Date. 3 5 2 2 6" xfId="3707" xr:uid="{00000000-0005-0000-0000-00004F0E0000}"/>
    <cellStyle name="Assumption Date. 3 5 2 2 7" xfId="3708" xr:uid="{00000000-0005-0000-0000-0000500E0000}"/>
    <cellStyle name="Assumption Date. 3 5 2 2 8" xfId="3709" xr:uid="{00000000-0005-0000-0000-0000510E0000}"/>
    <cellStyle name="Assumption Date. 3 5 2 2 9" xfId="3710" xr:uid="{00000000-0005-0000-0000-0000520E0000}"/>
    <cellStyle name="Assumption Date. 3 5 2 3" xfId="3711" xr:uid="{00000000-0005-0000-0000-0000530E0000}"/>
    <cellStyle name="Assumption Date. 3 5 2 4" xfId="3712" xr:uid="{00000000-0005-0000-0000-0000540E0000}"/>
    <cellStyle name="Assumption Date. 3 5 2 5" xfId="3713" xr:uid="{00000000-0005-0000-0000-0000550E0000}"/>
    <cellStyle name="Assumption Date. 3 5 2 6" xfId="3714" xr:uid="{00000000-0005-0000-0000-0000560E0000}"/>
    <cellStyle name="Assumption Date. 3 5 2 7" xfId="3715" xr:uid="{00000000-0005-0000-0000-0000570E0000}"/>
    <cellStyle name="Assumption Date. 3 5 2 8" xfId="3716" xr:uid="{00000000-0005-0000-0000-0000580E0000}"/>
    <cellStyle name="Assumption Date. 3 5 2 9" xfId="3717" xr:uid="{00000000-0005-0000-0000-0000590E0000}"/>
    <cellStyle name="Assumption Date. 3 5 3" xfId="3718" xr:uid="{00000000-0005-0000-0000-00005A0E0000}"/>
    <cellStyle name="Assumption Date. 3 5 3 10" xfId="3719" xr:uid="{00000000-0005-0000-0000-00005B0E0000}"/>
    <cellStyle name="Assumption Date. 3 5 3 2" xfId="3720" xr:uid="{00000000-0005-0000-0000-00005C0E0000}"/>
    <cellStyle name="Assumption Date. 3 5 3 3" xfId="3721" xr:uid="{00000000-0005-0000-0000-00005D0E0000}"/>
    <cellStyle name="Assumption Date. 3 5 3 4" xfId="3722" xr:uid="{00000000-0005-0000-0000-00005E0E0000}"/>
    <cellStyle name="Assumption Date. 3 5 3 5" xfId="3723" xr:uid="{00000000-0005-0000-0000-00005F0E0000}"/>
    <cellStyle name="Assumption Date. 3 5 3 6" xfId="3724" xr:uid="{00000000-0005-0000-0000-0000600E0000}"/>
    <cellStyle name="Assumption Date. 3 5 3 7" xfId="3725" xr:uid="{00000000-0005-0000-0000-0000610E0000}"/>
    <cellStyle name="Assumption Date. 3 5 3 8" xfId="3726" xr:uid="{00000000-0005-0000-0000-0000620E0000}"/>
    <cellStyle name="Assumption Date. 3 5 3 9" xfId="3727" xr:uid="{00000000-0005-0000-0000-0000630E0000}"/>
    <cellStyle name="Assumption Date. 3 5 4" xfId="3728" xr:uid="{00000000-0005-0000-0000-0000640E0000}"/>
    <cellStyle name="Assumption Date. 3 5 5" xfId="3729" xr:uid="{00000000-0005-0000-0000-0000650E0000}"/>
    <cellStyle name="Assumption Date. 3 5 6" xfId="3730" xr:uid="{00000000-0005-0000-0000-0000660E0000}"/>
    <cellStyle name="Assumption Date. 3 5 7" xfId="3731" xr:uid="{00000000-0005-0000-0000-0000670E0000}"/>
    <cellStyle name="Assumption Date. 3 5 8" xfId="3732" xr:uid="{00000000-0005-0000-0000-0000680E0000}"/>
    <cellStyle name="Assumption Date. 3 5 9" xfId="3733" xr:uid="{00000000-0005-0000-0000-0000690E0000}"/>
    <cellStyle name="Assumption Date. 3 6" xfId="3734" xr:uid="{00000000-0005-0000-0000-00006A0E0000}"/>
    <cellStyle name="Assumption Date. 3 6 10" xfId="3735" xr:uid="{00000000-0005-0000-0000-00006B0E0000}"/>
    <cellStyle name="Assumption Date. 3 6 2" xfId="3736" xr:uid="{00000000-0005-0000-0000-00006C0E0000}"/>
    <cellStyle name="Assumption Date. 3 6 2 10" xfId="3737" xr:uid="{00000000-0005-0000-0000-00006D0E0000}"/>
    <cellStyle name="Assumption Date. 3 6 2 2" xfId="3738" xr:uid="{00000000-0005-0000-0000-00006E0E0000}"/>
    <cellStyle name="Assumption Date. 3 6 2 3" xfId="3739" xr:uid="{00000000-0005-0000-0000-00006F0E0000}"/>
    <cellStyle name="Assumption Date. 3 6 2 4" xfId="3740" xr:uid="{00000000-0005-0000-0000-0000700E0000}"/>
    <cellStyle name="Assumption Date. 3 6 2 5" xfId="3741" xr:uid="{00000000-0005-0000-0000-0000710E0000}"/>
    <cellStyle name="Assumption Date. 3 6 2 6" xfId="3742" xr:uid="{00000000-0005-0000-0000-0000720E0000}"/>
    <cellStyle name="Assumption Date. 3 6 2 7" xfId="3743" xr:uid="{00000000-0005-0000-0000-0000730E0000}"/>
    <cellStyle name="Assumption Date. 3 6 2 8" xfId="3744" xr:uid="{00000000-0005-0000-0000-0000740E0000}"/>
    <cellStyle name="Assumption Date. 3 6 2 9" xfId="3745" xr:uid="{00000000-0005-0000-0000-0000750E0000}"/>
    <cellStyle name="Assumption Date. 3 6 3" xfId="3746" xr:uid="{00000000-0005-0000-0000-0000760E0000}"/>
    <cellStyle name="Assumption Date. 3 6 4" xfId="3747" xr:uid="{00000000-0005-0000-0000-0000770E0000}"/>
    <cellStyle name="Assumption Date. 3 6 5" xfId="3748" xr:uid="{00000000-0005-0000-0000-0000780E0000}"/>
    <cellStyle name="Assumption Date. 3 6 6" xfId="3749" xr:uid="{00000000-0005-0000-0000-0000790E0000}"/>
    <cellStyle name="Assumption Date. 3 6 7" xfId="3750" xr:uid="{00000000-0005-0000-0000-00007A0E0000}"/>
    <cellStyle name="Assumption Date. 3 6 8" xfId="3751" xr:uid="{00000000-0005-0000-0000-00007B0E0000}"/>
    <cellStyle name="Assumption Date. 3 6 9" xfId="3752" xr:uid="{00000000-0005-0000-0000-00007C0E0000}"/>
    <cellStyle name="Assumption Date. 3 7" xfId="3753" xr:uid="{00000000-0005-0000-0000-00007D0E0000}"/>
    <cellStyle name="Assumption Date. 3 7 10" xfId="3754" xr:uid="{00000000-0005-0000-0000-00007E0E0000}"/>
    <cellStyle name="Assumption Date. 3 7 2" xfId="3755" xr:uid="{00000000-0005-0000-0000-00007F0E0000}"/>
    <cellStyle name="Assumption Date. 3 7 3" xfId="3756" xr:uid="{00000000-0005-0000-0000-0000800E0000}"/>
    <cellStyle name="Assumption Date. 3 7 4" xfId="3757" xr:uid="{00000000-0005-0000-0000-0000810E0000}"/>
    <cellStyle name="Assumption Date. 3 7 5" xfId="3758" xr:uid="{00000000-0005-0000-0000-0000820E0000}"/>
    <cellStyle name="Assumption Date. 3 7 6" xfId="3759" xr:uid="{00000000-0005-0000-0000-0000830E0000}"/>
    <cellStyle name="Assumption Date. 3 7 7" xfId="3760" xr:uid="{00000000-0005-0000-0000-0000840E0000}"/>
    <cellStyle name="Assumption Date. 3 7 8" xfId="3761" xr:uid="{00000000-0005-0000-0000-0000850E0000}"/>
    <cellStyle name="Assumption Date. 3 7 9" xfId="3762" xr:uid="{00000000-0005-0000-0000-0000860E0000}"/>
    <cellStyle name="Assumption Date. 3 8" xfId="3763" xr:uid="{00000000-0005-0000-0000-0000870E0000}"/>
    <cellStyle name="Assumption Date. 3 9" xfId="3764" xr:uid="{00000000-0005-0000-0000-0000880E0000}"/>
    <cellStyle name="Assumption Date. 4" xfId="3765" xr:uid="{00000000-0005-0000-0000-0000890E0000}"/>
    <cellStyle name="Assumption Date. 4 10" xfId="3766" xr:uid="{00000000-0005-0000-0000-00008A0E0000}"/>
    <cellStyle name="Assumption Date. 4 11" xfId="3767" xr:uid="{00000000-0005-0000-0000-00008B0E0000}"/>
    <cellStyle name="Assumption Date. 4 12" xfId="3768" xr:uid="{00000000-0005-0000-0000-00008C0E0000}"/>
    <cellStyle name="Assumption Date. 4 13" xfId="3769" xr:uid="{00000000-0005-0000-0000-00008D0E0000}"/>
    <cellStyle name="Assumption Date. 4 2" xfId="3770" xr:uid="{00000000-0005-0000-0000-00008E0E0000}"/>
    <cellStyle name="Assumption Date. 4 2 10" xfId="3771" xr:uid="{00000000-0005-0000-0000-00008F0E0000}"/>
    <cellStyle name="Assumption Date. 4 2 11" xfId="3772" xr:uid="{00000000-0005-0000-0000-0000900E0000}"/>
    <cellStyle name="Assumption Date. 4 2 12" xfId="3773" xr:uid="{00000000-0005-0000-0000-0000910E0000}"/>
    <cellStyle name="Assumption Date. 4 2 2" xfId="3774" xr:uid="{00000000-0005-0000-0000-0000920E0000}"/>
    <cellStyle name="Assumption Date. 4 2 2 10" xfId="3775" xr:uid="{00000000-0005-0000-0000-0000930E0000}"/>
    <cellStyle name="Assumption Date. 4 2 2 2" xfId="3776" xr:uid="{00000000-0005-0000-0000-0000940E0000}"/>
    <cellStyle name="Assumption Date. 4 2 2 2 10" xfId="3777" xr:uid="{00000000-0005-0000-0000-0000950E0000}"/>
    <cellStyle name="Assumption Date. 4 2 2 2 2" xfId="3778" xr:uid="{00000000-0005-0000-0000-0000960E0000}"/>
    <cellStyle name="Assumption Date. 4 2 2 2 3" xfId="3779" xr:uid="{00000000-0005-0000-0000-0000970E0000}"/>
    <cellStyle name="Assumption Date. 4 2 2 2 4" xfId="3780" xr:uid="{00000000-0005-0000-0000-0000980E0000}"/>
    <cellStyle name="Assumption Date. 4 2 2 2 5" xfId="3781" xr:uid="{00000000-0005-0000-0000-0000990E0000}"/>
    <cellStyle name="Assumption Date. 4 2 2 2 6" xfId="3782" xr:uid="{00000000-0005-0000-0000-00009A0E0000}"/>
    <cellStyle name="Assumption Date. 4 2 2 2 7" xfId="3783" xr:uid="{00000000-0005-0000-0000-00009B0E0000}"/>
    <cellStyle name="Assumption Date. 4 2 2 2 8" xfId="3784" xr:uid="{00000000-0005-0000-0000-00009C0E0000}"/>
    <cellStyle name="Assumption Date. 4 2 2 2 9" xfId="3785" xr:uid="{00000000-0005-0000-0000-00009D0E0000}"/>
    <cellStyle name="Assumption Date. 4 2 2 3" xfId="3786" xr:uid="{00000000-0005-0000-0000-00009E0E0000}"/>
    <cellStyle name="Assumption Date. 4 2 2 4" xfId="3787" xr:uid="{00000000-0005-0000-0000-00009F0E0000}"/>
    <cellStyle name="Assumption Date. 4 2 2 5" xfId="3788" xr:uid="{00000000-0005-0000-0000-0000A00E0000}"/>
    <cellStyle name="Assumption Date. 4 2 2 6" xfId="3789" xr:uid="{00000000-0005-0000-0000-0000A10E0000}"/>
    <cellStyle name="Assumption Date. 4 2 2 7" xfId="3790" xr:uid="{00000000-0005-0000-0000-0000A20E0000}"/>
    <cellStyle name="Assumption Date. 4 2 2 8" xfId="3791" xr:uid="{00000000-0005-0000-0000-0000A30E0000}"/>
    <cellStyle name="Assumption Date. 4 2 2 9" xfId="3792" xr:uid="{00000000-0005-0000-0000-0000A40E0000}"/>
    <cellStyle name="Assumption Date. 4 2 3" xfId="3793" xr:uid="{00000000-0005-0000-0000-0000A50E0000}"/>
    <cellStyle name="Assumption Date. 4 2 3 10" xfId="3794" xr:uid="{00000000-0005-0000-0000-0000A60E0000}"/>
    <cellStyle name="Assumption Date. 4 2 3 2" xfId="3795" xr:uid="{00000000-0005-0000-0000-0000A70E0000}"/>
    <cellStyle name="Assumption Date. 4 2 3 3" xfId="3796" xr:uid="{00000000-0005-0000-0000-0000A80E0000}"/>
    <cellStyle name="Assumption Date. 4 2 3 4" xfId="3797" xr:uid="{00000000-0005-0000-0000-0000A90E0000}"/>
    <cellStyle name="Assumption Date. 4 2 3 5" xfId="3798" xr:uid="{00000000-0005-0000-0000-0000AA0E0000}"/>
    <cellStyle name="Assumption Date. 4 2 3 6" xfId="3799" xr:uid="{00000000-0005-0000-0000-0000AB0E0000}"/>
    <cellStyle name="Assumption Date. 4 2 3 7" xfId="3800" xr:uid="{00000000-0005-0000-0000-0000AC0E0000}"/>
    <cellStyle name="Assumption Date. 4 2 3 8" xfId="3801" xr:uid="{00000000-0005-0000-0000-0000AD0E0000}"/>
    <cellStyle name="Assumption Date. 4 2 3 9" xfId="3802" xr:uid="{00000000-0005-0000-0000-0000AE0E0000}"/>
    <cellStyle name="Assumption Date. 4 2 4" xfId="3803" xr:uid="{00000000-0005-0000-0000-0000AF0E0000}"/>
    <cellStyle name="Assumption Date. 4 2 5" xfId="3804" xr:uid="{00000000-0005-0000-0000-0000B00E0000}"/>
    <cellStyle name="Assumption Date. 4 2 6" xfId="3805" xr:uid="{00000000-0005-0000-0000-0000B10E0000}"/>
    <cellStyle name="Assumption Date. 4 2 7" xfId="3806" xr:uid="{00000000-0005-0000-0000-0000B20E0000}"/>
    <cellStyle name="Assumption Date. 4 2 8" xfId="3807" xr:uid="{00000000-0005-0000-0000-0000B30E0000}"/>
    <cellStyle name="Assumption Date. 4 2 9" xfId="3808" xr:uid="{00000000-0005-0000-0000-0000B40E0000}"/>
    <cellStyle name="Assumption Date. 4 3" xfId="3809" xr:uid="{00000000-0005-0000-0000-0000B50E0000}"/>
    <cellStyle name="Assumption Date. 4 3 10" xfId="3810" xr:uid="{00000000-0005-0000-0000-0000B60E0000}"/>
    <cellStyle name="Assumption Date. 4 3 2" xfId="3811" xr:uid="{00000000-0005-0000-0000-0000B70E0000}"/>
    <cellStyle name="Assumption Date. 4 3 2 10" xfId="3812" xr:uid="{00000000-0005-0000-0000-0000B80E0000}"/>
    <cellStyle name="Assumption Date. 4 3 2 2" xfId="3813" xr:uid="{00000000-0005-0000-0000-0000B90E0000}"/>
    <cellStyle name="Assumption Date. 4 3 2 3" xfId="3814" xr:uid="{00000000-0005-0000-0000-0000BA0E0000}"/>
    <cellStyle name="Assumption Date. 4 3 2 4" xfId="3815" xr:uid="{00000000-0005-0000-0000-0000BB0E0000}"/>
    <cellStyle name="Assumption Date. 4 3 2 5" xfId="3816" xr:uid="{00000000-0005-0000-0000-0000BC0E0000}"/>
    <cellStyle name="Assumption Date. 4 3 2 6" xfId="3817" xr:uid="{00000000-0005-0000-0000-0000BD0E0000}"/>
    <cellStyle name="Assumption Date. 4 3 2 7" xfId="3818" xr:uid="{00000000-0005-0000-0000-0000BE0E0000}"/>
    <cellStyle name="Assumption Date. 4 3 2 8" xfId="3819" xr:uid="{00000000-0005-0000-0000-0000BF0E0000}"/>
    <cellStyle name="Assumption Date. 4 3 2 9" xfId="3820" xr:uid="{00000000-0005-0000-0000-0000C00E0000}"/>
    <cellStyle name="Assumption Date. 4 3 3" xfId="3821" xr:uid="{00000000-0005-0000-0000-0000C10E0000}"/>
    <cellStyle name="Assumption Date. 4 3 4" xfId="3822" xr:uid="{00000000-0005-0000-0000-0000C20E0000}"/>
    <cellStyle name="Assumption Date. 4 3 5" xfId="3823" xr:uid="{00000000-0005-0000-0000-0000C30E0000}"/>
    <cellStyle name="Assumption Date. 4 3 6" xfId="3824" xr:uid="{00000000-0005-0000-0000-0000C40E0000}"/>
    <cellStyle name="Assumption Date. 4 3 7" xfId="3825" xr:uid="{00000000-0005-0000-0000-0000C50E0000}"/>
    <cellStyle name="Assumption Date. 4 3 8" xfId="3826" xr:uid="{00000000-0005-0000-0000-0000C60E0000}"/>
    <cellStyle name="Assumption Date. 4 3 9" xfId="3827" xr:uid="{00000000-0005-0000-0000-0000C70E0000}"/>
    <cellStyle name="Assumption Date. 4 4" xfId="3828" xr:uid="{00000000-0005-0000-0000-0000C80E0000}"/>
    <cellStyle name="Assumption Date. 4 4 10" xfId="3829" xr:uid="{00000000-0005-0000-0000-0000C90E0000}"/>
    <cellStyle name="Assumption Date. 4 4 2" xfId="3830" xr:uid="{00000000-0005-0000-0000-0000CA0E0000}"/>
    <cellStyle name="Assumption Date. 4 4 3" xfId="3831" xr:uid="{00000000-0005-0000-0000-0000CB0E0000}"/>
    <cellStyle name="Assumption Date. 4 4 4" xfId="3832" xr:uid="{00000000-0005-0000-0000-0000CC0E0000}"/>
    <cellStyle name="Assumption Date. 4 4 5" xfId="3833" xr:uid="{00000000-0005-0000-0000-0000CD0E0000}"/>
    <cellStyle name="Assumption Date. 4 4 6" xfId="3834" xr:uid="{00000000-0005-0000-0000-0000CE0E0000}"/>
    <cellStyle name="Assumption Date. 4 4 7" xfId="3835" xr:uid="{00000000-0005-0000-0000-0000CF0E0000}"/>
    <cellStyle name="Assumption Date. 4 4 8" xfId="3836" xr:uid="{00000000-0005-0000-0000-0000D00E0000}"/>
    <cellStyle name="Assumption Date. 4 4 9" xfId="3837" xr:uid="{00000000-0005-0000-0000-0000D10E0000}"/>
    <cellStyle name="Assumption Date. 4 5" xfId="3838" xr:uid="{00000000-0005-0000-0000-0000D20E0000}"/>
    <cellStyle name="Assumption Date. 4 6" xfId="3839" xr:uid="{00000000-0005-0000-0000-0000D30E0000}"/>
    <cellStyle name="Assumption Date. 4 7" xfId="3840" xr:uid="{00000000-0005-0000-0000-0000D40E0000}"/>
    <cellStyle name="Assumption Date. 4 8" xfId="3841" xr:uid="{00000000-0005-0000-0000-0000D50E0000}"/>
    <cellStyle name="Assumption Date. 4 9" xfId="3842" xr:uid="{00000000-0005-0000-0000-0000D60E0000}"/>
    <cellStyle name="Assumption Date. 5" xfId="3843" xr:uid="{00000000-0005-0000-0000-0000D70E0000}"/>
    <cellStyle name="Assumption Date. 5 10" xfId="3844" xr:uid="{00000000-0005-0000-0000-0000D80E0000}"/>
    <cellStyle name="Assumption Date. 5 11" xfId="3845" xr:uid="{00000000-0005-0000-0000-0000D90E0000}"/>
    <cellStyle name="Assumption Date. 5 12" xfId="3846" xr:uid="{00000000-0005-0000-0000-0000DA0E0000}"/>
    <cellStyle name="Assumption Date. 5 13" xfId="3847" xr:uid="{00000000-0005-0000-0000-0000DB0E0000}"/>
    <cellStyle name="Assumption Date. 5 2" xfId="3848" xr:uid="{00000000-0005-0000-0000-0000DC0E0000}"/>
    <cellStyle name="Assumption Date. 5 2 10" xfId="3849" xr:uid="{00000000-0005-0000-0000-0000DD0E0000}"/>
    <cellStyle name="Assumption Date. 5 2 11" xfId="3850" xr:uid="{00000000-0005-0000-0000-0000DE0E0000}"/>
    <cellStyle name="Assumption Date. 5 2 12" xfId="3851" xr:uid="{00000000-0005-0000-0000-0000DF0E0000}"/>
    <cellStyle name="Assumption Date. 5 2 2" xfId="3852" xr:uid="{00000000-0005-0000-0000-0000E00E0000}"/>
    <cellStyle name="Assumption Date. 5 2 2 10" xfId="3853" xr:uid="{00000000-0005-0000-0000-0000E10E0000}"/>
    <cellStyle name="Assumption Date. 5 2 2 2" xfId="3854" xr:uid="{00000000-0005-0000-0000-0000E20E0000}"/>
    <cellStyle name="Assumption Date. 5 2 2 2 10" xfId="3855" xr:uid="{00000000-0005-0000-0000-0000E30E0000}"/>
    <cellStyle name="Assumption Date. 5 2 2 2 2" xfId="3856" xr:uid="{00000000-0005-0000-0000-0000E40E0000}"/>
    <cellStyle name="Assumption Date. 5 2 2 2 3" xfId="3857" xr:uid="{00000000-0005-0000-0000-0000E50E0000}"/>
    <cellStyle name="Assumption Date. 5 2 2 2 4" xfId="3858" xr:uid="{00000000-0005-0000-0000-0000E60E0000}"/>
    <cellStyle name="Assumption Date. 5 2 2 2 5" xfId="3859" xr:uid="{00000000-0005-0000-0000-0000E70E0000}"/>
    <cellStyle name="Assumption Date. 5 2 2 2 6" xfId="3860" xr:uid="{00000000-0005-0000-0000-0000E80E0000}"/>
    <cellStyle name="Assumption Date. 5 2 2 2 7" xfId="3861" xr:uid="{00000000-0005-0000-0000-0000E90E0000}"/>
    <cellStyle name="Assumption Date. 5 2 2 2 8" xfId="3862" xr:uid="{00000000-0005-0000-0000-0000EA0E0000}"/>
    <cellStyle name="Assumption Date. 5 2 2 2 9" xfId="3863" xr:uid="{00000000-0005-0000-0000-0000EB0E0000}"/>
    <cellStyle name="Assumption Date. 5 2 2 3" xfId="3864" xr:uid="{00000000-0005-0000-0000-0000EC0E0000}"/>
    <cellStyle name="Assumption Date. 5 2 2 4" xfId="3865" xr:uid="{00000000-0005-0000-0000-0000ED0E0000}"/>
    <cellStyle name="Assumption Date. 5 2 2 5" xfId="3866" xr:uid="{00000000-0005-0000-0000-0000EE0E0000}"/>
    <cellStyle name="Assumption Date. 5 2 2 6" xfId="3867" xr:uid="{00000000-0005-0000-0000-0000EF0E0000}"/>
    <cellStyle name="Assumption Date. 5 2 2 7" xfId="3868" xr:uid="{00000000-0005-0000-0000-0000F00E0000}"/>
    <cellStyle name="Assumption Date. 5 2 2 8" xfId="3869" xr:uid="{00000000-0005-0000-0000-0000F10E0000}"/>
    <cellStyle name="Assumption Date. 5 2 2 9" xfId="3870" xr:uid="{00000000-0005-0000-0000-0000F20E0000}"/>
    <cellStyle name="Assumption Date. 5 2 3" xfId="3871" xr:uid="{00000000-0005-0000-0000-0000F30E0000}"/>
    <cellStyle name="Assumption Date. 5 2 3 10" xfId="3872" xr:uid="{00000000-0005-0000-0000-0000F40E0000}"/>
    <cellStyle name="Assumption Date. 5 2 3 2" xfId="3873" xr:uid="{00000000-0005-0000-0000-0000F50E0000}"/>
    <cellStyle name="Assumption Date. 5 2 3 3" xfId="3874" xr:uid="{00000000-0005-0000-0000-0000F60E0000}"/>
    <cellStyle name="Assumption Date. 5 2 3 4" xfId="3875" xr:uid="{00000000-0005-0000-0000-0000F70E0000}"/>
    <cellStyle name="Assumption Date. 5 2 3 5" xfId="3876" xr:uid="{00000000-0005-0000-0000-0000F80E0000}"/>
    <cellStyle name="Assumption Date. 5 2 3 6" xfId="3877" xr:uid="{00000000-0005-0000-0000-0000F90E0000}"/>
    <cellStyle name="Assumption Date. 5 2 3 7" xfId="3878" xr:uid="{00000000-0005-0000-0000-0000FA0E0000}"/>
    <cellStyle name="Assumption Date. 5 2 3 8" xfId="3879" xr:uid="{00000000-0005-0000-0000-0000FB0E0000}"/>
    <cellStyle name="Assumption Date. 5 2 3 9" xfId="3880" xr:uid="{00000000-0005-0000-0000-0000FC0E0000}"/>
    <cellStyle name="Assumption Date. 5 2 4" xfId="3881" xr:uid="{00000000-0005-0000-0000-0000FD0E0000}"/>
    <cellStyle name="Assumption Date. 5 2 5" xfId="3882" xr:uid="{00000000-0005-0000-0000-0000FE0E0000}"/>
    <cellStyle name="Assumption Date. 5 2 6" xfId="3883" xr:uid="{00000000-0005-0000-0000-0000FF0E0000}"/>
    <cellStyle name="Assumption Date. 5 2 7" xfId="3884" xr:uid="{00000000-0005-0000-0000-0000000F0000}"/>
    <cellStyle name="Assumption Date. 5 2 8" xfId="3885" xr:uid="{00000000-0005-0000-0000-0000010F0000}"/>
    <cellStyle name="Assumption Date. 5 2 9" xfId="3886" xr:uid="{00000000-0005-0000-0000-0000020F0000}"/>
    <cellStyle name="Assumption Date. 5 3" xfId="3887" xr:uid="{00000000-0005-0000-0000-0000030F0000}"/>
    <cellStyle name="Assumption Date. 5 3 10" xfId="3888" xr:uid="{00000000-0005-0000-0000-0000040F0000}"/>
    <cellStyle name="Assumption Date. 5 3 2" xfId="3889" xr:uid="{00000000-0005-0000-0000-0000050F0000}"/>
    <cellStyle name="Assumption Date. 5 3 2 10" xfId="3890" xr:uid="{00000000-0005-0000-0000-0000060F0000}"/>
    <cellStyle name="Assumption Date. 5 3 2 2" xfId="3891" xr:uid="{00000000-0005-0000-0000-0000070F0000}"/>
    <cellStyle name="Assumption Date. 5 3 2 3" xfId="3892" xr:uid="{00000000-0005-0000-0000-0000080F0000}"/>
    <cellStyle name="Assumption Date. 5 3 2 4" xfId="3893" xr:uid="{00000000-0005-0000-0000-0000090F0000}"/>
    <cellStyle name="Assumption Date. 5 3 2 5" xfId="3894" xr:uid="{00000000-0005-0000-0000-00000A0F0000}"/>
    <cellStyle name="Assumption Date. 5 3 2 6" xfId="3895" xr:uid="{00000000-0005-0000-0000-00000B0F0000}"/>
    <cellStyle name="Assumption Date. 5 3 2 7" xfId="3896" xr:uid="{00000000-0005-0000-0000-00000C0F0000}"/>
    <cellStyle name="Assumption Date. 5 3 2 8" xfId="3897" xr:uid="{00000000-0005-0000-0000-00000D0F0000}"/>
    <cellStyle name="Assumption Date. 5 3 2 9" xfId="3898" xr:uid="{00000000-0005-0000-0000-00000E0F0000}"/>
    <cellStyle name="Assumption Date. 5 3 3" xfId="3899" xr:uid="{00000000-0005-0000-0000-00000F0F0000}"/>
    <cellStyle name="Assumption Date. 5 3 4" xfId="3900" xr:uid="{00000000-0005-0000-0000-0000100F0000}"/>
    <cellStyle name="Assumption Date. 5 3 5" xfId="3901" xr:uid="{00000000-0005-0000-0000-0000110F0000}"/>
    <cellStyle name="Assumption Date. 5 3 6" xfId="3902" xr:uid="{00000000-0005-0000-0000-0000120F0000}"/>
    <cellStyle name="Assumption Date. 5 3 7" xfId="3903" xr:uid="{00000000-0005-0000-0000-0000130F0000}"/>
    <cellStyle name="Assumption Date. 5 3 8" xfId="3904" xr:uid="{00000000-0005-0000-0000-0000140F0000}"/>
    <cellStyle name="Assumption Date. 5 3 9" xfId="3905" xr:uid="{00000000-0005-0000-0000-0000150F0000}"/>
    <cellStyle name="Assumption Date. 5 4" xfId="3906" xr:uid="{00000000-0005-0000-0000-0000160F0000}"/>
    <cellStyle name="Assumption Date. 5 4 10" xfId="3907" xr:uid="{00000000-0005-0000-0000-0000170F0000}"/>
    <cellStyle name="Assumption Date. 5 4 2" xfId="3908" xr:uid="{00000000-0005-0000-0000-0000180F0000}"/>
    <cellStyle name="Assumption Date. 5 4 3" xfId="3909" xr:uid="{00000000-0005-0000-0000-0000190F0000}"/>
    <cellStyle name="Assumption Date. 5 4 4" xfId="3910" xr:uid="{00000000-0005-0000-0000-00001A0F0000}"/>
    <cellStyle name="Assumption Date. 5 4 5" xfId="3911" xr:uid="{00000000-0005-0000-0000-00001B0F0000}"/>
    <cellStyle name="Assumption Date. 5 4 6" xfId="3912" xr:uid="{00000000-0005-0000-0000-00001C0F0000}"/>
    <cellStyle name="Assumption Date. 5 4 7" xfId="3913" xr:uid="{00000000-0005-0000-0000-00001D0F0000}"/>
    <cellStyle name="Assumption Date. 5 4 8" xfId="3914" xr:uid="{00000000-0005-0000-0000-00001E0F0000}"/>
    <cellStyle name="Assumption Date. 5 4 9" xfId="3915" xr:uid="{00000000-0005-0000-0000-00001F0F0000}"/>
    <cellStyle name="Assumption Date. 5 5" xfId="3916" xr:uid="{00000000-0005-0000-0000-0000200F0000}"/>
    <cellStyle name="Assumption Date. 5 6" xfId="3917" xr:uid="{00000000-0005-0000-0000-0000210F0000}"/>
    <cellStyle name="Assumption Date. 5 7" xfId="3918" xr:uid="{00000000-0005-0000-0000-0000220F0000}"/>
    <cellStyle name="Assumption Date. 5 8" xfId="3919" xr:uid="{00000000-0005-0000-0000-0000230F0000}"/>
    <cellStyle name="Assumption Date. 5 9" xfId="3920" xr:uid="{00000000-0005-0000-0000-0000240F0000}"/>
    <cellStyle name="Assumption Date. 6" xfId="3921" xr:uid="{00000000-0005-0000-0000-0000250F0000}"/>
    <cellStyle name="Assumption Date. 6 10" xfId="3922" xr:uid="{00000000-0005-0000-0000-0000260F0000}"/>
    <cellStyle name="Assumption Date. 6 11" xfId="3923" xr:uid="{00000000-0005-0000-0000-0000270F0000}"/>
    <cellStyle name="Assumption Date. 6 12" xfId="3924" xr:uid="{00000000-0005-0000-0000-0000280F0000}"/>
    <cellStyle name="Assumption Date. 6 13" xfId="3925" xr:uid="{00000000-0005-0000-0000-0000290F0000}"/>
    <cellStyle name="Assumption Date. 6 2" xfId="3926" xr:uid="{00000000-0005-0000-0000-00002A0F0000}"/>
    <cellStyle name="Assumption Date. 6 2 10" xfId="3927" xr:uid="{00000000-0005-0000-0000-00002B0F0000}"/>
    <cellStyle name="Assumption Date. 6 2 11" xfId="3928" xr:uid="{00000000-0005-0000-0000-00002C0F0000}"/>
    <cellStyle name="Assumption Date. 6 2 12" xfId="3929" xr:uid="{00000000-0005-0000-0000-00002D0F0000}"/>
    <cellStyle name="Assumption Date. 6 2 2" xfId="3930" xr:uid="{00000000-0005-0000-0000-00002E0F0000}"/>
    <cellStyle name="Assumption Date. 6 2 2 10" xfId="3931" xr:uid="{00000000-0005-0000-0000-00002F0F0000}"/>
    <cellStyle name="Assumption Date. 6 2 2 2" xfId="3932" xr:uid="{00000000-0005-0000-0000-0000300F0000}"/>
    <cellStyle name="Assumption Date. 6 2 2 2 10" xfId="3933" xr:uid="{00000000-0005-0000-0000-0000310F0000}"/>
    <cellStyle name="Assumption Date. 6 2 2 2 2" xfId="3934" xr:uid="{00000000-0005-0000-0000-0000320F0000}"/>
    <cellStyle name="Assumption Date. 6 2 2 2 3" xfId="3935" xr:uid="{00000000-0005-0000-0000-0000330F0000}"/>
    <cellStyle name="Assumption Date. 6 2 2 2 4" xfId="3936" xr:uid="{00000000-0005-0000-0000-0000340F0000}"/>
    <cellStyle name="Assumption Date. 6 2 2 2 5" xfId="3937" xr:uid="{00000000-0005-0000-0000-0000350F0000}"/>
    <cellStyle name="Assumption Date. 6 2 2 2 6" xfId="3938" xr:uid="{00000000-0005-0000-0000-0000360F0000}"/>
    <cellStyle name="Assumption Date. 6 2 2 2 7" xfId="3939" xr:uid="{00000000-0005-0000-0000-0000370F0000}"/>
    <cellStyle name="Assumption Date. 6 2 2 2 8" xfId="3940" xr:uid="{00000000-0005-0000-0000-0000380F0000}"/>
    <cellStyle name="Assumption Date. 6 2 2 2 9" xfId="3941" xr:uid="{00000000-0005-0000-0000-0000390F0000}"/>
    <cellStyle name="Assumption Date. 6 2 2 3" xfId="3942" xr:uid="{00000000-0005-0000-0000-00003A0F0000}"/>
    <cellStyle name="Assumption Date. 6 2 2 4" xfId="3943" xr:uid="{00000000-0005-0000-0000-00003B0F0000}"/>
    <cellStyle name="Assumption Date. 6 2 2 5" xfId="3944" xr:uid="{00000000-0005-0000-0000-00003C0F0000}"/>
    <cellStyle name="Assumption Date. 6 2 2 6" xfId="3945" xr:uid="{00000000-0005-0000-0000-00003D0F0000}"/>
    <cellStyle name="Assumption Date. 6 2 2 7" xfId="3946" xr:uid="{00000000-0005-0000-0000-00003E0F0000}"/>
    <cellStyle name="Assumption Date. 6 2 2 8" xfId="3947" xr:uid="{00000000-0005-0000-0000-00003F0F0000}"/>
    <cellStyle name="Assumption Date. 6 2 2 9" xfId="3948" xr:uid="{00000000-0005-0000-0000-0000400F0000}"/>
    <cellStyle name="Assumption Date. 6 2 3" xfId="3949" xr:uid="{00000000-0005-0000-0000-0000410F0000}"/>
    <cellStyle name="Assumption Date. 6 2 3 10" xfId="3950" xr:uid="{00000000-0005-0000-0000-0000420F0000}"/>
    <cellStyle name="Assumption Date. 6 2 3 2" xfId="3951" xr:uid="{00000000-0005-0000-0000-0000430F0000}"/>
    <cellStyle name="Assumption Date. 6 2 3 3" xfId="3952" xr:uid="{00000000-0005-0000-0000-0000440F0000}"/>
    <cellStyle name="Assumption Date. 6 2 3 4" xfId="3953" xr:uid="{00000000-0005-0000-0000-0000450F0000}"/>
    <cellStyle name="Assumption Date. 6 2 3 5" xfId="3954" xr:uid="{00000000-0005-0000-0000-0000460F0000}"/>
    <cellStyle name="Assumption Date. 6 2 3 6" xfId="3955" xr:uid="{00000000-0005-0000-0000-0000470F0000}"/>
    <cellStyle name="Assumption Date. 6 2 3 7" xfId="3956" xr:uid="{00000000-0005-0000-0000-0000480F0000}"/>
    <cellStyle name="Assumption Date. 6 2 3 8" xfId="3957" xr:uid="{00000000-0005-0000-0000-0000490F0000}"/>
    <cellStyle name="Assumption Date. 6 2 3 9" xfId="3958" xr:uid="{00000000-0005-0000-0000-00004A0F0000}"/>
    <cellStyle name="Assumption Date. 6 2 4" xfId="3959" xr:uid="{00000000-0005-0000-0000-00004B0F0000}"/>
    <cellStyle name="Assumption Date. 6 2 5" xfId="3960" xr:uid="{00000000-0005-0000-0000-00004C0F0000}"/>
    <cellStyle name="Assumption Date. 6 2 6" xfId="3961" xr:uid="{00000000-0005-0000-0000-00004D0F0000}"/>
    <cellStyle name="Assumption Date. 6 2 7" xfId="3962" xr:uid="{00000000-0005-0000-0000-00004E0F0000}"/>
    <cellStyle name="Assumption Date. 6 2 8" xfId="3963" xr:uid="{00000000-0005-0000-0000-00004F0F0000}"/>
    <cellStyle name="Assumption Date. 6 2 9" xfId="3964" xr:uid="{00000000-0005-0000-0000-0000500F0000}"/>
    <cellStyle name="Assumption Date. 6 3" xfId="3965" xr:uid="{00000000-0005-0000-0000-0000510F0000}"/>
    <cellStyle name="Assumption Date. 6 3 10" xfId="3966" xr:uid="{00000000-0005-0000-0000-0000520F0000}"/>
    <cellStyle name="Assumption Date. 6 3 2" xfId="3967" xr:uid="{00000000-0005-0000-0000-0000530F0000}"/>
    <cellStyle name="Assumption Date. 6 3 2 10" xfId="3968" xr:uid="{00000000-0005-0000-0000-0000540F0000}"/>
    <cellStyle name="Assumption Date. 6 3 2 2" xfId="3969" xr:uid="{00000000-0005-0000-0000-0000550F0000}"/>
    <cellStyle name="Assumption Date. 6 3 2 3" xfId="3970" xr:uid="{00000000-0005-0000-0000-0000560F0000}"/>
    <cellStyle name="Assumption Date. 6 3 2 4" xfId="3971" xr:uid="{00000000-0005-0000-0000-0000570F0000}"/>
    <cellStyle name="Assumption Date. 6 3 2 5" xfId="3972" xr:uid="{00000000-0005-0000-0000-0000580F0000}"/>
    <cellStyle name="Assumption Date. 6 3 2 6" xfId="3973" xr:uid="{00000000-0005-0000-0000-0000590F0000}"/>
    <cellStyle name="Assumption Date. 6 3 2 7" xfId="3974" xr:uid="{00000000-0005-0000-0000-00005A0F0000}"/>
    <cellStyle name="Assumption Date. 6 3 2 8" xfId="3975" xr:uid="{00000000-0005-0000-0000-00005B0F0000}"/>
    <cellStyle name="Assumption Date. 6 3 2 9" xfId="3976" xr:uid="{00000000-0005-0000-0000-00005C0F0000}"/>
    <cellStyle name="Assumption Date. 6 3 3" xfId="3977" xr:uid="{00000000-0005-0000-0000-00005D0F0000}"/>
    <cellStyle name="Assumption Date. 6 3 4" xfId="3978" xr:uid="{00000000-0005-0000-0000-00005E0F0000}"/>
    <cellStyle name="Assumption Date. 6 3 5" xfId="3979" xr:uid="{00000000-0005-0000-0000-00005F0F0000}"/>
    <cellStyle name="Assumption Date. 6 3 6" xfId="3980" xr:uid="{00000000-0005-0000-0000-0000600F0000}"/>
    <cellStyle name="Assumption Date. 6 3 7" xfId="3981" xr:uid="{00000000-0005-0000-0000-0000610F0000}"/>
    <cellStyle name="Assumption Date. 6 3 8" xfId="3982" xr:uid="{00000000-0005-0000-0000-0000620F0000}"/>
    <cellStyle name="Assumption Date. 6 3 9" xfId="3983" xr:uid="{00000000-0005-0000-0000-0000630F0000}"/>
    <cellStyle name="Assumption Date. 6 4" xfId="3984" xr:uid="{00000000-0005-0000-0000-0000640F0000}"/>
    <cellStyle name="Assumption Date. 6 4 10" xfId="3985" xr:uid="{00000000-0005-0000-0000-0000650F0000}"/>
    <cellStyle name="Assumption Date. 6 4 2" xfId="3986" xr:uid="{00000000-0005-0000-0000-0000660F0000}"/>
    <cellStyle name="Assumption Date. 6 4 3" xfId="3987" xr:uid="{00000000-0005-0000-0000-0000670F0000}"/>
    <cellStyle name="Assumption Date. 6 4 4" xfId="3988" xr:uid="{00000000-0005-0000-0000-0000680F0000}"/>
    <cellStyle name="Assumption Date. 6 4 5" xfId="3989" xr:uid="{00000000-0005-0000-0000-0000690F0000}"/>
    <cellStyle name="Assumption Date. 6 4 6" xfId="3990" xr:uid="{00000000-0005-0000-0000-00006A0F0000}"/>
    <cellStyle name="Assumption Date. 6 4 7" xfId="3991" xr:uid="{00000000-0005-0000-0000-00006B0F0000}"/>
    <cellStyle name="Assumption Date. 6 4 8" xfId="3992" xr:uid="{00000000-0005-0000-0000-00006C0F0000}"/>
    <cellStyle name="Assumption Date. 6 4 9" xfId="3993" xr:uid="{00000000-0005-0000-0000-00006D0F0000}"/>
    <cellStyle name="Assumption Date. 6 5" xfId="3994" xr:uid="{00000000-0005-0000-0000-00006E0F0000}"/>
    <cellStyle name="Assumption Date. 6 6" xfId="3995" xr:uid="{00000000-0005-0000-0000-00006F0F0000}"/>
    <cellStyle name="Assumption Date. 6 7" xfId="3996" xr:uid="{00000000-0005-0000-0000-0000700F0000}"/>
    <cellStyle name="Assumption Date. 6 8" xfId="3997" xr:uid="{00000000-0005-0000-0000-0000710F0000}"/>
    <cellStyle name="Assumption Date. 6 9" xfId="3998" xr:uid="{00000000-0005-0000-0000-0000720F0000}"/>
    <cellStyle name="Assumption Date. 7" xfId="3999" xr:uid="{00000000-0005-0000-0000-0000730F0000}"/>
    <cellStyle name="Assumption Date. 7 10" xfId="4000" xr:uid="{00000000-0005-0000-0000-0000740F0000}"/>
    <cellStyle name="Assumption Date. 7 11" xfId="4001" xr:uid="{00000000-0005-0000-0000-0000750F0000}"/>
    <cellStyle name="Assumption Date. 7 12" xfId="4002" xr:uid="{00000000-0005-0000-0000-0000760F0000}"/>
    <cellStyle name="Assumption Date. 7 13" xfId="4003" xr:uid="{00000000-0005-0000-0000-0000770F0000}"/>
    <cellStyle name="Assumption Date. 7 2" xfId="4004" xr:uid="{00000000-0005-0000-0000-0000780F0000}"/>
    <cellStyle name="Assumption Date. 7 2 10" xfId="4005" xr:uid="{00000000-0005-0000-0000-0000790F0000}"/>
    <cellStyle name="Assumption Date. 7 2 11" xfId="4006" xr:uid="{00000000-0005-0000-0000-00007A0F0000}"/>
    <cellStyle name="Assumption Date. 7 2 12" xfId="4007" xr:uid="{00000000-0005-0000-0000-00007B0F0000}"/>
    <cellStyle name="Assumption Date. 7 2 2" xfId="4008" xr:uid="{00000000-0005-0000-0000-00007C0F0000}"/>
    <cellStyle name="Assumption Date. 7 2 2 10" xfId="4009" xr:uid="{00000000-0005-0000-0000-00007D0F0000}"/>
    <cellStyle name="Assumption Date. 7 2 2 2" xfId="4010" xr:uid="{00000000-0005-0000-0000-00007E0F0000}"/>
    <cellStyle name="Assumption Date. 7 2 2 2 10" xfId="4011" xr:uid="{00000000-0005-0000-0000-00007F0F0000}"/>
    <cellStyle name="Assumption Date. 7 2 2 2 2" xfId="4012" xr:uid="{00000000-0005-0000-0000-0000800F0000}"/>
    <cellStyle name="Assumption Date. 7 2 2 2 3" xfId="4013" xr:uid="{00000000-0005-0000-0000-0000810F0000}"/>
    <cellStyle name="Assumption Date. 7 2 2 2 4" xfId="4014" xr:uid="{00000000-0005-0000-0000-0000820F0000}"/>
    <cellStyle name="Assumption Date. 7 2 2 2 5" xfId="4015" xr:uid="{00000000-0005-0000-0000-0000830F0000}"/>
    <cellStyle name="Assumption Date. 7 2 2 2 6" xfId="4016" xr:uid="{00000000-0005-0000-0000-0000840F0000}"/>
    <cellStyle name="Assumption Date. 7 2 2 2 7" xfId="4017" xr:uid="{00000000-0005-0000-0000-0000850F0000}"/>
    <cellStyle name="Assumption Date. 7 2 2 2 8" xfId="4018" xr:uid="{00000000-0005-0000-0000-0000860F0000}"/>
    <cellStyle name="Assumption Date. 7 2 2 2 9" xfId="4019" xr:uid="{00000000-0005-0000-0000-0000870F0000}"/>
    <cellStyle name="Assumption Date. 7 2 2 3" xfId="4020" xr:uid="{00000000-0005-0000-0000-0000880F0000}"/>
    <cellStyle name="Assumption Date. 7 2 2 4" xfId="4021" xr:uid="{00000000-0005-0000-0000-0000890F0000}"/>
    <cellStyle name="Assumption Date. 7 2 2 5" xfId="4022" xr:uid="{00000000-0005-0000-0000-00008A0F0000}"/>
    <cellStyle name="Assumption Date. 7 2 2 6" xfId="4023" xr:uid="{00000000-0005-0000-0000-00008B0F0000}"/>
    <cellStyle name="Assumption Date. 7 2 2 7" xfId="4024" xr:uid="{00000000-0005-0000-0000-00008C0F0000}"/>
    <cellStyle name="Assumption Date. 7 2 2 8" xfId="4025" xr:uid="{00000000-0005-0000-0000-00008D0F0000}"/>
    <cellStyle name="Assumption Date. 7 2 2 9" xfId="4026" xr:uid="{00000000-0005-0000-0000-00008E0F0000}"/>
    <cellStyle name="Assumption Date. 7 2 3" xfId="4027" xr:uid="{00000000-0005-0000-0000-00008F0F0000}"/>
    <cellStyle name="Assumption Date. 7 2 3 10" xfId="4028" xr:uid="{00000000-0005-0000-0000-0000900F0000}"/>
    <cellStyle name="Assumption Date. 7 2 3 2" xfId="4029" xr:uid="{00000000-0005-0000-0000-0000910F0000}"/>
    <cellStyle name="Assumption Date. 7 2 3 3" xfId="4030" xr:uid="{00000000-0005-0000-0000-0000920F0000}"/>
    <cellStyle name="Assumption Date. 7 2 3 4" xfId="4031" xr:uid="{00000000-0005-0000-0000-0000930F0000}"/>
    <cellStyle name="Assumption Date. 7 2 3 5" xfId="4032" xr:uid="{00000000-0005-0000-0000-0000940F0000}"/>
    <cellStyle name="Assumption Date. 7 2 3 6" xfId="4033" xr:uid="{00000000-0005-0000-0000-0000950F0000}"/>
    <cellStyle name="Assumption Date. 7 2 3 7" xfId="4034" xr:uid="{00000000-0005-0000-0000-0000960F0000}"/>
    <cellStyle name="Assumption Date. 7 2 3 8" xfId="4035" xr:uid="{00000000-0005-0000-0000-0000970F0000}"/>
    <cellStyle name="Assumption Date. 7 2 3 9" xfId="4036" xr:uid="{00000000-0005-0000-0000-0000980F0000}"/>
    <cellStyle name="Assumption Date. 7 2 4" xfId="4037" xr:uid="{00000000-0005-0000-0000-0000990F0000}"/>
    <cellStyle name="Assumption Date. 7 2 5" xfId="4038" xr:uid="{00000000-0005-0000-0000-00009A0F0000}"/>
    <cellStyle name="Assumption Date. 7 2 6" xfId="4039" xr:uid="{00000000-0005-0000-0000-00009B0F0000}"/>
    <cellStyle name="Assumption Date. 7 2 7" xfId="4040" xr:uid="{00000000-0005-0000-0000-00009C0F0000}"/>
    <cellStyle name="Assumption Date. 7 2 8" xfId="4041" xr:uid="{00000000-0005-0000-0000-00009D0F0000}"/>
    <cellStyle name="Assumption Date. 7 2 9" xfId="4042" xr:uid="{00000000-0005-0000-0000-00009E0F0000}"/>
    <cellStyle name="Assumption Date. 7 3" xfId="4043" xr:uid="{00000000-0005-0000-0000-00009F0F0000}"/>
    <cellStyle name="Assumption Date. 7 3 10" xfId="4044" xr:uid="{00000000-0005-0000-0000-0000A00F0000}"/>
    <cellStyle name="Assumption Date. 7 3 2" xfId="4045" xr:uid="{00000000-0005-0000-0000-0000A10F0000}"/>
    <cellStyle name="Assumption Date. 7 3 2 10" xfId="4046" xr:uid="{00000000-0005-0000-0000-0000A20F0000}"/>
    <cellStyle name="Assumption Date. 7 3 2 2" xfId="4047" xr:uid="{00000000-0005-0000-0000-0000A30F0000}"/>
    <cellStyle name="Assumption Date. 7 3 2 3" xfId="4048" xr:uid="{00000000-0005-0000-0000-0000A40F0000}"/>
    <cellStyle name="Assumption Date. 7 3 2 4" xfId="4049" xr:uid="{00000000-0005-0000-0000-0000A50F0000}"/>
    <cellStyle name="Assumption Date. 7 3 2 5" xfId="4050" xr:uid="{00000000-0005-0000-0000-0000A60F0000}"/>
    <cellStyle name="Assumption Date. 7 3 2 6" xfId="4051" xr:uid="{00000000-0005-0000-0000-0000A70F0000}"/>
    <cellStyle name="Assumption Date. 7 3 2 7" xfId="4052" xr:uid="{00000000-0005-0000-0000-0000A80F0000}"/>
    <cellStyle name="Assumption Date. 7 3 2 8" xfId="4053" xr:uid="{00000000-0005-0000-0000-0000A90F0000}"/>
    <cellStyle name="Assumption Date. 7 3 2 9" xfId="4054" xr:uid="{00000000-0005-0000-0000-0000AA0F0000}"/>
    <cellStyle name="Assumption Date. 7 3 3" xfId="4055" xr:uid="{00000000-0005-0000-0000-0000AB0F0000}"/>
    <cellStyle name="Assumption Date. 7 3 4" xfId="4056" xr:uid="{00000000-0005-0000-0000-0000AC0F0000}"/>
    <cellStyle name="Assumption Date. 7 3 5" xfId="4057" xr:uid="{00000000-0005-0000-0000-0000AD0F0000}"/>
    <cellStyle name="Assumption Date. 7 3 6" xfId="4058" xr:uid="{00000000-0005-0000-0000-0000AE0F0000}"/>
    <cellStyle name="Assumption Date. 7 3 7" xfId="4059" xr:uid="{00000000-0005-0000-0000-0000AF0F0000}"/>
    <cellStyle name="Assumption Date. 7 3 8" xfId="4060" xr:uid="{00000000-0005-0000-0000-0000B00F0000}"/>
    <cellStyle name="Assumption Date. 7 3 9" xfId="4061" xr:uid="{00000000-0005-0000-0000-0000B10F0000}"/>
    <cellStyle name="Assumption Date. 7 4" xfId="4062" xr:uid="{00000000-0005-0000-0000-0000B20F0000}"/>
    <cellStyle name="Assumption Date. 7 4 10" xfId="4063" xr:uid="{00000000-0005-0000-0000-0000B30F0000}"/>
    <cellStyle name="Assumption Date. 7 4 2" xfId="4064" xr:uid="{00000000-0005-0000-0000-0000B40F0000}"/>
    <cellStyle name="Assumption Date. 7 4 3" xfId="4065" xr:uid="{00000000-0005-0000-0000-0000B50F0000}"/>
    <cellStyle name="Assumption Date. 7 4 4" xfId="4066" xr:uid="{00000000-0005-0000-0000-0000B60F0000}"/>
    <cellStyle name="Assumption Date. 7 4 5" xfId="4067" xr:uid="{00000000-0005-0000-0000-0000B70F0000}"/>
    <cellStyle name="Assumption Date. 7 4 6" xfId="4068" xr:uid="{00000000-0005-0000-0000-0000B80F0000}"/>
    <cellStyle name="Assumption Date. 7 4 7" xfId="4069" xr:uid="{00000000-0005-0000-0000-0000B90F0000}"/>
    <cellStyle name="Assumption Date. 7 4 8" xfId="4070" xr:uid="{00000000-0005-0000-0000-0000BA0F0000}"/>
    <cellStyle name="Assumption Date. 7 4 9" xfId="4071" xr:uid="{00000000-0005-0000-0000-0000BB0F0000}"/>
    <cellStyle name="Assumption Date. 7 5" xfId="4072" xr:uid="{00000000-0005-0000-0000-0000BC0F0000}"/>
    <cellStyle name="Assumption Date. 7 6" xfId="4073" xr:uid="{00000000-0005-0000-0000-0000BD0F0000}"/>
    <cellStyle name="Assumption Date. 7 7" xfId="4074" xr:uid="{00000000-0005-0000-0000-0000BE0F0000}"/>
    <cellStyle name="Assumption Date. 7 8" xfId="4075" xr:uid="{00000000-0005-0000-0000-0000BF0F0000}"/>
    <cellStyle name="Assumption Date. 7 9" xfId="4076" xr:uid="{00000000-0005-0000-0000-0000C00F0000}"/>
    <cellStyle name="Assumption Date. 8" xfId="4077" xr:uid="{00000000-0005-0000-0000-0000C10F0000}"/>
    <cellStyle name="Assumption Date. 8 10" xfId="4078" xr:uid="{00000000-0005-0000-0000-0000C20F0000}"/>
    <cellStyle name="Assumption Date. 8 11" xfId="4079" xr:uid="{00000000-0005-0000-0000-0000C30F0000}"/>
    <cellStyle name="Assumption Date. 8 12" xfId="4080" xr:uid="{00000000-0005-0000-0000-0000C40F0000}"/>
    <cellStyle name="Assumption Date. 8 13" xfId="4081" xr:uid="{00000000-0005-0000-0000-0000C50F0000}"/>
    <cellStyle name="Assumption Date. 8 2" xfId="4082" xr:uid="{00000000-0005-0000-0000-0000C60F0000}"/>
    <cellStyle name="Assumption Date. 8 2 10" xfId="4083" xr:uid="{00000000-0005-0000-0000-0000C70F0000}"/>
    <cellStyle name="Assumption Date. 8 2 11" xfId="4084" xr:uid="{00000000-0005-0000-0000-0000C80F0000}"/>
    <cellStyle name="Assumption Date. 8 2 12" xfId="4085" xr:uid="{00000000-0005-0000-0000-0000C90F0000}"/>
    <cellStyle name="Assumption Date. 8 2 2" xfId="4086" xr:uid="{00000000-0005-0000-0000-0000CA0F0000}"/>
    <cellStyle name="Assumption Date. 8 2 2 10" xfId="4087" xr:uid="{00000000-0005-0000-0000-0000CB0F0000}"/>
    <cellStyle name="Assumption Date. 8 2 2 2" xfId="4088" xr:uid="{00000000-0005-0000-0000-0000CC0F0000}"/>
    <cellStyle name="Assumption Date. 8 2 2 2 10" xfId="4089" xr:uid="{00000000-0005-0000-0000-0000CD0F0000}"/>
    <cellStyle name="Assumption Date. 8 2 2 2 2" xfId="4090" xr:uid="{00000000-0005-0000-0000-0000CE0F0000}"/>
    <cellStyle name="Assumption Date. 8 2 2 2 3" xfId="4091" xr:uid="{00000000-0005-0000-0000-0000CF0F0000}"/>
    <cellStyle name="Assumption Date. 8 2 2 2 4" xfId="4092" xr:uid="{00000000-0005-0000-0000-0000D00F0000}"/>
    <cellStyle name="Assumption Date. 8 2 2 2 5" xfId="4093" xr:uid="{00000000-0005-0000-0000-0000D10F0000}"/>
    <cellStyle name="Assumption Date. 8 2 2 2 6" xfId="4094" xr:uid="{00000000-0005-0000-0000-0000D20F0000}"/>
    <cellStyle name="Assumption Date. 8 2 2 2 7" xfId="4095" xr:uid="{00000000-0005-0000-0000-0000D30F0000}"/>
    <cellStyle name="Assumption Date. 8 2 2 2 8" xfId="4096" xr:uid="{00000000-0005-0000-0000-0000D40F0000}"/>
    <cellStyle name="Assumption Date. 8 2 2 2 9" xfId="4097" xr:uid="{00000000-0005-0000-0000-0000D50F0000}"/>
    <cellStyle name="Assumption Date. 8 2 2 3" xfId="4098" xr:uid="{00000000-0005-0000-0000-0000D60F0000}"/>
    <cellStyle name="Assumption Date. 8 2 2 4" xfId="4099" xr:uid="{00000000-0005-0000-0000-0000D70F0000}"/>
    <cellStyle name="Assumption Date. 8 2 2 5" xfId="4100" xr:uid="{00000000-0005-0000-0000-0000D80F0000}"/>
    <cellStyle name="Assumption Date. 8 2 2 6" xfId="4101" xr:uid="{00000000-0005-0000-0000-0000D90F0000}"/>
    <cellStyle name="Assumption Date. 8 2 2 7" xfId="4102" xr:uid="{00000000-0005-0000-0000-0000DA0F0000}"/>
    <cellStyle name="Assumption Date. 8 2 2 8" xfId="4103" xr:uid="{00000000-0005-0000-0000-0000DB0F0000}"/>
    <cellStyle name="Assumption Date. 8 2 2 9" xfId="4104" xr:uid="{00000000-0005-0000-0000-0000DC0F0000}"/>
    <cellStyle name="Assumption Date. 8 2 3" xfId="4105" xr:uid="{00000000-0005-0000-0000-0000DD0F0000}"/>
    <cellStyle name="Assumption Date. 8 2 3 10" xfId="4106" xr:uid="{00000000-0005-0000-0000-0000DE0F0000}"/>
    <cellStyle name="Assumption Date. 8 2 3 2" xfId="4107" xr:uid="{00000000-0005-0000-0000-0000DF0F0000}"/>
    <cellStyle name="Assumption Date. 8 2 3 3" xfId="4108" xr:uid="{00000000-0005-0000-0000-0000E00F0000}"/>
    <cellStyle name="Assumption Date. 8 2 3 4" xfId="4109" xr:uid="{00000000-0005-0000-0000-0000E10F0000}"/>
    <cellStyle name="Assumption Date. 8 2 3 5" xfId="4110" xr:uid="{00000000-0005-0000-0000-0000E20F0000}"/>
    <cellStyle name="Assumption Date. 8 2 3 6" xfId="4111" xr:uid="{00000000-0005-0000-0000-0000E30F0000}"/>
    <cellStyle name="Assumption Date. 8 2 3 7" xfId="4112" xr:uid="{00000000-0005-0000-0000-0000E40F0000}"/>
    <cellStyle name="Assumption Date. 8 2 3 8" xfId="4113" xr:uid="{00000000-0005-0000-0000-0000E50F0000}"/>
    <cellStyle name="Assumption Date. 8 2 3 9" xfId="4114" xr:uid="{00000000-0005-0000-0000-0000E60F0000}"/>
    <cellStyle name="Assumption Date. 8 2 4" xfId="4115" xr:uid="{00000000-0005-0000-0000-0000E70F0000}"/>
    <cellStyle name="Assumption Date. 8 2 5" xfId="4116" xr:uid="{00000000-0005-0000-0000-0000E80F0000}"/>
    <cellStyle name="Assumption Date. 8 2 6" xfId="4117" xr:uid="{00000000-0005-0000-0000-0000E90F0000}"/>
    <cellStyle name="Assumption Date. 8 2 7" xfId="4118" xr:uid="{00000000-0005-0000-0000-0000EA0F0000}"/>
    <cellStyle name="Assumption Date. 8 2 8" xfId="4119" xr:uid="{00000000-0005-0000-0000-0000EB0F0000}"/>
    <cellStyle name="Assumption Date. 8 2 9" xfId="4120" xr:uid="{00000000-0005-0000-0000-0000EC0F0000}"/>
    <cellStyle name="Assumption Date. 8 3" xfId="4121" xr:uid="{00000000-0005-0000-0000-0000ED0F0000}"/>
    <cellStyle name="Assumption Date. 8 3 10" xfId="4122" xr:uid="{00000000-0005-0000-0000-0000EE0F0000}"/>
    <cellStyle name="Assumption Date. 8 3 2" xfId="4123" xr:uid="{00000000-0005-0000-0000-0000EF0F0000}"/>
    <cellStyle name="Assumption Date. 8 3 2 10" xfId="4124" xr:uid="{00000000-0005-0000-0000-0000F00F0000}"/>
    <cellStyle name="Assumption Date. 8 3 2 2" xfId="4125" xr:uid="{00000000-0005-0000-0000-0000F10F0000}"/>
    <cellStyle name="Assumption Date. 8 3 2 3" xfId="4126" xr:uid="{00000000-0005-0000-0000-0000F20F0000}"/>
    <cellStyle name="Assumption Date. 8 3 2 4" xfId="4127" xr:uid="{00000000-0005-0000-0000-0000F30F0000}"/>
    <cellStyle name="Assumption Date. 8 3 2 5" xfId="4128" xr:uid="{00000000-0005-0000-0000-0000F40F0000}"/>
    <cellStyle name="Assumption Date. 8 3 2 6" xfId="4129" xr:uid="{00000000-0005-0000-0000-0000F50F0000}"/>
    <cellStyle name="Assumption Date. 8 3 2 7" xfId="4130" xr:uid="{00000000-0005-0000-0000-0000F60F0000}"/>
    <cellStyle name="Assumption Date. 8 3 2 8" xfId="4131" xr:uid="{00000000-0005-0000-0000-0000F70F0000}"/>
    <cellStyle name="Assumption Date. 8 3 2 9" xfId="4132" xr:uid="{00000000-0005-0000-0000-0000F80F0000}"/>
    <cellStyle name="Assumption Date. 8 3 3" xfId="4133" xr:uid="{00000000-0005-0000-0000-0000F90F0000}"/>
    <cellStyle name="Assumption Date. 8 3 4" xfId="4134" xr:uid="{00000000-0005-0000-0000-0000FA0F0000}"/>
    <cellStyle name="Assumption Date. 8 3 5" xfId="4135" xr:uid="{00000000-0005-0000-0000-0000FB0F0000}"/>
    <cellStyle name="Assumption Date. 8 3 6" xfId="4136" xr:uid="{00000000-0005-0000-0000-0000FC0F0000}"/>
    <cellStyle name="Assumption Date. 8 3 7" xfId="4137" xr:uid="{00000000-0005-0000-0000-0000FD0F0000}"/>
    <cellStyle name="Assumption Date. 8 3 8" xfId="4138" xr:uid="{00000000-0005-0000-0000-0000FE0F0000}"/>
    <cellStyle name="Assumption Date. 8 3 9" xfId="4139" xr:uid="{00000000-0005-0000-0000-0000FF0F0000}"/>
    <cellStyle name="Assumption Date. 8 4" xfId="4140" xr:uid="{00000000-0005-0000-0000-000000100000}"/>
    <cellStyle name="Assumption Date. 8 4 10" xfId="4141" xr:uid="{00000000-0005-0000-0000-000001100000}"/>
    <cellStyle name="Assumption Date. 8 4 2" xfId="4142" xr:uid="{00000000-0005-0000-0000-000002100000}"/>
    <cellStyle name="Assumption Date. 8 4 3" xfId="4143" xr:uid="{00000000-0005-0000-0000-000003100000}"/>
    <cellStyle name="Assumption Date. 8 4 4" xfId="4144" xr:uid="{00000000-0005-0000-0000-000004100000}"/>
    <cellStyle name="Assumption Date. 8 4 5" xfId="4145" xr:uid="{00000000-0005-0000-0000-000005100000}"/>
    <cellStyle name="Assumption Date. 8 4 6" xfId="4146" xr:uid="{00000000-0005-0000-0000-000006100000}"/>
    <cellStyle name="Assumption Date. 8 4 7" xfId="4147" xr:uid="{00000000-0005-0000-0000-000007100000}"/>
    <cellStyle name="Assumption Date. 8 4 8" xfId="4148" xr:uid="{00000000-0005-0000-0000-000008100000}"/>
    <cellStyle name="Assumption Date. 8 4 9" xfId="4149" xr:uid="{00000000-0005-0000-0000-000009100000}"/>
    <cellStyle name="Assumption Date. 8 5" xfId="4150" xr:uid="{00000000-0005-0000-0000-00000A100000}"/>
    <cellStyle name="Assumption Date. 8 6" xfId="4151" xr:uid="{00000000-0005-0000-0000-00000B100000}"/>
    <cellStyle name="Assumption Date. 8 7" xfId="4152" xr:uid="{00000000-0005-0000-0000-00000C100000}"/>
    <cellStyle name="Assumption Date. 8 8" xfId="4153" xr:uid="{00000000-0005-0000-0000-00000D100000}"/>
    <cellStyle name="Assumption Date. 8 9" xfId="4154" xr:uid="{00000000-0005-0000-0000-00000E100000}"/>
    <cellStyle name="Assumption Date. 9" xfId="4155" xr:uid="{00000000-0005-0000-0000-00000F100000}"/>
    <cellStyle name="Assumption Date. 9 10" xfId="4156" xr:uid="{00000000-0005-0000-0000-000010100000}"/>
    <cellStyle name="Assumption Date. 9 11" xfId="4157" xr:uid="{00000000-0005-0000-0000-000011100000}"/>
    <cellStyle name="Assumption Date. 9 12" xfId="4158" xr:uid="{00000000-0005-0000-0000-000012100000}"/>
    <cellStyle name="Assumption Date. 9 13" xfId="4159" xr:uid="{00000000-0005-0000-0000-000013100000}"/>
    <cellStyle name="Assumption Date. 9 2" xfId="4160" xr:uid="{00000000-0005-0000-0000-000014100000}"/>
    <cellStyle name="Assumption Date. 9 2 10" xfId="4161" xr:uid="{00000000-0005-0000-0000-000015100000}"/>
    <cellStyle name="Assumption Date. 9 2 11" xfId="4162" xr:uid="{00000000-0005-0000-0000-000016100000}"/>
    <cellStyle name="Assumption Date. 9 2 12" xfId="4163" xr:uid="{00000000-0005-0000-0000-000017100000}"/>
    <cellStyle name="Assumption Date. 9 2 2" xfId="4164" xr:uid="{00000000-0005-0000-0000-000018100000}"/>
    <cellStyle name="Assumption Date. 9 2 2 10" xfId="4165" xr:uid="{00000000-0005-0000-0000-000019100000}"/>
    <cellStyle name="Assumption Date. 9 2 2 2" xfId="4166" xr:uid="{00000000-0005-0000-0000-00001A100000}"/>
    <cellStyle name="Assumption Date. 9 2 2 2 10" xfId="4167" xr:uid="{00000000-0005-0000-0000-00001B100000}"/>
    <cellStyle name="Assumption Date. 9 2 2 2 2" xfId="4168" xr:uid="{00000000-0005-0000-0000-00001C100000}"/>
    <cellStyle name="Assumption Date. 9 2 2 2 3" xfId="4169" xr:uid="{00000000-0005-0000-0000-00001D100000}"/>
    <cellStyle name="Assumption Date. 9 2 2 2 4" xfId="4170" xr:uid="{00000000-0005-0000-0000-00001E100000}"/>
    <cellStyle name="Assumption Date. 9 2 2 2 5" xfId="4171" xr:uid="{00000000-0005-0000-0000-00001F100000}"/>
    <cellStyle name="Assumption Date. 9 2 2 2 6" xfId="4172" xr:uid="{00000000-0005-0000-0000-000020100000}"/>
    <cellStyle name="Assumption Date. 9 2 2 2 7" xfId="4173" xr:uid="{00000000-0005-0000-0000-000021100000}"/>
    <cellStyle name="Assumption Date. 9 2 2 2 8" xfId="4174" xr:uid="{00000000-0005-0000-0000-000022100000}"/>
    <cellStyle name="Assumption Date. 9 2 2 2 9" xfId="4175" xr:uid="{00000000-0005-0000-0000-000023100000}"/>
    <cellStyle name="Assumption Date. 9 2 2 3" xfId="4176" xr:uid="{00000000-0005-0000-0000-000024100000}"/>
    <cellStyle name="Assumption Date. 9 2 2 4" xfId="4177" xr:uid="{00000000-0005-0000-0000-000025100000}"/>
    <cellStyle name="Assumption Date. 9 2 2 5" xfId="4178" xr:uid="{00000000-0005-0000-0000-000026100000}"/>
    <cellStyle name="Assumption Date. 9 2 2 6" xfId="4179" xr:uid="{00000000-0005-0000-0000-000027100000}"/>
    <cellStyle name="Assumption Date. 9 2 2 7" xfId="4180" xr:uid="{00000000-0005-0000-0000-000028100000}"/>
    <cellStyle name="Assumption Date. 9 2 2 8" xfId="4181" xr:uid="{00000000-0005-0000-0000-000029100000}"/>
    <cellStyle name="Assumption Date. 9 2 2 9" xfId="4182" xr:uid="{00000000-0005-0000-0000-00002A100000}"/>
    <cellStyle name="Assumption Date. 9 2 3" xfId="4183" xr:uid="{00000000-0005-0000-0000-00002B100000}"/>
    <cellStyle name="Assumption Date. 9 2 3 10" xfId="4184" xr:uid="{00000000-0005-0000-0000-00002C100000}"/>
    <cellStyle name="Assumption Date. 9 2 3 2" xfId="4185" xr:uid="{00000000-0005-0000-0000-00002D100000}"/>
    <cellStyle name="Assumption Date. 9 2 3 3" xfId="4186" xr:uid="{00000000-0005-0000-0000-00002E100000}"/>
    <cellStyle name="Assumption Date. 9 2 3 4" xfId="4187" xr:uid="{00000000-0005-0000-0000-00002F100000}"/>
    <cellStyle name="Assumption Date. 9 2 3 5" xfId="4188" xr:uid="{00000000-0005-0000-0000-000030100000}"/>
    <cellStyle name="Assumption Date. 9 2 3 6" xfId="4189" xr:uid="{00000000-0005-0000-0000-000031100000}"/>
    <cellStyle name="Assumption Date. 9 2 3 7" xfId="4190" xr:uid="{00000000-0005-0000-0000-000032100000}"/>
    <cellStyle name="Assumption Date. 9 2 3 8" xfId="4191" xr:uid="{00000000-0005-0000-0000-000033100000}"/>
    <cellStyle name="Assumption Date. 9 2 3 9" xfId="4192" xr:uid="{00000000-0005-0000-0000-000034100000}"/>
    <cellStyle name="Assumption Date. 9 2 4" xfId="4193" xr:uid="{00000000-0005-0000-0000-000035100000}"/>
    <cellStyle name="Assumption Date. 9 2 5" xfId="4194" xr:uid="{00000000-0005-0000-0000-000036100000}"/>
    <cellStyle name="Assumption Date. 9 2 6" xfId="4195" xr:uid="{00000000-0005-0000-0000-000037100000}"/>
    <cellStyle name="Assumption Date. 9 2 7" xfId="4196" xr:uid="{00000000-0005-0000-0000-000038100000}"/>
    <cellStyle name="Assumption Date. 9 2 8" xfId="4197" xr:uid="{00000000-0005-0000-0000-000039100000}"/>
    <cellStyle name="Assumption Date. 9 2 9" xfId="4198" xr:uid="{00000000-0005-0000-0000-00003A100000}"/>
    <cellStyle name="Assumption Date. 9 3" xfId="4199" xr:uid="{00000000-0005-0000-0000-00003B100000}"/>
    <cellStyle name="Assumption Date. 9 3 10" xfId="4200" xr:uid="{00000000-0005-0000-0000-00003C100000}"/>
    <cellStyle name="Assumption Date. 9 3 2" xfId="4201" xr:uid="{00000000-0005-0000-0000-00003D100000}"/>
    <cellStyle name="Assumption Date. 9 3 2 10" xfId="4202" xr:uid="{00000000-0005-0000-0000-00003E100000}"/>
    <cellStyle name="Assumption Date. 9 3 2 2" xfId="4203" xr:uid="{00000000-0005-0000-0000-00003F100000}"/>
    <cellStyle name="Assumption Date. 9 3 2 3" xfId="4204" xr:uid="{00000000-0005-0000-0000-000040100000}"/>
    <cellStyle name="Assumption Date. 9 3 2 4" xfId="4205" xr:uid="{00000000-0005-0000-0000-000041100000}"/>
    <cellStyle name="Assumption Date. 9 3 2 5" xfId="4206" xr:uid="{00000000-0005-0000-0000-000042100000}"/>
    <cellStyle name="Assumption Date. 9 3 2 6" xfId="4207" xr:uid="{00000000-0005-0000-0000-000043100000}"/>
    <cellStyle name="Assumption Date. 9 3 2 7" xfId="4208" xr:uid="{00000000-0005-0000-0000-000044100000}"/>
    <cellStyle name="Assumption Date. 9 3 2 8" xfId="4209" xr:uid="{00000000-0005-0000-0000-000045100000}"/>
    <cellStyle name="Assumption Date. 9 3 2 9" xfId="4210" xr:uid="{00000000-0005-0000-0000-000046100000}"/>
    <cellStyle name="Assumption Date. 9 3 3" xfId="4211" xr:uid="{00000000-0005-0000-0000-000047100000}"/>
    <cellStyle name="Assumption Date. 9 3 4" xfId="4212" xr:uid="{00000000-0005-0000-0000-000048100000}"/>
    <cellStyle name="Assumption Date. 9 3 5" xfId="4213" xr:uid="{00000000-0005-0000-0000-000049100000}"/>
    <cellStyle name="Assumption Date. 9 3 6" xfId="4214" xr:uid="{00000000-0005-0000-0000-00004A100000}"/>
    <cellStyle name="Assumption Date. 9 3 7" xfId="4215" xr:uid="{00000000-0005-0000-0000-00004B100000}"/>
    <cellStyle name="Assumption Date. 9 3 8" xfId="4216" xr:uid="{00000000-0005-0000-0000-00004C100000}"/>
    <cellStyle name="Assumption Date. 9 3 9" xfId="4217" xr:uid="{00000000-0005-0000-0000-00004D100000}"/>
    <cellStyle name="Assumption Date. 9 4" xfId="4218" xr:uid="{00000000-0005-0000-0000-00004E100000}"/>
    <cellStyle name="Assumption Date. 9 4 10" xfId="4219" xr:uid="{00000000-0005-0000-0000-00004F100000}"/>
    <cellStyle name="Assumption Date. 9 4 2" xfId="4220" xr:uid="{00000000-0005-0000-0000-000050100000}"/>
    <cellStyle name="Assumption Date. 9 4 3" xfId="4221" xr:uid="{00000000-0005-0000-0000-000051100000}"/>
    <cellStyle name="Assumption Date. 9 4 4" xfId="4222" xr:uid="{00000000-0005-0000-0000-000052100000}"/>
    <cellStyle name="Assumption Date. 9 4 5" xfId="4223" xr:uid="{00000000-0005-0000-0000-000053100000}"/>
    <cellStyle name="Assumption Date. 9 4 6" xfId="4224" xr:uid="{00000000-0005-0000-0000-000054100000}"/>
    <cellStyle name="Assumption Date. 9 4 7" xfId="4225" xr:uid="{00000000-0005-0000-0000-000055100000}"/>
    <cellStyle name="Assumption Date. 9 4 8" xfId="4226" xr:uid="{00000000-0005-0000-0000-000056100000}"/>
    <cellStyle name="Assumption Date. 9 4 9" xfId="4227" xr:uid="{00000000-0005-0000-0000-000057100000}"/>
    <cellStyle name="Assumption Date. 9 5" xfId="4228" xr:uid="{00000000-0005-0000-0000-000058100000}"/>
    <cellStyle name="Assumption Date. 9 6" xfId="4229" xr:uid="{00000000-0005-0000-0000-000059100000}"/>
    <cellStyle name="Assumption Date. 9 7" xfId="4230" xr:uid="{00000000-0005-0000-0000-00005A100000}"/>
    <cellStyle name="Assumption Date. 9 8" xfId="4231" xr:uid="{00000000-0005-0000-0000-00005B100000}"/>
    <cellStyle name="Assumption Date. 9 9" xfId="4232" xr:uid="{00000000-0005-0000-0000-00005C100000}"/>
    <cellStyle name="Assumption Heading." xfId="4233" xr:uid="{00000000-0005-0000-0000-00005D100000}"/>
    <cellStyle name="Assumption Heading. 10" xfId="4234" xr:uid="{00000000-0005-0000-0000-00005E100000}"/>
    <cellStyle name="Assumption Heading. 10 10" xfId="4235" xr:uid="{00000000-0005-0000-0000-00005F100000}"/>
    <cellStyle name="Assumption Heading. 10 11" xfId="4236" xr:uid="{00000000-0005-0000-0000-000060100000}"/>
    <cellStyle name="Assumption Heading. 10 12" xfId="4237" xr:uid="{00000000-0005-0000-0000-000061100000}"/>
    <cellStyle name="Assumption Heading. 10 13" xfId="4238" xr:uid="{00000000-0005-0000-0000-000062100000}"/>
    <cellStyle name="Assumption Heading. 10 2" xfId="4239" xr:uid="{00000000-0005-0000-0000-000063100000}"/>
    <cellStyle name="Assumption Heading. 10 2 10" xfId="4240" xr:uid="{00000000-0005-0000-0000-000064100000}"/>
    <cellStyle name="Assumption Heading. 10 2 11" xfId="4241" xr:uid="{00000000-0005-0000-0000-000065100000}"/>
    <cellStyle name="Assumption Heading. 10 2 12" xfId="4242" xr:uid="{00000000-0005-0000-0000-000066100000}"/>
    <cellStyle name="Assumption Heading. 10 2 2" xfId="4243" xr:uid="{00000000-0005-0000-0000-000067100000}"/>
    <cellStyle name="Assumption Heading. 10 2 2 10" xfId="4244" xr:uid="{00000000-0005-0000-0000-000068100000}"/>
    <cellStyle name="Assumption Heading. 10 2 2 2" xfId="4245" xr:uid="{00000000-0005-0000-0000-000069100000}"/>
    <cellStyle name="Assumption Heading. 10 2 2 2 10" xfId="4246" xr:uid="{00000000-0005-0000-0000-00006A100000}"/>
    <cellStyle name="Assumption Heading. 10 2 2 2 2" xfId="4247" xr:uid="{00000000-0005-0000-0000-00006B100000}"/>
    <cellStyle name="Assumption Heading. 10 2 2 2 3" xfId="4248" xr:uid="{00000000-0005-0000-0000-00006C100000}"/>
    <cellStyle name="Assumption Heading. 10 2 2 2 4" xfId="4249" xr:uid="{00000000-0005-0000-0000-00006D100000}"/>
    <cellStyle name="Assumption Heading. 10 2 2 2 5" xfId="4250" xr:uid="{00000000-0005-0000-0000-00006E100000}"/>
    <cellStyle name="Assumption Heading. 10 2 2 2 6" xfId="4251" xr:uid="{00000000-0005-0000-0000-00006F100000}"/>
    <cellStyle name="Assumption Heading. 10 2 2 2 7" xfId="4252" xr:uid="{00000000-0005-0000-0000-000070100000}"/>
    <cellStyle name="Assumption Heading. 10 2 2 2 8" xfId="4253" xr:uid="{00000000-0005-0000-0000-000071100000}"/>
    <cellStyle name="Assumption Heading. 10 2 2 2 9" xfId="4254" xr:uid="{00000000-0005-0000-0000-000072100000}"/>
    <cellStyle name="Assumption Heading. 10 2 2 3" xfId="4255" xr:uid="{00000000-0005-0000-0000-000073100000}"/>
    <cellStyle name="Assumption Heading. 10 2 2 4" xfId="4256" xr:uid="{00000000-0005-0000-0000-000074100000}"/>
    <cellStyle name="Assumption Heading. 10 2 2 5" xfId="4257" xr:uid="{00000000-0005-0000-0000-000075100000}"/>
    <cellStyle name="Assumption Heading. 10 2 2 6" xfId="4258" xr:uid="{00000000-0005-0000-0000-000076100000}"/>
    <cellStyle name="Assumption Heading. 10 2 2 7" xfId="4259" xr:uid="{00000000-0005-0000-0000-000077100000}"/>
    <cellStyle name="Assumption Heading. 10 2 2 8" xfId="4260" xr:uid="{00000000-0005-0000-0000-000078100000}"/>
    <cellStyle name="Assumption Heading. 10 2 2 9" xfId="4261" xr:uid="{00000000-0005-0000-0000-000079100000}"/>
    <cellStyle name="Assumption Heading. 10 2 3" xfId="4262" xr:uid="{00000000-0005-0000-0000-00007A100000}"/>
    <cellStyle name="Assumption Heading. 10 2 3 10" xfId="4263" xr:uid="{00000000-0005-0000-0000-00007B100000}"/>
    <cellStyle name="Assumption Heading. 10 2 3 2" xfId="4264" xr:uid="{00000000-0005-0000-0000-00007C100000}"/>
    <cellStyle name="Assumption Heading. 10 2 3 3" xfId="4265" xr:uid="{00000000-0005-0000-0000-00007D100000}"/>
    <cellStyle name="Assumption Heading. 10 2 3 4" xfId="4266" xr:uid="{00000000-0005-0000-0000-00007E100000}"/>
    <cellStyle name="Assumption Heading. 10 2 3 5" xfId="4267" xr:uid="{00000000-0005-0000-0000-00007F100000}"/>
    <cellStyle name="Assumption Heading. 10 2 3 6" xfId="4268" xr:uid="{00000000-0005-0000-0000-000080100000}"/>
    <cellStyle name="Assumption Heading. 10 2 3 7" xfId="4269" xr:uid="{00000000-0005-0000-0000-000081100000}"/>
    <cellStyle name="Assumption Heading. 10 2 3 8" xfId="4270" xr:uid="{00000000-0005-0000-0000-000082100000}"/>
    <cellStyle name="Assumption Heading. 10 2 3 9" xfId="4271" xr:uid="{00000000-0005-0000-0000-000083100000}"/>
    <cellStyle name="Assumption Heading. 10 2 4" xfId="4272" xr:uid="{00000000-0005-0000-0000-000084100000}"/>
    <cellStyle name="Assumption Heading. 10 2 5" xfId="4273" xr:uid="{00000000-0005-0000-0000-000085100000}"/>
    <cellStyle name="Assumption Heading. 10 2 6" xfId="4274" xr:uid="{00000000-0005-0000-0000-000086100000}"/>
    <cellStyle name="Assumption Heading. 10 2 7" xfId="4275" xr:uid="{00000000-0005-0000-0000-000087100000}"/>
    <cellStyle name="Assumption Heading. 10 2 8" xfId="4276" xr:uid="{00000000-0005-0000-0000-000088100000}"/>
    <cellStyle name="Assumption Heading. 10 2 9" xfId="4277" xr:uid="{00000000-0005-0000-0000-000089100000}"/>
    <cellStyle name="Assumption Heading. 10 3" xfId="4278" xr:uid="{00000000-0005-0000-0000-00008A100000}"/>
    <cellStyle name="Assumption Heading. 10 3 10" xfId="4279" xr:uid="{00000000-0005-0000-0000-00008B100000}"/>
    <cellStyle name="Assumption Heading. 10 3 2" xfId="4280" xr:uid="{00000000-0005-0000-0000-00008C100000}"/>
    <cellStyle name="Assumption Heading. 10 3 2 10" xfId="4281" xr:uid="{00000000-0005-0000-0000-00008D100000}"/>
    <cellStyle name="Assumption Heading. 10 3 2 2" xfId="4282" xr:uid="{00000000-0005-0000-0000-00008E100000}"/>
    <cellStyle name="Assumption Heading. 10 3 2 3" xfId="4283" xr:uid="{00000000-0005-0000-0000-00008F100000}"/>
    <cellStyle name="Assumption Heading. 10 3 2 4" xfId="4284" xr:uid="{00000000-0005-0000-0000-000090100000}"/>
    <cellStyle name="Assumption Heading. 10 3 2 5" xfId="4285" xr:uid="{00000000-0005-0000-0000-000091100000}"/>
    <cellStyle name="Assumption Heading. 10 3 2 6" xfId="4286" xr:uid="{00000000-0005-0000-0000-000092100000}"/>
    <cellStyle name="Assumption Heading. 10 3 2 7" xfId="4287" xr:uid="{00000000-0005-0000-0000-000093100000}"/>
    <cellStyle name="Assumption Heading. 10 3 2 8" xfId="4288" xr:uid="{00000000-0005-0000-0000-000094100000}"/>
    <cellStyle name="Assumption Heading. 10 3 2 9" xfId="4289" xr:uid="{00000000-0005-0000-0000-000095100000}"/>
    <cellStyle name="Assumption Heading. 10 3 3" xfId="4290" xr:uid="{00000000-0005-0000-0000-000096100000}"/>
    <cellStyle name="Assumption Heading. 10 3 4" xfId="4291" xr:uid="{00000000-0005-0000-0000-000097100000}"/>
    <cellStyle name="Assumption Heading. 10 3 5" xfId="4292" xr:uid="{00000000-0005-0000-0000-000098100000}"/>
    <cellStyle name="Assumption Heading. 10 3 6" xfId="4293" xr:uid="{00000000-0005-0000-0000-000099100000}"/>
    <cellStyle name="Assumption Heading. 10 3 7" xfId="4294" xr:uid="{00000000-0005-0000-0000-00009A100000}"/>
    <cellStyle name="Assumption Heading. 10 3 8" xfId="4295" xr:uid="{00000000-0005-0000-0000-00009B100000}"/>
    <cellStyle name="Assumption Heading. 10 3 9" xfId="4296" xr:uid="{00000000-0005-0000-0000-00009C100000}"/>
    <cellStyle name="Assumption Heading. 10 4" xfId="4297" xr:uid="{00000000-0005-0000-0000-00009D100000}"/>
    <cellStyle name="Assumption Heading. 10 4 10" xfId="4298" xr:uid="{00000000-0005-0000-0000-00009E100000}"/>
    <cellStyle name="Assumption Heading. 10 4 2" xfId="4299" xr:uid="{00000000-0005-0000-0000-00009F100000}"/>
    <cellStyle name="Assumption Heading. 10 4 3" xfId="4300" xr:uid="{00000000-0005-0000-0000-0000A0100000}"/>
    <cellStyle name="Assumption Heading. 10 4 4" xfId="4301" xr:uid="{00000000-0005-0000-0000-0000A1100000}"/>
    <cellStyle name="Assumption Heading. 10 4 5" xfId="4302" xr:uid="{00000000-0005-0000-0000-0000A2100000}"/>
    <cellStyle name="Assumption Heading. 10 4 6" xfId="4303" xr:uid="{00000000-0005-0000-0000-0000A3100000}"/>
    <cellStyle name="Assumption Heading. 10 4 7" xfId="4304" xr:uid="{00000000-0005-0000-0000-0000A4100000}"/>
    <cellStyle name="Assumption Heading. 10 4 8" xfId="4305" xr:uid="{00000000-0005-0000-0000-0000A5100000}"/>
    <cellStyle name="Assumption Heading. 10 4 9" xfId="4306" xr:uid="{00000000-0005-0000-0000-0000A6100000}"/>
    <cellStyle name="Assumption Heading. 10 5" xfId="4307" xr:uid="{00000000-0005-0000-0000-0000A7100000}"/>
    <cellStyle name="Assumption Heading. 10 6" xfId="4308" xr:uid="{00000000-0005-0000-0000-0000A8100000}"/>
    <cellStyle name="Assumption Heading. 10 7" xfId="4309" xr:uid="{00000000-0005-0000-0000-0000A9100000}"/>
    <cellStyle name="Assumption Heading. 10 8" xfId="4310" xr:uid="{00000000-0005-0000-0000-0000AA100000}"/>
    <cellStyle name="Assumption Heading. 10 9" xfId="4311" xr:uid="{00000000-0005-0000-0000-0000AB100000}"/>
    <cellStyle name="Assumption Heading. 11" xfId="4312" xr:uid="{00000000-0005-0000-0000-0000AC100000}"/>
    <cellStyle name="Assumption Heading. 11 10" xfId="4313" xr:uid="{00000000-0005-0000-0000-0000AD100000}"/>
    <cellStyle name="Assumption Heading. 11 11" xfId="4314" xr:uid="{00000000-0005-0000-0000-0000AE100000}"/>
    <cellStyle name="Assumption Heading. 11 12" xfId="4315" xr:uid="{00000000-0005-0000-0000-0000AF100000}"/>
    <cellStyle name="Assumption Heading. 11 2" xfId="4316" xr:uid="{00000000-0005-0000-0000-0000B0100000}"/>
    <cellStyle name="Assumption Heading. 11 2 10" xfId="4317" xr:uid="{00000000-0005-0000-0000-0000B1100000}"/>
    <cellStyle name="Assumption Heading. 11 2 2" xfId="4318" xr:uid="{00000000-0005-0000-0000-0000B2100000}"/>
    <cellStyle name="Assumption Heading. 11 2 2 10" xfId="4319" xr:uid="{00000000-0005-0000-0000-0000B3100000}"/>
    <cellStyle name="Assumption Heading. 11 2 2 2" xfId="4320" xr:uid="{00000000-0005-0000-0000-0000B4100000}"/>
    <cellStyle name="Assumption Heading. 11 2 2 3" xfId="4321" xr:uid="{00000000-0005-0000-0000-0000B5100000}"/>
    <cellStyle name="Assumption Heading. 11 2 2 4" xfId="4322" xr:uid="{00000000-0005-0000-0000-0000B6100000}"/>
    <cellStyle name="Assumption Heading. 11 2 2 5" xfId="4323" xr:uid="{00000000-0005-0000-0000-0000B7100000}"/>
    <cellStyle name="Assumption Heading. 11 2 2 6" xfId="4324" xr:uid="{00000000-0005-0000-0000-0000B8100000}"/>
    <cellStyle name="Assumption Heading. 11 2 2 7" xfId="4325" xr:uid="{00000000-0005-0000-0000-0000B9100000}"/>
    <cellStyle name="Assumption Heading. 11 2 2 8" xfId="4326" xr:uid="{00000000-0005-0000-0000-0000BA100000}"/>
    <cellStyle name="Assumption Heading. 11 2 2 9" xfId="4327" xr:uid="{00000000-0005-0000-0000-0000BB100000}"/>
    <cellStyle name="Assumption Heading. 11 2 3" xfId="4328" xr:uid="{00000000-0005-0000-0000-0000BC100000}"/>
    <cellStyle name="Assumption Heading. 11 2 4" xfId="4329" xr:uid="{00000000-0005-0000-0000-0000BD100000}"/>
    <cellStyle name="Assumption Heading. 11 2 5" xfId="4330" xr:uid="{00000000-0005-0000-0000-0000BE100000}"/>
    <cellStyle name="Assumption Heading. 11 2 6" xfId="4331" xr:uid="{00000000-0005-0000-0000-0000BF100000}"/>
    <cellStyle name="Assumption Heading. 11 2 7" xfId="4332" xr:uid="{00000000-0005-0000-0000-0000C0100000}"/>
    <cellStyle name="Assumption Heading. 11 2 8" xfId="4333" xr:uid="{00000000-0005-0000-0000-0000C1100000}"/>
    <cellStyle name="Assumption Heading. 11 2 9" xfId="4334" xr:uid="{00000000-0005-0000-0000-0000C2100000}"/>
    <cellStyle name="Assumption Heading. 11 3" xfId="4335" xr:uid="{00000000-0005-0000-0000-0000C3100000}"/>
    <cellStyle name="Assumption Heading. 11 3 10" xfId="4336" xr:uid="{00000000-0005-0000-0000-0000C4100000}"/>
    <cellStyle name="Assumption Heading. 11 3 2" xfId="4337" xr:uid="{00000000-0005-0000-0000-0000C5100000}"/>
    <cellStyle name="Assumption Heading. 11 3 3" xfId="4338" xr:uid="{00000000-0005-0000-0000-0000C6100000}"/>
    <cellStyle name="Assumption Heading. 11 3 4" xfId="4339" xr:uid="{00000000-0005-0000-0000-0000C7100000}"/>
    <cellStyle name="Assumption Heading. 11 3 5" xfId="4340" xr:uid="{00000000-0005-0000-0000-0000C8100000}"/>
    <cellStyle name="Assumption Heading. 11 3 6" xfId="4341" xr:uid="{00000000-0005-0000-0000-0000C9100000}"/>
    <cellStyle name="Assumption Heading. 11 3 7" xfId="4342" xr:uid="{00000000-0005-0000-0000-0000CA100000}"/>
    <cellStyle name="Assumption Heading. 11 3 8" xfId="4343" xr:uid="{00000000-0005-0000-0000-0000CB100000}"/>
    <cellStyle name="Assumption Heading. 11 3 9" xfId="4344" xr:uid="{00000000-0005-0000-0000-0000CC100000}"/>
    <cellStyle name="Assumption Heading. 11 4" xfId="4345" xr:uid="{00000000-0005-0000-0000-0000CD100000}"/>
    <cellStyle name="Assumption Heading. 11 5" xfId="4346" xr:uid="{00000000-0005-0000-0000-0000CE100000}"/>
    <cellStyle name="Assumption Heading. 11 6" xfId="4347" xr:uid="{00000000-0005-0000-0000-0000CF100000}"/>
    <cellStyle name="Assumption Heading. 11 7" xfId="4348" xr:uid="{00000000-0005-0000-0000-0000D0100000}"/>
    <cellStyle name="Assumption Heading. 11 8" xfId="4349" xr:uid="{00000000-0005-0000-0000-0000D1100000}"/>
    <cellStyle name="Assumption Heading. 11 9" xfId="4350" xr:uid="{00000000-0005-0000-0000-0000D2100000}"/>
    <cellStyle name="Assumption Heading. 12" xfId="4351" xr:uid="{00000000-0005-0000-0000-0000D3100000}"/>
    <cellStyle name="Assumption Heading. 12 10" xfId="4352" xr:uid="{00000000-0005-0000-0000-0000D4100000}"/>
    <cellStyle name="Assumption Heading. 12 11" xfId="4353" xr:uid="{00000000-0005-0000-0000-0000D5100000}"/>
    <cellStyle name="Assumption Heading. 12 12" xfId="4354" xr:uid="{00000000-0005-0000-0000-0000D6100000}"/>
    <cellStyle name="Assumption Heading. 12 2" xfId="4355" xr:uid="{00000000-0005-0000-0000-0000D7100000}"/>
    <cellStyle name="Assumption Heading. 12 2 10" xfId="4356" xr:uid="{00000000-0005-0000-0000-0000D8100000}"/>
    <cellStyle name="Assumption Heading. 12 2 2" xfId="4357" xr:uid="{00000000-0005-0000-0000-0000D9100000}"/>
    <cellStyle name="Assumption Heading. 12 2 2 10" xfId="4358" xr:uid="{00000000-0005-0000-0000-0000DA100000}"/>
    <cellStyle name="Assumption Heading. 12 2 2 2" xfId="4359" xr:uid="{00000000-0005-0000-0000-0000DB100000}"/>
    <cellStyle name="Assumption Heading. 12 2 2 3" xfId="4360" xr:uid="{00000000-0005-0000-0000-0000DC100000}"/>
    <cellStyle name="Assumption Heading. 12 2 2 4" xfId="4361" xr:uid="{00000000-0005-0000-0000-0000DD100000}"/>
    <cellStyle name="Assumption Heading. 12 2 2 5" xfId="4362" xr:uid="{00000000-0005-0000-0000-0000DE100000}"/>
    <cellStyle name="Assumption Heading. 12 2 2 6" xfId="4363" xr:uid="{00000000-0005-0000-0000-0000DF100000}"/>
    <cellStyle name="Assumption Heading. 12 2 2 7" xfId="4364" xr:uid="{00000000-0005-0000-0000-0000E0100000}"/>
    <cellStyle name="Assumption Heading. 12 2 2 8" xfId="4365" xr:uid="{00000000-0005-0000-0000-0000E1100000}"/>
    <cellStyle name="Assumption Heading. 12 2 2 9" xfId="4366" xr:uid="{00000000-0005-0000-0000-0000E2100000}"/>
    <cellStyle name="Assumption Heading. 12 2 3" xfId="4367" xr:uid="{00000000-0005-0000-0000-0000E3100000}"/>
    <cellStyle name="Assumption Heading. 12 2 4" xfId="4368" xr:uid="{00000000-0005-0000-0000-0000E4100000}"/>
    <cellStyle name="Assumption Heading. 12 2 5" xfId="4369" xr:uid="{00000000-0005-0000-0000-0000E5100000}"/>
    <cellStyle name="Assumption Heading. 12 2 6" xfId="4370" xr:uid="{00000000-0005-0000-0000-0000E6100000}"/>
    <cellStyle name="Assumption Heading. 12 2 7" xfId="4371" xr:uid="{00000000-0005-0000-0000-0000E7100000}"/>
    <cellStyle name="Assumption Heading. 12 2 8" xfId="4372" xr:uid="{00000000-0005-0000-0000-0000E8100000}"/>
    <cellStyle name="Assumption Heading. 12 2 9" xfId="4373" xr:uid="{00000000-0005-0000-0000-0000E9100000}"/>
    <cellStyle name="Assumption Heading. 12 3" xfId="4374" xr:uid="{00000000-0005-0000-0000-0000EA100000}"/>
    <cellStyle name="Assumption Heading. 12 3 10" xfId="4375" xr:uid="{00000000-0005-0000-0000-0000EB100000}"/>
    <cellStyle name="Assumption Heading. 12 3 2" xfId="4376" xr:uid="{00000000-0005-0000-0000-0000EC100000}"/>
    <cellStyle name="Assumption Heading. 12 3 3" xfId="4377" xr:uid="{00000000-0005-0000-0000-0000ED100000}"/>
    <cellStyle name="Assumption Heading. 12 3 4" xfId="4378" xr:uid="{00000000-0005-0000-0000-0000EE100000}"/>
    <cellStyle name="Assumption Heading. 12 3 5" xfId="4379" xr:uid="{00000000-0005-0000-0000-0000EF100000}"/>
    <cellStyle name="Assumption Heading. 12 3 6" xfId="4380" xr:uid="{00000000-0005-0000-0000-0000F0100000}"/>
    <cellStyle name="Assumption Heading. 12 3 7" xfId="4381" xr:uid="{00000000-0005-0000-0000-0000F1100000}"/>
    <cellStyle name="Assumption Heading. 12 3 8" xfId="4382" xr:uid="{00000000-0005-0000-0000-0000F2100000}"/>
    <cellStyle name="Assumption Heading. 12 3 9" xfId="4383" xr:uid="{00000000-0005-0000-0000-0000F3100000}"/>
    <cellStyle name="Assumption Heading. 12 4" xfId="4384" xr:uid="{00000000-0005-0000-0000-0000F4100000}"/>
    <cellStyle name="Assumption Heading. 12 5" xfId="4385" xr:uid="{00000000-0005-0000-0000-0000F5100000}"/>
    <cellStyle name="Assumption Heading. 12 6" xfId="4386" xr:uid="{00000000-0005-0000-0000-0000F6100000}"/>
    <cellStyle name="Assumption Heading. 12 7" xfId="4387" xr:uid="{00000000-0005-0000-0000-0000F7100000}"/>
    <cellStyle name="Assumption Heading. 12 8" xfId="4388" xr:uid="{00000000-0005-0000-0000-0000F8100000}"/>
    <cellStyle name="Assumption Heading. 12 9" xfId="4389" xr:uid="{00000000-0005-0000-0000-0000F9100000}"/>
    <cellStyle name="Assumption Heading. 13" xfId="4390" xr:uid="{00000000-0005-0000-0000-0000FA100000}"/>
    <cellStyle name="Assumption Heading. 13 10" xfId="4391" xr:uid="{00000000-0005-0000-0000-0000FB100000}"/>
    <cellStyle name="Assumption Heading. 13 11" xfId="4392" xr:uid="{00000000-0005-0000-0000-0000FC100000}"/>
    <cellStyle name="Assumption Heading. 13 12" xfId="4393" xr:uid="{00000000-0005-0000-0000-0000FD100000}"/>
    <cellStyle name="Assumption Heading. 13 2" xfId="4394" xr:uid="{00000000-0005-0000-0000-0000FE100000}"/>
    <cellStyle name="Assumption Heading. 13 2 10" xfId="4395" xr:uid="{00000000-0005-0000-0000-0000FF100000}"/>
    <cellStyle name="Assumption Heading. 13 2 2" xfId="4396" xr:uid="{00000000-0005-0000-0000-000000110000}"/>
    <cellStyle name="Assumption Heading. 13 2 2 10" xfId="4397" xr:uid="{00000000-0005-0000-0000-000001110000}"/>
    <cellStyle name="Assumption Heading. 13 2 2 2" xfId="4398" xr:uid="{00000000-0005-0000-0000-000002110000}"/>
    <cellStyle name="Assumption Heading. 13 2 2 3" xfId="4399" xr:uid="{00000000-0005-0000-0000-000003110000}"/>
    <cellStyle name="Assumption Heading. 13 2 2 4" xfId="4400" xr:uid="{00000000-0005-0000-0000-000004110000}"/>
    <cellStyle name="Assumption Heading. 13 2 2 5" xfId="4401" xr:uid="{00000000-0005-0000-0000-000005110000}"/>
    <cellStyle name="Assumption Heading. 13 2 2 6" xfId="4402" xr:uid="{00000000-0005-0000-0000-000006110000}"/>
    <cellStyle name="Assumption Heading. 13 2 2 7" xfId="4403" xr:uid="{00000000-0005-0000-0000-000007110000}"/>
    <cellStyle name="Assumption Heading. 13 2 2 8" xfId="4404" xr:uid="{00000000-0005-0000-0000-000008110000}"/>
    <cellStyle name="Assumption Heading. 13 2 2 9" xfId="4405" xr:uid="{00000000-0005-0000-0000-000009110000}"/>
    <cellStyle name="Assumption Heading. 13 2 3" xfId="4406" xr:uid="{00000000-0005-0000-0000-00000A110000}"/>
    <cellStyle name="Assumption Heading. 13 2 4" xfId="4407" xr:uid="{00000000-0005-0000-0000-00000B110000}"/>
    <cellStyle name="Assumption Heading. 13 2 5" xfId="4408" xr:uid="{00000000-0005-0000-0000-00000C110000}"/>
    <cellStyle name="Assumption Heading. 13 2 6" xfId="4409" xr:uid="{00000000-0005-0000-0000-00000D110000}"/>
    <cellStyle name="Assumption Heading. 13 2 7" xfId="4410" xr:uid="{00000000-0005-0000-0000-00000E110000}"/>
    <cellStyle name="Assumption Heading. 13 2 8" xfId="4411" xr:uid="{00000000-0005-0000-0000-00000F110000}"/>
    <cellStyle name="Assumption Heading. 13 2 9" xfId="4412" xr:uid="{00000000-0005-0000-0000-000010110000}"/>
    <cellStyle name="Assumption Heading. 13 3" xfId="4413" xr:uid="{00000000-0005-0000-0000-000011110000}"/>
    <cellStyle name="Assumption Heading. 13 3 10" xfId="4414" xr:uid="{00000000-0005-0000-0000-000012110000}"/>
    <cellStyle name="Assumption Heading. 13 3 2" xfId="4415" xr:uid="{00000000-0005-0000-0000-000013110000}"/>
    <cellStyle name="Assumption Heading. 13 3 3" xfId="4416" xr:uid="{00000000-0005-0000-0000-000014110000}"/>
    <cellStyle name="Assumption Heading. 13 3 4" xfId="4417" xr:uid="{00000000-0005-0000-0000-000015110000}"/>
    <cellStyle name="Assumption Heading. 13 3 5" xfId="4418" xr:uid="{00000000-0005-0000-0000-000016110000}"/>
    <cellStyle name="Assumption Heading. 13 3 6" xfId="4419" xr:uid="{00000000-0005-0000-0000-000017110000}"/>
    <cellStyle name="Assumption Heading. 13 3 7" xfId="4420" xr:uid="{00000000-0005-0000-0000-000018110000}"/>
    <cellStyle name="Assumption Heading. 13 3 8" xfId="4421" xr:uid="{00000000-0005-0000-0000-000019110000}"/>
    <cellStyle name="Assumption Heading. 13 3 9" xfId="4422" xr:uid="{00000000-0005-0000-0000-00001A110000}"/>
    <cellStyle name="Assumption Heading. 13 4" xfId="4423" xr:uid="{00000000-0005-0000-0000-00001B110000}"/>
    <cellStyle name="Assumption Heading. 13 5" xfId="4424" xr:uid="{00000000-0005-0000-0000-00001C110000}"/>
    <cellStyle name="Assumption Heading. 13 6" xfId="4425" xr:uid="{00000000-0005-0000-0000-00001D110000}"/>
    <cellStyle name="Assumption Heading. 13 7" xfId="4426" xr:uid="{00000000-0005-0000-0000-00001E110000}"/>
    <cellStyle name="Assumption Heading. 13 8" xfId="4427" xr:uid="{00000000-0005-0000-0000-00001F110000}"/>
    <cellStyle name="Assumption Heading. 13 9" xfId="4428" xr:uid="{00000000-0005-0000-0000-000020110000}"/>
    <cellStyle name="Assumption Heading. 14" xfId="4429" xr:uid="{00000000-0005-0000-0000-000021110000}"/>
    <cellStyle name="Assumption Heading. 14 10" xfId="4430" xr:uid="{00000000-0005-0000-0000-000022110000}"/>
    <cellStyle name="Assumption Heading. 14 2" xfId="4431" xr:uid="{00000000-0005-0000-0000-000023110000}"/>
    <cellStyle name="Assumption Heading. 14 2 10" xfId="4432" xr:uid="{00000000-0005-0000-0000-000024110000}"/>
    <cellStyle name="Assumption Heading. 14 2 2" xfId="4433" xr:uid="{00000000-0005-0000-0000-000025110000}"/>
    <cellStyle name="Assumption Heading. 14 2 3" xfId="4434" xr:uid="{00000000-0005-0000-0000-000026110000}"/>
    <cellStyle name="Assumption Heading. 14 2 4" xfId="4435" xr:uid="{00000000-0005-0000-0000-000027110000}"/>
    <cellStyle name="Assumption Heading. 14 2 5" xfId="4436" xr:uid="{00000000-0005-0000-0000-000028110000}"/>
    <cellStyle name="Assumption Heading. 14 2 6" xfId="4437" xr:uid="{00000000-0005-0000-0000-000029110000}"/>
    <cellStyle name="Assumption Heading. 14 2 7" xfId="4438" xr:uid="{00000000-0005-0000-0000-00002A110000}"/>
    <cellStyle name="Assumption Heading. 14 2 8" xfId="4439" xr:uid="{00000000-0005-0000-0000-00002B110000}"/>
    <cellStyle name="Assumption Heading. 14 2 9" xfId="4440" xr:uid="{00000000-0005-0000-0000-00002C110000}"/>
    <cellStyle name="Assumption Heading. 14 3" xfId="4441" xr:uid="{00000000-0005-0000-0000-00002D110000}"/>
    <cellStyle name="Assumption Heading. 14 4" xfId="4442" xr:uid="{00000000-0005-0000-0000-00002E110000}"/>
    <cellStyle name="Assumption Heading. 14 5" xfId="4443" xr:uid="{00000000-0005-0000-0000-00002F110000}"/>
    <cellStyle name="Assumption Heading. 14 6" xfId="4444" xr:uid="{00000000-0005-0000-0000-000030110000}"/>
    <cellStyle name="Assumption Heading. 14 7" xfId="4445" xr:uid="{00000000-0005-0000-0000-000031110000}"/>
    <cellStyle name="Assumption Heading. 14 8" xfId="4446" xr:uid="{00000000-0005-0000-0000-000032110000}"/>
    <cellStyle name="Assumption Heading. 14 9" xfId="4447" xr:uid="{00000000-0005-0000-0000-000033110000}"/>
    <cellStyle name="Assumption Heading. 15" xfId="4448" xr:uid="{00000000-0005-0000-0000-000034110000}"/>
    <cellStyle name="Assumption Heading. 15 10" xfId="4449" xr:uid="{00000000-0005-0000-0000-000035110000}"/>
    <cellStyle name="Assumption Heading. 15 2" xfId="4450" xr:uid="{00000000-0005-0000-0000-000036110000}"/>
    <cellStyle name="Assumption Heading. 15 3" xfId="4451" xr:uid="{00000000-0005-0000-0000-000037110000}"/>
    <cellStyle name="Assumption Heading. 15 4" xfId="4452" xr:uid="{00000000-0005-0000-0000-000038110000}"/>
    <cellStyle name="Assumption Heading. 15 5" xfId="4453" xr:uid="{00000000-0005-0000-0000-000039110000}"/>
    <cellStyle name="Assumption Heading. 15 6" xfId="4454" xr:uid="{00000000-0005-0000-0000-00003A110000}"/>
    <cellStyle name="Assumption Heading. 15 7" xfId="4455" xr:uid="{00000000-0005-0000-0000-00003B110000}"/>
    <cellStyle name="Assumption Heading. 15 8" xfId="4456" xr:uid="{00000000-0005-0000-0000-00003C110000}"/>
    <cellStyle name="Assumption Heading. 15 9" xfId="4457" xr:uid="{00000000-0005-0000-0000-00003D110000}"/>
    <cellStyle name="Assumption Heading. 16" xfId="4458" xr:uid="{00000000-0005-0000-0000-00003E110000}"/>
    <cellStyle name="Assumption Heading. 17" xfId="4459" xr:uid="{00000000-0005-0000-0000-00003F110000}"/>
    <cellStyle name="Assumption Heading. 18" xfId="4460" xr:uid="{00000000-0005-0000-0000-000040110000}"/>
    <cellStyle name="Assumption Heading. 19" xfId="4461" xr:uid="{00000000-0005-0000-0000-000041110000}"/>
    <cellStyle name="Assumption Heading. 2" xfId="4462" xr:uid="{00000000-0005-0000-0000-000042110000}"/>
    <cellStyle name="Assumption Heading. 2 10" xfId="4463" xr:uid="{00000000-0005-0000-0000-000043110000}"/>
    <cellStyle name="Assumption Heading. 2 10 10" xfId="4464" xr:uid="{00000000-0005-0000-0000-000044110000}"/>
    <cellStyle name="Assumption Heading. 2 10 2" xfId="4465" xr:uid="{00000000-0005-0000-0000-000045110000}"/>
    <cellStyle name="Assumption Heading. 2 10 3" xfId="4466" xr:uid="{00000000-0005-0000-0000-000046110000}"/>
    <cellStyle name="Assumption Heading. 2 10 4" xfId="4467" xr:uid="{00000000-0005-0000-0000-000047110000}"/>
    <cellStyle name="Assumption Heading. 2 10 5" xfId="4468" xr:uid="{00000000-0005-0000-0000-000048110000}"/>
    <cellStyle name="Assumption Heading. 2 10 6" xfId="4469" xr:uid="{00000000-0005-0000-0000-000049110000}"/>
    <cellStyle name="Assumption Heading. 2 10 7" xfId="4470" xr:uid="{00000000-0005-0000-0000-00004A110000}"/>
    <cellStyle name="Assumption Heading. 2 10 8" xfId="4471" xr:uid="{00000000-0005-0000-0000-00004B110000}"/>
    <cellStyle name="Assumption Heading. 2 10 9" xfId="4472" xr:uid="{00000000-0005-0000-0000-00004C110000}"/>
    <cellStyle name="Assumption Heading. 2 11" xfId="4473" xr:uid="{00000000-0005-0000-0000-00004D110000}"/>
    <cellStyle name="Assumption Heading. 2 12" xfId="4474" xr:uid="{00000000-0005-0000-0000-00004E110000}"/>
    <cellStyle name="Assumption Heading. 2 13" xfId="4475" xr:uid="{00000000-0005-0000-0000-00004F110000}"/>
    <cellStyle name="Assumption Heading. 2 14" xfId="4476" xr:uid="{00000000-0005-0000-0000-000050110000}"/>
    <cellStyle name="Assumption Heading. 2 15" xfId="4477" xr:uid="{00000000-0005-0000-0000-000051110000}"/>
    <cellStyle name="Assumption Heading. 2 16" xfId="4478" xr:uid="{00000000-0005-0000-0000-000052110000}"/>
    <cellStyle name="Assumption Heading. 2 17" xfId="4479" xr:uid="{00000000-0005-0000-0000-000053110000}"/>
    <cellStyle name="Assumption Heading. 2 18" xfId="4480" xr:uid="{00000000-0005-0000-0000-000054110000}"/>
    <cellStyle name="Assumption Heading. 2 19" xfId="4481" xr:uid="{00000000-0005-0000-0000-000055110000}"/>
    <cellStyle name="Assumption Heading. 2 2" xfId="4482" xr:uid="{00000000-0005-0000-0000-000056110000}"/>
    <cellStyle name="Assumption Heading. 2 2 10" xfId="4483" xr:uid="{00000000-0005-0000-0000-000057110000}"/>
    <cellStyle name="Assumption Heading. 2 2 11" xfId="4484" xr:uid="{00000000-0005-0000-0000-000058110000}"/>
    <cellStyle name="Assumption Heading. 2 2 12" xfId="4485" xr:uid="{00000000-0005-0000-0000-000059110000}"/>
    <cellStyle name="Assumption Heading. 2 2 13" xfId="4486" xr:uid="{00000000-0005-0000-0000-00005A110000}"/>
    <cellStyle name="Assumption Heading. 2 2 14" xfId="4487" xr:uid="{00000000-0005-0000-0000-00005B110000}"/>
    <cellStyle name="Assumption Heading. 2 2 15" xfId="4488" xr:uid="{00000000-0005-0000-0000-00005C110000}"/>
    <cellStyle name="Assumption Heading. 2 2 16" xfId="4489" xr:uid="{00000000-0005-0000-0000-00005D110000}"/>
    <cellStyle name="Assumption Heading. 2 2 17" xfId="4490" xr:uid="{00000000-0005-0000-0000-00005E110000}"/>
    <cellStyle name="Assumption Heading. 2 2 18" xfId="4491" xr:uid="{00000000-0005-0000-0000-00005F110000}"/>
    <cellStyle name="Assumption Heading. 2 2 2" xfId="4492" xr:uid="{00000000-0005-0000-0000-000060110000}"/>
    <cellStyle name="Assumption Heading. 2 2 2 10" xfId="4493" xr:uid="{00000000-0005-0000-0000-000061110000}"/>
    <cellStyle name="Assumption Heading. 2 2 2 11" xfId="4494" xr:uid="{00000000-0005-0000-0000-000062110000}"/>
    <cellStyle name="Assumption Heading. 2 2 2 12" xfId="4495" xr:uid="{00000000-0005-0000-0000-000063110000}"/>
    <cellStyle name="Assumption Heading. 2 2 2 13" xfId="4496" xr:uid="{00000000-0005-0000-0000-000064110000}"/>
    <cellStyle name="Assumption Heading. 2 2 2 14" xfId="4497" xr:uid="{00000000-0005-0000-0000-000065110000}"/>
    <cellStyle name="Assumption Heading. 2 2 2 2" xfId="4498" xr:uid="{00000000-0005-0000-0000-000066110000}"/>
    <cellStyle name="Assumption Heading. 2 2 2 2 10" xfId="4499" xr:uid="{00000000-0005-0000-0000-000067110000}"/>
    <cellStyle name="Assumption Heading. 2 2 2 2 11" xfId="4500" xr:uid="{00000000-0005-0000-0000-000068110000}"/>
    <cellStyle name="Assumption Heading. 2 2 2 2 12" xfId="4501" xr:uid="{00000000-0005-0000-0000-000069110000}"/>
    <cellStyle name="Assumption Heading. 2 2 2 2 13" xfId="4502" xr:uid="{00000000-0005-0000-0000-00006A110000}"/>
    <cellStyle name="Assumption Heading. 2 2 2 2 2" xfId="4503" xr:uid="{00000000-0005-0000-0000-00006B110000}"/>
    <cellStyle name="Assumption Heading. 2 2 2 2 2 10" xfId="4504" xr:uid="{00000000-0005-0000-0000-00006C110000}"/>
    <cellStyle name="Assumption Heading. 2 2 2 2 2 11" xfId="4505" xr:uid="{00000000-0005-0000-0000-00006D110000}"/>
    <cellStyle name="Assumption Heading. 2 2 2 2 2 12" xfId="4506" xr:uid="{00000000-0005-0000-0000-00006E110000}"/>
    <cellStyle name="Assumption Heading. 2 2 2 2 2 2" xfId="4507" xr:uid="{00000000-0005-0000-0000-00006F110000}"/>
    <cellStyle name="Assumption Heading. 2 2 2 2 2 2 10" xfId="4508" xr:uid="{00000000-0005-0000-0000-000070110000}"/>
    <cellStyle name="Assumption Heading. 2 2 2 2 2 2 2" xfId="4509" xr:uid="{00000000-0005-0000-0000-000071110000}"/>
    <cellStyle name="Assumption Heading. 2 2 2 2 2 2 2 10" xfId="4510" xr:uid="{00000000-0005-0000-0000-000072110000}"/>
    <cellStyle name="Assumption Heading. 2 2 2 2 2 2 2 2" xfId="4511" xr:uid="{00000000-0005-0000-0000-000073110000}"/>
    <cellStyle name="Assumption Heading. 2 2 2 2 2 2 2 3" xfId="4512" xr:uid="{00000000-0005-0000-0000-000074110000}"/>
    <cellStyle name="Assumption Heading. 2 2 2 2 2 2 2 4" xfId="4513" xr:uid="{00000000-0005-0000-0000-000075110000}"/>
    <cellStyle name="Assumption Heading. 2 2 2 2 2 2 2 5" xfId="4514" xr:uid="{00000000-0005-0000-0000-000076110000}"/>
    <cellStyle name="Assumption Heading. 2 2 2 2 2 2 2 6" xfId="4515" xr:uid="{00000000-0005-0000-0000-000077110000}"/>
    <cellStyle name="Assumption Heading. 2 2 2 2 2 2 2 7" xfId="4516" xr:uid="{00000000-0005-0000-0000-000078110000}"/>
    <cellStyle name="Assumption Heading. 2 2 2 2 2 2 2 8" xfId="4517" xr:uid="{00000000-0005-0000-0000-000079110000}"/>
    <cellStyle name="Assumption Heading. 2 2 2 2 2 2 2 9" xfId="4518" xr:uid="{00000000-0005-0000-0000-00007A110000}"/>
    <cellStyle name="Assumption Heading. 2 2 2 2 2 2 3" xfId="4519" xr:uid="{00000000-0005-0000-0000-00007B110000}"/>
    <cellStyle name="Assumption Heading. 2 2 2 2 2 2 4" xfId="4520" xr:uid="{00000000-0005-0000-0000-00007C110000}"/>
    <cellStyle name="Assumption Heading. 2 2 2 2 2 2 5" xfId="4521" xr:uid="{00000000-0005-0000-0000-00007D110000}"/>
    <cellStyle name="Assumption Heading. 2 2 2 2 2 2 6" xfId="4522" xr:uid="{00000000-0005-0000-0000-00007E110000}"/>
    <cellStyle name="Assumption Heading. 2 2 2 2 2 2 7" xfId="4523" xr:uid="{00000000-0005-0000-0000-00007F110000}"/>
    <cellStyle name="Assumption Heading. 2 2 2 2 2 2 8" xfId="4524" xr:uid="{00000000-0005-0000-0000-000080110000}"/>
    <cellStyle name="Assumption Heading. 2 2 2 2 2 2 9" xfId="4525" xr:uid="{00000000-0005-0000-0000-000081110000}"/>
    <cellStyle name="Assumption Heading. 2 2 2 2 2 3" xfId="4526" xr:uid="{00000000-0005-0000-0000-000082110000}"/>
    <cellStyle name="Assumption Heading. 2 2 2 2 2 3 10" xfId="4527" xr:uid="{00000000-0005-0000-0000-000083110000}"/>
    <cellStyle name="Assumption Heading. 2 2 2 2 2 3 2" xfId="4528" xr:uid="{00000000-0005-0000-0000-000084110000}"/>
    <cellStyle name="Assumption Heading. 2 2 2 2 2 3 3" xfId="4529" xr:uid="{00000000-0005-0000-0000-000085110000}"/>
    <cellStyle name="Assumption Heading. 2 2 2 2 2 3 4" xfId="4530" xr:uid="{00000000-0005-0000-0000-000086110000}"/>
    <cellStyle name="Assumption Heading. 2 2 2 2 2 3 5" xfId="4531" xr:uid="{00000000-0005-0000-0000-000087110000}"/>
    <cellStyle name="Assumption Heading. 2 2 2 2 2 3 6" xfId="4532" xr:uid="{00000000-0005-0000-0000-000088110000}"/>
    <cellStyle name="Assumption Heading. 2 2 2 2 2 3 7" xfId="4533" xr:uid="{00000000-0005-0000-0000-000089110000}"/>
    <cellStyle name="Assumption Heading. 2 2 2 2 2 3 8" xfId="4534" xr:uid="{00000000-0005-0000-0000-00008A110000}"/>
    <cellStyle name="Assumption Heading. 2 2 2 2 2 3 9" xfId="4535" xr:uid="{00000000-0005-0000-0000-00008B110000}"/>
    <cellStyle name="Assumption Heading. 2 2 2 2 2 4" xfId="4536" xr:uid="{00000000-0005-0000-0000-00008C110000}"/>
    <cellStyle name="Assumption Heading. 2 2 2 2 2 5" xfId="4537" xr:uid="{00000000-0005-0000-0000-00008D110000}"/>
    <cellStyle name="Assumption Heading. 2 2 2 2 2 6" xfId="4538" xr:uid="{00000000-0005-0000-0000-00008E110000}"/>
    <cellStyle name="Assumption Heading. 2 2 2 2 2 7" xfId="4539" xr:uid="{00000000-0005-0000-0000-00008F110000}"/>
    <cellStyle name="Assumption Heading. 2 2 2 2 2 8" xfId="4540" xr:uid="{00000000-0005-0000-0000-000090110000}"/>
    <cellStyle name="Assumption Heading. 2 2 2 2 2 9" xfId="4541" xr:uid="{00000000-0005-0000-0000-000091110000}"/>
    <cellStyle name="Assumption Heading. 2 2 2 2 3" xfId="4542" xr:uid="{00000000-0005-0000-0000-000092110000}"/>
    <cellStyle name="Assumption Heading. 2 2 2 2 3 10" xfId="4543" xr:uid="{00000000-0005-0000-0000-000093110000}"/>
    <cellStyle name="Assumption Heading. 2 2 2 2 3 2" xfId="4544" xr:uid="{00000000-0005-0000-0000-000094110000}"/>
    <cellStyle name="Assumption Heading. 2 2 2 2 3 2 10" xfId="4545" xr:uid="{00000000-0005-0000-0000-000095110000}"/>
    <cellStyle name="Assumption Heading. 2 2 2 2 3 2 2" xfId="4546" xr:uid="{00000000-0005-0000-0000-000096110000}"/>
    <cellStyle name="Assumption Heading. 2 2 2 2 3 2 3" xfId="4547" xr:uid="{00000000-0005-0000-0000-000097110000}"/>
    <cellStyle name="Assumption Heading. 2 2 2 2 3 2 4" xfId="4548" xr:uid="{00000000-0005-0000-0000-000098110000}"/>
    <cellStyle name="Assumption Heading. 2 2 2 2 3 2 5" xfId="4549" xr:uid="{00000000-0005-0000-0000-000099110000}"/>
    <cellStyle name="Assumption Heading. 2 2 2 2 3 2 6" xfId="4550" xr:uid="{00000000-0005-0000-0000-00009A110000}"/>
    <cellStyle name="Assumption Heading. 2 2 2 2 3 2 7" xfId="4551" xr:uid="{00000000-0005-0000-0000-00009B110000}"/>
    <cellStyle name="Assumption Heading. 2 2 2 2 3 2 8" xfId="4552" xr:uid="{00000000-0005-0000-0000-00009C110000}"/>
    <cellStyle name="Assumption Heading. 2 2 2 2 3 2 9" xfId="4553" xr:uid="{00000000-0005-0000-0000-00009D110000}"/>
    <cellStyle name="Assumption Heading. 2 2 2 2 3 3" xfId="4554" xr:uid="{00000000-0005-0000-0000-00009E110000}"/>
    <cellStyle name="Assumption Heading. 2 2 2 2 3 4" xfId="4555" xr:uid="{00000000-0005-0000-0000-00009F110000}"/>
    <cellStyle name="Assumption Heading. 2 2 2 2 3 5" xfId="4556" xr:uid="{00000000-0005-0000-0000-0000A0110000}"/>
    <cellStyle name="Assumption Heading. 2 2 2 2 3 6" xfId="4557" xr:uid="{00000000-0005-0000-0000-0000A1110000}"/>
    <cellStyle name="Assumption Heading. 2 2 2 2 3 7" xfId="4558" xr:uid="{00000000-0005-0000-0000-0000A2110000}"/>
    <cellStyle name="Assumption Heading. 2 2 2 2 3 8" xfId="4559" xr:uid="{00000000-0005-0000-0000-0000A3110000}"/>
    <cellStyle name="Assumption Heading. 2 2 2 2 3 9" xfId="4560" xr:uid="{00000000-0005-0000-0000-0000A4110000}"/>
    <cellStyle name="Assumption Heading. 2 2 2 2 4" xfId="4561" xr:uid="{00000000-0005-0000-0000-0000A5110000}"/>
    <cellStyle name="Assumption Heading. 2 2 2 2 4 10" xfId="4562" xr:uid="{00000000-0005-0000-0000-0000A6110000}"/>
    <cellStyle name="Assumption Heading. 2 2 2 2 4 2" xfId="4563" xr:uid="{00000000-0005-0000-0000-0000A7110000}"/>
    <cellStyle name="Assumption Heading. 2 2 2 2 4 3" xfId="4564" xr:uid="{00000000-0005-0000-0000-0000A8110000}"/>
    <cellStyle name="Assumption Heading. 2 2 2 2 4 4" xfId="4565" xr:uid="{00000000-0005-0000-0000-0000A9110000}"/>
    <cellStyle name="Assumption Heading. 2 2 2 2 4 5" xfId="4566" xr:uid="{00000000-0005-0000-0000-0000AA110000}"/>
    <cellStyle name="Assumption Heading. 2 2 2 2 4 6" xfId="4567" xr:uid="{00000000-0005-0000-0000-0000AB110000}"/>
    <cellStyle name="Assumption Heading. 2 2 2 2 4 7" xfId="4568" xr:uid="{00000000-0005-0000-0000-0000AC110000}"/>
    <cellStyle name="Assumption Heading. 2 2 2 2 4 8" xfId="4569" xr:uid="{00000000-0005-0000-0000-0000AD110000}"/>
    <cellStyle name="Assumption Heading. 2 2 2 2 4 9" xfId="4570" xr:uid="{00000000-0005-0000-0000-0000AE110000}"/>
    <cellStyle name="Assumption Heading. 2 2 2 2 5" xfId="4571" xr:uid="{00000000-0005-0000-0000-0000AF110000}"/>
    <cellStyle name="Assumption Heading. 2 2 2 2 6" xfId="4572" xr:uid="{00000000-0005-0000-0000-0000B0110000}"/>
    <cellStyle name="Assumption Heading. 2 2 2 2 7" xfId="4573" xr:uid="{00000000-0005-0000-0000-0000B1110000}"/>
    <cellStyle name="Assumption Heading. 2 2 2 2 8" xfId="4574" xr:uid="{00000000-0005-0000-0000-0000B2110000}"/>
    <cellStyle name="Assumption Heading. 2 2 2 2 9" xfId="4575" xr:uid="{00000000-0005-0000-0000-0000B3110000}"/>
    <cellStyle name="Assumption Heading. 2 2 2 3" xfId="4576" xr:uid="{00000000-0005-0000-0000-0000B4110000}"/>
    <cellStyle name="Assumption Heading. 2 2 2 3 10" xfId="4577" xr:uid="{00000000-0005-0000-0000-0000B5110000}"/>
    <cellStyle name="Assumption Heading. 2 2 2 3 11" xfId="4578" xr:uid="{00000000-0005-0000-0000-0000B6110000}"/>
    <cellStyle name="Assumption Heading. 2 2 2 3 12" xfId="4579" xr:uid="{00000000-0005-0000-0000-0000B7110000}"/>
    <cellStyle name="Assumption Heading. 2 2 2 3 2" xfId="4580" xr:uid="{00000000-0005-0000-0000-0000B8110000}"/>
    <cellStyle name="Assumption Heading. 2 2 2 3 2 10" xfId="4581" xr:uid="{00000000-0005-0000-0000-0000B9110000}"/>
    <cellStyle name="Assumption Heading. 2 2 2 3 2 2" xfId="4582" xr:uid="{00000000-0005-0000-0000-0000BA110000}"/>
    <cellStyle name="Assumption Heading. 2 2 2 3 2 2 10" xfId="4583" xr:uid="{00000000-0005-0000-0000-0000BB110000}"/>
    <cellStyle name="Assumption Heading. 2 2 2 3 2 2 2" xfId="4584" xr:uid="{00000000-0005-0000-0000-0000BC110000}"/>
    <cellStyle name="Assumption Heading. 2 2 2 3 2 2 3" xfId="4585" xr:uid="{00000000-0005-0000-0000-0000BD110000}"/>
    <cellStyle name="Assumption Heading. 2 2 2 3 2 2 4" xfId="4586" xr:uid="{00000000-0005-0000-0000-0000BE110000}"/>
    <cellStyle name="Assumption Heading. 2 2 2 3 2 2 5" xfId="4587" xr:uid="{00000000-0005-0000-0000-0000BF110000}"/>
    <cellStyle name="Assumption Heading. 2 2 2 3 2 2 6" xfId="4588" xr:uid="{00000000-0005-0000-0000-0000C0110000}"/>
    <cellStyle name="Assumption Heading. 2 2 2 3 2 2 7" xfId="4589" xr:uid="{00000000-0005-0000-0000-0000C1110000}"/>
    <cellStyle name="Assumption Heading. 2 2 2 3 2 2 8" xfId="4590" xr:uid="{00000000-0005-0000-0000-0000C2110000}"/>
    <cellStyle name="Assumption Heading. 2 2 2 3 2 2 9" xfId="4591" xr:uid="{00000000-0005-0000-0000-0000C3110000}"/>
    <cellStyle name="Assumption Heading. 2 2 2 3 2 3" xfId="4592" xr:uid="{00000000-0005-0000-0000-0000C4110000}"/>
    <cellStyle name="Assumption Heading. 2 2 2 3 2 4" xfId="4593" xr:uid="{00000000-0005-0000-0000-0000C5110000}"/>
    <cellStyle name="Assumption Heading. 2 2 2 3 2 5" xfId="4594" xr:uid="{00000000-0005-0000-0000-0000C6110000}"/>
    <cellStyle name="Assumption Heading. 2 2 2 3 2 6" xfId="4595" xr:uid="{00000000-0005-0000-0000-0000C7110000}"/>
    <cellStyle name="Assumption Heading. 2 2 2 3 2 7" xfId="4596" xr:uid="{00000000-0005-0000-0000-0000C8110000}"/>
    <cellStyle name="Assumption Heading. 2 2 2 3 2 8" xfId="4597" xr:uid="{00000000-0005-0000-0000-0000C9110000}"/>
    <cellStyle name="Assumption Heading. 2 2 2 3 2 9" xfId="4598" xr:uid="{00000000-0005-0000-0000-0000CA110000}"/>
    <cellStyle name="Assumption Heading. 2 2 2 3 3" xfId="4599" xr:uid="{00000000-0005-0000-0000-0000CB110000}"/>
    <cellStyle name="Assumption Heading. 2 2 2 3 3 10" xfId="4600" xr:uid="{00000000-0005-0000-0000-0000CC110000}"/>
    <cellStyle name="Assumption Heading. 2 2 2 3 3 2" xfId="4601" xr:uid="{00000000-0005-0000-0000-0000CD110000}"/>
    <cellStyle name="Assumption Heading. 2 2 2 3 3 3" xfId="4602" xr:uid="{00000000-0005-0000-0000-0000CE110000}"/>
    <cellStyle name="Assumption Heading. 2 2 2 3 3 4" xfId="4603" xr:uid="{00000000-0005-0000-0000-0000CF110000}"/>
    <cellStyle name="Assumption Heading. 2 2 2 3 3 5" xfId="4604" xr:uid="{00000000-0005-0000-0000-0000D0110000}"/>
    <cellStyle name="Assumption Heading. 2 2 2 3 3 6" xfId="4605" xr:uid="{00000000-0005-0000-0000-0000D1110000}"/>
    <cellStyle name="Assumption Heading. 2 2 2 3 3 7" xfId="4606" xr:uid="{00000000-0005-0000-0000-0000D2110000}"/>
    <cellStyle name="Assumption Heading. 2 2 2 3 3 8" xfId="4607" xr:uid="{00000000-0005-0000-0000-0000D3110000}"/>
    <cellStyle name="Assumption Heading. 2 2 2 3 3 9" xfId="4608" xr:uid="{00000000-0005-0000-0000-0000D4110000}"/>
    <cellStyle name="Assumption Heading. 2 2 2 3 4" xfId="4609" xr:uid="{00000000-0005-0000-0000-0000D5110000}"/>
    <cellStyle name="Assumption Heading. 2 2 2 3 5" xfId="4610" xr:uid="{00000000-0005-0000-0000-0000D6110000}"/>
    <cellStyle name="Assumption Heading. 2 2 2 3 6" xfId="4611" xr:uid="{00000000-0005-0000-0000-0000D7110000}"/>
    <cellStyle name="Assumption Heading. 2 2 2 3 7" xfId="4612" xr:uid="{00000000-0005-0000-0000-0000D8110000}"/>
    <cellStyle name="Assumption Heading. 2 2 2 3 8" xfId="4613" xr:uid="{00000000-0005-0000-0000-0000D9110000}"/>
    <cellStyle name="Assumption Heading. 2 2 2 3 9" xfId="4614" xr:uid="{00000000-0005-0000-0000-0000DA110000}"/>
    <cellStyle name="Assumption Heading. 2 2 2 4" xfId="4615" xr:uid="{00000000-0005-0000-0000-0000DB110000}"/>
    <cellStyle name="Assumption Heading. 2 2 2 4 10" xfId="4616" xr:uid="{00000000-0005-0000-0000-0000DC110000}"/>
    <cellStyle name="Assumption Heading. 2 2 2 4 2" xfId="4617" xr:uid="{00000000-0005-0000-0000-0000DD110000}"/>
    <cellStyle name="Assumption Heading. 2 2 2 4 2 10" xfId="4618" xr:uid="{00000000-0005-0000-0000-0000DE110000}"/>
    <cellStyle name="Assumption Heading. 2 2 2 4 2 2" xfId="4619" xr:uid="{00000000-0005-0000-0000-0000DF110000}"/>
    <cellStyle name="Assumption Heading. 2 2 2 4 2 3" xfId="4620" xr:uid="{00000000-0005-0000-0000-0000E0110000}"/>
    <cellStyle name="Assumption Heading. 2 2 2 4 2 4" xfId="4621" xr:uid="{00000000-0005-0000-0000-0000E1110000}"/>
    <cellStyle name="Assumption Heading. 2 2 2 4 2 5" xfId="4622" xr:uid="{00000000-0005-0000-0000-0000E2110000}"/>
    <cellStyle name="Assumption Heading. 2 2 2 4 2 6" xfId="4623" xr:uid="{00000000-0005-0000-0000-0000E3110000}"/>
    <cellStyle name="Assumption Heading. 2 2 2 4 2 7" xfId="4624" xr:uid="{00000000-0005-0000-0000-0000E4110000}"/>
    <cellStyle name="Assumption Heading. 2 2 2 4 2 8" xfId="4625" xr:uid="{00000000-0005-0000-0000-0000E5110000}"/>
    <cellStyle name="Assumption Heading. 2 2 2 4 2 9" xfId="4626" xr:uid="{00000000-0005-0000-0000-0000E6110000}"/>
    <cellStyle name="Assumption Heading. 2 2 2 4 3" xfId="4627" xr:uid="{00000000-0005-0000-0000-0000E7110000}"/>
    <cellStyle name="Assumption Heading. 2 2 2 4 4" xfId="4628" xr:uid="{00000000-0005-0000-0000-0000E8110000}"/>
    <cellStyle name="Assumption Heading. 2 2 2 4 5" xfId="4629" xr:uid="{00000000-0005-0000-0000-0000E9110000}"/>
    <cellStyle name="Assumption Heading. 2 2 2 4 6" xfId="4630" xr:uid="{00000000-0005-0000-0000-0000EA110000}"/>
    <cellStyle name="Assumption Heading. 2 2 2 4 7" xfId="4631" xr:uid="{00000000-0005-0000-0000-0000EB110000}"/>
    <cellStyle name="Assumption Heading. 2 2 2 4 8" xfId="4632" xr:uid="{00000000-0005-0000-0000-0000EC110000}"/>
    <cellStyle name="Assumption Heading. 2 2 2 4 9" xfId="4633" xr:uid="{00000000-0005-0000-0000-0000ED110000}"/>
    <cellStyle name="Assumption Heading. 2 2 2 5" xfId="4634" xr:uid="{00000000-0005-0000-0000-0000EE110000}"/>
    <cellStyle name="Assumption Heading. 2 2 2 5 10" xfId="4635" xr:uid="{00000000-0005-0000-0000-0000EF110000}"/>
    <cellStyle name="Assumption Heading. 2 2 2 5 2" xfId="4636" xr:uid="{00000000-0005-0000-0000-0000F0110000}"/>
    <cellStyle name="Assumption Heading. 2 2 2 5 3" xfId="4637" xr:uid="{00000000-0005-0000-0000-0000F1110000}"/>
    <cellStyle name="Assumption Heading. 2 2 2 5 4" xfId="4638" xr:uid="{00000000-0005-0000-0000-0000F2110000}"/>
    <cellStyle name="Assumption Heading. 2 2 2 5 5" xfId="4639" xr:uid="{00000000-0005-0000-0000-0000F3110000}"/>
    <cellStyle name="Assumption Heading. 2 2 2 5 6" xfId="4640" xr:uid="{00000000-0005-0000-0000-0000F4110000}"/>
    <cellStyle name="Assumption Heading. 2 2 2 5 7" xfId="4641" xr:uid="{00000000-0005-0000-0000-0000F5110000}"/>
    <cellStyle name="Assumption Heading. 2 2 2 5 8" xfId="4642" xr:uid="{00000000-0005-0000-0000-0000F6110000}"/>
    <cellStyle name="Assumption Heading. 2 2 2 5 9" xfId="4643" xr:uid="{00000000-0005-0000-0000-0000F7110000}"/>
    <cellStyle name="Assumption Heading. 2 2 2 6" xfId="4644" xr:uid="{00000000-0005-0000-0000-0000F8110000}"/>
    <cellStyle name="Assumption Heading. 2 2 2 7" xfId="4645" xr:uid="{00000000-0005-0000-0000-0000F9110000}"/>
    <cellStyle name="Assumption Heading. 2 2 2 8" xfId="4646" xr:uid="{00000000-0005-0000-0000-0000FA110000}"/>
    <cellStyle name="Assumption Heading. 2 2 2 9" xfId="4647" xr:uid="{00000000-0005-0000-0000-0000FB110000}"/>
    <cellStyle name="Assumption Heading. 2 2 3" xfId="4648" xr:uid="{00000000-0005-0000-0000-0000FC110000}"/>
    <cellStyle name="Assumption Heading. 2 2 3 10" xfId="4649" xr:uid="{00000000-0005-0000-0000-0000FD110000}"/>
    <cellStyle name="Assumption Heading. 2 2 3 11" xfId="4650" xr:uid="{00000000-0005-0000-0000-0000FE110000}"/>
    <cellStyle name="Assumption Heading. 2 2 3 12" xfId="4651" xr:uid="{00000000-0005-0000-0000-0000FF110000}"/>
    <cellStyle name="Assumption Heading. 2 2 3 13" xfId="4652" xr:uid="{00000000-0005-0000-0000-000000120000}"/>
    <cellStyle name="Assumption Heading. 2 2 3 2" xfId="4653" xr:uid="{00000000-0005-0000-0000-000001120000}"/>
    <cellStyle name="Assumption Heading. 2 2 3 2 10" xfId="4654" xr:uid="{00000000-0005-0000-0000-000002120000}"/>
    <cellStyle name="Assumption Heading. 2 2 3 2 11" xfId="4655" xr:uid="{00000000-0005-0000-0000-000003120000}"/>
    <cellStyle name="Assumption Heading. 2 2 3 2 12" xfId="4656" xr:uid="{00000000-0005-0000-0000-000004120000}"/>
    <cellStyle name="Assumption Heading. 2 2 3 2 2" xfId="4657" xr:uid="{00000000-0005-0000-0000-000005120000}"/>
    <cellStyle name="Assumption Heading. 2 2 3 2 2 10" xfId="4658" xr:uid="{00000000-0005-0000-0000-000006120000}"/>
    <cellStyle name="Assumption Heading. 2 2 3 2 2 2" xfId="4659" xr:uid="{00000000-0005-0000-0000-000007120000}"/>
    <cellStyle name="Assumption Heading. 2 2 3 2 2 2 10" xfId="4660" xr:uid="{00000000-0005-0000-0000-000008120000}"/>
    <cellStyle name="Assumption Heading. 2 2 3 2 2 2 2" xfId="4661" xr:uid="{00000000-0005-0000-0000-000009120000}"/>
    <cellStyle name="Assumption Heading. 2 2 3 2 2 2 3" xfId="4662" xr:uid="{00000000-0005-0000-0000-00000A120000}"/>
    <cellStyle name="Assumption Heading. 2 2 3 2 2 2 4" xfId="4663" xr:uid="{00000000-0005-0000-0000-00000B120000}"/>
    <cellStyle name="Assumption Heading. 2 2 3 2 2 2 5" xfId="4664" xr:uid="{00000000-0005-0000-0000-00000C120000}"/>
    <cellStyle name="Assumption Heading. 2 2 3 2 2 2 6" xfId="4665" xr:uid="{00000000-0005-0000-0000-00000D120000}"/>
    <cellStyle name="Assumption Heading. 2 2 3 2 2 2 7" xfId="4666" xr:uid="{00000000-0005-0000-0000-00000E120000}"/>
    <cellStyle name="Assumption Heading. 2 2 3 2 2 2 8" xfId="4667" xr:uid="{00000000-0005-0000-0000-00000F120000}"/>
    <cellStyle name="Assumption Heading. 2 2 3 2 2 2 9" xfId="4668" xr:uid="{00000000-0005-0000-0000-000010120000}"/>
    <cellStyle name="Assumption Heading. 2 2 3 2 2 3" xfId="4669" xr:uid="{00000000-0005-0000-0000-000011120000}"/>
    <cellStyle name="Assumption Heading. 2 2 3 2 2 4" xfId="4670" xr:uid="{00000000-0005-0000-0000-000012120000}"/>
    <cellStyle name="Assumption Heading. 2 2 3 2 2 5" xfId="4671" xr:uid="{00000000-0005-0000-0000-000013120000}"/>
    <cellStyle name="Assumption Heading. 2 2 3 2 2 6" xfId="4672" xr:uid="{00000000-0005-0000-0000-000014120000}"/>
    <cellStyle name="Assumption Heading. 2 2 3 2 2 7" xfId="4673" xr:uid="{00000000-0005-0000-0000-000015120000}"/>
    <cellStyle name="Assumption Heading. 2 2 3 2 2 8" xfId="4674" xr:uid="{00000000-0005-0000-0000-000016120000}"/>
    <cellStyle name="Assumption Heading. 2 2 3 2 2 9" xfId="4675" xr:uid="{00000000-0005-0000-0000-000017120000}"/>
    <cellStyle name="Assumption Heading. 2 2 3 2 3" xfId="4676" xr:uid="{00000000-0005-0000-0000-000018120000}"/>
    <cellStyle name="Assumption Heading. 2 2 3 2 3 10" xfId="4677" xr:uid="{00000000-0005-0000-0000-000019120000}"/>
    <cellStyle name="Assumption Heading. 2 2 3 2 3 2" xfId="4678" xr:uid="{00000000-0005-0000-0000-00001A120000}"/>
    <cellStyle name="Assumption Heading. 2 2 3 2 3 3" xfId="4679" xr:uid="{00000000-0005-0000-0000-00001B120000}"/>
    <cellStyle name="Assumption Heading. 2 2 3 2 3 4" xfId="4680" xr:uid="{00000000-0005-0000-0000-00001C120000}"/>
    <cellStyle name="Assumption Heading. 2 2 3 2 3 5" xfId="4681" xr:uid="{00000000-0005-0000-0000-00001D120000}"/>
    <cellStyle name="Assumption Heading. 2 2 3 2 3 6" xfId="4682" xr:uid="{00000000-0005-0000-0000-00001E120000}"/>
    <cellStyle name="Assumption Heading. 2 2 3 2 3 7" xfId="4683" xr:uid="{00000000-0005-0000-0000-00001F120000}"/>
    <cellStyle name="Assumption Heading. 2 2 3 2 3 8" xfId="4684" xr:uid="{00000000-0005-0000-0000-000020120000}"/>
    <cellStyle name="Assumption Heading. 2 2 3 2 3 9" xfId="4685" xr:uid="{00000000-0005-0000-0000-000021120000}"/>
    <cellStyle name="Assumption Heading. 2 2 3 2 4" xfId="4686" xr:uid="{00000000-0005-0000-0000-000022120000}"/>
    <cellStyle name="Assumption Heading. 2 2 3 2 5" xfId="4687" xr:uid="{00000000-0005-0000-0000-000023120000}"/>
    <cellStyle name="Assumption Heading. 2 2 3 2 6" xfId="4688" xr:uid="{00000000-0005-0000-0000-000024120000}"/>
    <cellStyle name="Assumption Heading. 2 2 3 2 7" xfId="4689" xr:uid="{00000000-0005-0000-0000-000025120000}"/>
    <cellStyle name="Assumption Heading. 2 2 3 2 8" xfId="4690" xr:uid="{00000000-0005-0000-0000-000026120000}"/>
    <cellStyle name="Assumption Heading. 2 2 3 2 9" xfId="4691" xr:uid="{00000000-0005-0000-0000-000027120000}"/>
    <cellStyle name="Assumption Heading. 2 2 3 3" xfId="4692" xr:uid="{00000000-0005-0000-0000-000028120000}"/>
    <cellStyle name="Assumption Heading. 2 2 3 3 10" xfId="4693" xr:uid="{00000000-0005-0000-0000-000029120000}"/>
    <cellStyle name="Assumption Heading. 2 2 3 3 2" xfId="4694" xr:uid="{00000000-0005-0000-0000-00002A120000}"/>
    <cellStyle name="Assumption Heading. 2 2 3 3 2 10" xfId="4695" xr:uid="{00000000-0005-0000-0000-00002B120000}"/>
    <cellStyle name="Assumption Heading. 2 2 3 3 2 2" xfId="4696" xr:uid="{00000000-0005-0000-0000-00002C120000}"/>
    <cellStyle name="Assumption Heading. 2 2 3 3 2 3" xfId="4697" xr:uid="{00000000-0005-0000-0000-00002D120000}"/>
    <cellStyle name="Assumption Heading. 2 2 3 3 2 4" xfId="4698" xr:uid="{00000000-0005-0000-0000-00002E120000}"/>
    <cellStyle name="Assumption Heading. 2 2 3 3 2 5" xfId="4699" xr:uid="{00000000-0005-0000-0000-00002F120000}"/>
    <cellStyle name="Assumption Heading. 2 2 3 3 2 6" xfId="4700" xr:uid="{00000000-0005-0000-0000-000030120000}"/>
    <cellStyle name="Assumption Heading. 2 2 3 3 2 7" xfId="4701" xr:uid="{00000000-0005-0000-0000-000031120000}"/>
    <cellStyle name="Assumption Heading. 2 2 3 3 2 8" xfId="4702" xr:uid="{00000000-0005-0000-0000-000032120000}"/>
    <cellStyle name="Assumption Heading. 2 2 3 3 2 9" xfId="4703" xr:uid="{00000000-0005-0000-0000-000033120000}"/>
    <cellStyle name="Assumption Heading. 2 2 3 3 3" xfId="4704" xr:uid="{00000000-0005-0000-0000-000034120000}"/>
    <cellStyle name="Assumption Heading. 2 2 3 3 4" xfId="4705" xr:uid="{00000000-0005-0000-0000-000035120000}"/>
    <cellStyle name="Assumption Heading. 2 2 3 3 5" xfId="4706" xr:uid="{00000000-0005-0000-0000-000036120000}"/>
    <cellStyle name="Assumption Heading. 2 2 3 3 6" xfId="4707" xr:uid="{00000000-0005-0000-0000-000037120000}"/>
    <cellStyle name="Assumption Heading. 2 2 3 3 7" xfId="4708" xr:uid="{00000000-0005-0000-0000-000038120000}"/>
    <cellStyle name="Assumption Heading. 2 2 3 3 8" xfId="4709" xr:uid="{00000000-0005-0000-0000-000039120000}"/>
    <cellStyle name="Assumption Heading. 2 2 3 3 9" xfId="4710" xr:uid="{00000000-0005-0000-0000-00003A120000}"/>
    <cellStyle name="Assumption Heading. 2 2 3 4" xfId="4711" xr:uid="{00000000-0005-0000-0000-00003B120000}"/>
    <cellStyle name="Assumption Heading. 2 2 3 4 10" xfId="4712" xr:uid="{00000000-0005-0000-0000-00003C120000}"/>
    <cellStyle name="Assumption Heading. 2 2 3 4 2" xfId="4713" xr:uid="{00000000-0005-0000-0000-00003D120000}"/>
    <cellStyle name="Assumption Heading. 2 2 3 4 3" xfId="4714" xr:uid="{00000000-0005-0000-0000-00003E120000}"/>
    <cellStyle name="Assumption Heading. 2 2 3 4 4" xfId="4715" xr:uid="{00000000-0005-0000-0000-00003F120000}"/>
    <cellStyle name="Assumption Heading. 2 2 3 4 5" xfId="4716" xr:uid="{00000000-0005-0000-0000-000040120000}"/>
    <cellStyle name="Assumption Heading. 2 2 3 4 6" xfId="4717" xr:uid="{00000000-0005-0000-0000-000041120000}"/>
    <cellStyle name="Assumption Heading. 2 2 3 4 7" xfId="4718" xr:uid="{00000000-0005-0000-0000-000042120000}"/>
    <cellStyle name="Assumption Heading. 2 2 3 4 8" xfId="4719" xr:uid="{00000000-0005-0000-0000-000043120000}"/>
    <cellStyle name="Assumption Heading. 2 2 3 4 9" xfId="4720" xr:uid="{00000000-0005-0000-0000-000044120000}"/>
    <cellStyle name="Assumption Heading. 2 2 3 5" xfId="4721" xr:uid="{00000000-0005-0000-0000-000045120000}"/>
    <cellStyle name="Assumption Heading. 2 2 3 6" xfId="4722" xr:uid="{00000000-0005-0000-0000-000046120000}"/>
    <cellStyle name="Assumption Heading. 2 2 3 7" xfId="4723" xr:uid="{00000000-0005-0000-0000-000047120000}"/>
    <cellStyle name="Assumption Heading. 2 2 3 8" xfId="4724" xr:uid="{00000000-0005-0000-0000-000048120000}"/>
    <cellStyle name="Assumption Heading. 2 2 3 9" xfId="4725" xr:uid="{00000000-0005-0000-0000-000049120000}"/>
    <cellStyle name="Assumption Heading. 2 2 4" xfId="4726" xr:uid="{00000000-0005-0000-0000-00004A120000}"/>
    <cellStyle name="Assumption Heading. 2 2 4 10" xfId="4727" xr:uid="{00000000-0005-0000-0000-00004B120000}"/>
    <cellStyle name="Assumption Heading. 2 2 4 11" xfId="4728" xr:uid="{00000000-0005-0000-0000-00004C120000}"/>
    <cellStyle name="Assumption Heading. 2 2 4 12" xfId="4729" xr:uid="{00000000-0005-0000-0000-00004D120000}"/>
    <cellStyle name="Assumption Heading. 2 2 4 13" xfId="4730" xr:uid="{00000000-0005-0000-0000-00004E120000}"/>
    <cellStyle name="Assumption Heading. 2 2 4 2" xfId="4731" xr:uid="{00000000-0005-0000-0000-00004F120000}"/>
    <cellStyle name="Assumption Heading. 2 2 4 2 10" xfId="4732" xr:uid="{00000000-0005-0000-0000-000050120000}"/>
    <cellStyle name="Assumption Heading. 2 2 4 2 11" xfId="4733" xr:uid="{00000000-0005-0000-0000-000051120000}"/>
    <cellStyle name="Assumption Heading. 2 2 4 2 12" xfId="4734" xr:uid="{00000000-0005-0000-0000-000052120000}"/>
    <cellStyle name="Assumption Heading. 2 2 4 2 2" xfId="4735" xr:uid="{00000000-0005-0000-0000-000053120000}"/>
    <cellStyle name="Assumption Heading. 2 2 4 2 2 10" xfId="4736" xr:uid="{00000000-0005-0000-0000-000054120000}"/>
    <cellStyle name="Assumption Heading. 2 2 4 2 2 2" xfId="4737" xr:uid="{00000000-0005-0000-0000-000055120000}"/>
    <cellStyle name="Assumption Heading. 2 2 4 2 2 2 10" xfId="4738" xr:uid="{00000000-0005-0000-0000-000056120000}"/>
    <cellStyle name="Assumption Heading. 2 2 4 2 2 2 2" xfId="4739" xr:uid="{00000000-0005-0000-0000-000057120000}"/>
    <cellStyle name="Assumption Heading. 2 2 4 2 2 2 3" xfId="4740" xr:uid="{00000000-0005-0000-0000-000058120000}"/>
    <cellStyle name="Assumption Heading. 2 2 4 2 2 2 4" xfId="4741" xr:uid="{00000000-0005-0000-0000-000059120000}"/>
    <cellStyle name="Assumption Heading. 2 2 4 2 2 2 5" xfId="4742" xr:uid="{00000000-0005-0000-0000-00005A120000}"/>
    <cellStyle name="Assumption Heading. 2 2 4 2 2 2 6" xfId="4743" xr:uid="{00000000-0005-0000-0000-00005B120000}"/>
    <cellStyle name="Assumption Heading. 2 2 4 2 2 2 7" xfId="4744" xr:uid="{00000000-0005-0000-0000-00005C120000}"/>
    <cellStyle name="Assumption Heading. 2 2 4 2 2 2 8" xfId="4745" xr:uid="{00000000-0005-0000-0000-00005D120000}"/>
    <cellStyle name="Assumption Heading. 2 2 4 2 2 2 9" xfId="4746" xr:uid="{00000000-0005-0000-0000-00005E120000}"/>
    <cellStyle name="Assumption Heading. 2 2 4 2 2 3" xfId="4747" xr:uid="{00000000-0005-0000-0000-00005F120000}"/>
    <cellStyle name="Assumption Heading. 2 2 4 2 2 4" xfId="4748" xr:uid="{00000000-0005-0000-0000-000060120000}"/>
    <cellStyle name="Assumption Heading. 2 2 4 2 2 5" xfId="4749" xr:uid="{00000000-0005-0000-0000-000061120000}"/>
    <cellStyle name="Assumption Heading. 2 2 4 2 2 6" xfId="4750" xr:uid="{00000000-0005-0000-0000-000062120000}"/>
    <cellStyle name="Assumption Heading. 2 2 4 2 2 7" xfId="4751" xr:uid="{00000000-0005-0000-0000-000063120000}"/>
    <cellStyle name="Assumption Heading. 2 2 4 2 2 8" xfId="4752" xr:uid="{00000000-0005-0000-0000-000064120000}"/>
    <cellStyle name="Assumption Heading. 2 2 4 2 2 9" xfId="4753" xr:uid="{00000000-0005-0000-0000-000065120000}"/>
    <cellStyle name="Assumption Heading. 2 2 4 2 3" xfId="4754" xr:uid="{00000000-0005-0000-0000-000066120000}"/>
    <cellStyle name="Assumption Heading. 2 2 4 2 3 10" xfId="4755" xr:uid="{00000000-0005-0000-0000-000067120000}"/>
    <cellStyle name="Assumption Heading. 2 2 4 2 3 2" xfId="4756" xr:uid="{00000000-0005-0000-0000-000068120000}"/>
    <cellStyle name="Assumption Heading. 2 2 4 2 3 3" xfId="4757" xr:uid="{00000000-0005-0000-0000-000069120000}"/>
    <cellStyle name="Assumption Heading. 2 2 4 2 3 4" xfId="4758" xr:uid="{00000000-0005-0000-0000-00006A120000}"/>
    <cellStyle name="Assumption Heading. 2 2 4 2 3 5" xfId="4759" xr:uid="{00000000-0005-0000-0000-00006B120000}"/>
    <cellStyle name="Assumption Heading. 2 2 4 2 3 6" xfId="4760" xr:uid="{00000000-0005-0000-0000-00006C120000}"/>
    <cellStyle name="Assumption Heading. 2 2 4 2 3 7" xfId="4761" xr:uid="{00000000-0005-0000-0000-00006D120000}"/>
    <cellStyle name="Assumption Heading. 2 2 4 2 3 8" xfId="4762" xr:uid="{00000000-0005-0000-0000-00006E120000}"/>
    <cellStyle name="Assumption Heading. 2 2 4 2 3 9" xfId="4763" xr:uid="{00000000-0005-0000-0000-00006F120000}"/>
    <cellStyle name="Assumption Heading. 2 2 4 2 4" xfId="4764" xr:uid="{00000000-0005-0000-0000-000070120000}"/>
    <cellStyle name="Assumption Heading. 2 2 4 2 5" xfId="4765" xr:uid="{00000000-0005-0000-0000-000071120000}"/>
    <cellStyle name="Assumption Heading. 2 2 4 2 6" xfId="4766" xr:uid="{00000000-0005-0000-0000-000072120000}"/>
    <cellStyle name="Assumption Heading. 2 2 4 2 7" xfId="4767" xr:uid="{00000000-0005-0000-0000-000073120000}"/>
    <cellStyle name="Assumption Heading. 2 2 4 2 8" xfId="4768" xr:uid="{00000000-0005-0000-0000-000074120000}"/>
    <cellStyle name="Assumption Heading. 2 2 4 2 9" xfId="4769" xr:uid="{00000000-0005-0000-0000-000075120000}"/>
    <cellStyle name="Assumption Heading. 2 2 4 3" xfId="4770" xr:uid="{00000000-0005-0000-0000-000076120000}"/>
    <cellStyle name="Assumption Heading. 2 2 4 3 10" xfId="4771" xr:uid="{00000000-0005-0000-0000-000077120000}"/>
    <cellStyle name="Assumption Heading. 2 2 4 3 2" xfId="4772" xr:uid="{00000000-0005-0000-0000-000078120000}"/>
    <cellStyle name="Assumption Heading. 2 2 4 3 2 10" xfId="4773" xr:uid="{00000000-0005-0000-0000-000079120000}"/>
    <cellStyle name="Assumption Heading. 2 2 4 3 2 2" xfId="4774" xr:uid="{00000000-0005-0000-0000-00007A120000}"/>
    <cellStyle name="Assumption Heading. 2 2 4 3 2 3" xfId="4775" xr:uid="{00000000-0005-0000-0000-00007B120000}"/>
    <cellStyle name="Assumption Heading. 2 2 4 3 2 4" xfId="4776" xr:uid="{00000000-0005-0000-0000-00007C120000}"/>
    <cellStyle name="Assumption Heading. 2 2 4 3 2 5" xfId="4777" xr:uid="{00000000-0005-0000-0000-00007D120000}"/>
    <cellStyle name="Assumption Heading. 2 2 4 3 2 6" xfId="4778" xr:uid="{00000000-0005-0000-0000-00007E120000}"/>
    <cellStyle name="Assumption Heading. 2 2 4 3 2 7" xfId="4779" xr:uid="{00000000-0005-0000-0000-00007F120000}"/>
    <cellStyle name="Assumption Heading. 2 2 4 3 2 8" xfId="4780" xr:uid="{00000000-0005-0000-0000-000080120000}"/>
    <cellStyle name="Assumption Heading. 2 2 4 3 2 9" xfId="4781" xr:uid="{00000000-0005-0000-0000-000081120000}"/>
    <cellStyle name="Assumption Heading. 2 2 4 3 3" xfId="4782" xr:uid="{00000000-0005-0000-0000-000082120000}"/>
    <cellStyle name="Assumption Heading. 2 2 4 3 4" xfId="4783" xr:uid="{00000000-0005-0000-0000-000083120000}"/>
    <cellStyle name="Assumption Heading. 2 2 4 3 5" xfId="4784" xr:uid="{00000000-0005-0000-0000-000084120000}"/>
    <cellStyle name="Assumption Heading. 2 2 4 3 6" xfId="4785" xr:uid="{00000000-0005-0000-0000-000085120000}"/>
    <cellStyle name="Assumption Heading. 2 2 4 3 7" xfId="4786" xr:uid="{00000000-0005-0000-0000-000086120000}"/>
    <cellStyle name="Assumption Heading. 2 2 4 3 8" xfId="4787" xr:uid="{00000000-0005-0000-0000-000087120000}"/>
    <cellStyle name="Assumption Heading. 2 2 4 3 9" xfId="4788" xr:uid="{00000000-0005-0000-0000-000088120000}"/>
    <cellStyle name="Assumption Heading. 2 2 4 4" xfId="4789" xr:uid="{00000000-0005-0000-0000-000089120000}"/>
    <cellStyle name="Assumption Heading. 2 2 4 4 10" xfId="4790" xr:uid="{00000000-0005-0000-0000-00008A120000}"/>
    <cellStyle name="Assumption Heading. 2 2 4 4 2" xfId="4791" xr:uid="{00000000-0005-0000-0000-00008B120000}"/>
    <cellStyle name="Assumption Heading. 2 2 4 4 3" xfId="4792" xr:uid="{00000000-0005-0000-0000-00008C120000}"/>
    <cellStyle name="Assumption Heading. 2 2 4 4 4" xfId="4793" xr:uid="{00000000-0005-0000-0000-00008D120000}"/>
    <cellStyle name="Assumption Heading. 2 2 4 4 5" xfId="4794" xr:uid="{00000000-0005-0000-0000-00008E120000}"/>
    <cellStyle name="Assumption Heading. 2 2 4 4 6" xfId="4795" xr:uid="{00000000-0005-0000-0000-00008F120000}"/>
    <cellStyle name="Assumption Heading. 2 2 4 4 7" xfId="4796" xr:uid="{00000000-0005-0000-0000-000090120000}"/>
    <cellStyle name="Assumption Heading. 2 2 4 4 8" xfId="4797" xr:uid="{00000000-0005-0000-0000-000091120000}"/>
    <cellStyle name="Assumption Heading. 2 2 4 4 9" xfId="4798" xr:uid="{00000000-0005-0000-0000-000092120000}"/>
    <cellStyle name="Assumption Heading. 2 2 4 5" xfId="4799" xr:uid="{00000000-0005-0000-0000-000093120000}"/>
    <cellStyle name="Assumption Heading. 2 2 4 6" xfId="4800" xr:uid="{00000000-0005-0000-0000-000094120000}"/>
    <cellStyle name="Assumption Heading. 2 2 4 7" xfId="4801" xr:uid="{00000000-0005-0000-0000-000095120000}"/>
    <cellStyle name="Assumption Heading. 2 2 4 8" xfId="4802" xr:uid="{00000000-0005-0000-0000-000096120000}"/>
    <cellStyle name="Assumption Heading. 2 2 4 9" xfId="4803" xr:uid="{00000000-0005-0000-0000-000097120000}"/>
    <cellStyle name="Assumption Heading. 2 2 5" xfId="4804" xr:uid="{00000000-0005-0000-0000-000098120000}"/>
    <cellStyle name="Assumption Heading. 2 2 5 10" xfId="4805" xr:uid="{00000000-0005-0000-0000-000099120000}"/>
    <cellStyle name="Assumption Heading. 2 2 5 11" xfId="4806" xr:uid="{00000000-0005-0000-0000-00009A120000}"/>
    <cellStyle name="Assumption Heading. 2 2 5 12" xfId="4807" xr:uid="{00000000-0005-0000-0000-00009B120000}"/>
    <cellStyle name="Assumption Heading. 2 2 5 2" xfId="4808" xr:uid="{00000000-0005-0000-0000-00009C120000}"/>
    <cellStyle name="Assumption Heading. 2 2 5 2 10" xfId="4809" xr:uid="{00000000-0005-0000-0000-00009D120000}"/>
    <cellStyle name="Assumption Heading. 2 2 5 2 2" xfId="4810" xr:uid="{00000000-0005-0000-0000-00009E120000}"/>
    <cellStyle name="Assumption Heading. 2 2 5 2 2 10" xfId="4811" xr:uid="{00000000-0005-0000-0000-00009F120000}"/>
    <cellStyle name="Assumption Heading. 2 2 5 2 2 2" xfId="4812" xr:uid="{00000000-0005-0000-0000-0000A0120000}"/>
    <cellStyle name="Assumption Heading. 2 2 5 2 2 3" xfId="4813" xr:uid="{00000000-0005-0000-0000-0000A1120000}"/>
    <cellStyle name="Assumption Heading. 2 2 5 2 2 4" xfId="4814" xr:uid="{00000000-0005-0000-0000-0000A2120000}"/>
    <cellStyle name="Assumption Heading. 2 2 5 2 2 5" xfId="4815" xr:uid="{00000000-0005-0000-0000-0000A3120000}"/>
    <cellStyle name="Assumption Heading. 2 2 5 2 2 6" xfId="4816" xr:uid="{00000000-0005-0000-0000-0000A4120000}"/>
    <cellStyle name="Assumption Heading. 2 2 5 2 2 7" xfId="4817" xr:uid="{00000000-0005-0000-0000-0000A5120000}"/>
    <cellStyle name="Assumption Heading. 2 2 5 2 2 8" xfId="4818" xr:uid="{00000000-0005-0000-0000-0000A6120000}"/>
    <cellStyle name="Assumption Heading. 2 2 5 2 2 9" xfId="4819" xr:uid="{00000000-0005-0000-0000-0000A7120000}"/>
    <cellStyle name="Assumption Heading. 2 2 5 2 3" xfId="4820" xr:uid="{00000000-0005-0000-0000-0000A8120000}"/>
    <cellStyle name="Assumption Heading. 2 2 5 2 4" xfId="4821" xr:uid="{00000000-0005-0000-0000-0000A9120000}"/>
    <cellStyle name="Assumption Heading. 2 2 5 2 5" xfId="4822" xr:uid="{00000000-0005-0000-0000-0000AA120000}"/>
    <cellStyle name="Assumption Heading. 2 2 5 2 6" xfId="4823" xr:uid="{00000000-0005-0000-0000-0000AB120000}"/>
    <cellStyle name="Assumption Heading. 2 2 5 2 7" xfId="4824" xr:uid="{00000000-0005-0000-0000-0000AC120000}"/>
    <cellStyle name="Assumption Heading. 2 2 5 2 8" xfId="4825" xr:uid="{00000000-0005-0000-0000-0000AD120000}"/>
    <cellStyle name="Assumption Heading. 2 2 5 2 9" xfId="4826" xr:uid="{00000000-0005-0000-0000-0000AE120000}"/>
    <cellStyle name="Assumption Heading. 2 2 5 3" xfId="4827" xr:uid="{00000000-0005-0000-0000-0000AF120000}"/>
    <cellStyle name="Assumption Heading. 2 2 5 3 10" xfId="4828" xr:uid="{00000000-0005-0000-0000-0000B0120000}"/>
    <cellStyle name="Assumption Heading. 2 2 5 3 2" xfId="4829" xr:uid="{00000000-0005-0000-0000-0000B1120000}"/>
    <cellStyle name="Assumption Heading. 2 2 5 3 3" xfId="4830" xr:uid="{00000000-0005-0000-0000-0000B2120000}"/>
    <cellStyle name="Assumption Heading. 2 2 5 3 4" xfId="4831" xr:uid="{00000000-0005-0000-0000-0000B3120000}"/>
    <cellStyle name="Assumption Heading. 2 2 5 3 5" xfId="4832" xr:uid="{00000000-0005-0000-0000-0000B4120000}"/>
    <cellStyle name="Assumption Heading. 2 2 5 3 6" xfId="4833" xr:uid="{00000000-0005-0000-0000-0000B5120000}"/>
    <cellStyle name="Assumption Heading. 2 2 5 3 7" xfId="4834" xr:uid="{00000000-0005-0000-0000-0000B6120000}"/>
    <cellStyle name="Assumption Heading. 2 2 5 3 8" xfId="4835" xr:uid="{00000000-0005-0000-0000-0000B7120000}"/>
    <cellStyle name="Assumption Heading. 2 2 5 3 9" xfId="4836" xr:uid="{00000000-0005-0000-0000-0000B8120000}"/>
    <cellStyle name="Assumption Heading. 2 2 5 4" xfId="4837" xr:uid="{00000000-0005-0000-0000-0000B9120000}"/>
    <cellStyle name="Assumption Heading. 2 2 5 5" xfId="4838" xr:uid="{00000000-0005-0000-0000-0000BA120000}"/>
    <cellStyle name="Assumption Heading. 2 2 5 6" xfId="4839" xr:uid="{00000000-0005-0000-0000-0000BB120000}"/>
    <cellStyle name="Assumption Heading. 2 2 5 7" xfId="4840" xr:uid="{00000000-0005-0000-0000-0000BC120000}"/>
    <cellStyle name="Assumption Heading. 2 2 5 8" xfId="4841" xr:uid="{00000000-0005-0000-0000-0000BD120000}"/>
    <cellStyle name="Assumption Heading. 2 2 5 9" xfId="4842" xr:uid="{00000000-0005-0000-0000-0000BE120000}"/>
    <cellStyle name="Assumption Heading. 2 2 6" xfId="4843" xr:uid="{00000000-0005-0000-0000-0000BF120000}"/>
    <cellStyle name="Assumption Heading. 2 2 6 10" xfId="4844" xr:uid="{00000000-0005-0000-0000-0000C0120000}"/>
    <cellStyle name="Assumption Heading. 2 2 6 11" xfId="4845" xr:uid="{00000000-0005-0000-0000-0000C1120000}"/>
    <cellStyle name="Assumption Heading. 2 2 6 12" xfId="4846" xr:uid="{00000000-0005-0000-0000-0000C2120000}"/>
    <cellStyle name="Assumption Heading. 2 2 6 2" xfId="4847" xr:uid="{00000000-0005-0000-0000-0000C3120000}"/>
    <cellStyle name="Assumption Heading. 2 2 6 2 10" xfId="4848" xr:uid="{00000000-0005-0000-0000-0000C4120000}"/>
    <cellStyle name="Assumption Heading. 2 2 6 2 2" xfId="4849" xr:uid="{00000000-0005-0000-0000-0000C5120000}"/>
    <cellStyle name="Assumption Heading. 2 2 6 2 2 10" xfId="4850" xr:uid="{00000000-0005-0000-0000-0000C6120000}"/>
    <cellStyle name="Assumption Heading. 2 2 6 2 2 2" xfId="4851" xr:uid="{00000000-0005-0000-0000-0000C7120000}"/>
    <cellStyle name="Assumption Heading. 2 2 6 2 2 3" xfId="4852" xr:uid="{00000000-0005-0000-0000-0000C8120000}"/>
    <cellStyle name="Assumption Heading. 2 2 6 2 2 4" xfId="4853" xr:uid="{00000000-0005-0000-0000-0000C9120000}"/>
    <cellStyle name="Assumption Heading. 2 2 6 2 2 5" xfId="4854" xr:uid="{00000000-0005-0000-0000-0000CA120000}"/>
    <cellStyle name="Assumption Heading. 2 2 6 2 2 6" xfId="4855" xr:uid="{00000000-0005-0000-0000-0000CB120000}"/>
    <cellStyle name="Assumption Heading. 2 2 6 2 2 7" xfId="4856" xr:uid="{00000000-0005-0000-0000-0000CC120000}"/>
    <cellStyle name="Assumption Heading. 2 2 6 2 2 8" xfId="4857" xr:uid="{00000000-0005-0000-0000-0000CD120000}"/>
    <cellStyle name="Assumption Heading. 2 2 6 2 2 9" xfId="4858" xr:uid="{00000000-0005-0000-0000-0000CE120000}"/>
    <cellStyle name="Assumption Heading. 2 2 6 2 3" xfId="4859" xr:uid="{00000000-0005-0000-0000-0000CF120000}"/>
    <cellStyle name="Assumption Heading. 2 2 6 2 4" xfId="4860" xr:uid="{00000000-0005-0000-0000-0000D0120000}"/>
    <cellStyle name="Assumption Heading. 2 2 6 2 5" xfId="4861" xr:uid="{00000000-0005-0000-0000-0000D1120000}"/>
    <cellStyle name="Assumption Heading. 2 2 6 2 6" xfId="4862" xr:uid="{00000000-0005-0000-0000-0000D2120000}"/>
    <cellStyle name="Assumption Heading. 2 2 6 2 7" xfId="4863" xr:uid="{00000000-0005-0000-0000-0000D3120000}"/>
    <cellStyle name="Assumption Heading. 2 2 6 2 8" xfId="4864" xr:uid="{00000000-0005-0000-0000-0000D4120000}"/>
    <cellStyle name="Assumption Heading. 2 2 6 2 9" xfId="4865" xr:uid="{00000000-0005-0000-0000-0000D5120000}"/>
    <cellStyle name="Assumption Heading. 2 2 6 3" xfId="4866" xr:uid="{00000000-0005-0000-0000-0000D6120000}"/>
    <cellStyle name="Assumption Heading. 2 2 6 3 10" xfId="4867" xr:uid="{00000000-0005-0000-0000-0000D7120000}"/>
    <cellStyle name="Assumption Heading. 2 2 6 3 2" xfId="4868" xr:uid="{00000000-0005-0000-0000-0000D8120000}"/>
    <cellStyle name="Assumption Heading. 2 2 6 3 3" xfId="4869" xr:uid="{00000000-0005-0000-0000-0000D9120000}"/>
    <cellStyle name="Assumption Heading. 2 2 6 3 4" xfId="4870" xr:uid="{00000000-0005-0000-0000-0000DA120000}"/>
    <cellStyle name="Assumption Heading. 2 2 6 3 5" xfId="4871" xr:uid="{00000000-0005-0000-0000-0000DB120000}"/>
    <cellStyle name="Assumption Heading. 2 2 6 3 6" xfId="4872" xr:uid="{00000000-0005-0000-0000-0000DC120000}"/>
    <cellStyle name="Assumption Heading. 2 2 6 3 7" xfId="4873" xr:uid="{00000000-0005-0000-0000-0000DD120000}"/>
    <cellStyle name="Assumption Heading. 2 2 6 3 8" xfId="4874" xr:uid="{00000000-0005-0000-0000-0000DE120000}"/>
    <cellStyle name="Assumption Heading. 2 2 6 3 9" xfId="4875" xr:uid="{00000000-0005-0000-0000-0000DF120000}"/>
    <cellStyle name="Assumption Heading. 2 2 6 4" xfId="4876" xr:uid="{00000000-0005-0000-0000-0000E0120000}"/>
    <cellStyle name="Assumption Heading. 2 2 6 5" xfId="4877" xr:uid="{00000000-0005-0000-0000-0000E1120000}"/>
    <cellStyle name="Assumption Heading. 2 2 6 6" xfId="4878" xr:uid="{00000000-0005-0000-0000-0000E2120000}"/>
    <cellStyle name="Assumption Heading. 2 2 6 7" xfId="4879" xr:uid="{00000000-0005-0000-0000-0000E3120000}"/>
    <cellStyle name="Assumption Heading. 2 2 6 8" xfId="4880" xr:uid="{00000000-0005-0000-0000-0000E4120000}"/>
    <cellStyle name="Assumption Heading. 2 2 6 9" xfId="4881" xr:uid="{00000000-0005-0000-0000-0000E5120000}"/>
    <cellStyle name="Assumption Heading. 2 2 7" xfId="4882" xr:uid="{00000000-0005-0000-0000-0000E6120000}"/>
    <cellStyle name="Assumption Heading. 2 2 7 10" xfId="4883" xr:uid="{00000000-0005-0000-0000-0000E7120000}"/>
    <cellStyle name="Assumption Heading. 2 2 7 11" xfId="4884" xr:uid="{00000000-0005-0000-0000-0000E8120000}"/>
    <cellStyle name="Assumption Heading. 2 2 7 12" xfId="4885" xr:uid="{00000000-0005-0000-0000-0000E9120000}"/>
    <cellStyle name="Assumption Heading. 2 2 7 2" xfId="4886" xr:uid="{00000000-0005-0000-0000-0000EA120000}"/>
    <cellStyle name="Assumption Heading. 2 2 7 2 10" xfId="4887" xr:uid="{00000000-0005-0000-0000-0000EB120000}"/>
    <cellStyle name="Assumption Heading. 2 2 7 2 2" xfId="4888" xr:uid="{00000000-0005-0000-0000-0000EC120000}"/>
    <cellStyle name="Assumption Heading. 2 2 7 2 2 10" xfId="4889" xr:uid="{00000000-0005-0000-0000-0000ED120000}"/>
    <cellStyle name="Assumption Heading. 2 2 7 2 2 2" xfId="4890" xr:uid="{00000000-0005-0000-0000-0000EE120000}"/>
    <cellStyle name="Assumption Heading. 2 2 7 2 2 3" xfId="4891" xr:uid="{00000000-0005-0000-0000-0000EF120000}"/>
    <cellStyle name="Assumption Heading. 2 2 7 2 2 4" xfId="4892" xr:uid="{00000000-0005-0000-0000-0000F0120000}"/>
    <cellStyle name="Assumption Heading. 2 2 7 2 2 5" xfId="4893" xr:uid="{00000000-0005-0000-0000-0000F1120000}"/>
    <cellStyle name="Assumption Heading. 2 2 7 2 2 6" xfId="4894" xr:uid="{00000000-0005-0000-0000-0000F2120000}"/>
    <cellStyle name="Assumption Heading. 2 2 7 2 2 7" xfId="4895" xr:uid="{00000000-0005-0000-0000-0000F3120000}"/>
    <cellStyle name="Assumption Heading. 2 2 7 2 2 8" xfId="4896" xr:uid="{00000000-0005-0000-0000-0000F4120000}"/>
    <cellStyle name="Assumption Heading. 2 2 7 2 2 9" xfId="4897" xr:uid="{00000000-0005-0000-0000-0000F5120000}"/>
    <cellStyle name="Assumption Heading. 2 2 7 2 3" xfId="4898" xr:uid="{00000000-0005-0000-0000-0000F6120000}"/>
    <cellStyle name="Assumption Heading. 2 2 7 2 4" xfId="4899" xr:uid="{00000000-0005-0000-0000-0000F7120000}"/>
    <cellStyle name="Assumption Heading. 2 2 7 2 5" xfId="4900" xr:uid="{00000000-0005-0000-0000-0000F8120000}"/>
    <cellStyle name="Assumption Heading. 2 2 7 2 6" xfId="4901" xr:uid="{00000000-0005-0000-0000-0000F9120000}"/>
    <cellStyle name="Assumption Heading. 2 2 7 2 7" xfId="4902" xr:uid="{00000000-0005-0000-0000-0000FA120000}"/>
    <cellStyle name="Assumption Heading. 2 2 7 2 8" xfId="4903" xr:uid="{00000000-0005-0000-0000-0000FB120000}"/>
    <cellStyle name="Assumption Heading. 2 2 7 2 9" xfId="4904" xr:uid="{00000000-0005-0000-0000-0000FC120000}"/>
    <cellStyle name="Assumption Heading. 2 2 7 3" xfId="4905" xr:uid="{00000000-0005-0000-0000-0000FD120000}"/>
    <cellStyle name="Assumption Heading. 2 2 7 3 10" xfId="4906" xr:uid="{00000000-0005-0000-0000-0000FE120000}"/>
    <cellStyle name="Assumption Heading. 2 2 7 3 2" xfId="4907" xr:uid="{00000000-0005-0000-0000-0000FF120000}"/>
    <cellStyle name="Assumption Heading. 2 2 7 3 3" xfId="4908" xr:uid="{00000000-0005-0000-0000-000000130000}"/>
    <cellStyle name="Assumption Heading. 2 2 7 3 4" xfId="4909" xr:uid="{00000000-0005-0000-0000-000001130000}"/>
    <cellStyle name="Assumption Heading. 2 2 7 3 5" xfId="4910" xr:uid="{00000000-0005-0000-0000-000002130000}"/>
    <cellStyle name="Assumption Heading. 2 2 7 3 6" xfId="4911" xr:uid="{00000000-0005-0000-0000-000003130000}"/>
    <cellStyle name="Assumption Heading. 2 2 7 3 7" xfId="4912" xr:uid="{00000000-0005-0000-0000-000004130000}"/>
    <cellStyle name="Assumption Heading. 2 2 7 3 8" xfId="4913" xr:uid="{00000000-0005-0000-0000-000005130000}"/>
    <cellStyle name="Assumption Heading. 2 2 7 3 9" xfId="4914" xr:uid="{00000000-0005-0000-0000-000006130000}"/>
    <cellStyle name="Assumption Heading. 2 2 7 4" xfId="4915" xr:uid="{00000000-0005-0000-0000-000007130000}"/>
    <cellStyle name="Assumption Heading. 2 2 7 5" xfId="4916" xr:uid="{00000000-0005-0000-0000-000008130000}"/>
    <cellStyle name="Assumption Heading. 2 2 7 6" xfId="4917" xr:uid="{00000000-0005-0000-0000-000009130000}"/>
    <cellStyle name="Assumption Heading. 2 2 7 7" xfId="4918" xr:uid="{00000000-0005-0000-0000-00000A130000}"/>
    <cellStyle name="Assumption Heading. 2 2 7 8" xfId="4919" xr:uid="{00000000-0005-0000-0000-00000B130000}"/>
    <cellStyle name="Assumption Heading. 2 2 7 9" xfId="4920" xr:uid="{00000000-0005-0000-0000-00000C130000}"/>
    <cellStyle name="Assumption Heading. 2 2 8" xfId="4921" xr:uid="{00000000-0005-0000-0000-00000D130000}"/>
    <cellStyle name="Assumption Heading. 2 2 8 10" xfId="4922" xr:uid="{00000000-0005-0000-0000-00000E130000}"/>
    <cellStyle name="Assumption Heading. 2 2 8 2" xfId="4923" xr:uid="{00000000-0005-0000-0000-00000F130000}"/>
    <cellStyle name="Assumption Heading. 2 2 8 2 10" xfId="4924" xr:uid="{00000000-0005-0000-0000-000010130000}"/>
    <cellStyle name="Assumption Heading. 2 2 8 2 2" xfId="4925" xr:uid="{00000000-0005-0000-0000-000011130000}"/>
    <cellStyle name="Assumption Heading. 2 2 8 2 3" xfId="4926" xr:uid="{00000000-0005-0000-0000-000012130000}"/>
    <cellStyle name="Assumption Heading. 2 2 8 2 4" xfId="4927" xr:uid="{00000000-0005-0000-0000-000013130000}"/>
    <cellStyle name="Assumption Heading. 2 2 8 2 5" xfId="4928" xr:uid="{00000000-0005-0000-0000-000014130000}"/>
    <cellStyle name="Assumption Heading. 2 2 8 2 6" xfId="4929" xr:uid="{00000000-0005-0000-0000-000015130000}"/>
    <cellStyle name="Assumption Heading. 2 2 8 2 7" xfId="4930" xr:uid="{00000000-0005-0000-0000-000016130000}"/>
    <cellStyle name="Assumption Heading. 2 2 8 2 8" xfId="4931" xr:uid="{00000000-0005-0000-0000-000017130000}"/>
    <cellStyle name="Assumption Heading. 2 2 8 2 9" xfId="4932" xr:uid="{00000000-0005-0000-0000-000018130000}"/>
    <cellStyle name="Assumption Heading. 2 2 8 3" xfId="4933" xr:uid="{00000000-0005-0000-0000-000019130000}"/>
    <cellStyle name="Assumption Heading. 2 2 8 4" xfId="4934" xr:uid="{00000000-0005-0000-0000-00001A130000}"/>
    <cellStyle name="Assumption Heading. 2 2 8 5" xfId="4935" xr:uid="{00000000-0005-0000-0000-00001B130000}"/>
    <cellStyle name="Assumption Heading. 2 2 8 6" xfId="4936" xr:uid="{00000000-0005-0000-0000-00001C130000}"/>
    <cellStyle name="Assumption Heading. 2 2 8 7" xfId="4937" xr:uid="{00000000-0005-0000-0000-00001D130000}"/>
    <cellStyle name="Assumption Heading. 2 2 8 8" xfId="4938" xr:uid="{00000000-0005-0000-0000-00001E130000}"/>
    <cellStyle name="Assumption Heading. 2 2 8 9" xfId="4939" xr:uid="{00000000-0005-0000-0000-00001F130000}"/>
    <cellStyle name="Assumption Heading. 2 2 9" xfId="4940" xr:uid="{00000000-0005-0000-0000-000020130000}"/>
    <cellStyle name="Assumption Heading. 2 2 9 10" xfId="4941" xr:uid="{00000000-0005-0000-0000-000021130000}"/>
    <cellStyle name="Assumption Heading. 2 2 9 2" xfId="4942" xr:uid="{00000000-0005-0000-0000-000022130000}"/>
    <cellStyle name="Assumption Heading. 2 2 9 3" xfId="4943" xr:uid="{00000000-0005-0000-0000-000023130000}"/>
    <cellStyle name="Assumption Heading. 2 2 9 4" xfId="4944" xr:uid="{00000000-0005-0000-0000-000024130000}"/>
    <cellStyle name="Assumption Heading. 2 2 9 5" xfId="4945" xr:uid="{00000000-0005-0000-0000-000025130000}"/>
    <cellStyle name="Assumption Heading. 2 2 9 6" xfId="4946" xr:uid="{00000000-0005-0000-0000-000026130000}"/>
    <cellStyle name="Assumption Heading. 2 2 9 7" xfId="4947" xr:uid="{00000000-0005-0000-0000-000027130000}"/>
    <cellStyle name="Assumption Heading. 2 2 9 8" xfId="4948" xr:uid="{00000000-0005-0000-0000-000028130000}"/>
    <cellStyle name="Assumption Heading. 2 2 9 9" xfId="4949" xr:uid="{00000000-0005-0000-0000-000029130000}"/>
    <cellStyle name="Assumption Heading. 2 3" xfId="4950" xr:uid="{00000000-0005-0000-0000-00002A130000}"/>
    <cellStyle name="Assumption Heading. 2 3 10" xfId="4951" xr:uid="{00000000-0005-0000-0000-00002B130000}"/>
    <cellStyle name="Assumption Heading. 2 3 11" xfId="4952" xr:uid="{00000000-0005-0000-0000-00002C130000}"/>
    <cellStyle name="Assumption Heading. 2 3 12" xfId="4953" xr:uid="{00000000-0005-0000-0000-00002D130000}"/>
    <cellStyle name="Assumption Heading. 2 3 13" xfId="4954" xr:uid="{00000000-0005-0000-0000-00002E130000}"/>
    <cellStyle name="Assumption Heading. 2 3 14" xfId="4955" xr:uid="{00000000-0005-0000-0000-00002F130000}"/>
    <cellStyle name="Assumption Heading. 2 3 2" xfId="4956" xr:uid="{00000000-0005-0000-0000-000030130000}"/>
    <cellStyle name="Assumption Heading. 2 3 2 10" xfId="4957" xr:uid="{00000000-0005-0000-0000-000031130000}"/>
    <cellStyle name="Assumption Heading. 2 3 2 11" xfId="4958" xr:uid="{00000000-0005-0000-0000-000032130000}"/>
    <cellStyle name="Assumption Heading. 2 3 2 12" xfId="4959" xr:uid="{00000000-0005-0000-0000-000033130000}"/>
    <cellStyle name="Assumption Heading. 2 3 2 13" xfId="4960" xr:uid="{00000000-0005-0000-0000-000034130000}"/>
    <cellStyle name="Assumption Heading. 2 3 2 2" xfId="4961" xr:uid="{00000000-0005-0000-0000-000035130000}"/>
    <cellStyle name="Assumption Heading. 2 3 2 2 10" xfId="4962" xr:uid="{00000000-0005-0000-0000-000036130000}"/>
    <cellStyle name="Assumption Heading. 2 3 2 2 11" xfId="4963" xr:uid="{00000000-0005-0000-0000-000037130000}"/>
    <cellStyle name="Assumption Heading. 2 3 2 2 12" xfId="4964" xr:uid="{00000000-0005-0000-0000-000038130000}"/>
    <cellStyle name="Assumption Heading. 2 3 2 2 2" xfId="4965" xr:uid="{00000000-0005-0000-0000-000039130000}"/>
    <cellStyle name="Assumption Heading. 2 3 2 2 2 10" xfId="4966" xr:uid="{00000000-0005-0000-0000-00003A130000}"/>
    <cellStyle name="Assumption Heading. 2 3 2 2 2 2" xfId="4967" xr:uid="{00000000-0005-0000-0000-00003B130000}"/>
    <cellStyle name="Assumption Heading. 2 3 2 2 2 2 10" xfId="4968" xr:uid="{00000000-0005-0000-0000-00003C130000}"/>
    <cellStyle name="Assumption Heading. 2 3 2 2 2 2 2" xfId="4969" xr:uid="{00000000-0005-0000-0000-00003D130000}"/>
    <cellStyle name="Assumption Heading. 2 3 2 2 2 2 3" xfId="4970" xr:uid="{00000000-0005-0000-0000-00003E130000}"/>
    <cellStyle name="Assumption Heading. 2 3 2 2 2 2 4" xfId="4971" xr:uid="{00000000-0005-0000-0000-00003F130000}"/>
    <cellStyle name="Assumption Heading. 2 3 2 2 2 2 5" xfId="4972" xr:uid="{00000000-0005-0000-0000-000040130000}"/>
    <cellStyle name="Assumption Heading. 2 3 2 2 2 2 6" xfId="4973" xr:uid="{00000000-0005-0000-0000-000041130000}"/>
    <cellStyle name="Assumption Heading. 2 3 2 2 2 2 7" xfId="4974" xr:uid="{00000000-0005-0000-0000-000042130000}"/>
    <cellStyle name="Assumption Heading. 2 3 2 2 2 2 8" xfId="4975" xr:uid="{00000000-0005-0000-0000-000043130000}"/>
    <cellStyle name="Assumption Heading. 2 3 2 2 2 2 9" xfId="4976" xr:uid="{00000000-0005-0000-0000-000044130000}"/>
    <cellStyle name="Assumption Heading. 2 3 2 2 2 3" xfId="4977" xr:uid="{00000000-0005-0000-0000-000045130000}"/>
    <cellStyle name="Assumption Heading. 2 3 2 2 2 4" xfId="4978" xr:uid="{00000000-0005-0000-0000-000046130000}"/>
    <cellStyle name="Assumption Heading. 2 3 2 2 2 5" xfId="4979" xr:uid="{00000000-0005-0000-0000-000047130000}"/>
    <cellStyle name="Assumption Heading. 2 3 2 2 2 6" xfId="4980" xr:uid="{00000000-0005-0000-0000-000048130000}"/>
    <cellStyle name="Assumption Heading. 2 3 2 2 2 7" xfId="4981" xr:uid="{00000000-0005-0000-0000-000049130000}"/>
    <cellStyle name="Assumption Heading. 2 3 2 2 2 8" xfId="4982" xr:uid="{00000000-0005-0000-0000-00004A130000}"/>
    <cellStyle name="Assumption Heading. 2 3 2 2 2 9" xfId="4983" xr:uid="{00000000-0005-0000-0000-00004B130000}"/>
    <cellStyle name="Assumption Heading. 2 3 2 2 3" xfId="4984" xr:uid="{00000000-0005-0000-0000-00004C130000}"/>
    <cellStyle name="Assumption Heading. 2 3 2 2 3 10" xfId="4985" xr:uid="{00000000-0005-0000-0000-00004D130000}"/>
    <cellStyle name="Assumption Heading. 2 3 2 2 3 2" xfId="4986" xr:uid="{00000000-0005-0000-0000-00004E130000}"/>
    <cellStyle name="Assumption Heading. 2 3 2 2 3 3" xfId="4987" xr:uid="{00000000-0005-0000-0000-00004F130000}"/>
    <cellStyle name="Assumption Heading. 2 3 2 2 3 4" xfId="4988" xr:uid="{00000000-0005-0000-0000-000050130000}"/>
    <cellStyle name="Assumption Heading. 2 3 2 2 3 5" xfId="4989" xr:uid="{00000000-0005-0000-0000-000051130000}"/>
    <cellStyle name="Assumption Heading. 2 3 2 2 3 6" xfId="4990" xr:uid="{00000000-0005-0000-0000-000052130000}"/>
    <cellStyle name="Assumption Heading. 2 3 2 2 3 7" xfId="4991" xr:uid="{00000000-0005-0000-0000-000053130000}"/>
    <cellStyle name="Assumption Heading. 2 3 2 2 3 8" xfId="4992" xr:uid="{00000000-0005-0000-0000-000054130000}"/>
    <cellStyle name="Assumption Heading. 2 3 2 2 3 9" xfId="4993" xr:uid="{00000000-0005-0000-0000-000055130000}"/>
    <cellStyle name="Assumption Heading. 2 3 2 2 4" xfId="4994" xr:uid="{00000000-0005-0000-0000-000056130000}"/>
    <cellStyle name="Assumption Heading. 2 3 2 2 5" xfId="4995" xr:uid="{00000000-0005-0000-0000-000057130000}"/>
    <cellStyle name="Assumption Heading. 2 3 2 2 6" xfId="4996" xr:uid="{00000000-0005-0000-0000-000058130000}"/>
    <cellStyle name="Assumption Heading. 2 3 2 2 7" xfId="4997" xr:uid="{00000000-0005-0000-0000-000059130000}"/>
    <cellStyle name="Assumption Heading. 2 3 2 2 8" xfId="4998" xr:uid="{00000000-0005-0000-0000-00005A130000}"/>
    <cellStyle name="Assumption Heading. 2 3 2 2 9" xfId="4999" xr:uid="{00000000-0005-0000-0000-00005B130000}"/>
    <cellStyle name="Assumption Heading. 2 3 2 3" xfId="5000" xr:uid="{00000000-0005-0000-0000-00005C130000}"/>
    <cellStyle name="Assumption Heading. 2 3 2 3 10" xfId="5001" xr:uid="{00000000-0005-0000-0000-00005D130000}"/>
    <cellStyle name="Assumption Heading. 2 3 2 3 2" xfId="5002" xr:uid="{00000000-0005-0000-0000-00005E130000}"/>
    <cellStyle name="Assumption Heading. 2 3 2 3 2 10" xfId="5003" xr:uid="{00000000-0005-0000-0000-00005F130000}"/>
    <cellStyle name="Assumption Heading. 2 3 2 3 2 2" xfId="5004" xr:uid="{00000000-0005-0000-0000-000060130000}"/>
    <cellStyle name="Assumption Heading. 2 3 2 3 2 3" xfId="5005" xr:uid="{00000000-0005-0000-0000-000061130000}"/>
    <cellStyle name="Assumption Heading. 2 3 2 3 2 4" xfId="5006" xr:uid="{00000000-0005-0000-0000-000062130000}"/>
    <cellStyle name="Assumption Heading. 2 3 2 3 2 5" xfId="5007" xr:uid="{00000000-0005-0000-0000-000063130000}"/>
    <cellStyle name="Assumption Heading. 2 3 2 3 2 6" xfId="5008" xr:uid="{00000000-0005-0000-0000-000064130000}"/>
    <cellStyle name="Assumption Heading. 2 3 2 3 2 7" xfId="5009" xr:uid="{00000000-0005-0000-0000-000065130000}"/>
    <cellStyle name="Assumption Heading. 2 3 2 3 2 8" xfId="5010" xr:uid="{00000000-0005-0000-0000-000066130000}"/>
    <cellStyle name="Assumption Heading. 2 3 2 3 2 9" xfId="5011" xr:uid="{00000000-0005-0000-0000-000067130000}"/>
    <cellStyle name="Assumption Heading. 2 3 2 3 3" xfId="5012" xr:uid="{00000000-0005-0000-0000-000068130000}"/>
    <cellStyle name="Assumption Heading. 2 3 2 3 4" xfId="5013" xr:uid="{00000000-0005-0000-0000-000069130000}"/>
    <cellStyle name="Assumption Heading. 2 3 2 3 5" xfId="5014" xr:uid="{00000000-0005-0000-0000-00006A130000}"/>
    <cellStyle name="Assumption Heading. 2 3 2 3 6" xfId="5015" xr:uid="{00000000-0005-0000-0000-00006B130000}"/>
    <cellStyle name="Assumption Heading. 2 3 2 3 7" xfId="5016" xr:uid="{00000000-0005-0000-0000-00006C130000}"/>
    <cellStyle name="Assumption Heading. 2 3 2 3 8" xfId="5017" xr:uid="{00000000-0005-0000-0000-00006D130000}"/>
    <cellStyle name="Assumption Heading. 2 3 2 3 9" xfId="5018" xr:uid="{00000000-0005-0000-0000-00006E130000}"/>
    <cellStyle name="Assumption Heading. 2 3 2 4" xfId="5019" xr:uid="{00000000-0005-0000-0000-00006F130000}"/>
    <cellStyle name="Assumption Heading. 2 3 2 4 10" xfId="5020" xr:uid="{00000000-0005-0000-0000-000070130000}"/>
    <cellStyle name="Assumption Heading. 2 3 2 4 2" xfId="5021" xr:uid="{00000000-0005-0000-0000-000071130000}"/>
    <cellStyle name="Assumption Heading. 2 3 2 4 3" xfId="5022" xr:uid="{00000000-0005-0000-0000-000072130000}"/>
    <cellStyle name="Assumption Heading. 2 3 2 4 4" xfId="5023" xr:uid="{00000000-0005-0000-0000-000073130000}"/>
    <cellStyle name="Assumption Heading. 2 3 2 4 5" xfId="5024" xr:uid="{00000000-0005-0000-0000-000074130000}"/>
    <cellStyle name="Assumption Heading. 2 3 2 4 6" xfId="5025" xr:uid="{00000000-0005-0000-0000-000075130000}"/>
    <cellStyle name="Assumption Heading. 2 3 2 4 7" xfId="5026" xr:uid="{00000000-0005-0000-0000-000076130000}"/>
    <cellStyle name="Assumption Heading. 2 3 2 4 8" xfId="5027" xr:uid="{00000000-0005-0000-0000-000077130000}"/>
    <cellStyle name="Assumption Heading. 2 3 2 4 9" xfId="5028" xr:uid="{00000000-0005-0000-0000-000078130000}"/>
    <cellStyle name="Assumption Heading. 2 3 2 5" xfId="5029" xr:uid="{00000000-0005-0000-0000-000079130000}"/>
    <cellStyle name="Assumption Heading. 2 3 2 6" xfId="5030" xr:uid="{00000000-0005-0000-0000-00007A130000}"/>
    <cellStyle name="Assumption Heading. 2 3 2 7" xfId="5031" xr:uid="{00000000-0005-0000-0000-00007B130000}"/>
    <cellStyle name="Assumption Heading. 2 3 2 8" xfId="5032" xr:uid="{00000000-0005-0000-0000-00007C130000}"/>
    <cellStyle name="Assumption Heading. 2 3 2 9" xfId="5033" xr:uid="{00000000-0005-0000-0000-00007D130000}"/>
    <cellStyle name="Assumption Heading. 2 3 3" xfId="5034" xr:uid="{00000000-0005-0000-0000-00007E130000}"/>
    <cellStyle name="Assumption Heading. 2 3 3 10" xfId="5035" xr:uid="{00000000-0005-0000-0000-00007F130000}"/>
    <cellStyle name="Assumption Heading. 2 3 3 11" xfId="5036" xr:uid="{00000000-0005-0000-0000-000080130000}"/>
    <cellStyle name="Assumption Heading. 2 3 3 12" xfId="5037" xr:uid="{00000000-0005-0000-0000-000081130000}"/>
    <cellStyle name="Assumption Heading. 2 3 3 2" xfId="5038" xr:uid="{00000000-0005-0000-0000-000082130000}"/>
    <cellStyle name="Assumption Heading. 2 3 3 2 10" xfId="5039" xr:uid="{00000000-0005-0000-0000-000083130000}"/>
    <cellStyle name="Assumption Heading. 2 3 3 2 2" xfId="5040" xr:uid="{00000000-0005-0000-0000-000084130000}"/>
    <cellStyle name="Assumption Heading. 2 3 3 2 2 10" xfId="5041" xr:uid="{00000000-0005-0000-0000-000085130000}"/>
    <cellStyle name="Assumption Heading. 2 3 3 2 2 2" xfId="5042" xr:uid="{00000000-0005-0000-0000-000086130000}"/>
    <cellStyle name="Assumption Heading. 2 3 3 2 2 3" xfId="5043" xr:uid="{00000000-0005-0000-0000-000087130000}"/>
    <cellStyle name="Assumption Heading. 2 3 3 2 2 4" xfId="5044" xr:uid="{00000000-0005-0000-0000-000088130000}"/>
    <cellStyle name="Assumption Heading. 2 3 3 2 2 5" xfId="5045" xr:uid="{00000000-0005-0000-0000-000089130000}"/>
    <cellStyle name="Assumption Heading. 2 3 3 2 2 6" xfId="5046" xr:uid="{00000000-0005-0000-0000-00008A130000}"/>
    <cellStyle name="Assumption Heading. 2 3 3 2 2 7" xfId="5047" xr:uid="{00000000-0005-0000-0000-00008B130000}"/>
    <cellStyle name="Assumption Heading. 2 3 3 2 2 8" xfId="5048" xr:uid="{00000000-0005-0000-0000-00008C130000}"/>
    <cellStyle name="Assumption Heading. 2 3 3 2 2 9" xfId="5049" xr:uid="{00000000-0005-0000-0000-00008D130000}"/>
    <cellStyle name="Assumption Heading. 2 3 3 2 3" xfId="5050" xr:uid="{00000000-0005-0000-0000-00008E130000}"/>
    <cellStyle name="Assumption Heading. 2 3 3 2 4" xfId="5051" xr:uid="{00000000-0005-0000-0000-00008F130000}"/>
    <cellStyle name="Assumption Heading. 2 3 3 2 5" xfId="5052" xr:uid="{00000000-0005-0000-0000-000090130000}"/>
    <cellStyle name="Assumption Heading. 2 3 3 2 6" xfId="5053" xr:uid="{00000000-0005-0000-0000-000091130000}"/>
    <cellStyle name="Assumption Heading. 2 3 3 2 7" xfId="5054" xr:uid="{00000000-0005-0000-0000-000092130000}"/>
    <cellStyle name="Assumption Heading. 2 3 3 2 8" xfId="5055" xr:uid="{00000000-0005-0000-0000-000093130000}"/>
    <cellStyle name="Assumption Heading. 2 3 3 2 9" xfId="5056" xr:uid="{00000000-0005-0000-0000-000094130000}"/>
    <cellStyle name="Assumption Heading. 2 3 3 3" xfId="5057" xr:uid="{00000000-0005-0000-0000-000095130000}"/>
    <cellStyle name="Assumption Heading. 2 3 3 3 10" xfId="5058" xr:uid="{00000000-0005-0000-0000-000096130000}"/>
    <cellStyle name="Assumption Heading. 2 3 3 3 2" xfId="5059" xr:uid="{00000000-0005-0000-0000-000097130000}"/>
    <cellStyle name="Assumption Heading. 2 3 3 3 3" xfId="5060" xr:uid="{00000000-0005-0000-0000-000098130000}"/>
    <cellStyle name="Assumption Heading. 2 3 3 3 4" xfId="5061" xr:uid="{00000000-0005-0000-0000-000099130000}"/>
    <cellStyle name="Assumption Heading. 2 3 3 3 5" xfId="5062" xr:uid="{00000000-0005-0000-0000-00009A130000}"/>
    <cellStyle name="Assumption Heading. 2 3 3 3 6" xfId="5063" xr:uid="{00000000-0005-0000-0000-00009B130000}"/>
    <cellStyle name="Assumption Heading. 2 3 3 3 7" xfId="5064" xr:uid="{00000000-0005-0000-0000-00009C130000}"/>
    <cellStyle name="Assumption Heading. 2 3 3 3 8" xfId="5065" xr:uid="{00000000-0005-0000-0000-00009D130000}"/>
    <cellStyle name="Assumption Heading. 2 3 3 3 9" xfId="5066" xr:uid="{00000000-0005-0000-0000-00009E130000}"/>
    <cellStyle name="Assumption Heading. 2 3 3 4" xfId="5067" xr:uid="{00000000-0005-0000-0000-00009F130000}"/>
    <cellStyle name="Assumption Heading. 2 3 3 5" xfId="5068" xr:uid="{00000000-0005-0000-0000-0000A0130000}"/>
    <cellStyle name="Assumption Heading. 2 3 3 6" xfId="5069" xr:uid="{00000000-0005-0000-0000-0000A1130000}"/>
    <cellStyle name="Assumption Heading. 2 3 3 7" xfId="5070" xr:uid="{00000000-0005-0000-0000-0000A2130000}"/>
    <cellStyle name="Assumption Heading. 2 3 3 8" xfId="5071" xr:uid="{00000000-0005-0000-0000-0000A3130000}"/>
    <cellStyle name="Assumption Heading. 2 3 3 9" xfId="5072" xr:uid="{00000000-0005-0000-0000-0000A4130000}"/>
    <cellStyle name="Assumption Heading. 2 3 4" xfId="5073" xr:uid="{00000000-0005-0000-0000-0000A5130000}"/>
    <cellStyle name="Assumption Heading. 2 3 4 10" xfId="5074" xr:uid="{00000000-0005-0000-0000-0000A6130000}"/>
    <cellStyle name="Assumption Heading. 2 3 4 2" xfId="5075" xr:uid="{00000000-0005-0000-0000-0000A7130000}"/>
    <cellStyle name="Assumption Heading. 2 3 4 2 10" xfId="5076" xr:uid="{00000000-0005-0000-0000-0000A8130000}"/>
    <cellStyle name="Assumption Heading. 2 3 4 2 2" xfId="5077" xr:uid="{00000000-0005-0000-0000-0000A9130000}"/>
    <cellStyle name="Assumption Heading. 2 3 4 2 3" xfId="5078" xr:uid="{00000000-0005-0000-0000-0000AA130000}"/>
    <cellStyle name="Assumption Heading. 2 3 4 2 4" xfId="5079" xr:uid="{00000000-0005-0000-0000-0000AB130000}"/>
    <cellStyle name="Assumption Heading. 2 3 4 2 5" xfId="5080" xr:uid="{00000000-0005-0000-0000-0000AC130000}"/>
    <cellStyle name="Assumption Heading. 2 3 4 2 6" xfId="5081" xr:uid="{00000000-0005-0000-0000-0000AD130000}"/>
    <cellStyle name="Assumption Heading. 2 3 4 2 7" xfId="5082" xr:uid="{00000000-0005-0000-0000-0000AE130000}"/>
    <cellStyle name="Assumption Heading. 2 3 4 2 8" xfId="5083" xr:uid="{00000000-0005-0000-0000-0000AF130000}"/>
    <cellStyle name="Assumption Heading. 2 3 4 2 9" xfId="5084" xr:uid="{00000000-0005-0000-0000-0000B0130000}"/>
    <cellStyle name="Assumption Heading. 2 3 4 3" xfId="5085" xr:uid="{00000000-0005-0000-0000-0000B1130000}"/>
    <cellStyle name="Assumption Heading. 2 3 4 4" xfId="5086" xr:uid="{00000000-0005-0000-0000-0000B2130000}"/>
    <cellStyle name="Assumption Heading. 2 3 4 5" xfId="5087" xr:uid="{00000000-0005-0000-0000-0000B3130000}"/>
    <cellStyle name="Assumption Heading. 2 3 4 6" xfId="5088" xr:uid="{00000000-0005-0000-0000-0000B4130000}"/>
    <cellStyle name="Assumption Heading. 2 3 4 7" xfId="5089" xr:uid="{00000000-0005-0000-0000-0000B5130000}"/>
    <cellStyle name="Assumption Heading. 2 3 4 8" xfId="5090" xr:uid="{00000000-0005-0000-0000-0000B6130000}"/>
    <cellStyle name="Assumption Heading. 2 3 4 9" xfId="5091" xr:uid="{00000000-0005-0000-0000-0000B7130000}"/>
    <cellStyle name="Assumption Heading. 2 3 5" xfId="5092" xr:uid="{00000000-0005-0000-0000-0000B8130000}"/>
    <cellStyle name="Assumption Heading. 2 3 5 10" xfId="5093" xr:uid="{00000000-0005-0000-0000-0000B9130000}"/>
    <cellStyle name="Assumption Heading. 2 3 5 2" xfId="5094" xr:uid="{00000000-0005-0000-0000-0000BA130000}"/>
    <cellStyle name="Assumption Heading. 2 3 5 3" xfId="5095" xr:uid="{00000000-0005-0000-0000-0000BB130000}"/>
    <cellStyle name="Assumption Heading. 2 3 5 4" xfId="5096" xr:uid="{00000000-0005-0000-0000-0000BC130000}"/>
    <cellStyle name="Assumption Heading. 2 3 5 5" xfId="5097" xr:uid="{00000000-0005-0000-0000-0000BD130000}"/>
    <cellStyle name="Assumption Heading. 2 3 5 6" xfId="5098" xr:uid="{00000000-0005-0000-0000-0000BE130000}"/>
    <cellStyle name="Assumption Heading. 2 3 5 7" xfId="5099" xr:uid="{00000000-0005-0000-0000-0000BF130000}"/>
    <cellStyle name="Assumption Heading. 2 3 5 8" xfId="5100" xr:uid="{00000000-0005-0000-0000-0000C0130000}"/>
    <cellStyle name="Assumption Heading. 2 3 5 9" xfId="5101" xr:uid="{00000000-0005-0000-0000-0000C1130000}"/>
    <cellStyle name="Assumption Heading. 2 3 6" xfId="5102" xr:uid="{00000000-0005-0000-0000-0000C2130000}"/>
    <cellStyle name="Assumption Heading. 2 3 7" xfId="5103" xr:uid="{00000000-0005-0000-0000-0000C3130000}"/>
    <cellStyle name="Assumption Heading. 2 3 8" xfId="5104" xr:uid="{00000000-0005-0000-0000-0000C4130000}"/>
    <cellStyle name="Assumption Heading. 2 3 9" xfId="5105" xr:uid="{00000000-0005-0000-0000-0000C5130000}"/>
    <cellStyle name="Assumption Heading. 2 4" xfId="5106" xr:uid="{00000000-0005-0000-0000-0000C6130000}"/>
    <cellStyle name="Assumption Heading. 2 4 10" xfId="5107" xr:uid="{00000000-0005-0000-0000-0000C7130000}"/>
    <cellStyle name="Assumption Heading. 2 4 11" xfId="5108" xr:uid="{00000000-0005-0000-0000-0000C8130000}"/>
    <cellStyle name="Assumption Heading. 2 4 12" xfId="5109" xr:uid="{00000000-0005-0000-0000-0000C9130000}"/>
    <cellStyle name="Assumption Heading. 2 4 13" xfId="5110" xr:uid="{00000000-0005-0000-0000-0000CA130000}"/>
    <cellStyle name="Assumption Heading. 2 4 2" xfId="5111" xr:uid="{00000000-0005-0000-0000-0000CB130000}"/>
    <cellStyle name="Assumption Heading. 2 4 2 10" xfId="5112" xr:uid="{00000000-0005-0000-0000-0000CC130000}"/>
    <cellStyle name="Assumption Heading. 2 4 2 11" xfId="5113" xr:uid="{00000000-0005-0000-0000-0000CD130000}"/>
    <cellStyle name="Assumption Heading. 2 4 2 12" xfId="5114" xr:uid="{00000000-0005-0000-0000-0000CE130000}"/>
    <cellStyle name="Assumption Heading. 2 4 2 2" xfId="5115" xr:uid="{00000000-0005-0000-0000-0000CF130000}"/>
    <cellStyle name="Assumption Heading. 2 4 2 2 10" xfId="5116" xr:uid="{00000000-0005-0000-0000-0000D0130000}"/>
    <cellStyle name="Assumption Heading. 2 4 2 2 2" xfId="5117" xr:uid="{00000000-0005-0000-0000-0000D1130000}"/>
    <cellStyle name="Assumption Heading. 2 4 2 2 2 10" xfId="5118" xr:uid="{00000000-0005-0000-0000-0000D2130000}"/>
    <cellStyle name="Assumption Heading. 2 4 2 2 2 2" xfId="5119" xr:uid="{00000000-0005-0000-0000-0000D3130000}"/>
    <cellStyle name="Assumption Heading. 2 4 2 2 2 3" xfId="5120" xr:uid="{00000000-0005-0000-0000-0000D4130000}"/>
    <cellStyle name="Assumption Heading. 2 4 2 2 2 4" xfId="5121" xr:uid="{00000000-0005-0000-0000-0000D5130000}"/>
    <cellStyle name="Assumption Heading. 2 4 2 2 2 5" xfId="5122" xr:uid="{00000000-0005-0000-0000-0000D6130000}"/>
    <cellStyle name="Assumption Heading. 2 4 2 2 2 6" xfId="5123" xr:uid="{00000000-0005-0000-0000-0000D7130000}"/>
    <cellStyle name="Assumption Heading. 2 4 2 2 2 7" xfId="5124" xr:uid="{00000000-0005-0000-0000-0000D8130000}"/>
    <cellStyle name="Assumption Heading. 2 4 2 2 2 8" xfId="5125" xr:uid="{00000000-0005-0000-0000-0000D9130000}"/>
    <cellStyle name="Assumption Heading. 2 4 2 2 2 9" xfId="5126" xr:uid="{00000000-0005-0000-0000-0000DA130000}"/>
    <cellStyle name="Assumption Heading. 2 4 2 2 3" xfId="5127" xr:uid="{00000000-0005-0000-0000-0000DB130000}"/>
    <cellStyle name="Assumption Heading. 2 4 2 2 4" xfId="5128" xr:uid="{00000000-0005-0000-0000-0000DC130000}"/>
    <cellStyle name="Assumption Heading. 2 4 2 2 5" xfId="5129" xr:uid="{00000000-0005-0000-0000-0000DD130000}"/>
    <cellStyle name="Assumption Heading. 2 4 2 2 6" xfId="5130" xr:uid="{00000000-0005-0000-0000-0000DE130000}"/>
    <cellStyle name="Assumption Heading. 2 4 2 2 7" xfId="5131" xr:uid="{00000000-0005-0000-0000-0000DF130000}"/>
    <cellStyle name="Assumption Heading. 2 4 2 2 8" xfId="5132" xr:uid="{00000000-0005-0000-0000-0000E0130000}"/>
    <cellStyle name="Assumption Heading. 2 4 2 2 9" xfId="5133" xr:uid="{00000000-0005-0000-0000-0000E1130000}"/>
    <cellStyle name="Assumption Heading. 2 4 2 3" xfId="5134" xr:uid="{00000000-0005-0000-0000-0000E2130000}"/>
    <cellStyle name="Assumption Heading. 2 4 2 3 10" xfId="5135" xr:uid="{00000000-0005-0000-0000-0000E3130000}"/>
    <cellStyle name="Assumption Heading. 2 4 2 3 2" xfId="5136" xr:uid="{00000000-0005-0000-0000-0000E4130000}"/>
    <cellStyle name="Assumption Heading. 2 4 2 3 3" xfId="5137" xr:uid="{00000000-0005-0000-0000-0000E5130000}"/>
    <cellStyle name="Assumption Heading. 2 4 2 3 4" xfId="5138" xr:uid="{00000000-0005-0000-0000-0000E6130000}"/>
    <cellStyle name="Assumption Heading. 2 4 2 3 5" xfId="5139" xr:uid="{00000000-0005-0000-0000-0000E7130000}"/>
    <cellStyle name="Assumption Heading. 2 4 2 3 6" xfId="5140" xr:uid="{00000000-0005-0000-0000-0000E8130000}"/>
    <cellStyle name="Assumption Heading. 2 4 2 3 7" xfId="5141" xr:uid="{00000000-0005-0000-0000-0000E9130000}"/>
    <cellStyle name="Assumption Heading. 2 4 2 3 8" xfId="5142" xr:uid="{00000000-0005-0000-0000-0000EA130000}"/>
    <cellStyle name="Assumption Heading. 2 4 2 3 9" xfId="5143" xr:uid="{00000000-0005-0000-0000-0000EB130000}"/>
    <cellStyle name="Assumption Heading. 2 4 2 4" xfId="5144" xr:uid="{00000000-0005-0000-0000-0000EC130000}"/>
    <cellStyle name="Assumption Heading. 2 4 2 5" xfId="5145" xr:uid="{00000000-0005-0000-0000-0000ED130000}"/>
    <cellStyle name="Assumption Heading. 2 4 2 6" xfId="5146" xr:uid="{00000000-0005-0000-0000-0000EE130000}"/>
    <cellStyle name="Assumption Heading. 2 4 2 7" xfId="5147" xr:uid="{00000000-0005-0000-0000-0000EF130000}"/>
    <cellStyle name="Assumption Heading. 2 4 2 8" xfId="5148" xr:uid="{00000000-0005-0000-0000-0000F0130000}"/>
    <cellStyle name="Assumption Heading. 2 4 2 9" xfId="5149" xr:uid="{00000000-0005-0000-0000-0000F1130000}"/>
    <cellStyle name="Assumption Heading. 2 4 3" xfId="5150" xr:uid="{00000000-0005-0000-0000-0000F2130000}"/>
    <cellStyle name="Assumption Heading. 2 4 3 10" xfId="5151" xr:uid="{00000000-0005-0000-0000-0000F3130000}"/>
    <cellStyle name="Assumption Heading. 2 4 3 2" xfId="5152" xr:uid="{00000000-0005-0000-0000-0000F4130000}"/>
    <cellStyle name="Assumption Heading. 2 4 3 2 10" xfId="5153" xr:uid="{00000000-0005-0000-0000-0000F5130000}"/>
    <cellStyle name="Assumption Heading. 2 4 3 2 2" xfId="5154" xr:uid="{00000000-0005-0000-0000-0000F6130000}"/>
    <cellStyle name="Assumption Heading. 2 4 3 2 3" xfId="5155" xr:uid="{00000000-0005-0000-0000-0000F7130000}"/>
    <cellStyle name="Assumption Heading. 2 4 3 2 4" xfId="5156" xr:uid="{00000000-0005-0000-0000-0000F8130000}"/>
    <cellStyle name="Assumption Heading. 2 4 3 2 5" xfId="5157" xr:uid="{00000000-0005-0000-0000-0000F9130000}"/>
    <cellStyle name="Assumption Heading. 2 4 3 2 6" xfId="5158" xr:uid="{00000000-0005-0000-0000-0000FA130000}"/>
    <cellStyle name="Assumption Heading. 2 4 3 2 7" xfId="5159" xr:uid="{00000000-0005-0000-0000-0000FB130000}"/>
    <cellStyle name="Assumption Heading. 2 4 3 2 8" xfId="5160" xr:uid="{00000000-0005-0000-0000-0000FC130000}"/>
    <cellStyle name="Assumption Heading. 2 4 3 2 9" xfId="5161" xr:uid="{00000000-0005-0000-0000-0000FD130000}"/>
    <cellStyle name="Assumption Heading. 2 4 3 3" xfId="5162" xr:uid="{00000000-0005-0000-0000-0000FE130000}"/>
    <cellStyle name="Assumption Heading. 2 4 3 4" xfId="5163" xr:uid="{00000000-0005-0000-0000-0000FF130000}"/>
    <cellStyle name="Assumption Heading. 2 4 3 5" xfId="5164" xr:uid="{00000000-0005-0000-0000-000000140000}"/>
    <cellStyle name="Assumption Heading. 2 4 3 6" xfId="5165" xr:uid="{00000000-0005-0000-0000-000001140000}"/>
    <cellStyle name="Assumption Heading. 2 4 3 7" xfId="5166" xr:uid="{00000000-0005-0000-0000-000002140000}"/>
    <cellStyle name="Assumption Heading. 2 4 3 8" xfId="5167" xr:uid="{00000000-0005-0000-0000-000003140000}"/>
    <cellStyle name="Assumption Heading. 2 4 3 9" xfId="5168" xr:uid="{00000000-0005-0000-0000-000004140000}"/>
    <cellStyle name="Assumption Heading. 2 4 4" xfId="5169" xr:uid="{00000000-0005-0000-0000-000005140000}"/>
    <cellStyle name="Assumption Heading. 2 4 4 10" xfId="5170" xr:uid="{00000000-0005-0000-0000-000006140000}"/>
    <cellStyle name="Assumption Heading. 2 4 4 2" xfId="5171" xr:uid="{00000000-0005-0000-0000-000007140000}"/>
    <cellStyle name="Assumption Heading. 2 4 4 3" xfId="5172" xr:uid="{00000000-0005-0000-0000-000008140000}"/>
    <cellStyle name="Assumption Heading. 2 4 4 4" xfId="5173" xr:uid="{00000000-0005-0000-0000-000009140000}"/>
    <cellStyle name="Assumption Heading. 2 4 4 5" xfId="5174" xr:uid="{00000000-0005-0000-0000-00000A140000}"/>
    <cellStyle name="Assumption Heading. 2 4 4 6" xfId="5175" xr:uid="{00000000-0005-0000-0000-00000B140000}"/>
    <cellStyle name="Assumption Heading. 2 4 4 7" xfId="5176" xr:uid="{00000000-0005-0000-0000-00000C140000}"/>
    <cellStyle name="Assumption Heading. 2 4 4 8" xfId="5177" xr:uid="{00000000-0005-0000-0000-00000D140000}"/>
    <cellStyle name="Assumption Heading. 2 4 4 9" xfId="5178" xr:uid="{00000000-0005-0000-0000-00000E140000}"/>
    <cellStyle name="Assumption Heading. 2 4 5" xfId="5179" xr:uid="{00000000-0005-0000-0000-00000F140000}"/>
    <cellStyle name="Assumption Heading. 2 4 6" xfId="5180" xr:uid="{00000000-0005-0000-0000-000010140000}"/>
    <cellStyle name="Assumption Heading. 2 4 7" xfId="5181" xr:uid="{00000000-0005-0000-0000-000011140000}"/>
    <cellStyle name="Assumption Heading. 2 4 8" xfId="5182" xr:uid="{00000000-0005-0000-0000-000012140000}"/>
    <cellStyle name="Assumption Heading. 2 4 9" xfId="5183" xr:uid="{00000000-0005-0000-0000-000013140000}"/>
    <cellStyle name="Assumption Heading. 2 5" xfId="5184" xr:uid="{00000000-0005-0000-0000-000014140000}"/>
    <cellStyle name="Assumption Heading. 2 5 10" xfId="5185" xr:uid="{00000000-0005-0000-0000-000015140000}"/>
    <cellStyle name="Assumption Heading. 2 5 11" xfId="5186" xr:uid="{00000000-0005-0000-0000-000016140000}"/>
    <cellStyle name="Assumption Heading. 2 5 12" xfId="5187" xr:uid="{00000000-0005-0000-0000-000017140000}"/>
    <cellStyle name="Assumption Heading. 2 5 13" xfId="5188" xr:uid="{00000000-0005-0000-0000-000018140000}"/>
    <cellStyle name="Assumption Heading. 2 5 2" xfId="5189" xr:uid="{00000000-0005-0000-0000-000019140000}"/>
    <cellStyle name="Assumption Heading. 2 5 2 10" xfId="5190" xr:uid="{00000000-0005-0000-0000-00001A140000}"/>
    <cellStyle name="Assumption Heading. 2 5 2 11" xfId="5191" xr:uid="{00000000-0005-0000-0000-00001B140000}"/>
    <cellStyle name="Assumption Heading. 2 5 2 12" xfId="5192" xr:uid="{00000000-0005-0000-0000-00001C140000}"/>
    <cellStyle name="Assumption Heading. 2 5 2 2" xfId="5193" xr:uid="{00000000-0005-0000-0000-00001D140000}"/>
    <cellStyle name="Assumption Heading. 2 5 2 2 10" xfId="5194" xr:uid="{00000000-0005-0000-0000-00001E140000}"/>
    <cellStyle name="Assumption Heading. 2 5 2 2 2" xfId="5195" xr:uid="{00000000-0005-0000-0000-00001F140000}"/>
    <cellStyle name="Assumption Heading. 2 5 2 2 2 10" xfId="5196" xr:uid="{00000000-0005-0000-0000-000020140000}"/>
    <cellStyle name="Assumption Heading. 2 5 2 2 2 2" xfId="5197" xr:uid="{00000000-0005-0000-0000-000021140000}"/>
    <cellStyle name="Assumption Heading. 2 5 2 2 2 3" xfId="5198" xr:uid="{00000000-0005-0000-0000-000022140000}"/>
    <cellStyle name="Assumption Heading. 2 5 2 2 2 4" xfId="5199" xr:uid="{00000000-0005-0000-0000-000023140000}"/>
    <cellStyle name="Assumption Heading. 2 5 2 2 2 5" xfId="5200" xr:uid="{00000000-0005-0000-0000-000024140000}"/>
    <cellStyle name="Assumption Heading. 2 5 2 2 2 6" xfId="5201" xr:uid="{00000000-0005-0000-0000-000025140000}"/>
    <cellStyle name="Assumption Heading. 2 5 2 2 2 7" xfId="5202" xr:uid="{00000000-0005-0000-0000-000026140000}"/>
    <cellStyle name="Assumption Heading. 2 5 2 2 2 8" xfId="5203" xr:uid="{00000000-0005-0000-0000-000027140000}"/>
    <cellStyle name="Assumption Heading. 2 5 2 2 2 9" xfId="5204" xr:uid="{00000000-0005-0000-0000-000028140000}"/>
    <cellStyle name="Assumption Heading. 2 5 2 2 3" xfId="5205" xr:uid="{00000000-0005-0000-0000-000029140000}"/>
    <cellStyle name="Assumption Heading. 2 5 2 2 4" xfId="5206" xr:uid="{00000000-0005-0000-0000-00002A140000}"/>
    <cellStyle name="Assumption Heading. 2 5 2 2 5" xfId="5207" xr:uid="{00000000-0005-0000-0000-00002B140000}"/>
    <cellStyle name="Assumption Heading. 2 5 2 2 6" xfId="5208" xr:uid="{00000000-0005-0000-0000-00002C140000}"/>
    <cellStyle name="Assumption Heading. 2 5 2 2 7" xfId="5209" xr:uid="{00000000-0005-0000-0000-00002D140000}"/>
    <cellStyle name="Assumption Heading. 2 5 2 2 8" xfId="5210" xr:uid="{00000000-0005-0000-0000-00002E140000}"/>
    <cellStyle name="Assumption Heading. 2 5 2 2 9" xfId="5211" xr:uid="{00000000-0005-0000-0000-00002F140000}"/>
    <cellStyle name="Assumption Heading. 2 5 2 3" xfId="5212" xr:uid="{00000000-0005-0000-0000-000030140000}"/>
    <cellStyle name="Assumption Heading. 2 5 2 3 10" xfId="5213" xr:uid="{00000000-0005-0000-0000-000031140000}"/>
    <cellStyle name="Assumption Heading. 2 5 2 3 2" xfId="5214" xr:uid="{00000000-0005-0000-0000-000032140000}"/>
    <cellStyle name="Assumption Heading. 2 5 2 3 3" xfId="5215" xr:uid="{00000000-0005-0000-0000-000033140000}"/>
    <cellStyle name="Assumption Heading. 2 5 2 3 4" xfId="5216" xr:uid="{00000000-0005-0000-0000-000034140000}"/>
    <cellStyle name="Assumption Heading. 2 5 2 3 5" xfId="5217" xr:uid="{00000000-0005-0000-0000-000035140000}"/>
    <cellStyle name="Assumption Heading. 2 5 2 3 6" xfId="5218" xr:uid="{00000000-0005-0000-0000-000036140000}"/>
    <cellStyle name="Assumption Heading. 2 5 2 3 7" xfId="5219" xr:uid="{00000000-0005-0000-0000-000037140000}"/>
    <cellStyle name="Assumption Heading. 2 5 2 3 8" xfId="5220" xr:uid="{00000000-0005-0000-0000-000038140000}"/>
    <cellStyle name="Assumption Heading. 2 5 2 3 9" xfId="5221" xr:uid="{00000000-0005-0000-0000-000039140000}"/>
    <cellStyle name="Assumption Heading. 2 5 2 4" xfId="5222" xr:uid="{00000000-0005-0000-0000-00003A140000}"/>
    <cellStyle name="Assumption Heading. 2 5 2 5" xfId="5223" xr:uid="{00000000-0005-0000-0000-00003B140000}"/>
    <cellStyle name="Assumption Heading. 2 5 2 6" xfId="5224" xr:uid="{00000000-0005-0000-0000-00003C140000}"/>
    <cellStyle name="Assumption Heading. 2 5 2 7" xfId="5225" xr:uid="{00000000-0005-0000-0000-00003D140000}"/>
    <cellStyle name="Assumption Heading. 2 5 2 8" xfId="5226" xr:uid="{00000000-0005-0000-0000-00003E140000}"/>
    <cellStyle name="Assumption Heading. 2 5 2 9" xfId="5227" xr:uid="{00000000-0005-0000-0000-00003F140000}"/>
    <cellStyle name="Assumption Heading. 2 5 3" xfId="5228" xr:uid="{00000000-0005-0000-0000-000040140000}"/>
    <cellStyle name="Assumption Heading. 2 5 3 10" xfId="5229" xr:uid="{00000000-0005-0000-0000-000041140000}"/>
    <cellStyle name="Assumption Heading. 2 5 3 2" xfId="5230" xr:uid="{00000000-0005-0000-0000-000042140000}"/>
    <cellStyle name="Assumption Heading. 2 5 3 2 10" xfId="5231" xr:uid="{00000000-0005-0000-0000-000043140000}"/>
    <cellStyle name="Assumption Heading. 2 5 3 2 2" xfId="5232" xr:uid="{00000000-0005-0000-0000-000044140000}"/>
    <cellStyle name="Assumption Heading. 2 5 3 2 3" xfId="5233" xr:uid="{00000000-0005-0000-0000-000045140000}"/>
    <cellStyle name="Assumption Heading. 2 5 3 2 4" xfId="5234" xr:uid="{00000000-0005-0000-0000-000046140000}"/>
    <cellStyle name="Assumption Heading. 2 5 3 2 5" xfId="5235" xr:uid="{00000000-0005-0000-0000-000047140000}"/>
    <cellStyle name="Assumption Heading. 2 5 3 2 6" xfId="5236" xr:uid="{00000000-0005-0000-0000-000048140000}"/>
    <cellStyle name="Assumption Heading. 2 5 3 2 7" xfId="5237" xr:uid="{00000000-0005-0000-0000-000049140000}"/>
    <cellStyle name="Assumption Heading. 2 5 3 2 8" xfId="5238" xr:uid="{00000000-0005-0000-0000-00004A140000}"/>
    <cellStyle name="Assumption Heading. 2 5 3 2 9" xfId="5239" xr:uid="{00000000-0005-0000-0000-00004B140000}"/>
    <cellStyle name="Assumption Heading. 2 5 3 3" xfId="5240" xr:uid="{00000000-0005-0000-0000-00004C140000}"/>
    <cellStyle name="Assumption Heading. 2 5 3 4" xfId="5241" xr:uid="{00000000-0005-0000-0000-00004D140000}"/>
    <cellStyle name="Assumption Heading. 2 5 3 5" xfId="5242" xr:uid="{00000000-0005-0000-0000-00004E140000}"/>
    <cellStyle name="Assumption Heading. 2 5 3 6" xfId="5243" xr:uid="{00000000-0005-0000-0000-00004F140000}"/>
    <cellStyle name="Assumption Heading. 2 5 3 7" xfId="5244" xr:uid="{00000000-0005-0000-0000-000050140000}"/>
    <cellStyle name="Assumption Heading. 2 5 3 8" xfId="5245" xr:uid="{00000000-0005-0000-0000-000051140000}"/>
    <cellStyle name="Assumption Heading. 2 5 3 9" xfId="5246" xr:uid="{00000000-0005-0000-0000-000052140000}"/>
    <cellStyle name="Assumption Heading. 2 5 4" xfId="5247" xr:uid="{00000000-0005-0000-0000-000053140000}"/>
    <cellStyle name="Assumption Heading. 2 5 4 10" xfId="5248" xr:uid="{00000000-0005-0000-0000-000054140000}"/>
    <cellStyle name="Assumption Heading. 2 5 4 2" xfId="5249" xr:uid="{00000000-0005-0000-0000-000055140000}"/>
    <cellStyle name="Assumption Heading. 2 5 4 3" xfId="5250" xr:uid="{00000000-0005-0000-0000-000056140000}"/>
    <cellStyle name="Assumption Heading. 2 5 4 4" xfId="5251" xr:uid="{00000000-0005-0000-0000-000057140000}"/>
    <cellStyle name="Assumption Heading. 2 5 4 5" xfId="5252" xr:uid="{00000000-0005-0000-0000-000058140000}"/>
    <cellStyle name="Assumption Heading. 2 5 4 6" xfId="5253" xr:uid="{00000000-0005-0000-0000-000059140000}"/>
    <cellStyle name="Assumption Heading. 2 5 4 7" xfId="5254" xr:uid="{00000000-0005-0000-0000-00005A140000}"/>
    <cellStyle name="Assumption Heading. 2 5 4 8" xfId="5255" xr:uid="{00000000-0005-0000-0000-00005B140000}"/>
    <cellStyle name="Assumption Heading. 2 5 4 9" xfId="5256" xr:uid="{00000000-0005-0000-0000-00005C140000}"/>
    <cellStyle name="Assumption Heading. 2 5 5" xfId="5257" xr:uid="{00000000-0005-0000-0000-00005D140000}"/>
    <cellStyle name="Assumption Heading. 2 5 6" xfId="5258" xr:uid="{00000000-0005-0000-0000-00005E140000}"/>
    <cellStyle name="Assumption Heading. 2 5 7" xfId="5259" xr:uid="{00000000-0005-0000-0000-00005F140000}"/>
    <cellStyle name="Assumption Heading. 2 5 8" xfId="5260" xr:uid="{00000000-0005-0000-0000-000060140000}"/>
    <cellStyle name="Assumption Heading. 2 5 9" xfId="5261" xr:uid="{00000000-0005-0000-0000-000061140000}"/>
    <cellStyle name="Assumption Heading. 2 6" xfId="5262" xr:uid="{00000000-0005-0000-0000-000062140000}"/>
    <cellStyle name="Assumption Heading. 2 6 10" xfId="5263" xr:uid="{00000000-0005-0000-0000-000063140000}"/>
    <cellStyle name="Assumption Heading. 2 6 11" xfId="5264" xr:uid="{00000000-0005-0000-0000-000064140000}"/>
    <cellStyle name="Assumption Heading. 2 6 12" xfId="5265" xr:uid="{00000000-0005-0000-0000-000065140000}"/>
    <cellStyle name="Assumption Heading. 2 6 2" xfId="5266" xr:uid="{00000000-0005-0000-0000-000066140000}"/>
    <cellStyle name="Assumption Heading. 2 6 2 10" xfId="5267" xr:uid="{00000000-0005-0000-0000-000067140000}"/>
    <cellStyle name="Assumption Heading. 2 6 2 2" xfId="5268" xr:uid="{00000000-0005-0000-0000-000068140000}"/>
    <cellStyle name="Assumption Heading. 2 6 2 2 10" xfId="5269" xr:uid="{00000000-0005-0000-0000-000069140000}"/>
    <cellStyle name="Assumption Heading. 2 6 2 2 2" xfId="5270" xr:uid="{00000000-0005-0000-0000-00006A140000}"/>
    <cellStyle name="Assumption Heading. 2 6 2 2 3" xfId="5271" xr:uid="{00000000-0005-0000-0000-00006B140000}"/>
    <cellStyle name="Assumption Heading. 2 6 2 2 4" xfId="5272" xr:uid="{00000000-0005-0000-0000-00006C140000}"/>
    <cellStyle name="Assumption Heading. 2 6 2 2 5" xfId="5273" xr:uid="{00000000-0005-0000-0000-00006D140000}"/>
    <cellStyle name="Assumption Heading. 2 6 2 2 6" xfId="5274" xr:uid="{00000000-0005-0000-0000-00006E140000}"/>
    <cellStyle name="Assumption Heading. 2 6 2 2 7" xfId="5275" xr:uid="{00000000-0005-0000-0000-00006F140000}"/>
    <cellStyle name="Assumption Heading. 2 6 2 2 8" xfId="5276" xr:uid="{00000000-0005-0000-0000-000070140000}"/>
    <cellStyle name="Assumption Heading. 2 6 2 2 9" xfId="5277" xr:uid="{00000000-0005-0000-0000-000071140000}"/>
    <cellStyle name="Assumption Heading. 2 6 2 3" xfId="5278" xr:uid="{00000000-0005-0000-0000-000072140000}"/>
    <cellStyle name="Assumption Heading. 2 6 2 4" xfId="5279" xr:uid="{00000000-0005-0000-0000-000073140000}"/>
    <cellStyle name="Assumption Heading. 2 6 2 5" xfId="5280" xr:uid="{00000000-0005-0000-0000-000074140000}"/>
    <cellStyle name="Assumption Heading. 2 6 2 6" xfId="5281" xr:uid="{00000000-0005-0000-0000-000075140000}"/>
    <cellStyle name="Assumption Heading. 2 6 2 7" xfId="5282" xr:uid="{00000000-0005-0000-0000-000076140000}"/>
    <cellStyle name="Assumption Heading. 2 6 2 8" xfId="5283" xr:uid="{00000000-0005-0000-0000-000077140000}"/>
    <cellStyle name="Assumption Heading. 2 6 2 9" xfId="5284" xr:uid="{00000000-0005-0000-0000-000078140000}"/>
    <cellStyle name="Assumption Heading. 2 6 3" xfId="5285" xr:uid="{00000000-0005-0000-0000-000079140000}"/>
    <cellStyle name="Assumption Heading. 2 6 3 10" xfId="5286" xr:uid="{00000000-0005-0000-0000-00007A140000}"/>
    <cellStyle name="Assumption Heading. 2 6 3 2" xfId="5287" xr:uid="{00000000-0005-0000-0000-00007B140000}"/>
    <cellStyle name="Assumption Heading. 2 6 3 3" xfId="5288" xr:uid="{00000000-0005-0000-0000-00007C140000}"/>
    <cellStyle name="Assumption Heading. 2 6 3 4" xfId="5289" xr:uid="{00000000-0005-0000-0000-00007D140000}"/>
    <cellStyle name="Assumption Heading. 2 6 3 5" xfId="5290" xr:uid="{00000000-0005-0000-0000-00007E140000}"/>
    <cellStyle name="Assumption Heading. 2 6 3 6" xfId="5291" xr:uid="{00000000-0005-0000-0000-00007F140000}"/>
    <cellStyle name="Assumption Heading. 2 6 3 7" xfId="5292" xr:uid="{00000000-0005-0000-0000-000080140000}"/>
    <cellStyle name="Assumption Heading. 2 6 3 8" xfId="5293" xr:uid="{00000000-0005-0000-0000-000081140000}"/>
    <cellStyle name="Assumption Heading. 2 6 3 9" xfId="5294" xr:uid="{00000000-0005-0000-0000-000082140000}"/>
    <cellStyle name="Assumption Heading. 2 6 4" xfId="5295" xr:uid="{00000000-0005-0000-0000-000083140000}"/>
    <cellStyle name="Assumption Heading. 2 6 5" xfId="5296" xr:uid="{00000000-0005-0000-0000-000084140000}"/>
    <cellStyle name="Assumption Heading. 2 6 6" xfId="5297" xr:uid="{00000000-0005-0000-0000-000085140000}"/>
    <cellStyle name="Assumption Heading. 2 6 7" xfId="5298" xr:uid="{00000000-0005-0000-0000-000086140000}"/>
    <cellStyle name="Assumption Heading. 2 6 8" xfId="5299" xr:uid="{00000000-0005-0000-0000-000087140000}"/>
    <cellStyle name="Assumption Heading. 2 6 9" xfId="5300" xr:uid="{00000000-0005-0000-0000-000088140000}"/>
    <cellStyle name="Assumption Heading. 2 7" xfId="5301" xr:uid="{00000000-0005-0000-0000-000089140000}"/>
    <cellStyle name="Assumption Heading. 2 7 10" xfId="5302" xr:uid="{00000000-0005-0000-0000-00008A140000}"/>
    <cellStyle name="Assumption Heading. 2 7 11" xfId="5303" xr:uid="{00000000-0005-0000-0000-00008B140000}"/>
    <cellStyle name="Assumption Heading. 2 7 12" xfId="5304" xr:uid="{00000000-0005-0000-0000-00008C140000}"/>
    <cellStyle name="Assumption Heading. 2 7 2" xfId="5305" xr:uid="{00000000-0005-0000-0000-00008D140000}"/>
    <cellStyle name="Assumption Heading. 2 7 2 10" xfId="5306" xr:uid="{00000000-0005-0000-0000-00008E140000}"/>
    <cellStyle name="Assumption Heading. 2 7 2 2" xfId="5307" xr:uid="{00000000-0005-0000-0000-00008F140000}"/>
    <cellStyle name="Assumption Heading. 2 7 2 2 10" xfId="5308" xr:uid="{00000000-0005-0000-0000-000090140000}"/>
    <cellStyle name="Assumption Heading. 2 7 2 2 2" xfId="5309" xr:uid="{00000000-0005-0000-0000-000091140000}"/>
    <cellStyle name="Assumption Heading. 2 7 2 2 3" xfId="5310" xr:uid="{00000000-0005-0000-0000-000092140000}"/>
    <cellStyle name="Assumption Heading. 2 7 2 2 4" xfId="5311" xr:uid="{00000000-0005-0000-0000-000093140000}"/>
    <cellStyle name="Assumption Heading. 2 7 2 2 5" xfId="5312" xr:uid="{00000000-0005-0000-0000-000094140000}"/>
    <cellStyle name="Assumption Heading. 2 7 2 2 6" xfId="5313" xr:uid="{00000000-0005-0000-0000-000095140000}"/>
    <cellStyle name="Assumption Heading. 2 7 2 2 7" xfId="5314" xr:uid="{00000000-0005-0000-0000-000096140000}"/>
    <cellStyle name="Assumption Heading. 2 7 2 2 8" xfId="5315" xr:uid="{00000000-0005-0000-0000-000097140000}"/>
    <cellStyle name="Assumption Heading. 2 7 2 2 9" xfId="5316" xr:uid="{00000000-0005-0000-0000-000098140000}"/>
    <cellStyle name="Assumption Heading. 2 7 2 3" xfId="5317" xr:uid="{00000000-0005-0000-0000-000099140000}"/>
    <cellStyle name="Assumption Heading. 2 7 2 4" xfId="5318" xr:uid="{00000000-0005-0000-0000-00009A140000}"/>
    <cellStyle name="Assumption Heading. 2 7 2 5" xfId="5319" xr:uid="{00000000-0005-0000-0000-00009B140000}"/>
    <cellStyle name="Assumption Heading. 2 7 2 6" xfId="5320" xr:uid="{00000000-0005-0000-0000-00009C140000}"/>
    <cellStyle name="Assumption Heading. 2 7 2 7" xfId="5321" xr:uid="{00000000-0005-0000-0000-00009D140000}"/>
    <cellStyle name="Assumption Heading. 2 7 2 8" xfId="5322" xr:uid="{00000000-0005-0000-0000-00009E140000}"/>
    <cellStyle name="Assumption Heading. 2 7 2 9" xfId="5323" xr:uid="{00000000-0005-0000-0000-00009F140000}"/>
    <cellStyle name="Assumption Heading. 2 7 3" xfId="5324" xr:uid="{00000000-0005-0000-0000-0000A0140000}"/>
    <cellStyle name="Assumption Heading. 2 7 3 10" xfId="5325" xr:uid="{00000000-0005-0000-0000-0000A1140000}"/>
    <cellStyle name="Assumption Heading. 2 7 3 2" xfId="5326" xr:uid="{00000000-0005-0000-0000-0000A2140000}"/>
    <cellStyle name="Assumption Heading. 2 7 3 3" xfId="5327" xr:uid="{00000000-0005-0000-0000-0000A3140000}"/>
    <cellStyle name="Assumption Heading. 2 7 3 4" xfId="5328" xr:uid="{00000000-0005-0000-0000-0000A4140000}"/>
    <cellStyle name="Assumption Heading. 2 7 3 5" xfId="5329" xr:uid="{00000000-0005-0000-0000-0000A5140000}"/>
    <cellStyle name="Assumption Heading. 2 7 3 6" xfId="5330" xr:uid="{00000000-0005-0000-0000-0000A6140000}"/>
    <cellStyle name="Assumption Heading. 2 7 3 7" xfId="5331" xr:uid="{00000000-0005-0000-0000-0000A7140000}"/>
    <cellStyle name="Assumption Heading. 2 7 3 8" xfId="5332" xr:uid="{00000000-0005-0000-0000-0000A8140000}"/>
    <cellStyle name="Assumption Heading. 2 7 3 9" xfId="5333" xr:uid="{00000000-0005-0000-0000-0000A9140000}"/>
    <cellStyle name="Assumption Heading. 2 7 4" xfId="5334" xr:uid="{00000000-0005-0000-0000-0000AA140000}"/>
    <cellStyle name="Assumption Heading. 2 7 5" xfId="5335" xr:uid="{00000000-0005-0000-0000-0000AB140000}"/>
    <cellStyle name="Assumption Heading. 2 7 6" xfId="5336" xr:uid="{00000000-0005-0000-0000-0000AC140000}"/>
    <cellStyle name="Assumption Heading. 2 7 7" xfId="5337" xr:uid="{00000000-0005-0000-0000-0000AD140000}"/>
    <cellStyle name="Assumption Heading. 2 7 8" xfId="5338" xr:uid="{00000000-0005-0000-0000-0000AE140000}"/>
    <cellStyle name="Assumption Heading. 2 7 9" xfId="5339" xr:uid="{00000000-0005-0000-0000-0000AF140000}"/>
    <cellStyle name="Assumption Heading. 2 8" xfId="5340" xr:uid="{00000000-0005-0000-0000-0000B0140000}"/>
    <cellStyle name="Assumption Heading. 2 8 10" xfId="5341" xr:uid="{00000000-0005-0000-0000-0000B1140000}"/>
    <cellStyle name="Assumption Heading. 2 8 11" xfId="5342" xr:uid="{00000000-0005-0000-0000-0000B2140000}"/>
    <cellStyle name="Assumption Heading. 2 8 12" xfId="5343" xr:uid="{00000000-0005-0000-0000-0000B3140000}"/>
    <cellStyle name="Assumption Heading. 2 8 2" xfId="5344" xr:uid="{00000000-0005-0000-0000-0000B4140000}"/>
    <cellStyle name="Assumption Heading. 2 8 2 10" xfId="5345" xr:uid="{00000000-0005-0000-0000-0000B5140000}"/>
    <cellStyle name="Assumption Heading. 2 8 2 2" xfId="5346" xr:uid="{00000000-0005-0000-0000-0000B6140000}"/>
    <cellStyle name="Assumption Heading. 2 8 2 2 10" xfId="5347" xr:uid="{00000000-0005-0000-0000-0000B7140000}"/>
    <cellStyle name="Assumption Heading. 2 8 2 2 2" xfId="5348" xr:uid="{00000000-0005-0000-0000-0000B8140000}"/>
    <cellStyle name="Assumption Heading. 2 8 2 2 3" xfId="5349" xr:uid="{00000000-0005-0000-0000-0000B9140000}"/>
    <cellStyle name="Assumption Heading. 2 8 2 2 4" xfId="5350" xr:uid="{00000000-0005-0000-0000-0000BA140000}"/>
    <cellStyle name="Assumption Heading. 2 8 2 2 5" xfId="5351" xr:uid="{00000000-0005-0000-0000-0000BB140000}"/>
    <cellStyle name="Assumption Heading. 2 8 2 2 6" xfId="5352" xr:uid="{00000000-0005-0000-0000-0000BC140000}"/>
    <cellStyle name="Assumption Heading. 2 8 2 2 7" xfId="5353" xr:uid="{00000000-0005-0000-0000-0000BD140000}"/>
    <cellStyle name="Assumption Heading. 2 8 2 2 8" xfId="5354" xr:uid="{00000000-0005-0000-0000-0000BE140000}"/>
    <cellStyle name="Assumption Heading. 2 8 2 2 9" xfId="5355" xr:uid="{00000000-0005-0000-0000-0000BF140000}"/>
    <cellStyle name="Assumption Heading. 2 8 2 3" xfId="5356" xr:uid="{00000000-0005-0000-0000-0000C0140000}"/>
    <cellStyle name="Assumption Heading. 2 8 2 4" xfId="5357" xr:uid="{00000000-0005-0000-0000-0000C1140000}"/>
    <cellStyle name="Assumption Heading. 2 8 2 5" xfId="5358" xr:uid="{00000000-0005-0000-0000-0000C2140000}"/>
    <cellStyle name="Assumption Heading. 2 8 2 6" xfId="5359" xr:uid="{00000000-0005-0000-0000-0000C3140000}"/>
    <cellStyle name="Assumption Heading. 2 8 2 7" xfId="5360" xr:uid="{00000000-0005-0000-0000-0000C4140000}"/>
    <cellStyle name="Assumption Heading. 2 8 2 8" xfId="5361" xr:uid="{00000000-0005-0000-0000-0000C5140000}"/>
    <cellStyle name="Assumption Heading. 2 8 2 9" xfId="5362" xr:uid="{00000000-0005-0000-0000-0000C6140000}"/>
    <cellStyle name="Assumption Heading. 2 8 3" xfId="5363" xr:uid="{00000000-0005-0000-0000-0000C7140000}"/>
    <cellStyle name="Assumption Heading. 2 8 3 10" xfId="5364" xr:uid="{00000000-0005-0000-0000-0000C8140000}"/>
    <cellStyle name="Assumption Heading. 2 8 3 2" xfId="5365" xr:uid="{00000000-0005-0000-0000-0000C9140000}"/>
    <cellStyle name="Assumption Heading. 2 8 3 3" xfId="5366" xr:uid="{00000000-0005-0000-0000-0000CA140000}"/>
    <cellStyle name="Assumption Heading. 2 8 3 4" xfId="5367" xr:uid="{00000000-0005-0000-0000-0000CB140000}"/>
    <cellStyle name="Assumption Heading. 2 8 3 5" xfId="5368" xr:uid="{00000000-0005-0000-0000-0000CC140000}"/>
    <cellStyle name="Assumption Heading. 2 8 3 6" xfId="5369" xr:uid="{00000000-0005-0000-0000-0000CD140000}"/>
    <cellStyle name="Assumption Heading. 2 8 3 7" xfId="5370" xr:uid="{00000000-0005-0000-0000-0000CE140000}"/>
    <cellStyle name="Assumption Heading. 2 8 3 8" xfId="5371" xr:uid="{00000000-0005-0000-0000-0000CF140000}"/>
    <cellStyle name="Assumption Heading. 2 8 3 9" xfId="5372" xr:uid="{00000000-0005-0000-0000-0000D0140000}"/>
    <cellStyle name="Assumption Heading. 2 8 4" xfId="5373" xr:uid="{00000000-0005-0000-0000-0000D1140000}"/>
    <cellStyle name="Assumption Heading. 2 8 5" xfId="5374" xr:uid="{00000000-0005-0000-0000-0000D2140000}"/>
    <cellStyle name="Assumption Heading. 2 8 6" xfId="5375" xr:uid="{00000000-0005-0000-0000-0000D3140000}"/>
    <cellStyle name="Assumption Heading. 2 8 7" xfId="5376" xr:uid="{00000000-0005-0000-0000-0000D4140000}"/>
    <cellStyle name="Assumption Heading. 2 8 8" xfId="5377" xr:uid="{00000000-0005-0000-0000-0000D5140000}"/>
    <cellStyle name="Assumption Heading. 2 8 9" xfId="5378" xr:uid="{00000000-0005-0000-0000-0000D6140000}"/>
    <cellStyle name="Assumption Heading. 2 9" xfId="5379" xr:uid="{00000000-0005-0000-0000-0000D7140000}"/>
    <cellStyle name="Assumption Heading. 2 9 10" xfId="5380" xr:uid="{00000000-0005-0000-0000-0000D8140000}"/>
    <cellStyle name="Assumption Heading. 2 9 2" xfId="5381" xr:uid="{00000000-0005-0000-0000-0000D9140000}"/>
    <cellStyle name="Assumption Heading. 2 9 2 10" xfId="5382" xr:uid="{00000000-0005-0000-0000-0000DA140000}"/>
    <cellStyle name="Assumption Heading. 2 9 2 2" xfId="5383" xr:uid="{00000000-0005-0000-0000-0000DB140000}"/>
    <cellStyle name="Assumption Heading. 2 9 2 3" xfId="5384" xr:uid="{00000000-0005-0000-0000-0000DC140000}"/>
    <cellStyle name="Assumption Heading. 2 9 2 4" xfId="5385" xr:uid="{00000000-0005-0000-0000-0000DD140000}"/>
    <cellStyle name="Assumption Heading. 2 9 2 5" xfId="5386" xr:uid="{00000000-0005-0000-0000-0000DE140000}"/>
    <cellStyle name="Assumption Heading. 2 9 2 6" xfId="5387" xr:uid="{00000000-0005-0000-0000-0000DF140000}"/>
    <cellStyle name="Assumption Heading. 2 9 2 7" xfId="5388" xr:uid="{00000000-0005-0000-0000-0000E0140000}"/>
    <cellStyle name="Assumption Heading. 2 9 2 8" xfId="5389" xr:uid="{00000000-0005-0000-0000-0000E1140000}"/>
    <cellStyle name="Assumption Heading. 2 9 2 9" xfId="5390" xr:uid="{00000000-0005-0000-0000-0000E2140000}"/>
    <cellStyle name="Assumption Heading. 2 9 3" xfId="5391" xr:uid="{00000000-0005-0000-0000-0000E3140000}"/>
    <cellStyle name="Assumption Heading. 2 9 4" xfId="5392" xr:uid="{00000000-0005-0000-0000-0000E4140000}"/>
    <cellStyle name="Assumption Heading. 2 9 5" xfId="5393" xr:uid="{00000000-0005-0000-0000-0000E5140000}"/>
    <cellStyle name="Assumption Heading. 2 9 6" xfId="5394" xr:uid="{00000000-0005-0000-0000-0000E6140000}"/>
    <cellStyle name="Assumption Heading. 2 9 7" xfId="5395" xr:uid="{00000000-0005-0000-0000-0000E7140000}"/>
    <cellStyle name="Assumption Heading. 2 9 8" xfId="5396" xr:uid="{00000000-0005-0000-0000-0000E8140000}"/>
    <cellStyle name="Assumption Heading. 2 9 9" xfId="5397" xr:uid="{00000000-0005-0000-0000-0000E9140000}"/>
    <cellStyle name="Assumption Heading. 3" xfId="5398" xr:uid="{00000000-0005-0000-0000-0000EA140000}"/>
    <cellStyle name="Assumption Heading. 3 10" xfId="5399" xr:uid="{00000000-0005-0000-0000-0000EB140000}"/>
    <cellStyle name="Assumption Heading. 3 11" xfId="5400" xr:uid="{00000000-0005-0000-0000-0000EC140000}"/>
    <cellStyle name="Assumption Heading. 3 12" xfId="5401" xr:uid="{00000000-0005-0000-0000-0000ED140000}"/>
    <cellStyle name="Assumption Heading. 3 13" xfId="5402" xr:uid="{00000000-0005-0000-0000-0000EE140000}"/>
    <cellStyle name="Assumption Heading. 3 14" xfId="5403" xr:uid="{00000000-0005-0000-0000-0000EF140000}"/>
    <cellStyle name="Assumption Heading. 3 15" xfId="5404" xr:uid="{00000000-0005-0000-0000-0000F0140000}"/>
    <cellStyle name="Assumption Heading. 3 16" xfId="5405" xr:uid="{00000000-0005-0000-0000-0000F1140000}"/>
    <cellStyle name="Assumption Heading. 3 2" xfId="5406" xr:uid="{00000000-0005-0000-0000-0000F2140000}"/>
    <cellStyle name="Assumption Heading. 3 2 10" xfId="5407" xr:uid="{00000000-0005-0000-0000-0000F3140000}"/>
    <cellStyle name="Assumption Heading. 3 2 11" xfId="5408" xr:uid="{00000000-0005-0000-0000-0000F4140000}"/>
    <cellStyle name="Assumption Heading. 3 2 12" xfId="5409" xr:uid="{00000000-0005-0000-0000-0000F5140000}"/>
    <cellStyle name="Assumption Heading. 3 2 13" xfId="5410" xr:uid="{00000000-0005-0000-0000-0000F6140000}"/>
    <cellStyle name="Assumption Heading. 3 2 14" xfId="5411" xr:uid="{00000000-0005-0000-0000-0000F7140000}"/>
    <cellStyle name="Assumption Heading. 3 2 2" xfId="5412" xr:uid="{00000000-0005-0000-0000-0000F8140000}"/>
    <cellStyle name="Assumption Heading. 3 2 2 10" xfId="5413" xr:uid="{00000000-0005-0000-0000-0000F9140000}"/>
    <cellStyle name="Assumption Heading. 3 2 2 11" xfId="5414" xr:uid="{00000000-0005-0000-0000-0000FA140000}"/>
    <cellStyle name="Assumption Heading. 3 2 2 12" xfId="5415" xr:uid="{00000000-0005-0000-0000-0000FB140000}"/>
    <cellStyle name="Assumption Heading. 3 2 2 13" xfId="5416" xr:uid="{00000000-0005-0000-0000-0000FC140000}"/>
    <cellStyle name="Assumption Heading. 3 2 2 2" xfId="5417" xr:uid="{00000000-0005-0000-0000-0000FD140000}"/>
    <cellStyle name="Assumption Heading. 3 2 2 2 10" xfId="5418" xr:uid="{00000000-0005-0000-0000-0000FE140000}"/>
    <cellStyle name="Assumption Heading. 3 2 2 2 11" xfId="5419" xr:uid="{00000000-0005-0000-0000-0000FF140000}"/>
    <cellStyle name="Assumption Heading. 3 2 2 2 12" xfId="5420" xr:uid="{00000000-0005-0000-0000-000000150000}"/>
    <cellStyle name="Assumption Heading. 3 2 2 2 2" xfId="5421" xr:uid="{00000000-0005-0000-0000-000001150000}"/>
    <cellStyle name="Assumption Heading. 3 2 2 2 2 10" xfId="5422" xr:uid="{00000000-0005-0000-0000-000002150000}"/>
    <cellStyle name="Assumption Heading. 3 2 2 2 2 2" xfId="5423" xr:uid="{00000000-0005-0000-0000-000003150000}"/>
    <cellStyle name="Assumption Heading. 3 2 2 2 2 2 10" xfId="5424" xr:uid="{00000000-0005-0000-0000-000004150000}"/>
    <cellStyle name="Assumption Heading. 3 2 2 2 2 2 2" xfId="5425" xr:uid="{00000000-0005-0000-0000-000005150000}"/>
    <cellStyle name="Assumption Heading. 3 2 2 2 2 2 3" xfId="5426" xr:uid="{00000000-0005-0000-0000-000006150000}"/>
    <cellStyle name="Assumption Heading. 3 2 2 2 2 2 4" xfId="5427" xr:uid="{00000000-0005-0000-0000-000007150000}"/>
    <cellStyle name="Assumption Heading. 3 2 2 2 2 2 5" xfId="5428" xr:uid="{00000000-0005-0000-0000-000008150000}"/>
    <cellStyle name="Assumption Heading. 3 2 2 2 2 2 6" xfId="5429" xr:uid="{00000000-0005-0000-0000-000009150000}"/>
    <cellStyle name="Assumption Heading. 3 2 2 2 2 2 7" xfId="5430" xr:uid="{00000000-0005-0000-0000-00000A150000}"/>
    <cellStyle name="Assumption Heading. 3 2 2 2 2 2 8" xfId="5431" xr:uid="{00000000-0005-0000-0000-00000B150000}"/>
    <cellStyle name="Assumption Heading. 3 2 2 2 2 2 9" xfId="5432" xr:uid="{00000000-0005-0000-0000-00000C150000}"/>
    <cellStyle name="Assumption Heading. 3 2 2 2 2 3" xfId="5433" xr:uid="{00000000-0005-0000-0000-00000D150000}"/>
    <cellStyle name="Assumption Heading. 3 2 2 2 2 4" xfId="5434" xr:uid="{00000000-0005-0000-0000-00000E150000}"/>
    <cellStyle name="Assumption Heading. 3 2 2 2 2 5" xfId="5435" xr:uid="{00000000-0005-0000-0000-00000F150000}"/>
    <cellStyle name="Assumption Heading. 3 2 2 2 2 6" xfId="5436" xr:uid="{00000000-0005-0000-0000-000010150000}"/>
    <cellStyle name="Assumption Heading. 3 2 2 2 2 7" xfId="5437" xr:uid="{00000000-0005-0000-0000-000011150000}"/>
    <cellStyle name="Assumption Heading. 3 2 2 2 2 8" xfId="5438" xr:uid="{00000000-0005-0000-0000-000012150000}"/>
    <cellStyle name="Assumption Heading. 3 2 2 2 2 9" xfId="5439" xr:uid="{00000000-0005-0000-0000-000013150000}"/>
    <cellStyle name="Assumption Heading. 3 2 2 2 3" xfId="5440" xr:uid="{00000000-0005-0000-0000-000014150000}"/>
    <cellStyle name="Assumption Heading. 3 2 2 2 3 10" xfId="5441" xr:uid="{00000000-0005-0000-0000-000015150000}"/>
    <cellStyle name="Assumption Heading. 3 2 2 2 3 2" xfId="5442" xr:uid="{00000000-0005-0000-0000-000016150000}"/>
    <cellStyle name="Assumption Heading. 3 2 2 2 3 3" xfId="5443" xr:uid="{00000000-0005-0000-0000-000017150000}"/>
    <cellStyle name="Assumption Heading. 3 2 2 2 3 4" xfId="5444" xr:uid="{00000000-0005-0000-0000-000018150000}"/>
    <cellStyle name="Assumption Heading. 3 2 2 2 3 5" xfId="5445" xr:uid="{00000000-0005-0000-0000-000019150000}"/>
    <cellStyle name="Assumption Heading. 3 2 2 2 3 6" xfId="5446" xr:uid="{00000000-0005-0000-0000-00001A150000}"/>
    <cellStyle name="Assumption Heading. 3 2 2 2 3 7" xfId="5447" xr:uid="{00000000-0005-0000-0000-00001B150000}"/>
    <cellStyle name="Assumption Heading. 3 2 2 2 3 8" xfId="5448" xr:uid="{00000000-0005-0000-0000-00001C150000}"/>
    <cellStyle name="Assumption Heading. 3 2 2 2 3 9" xfId="5449" xr:uid="{00000000-0005-0000-0000-00001D150000}"/>
    <cellStyle name="Assumption Heading. 3 2 2 2 4" xfId="5450" xr:uid="{00000000-0005-0000-0000-00001E150000}"/>
    <cellStyle name="Assumption Heading. 3 2 2 2 5" xfId="5451" xr:uid="{00000000-0005-0000-0000-00001F150000}"/>
    <cellStyle name="Assumption Heading. 3 2 2 2 6" xfId="5452" xr:uid="{00000000-0005-0000-0000-000020150000}"/>
    <cellStyle name="Assumption Heading. 3 2 2 2 7" xfId="5453" xr:uid="{00000000-0005-0000-0000-000021150000}"/>
    <cellStyle name="Assumption Heading. 3 2 2 2 8" xfId="5454" xr:uid="{00000000-0005-0000-0000-000022150000}"/>
    <cellStyle name="Assumption Heading. 3 2 2 2 9" xfId="5455" xr:uid="{00000000-0005-0000-0000-000023150000}"/>
    <cellStyle name="Assumption Heading. 3 2 2 3" xfId="5456" xr:uid="{00000000-0005-0000-0000-000024150000}"/>
    <cellStyle name="Assumption Heading. 3 2 2 3 10" xfId="5457" xr:uid="{00000000-0005-0000-0000-000025150000}"/>
    <cellStyle name="Assumption Heading. 3 2 2 3 2" xfId="5458" xr:uid="{00000000-0005-0000-0000-000026150000}"/>
    <cellStyle name="Assumption Heading. 3 2 2 3 2 10" xfId="5459" xr:uid="{00000000-0005-0000-0000-000027150000}"/>
    <cellStyle name="Assumption Heading. 3 2 2 3 2 2" xfId="5460" xr:uid="{00000000-0005-0000-0000-000028150000}"/>
    <cellStyle name="Assumption Heading. 3 2 2 3 2 3" xfId="5461" xr:uid="{00000000-0005-0000-0000-000029150000}"/>
    <cellStyle name="Assumption Heading. 3 2 2 3 2 4" xfId="5462" xr:uid="{00000000-0005-0000-0000-00002A150000}"/>
    <cellStyle name="Assumption Heading. 3 2 2 3 2 5" xfId="5463" xr:uid="{00000000-0005-0000-0000-00002B150000}"/>
    <cellStyle name="Assumption Heading. 3 2 2 3 2 6" xfId="5464" xr:uid="{00000000-0005-0000-0000-00002C150000}"/>
    <cellStyle name="Assumption Heading. 3 2 2 3 2 7" xfId="5465" xr:uid="{00000000-0005-0000-0000-00002D150000}"/>
    <cellStyle name="Assumption Heading. 3 2 2 3 2 8" xfId="5466" xr:uid="{00000000-0005-0000-0000-00002E150000}"/>
    <cellStyle name="Assumption Heading. 3 2 2 3 2 9" xfId="5467" xr:uid="{00000000-0005-0000-0000-00002F150000}"/>
    <cellStyle name="Assumption Heading. 3 2 2 3 3" xfId="5468" xr:uid="{00000000-0005-0000-0000-000030150000}"/>
    <cellStyle name="Assumption Heading. 3 2 2 3 4" xfId="5469" xr:uid="{00000000-0005-0000-0000-000031150000}"/>
    <cellStyle name="Assumption Heading. 3 2 2 3 5" xfId="5470" xr:uid="{00000000-0005-0000-0000-000032150000}"/>
    <cellStyle name="Assumption Heading. 3 2 2 3 6" xfId="5471" xr:uid="{00000000-0005-0000-0000-000033150000}"/>
    <cellStyle name="Assumption Heading. 3 2 2 3 7" xfId="5472" xr:uid="{00000000-0005-0000-0000-000034150000}"/>
    <cellStyle name="Assumption Heading. 3 2 2 3 8" xfId="5473" xr:uid="{00000000-0005-0000-0000-000035150000}"/>
    <cellStyle name="Assumption Heading. 3 2 2 3 9" xfId="5474" xr:uid="{00000000-0005-0000-0000-000036150000}"/>
    <cellStyle name="Assumption Heading. 3 2 2 4" xfId="5475" xr:uid="{00000000-0005-0000-0000-000037150000}"/>
    <cellStyle name="Assumption Heading. 3 2 2 4 10" xfId="5476" xr:uid="{00000000-0005-0000-0000-000038150000}"/>
    <cellStyle name="Assumption Heading. 3 2 2 4 2" xfId="5477" xr:uid="{00000000-0005-0000-0000-000039150000}"/>
    <cellStyle name="Assumption Heading. 3 2 2 4 3" xfId="5478" xr:uid="{00000000-0005-0000-0000-00003A150000}"/>
    <cellStyle name="Assumption Heading. 3 2 2 4 4" xfId="5479" xr:uid="{00000000-0005-0000-0000-00003B150000}"/>
    <cellStyle name="Assumption Heading. 3 2 2 4 5" xfId="5480" xr:uid="{00000000-0005-0000-0000-00003C150000}"/>
    <cellStyle name="Assumption Heading. 3 2 2 4 6" xfId="5481" xr:uid="{00000000-0005-0000-0000-00003D150000}"/>
    <cellStyle name="Assumption Heading. 3 2 2 4 7" xfId="5482" xr:uid="{00000000-0005-0000-0000-00003E150000}"/>
    <cellStyle name="Assumption Heading. 3 2 2 4 8" xfId="5483" xr:uid="{00000000-0005-0000-0000-00003F150000}"/>
    <cellStyle name="Assumption Heading. 3 2 2 4 9" xfId="5484" xr:uid="{00000000-0005-0000-0000-000040150000}"/>
    <cellStyle name="Assumption Heading. 3 2 2 5" xfId="5485" xr:uid="{00000000-0005-0000-0000-000041150000}"/>
    <cellStyle name="Assumption Heading. 3 2 2 6" xfId="5486" xr:uid="{00000000-0005-0000-0000-000042150000}"/>
    <cellStyle name="Assumption Heading. 3 2 2 7" xfId="5487" xr:uid="{00000000-0005-0000-0000-000043150000}"/>
    <cellStyle name="Assumption Heading. 3 2 2 8" xfId="5488" xr:uid="{00000000-0005-0000-0000-000044150000}"/>
    <cellStyle name="Assumption Heading. 3 2 2 9" xfId="5489" xr:uid="{00000000-0005-0000-0000-000045150000}"/>
    <cellStyle name="Assumption Heading. 3 2 3" xfId="5490" xr:uid="{00000000-0005-0000-0000-000046150000}"/>
    <cellStyle name="Assumption Heading. 3 2 3 10" xfId="5491" xr:uid="{00000000-0005-0000-0000-000047150000}"/>
    <cellStyle name="Assumption Heading. 3 2 3 11" xfId="5492" xr:uid="{00000000-0005-0000-0000-000048150000}"/>
    <cellStyle name="Assumption Heading. 3 2 3 12" xfId="5493" xr:uid="{00000000-0005-0000-0000-000049150000}"/>
    <cellStyle name="Assumption Heading. 3 2 3 2" xfId="5494" xr:uid="{00000000-0005-0000-0000-00004A150000}"/>
    <cellStyle name="Assumption Heading. 3 2 3 2 10" xfId="5495" xr:uid="{00000000-0005-0000-0000-00004B150000}"/>
    <cellStyle name="Assumption Heading. 3 2 3 2 2" xfId="5496" xr:uid="{00000000-0005-0000-0000-00004C150000}"/>
    <cellStyle name="Assumption Heading. 3 2 3 2 2 10" xfId="5497" xr:uid="{00000000-0005-0000-0000-00004D150000}"/>
    <cellStyle name="Assumption Heading. 3 2 3 2 2 2" xfId="5498" xr:uid="{00000000-0005-0000-0000-00004E150000}"/>
    <cellStyle name="Assumption Heading. 3 2 3 2 2 3" xfId="5499" xr:uid="{00000000-0005-0000-0000-00004F150000}"/>
    <cellStyle name="Assumption Heading. 3 2 3 2 2 4" xfId="5500" xr:uid="{00000000-0005-0000-0000-000050150000}"/>
    <cellStyle name="Assumption Heading. 3 2 3 2 2 5" xfId="5501" xr:uid="{00000000-0005-0000-0000-000051150000}"/>
    <cellStyle name="Assumption Heading. 3 2 3 2 2 6" xfId="5502" xr:uid="{00000000-0005-0000-0000-000052150000}"/>
    <cellStyle name="Assumption Heading. 3 2 3 2 2 7" xfId="5503" xr:uid="{00000000-0005-0000-0000-000053150000}"/>
    <cellStyle name="Assumption Heading. 3 2 3 2 2 8" xfId="5504" xr:uid="{00000000-0005-0000-0000-000054150000}"/>
    <cellStyle name="Assumption Heading. 3 2 3 2 2 9" xfId="5505" xr:uid="{00000000-0005-0000-0000-000055150000}"/>
    <cellStyle name="Assumption Heading. 3 2 3 2 3" xfId="5506" xr:uid="{00000000-0005-0000-0000-000056150000}"/>
    <cellStyle name="Assumption Heading. 3 2 3 2 4" xfId="5507" xr:uid="{00000000-0005-0000-0000-000057150000}"/>
    <cellStyle name="Assumption Heading. 3 2 3 2 5" xfId="5508" xr:uid="{00000000-0005-0000-0000-000058150000}"/>
    <cellStyle name="Assumption Heading. 3 2 3 2 6" xfId="5509" xr:uid="{00000000-0005-0000-0000-000059150000}"/>
    <cellStyle name="Assumption Heading. 3 2 3 2 7" xfId="5510" xr:uid="{00000000-0005-0000-0000-00005A150000}"/>
    <cellStyle name="Assumption Heading. 3 2 3 2 8" xfId="5511" xr:uid="{00000000-0005-0000-0000-00005B150000}"/>
    <cellStyle name="Assumption Heading. 3 2 3 2 9" xfId="5512" xr:uid="{00000000-0005-0000-0000-00005C150000}"/>
    <cellStyle name="Assumption Heading. 3 2 3 3" xfId="5513" xr:uid="{00000000-0005-0000-0000-00005D150000}"/>
    <cellStyle name="Assumption Heading. 3 2 3 3 10" xfId="5514" xr:uid="{00000000-0005-0000-0000-00005E150000}"/>
    <cellStyle name="Assumption Heading. 3 2 3 3 2" xfId="5515" xr:uid="{00000000-0005-0000-0000-00005F150000}"/>
    <cellStyle name="Assumption Heading. 3 2 3 3 3" xfId="5516" xr:uid="{00000000-0005-0000-0000-000060150000}"/>
    <cellStyle name="Assumption Heading. 3 2 3 3 4" xfId="5517" xr:uid="{00000000-0005-0000-0000-000061150000}"/>
    <cellStyle name="Assumption Heading. 3 2 3 3 5" xfId="5518" xr:uid="{00000000-0005-0000-0000-000062150000}"/>
    <cellStyle name="Assumption Heading. 3 2 3 3 6" xfId="5519" xr:uid="{00000000-0005-0000-0000-000063150000}"/>
    <cellStyle name="Assumption Heading. 3 2 3 3 7" xfId="5520" xr:uid="{00000000-0005-0000-0000-000064150000}"/>
    <cellStyle name="Assumption Heading. 3 2 3 3 8" xfId="5521" xr:uid="{00000000-0005-0000-0000-000065150000}"/>
    <cellStyle name="Assumption Heading. 3 2 3 3 9" xfId="5522" xr:uid="{00000000-0005-0000-0000-000066150000}"/>
    <cellStyle name="Assumption Heading. 3 2 3 4" xfId="5523" xr:uid="{00000000-0005-0000-0000-000067150000}"/>
    <cellStyle name="Assumption Heading. 3 2 3 5" xfId="5524" xr:uid="{00000000-0005-0000-0000-000068150000}"/>
    <cellStyle name="Assumption Heading. 3 2 3 6" xfId="5525" xr:uid="{00000000-0005-0000-0000-000069150000}"/>
    <cellStyle name="Assumption Heading. 3 2 3 7" xfId="5526" xr:uid="{00000000-0005-0000-0000-00006A150000}"/>
    <cellStyle name="Assumption Heading. 3 2 3 8" xfId="5527" xr:uid="{00000000-0005-0000-0000-00006B150000}"/>
    <cellStyle name="Assumption Heading. 3 2 3 9" xfId="5528" xr:uid="{00000000-0005-0000-0000-00006C150000}"/>
    <cellStyle name="Assumption Heading. 3 2 4" xfId="5529" xr:uid="{00000000-0005-0000-0000-00006D150000}"/>
    <cellStyle name="Assumption Heading. 3 2 4 10" xfId="5530" xr:uid="{00000000-0005-0000-0000-00006E150000}"/>
    <cellStyle name="Assumption Heading. 3 2 4 2" xfId="5531" xr:uid="{00000000-0005-0000-0000-00006F150000}"/>
    <cellStyle name="Assumption Heading. 3 2 4 2 10" xfId="5532" xr:uid="{00000000-0005-0000-0000-000070150000}"/>
    <cellStyle name="Assumption Heading. 3 2 4 2 2" xfId="5533" xr:uid="{00000000-0005-0000-0000-000071150000}"/>
    <cellStyle name="Assumption Heading. 3 2 4 2 3" xfId="5534" xr:uid="{00000000-0005-0000-0000-000072150000}"/>
    <cellStyle name="Assumption Heading. 3 2 4 2 4" xfId="5535" xr:uid="{00000000-0005-0000-0000-000073150000}"/>
    <cellStyle name="Assumption Heading. 3 2 4 2 5" xfId="5536" xr:uid="{00000000-0005-0000-0000-000074150000}"/>
    <cellStyle name="Assumption Heading. 3 2 4 2 6" xfId="5537" xr:uid="{00000000-0005-0000-0000-000075150000}"/>
    <cellStyle name="Assumption Heading. 3 2 4 2 7" xfId="5538" xr:uid="{00000000-0005-0000-0000-000076150000}"/>
    <cellStyle name="Assumption Heading. 3 2 4 2 8" xfId="5539" xr:uid="{00000000-0005-0000-0000-000077150000}"/>
    <cellStyle name="Assumption Heading. 3 2 4 2 9" xfId="5540" xr:uid="{00000000-0005-0000-0000-000078150000}"/>
    <cellStyle name="Assumption Heading. 3 2 4 3" xfId="5541" xr:uid="{00000000-0005-0000-0000-000079150000}"/>
    <cellStyle name="Assumption Heading. 3 2 4 4" xfId="5542" xr:uid="{00000000-0005-0000-0000-00007A150000}"/>
    <cellStyle name="Assumption Heading. 3 2 4 5" xfId="5543" xr:uid="{00000000-0005-0000-0000-00007B150000}"/>
    <cellStyle name="Assumption Heading. 3 2 4 6" xfId="5544" xr:uid="{00000000-0005-0000-0000-00007C150000}"/>
    <cellStyle name="Assumption Heading. 3 2 4 7" xfId="5545" xr:uid="{00000000-0005-0000-0000-00007D150000}"/>
    <cellStyle name="Assumption Heading. 3 2 4 8" xfId="5546" xr:uid="{00000000-0005-0000-0000-00007E150000}"/>
    <cellStyle name="Assumption Heading. 3 2 4 9" xfId="5547" xr:uid="{00000000-0005-0000-0000-00007F150000}"/>
    <cellStyle name="Assumption Heading. 3 2 5" xfId="5548" xr:uid="{00000000-0005-0000-0000-000080150000}"/>
    <cellStyle name="Assumption Heading. 3 2 5 10" xfId="5549" xr:uid="{00000000-0005-0000-0000-000081150000}"/>
    <cellStyle name="Assumption Heading. 3 2 5 2" xfId="5550" xr:uid="{00000000-0005-0000-0000-000082150000}"/>
    <cellStyle name="Assumption Heading. 3 2 5 3" xfId="5551" xr:uid="{00000000-0005-0000-0000-000083150000}"/>
    <cellStyle name="Assumption Heading. 3 2 5 4" xfId="5552" xr:uid="{00000000-0005-0000-0000-000084150000}"/>
    <cellStyle name="Assumption Heading. 3 2 5 5" xfId="5553" xr:uid="{00000000-0005-0000-0000-000085150000}"/>
    <cellStyle name="Assumption Heading. 3 2 5 6" xfId="5554" xr:uid="{00000000-0005-0000-0000-000086150000}"/>
    <cellStyle name="Assumption Heading. 3 2 5 7" xfId="5555" xr:uid="{00000000-0005-0000-0000-000087150000}"/>
    <cellStyle name="Assumption Heading. 3 2 5 8" xfId="5556" xr:uid="{00000000-0005-0000-0000-000088150000}"/>
    <cellStyle name="Assumption Heading. 3 2 5 9" xfId="5557" xr:uid="{00000000-0005-0000-0000-000089150000}"/>
    <cellStyle name="Assumption Heading. 3 2 6" xfId="5558" xr:uid="{00000000-0005-0000-0000-00008A150000}"/>
    <cellStyle name="Assumption Heading. 3 2 7" xfId="5559" xr:uid="{00000000-0005-0000-0000-00008B150000}"/>
    <cellStyle name="Assumption Heading. 3 2 8" xfId="5560" xr:uid="{00000000-0005-0000-0000-00008C150000}"/>
    <cellStyle name="Assumption Heading. 3 2 9" xfId="5561" xr:uid="{00000000-0005-0000-0000-00008D150000}"/>
    <cellStyle name="Assumption Heading. 3 3" xfId="5562" xr:uid="{00000000-0005-0000-0000-00008E150000}"/>
    <cellStyle name="Assumption Heading. 3 3 10" xfId="5563" xr:uid="{00000000-0005-0000-0000-00008F150000}"/>
    <cellStyle name="Assumption Heading. 3 3 11" xfId="5564" xr:uid="{00000000-0005-0000-0000-000090150000}"/>
    <cellStyle name="Assumption Heading. 3 3 12" xfId="5565" xr:uid="{00000000-0005-0000-0000-000091150000}"/>
    <cellStyle name="Assumption Heading. 3 3 13" xfId="5566" xr:uid="{00000000-0005-0000-0000-000092150000}"/>
    <cellStyle name="Assumption Heading. 3 3 2" xfId="5567" xr:uid="{00000000-0005-0000-0000-000093150000}"/>
    <cellStyle name="Assumption Heading. 3 3 2 10" xfId="5568" xr:uid="{00000000-0005-0000-0000-000094150000}"/>
    <cellStyle name="Assumption Heading. 3 3 2 11" xfId="5569" xr:uid="{00000000-0005-0000-0000-000095150000}"/>
    <cellStyle name="Assumption Heading. 3 3 2 12" xfId="5570" xr:uid="{00000000-0005-0000-0000-000096150000}"/>
    <cellStyle name="Assumption Heading. 3 3 2 2" xfId="5571" xr:uid="{00000000-0005-0000-0000-000097150000}"/>
    <cellStyle name="Assumption Heading. 3 3 2 2 10" xfId="5572" xr:uid="{00000000-0005-0000-0000-000098150000}"/>
    <cellStyle name="Assumption Heading. 3 3 2 2 2" xfId="5573" xr:uid="{00000000-0005-0000-0000-000099150000}"/>
    <cellStyle name="Assumption Heading. 3 3 2 2 2 10" xfId="5574" xr:uid="{00000000-0005-0000-0000-00009A150000}"/>
    <cellStyle name="Assumption Heading. 3 3 2 2 2 2" xfId="5575" xr:uid="{00000000-0005-0000-0000-00009B150000}"/>
    <cellStyle name="Assumption Heading. 3 3 2 2 2 3" xfId="5576" xr:uid="{00000000-0005-0000-0000-00009C150000}"/>
    <cellStyle name="Assumption Heading. 3 3 2 2 2 4" xfId="5577" xr:uid="{00000000-0005-0000-0000-00009D150000}"/>
    <cellStyle name="Assumption Heading. 3 3 2 2 2 5" xfId="5578" xr:uid="{00000000-0005-0000-0000-00009E150000}"/>
    <cellStyle name="Assumption Heading. 3 3 2 2 2 6" xfId="5579" xr:uid="{00000000-0005-0000-0000-00009F150000}"/>
    <cellStyle name="Assumption Heading. 3 3 2 2 2 7" xfId="5580" xr:uid="{00000000-0005-0000-0000-0000A0150000}"/>
    <cellStyle name="Assumption Heading. 3 3 2 2 2 8" xfId="5581" xr:uid="{00000000-0005-0000-0000-0000A1150000}"/>
    <cellStyle name="Assumption Heading. 3 3 2 2 2 9" xfId="5582" xr:uid="{00000000-0005-0000-0000-0000A2150000}"/>
    <cellStyle name="Assumption Heading. 3 3 2 2 3" xfId="5583" xr:uid="{00000000-0005-0000-0000-0000A3150000}"/>
    <cellStyle name="Assumption Heading. 3 3 2 2 4" xfId="5584" xr:uid="{00000000-0005-0000-0000-0000A4150000}"/>
    <cellStyle name="Assumption Heading. 3 3 2 2 5" xfId="5585" xr:uid="{00000000-0005-0000-0000-0000A5150000}"/>
    <cellStyle name="Assumption Heading. 3 3 2 2 6" xfId="5586" xr:uid="{00000000-0005-0000-0000-0000A6150000}"/>
    <cellStyle name="Assumption Heading. 3 3 2 2 7" xfId="5587" xr:uid="{00000000-0005-0000-0000-0000A7150000}"/>
    <cellStyle name="Assumption Heading. 3 3 2 2 8" xfId="5588" xr:uid="{00000000-0005-0000-0000-0000A8150000}"/>
    <cellStyle name="Assumption Heading. 3 3 2 2 9" xfId="5589" xr:uid="{00000000-0005-0000-0000-0000A9150000}"/>
    <cellStyle name="Assumption Heading. 3 3 2 3" xfId="5590" xr:uid="{00000000-0005-0000-0000-0000AA150000}"/>
    <cellStyle name="Assumption Heading. 3 3 2 3 10" xfId="5591" xr:uid="{00000000-0005-0000-0000-0000AB150000}"/>
    <cellStyle name="Assumption Heading. 3 3 2 3 2" xfId="5592" xr:uid="{00000000-0005-0000-0000-0000AC150000}"/>
    <cellStyle name="Assumption Heading. 3 3 2 3 3" xfId="5593" xr:uid="{00000000-0005-0000-0000-0000AD150000}"/>
    <cellStyle name="Assumption Heading. 3 3 2 3 4" xfId="5594" xr:uid="{00000000-0005-0000-0000-0000AE150000}"/>
    <cellStyle name="Assumption Heading. 3 3 2 3 5" xfId="5595" xr:uid="{00000000-0005-0000-0000-0000AF150000}"/>
    <cellStyle name="Assumption Heading. 3 3 2 3 6" xfId="5596" xr:uid="{00000000-0005-0000-0000-0000B0150000}"/>
    <cellStyle name="Assumption Heading. 3 3 2 3 7" xfId="5597" xr:uid="{00000000-0005-0000-0000-0000B1150000}"/>
    <cellStyle name="Assumption Heading. 3 3 2 3 8" xfId="5598" xr:uid="{00000000-0005-0000-0000-0000B2150000}"/>
    <cellStyle name="Assumption Heading. 3 3 2 3 9" xfId="5599" xr:uid="{00000000-0005-0000-0000-0000B3150000}"/>
    <cellStyle name="Assumption Heading. 3 3 2 4" xfId="5600" xr:uid="{00000000-0005-0000-0000-0000B4150000}"/>
    <cellStyle name="Assumption Heading. 3 3 2 5" xfId="5601" xr:uid="{00000000-0005-0000-0000-0000B5150000}"/>
    <cellStyle name="Assumption Heading. 3 3 2 6" xfId="5602" xr:uid="{00000000-0005-0000-0000-0000B6150000}"/>
    <cellStyle name="Assumption Heading. 3 3 2 7" xfId="5603" xr:uid="{00000000-0005-0000-0000-0000B7150000}"/>
    <cellStyle name="Assumption Heading. 3 3 2 8" xfId="5604" xr:uid="{00000000-0005-0000-0000-0000B8150000}"/>
    <cellStyle name="Assumption Heading. 3 3 2 9" xfId="5605" xr:uid="{00000000-0005-0000-0000-0000B9150000}"/>
    <cellStyle name="Assumption Heading. 3 3 3" xfId="5606" xr:uid="{00000000-0005-0000-0000-0000BA150000}"/>
    <cellStyle name="Assumption Heading. 3 3 3 10" xfId="5607" xr:uid="{00000000-0005-0000-0000-0000BB150000}"/>
    <cellStyle name="Assumption Heading. 3 3 3 2" xfId="5608" xr:uid="{00000000-0005-0000-0000-0000BC150000}"/>
    <cellStyle name="Assumption Heading. 3 3 3 2 10" xfId="5609" xr:uid="{00000000-0005-0000-0000-0000BD150000}"/>
    <cellStyle name="Assumption Heading. 3 3 3 2 2" xfId="5610" xr:uid="{00000000-0005-0000-0000-0000BE150000}"/>
    <cellStyle name="Assumption Heading. 3 3 3 2 3" xfId="5611" xr:uid="{00000000-0005-0000-0000-0000BF150000}"/>
    <cellStyle name="Assumption Heading. 3 3 3 2 4" xfId="5612" xr:uid="{00000000-0005-0000-0000-0000C0150000}"/>
    <cellStyle name="Assumption Heading. 3 3 3 2 5" xfId="5613" xr:uid="{00000000-0005-0000-0000-0000C1150000}"/>
    <cellStyle name="Assumption Heading. 3 3 3 2 6" xfId="5614" xr:uid="{00000000-0005-0000-0000-0000C2150000}"/>
    <cellStyle name="Assumption Heading. 3 3 3 2 7" xfId="5615" xr:uid="{00000000-0005-0000-0000-0000C3150000}"/>
    <cellStyle name="Assumption Heading. 3 3 3 2 8" xfId="5616" xr:uid="{00000000-0005-0000-0000-0000C4150000}"/>
    <cellStyle name="Assumption Heading. 3 3 3 2 9" xfId="5617" xr:uid="{00000000-0005-0000-0000-0000C5150000}"/>
    <cellStyle name="Assumption Heading. 3 3 3 3" xfId="5618" xr:uid="{00000000-0005-0000-0000-0000C6150000}"/>
    <cellStyle name="Assumption Heading. 3 3 3 4" xfId="5619" xr:uid="{00000000-0005-0000-0000-0000C7150000}"/>
    <cellStyle name="Assumption Heading. 3 3 3 5" xfId="5620" xr:uid="{00000000-0005-0000-0000-0000C8150000}"/>
    <cellStyle name="Assumption Heading. 3 3 3 6" xfId="5621" xr:uid="{00000000-0005-0000-0000-0000C9150000}"/>
    <cellStyle name="Assumption Heading. 3 3 3 7" xfId="5622" xr:uid="{00000000-0005-0000-0000-0000CA150000}"/>
    <cellStyle name="Assumption Heading. 3 3 3 8" xfId="5623" xr:uid="{00000000-0005-0000-0000-0000CB150000}"/>
    <cellStyle name="Assumption Heading. 3 3 3 9" xfId="5624" xr:uid="{00000000-0005-0000-0000-0000CC150000}"/>
    <cellStyle name="Assumption Heading. 3 3 4" xfId="5625" xr:uid="{00000000-0005-0000-0000-0000CD150000}"/>
    <cellStyle name="Assumption Heading. 3 3 4 10" xfId="5626" xr:uid="{00000000-0005-0000-0000-0000CE150000}"/>
    <cellStyle name="Assumption Heading. 3 3 4 2" xfId="5627" xr:uid="{00000000-0005-0000-0000-0000CF150000}"/>
    <cellStyle name="Assumption Heading. 3 3 4 3" xfId="5628" xr:uid="{00000000-0005-0000-0000-0000D0150000}"/>
    <cellStyle name="Assumption Heading. 3 3 4 4" xfId="5629" xr:uid="{00000000-0005-0000-0000-0000D1150000}"/>
    <cellStyle name="Assumption Heading. 3 3 4 5" xfId="5630" xr:uid="{00000000-0005-0000-0000-0000D2150000}"/>
    <cellStyle name="Assumption Heading. 3 3 4 6" xfId="5631" xr:uid="{00000000-0005-0000-0000-0000D3150000}"/>
    <cellStyle name="Assumption Heading. 3 3 4 7" xfId="5632" xr:uid="{00000000-0005-0000-0000-0000D4150000}"/>
    <cellStyle name="Assumption Heading. 3 3 4 8" xfId="5633" xr:uid="{00000000-0005-0000-0000-0000D5150000}"/>
    <cellStyle name="Assumption Heading. 3 3 4 9" xfId="5634" xr:uid="{00000000-0005-0000-0000-0000D6150000}"/>
    <cellStyle name="Assumption Heading. 3 3 5" xfId="5635" xr:uid="{00000000-0005-0000-0000-0000D7150000}"/>
    <cellStyle name="Assumption Heading. 3 3 6" xfId="5636" xr:uid="{00000000-0005-0000-0000-0000D8150000}"/>
    <cellStyle name="Assumption Heading. 3 3 7" xfId="5637" xr:uid="{00000000-0005-0000-0000-0000D9150000}"/>
    <cellStyle name="Assumption Heading. 3 3 8" xfId="5638" xr:uid="{00000000-0005-0000-0000-0000DA150000}"/>
    <cellStyle name="Assumption Heading. 3 3 9" xfId="5639" xr:uid="{00000000-0005-0000-0000-0000DB150000}"/>
    <cellStyle name="Assumption Heading. 3 4" xfId="5640" xr:uid="{00000000-0005-0000-0000-0000DC150000}"/>
    <cellStyle name="Assumption Heading. 3 4 10" xfId="5641" xr:uid="{00000000-0005-0000-0000-0000DD150000}"/>
    <cellStyle name="Assumption Heading. 3 4 11" xfId="5642" xr:uid="{00000000-0005-0000-0000-0000DE150000}"/>
    <cellStyle name="Assumption Heading. 3 4 12" xfId="5643" xr:uid="{00000000-0005-0000-0000-0000DF150000}"/>
    <cellStyle name="Assumption Heading. 3 4 2" xfId="5644" xr:uid="{00000000-0005-0000-0000-0000E0150000}"/>
    <cellStyle name="Assumption Heading. 3 4 2 10" xfId="5645" xr:uid="{00000000-0005-0000-0000-0000E1150000}"/>
    <cellStyle name="Assumption Heading. 3 4 2 2" xfId="5646" xr:uid="{00000000-0005-0000-0000-0000E2150000}"/>
    <cellStyle name="Assumption Heading. 3 4 2 2 10" xfId="5647" xr:uid="{00000000-0005-0000-0000-0000E3150000}"/>
    <cellStyle name="Assumption Heading. 3 4 2 2 2" xfId="5648" xr:uid="{00000000-0005-0000-0000-0000E4150000}"/>
    <cellStyle name="Assumption Heading. 3 4 2 2 3" xfId="5649" xr:uid="{00000000-0005-0000-0000-0000E5150000}"/>
    <cellStyle name="Assumption Heading. 3 4 2 2 4" xfId="5650" xr:uid="{00000000-0005-0000-0000-0000E6150000}"/>
    <cellStyle name="Assumption Heading. 3 4 2 2 5" xfId="5651" xr:uid="{00000000-0005-0000-0000-0000E7150000}"/>
    <cellStyle name="Assumption Heading. 3 4 2 2 6" xfId="5652" xr:uid="{00000000-0005-0000-0000-0000E8150000}"/>
    <cellStyle name="Assumption Heading. 3 4 2 2 7" xfId="5653" xr:uid="{00000000-0005-0000-0000-0000E9150000}"/>
    <cellStyle name="Assumption Heading. 3 4 2 2 8" xfId="5654" xr:uid="{00000000-0005-0000-0000-0000EA150000}"/>
    <cellStyle name="Assumption Heading. 3 4 2 2 9" xfId="5655" xr:uid="{00000000-0005-0000-0000-0000EB150000}"/>
    <cellStyle name="Assumption Heading. 3 4 2 3" xfId="5656" xr:uid="{00000000-0005-0000-0000-0000EC150000}"/>
    <cellStyle name="Assumption Heading. 3 4 2 4" xfId="5657" xr:uid="{00000000-0005-0000-0000-0000ED150000}"/>
    <cellStyle name="Assumption Heading. 3 4 2 5" xfId="5658" xr:uid="{00000000-0005-0000-0000-0000EE150000}"/>
    <cellStyle name="Assumption Heading. 3 4 2 6" xfId="5659" xr:uid="{00000000-0005-0000-0000-0000EF150000}"/>
    <cellStyle name="Assumption Heading. 3 4 2 7" xfId="5660" xr:uid="{00000000-0005-0000-0000-0000F0150000}"/>
    <cellStyle name="Assumption Heading. 3 4 2 8" xfId="5661" xr:uid="{00000000-0005-0000-0000-0000F1150000}"/>
    <cellStyle name="Assumption Heading. 3 4 2 9" xfId="5662" xr:uid="{00000000-0005-0000-0000-0000F2150000}"/>
    <cellStyle name="Assumption Heading. 3 4 3" xfId="5663" xr:uid="{00000000-0005-0000-0000-0000F3150000}"/>
    <cellStyle name="Assumption Heading. 3 4 3 10" xfId="5664" xr:uid="{00000000-0005-0000-0000-0000F4150000}"/>
    <cellStyle name="Assumption Heading. 3 4 3 2" xfId="5665" xr:uid="{00000000-0005-0000-0000-0000F5150000}"/>
    <cellStyle name="Assumption Heading. 3 4 3 3" xfId="5666" xr:uid="{00000000-0005-0000-0000-0000F6150000}"/>
    <cellStyle name="Assumption Heading. 3 4 3 4" xfId="5667" xr:uid="{00000000-0005-0000-0000-0000F7150000}"/>
    <cellStyle name="Assumption Heading. 3 4 3 5" xfId="5668" xr:uid="{00000000-0005-0000-0000-0000F8150000}"/>
    <cellStyle name="Assumption Heading. 3 4 3 6" xfId="5669" xr:uid="{00000000-0005-0000-0000-0000F9150000}"/>
    <cellStyle name="Assumption Heading. 3 4 3 7" xfId="5670" xr:uid="{00000000-0005-0000-0000-0000FA150000}"/>
    <cellStyle name="Assumption Heading. 3 4 3 8" xfId="5671" xr:uid="{00000000-0005-0000-0000-0000FB150000}"/>
    <cellStyle name="Assumption Heading. 3 4 3 9" xfId="5672" xr:uid="{00000000-0005-0000-0000-0000FC150000}"/>
    <cellStyle name="Assumption Heading. 3 4 4" xfId="5673" xr:uid="{00000000-0005-0000-0000-0000FD150000}"/>
    <cellStyle name="Assumption Heading. 3 4 5" xfId="5674" xr:uid="{00000000-0005-0000-0000-0000FE150000}"/>
    <cellStyle name="Assumption Heading. 3 4 6" xfId="5675" xr:uid="{00000000-0005-0000-0000-0000FF150000}"/>
    <cellStyle name="Assumption Heading. 3 4 7" xfId="5676" xr:uid="{00000000-0005-0000-0000-000000160000}"/>
    <cellStyle name="Assumption Heading. 3 4 8" xfId="5677" xr:uid="{00000000-0005-0000-0000-000001160000}"/>
    <cellStyle name="Assumption Heading. 3 4 9" xfId="5678" xr:uid="{00000000-0005-0000-0000-000002160000}"/>
    <cellStyle name="Assumption Heading. 3 5" xfId="5679" xr:uid="{00000000-0005-0000-0000-000003160000}"/>
    <cellStyle name="Assumption Heading. 3 5 10" xfId="5680" xr:uid="{00000000-0005-0000-0000-000004160000}"/>
    <cellStyle name="Assumption Heading. 3 5 11" xfId="5681" xr:uid="{00000000-0005-0000-0000-000005160000}"/>
    <cellStyle name="Assumption Heading. 3 5 12" xfId="5682" xr:uid="{00000000-0005-0000-0000-000006160000}"/>
    <cellStyle name="Assumption Heading. 3 5 2" xfId="5683" xr:uid="{00000000-0005-0000-0000-000007160000}"/>
    <cellStyle name="Assumption Heading. 3 5 2 10" xfId="5684" xr:uid="{00000000-0005-0000-0000-000008160000}"/>
    <cellStyle name="Assumption Heading. 3 5 2 2" xfId="5685" xr:uid="{00000000-0005-0000-0000-000009160000}"/>
    <cellStyle name="Assumption Heading. 3 5 2 2 10" xfId="5686" xr:uid="{00000000-0005-0000-0000-00000A160000}"/>
    <cellStyle name="Assumption Heading. 3 5 2 2 2" xfId="5687" xr:uid="{00000000-0005-0000-0000-00000B160000}"/>
    <cellStyle name="Assumption Heading. 3 5 2 2 3" xfId="5688" xr:uid="{00000000-0005-0000-0000-00000C160000}"/>
    <cellStyle name="Assumption Heading. 3 5 2 2 4" xfId="5689" xr:uid="{00000000-0005-0000-0000-00000D160000}"/>
    <cellStyle name="Assumption Heading. 3 5 2 2 5" xfId="5690" xr:uid="{00000000-0005-0000-0000-00000E160000}"/>
    <cellStyle name="Assumption Heading. 3 5 2 2 6" xfId="5691" xr:uid="{00000000-0005-0000-0000-00000F160000}"/>
    <cellStyle name="Assumption Heading. 3 5 2 2 7" xfId="5692" xr:uid="{00000000-0005-0000-0000-000010160000}"/>
    <cellStyle name="Assumption Heading. 3 5 2 2 8" xfId="5693" xr:uid="{00000000-0005-0000-0000-000011160000}"/>
    <cellStyle name="Assumption Heading. 3 5 2 2 9" xfId="5694" xr:uid="{00000000-0005-0000-0000-000012160000}"/>
    <cellStyle name="Assumption Heading. 3 5 2 3" xfId="5695" xr:uid="{00000000-0005-0000-0000-000013160000}"/>
    <cellStyle name="Assumption Heading. 3 5 2 4" xfId="5696" xr:uid="{00000000-0005-0000-0000-000014160000}"/>
    <cellStyle name="Assumption Heading. 3 5 2 5" xfId="5697" xr:uid="{00000000-0005-0000-0000-000015160000}"/>
    <cellStyle name="Assumption Heading. 3 5 2 6" xfId="5698" xr:uid="{00000000-0005-0000-0000-000016160000}"/>
    <cellStyle name="Assumption Heading. 3 5 2 7" xfId="5699" xr:uid="{00000000-0005-0000-0000-000017160000}"/>
    <cellStyle name="Assumption Heading. 3 5 2 8" xfId="5700" xr:uid="{00000000-0005-0000-0000-000018160000}"/>
    <cellStyle name="Assumption Heading. 3 5 2 9" xfId="5701" xr:uid="{00000000-0005-0000-0000-000019160000}"/>
    <cellStyle name="Assumption Heading. 3 5 3" xfId="5702" xr:uid="{00000000-0005-0000-0000-00001A160000}"/>
    <cellStyle name="Assumption Heading. 3 5 3 10" xfId="5703" xr:uid="{00000000-0005-0000-0000-00001B160000}"/>
    <cellStyle name="Assumption Heading. 3 5 3 2" xfId="5704" xr:uid="{00000000-0005-0000-0000-00001C160000}"/>
    <cellStyle name="Assumption Heading. 3 5 3 3" xfId="5705" xr:uid="{00000000-0005-0000-0000-00001D160000}"/>
    <cellStyle name="Assumption Heading. 3 5 3 4" xfId="5706" xr:uid="{00000000-0005-0000-0000-00001E160000}"/>
    <cellStyle name="Assumption Heading. 3 5 3 5" xfId="5707" xr:uid="{00000000-0005-0000-0000-00001F160000}"/>
    <cellStyle name="Assumption Heading. 3 5 3 6" xfId="5708" xr:uid="{00000000-0005-0000-0000-000020160000}"/>
    <cellStyle name="Assumption Heading. 3 5 3 7" xfId="5709" xr:uid="{00000000-0005-0000-0000-000021160000}"/>
    <cellStyle name="Assumption Heading. 3 5 3 8" xfId="5710" xr:uid="{00000000-0005-0000-0000-000022160000}"/>
    <cellStyle name="Assumption Heading. 3 5 3 9" xfId="5711" xr:uid="{00000000-0005-0000-0000-000023160000}"/>
    <cellStyle name="Assumption Heading. 3 5 4" xfId="5712" xr:uid="{00000000-0005-0000-0000-000024160000}"/>
    <cellStyle name="Assumption Heading. 3 5 5" xfId="5713" xr:uid="{00000000-0005-0000-0000-000025160000}"/>
    <cellStyle name="Assumption Heading. 3 5 6" xfId="5714" xr:uid="{00000000-0005-0000-0000-000026160000}"/>
    <cellStyle name="Assumption Heading. 3 5 7" xfId="5715" xr:uid="{00000000-0005-0000-0000-000027160000}"/>
    <cellStyle name="Assumption Heading. 3 5 8" xfId="5716" xr:uid="{00000000-0005-0000-0000-000028160000}"/>
    <cellStyle name="Assumption Heading. 3 5 9" xfId="5717" xr:uid="{00000000-0005-0000-0000-000029160000}"/>
    <cellStyle name="Assumption Heading. 3 6" xfId="5718" xr:uid="{00000000-0005-0000-0000-00002A160000}"/>
    <cellStyle name="Assumption Heading. 3 6 10" xfId="5719" xr:uid="{00000000-0005-0000-0000-00002B160000}"/>
    <cellStyle name="Assumption Heading. 3 6 2" xfId="5720" xr:uid="{00000000-0005-0000-0000-00002C160000}"/>
    <cellStyle name="Assumption Heading. 3 6 2 10" xfId="5721" xr:uid="{00000000-0005-0000-0000-00002D160000}"/>
    <cellStyle name="Assumption Heading. 3 6 2 2" xfId="5722" xr:uid="{00000000-0005-0000-0000-00002E160000}"/>
    <cellStyle name="Assumption Heading. 3 6 2 3" xfId="5723" xr:uid="{00000000-0005-0000-0000-00002F160000}"/>
    <cellStyle name="Assumption Heading. 3 6 2 4" xfId="5724" xr:uid="{00000000-0005-0000-0000-000030160000}"/>
    <cellStyle name="Assumption Heading. 3 6 2 5" xfId="5725" xr:uid="{00000000-0005-0000-0000-000031160000}"/>
    <cellStyle name="Assumption Heading. 3 6 2 6" xfId="5726" xr:uid="{00000000-0005-0000-0000-000032160000}"/>
    <cellStyle name="Assumption Heading. 3 6 2 7" xfId="5727" xr:uid="{00000000-0005-0000-0000-000033160000}"/>
    <cellStyle name="Assumption Heading. 3 6 2 8" xfId="5728" xr:uid="{00000000-0005-0000-0000-000034160000}"/>
    <cellStyle name="Assumption Heading. 3 6 2 9" xfId="5729" xr:uid="{00000000-0005-0000-0000-000035160000}"/>
    <cellStyle name="Assumption Heading. 3 6 3" xfId="5730" xr:uid="{00000000-0005-0000-0000-000036160000}"/>
    <cellStyle name="Assumption Heading. 3 6 4" xfId="5731" xr:uid="{00000000-0005-0000-0000-000037160000}"/>
    <cellStyle name="Assumption Heading. 3 6 5" xfId="5732" xr:uid="{00000000-0005-0000-0000-000038160000}"/>
    <cellStyle name="Assumption Heading. 3 6 6" xfId="5733" xr:uid="{00000000-0005-0000-0000-000039160000}"/>
    <cellStyle name="Assumption Heading. 3 6 7" xfId="5734" xr:uid="{00000000-0005-0000-0000-00003A160000}"/>
    <cellStyle name="Assumption Heading. 3 6 8" xfId="5735" xr:uid="{00000000-0005-0000-0000-00003B160000}"/>
    <cellStyle name="Assumption Heading. 3 6 9" xfId="5736" xr:uid="{00000000-0005-0000-0000-00003C160000}"/>
    <cellStyle name="Assumption Heading. 3 7" xfId="5737" xr:uid="{00000000-0005-0000-0000-00003D160000}"/>
    <cellStyle name="Assumption Heading. 3 7 10" xfId="5738" xr:uid="{00000000-0005-0000-0000-00003E160000}"/>
    <cellStyle name="Assumption Heading. 3 7 2" xfId="5739" xr:uid="{00000000-0005-0000-0000-00003F160000}"/>
    <cellStyle name="Assumption Heading. 3 7 3" xfId="5740" xr:uid="{00000000-0005-0000-0000-000040160000}"/>
    <cellStyle name="Assumption Heading. 3 7 4" xfId="5741" xr:uid="{00000000-0005-0000-0000-000041160000}"/>
    <cellStyle name="Assumption Heading. 3 7 5" xfId="5742" xr:uid="{00000000-0005-0000-0000-000042160000}"/>
    <cellStyle name="Assumption Heading. 3 7 6" xfId="5743" xr:uid="{00000000-0005-0000-0000-000043160000}"/>
    <cellStyle name="Assumption Heading. 3 7 7" xfId="5744" xr:uid="{00000000-0005-0000-0000-000044160000}"/>
    <cellStyle name="Assumption Heading. 3 7 8" xfId="5745" xr:uid="{00000000-0005-0000-0000-000045160000}"/>
    <cellStyle name="Assumption Heading. 3 7 9" xfId="5746" xr:uid="{00000000-0005-0000-0000-000046160000}"/>
    <cellStyle name="Assumption Heading. 3 8" xfId="5747" xr:uid="{00000000-0005-0000-0000-000047160000}"/>
    <cellStyle name="Assumption Heading. 3 9" xfId="5748" xr:uid="{00000000-0005-0000-0000-000048160000}"/>
    <cellStyle name="Assumption Heading. 4" xfId="5749" xr:uid="{00000000-0005-0000-0000-000049160000}"/>
    <cellStyle name="Assumption Heading. 4 10" xfId="5750" xr:uid="{00000000-0005-0000-0000-00004A160000}"/>
    <cellStyle name="Assumption Heading. 4 11" xfId="5751" xr:uid="{00000000-0005-0000-0000-00004B160000}"/>
    <cellStyle name="Assumption Heading. 4 12" xfId="5752" xr:uid="{00000000-0005-0000-0000-00004C160000}"/>
    <cellStyle name="Assumption Heading. 4 13" xfId="5753" xr:uid="{00000000-0005-0000-0000-00004D160000}"/>
    <cellStyle name="Assumption Heading. 4 2" xfId="5754" xr:uid="{00000000-0005-0000-0000-00004E160000}"/>
    <cellStyle name="Assumption Heading. 4 2 10" xfId="5755" xr:uid="{00000000-0005-0000-0000-00004F160000}"/>
    <cellStyle name="Assumption Heading. 4 2 11" xfId="5756" xr:uid="{00000000-0005-0000-0000-000050160000}"/>
    <cellStyle name="Assumption Heading. 4 2 12" xfId="5757" xr:uid="{00000000-0005-0000-0000-000051160000}"/>
    <cellStyle name="Assumption Heading. 4 2 2" xfId="5758" xr:uid="{00000000-0005-0000-0000-000052160000}"/>
    <cellStyle name="Assumption Heading. 4 2 2 10" xfId="5759" xr:uid="{00000000-0005-0000-0000-000053160000}"/>
    <cellStyle name="Assumption Heading. 4 2 2 2" xfId="5760" xr:uid="{00000000-0005-0000-0000-000054160000}"/>
    <cellStyle name="Assumption Heading. 4 2 2 2 10" xfId="5761" xr:uid="{00000000-0005-0000-0000-000055160000}"/>
    <cellStyle name="Assumption Heading. 4 2 2 2 2" xfId="5762" xr:uid="{00000000-0005-0000-0000-000056160000}"/>
    <cellStyle name="Assumption Heading. 4 2 2 2 3" xfId="5763" xr:uid="{00000000-0005-0000-0000-000057160000}"/>
    <cellStyle name="Assumption Heading. 4 2 2 2 4" xfId="5764" xr:uid="{00000000-0005-0000-0000-000058160000}"/>
    <cellStyle name="Assumption Heading. 4 2 2 2 5" xfId="5765" xr:uid="{00000000-0005-0000-0000-000059160000}"/>
    <cellStyle name="Assumption Heading. 4 2 2 2 6" xfId="5766" xr:uid="{00000000-0005-0000-0000-00005A160000}"/>
    <cellStyle name="Assumption Heading. 4 2 2 2 7" xfId="5767" xr:uid="{00000000-0005-0000-0000-00005B160000}"/>
    <cellStyle name="Assumption Heading. 4 2 2 2 8" xfId="5768" xr:uid="{00000000-0005-0000-0000-00005C160000}"/>
    <cellStyle name="Assumption Heading. 4 2 2 2 9" xfId="5769" xr:uid="{00000000-0005-0000-0000-00005D160000}"/>
    <cellStyle name="Assumption Heading. 4 2 2 3" xfId="5770" xr:uid="{00000000-0005-0000-0000-00005E160000}"/>
    <cellStyle name="Assumption Heading. 4 2 2 4" xfId="5771" xr:uid="{00000000-0005-0000-0000-00005F160000}"/>
    <cellStyle name="Assumption Heading. 4 2 2 5" xfId="5772" xr:uid="{00000000-0005-0000-0000-000060160000}"/>
    <cellStyle name="Assumption Heading. 4 2 2 6" xfId="5773" xr:uid="{00000000-0005-0000-0000-000061160000}"/>
    <cellStyle name="Assumption Heading. 4 2 2 7" xfId="5774" xr:uid="{00000000-0005-0000-0000-000062160000}"/>
    <cellStyle name="Assumption Heading. 4 2 2 8" xfId="5775" xr:uid="{00000000-0005-0000-0000-000063160000}"/>
    <cellStyle name="Assumption Heading. 4 2 2 9" xfId="5776" xr:uid="{00000000-0005-0000-0000-000064160000}"/>
    <cellStyle name="Assumption Heading. 4 2 3" xfId="5777" xr:uid="{00000000-0005-0000-0000-000065160000}"/>
    <cellStyle name="Assumption Heading. 4 2 3 10" xfId="5778" xr:uid="{00000000-0005-0000-0000-000066160000}"/>
    <cellStyle name="Assumption Heading. 4 2 3 2" xfId="5779" xr:uid="{00000000-0005-0000-0000-000067160000}"/>
    <cellStyle name="Assumption Heading. 4 2 3 3" xfId="5780" xr:uid="{00000000-0005-0000-0000-000068160000}"/>
    <cellStyle name="Assumption Heading. 4 2 3 4" xfId="5781" xr:uid="{00000000-0005-0000-0000-000069160000}"/>
    <cellStyle name="Assumption Heading. 4 2 3 5" xfId="5782" xr:uid="{00000000-0005-0000-0000-00006A160000}"/>
    <cellStyle name="Assumption Heading. 4 2 3 6" xfId="5783" xr:uid="{00000000-0005-0000-0000-00006B160000}"/>
    <cellStyle name="Assumption Heading. 4 2 3 7" xfId="5784" xr:uid="{00000000-0005-0000-0000-00006C160000}"/>
    <cellStyle name="Assumption Heading. 4 2 3 8" xfId="5785" xr:uid="{00000000-0005-0000-0000-00006D160000}"/>
    <cellStyle name="Assumption Heading. 4 2 3 9" xfId="5786" xr:uid="{00000000-0005-0000-0000-00006E160000}"/>
    <cellStyle name="Assumption Heading. 4 2 4" xfId="5787" xr:uid="{00000000-0005-0000-0000-00006F160000}"/>
    <cellStyle name="Assumption Heading. 4 2 5" xfId="5788" xr:uid="{00000000-0005-0000-0000-000070160000}"/>
    <cellStyle name="Assumption Heading. 4 2 6" xfId="5789" xr:uid="{00000000-0005-0000-0000-000071160000}"/>
    <cellStyle name="Assumption Heading. 4 2 7" xfId="5790" xr:uid="{00000000-0005-0000-0000-000072160000}"/>
    <cellStyle name="Assumption Heading. 4 2 8" xfId="5791" xr:uid="{00000000-0005-0000-0000-000073160000}"/>
    <cellStyle name="Assumption Heading. 4 2 9" xfId="5792" xr:uid="{00000000-0005-0000-0000-000074160000}"/>
    <cellStyle name="Assumption Heading. 4 3" xfId="5793" xr:uid="{00000000-0005-0000-0000-000075160000}"/>
    <cellStyle name="Assumption Heading. 4 3 10" xfId="5794" xr:uid="{00000000-0005-0000-0000-000076160000}"/>
    <cellStyle name="Assumption Heading. 4 3 2" xfId="5795" xr:uid="{00000000-0005-0000-0000-000077160000}"/>
    <cellStyle name="Assumption Heading. 4 3 2 10" xfId="5796" xr:uid="{00000000-0005-0000-0000-000078160000}"/>
    <cellStyle name="Assumption Heading. 4 3 2 2" xfId="5797" xr:uid="{00000000-0005-0000-0000-000079160000}"/>
    <cellStyle name="Assumption Heading. 4 3 2 3" xfId="5798" xr:uid="{00000000-0005-0000-0000-00007A160000}"/>
    <cellStyle name="Assumption Heading. 4 3 2 4" xfId="5799" xr:uid="{00000000-0005-0000-0000-00007B160000}"/>
    <cellStyle name="Assumption Heading. 4 3 2 5" xfId="5800" xr:uid="{00000000-0005-0000-0000-00007C160000}"/>
    <cellStyle name="Assumption Heading. 4 3 2 6" xfId="5801" xr:uid="{00000000-0005-0000-0000-00007D160000}"/>
    <cellStyle name="Assumption Heading. 4 3 2 7" xfId="5802" xr:uid="{00000000-0005-0000-0000-00007E160000}"/>
    <cellStyle name="Assumption Heading. 4 3 2 8" xfId="5803" xr:uid="{00000000-0005-0000-0000-00007F160000}"/>
    <cellStyle name="Assumption Heading. 4 3 2 9" xfId="5804" xr:uid="{00000000-0005-0000-0000-000080160000}"/>
    <cellStyle name="Assumption Heading. 4 3 3" xfId="5805" xr:uid="{00000000-0005-0000-0000-000081160000}"/>
    <cellStyle name="Assumption Heading. 4 3 4" xfId="5806" xr:uid="{00000000-0005-0000-0000-000082160000}"/>
    <cellStyle name="Assumption Heading. 4 3 5" xfId="5807" xr:uid="{00000000-0005-0000-0000-000083160000}"/>
    <cellStyle name="Assumption Heading. 4 3 6" xfId="5808" xr:uid="{00000000-0005-0000-0000-000084160000}"/>
    <cellStyle name="Assumption Heading. 4 3 7" xfId="5809" xr:uid="{00000000-0005-0000-0000-000085160000}"/>
    <cellStyle name="Assumption Heading. 4 3 8" xfId="5810" xr:uid="{00000000-0005-0000-0000-000086160000}"/>
    <cellStyle name="Assumption Heading. 4 3 9" xfId="5811" xr:uid="{00000000-0005-0000-0000-000087160000}"/>
    <cellStyle name="Assumption Heading. 4 4" xfId="5812" xr:uid="{00000000-0005-0000-0000-000088160000}"/>
    <cellStyle name="Assumption Heading. 4 4 10" xfId="5813" xr:uid="{00000000-0005-0000-0000-000089160000}"/>
    <cellStyle name="Assumption Heading. 4 4 2" xfId="5814" xr:uid="{00000000-0005-0000-0000-00008A160000}"/>
    <cellStyle name="Assumption Heading. 4 4 3" xfId="5815" xr:uid="{00000000-0005-0000-0000-00008B160000}"/>
    <cellStyle name="Assumption Heading. 4 4 4" xfId="5816" xr:uid="{00000000-0005-0000-0000-00008C160000}"/>
    <cellStyle name="Assumption Heading. 4 4 5" xfId="5817" xr:uid="{00000000-0005-0000-0000-00008D160000}"/>
    <cellStyle name="Assumption Heading. 4 4 6" xfId="5818" xr:uid="{00000000-0005-0000-0000-00008E160000}"/>
    <cellStyle name="Assumption Heading. 4 4 7" xfId="5819" xr:uid="{00000000-0005-0000-0000-00008F160000}"/>
    <cellStyle name="Assumption Heading. 4 4 8" xfId="5820" xr:uid="{00000000-0005-0000-0000-000090160000}"/>
    <cellStyle name="Assumption Heading. 4 4 9" xfId="5821" xr:uid="{00000000-0005-0000-0000-000091160000}"/>
    <cellStyle name="Assumption Heading. 4 5" xfId="5822" xr:uid="{00000000-0005-0000-0000-000092160000}"/>
    <cellStyle name="Assumption Heading. 4 6" xfId="5823" xr:uid="{00000000-0005-0000-0000-000093160000}"/>
    <cellStyle name="Assumption Heading. 4 7" xfId="5824" xr:uid="{00000000-0005-0000-0000-000094160000}"/>
    <cellStyle name="Assumption Heading. 4 8" xfId="5825" xr:uid="{00000000-0005-0000-0000-000095160000}"/>
    <cellStyle name="Assumption Heading. 4 9" xfId="5826" xr:uid="{00000000-0005-0000-0000-000096160000}"/>
    <cellStyle name="Assumption Heading. 5" xfId="5827" xr:uid="{00000000-0005-0000-0000-000097160000}"/>
    <cellStyle name="Assumption Heading. 5 10" xfId="5828" xr:uid="{00000000-0005-0000-0000-000098160000}"/>
    <cellStyle name="Assumption Heading. 5 11" xfId="5829" xr:uid="{00000000-0005-0000-0000-000099160000}"/>
    <cellStyle name="Assumption Heading. 5 12" xfId="5830" xr:uid="{00000000-0005-0000-0000-00009A160000}"/>
    <cellStyle name="Assumption Heading. 5 13" xfId="5831" xr:uid="{00000000-0005-0000-0000-00009B160000}"/>
    <cellStyle name="Assumption Heading. 5 2" xfId="5832" xr:uid="{00000000-0005-0000-0000-00009C160000}"/>
    <cellStyle name="Assumption Heading. 5 2 10" xfId="5833" xr:uid="{00000000-0005-0000-0000-00009D160000}"/>
    <cellStyle name="Assumption Heading. 5 2 11" xfId="5834" xr:uid="{00000000-0005-0000-0000-00009E160000}"/>
    <cellStyle name="Assumption Heading. 5 2 12" xfId="5835" xr:uid="{00000000-0005-0000-0000-00009F160000}"/>
    <cellStyle name="Assumption Heading. 5 2 2" xfId="5836" xr:uid="{00000000-0005-0000-0000-0000A0160000}"/>
    <cellStyle name="Assumption Heading. 5 2 2 10" xfId="5837" xr:uid="{00000000-0005-0000-0000-0000A1160000}"/>
    <cellStyle name="Assumption Heading. 5 2 2 2" xfId="5838" xr:uid="{00000000-0005-0000-0000-0000A2160000}"/>
    <cellStyle name="Assumption Heading. 5 2 2 2 10" xfId="5839" xr:uid="{00000000-0005-0000-0000-0000A3160000}"/>
    <cellStyle name="Assumption Heading. 5 2 2 2 2" xfId="5840" xr:uid="{00000000-0005-0000-0000-0000A4160000}"/>
    <cellStyle name="Assumption Heading. 5 2 2 2 3" xfId="5841" xr:uid="{00000000-0005-0000-0000-0000A5160000}"/>
    <cellStyle name="Assumption Heading. 5 2 2 2 4" xfId="5842" xr:uid="{00000000-0005-0000-0000-0000A6160000}"/>
    <cellStyle name="Assumption Heading. 5 2 2 2 5" xfId="5843" xr:uid="{00000000-0005-0000-0000-0000A7160000}"/>
    <cellStyle name="Assumption Heading. 5 2 2 2 6" xfId="5844" xr:uid="{00000000-0005-0000-0000-0000A8160000}"/>
    <cellStyle name="Assumption Heading. 5 2 2 2 7" xfId="5845" xr:uid="{00000000-0005-0000-0000-0000A9160000}"/>
    <cellStyle name="Assumption Heading. 5 2 2 2 8" xfId="5846" xr:uid="{00000000-0005-0000-0000-0000AA160000}"/>
    <cellStyle name="Assumption Heading. 5 2 2 2 9" xfId="5847" xr:uid="{00000000-0005-0000-0000-0000AB160000}"/>
    <cellStyle name="Assumption Heading. 5 2 2 3" xfId="5848" xr:uid="{00000000-0005-0000-0000-0000AC160000}"/>
    <cellStyle name="Assumption Heading. 5 2 2 4" xfId="5849" xr:uid="{00000000-0005-0000-0000-0000AD160000}"/>
    <cellStyle name="Assumption Heading. 5 2 2 5" xfId="5850" xr:uid="{00000000-0005-0000-0000-0000AE160000}"/>
    <cellStyle name="Assumption Heading. 5 2 2 6" xfId="5851" xr:uid="{00000000-0005-0000-0000-0000AF160000}"/>
    <cellStyle name="Assumption Heading. 5 2 2 7" xfId="5852" xr:uid="{00000000-0005-0000-0000-0000B0160000}"/>
    <cellStyle name="Assumption Heading. 5 2 2 8" xfId="5853" xr:uid="{00000000-0005-0000-0000-0000B1160000}"/>
    <cellStyle name="Assumption Heading. 5 2 2 9" xfId="5854" xr:uid="{00000000-0005-0000-0000-0000B2160000}"/>
    <cellStyle name="Assumption Heading. 5 2 3" xfId="5855" xr:uid="{00000000-0005-0000-0000-0000B3160000}"/>
    <cellStyle name="Assumption Heading. 5 2 3 10" xfId="5856" xr:uid="{00000000-0005-0000-0000-0000B4160000}"/>
    <cellStyle name="Assumption Heading. 5 2 3 2" xfId="5857" xr:uid="{00000000-0005-0000-0000-0000B5160000}"/>
    <cellStyle name="Assumption Heading. 5 2 3 3" xfId="5858" xr:uid="{00000000-0005-0000-0000-0000B6160000}"/>
    <cellStyle name="Assumption Heading. 5 2 3 4" xfId="5859" xr:uid="{00000000-0005-0000-0000-0000B7160000}"/>
    <cellStyle name="Assumption Heading. 5 2 3 5" xfId="5860" xr:uid="{00000000-0005-0000-0000-0000B8160000}"/>
    <cellStyle name="Assumption Heading. 5 2 3 6" xfId="5861" xr:uid="{00000000-0005-0000-0000-0000B9160000}"/>
    <cellStyle name="Assumption Heading. 5 2 3 7" xfId="5862" xr:uid="{00000000-0005-0000-0000-0000BA160000}"/>
    <cellStyle name="Assumption Heading. 5 2 3 8" xfId="5863" xr:uid="{00000000-0005-0000-0000-0000BB160000}"/>
    <cellStyle name="Assumption Heading. 5 2 3 9" xfId="5864" xr:uid="{00000000-0005-0000-0000-0000BC160000}"/>
    <cellStyle name="Assumption Heading. 5 2 4" xfId="5865" xr:uid="{00000000-0005-0000-0000-0000BD160000}"/>
    <cellStyle name="Assumption Heading. 5 2 5" xfId="5866" xr:uid="{00000000-0005-0000-0000-0000BE160000}"/>
    <cellStyle name="Assumption Heading. 5 2 6" xfId="5867" xr:uid="{00000000-0005-0000-0000-0000BF160000}"/>
    <cellStyle name="Assumption Heading. 5 2 7" xfId="5868" xr:uid="{00000000-0005-0000-0000-0000C0160000}"/>
    <cellStyle name="Assumption Heading. 5 2 8" xfId="5869" xr:uid="{00000000-0005-0000-0000-0000C1160000}"/>
    <cellStyle name="Assumption Heading. 5 2 9" xfId="5870" xr:uid="{00000000-0005-0000-0000-0000C2160000}"/>
    <cellStyle name="Assumption Heading. 5 3" xfId="5871" xr:uid="{00000000-0005-0000-0000-0000C3160000}"/>
    <cellStyle name="Assumption Heading. 5 3 10" xfId="5872" xr:uid="{00000000-0005-0000-0000-0000C4160000}"/>
    <cellStyle name="Assumption Heading. 5 3 2" xfId="5873" xr:uid="{00000000-0005-0000-0000-0000C5160000}"/>
    <cellStyle name="Assumption Heading. 5 3 2 10" xfId="5874" xr:uid="{00000000-0005-0000-0000-0000C6160000}"/>
    <cellStyle name="Assumption Heading. 5 3 2 2" xfId="5875" xr:uid="{00000000-0005-0000-0000-0000C7160000}"/>
    <cellStyle name="Assumption Heading. 5 3 2 3" xfId="5876" xr:uid="{00000000-0005-0000-0000-0000C8160000}"/>
    <cellStyle name="Assumption Heading. 5 3 2 4" xfId="5877" xr:uid="{00000000-0005-0000-0000-0000C9160000}"/>
    <cellStyle name="Assumption Heading. 5 3 2 5" xfId="5878" xr:uid="{00000000-0005-0000-0000-0000CA160000}"/>
    <cellStyle name="Assumption Heading. 5 3 2 6" xfId="5879" xr:uid="{00000000-0005-0000-0000-0000CB160000}"/>
    <cellStyle name="Assumption Heading. 5 3 2 7" xfId="5880" xr:uid="{00000000-0005-0000-0000-0000CC160000}"/>
    <cellStyle name="Assumption Heading. 5 3 2 8" xfId="5881" xr:uid="{00000000-0005-0000-0000-0000CD160000}"/>
    <cellStyle name="Assumption Heading. 5 3 2 9" xfId="5882" xr:uid="{00000000-0005-0000-0000-0000CE160000}"/>
    <cellStyle name="Assumption Heading. 5 3 3" xfId="5883" xr:uid="{00000000-0005-0000-0000-0000CF160000}"/>
    <cellStyle name="Assumption Heading. 5 3 4" xfId="5884" xr:uid="{00000000-0005-0000-0000-0000D0160000}"/>
    <cellStyle name="Assumption Heading. 5 3 5" xfId="5885" xr:uid="{00000000-0005-0000-0000-0000D1160000}"/>
    <cellStyle name="Assumption Heading. 5 3 6" xfId="5886" xr:uid="{00000000-0005-0000-0000-0000D2160000}"/>
    <cellStyle name="Assumption Heading. 5 3 7" xfId="5887" xr:uid="{00000000-0005-0000-0000-0000D3160000}"/>
    <cellStyle name="Assumption Heading. 5 3 8" xfId="5888" xr:uid="{00000000-0005-0000-0000-0000D4160000}"/>
    <cellStyle name="Assumption Heading. 5 3 9" xfId="5889" xr:uid="{00000000-0005-0000-0000-0000D5160000}"/>
    <cellStyle name="Assumption Heading. 5 4" xfId="5890" xr:uid="{00000000-0005-0000-0000-0000D6160000}"/>
    <cellStyle name="Assumption Heading. 5 4 10" xfId="5891" xr:uid="{00000000-0005-0000-0000-0000D7160000}"/>
    <cellStyle name="Assumption Heading. 5 4 2" xfId="5892" xr:uid="{00000000-0005-0000-0000-0000D8160000}"/>
    <cellStyle name="Assumption Heading. 5 4 3" xfId="5893" xr:uid="{00000000-0005-0000-0000-0000D9160000}"/>
    <cellStyle name="Assumption Heading. 5 4 4" xfId="5894" xr:uid="{00000000-0005-0000-0000-0000DA160000}"/>
    <cellStyle name="Assumption Heading. 5 4 5" xfId="5895" xr:uid="{00000000-0005-0000-0000-0000DB160000}"/>
    <cellStyle name="Assumption Heading. 5 4 6" xfId="5896" xr:uid="{00000000-0005-0000-0000-0000DC160000}"/>
    <cellStyle name="Assumption Heading. 5 4 7" xfId="5897" xr:uid="{00000000-0005-0000-0000-0000DD160000}"/>
    <cellStyle name="Assumption Heading. 5 4 8" xfId="5898" xr:uid="{00000000-0005-0000-0000-0000DE160000}"/>
    <cellStyle name="Assumption Heading. 5 4 9" xfId="5899" xr:uid="{00000000-0005-0000-0000-0000DF160000}"/>
    <cellStyle name="Assumption Heading. 5 5" xfId="5900" xr:uid="{00000000-0005-0000-0000-0000E0160000}"/>
    <cellStyle name="Assumption Heading. 5 6" xfId="5901" xr:uid="{00000000-0005-0000-0000-0000E1160000}"/>
    <cellStyle name="Assumption Heading. 5 7" xfId="5902" xr:uid="{00000000-0005-0000-0000-0000E2160000}"/>
    <cellStyle name="Assumption Heading. 5 8" xfId="5903" xr:uid="{00000000-0005-0000-0000-0000E3160000}"/>
    <cellStyle name="Assumption Heading. 5 9" xfId="5904" xr:uid="{00000000-0005-0000-0000-0000E4160000}"/>
    <cellStyle name="Assumption Heading. 6" xfId="5905" xr:uid="{00000000-0005-0000-0000-0000E5160000}"/>
    <cellStyle name="Assumption Heading. 6 10" xfId="5906" xr:uid="{00000000-0005-0000-0000-0000E6160000}"/>
    <cellStyle name="Assumption Heading. 6 11" xfId="5907" xr:uid="{00000000-0005-0000-0000-0000E7160000}"/>
    <cellStyle name="Assumption Heading. 6 12" xfId="5908" xr:uid="{00000000-0005-0000-0000-0000E8160000}"/>
    <cellStyle name="Assumption Heading. 6 13" xfId="5909" xr:uid="{00000000-0005-0000-0000-0000E9160000}"/>
    <cellStyle name="Assumption Heading. 6 2" xfId="5910" xr:uid="{00000000-0005-0000-0000-0000EA160000}"/>
    <cellStyle name="Assumption Heading. 6 2 10" xfId="5911" xr:uid="{00000000-0005-0000-0000-0000EB160000}"/>
    <cellStyle name="Assumption Heading. 6 2 11" xfId="5912" xr:uid="{00000000-0005-0000-0000-0000EC160000}"/>
    <cellStyle name="Assumption Heading. 6 2 12" xfId="5913" xr:uid="{00000000-0005-0000-0000-0000ED160000}"/>
    <cellStyle name="Assumption Heading. 6 2 2" xfId="5914" xr:uid="{00000000-0005-0000-0000-0000EE160000}"/>
    <cellStyle name="Assumption Heading. 6 2 2 10" xfId="5915" xr:uid="{00000000-0005-0000-0000-0000EF160000}"/>
    <cellStyle name="Assumption Heading. 6 2 2 2" xfId="5916" xr:uid="{00000000-0005-0000-0000-0000F0160000}"/>
    <cellStyle name="Assumption Heading. 6 2 2 2 10" xfId="5917" xr:uid="{00000000-0005-0000-0000-0000F1160000}"/>
    <cellStyle name="Assumption Heading. 6 2 2 2 2" xfId="5918" xr:uid="{00000000-0005-0000-0000-0000F2160000}"/>
    <cellStyle name="Assumption Heading. 6 2 2 2 3" xfId="5919" xr:uid="{00000000-0005-0000-0000-0000F3160000}"/>
    <cellStyle name="Assumption Heading. 6 2 2 2 4" xfId="5920" xr:uid="{00000000-0005-0000-0000-0000F4160000}"/>
    <cellStyle name="Assumption Heading. 6 2 2 2 5" xfId="5921" xr:uid="{00000000-0005-0000-0000-0000F5160000}"/>
    <cellStyle name="Assumption Heading. 6 2 2 2 6" xfId="5922" xr:uid="{00000000-0005-0000-0000-0000F6160000}"/>
    <cellStyle name="Assumption Heading. 6 2 2 2 7" xfId="5923" xr:uid="{00000000-0005-0000-0000-0000F7160000}"/>
    <cellStyle name="Assumption Heading. 6 2 2 2 8" xfId="5924" xr:uid="{00000000-0005-0000-0000-0000F8160000}"/>
    <cellStyle name="Assumption Heading. 6 2 2 2 9" xfId="5925" xr:uid="{00000000-0005-0000-0000-0000F9160000}"/>
    <cellStyle name="Assumption Heading. 6 2 2 3" xfId="5926" xr:uid="{00000000-0005-0000-0000-0000FA160000}"/>
    <cellStyle name="Assumption Heading. 6 2 2 4" xfId="5927" xr:uid="{00000000-0005-0000-0000-0000FB160000}"/>
    <cellStyle name="Assumption Heading. 6 2 2 5" xfId="5928" xr:uid="{00000000-0005-0000-0000-0000FC160000}"/>
    <cellStyle name="Assumption Heading. 6 2 2 6" xfId="5929" xr:uid="{00000000-0005-0000-0000-0000FD160000}"/>
    <cellStyle name="Assumption Heading. 6 2 2 7" xfId="5930" xr:uid="{00000000-0005-0000-0000-0000FE160000}"/>
    <cellStyle name="Assumption Heading. 6 2 2 8" xfId="5931" xr:uid="{00000000-0005-0000-0000-0000FF160000}"/>
    <cellStyle name="Assumption Heading. 6 2 2 9" xfId="5932" xr:uid="{00000000-0005-0000-0000-000000170000}"/>
    <cellStyle name="Assumption Heading. 6 2 3" xfId="5933" xr:uid="{00000000-0005-0000-0000-000001170000}"/>
    <cellStyle name="Assumption Heading. 6 2 3 10" xfId="5934" xr:uid="{00000000-0005-0000-0000-000002170000}"/>
    <cellStyle name="Assumption Heading. 6 2 3 2" xfId="5935" xr:uid="{00000000-0005-0000-0000-000003170000}"/>
    <cellStyle name="Assumption Heading. 6 2 3 3" xfId="5936" xr:uid="{00000000-0005-0000-0000-000004170000}"/>
    <cellStyle name="Assumption Heading. 6 2 3 4" xfId="5937" xr:uid="{00000000-0005-0000-0000-000005170000}"/>
    <cellStyle name="Assumption Heading. 6 2 3 5" xfId="5938" xr:uid="{00000000-0005-0000-0000-000006170000}"/>
    <cellStyle name="Assumption Heading. 6 2 3 6" xfId="5939" xr:uid="{00000000-0005-0000-0000-000007170000}"/>
    <cellStyle name="Assumption Heading. 6 2 3 7" xfId="5940" xr:uid="{00000000-0005-0000-0000-000008170000}"/>
    <cellStyle name="Assumption Heading. 6 2 3 8" xfId="5941" xr:uid="{00000000-0005-0000-0000-000009170000}"/>
    <cellStyle name="Assumption Heading. 6 2 3 9" xfId="5942" xr:uid="{00000000-0005-0000-0000-00000A170000}"/>
    <cellStyle name="Assumption Heading. 6 2 4" xfId="5943" xr:uid="{00000000-0005-0000-0000-00000B170000}"/>
    <cellStyle name="Assumption Heading. 6 2 5" xfId="5944" xr:uid="{00000000-0005-0000-0000-00000C170000}"/>
    <cellStyle name="Assumption Heading. 6 2 6" xfId="5945" xr:uid="{00000000-0005-0000-0000-00000D170000}"/>
    <cellStyle name="Assumption Heading. 6 2 7" xfId="5946" xr:uid="{00000000-0005-0000-0000-00000E170000}"/>
    <cellStyle name="Assumption Heading. 6 2 8" xfId="5947" xr:uid="{00000000-0005-0000-0000-00000F170000}"/>
    <cellStyle name="Assumption Heading. 6 2 9" xfId="5948" xr:uid="{00000000-0005-0000-0000-000010170000}"/>
    <cellStyle name="Assumption Heading. 6 3" xfId="5949" xr:uid="{00000000-0005-0000-0000-000011170000}"/>
    <cellStyle name="Assumption Heading. 6 3 10" xfId="5950" xr:uid="{00000000-0005-0000-0000-000012170000}"/>
    <cellStyle name="Assumption Heading. 6 3 2" xfId="5951" xr:uid="{00000000-0005-0000-0000-000013170000}"/>
    <cellStyle name="Assumption Heading. 6 3 2 10" xfId="5952" xr:uid="{00000000-0005-0000-0000-000014170000}"/>
    <cellStyle name="Assumption Heading. 6 3 2 2" xfId="5953" xr:uid="{00000000-0005-0000-0000-000015170000}"/>
    <cellStyle name="Assumption Heading. 6 3 2 3" xfId="5954" xr:uid="{00000000-0005-0000-0000-000016170000}"/>
    <cellStyle name="Assumption Heading. 6 3 2 4" xfId="5955" xr:uid="{00000000-0005-0000-0000-000017170000}"/>
    <cellStyle name="Assumption Heading. 6 3 2 5" xfId="5956" xr:uid="{00000000-0005-0000-0000-000018170000}"/>
    <cellStyle name="Assumption Heading. 6 3 2 6" xfId="5957" xr:uid="{00000000-0005-0000-0000-000019170000}"/>
    <cellStyle name="Assumption Heading. 6 3 2 7" xfId="5958" xr:uid="{00000000-0005-0000-0000-00001A170000}"/>
    <cellStyle name="Assumption Heading. 6 3 2 8" xfId="5959" xr:uid="{00000000-0005-0000-0000-00001B170000}"/>
    <cellStyle name="Assumption Heading. 6 3 2 9" xfId="5960" xr:uid="{00000000-0005-0000-0000-00001C170000}"/>
    <cellStyle name="Assumption Heading. 6 3 3" xfId="5961" xr:uid="{00000000-0005-0000-0000-00001D170000}"/>
    <cellStyle name="Assumption Heading. 6 3 4" xfId="5962" xr:uid="{00000000-0005-0000-0000-00001E170000}"/>
    <cellStyle name="Assumption Heading. 6 3 5" xfId="5963" xr:uid="{00000000-0005-0000-0000-00001F170000}"/>
    <cellStyle name="Assumption Heading. 6 3 6" xfId="5964" xr:uid="{00000000-0005-0000-0000-000020170000}"/>
    <cellStyle name="Assumption Heading. 6 3 7" xfId="5965" xr:uid="{00000000-0005-0000-0000-000021170000}"/>
    <cellStyle name="Assumption Heading. 6 3 8" xfId="5966" xr:uid="{00000000-0005-0000-0000-000022170000}"/>
    <cellStyle name="Assumption Heading. 6 3 9" xfId="5967" xr:uid="{00000000-0005-0000-0000-000023170000}"/>
    <cellStyle name="Assumption Heading. 6 4" xfId="5968" xr:uid="{00000000-0005-0000-0000-000024170000}"/>
    <cellStyle name="Assumption Heading. 6 4 10" xfId="5969" xr:uid="{00000000-0005-0000-0000-000025170000}"/>
    <cellStyle name="Assumption Heading. 6 4 2" xfId="5970" xr:uid="{00000000-0005-0000-0000-000026170000}"/>
    <cellStyle name="Assumption Heading. 6 4 3" xfId="5971" xr:uid="{00000000-0005-0000-0000-000027170000}"/>
    <cellStyle name="Assumption Heading. 6 4 4" xfId="5972" xr:uid="{00000000-0005-0000-0000-000028170000}"/>
    <cellStyle name="Assumption Heading. 6 4 5" xfId="5973" xr:uid="{00000000-0005-0000-0000-000029170000}"/>
    <cellStyle name="Assumption Heading. 6 4 6" xfId="5974" xr:uid="{00000000-0005-0000-0000-00002A170000}"/>
    <cellStyle name="Assumption Heading. 6 4 7" xfId="5975" xr:uid="{00000000-0005-0000-0000-00002B170000}"/>
    <cellStyle name="Assumption Heading. 6 4 8" xfId="5976" xr:uid="{00000000-0005-0000-0000-00002C170000}"/>
    <cellStyle name="Assumption Heading. 6 4 9" xfId="5977" xr:uid="{00000000-0005-0000-0000-00002D170000}"/>
    <cellStyle name="Assumption Heading. 6 5" xfId="5978" xr:uid="{00000000-0005-0000-0000-00002E170000}"/>
    <cellStyle name="Assumption Heading. 6 6" xfId="5979" xr:uid="{00000000-0005-0000-0000-00002F170000}"/>
    <cellStyle name="Assumption Heading. 6 7" xfId="5980" xr:uid="{00000000-0005-0000-0000-000030170000}"/>
    <cellStyle name="Assumption Heading. 6 8" xfId="5981" xr:uid="{00000000-0005-0000-0000-000031170000}"/>
    <cellStyle name="Assumption Heading. 6 9" xfId="5982" xr:uid="{00000000-0005-0000-0000-000032170000}"/>
    <cellStyle name="Assumption Heading. 7" xfId="5983" xr:uid="{00000000-0005-0000-0000-000033170000}"/>
    <cellStyle name="Assumption Heading. 7 10" xfId="5984" xr:uid="{00000000-0005-0000-0000-000034170000}"/>
    <cellStyle name="Assumption Heading. 7 11" xfId="5985" xr:uid="{00000000-0005-0000-0000-000035170000}"/>
    <cellStyle name="Assumption Heading. 7 12" xfId="5986" xr:uid="{00000000-0005-0000-0000-000036170000}"/>
    <cellStyle name="Assumption Heading. 7 13" xfId="5987" xr:uid="{00000000-0005-0000-0000-000037170000}"/>
    <cellStyle name="Assumption Heading. 7 2" xfId="5988" xr:uid="{00000000-0005-0000-0000-000038170000}"/>
    <cellStyle name="Assumption Heading. 7 2 10" xfId="5989" xr:uid="{00000000-0005-0000-0000-000039170000}"/>
    <cellStyle name="Assumption Heading. 7 2 11" xfId="5990" xr:uid="{00000000-0005-0000-0000-00003A170000}"/>
    <cellStyle name="Assumption Heading. 7 2 12" xfId="5991" xr:uid="{00000000-0005-0000-0000-00003B170000}"/>
    <cellStyle name="Assumption Heading. 7 2 2" xfId="5992" xr:uid="{00000000-0005-0000-0000-00003C170000}"/>
    <cellStyle name="Assumption Heading. 7 2 2 10" xfId="5993" xr:uid="{00000000-0005-0000-0000-00003D170000}"/>
    <cellStyle name="Assumption Heading. 7 2 2 2" xfId="5994" xr:uid="{00000000-0005-0000-0000-00003E170000}"/>
    <cellStyle name="Assumption Heading. 7 2 2 2 10" xfId="5995" xr:uid="{00000000-0005-0000-0000-00003F170000}"/>
    <cellStyle name="Assumption Heading. 7 2 2 2 2" xfId="5996" xr:uid="{00000000-0005-0000-0000-000040170000}"/>
    <cellStyle name="Assumption Heading. 7 2 2 2 3" xfId="5997" xr:uid="{00000000-0005-0000-0000-000041170000}"/>
    <cellStyle name="Assumption Heading. 7 2 2 2 4" xfId="5998" xr:uid="{00000000-0005-0000-0000-000042170000}"/>
    <cellStyle name="Assumption Heading. 7 2 2 2 5" xfId="5999" xr:uid="{00000000-0005-0000-0000-000043170000}"/>
    <cellStyle name="Assumption Heading. 7 2 2 2 6" xfId="6000" xr:uid="{00000000-0005-0000-0000-000044170000}"/>
    <cellStyle name="Assumption Heading. 7 2 2 2 7" xfId="6001" xr:uid="{00000000-0005-0000-0000-000045170000}"/>
    <cellStyle name="Assumption Heading. 7 2 2 2 8" xfId="6002" xr:uid="{00000000-0005-0000-0000-000046170000}"/>
    <cellStyle name="Assumption Heading. 7 2 2 2 9" xfId="6003" xr:uid="{00000000-0005-0000-0000-000047170000}"/>
    <cellStyle name="Assumption Heading. 7 2 2 3" xfId="6004" xr:uid="{00000000-0005-0000-0000-000048170000}"/>
    <cellStyle name="Assumption Heading. 7 2 2 4" xfId="6005" xr:uid="{00000000-0005-0000-0000-000049170000}"/>
    <cellStyle name="Assumption Heading. 7 2 2 5" xfId="6006" xr:uid="{00000000-0005-0000-0000-00004A170000}"/>
    <cellStyle name="Assumption Heading. 7 2 2 6" xfId="6007" xr:uid="{00000000-0005-0000-0000-00004B170000}"/>
    <cellStyle name="Assumption Heading. 7 2 2 7" xfId="6008" xr:uid="{00000000-0005-0000-0000-00004C170000}"/>
    <cellStyle name="Assumption Heading. 7 2 2 8" xfId="6009" xr:uid="{00000000-0005-0000-0000-00004D170000}"/>
    <cellStyle name="Assumption Heading. 7 2 2 9" xfId="6010" xr:uid="{00000000-0005-0000-0000-00004E170000}"/>
    <cellStyle name="Assumption Heading. 7 2 3" xfId="6011" xr:uid="{00000000-0005-0000-0000-00004F170000}"/>
    <cellStyle name="Assumption Heading. 7 2 3 10" xfId="6012" xr:uid="{00000000-0005-0000-0000-000050170000}"/>
    <cellStyle name="Assumption Heading. 7 2 3 2" xfId="6013" xr:uid="{00000000-0005-0000-0000-000051170000}"/>
    <cellStyle name="Assumption Heading. 7 2 3 3" xfId="6014" xr:uid="{00000000-0005-0000-0000-000052170000}"/>
    <cellStyle name="Assumption Heading. 7 2 3 4" xfId="6015" xr:uid="{00000000-0005-0000-0000-000053170000}"/>
    <cellStyle name="Assumption Heading. 7 2 3 5" xfId="6016" xr:uid="{00000000-0005-0000-0000-000054170000}"/>
    <cellStyle name="Assumption Heading. 7 2 3 6" xfId="6017" xr:uid="{00000000-0005-0000-0000-000055170000}"/>
    <cellStyle name="Assumption Heading. 7 2 3 7" xfId="6018" xr:uid="{00000000-0005-0000-0000-000056170000}"/>
    <cellStyle name="Assumption Heading. 7 2 3 8" xfId="6019" xr:uid="{00000000-0005-0000-0000-000057170000}"/>
    <cellStyle name="Assumption Heading. 7 2 3 9" xfId="6020" xr:uid="{00000000-0005-0000-0000-000058170000}"/>
    <cellStyle name="Assumption Heading. 7 2 4" xfId="6021" xr:uid="{00000000-0005-0000-0000-000059170000}"/>
    <cellStyle name="Assumption Heading. 7 2 5" xfId="6022" xr:uid="{00000000-0005-0000-0000-00005A170000}"/>
    <cellStyle name="Assumption Heading. 7 2 6" xfId="6023" xr:uid="{00000000-0005-0000-0000-00005B170000}"/>
    <cellStyle name="Assumption Heading. 7 2 7" xfId="6024" xr:uid="{00000000-0005-0000-0000-00005C170000}"/>
    <cellStyle name="Assumption Heading. 7 2 8" xfId="6025" xr:uid="{00000000-0005-0000-0000-00005D170000}"/>
    <cellStyle name="Assumption Heading. 7 2 9" xfId="6026" xr:uid="{00000000-0005-0000-0000-00005E170000}"/>
    <cellStyle name="Assumption Heading. 7 3" xfId="6027" xr:uid="{00000000-0005-0000-0000-00005F170000}"/>
    <cellStyle name="Assumption Heading. 7 3 10" xfId="6028" xr:uid="{00000000-0005-0000-0000-000060170000}"/>
    <cellStyle name="Assumption Heading. 7 3 2" xfId="6029" xr:uid="{00000000-0005-0000-0000-000061170000}"/>
    <cellStyle name="Assumption Heading. 7 3 2 10" xfId="6030" xr:uid="{00000000-0005-0000-0000-000062170000}"/>
    <cellStyle name="Assumption Heading. 7 3 2 2" xfId="6031" xr:uid="{00000000-0005-0000-0000-000063170000}"/>
    <cellStyle name="Assumption Heading. 7 3 2 3" xfId="6032" xr:uid="{00000000-0005-0000-0000-000064170000}"/>
    <cellStyle name="Assumption Heading. 7 3 2 4" xfId="6033" xr:uid="{00000000-0005-0000-0000-000065170000}"/>
    <cellStyle name="Assumption Heading. 7 3 2 5" xfId="6034" xr:uid="{00000000-0005-0000-0000-000066170000}"/>
    <cellStyle name="Assumption Heading. 7 3 2 6" xfId="6035" xr:uid="{00000000-0005-0000-0000-000067170000}"/>
    <cellStyle name="Assumption Heading. 7 3 2 7" xfId="6036" xr:uid="{00000000-0005-0000-0000-000068170000}"/>
    <cellStyle name="Assumption Heading. 7 3 2 8" xfId="6037" xr:uid="{00000000-0005-0000-0000-000069170000}"/>
    <cellStyle name="Assumption Heading. 7 3 2 9" xfId="6038" xr:uid="{00000000-0005-0000-0000-00006A170000}"/>
    <cellStyle name="Assumption Heading. 7 3 3" xfId="6039" xr:uid="{00000000-0005-0000-0000-00006B170000}"/>
    <cellStyle name="Assumption Heading. 7 3 4" xfId="6040" xr:uid="{00000000-0005-0000-0000-00006C170000}"/>
    <cellStyle name="Assumption Heading. 7 3 5" xfId="6041" xr:uid="{00000000-0005-0000-0000-00006D170000}"/>
    <cellStyle name="Assumption Heading. 7 3 6" xfId="6042" xr:uid="{00000000-0005-0000-0000-00006E170000}"/>
    <cellStyle name="Assumption Heading. 7 3 7" xfId="6043" xr:uid="{00000000-0005-0000-0000-00006F170000}"/>
    <cellStyle name="Assumption Heading. 7 3 8" xfId="6044" xr:uid="{00000000-0005-0000-0000-000070170000}"/>
    <cellStyle name="Assumption Heading. 7 3 9" xfId="6045" xr:uid="{00000000-0005-0000-0000-000071170000}"/>
    <cellStyle name="Assumption Heading. 7 4" xfId="6046" xr:uid="{00000000-0005-0000-0000-000072170000}"/>
    <cellStyle name="Assumption Heading. 7 4 10" xfId="6047" xr:uid="{00000000-0005-0000-0000-000073170000}"/>
    <cellStyle name="Assumption Heading. 7 4 2" xfId="6048" xr:uid="{00000000-0005-0000-0000-000074170000}"/>
    <cellStyle name="Assumption Heading. 7 4 3" xfId="6049" xr:uid="{00000000-0005-0000-0000-000075170000}"/>
    <cellStyle name="Assumption Heading. 7 4 4" xfId="6050" xr:uid="{00000000-0005-0000-0000-000076170000}"/>
    <cellStyle name="Assumption Heading. 7 4 5" xfId="6051" xr:uid="{00000000-0005-0000-0000-000077170000}"/>
    <cellStyle name="Assumption Heading. 7 4 6" xfId="6052" xr:uid="{00000000-0005-0000-0000-000078170000}"/>
    <cellStyle name="Assumption Heading. 7 4 7" xfId="6053" xr:uid="{00000000-0005-0000-0000-000079170000}"/>
    <cellStyle name="Assumption Heading. 7 4 8" xfId="6054" xr:uid="{00000000-0005-0000-0000-00007A170000}"/>
    <cellStyle name="Assumption Heading. 7 4 9" xfId="6055" xr:uid="{00000000-0005-0000-0000-00007B170000}"/>
    <cellStyle name="Assumption Heading. 7 5" xfId="6056" xr:uid="{00000000-0005-0000-0000-00007C170000}"/>
    <cellStyle name="Assumption Heading. 7 6" xfId="6057" xr:uid="{00000000-0005-0000-0000-00007D170000}"/>
    <cellStyle name="Assumption Heading. 7 7" xfId="6058" xr:uid="{00000000-0005-0000-0000-00007E170000}"/>
    <cellStyle name="Assumption Heading. 7 8" xfId="6059" xr:uid="{00000000-0005-0000-0000-00007F170000}"/>
    <cellStyle name="Assumption Heading. 7 9" xfId="6060" xr:uid="{00000000-0005-0000-0000-000080170000}"/>
    <cellStyle name="Assumption Heading. 8" xfId="6061" xr:uid="{00000000-0005-0000-0000-000081170000}"/>
    <cellStyle name="Assumption Heading. 8 10" xfId="6062" xr:uid="{00000000-0005-0000-0000-000082170000}"/>
    <cellStyle name="Assumption Heading. 8 11" xfId="6063" xr:uid="{00000000-0005-0000-0000-000083170000}"/>
    <cellStyle name="Assumption Heading. 8 12" xfId="6064" xr:uid="{00000000-0005-0000-0000-000084170000}"/>
    <cellStyle name="Assumption Heading. 8 13" xfId="6065" xr:uid="{00000000-0005-0000-0000-000085170000}"/>
    <cellStyle name="Assumption Heading. 8 2" xfId="6066" xr:uid="{00000000-0005-0000-0000-000086170000}"/>
    <cellStyle name="Assumption Heading. 8 2 10" xfId="6067" xr:uid="{00000000-0005-0000-0000-000087170000}"/>
    <cellStyle name="Assumption Heading. 8 2 11" xfId="6068" xr:uid="{00000000-0005-0000-0000-000088170000}"/>
    <cellStyle name="Assumption Heading. 8 2 12" xfId="6069" xr:uid="{00000000-0005-0000-0000-000089170000}"/>
    <cellStyle name="Assumption Heading. 8 2 2" xfId="6070" xr:uid="{00000000-0005-0000-0000-00008A170000}"/>
    <cellStyle name="Assumption Heading. 8 2 2 10" xfId="6071" xr:uid="{00000000-0005-0000-0000-00008B170000}"/>
    <cellStyle name="Assumption Heading. 8 2 2 2" xfId="6072" xr:uid="{00000000-0005-0000-0000-00008C170000}"/>
    <cellStyle name="Assumption Heading. 8 2 2 2 10" xfId="6073" xr:uid="{00000000-0005-0000-0000-00008D170000}"/>
    <cellStyle name="Assumption Heading. 8 2 2 2 2" xfId="6074" xr:uid="{00000000-0005-0000-0000-00008E170000}"/>
    <cellStyle name="Assumption Heading. 8 2 2 2 3" xfId="6075" xr:uid="{00000000-0005-0000-0000-00008F170000}"/>
    <cellStyle name="Assumption Heading. 8 2 2 2 4" xfId="6076" xr:uid="{00000000-0005-0000-0000-000090170000}"/>
    <cellStyle name="Assumption Heading. 8 2 2 2 5" xfId="6077" xr:uid="{00000000-0005-0000-0000-000091170000}"/>
    <cellStyle name="Assumption Heading. 8 2 2 2 6" xfId="6078" xr:uid="{00000000-0005-0000-0000-000092170000}"/>
    <cellStyle name="Assumption Heading. 8 2 2 2 7" xfId="6079" xr:uid="{00000000-0005-0000-0000-000093170000}"/>
    <cellStyle name="Assumption Heading. 8 2 2 2 8" xfId="6080" xr:uid="{00000000-0005-0000-0000-000094170000}"/>
    <cellStyle name="Assumption Heading. 8 2 2 2 9" xfId="6081" xr:uid="{00000000-0005-0000-0000-000095170000}"/>
    <cellStyle name="Assumption Heading. 8 2 2 3" xfId="6082" xr:uid="{00000000-0005-0000-0000-000096170000}"/>
    <cellStyle name="Assumption Heading. 8 2 2 4" xfId="6083" xr:uid="{00000000-0005-0000-0000-000097170000}"/>
    <cellStyle name="Assumption Heading. 8 2 2 5" xfId="6084" xr:uid="{00000000-0005-0000-0000-000098170000}"/>
    <cellStyle name="Assumption Heading. 8 2 2 6" xfId="6085" xr:uid="{00000000-0005-0000-0000-000099170000}"/>
    <cellStyle name="Assumption Heading. 8 2 2 7" xfId="6086" xr:uid="{00000000-0005-0000-0000-00009A170000}"/>
    <cellStyle name="Assumption Heading. 8 2 2 8" xfId="6087" xr:uid="{00000000-0005-0000-0000-00009B170000}"/>
    <cellStyle name="Assumption Heading. 8 2 2 9" xfId="6088" xr:uid="{00000000-0005-0000-0000-00009C170000}"/>
    <cellStyle name="Assumption Heading. 8 2 3" xfId="6089" xr:uid="{00000000-0005-0000-0000-00009D170000}"/>
    <cellStyle name="Assumption Heading. 8 2 3 10" xfId="6090" xr:uid="{00000000-0005-0000-0000-00009E170000}"/>
    <cellStyle name="Assumption Heading. 8 2 3 2" xfId="6091" xr:uid="{00000000-0005-0000-0000-00009F170000}"/>
    <cellStyle name="Assumption Heading. 8 2 3 3" xfId="6092" xr:uid="{00000000-0005-0000-0000-0000A0170000}"/>
    <cellStyle name="Assumption Heading. 8 2 3 4" xfId="6093" xr:uid="{00000000-0005-0000-0000-0000A1170000}"/>
    <cellStyle name="Assumption Heading. 8 2 3 5" xfId="6094" xr:uid="{00000000-0005-0000-0000-0000A2170000}"/>
    <cellStyle name="Assumption Heading. 8 2 3 6" xfId="6095" xr:uid="{00000000-0005-0000-0000-0000A3170000}"/>
    <cellStyle name="Assumption Heading. 8 2 3 7" xfId="6096" xr:uid="{00000000-0005-0000-0000-0000A4170000}"/>
    <cellStyle name="Assumption Heading. 8 2 3 8" xfId="6097" xr:uid="{00000000-0005-0000-0000-0000A5170000}"/>
    <cellStyle name="Assumption Heading. 8 2 3 9" xfId="6098" xr:uid="{00000000-0005-0000-0000-0000A6170000}"/>
    <cellStyle name="Assumption Heading. 8 2 4" xfId="6099" xr:uid="{00000000-0005-0000-0000-0000A7170000}"/>
    <cellStyle name="Assumption Heading. 8 2 5" xfId="6100" xr:uid="{00000000-0005-0000-0000-0000A8170000}"/>
    <cellStyle name="Assumption Heading. 8 2 6" xfId="6101" xr:uid="{00000000-0005-0000-0000-0000A9170000}"/>
    <cellStyle name="Assumption Heading. 8 2 7" xfId="6102" xr:uid="{00000000-0005-0000-0000-0000AA170000}"/>
    <cellStyle name="Assumption Heading. 8 2 8" xfId="6103" xr:uid="{00000000-0005-0000-0000-0000AB170000}"/>
    <cellStyle name="Assumption Heading. 8 2 9" xfId="6104" xr:uid="{00000000-0005-0000-0000-0000AC170000}"/>
    <cellStyle name="Assumption Heading. 8 3" xfId="6105" xr:uid="{00000000-0005-0000-0000-0000AD170000}"/>
    <cellStyle name="Assumption Heading. 8 3 10" xfId="6106" xr:uid="{00000000-0005-0000-0000-0000AE170000}"/>
    <cellStyle name="Assumption Heading. 8 3 2" xfId="6107" xr:uid="{00000000-0005-0000-0000-0000AF170000}"/>
    <cellStyle name="Assumption Heading. 8 3 2 10" xfId="6108" xr:uid="{00000000-0005-0000-0000-0000B0170000}"/>
    <cellStyle name="Assumption Heading. 8 3 2 2" xfId="6109" xr:uid="{00000000-0005-0000-0000-0000B1170000}"/>
    <cellStyle name="Assumption Heading. 8 3 2 3" xfId="6110" xr:uid="{00000000-0005-0000-0000-0000B2170000}"/>
    <cellStyle name="Assumption Heading. 8 3 2 4" xfId="6111" xr:uid="{00000000-0005-0000-0000-0000B3170000}"/>
    <cellStyle name="Assumption Heading. 8 3 2 5" xfId="6112" xr:uid="{00000000-0005-0000-0000-0000B4170000}"/>
    <cellStyle name="Assumption Heading. 8 3 2 6" xfId="6113" xr:uid="{00000000-0005-0000-0000-0000B5170000}"/>
    <cellStyle name="Assumption Heading. 8 3 2 7" xfId="6114" xr:uid="{00000000-0005-0000-0000-0000B6170000}"/>
    <cellStyle name="Assumption Heading. 8 3 2 8" xfId="6115" xr:uid="{00000000-0005-0000-0000-0000B7170000}"/>
    <cellStyle name="Assumption Heading. 8 3 2 9" xfId="6116" xr:uid="{00000000-0005-0000-0000-0000B8170000}"/>
    <cellStyle name="Assumption Heading. 8 3 3" xfId="6117" xr:uid="{00000000-0005-0000-0000-0000B9170000}"/>
    <cellStyle name="Assumption Heading. 8 3 4" xfId="6118" xr:uid="{00000000-0005-0000-0000-0000BA170000}"/>
    <cellStyle name="Assumption Heading. 8 3 5" xfId="6119" xr:uid="{00000000-0005-0000-0000-0000BB170000}"/>
    <cellStyle name="Assumption Heading. 8 3 6" xfId="6120" xr:uid="{00000000-0005-0000-0000-0000BC170000}"/>
    <cellStyle name="Assumption Heading. 8 3 7" xfId="6121" xr:uid="{00000000-0005-0000-0000-0000BD170000}"/>
    <cellStyle name="Assumption Heading. 8 3 8" xfId="6122" xr:uid="{00000000-0005-0000-0000-0000BE170000}"/>
    <cellStyle name="Assumption Heading. 8 3 9" xfId="6123" xr:uid="{00000000-0005-0000-0000-0000BF170000}"/>
    <cellStyle name="Assumption Heading. 8 4" xfId="6124" xr:uid="{00000000-0005-0000-0000-0000C0170000}"/>
    <cellStyle name="Assumption Heading. 8 4 10" xfId="6125" xr:uid="{00000000-0005-0000-0000-0000C1170000}"/>
    <cellStyle name="Assumption Heading. 8 4 2" xfId="6126" xr:uid="{00000000-0005-0000-0000-0000C2170000}"/>
    <cellStyle name="Assumption Heading. 8 4 3" xfId="6127" xr:uid="{00000000-0005-0000-0000-0000C3170000}"/>
    <cellStyle name="Assumption Heading. 8 4 4" xfId="6128" xr:uid="{00000000-0005-0000-0000-0000C4170000}"/>
    <cellStyle name="Assumption Heading. 8 4 5" xfId="6129" xr:uid="{00000000-0005-0000-0000-0000C5170000}"/>
    <cellStyle name="Assumption Heading. 8 4 6" xfId="6130" xr:uid="{00000000-0005-0000-0000-0000C6170000}"/>
    <cellStyle name="Assumption Heading. 8 4 7" xfId="6131" xr:uid="{00000000-0005-0000-0000-0000C7170000}"/>
    <cellStyle name="Assumption Heading. 8 4 8" xfId="6132" xr:uid="{00000000-0005-0000-0000-0000C8170000}"/>
    <cellStyle name="Assumption Heading. 8 4 9" xfId="6133" xr:uid="{00000000-0005-0000-0000-0000C9170000}"/>
    <cellStyle name="Assumption Heading. 8 5" xfId="6134" xr:uid="{00000000-0005-0000-0000-0000CA170000}"/>
    <cellStyle name="Assumption Heading. 8 6" xfId="6135" xr:uid="{00000000-0005-0000-0000-0000CB170000}"/>
    <cellStyle name="Assumption Heading. 8 7" xfId="6136" xr:uid="{00000000-0005-0000-0000-0000CC170000}"/>
    <cellStyle name="Assumption Heading. 8 8" xfId="6137" xr:uid="{00000000-0005-0000-0000-0000CD170000}"/>
    <cellStyle name="Assumption Heading. 8 9" xfId="6138" xr:uid="{00000000-0005-0000-0000-0000CE170000}"/>
    <cellStyle name="Assumption Heading. 9" xfId="6139" xr:uid="{00000000-0005-0000-0000-0000CF170000}"/>
    <cellStyle name="Assumption Heading. 9 10" xfId="6140" xr:uid="{00000000-0005-0000-0000-0000D0170000}"/>
    <cellStyle name="Assumption Heading. 9 11" xfId="6141" xr:uid="{00000000-0005-0000-0000-0000D1170000}"/>
    <cellStyle name="Assumption Heading. 9 12" xfId="6142" xr:uid="{00000000-0005-0000-0000-0000D2170000}"/>
    <cellStyle name="Assumption Heading. 9 13" xfId="6143" xr:uid="{00000000-0005-0000-0000-0000D3170000}"/>
    <cellStyle name="Assumption Heading. 9 2" xfId="6144" xr:uid="{00000000-0005-0000-0000-0000D4170000}"/>
    <cellStyle name="Assumption Heading. 9 2 10" xfId="6145" xr:uid="{00000000-0005-0000-0000-0000D5170000}"/>
    <cellStyle name="Assumption Heading. 9 2 11" xfId="6146" xr:uid="{00000000-0005-0000-0000-0000D6170000}"/>
    <cellStyle name="Assumption Heading. 9 2 12" xfId="6147" xr:uid="{00000000-0005-0000-0000-0000D7170000}"/>
    <cellStyle name="Assumption Heading. 9 2 2" xfId="6148" xr:uid="{00000000-0005-0000-0000-0000D8170000}"/>
    <cellStyle name="Assumption Heading. 9 2 2 10" xfId="6149" xr:uid="{00000000-0005-0000-0000-0000D9170000}"/>
    <cellStyle name="Assumption Heading. 9 2 2 2" xfId="6150" xr:uid="{00000000-0005-0000-0000-0000DA170000}"/>
    <cellStyle name="Assumption Heading. 9 2 2 2 10" xfId="6151" xr:uid="{00000000-0005-0000-0000-0000DB170000}"/>
    <cellStyle name="Assumption Heading. 9 2 2 2 2" xfId="6152" xr:uid="{00000000-0005-0000-0000-0000DC170000}"/>
    <cellStyle name="Assumption Heading. 9 2 2 2 3" xfId="6153" xr:uid="{00000000-0005-0000-0000-0000DD170000}"/>
    <cellStyle name="Assumption Heading. 9 2 2 2 4" xfId="6154" xr:uid="{00000000-0005-0000-0000-0000DE170000}"/>
    <cellStyle name="Assumption Heading. 9 2 2 2 5" xfId="6155" xr:uid="{00000000-0005-0000-0000-0000DF170000}"/>
    <cellStyle name="Assumption Heading. 9 2 2 2 6" xfId="6156" xr:uid="{00000000-0005-0000-0000-0000E0170000}"/>
    <cellStyle name="Assumption Heading. 9 2 2 2 7" xfId="6157" xr:uid="{00000000-0005-0000-0000-0000E1170000}"/>
    <cellStyle name="Assumption Heading. 9 2 2 2 8" xfId="6158" xr:uid="{00000000-0005-0000-0000-0000E2170000}"/>
    <cellStyle name="Assumption Heading. 9 2 2 2 9" xfId="6159" xr:uid="{00000000-0005-0000-0000-0000E3170000}"/>
    <cellStyle name="Assumption Heading. 9 2 2 3" xfId="6160" xr:uid="{00000000-0005-0000-0000-0000E4170000}"/>
    <cellStyle name="Assumption Heading. 9 2 2 4" xfId="6161" xr:uid="{00000000-0005-0000-0000-0000E5170000}"/>
    <cellStyle name="Assumption Heading. 9 2 2 5" xfId="6162" xr:uid="{00000000-0005-0000-0000-0000E6170000}"/>
    <cellStyle name="Assumption Heading. 9 2 2 6" xfId="6163" xr:uid="{00000000-0005-0000-0000-0000E7170000}"/>
    <cellStyle name="Assumption Heading. 9 2 2 7" xfId="6164" xr:uid="{00000000-0005-0000-0000-0000E8170000}"/>
    <cellStyle name="Assumption Heading. 9 2 2 8" xfId="6165" xr:uid="{00000000-0005-0000-0000-0000E9170000}"/>
    <cellStyle name="Assumption Heading. 9 2 2 9" xfId="6166" xr:uid="{00000000-0005-0000-0000-0000EA170000}"/>
    <cellStyle name="Assumption Heading. 9 2 3" xfId="6167" xr:uid="{00000000-0005-0000-0000-0000EB170000}"/>
    <cellStyle name="Assumption Heading. 9 2 3 10" xfId="6168" xr:uid="{00000000-0005-0000-0000-0000EC170000}"/>
    <cellStyle name="Assumption Heading. 9 2 3 2" xfId="6169" xr:uid="{00000000-0005-0000-0000-0000ED170000}"/>
    <cellStyle name="Assumption Heading. 9 2 3 3" xfId="6170" xr:uid="{00000000-0005-0000-0000-0000EE170000}"/>
    <cellStyle name="Assumption Heading. 9 2 3 4" xfId="6171" xr:uid="{00000000-0005-0000-0000-0000EF170000}"/>
    <cellStyle name="Assumption Heading. 9 2 3 5" xfId="6172" xr:uid="{00000000-0005-0000-0000-0000F0170000}"/>
    <cellStyle name="Assumption Heading. 9 2 3 6" xfId="6173" xr:uid="{00000000-0005-0000-0000-0000F1170000}"/>
    <cellStyle name="Assumption Heading. 9 2 3 7" xfId="6174" xr:uid="{00000000-0005-0000-0000-0000F2170000}"/>
    <cellStyle name="Assumption Heading. 9 2 3 8" xfId="6175" xr:uid="{00000000-0005-0000-0000-0000F3170000}"/>
    <cellStyle name="Assumption Heading. 9 2 3 9" xfId="6176" xr:uid="{00000000-0005-0000-0000-0000F4170000}"/>
    <cellStyle name="Assumption Heading. 9 2 4" xfId="6177" xr:uid="{00000000-0005-0000-0000-0000F5170000}"/>
    <cellStyle name="Assumption Heading. 9 2 5" xfId="6178" xr:uid="{00000000-0005-0000-0000-0000F6170000}"/>
    <cellStyle name="Assumption Heading. 9 2 6" xfId="6179" xr:uid="{00000000-0005-0000-0000-0000F7170000}"/>
    <cellStyle name="Assumption Heading. 9 2 7" xfId="6180" xr:uid="{00000000-0005-0000-0000-0000F8170000}"/>
    <cellStyle name="Assumption Heading. 9 2 8" xfId="6181" xr:uid="{00000000-0005-0000-0000-0000F9170000}"/>
    <cellStyle name="Assumption Heading. 9 2 9" xfId="6182" xr:uid="{00000000-0005-0000-0000-0000FA170000}"/>
    <cellStyle name="Assumption Heading. 9 3" xfId="6183" xr:uid="{00000000-0005-0000-0000-0000FB170000}"/>
    <cellStyle name="Assumption Heading. 9 3 10" xfId="6184" xr:uid="{00000000-0005-0000-0000-0000FC170000}"/>
    <cellStyle name="Assumption Heading. 9 3 2" xfId="6185" xr:uid="{00000000-0005-0000-0000-0000FD170000}"/>
    <cellStyle name="Assumption Heading. 9 3 2 10" xfId="6186" xr:uid="{00000000-0005-0000-0000-0000FE170000}"/>
    <cellStyle name="Assumption Heading. 9 3 2 2" xfId="6187" xr:uid="{00000000-0005-0000-0000-0000FF170000}"/>
    <cellStyle name="Assumption Heading. 9 3 2 3" xfId="6188" xr:uid="{00000000-0005-0000-0000-000000180000}"/>
    <cellStyle name="Assumption Heading. 9 3 2 4" xfId="6189" xr:uid="{00000000-0005-0000-0000-000001180000}"/>
    <cellStyle name="Assumption Heading. 9 3 2 5" xfId="6190" xr:uid="{00000000-0005-0000-0000-000002180000}"/>
    <cellStyle name="Assumption Heading. 9 3 2 6" xfId="6191" xr:uid="{00000000-0005-0000-0000-000003180000}"/>
    <cellStyle name="Assumption Heading. 9 3 2 7" xfId="6192" xr:uid="{00000000-0005-0000-0000-000004180000}"/>
    <cellStyle name="Assumption Heading. 9 3 2 8" xfId="6193" xr:uid="{00000000-0005-0000-0000-000005180000}"/>
    <cellStyle name="Assumption Heading. 9 3 2 9" xfId="6194" xr:uid="{00000000-0005-0000-0000-000006180000}"/>
    <cellStyle name="Assumption Heading. 9 3 3" xfId="6195" xr:uid="{00000000-0005-0000-0000-000007180000}"/>
    <cellStyle name="Assumption Heading. 9 3 4" xfId="6196" xr:uid="{00000000-0005-0000-0000-000008180000}"/>
    <cellStyle name="Assumption Heading. 9 3 5" xfId="6197" xr:uid="{00000000-0005-0000-0000-000009180000}"/>
    <cellStyle name="Assumption Heading. 9 3 6" xfId="6198" xr:uid="{00000000-0005-0000-0000-00000A180000}"/>
    <cellStyle name="Assumption Heading. 9 3 7" xfId="6199" xr:uid="{00000000-0005-0000-0000-00000B180000}"/>
    <cellStyle name="Assumption Heading. 9 3 8" xfId="6200" xr:uid="{00000000-0005-0000-0000-00000C180000}"/>
    <cellStyle name="Assumption Heading. 9 3 9" xfId="6201" xr:uid="{00000000-0005-0000-0000-00000D180000}"/>
    <cellStyle name="Assumption Heading. 9 4" xfId="6202" xr:uid="{00000000-0005-0000-0000-00000E180000}"/>
    <cellStyle name="Assumption Heading. 9 4 10" xfId="6203" xr:uid="{00000000-0005-0000-0000-00000F180000}"/>
    <cellStyle name="Assumption Heading. 9 4 2" xfId="6204" xr:uid="{00000000-0005-0000-0000-000010180000}"/>
    <cellStyle name="Assumption Heading. 9 4 3" xfId="6205" xr:uid="{00000000-0005-0000-0000-000011180000}"/>
    <cellStyle name="Assumption Heading. 9 4 4" xfId="6206" xr:uid="{00000000-0005-0000-0000-000012180000}"/>
    <cellStyle name="Assumption Heading. 9 4 5" xfId="6207" xr:uid="{00000000-0005-0000-0000-000013180000}"/>
    <cellStyle name="Assumption Heading. 9 4 6" xfId="6208" xr:uid="{00000000-0005-0000-0000-000014180000}"/>
    <cellStyle name="Assumption Heading. 9 4 7" xfId="6209" xr:uid="{00000000-0005-0000-0000-000015180000}"/>
    <cellStyle name="Assumption Heading. 9 4 8" xfId="6210" xr:uid="{00000000-0005-0000-0000-000016180000}"/>
    <cellStyle name="Assumption Heading. 9 4 9" xfId="6211" xr:uid="{00000000-0005-0000-0000-000017180000}"/>
    <cellStyle name="Assumption Heading. 9 5" xfId="6212" xr:uid="{00000000-0005-0000-0000-000018180000}"/>
    <cellStyle name="Assumption Heading. 9 6" xfId="6213" xr:uid="{00000000-0005-0000-0000-000019180000}"/>
    <cellStyle name="Assumption Heading. 9 7" xfId="6214" xr:uid="{00000000-0005-0000-0000-00001A180000}"/>
    <cellStyle name="Assumption Heading. 9 8" xfId="6215" xr:uid="{00000000-0005-0000-0000-00001B180000}"/>
    <cellStyle name="Assumption Heading. 9 9" xfId="6216" xr:uid="{00000000-0005-0000-0000-00001C180000}"/>
    <cellStyle name="Assumption Multiple." xfId="6217" xr:uid="{00000000-0005-0000-0000-00001D180000}"/>
    <cellStyle name="Assumption Multiple. 10" xfId="6218" xr:uid="{00000000-0005-0000-0000-00001E180000}"/>
    <cellStyle name="Assumption Multiple. 10 10" xfId="6219" xr:uid="{00000000-0005-0000-0000-00001F180000}"/>
    <cellStyle name="Assumption Multiple. 10 11" xfId="6220" xr:uid="{00000000-0005-0000-0000-000020180000}"/>
    <cellStyle name="Assumption Multiple. 10 12" xfId="6221" xr:uid="{00000000-0005-0000-0000-000021180000}"/>
    <cellStyle name="Assumption Multiple. 10 13" xfId="6222" xr:uid="{00000000-0005-0000-0000-000022180000}"/>
    <cellStyle name="Assumption Multiple. 10 2" xfId="6223" xr:uid="{00000000-0005-0000-0000-000023180000}"/>
    <cellStyle name="Assumption Multiple. 10 2 10" xfId="6224" xr:uid="{00000000-0005-0000-0000-000024180000}"/>
    <cellStyle name="Assumption Multiple. 10 2 11" xfId="6225" xr:uid="{00000000-0005-0000-0000-000025180000}"/>
    <cellStyle name="Assumption Multiple. 10 2 12" xfId="6226" xr:uid="{00000000-0005-0000-0000-000026180000}"/>
    <cellStyle name="Assumption Multiple. 10 2 2" xfId="6227" xr:uid="{00000000-0005-0000-0000-000027180000}"/>
    <cellStyle name="Assumption Multiple. 10 2 2 10" xfId="6228" xr:uid="{00000000-0005-0000-0000-000028180000}"/>
    <cellStyle name="Assumption Multiple. 10 2 2 2" xfId="6229" xr:uid="{00000000-0005-0000-0000-000029180000}"/>
    <cellStyle name="Assumption Multiple. 10 2 2 2 10" xfId="6230" xr:uid="{00000000-0005-0000-0000-00002A180000}"/>
    <cellStyle name="Assumption Multiple. 10 2 2 2 2" xfId="6231" xr:uid="{00000000-0005-0000-0000-00002B180000}"/>
    <cellStyle name="Assumption Multiple. 10 2 2 2 3" xfId="6232" xr:uid="{00000000-0005-0000-0000-00002C180000}"/>
    <cellStyle name="Assumption Multiple. 10 2 2 2 4" xfId="6233" xr:uid="{00000000-0005-0000-0000-00002D180000}"/>
    <cellStyle name="Assumption Multiple. 10 2 2 2 5" xfId="6234" xr:uid="{00000000-0005-0000-0000-00002E180000}"/>
    <cellStyle name="Assumption Multiple. 10 2 2 2 6" xfId="6235" xr:uid="{00000000-0005-0000-0000-00002F180000}"/>
    <cellStyle name="Assumption Multiple. 10 2 2 2 7" xfId="6236" xr:uid="{00000000-0005-0000-0000-000030180000}"/>
    <cellStyle name="Assumption Multiple. 10 2 2 2 8" xfId="6237" xr:uid="{00000000-0005-0000-0000-000031180000}"/>
    <cellStyle name="Assumption Multiple. 10 2 2 2 9" xfId="6238" xr:uid="{00000000-0005-0000-0000-000032180000}"/>
    <cellStyle name="Assumption Multiple. 10 2 2 3" xfId="6239" xr:uid="{00000000-0005-0000-0000-000033180000}"/>
    <cellStyle name="Assumption Multiple. 10 2 2 4" xfId="6240" xr:uid="{00000000-0005-0000-0000-000034180000}"/>
    <cellStyle name="Assumption Multiple. 10 2 2 5" xfId="6241" xr:uid="{00000000-0005-0000-0000-000035180000}"/>
    <cellStyle name="Assumption Multiple. 10 2 2 6" xfId="6242" xr:uid="{00000000-0005-0000-0000-000036180000}"/>
    <cellStyle name="Assumption Multiple. 10 2 2 7" xfId="6243" xr:uid="{00000000-0005-0000-0000-000037180000}"/>
    <cellStyle name="Assumption Multiple. 10 2 2 8" xfId="6244" xr:uid="{00000000-0005-0000-0000-000038180000}"/>
    <cellStyle name="Assumption Multiple. 10 2 2 9" xfId="6245" xr:uid="{00000000-0005-0000-0000-000039180000}"/>
    <cellStyle name="Assumption Multiple. 10 2 3" xfId="6246" xr:uid="{00000000-0005-0000-0000-00003A180000}"/>
    <cellStyle name="Assumption Multiple. 10 2 3 10" xfId="6247" xr:uid="{00000000-0005-0000-0000-00003B180000}"/>
    <cellStyle name="Assumption Multiple. 10 2 3 2" xfId="6248" xr:uid="{00000000-0005-0000-0000-00003C180000}"/>
    <cellStyle name="Assumption Multiple. 10 2 3 3" xfId="6249" xr:uid="{00000000-0005-0000-0000-00003D180000}"/>
    <cellStyle name="Assumption Multiple. 10 2 3 4" xfId="6250" xr:uid="{00000000-0005-0000-0000-00003E180000}"/>
    <cellStyle name="Assumption Multiple. 10 2 3 5" xfId="6251" xr:uid="{00000000-0005-0000-0000-00003F180000}"/>
    <cellStyle name="Assumption Multiple. 10 2 3 6" xfId="6252" xr:uid="{00000000-0005-0000-0000-000040180000}"/>
    <cellStyle name="Assumption Multiple. 10 2 3 7" xfId="6253" xr:uid="{00000000-0005-0000-0000-000041180000}"/>
    <cellStyle name="Assumption Multiple. 10 2 3 8" xfId="6254" xr:uid="{00000000-0005-0000-0000-000042180000}"/>
    <cellStyle name="Assumption Multiple. 10 2 3 9" xfId="6255" xr:uid="{00000000-0005-0000-0000-000043180000}"/>
    <cellStyle name="Assumption Multiple. 10 2 4" xfId="6256" xr:uid="{00000000-0005-0000-0000-000044180000}"/>
    <cellStyle name="Assumption Multiple. 10 2 5" xfId="6257" xr:uid="{00000000-0005-0000-0000-000045180000}"/>
    <cellStyle name="Assumption Multiple. 10 2 6" xfId="6258" xr:uid="{00000000-0005-0000-0000-000046180000}"/>
    <cellStyle name="Assumption Multiple. 10 2 7" xfId="6259" xr:uid="{00000000-0005-0000-0000-000047180000}"/>
    <cellStyle name="Assumption Multiple. 10 2 8" xfId="6260" xr:uid="{00000000-0005-0000-0000-000048180000}"/>
    <cellStyle name="Assumption Multiple. 10 2 9" xfId="6261" xr:uid="{00000000-0005-0000-0000-000049180000}"/>
    <cellStyle name="Assumption Multiple. 10 3" xfId="6262" xr:uid="{00000000-0005-0000-0000-00004A180000}"/>
    <cellStyle name="Assumption Multiple. 10 3 10" xfId="6263" xr:uid="{00000000-0005-0000-0000-00004B180000}"/>
    <cellStyle name="Assumption Multiple. 10 3 2" xfId="6264" xr:uid="{00000000-0005-0000-0000-00004C180000}"/>
    <cellStyle name="Assumption Multiple. 10 3 2 10" xfId="6265" xr:uid="{00000000-0005-0000-0000-00004D180000}"/>
    <cellStyle name="Assumption Multiple. 10 3 2 2" xfId="6266" xr:uid="{00000000-0005-0000-0000-00004E180000}"/>
    <cellStyle name="Assumption Multiple. 10 3 2 3" xfId="6267" xr:uid="{00000000-0005-0000-0000-00004F180000}"/>
    <cellStyle name="Assumption Multiple. 10 3 2 4" xfId="6268" xr:uid="{00000000-0005-0000-0000-000050180000}"/>
    <cellStyle name="Assumption Multiple. 10 3 2 5" xfId="6269" xr:uid="{00000000-0005-0000-0000-000051180000}"/>
    <cellStyle name="Assumption Multiple. 10 3 2 6" xfId="6270" xr:uid="{00000000-0005-0000-0000-000052180000}"/>
    <cellStyle name="Assumption Multiple. 10 3 2 7" xfId="6271" xr:uid="{00000000-0005-0000-0000-000053180000}"/>
    <cellStyle name="Assumption Multiple. 10 3 2 8" xfId="6272" xr:uid="{00000000-0005-0000-0000-000054180000}"/>
    <cellStyle name="Assumption Multiple. 10 3 2 9" xfId="6273" xr:uid="{00000000-0005-0000-0000-000055180000}"/>
    <cellStyle name="Assumption Multiple. 10 3 3" xfId="6274" xr:uid="{00000000-0005-0000-0000-000056180000}"/>
    <cellStyle name="Assumption Multiple. 10 3 4" xfId="6275" xr:uid="{00000000-0005-0000-0000-000057180000}"/>
    <cellStyle name="Assumption Multiple. 10 3 5" xfId="6276" xr:uid="{00000000-0005-0000-0000-000058180000}"/>
    <cellStyle name="Assumption Multiple. 10 3 6" xfId="6277" xr:uid="{00000000-0005-0000-0000-000059180000}"/>
    <cellStyle name="Assumption Multiple. 10 3 7" xfId="6278" xr:uid="{00000000-0005-0000-0000-00005A180000}"/>
    <cellStyle name="Assumption Multiple. 10 3 8" xfId="6279" xr:uid="{00000000-0005-0000-0000-00005B180000}"/>
    <cellStyle name="Assumption Multiple. 10 3 9" xfId="6280" xr:uid="{00000000-0005-0000-0000-00005C180000}"/>
    <cellStyle name="Assumption Multiple. 10 4" xfId="6281" xr:uid="{00000000-0005-0000-0000-00005D180000}"/>
    <cellStyle name="Assumption Multiple. 10 4 10" xfId="6282" xr:uid="{00000000-0005-0000-0000-00005E180000}"/>
    <cellStyle name="Assumption Multiple. 10 4 2" xfId="6283" xr:uid="{00000000-0005-0000-0000-00005F180000}"/>
    <cellStyle name="Assumption Multiple. 10 4 3" xfId="6284" xr:uid="{00000000-0005-0000-0000-000060180000}"/>
    <cellStyle name="Assumption Multiple. 10 4 4" xfId="6285" xr:uid="{00000000-0005-0000-0000-000061180000}"/>
    <cellStyle name="Assumption Multiple. 10 4 5" xfId="6286" xr:uid="{00000000-0005-0000-0000-000062180000}"/>
    <cellStyle name="Assumption Multiple. 10 4 6" xfId="6287" xr:uid="{00000000-0005-0000-0000-000063180000}"/>
    <cellStyle name="Assumption Multiple. 10 4 7" xfId="6288" xr:uid="{00000000-0005-0000-0000-000064180000}"/>
    <cellStyle name="Assumption Multiple. 10 4 8" xfId="6289" xr:uid="{00000000-0005-0000-0000-000065180000}"/>
    <cellStyle name="Assumption Multiple. 10 4 9" xfId="6290" xr:uid="{00000000-0005-0000-0000-000066180000}"/>
    <cellStyle name="Assumption Multiple. 10 5" xfId="6291" xr:uid="{00000000-0005-0000-0000-000067180000}"/>
    <cellStyle name="Assumption Multiple. 10 6" xfId="6292" xr:uid="{00000000-0005-0000-0000-000068180000}"/>
    <cellStyle name="Assumption Multiple. 10 7" xfId="6293" xr:uid="{00000000-0005-0000-0000-000069180000}"/>
    <cellStyle name="Assumption Multiple. 10 8" xfId="6294" xr:uid="{00000000-0005-0000-0000-00006A180000}"/>
    <cellStyle name="Assumption Multiple. 10 9" xfId="6295" xr:uid="{00000000-0005-0000-0000-00006B180000}"/>
    <cellStyle name="Assumption Multiple. 11" xfId="6296" xr:uid="{00000000-0005-0000-0000-00006C180000}"/>
    <cellStyle name="Assumption Multiple. 11 10" xfId="6297" xr:uid="{00000000-0005-0000-0000-00006D180000}"/>
    <cellStyle name="Assumption Multiple. 11 11" xfId="6298" xr:uid="{00000000-0005-0000-0000-00006E180000}"/>
    <cellStyle name="Assumption Multiple. 11 12" xfId="6299" xr:uid="{00000000-0005-0000-0000-00006F180000}"/>
    <cellStyle name="Assumption Multiple. 11 2" xfId="6300" xr:uid="{00000000-0005-0000-0000-000070180000}"/>
    <cellStyle name="Assumption Multiple. 11 2 10" xfId="6301" xr:uid="{00000000-0005-0000-0000-000071180000}"/>
    <cellStyle name="Assumption Multiple. 11 2 2" xfId="6302" xr:uid="{00000000-0005-0000-0000-000072180000}"/>
    <cellStyle name="Assumption Multiple. 11 2 2 10" xfId="6303" xr:uid="{00000000-0005-0000-0000-000073180000}"/>
    <cellStyle name="Assumption Multiple. 11 2 2 2" xfId="6304" xr:uid="{00000000-0005-0000-0000-000074180000}"/>
    <cellStyle name="Assumption Multiple. 11 2 2 3" xfId="6305" xr:uid="{00000000-0005-0000-0000-000075180000}"/>
    <cellStyle name="Assumption Multiple. 11 2 2 4" xfId="6306" xr:uid="{00000000-0005-0000-0000-000076180000}"/>
    <cellStyle name="Assumption Multiple. 11 2 2 5" xfId="6307" xr:uid="{00000000-0005-0000-0000-000077180000}"/>
    <cellStyle name="Assumption Multiple. 11 2 2 6" xfId="6308" xr:uid="{00000000-0005-0000-0000-000078180000}"/>
    <cellStyle name="Assumption Multiple. 11 2 2 7" xfId="6309" xr:uid="{00000000-0005-0000-0000-000079180000}"/>
    <cellStyle name="Assumption Multiple. 11 2 2 8" xfId="6310" xr:uid="{00000000-0005-0000-0000-00007A180000}"/>
    <cellStyle name="Assumption Multiple. 11 2 2 9" xfId="6311" xr:uid="{00000000-0005-0000-0000-00007B180000}"/>
    <cellStyle name="Assumption Multiple. 11 2 3" xfId="6312" xr:uid="{00000000-0005-0000-0000-00007C180000}"/>
    <cellStyle name="Assumption Multiple. 11 2 4" xfId="6313" xr:uid="{00000000-0005-0000-0000-00007D180000}"/>
    <cellStyle name="Assumption Multiple. 11 2 5" xfId="6314" xr:uid="{00000000-0005-0000-0000-00007E180000}"/>
    <cellStyle name="Assumption Multiple. 11 2 6" xfId="6315" xr:uid="{00000000-0005-0000-0000-00007F180000}"/>
    <cellStyle name="Assumption Multiple. 11 2 7" xfId="6316" xr:uid="{00000000-0005-0000-0000-000080180000}"/>
    <cellStyle name="Assumption Multiple. 11 2 8" xfId="6317" xr:uid="{00000000-0005-0000-0000-000081180000}"/>
    <cellStyle name="Assumption Multiple. 11 2 9" xfId="6318" xr:uid="{00000000-0005-0000-0000-000082180000}"/>
    <cellStyle name="Assumption Multiple. 11 3" xfId="6319" xr:uid="{00000000-0005-0000-0000-000083180000}"/>
    <cellStyle name="Assumption Multiple. 11 3 10" xfId="6320" xr:uid="{00000000-0005-0000-0000-000084180000}"/>
    <cellStyle name="Assumption Multiple. 11 3 2" xfId="6321" xr:uid="{00000000-0005-0000-0000-000085180000}"/>
    <cellStyle name="Assumption Multiple. 11 3 3" xfId="6322" xr:uid="{00000000-0005-0000-0000-000086180000}"/>
    <cellStyle name="Assumption Multiple. 11 3 4" xfId="6323" xr:uid="{00000000-0005-0000-0000-000087180000}"/>
    <cellStyle name="Assumption Multiple. 11 3 5" xfId="6324" xr:uid="{00000000-0005-0000-0000-000088180000}"/>
    <cellStyle name="Assumption Multiple. 11 3 6" xfId="6325" xr:uid="{00000000-0005-0000-0000-000089180000}"/>
    <cellStyle name="Assumption Multiple. 11 3 7" xfId="6326" xr:uid="{00000000-0005-0000-0000-00008A180000}"/>
    <cellStyle name="Assumption Multiple. 11 3 8" xfId="6327" xr:uid="{00000000-0005-0000-0000-00008B180000}"/>
    <cellStyle name="Assumption Multiple. 11 3 9" xfId="6328" xr:uid="{00000000-0005-0000-0000-00008C180000}"/>
    <cellStyle name="Assumption Multiple. 11 4" xfId="6329" xr:uid="{00000000-0005-0000-0000-00008D180000}"/>
    <cellStyle name="Assumption Multiple. 11 5" xfId="6330" xr:uid="{00000000-0005-0000-0000-00008E180000}"/>
    <cellStyle name="Assumption Multiple. 11 6" xfId="6331" xr:uid="{00000000-0005-0000-0000-00008F180000}"/>
    <cellStyle name="Assumption Multiple. 11 7" xfId="6332" xr:uid="{00000000-0005-0000-0000-000090180000}"/>
    <cellStyle name="Assumption Multiple. 11 8" xfId="6333" xr:uid="{00000000-0005-0000-0000-000091180000}"/>
    <cellStyle name="Assumption Multiple. 11 9" xfId="6334" xr:uid="{00000000-0005-0000-0000-000092180000}"/>
    <cellStyle name="Assumption Multiple. 12" xfId="6335" xr:uid="{00000000-0005-0000-0000-000093180000}"/>
    <cellStyle name="Assumption Multiple. 12 10" xfId="6336" xr:uid="{00000000-0005-0000-0000-000094180000}"/>
    <cellStyle name="Assumption Multiple. 12 11" xfId="6337" xr:uid="{00000000-0005-0000-0000-000095180000}"/>
    <cellStyle name="Assumption Multiple. 12 12" xfId="6338" xr:uid="{00000000-0005-0000-0000-000096180000}"/>
    <cellStyle name="Assumption Multiple. 12 2" xfId="6339" xr:uid="{00000000-0005-0000-0000-000097180000}"/>
    <cellStyle name="Assumption Multiple. 12 2 10" xfId="6340" xr:uid="{00000000-0005-0000-0000-000098180000}"/>
    <cellStyle name="Assumption Multiple. 12 2 2" xfId="6341" xr:uid="{00000000-0005-0000-0000-000099180000}"/>
    <cellStyle name="Assumption Multiple. 12 2 2 10" xfId="6342" xr:uid="{00000000-0005-0000-0000-00009A180000}"/>
    <cellStyle name="Assumption Multiple. 12 2 2 2" xfId="6343" xr:uid="{00000000-0005-0000-0000-00009B180000}"/>
    <cellStyle name="Assumption Multiple. 12 2 2 3" xfId="6344" xr:uid="{00000000-0005-0000-0000-00009C180000}"/>
    <cellStyle name="Assumption Multiple. 12 2 2 4" xfId="6345" xr:uid="{00000000-0005-0000-0000-00009D180000}"/>
    <cellStyle name="Assumption Multiple. 12 2 2 5" xfId="6346" xr:uid="{00000000-0005-0000-0000-00009E180000}"/>
    <cellStyle name="Assumption Multiple. 12 2 2 6" xfId="6347" xr:uid="{00000000-0005-0000-0000-00009F180000}"/>
    <cellStyle name="Assumption Multiple. 12 2 2 7" xfId="6348" xr:uid="{00000000-0005-0000-0000-0000A0180000}"/>
    <cellStyle name="Assumption Multiple. 12 2 2 8" xfId="6349" xr:uid="{00000000-0005-0000-0000-0000A1180000}"/>
    <cellStyle name="Assumption Multiple. 12 2 2 9" xfId="6350" xr:uid="{00000000-0005-0000-0000-0000A2180000}"/>
    <cellStyle name="Assumption Multiple. 12 2 3" xfId="6351" xr:uid="{00000000-0005-0000-0000-0000A3180000}"/>
    <cellStyle name="Assumption Multiple. 12 2 4" xfId="6352" xr:uid="{00000000-0005-0000-0000-0000A4180000}"/>
    <cellStyle name="Assumption Multiple. 12 2 5" xfId="6353" xr:uid="{00000000-0005-0000-0000-0000A5180000}"/>
    <cellStyle name="Assumption Multiple. 12 2 6" xfId="6354" xr:uid="{00000000-0005-0000-0000-0000A6180000}"/>
    <cellStyle name="Assumption Multiple. 12 2 7" xfId="6355" xr:uid="{00000000-0005-0000-0000-0000A7180000}"/>
    <cellStyle name="Assumption Multiple. 12 2 8" xfId="6356" xr:uid="{00000000-0005-0000-0000-0000A8180000}"/>
    <cellStyle name="Assumption Multiple. 12 2 9" xfId="6357" xr:uid="{00000000-0005-0000-0000-0000A9180000}"/>
    <cellStyle name="Assumption Multiple. 12 3" xfId="6358" xr:uid="{00000000-0005-0000-0000-0000AA180000}"/>
    <cellStyle name="Assumption Multiple. 12 3 10" xfId="6359" xr:uid="{00000000-0005-0000-0000-0000AB180000}"/>
    <cellStyle name="Assumption Multiple. 12 3 2" xfId="6360" xr:uid="{00000000-0005-0000-0000-0000AC180000}"/>
    <cellStyle name="Assumption Multiple. 12 3 3" xfId="6361" xr:uid="{00000000-0005-0000-0000-0000AD180000}"/>
    <cellStyle name="Assumption Multiple. 12 3 4" xfId="6362" xr:uid="{00000000-0005-0000-0000-0000AE180000}"/>
    <cellStyle name="Assumption Multiple. 12 3 5" xfId="6363" xr:uid="{00000000-0005-0000-0000-0000AF180000}"/>
    <cellStyle name="Assumption Multiple. 12 3 6" xfId="6364" xr:uid="{00000000-0005-0000-0000-0000B0180000}"/>
    <cellStyle name="Assumption Multiple. 12 3 7" xfId="6365" xr:uid="{00000000-0005-0000-0000-0000B1180000}"/>
    <cellStyle name="Assumption Multiple. 12 3 8" xfId="6366" xr:uid="{00000000-0005-0000-0000-0000B2180000}"/>
    <cellStyle name="Assumption Multiple. 12 3 9" xfId="6367" xr:uid="{00000000-0005-0000-0000-0000B3180000}"/>
    <cellStyle name="Assumption Multiple. 12 4" xfId="6368" xr:uid="{00000000-0005-0000-0000-0000B4180000}"/>
    <cellStyle name="Assumption Multiple. 12 5" xfId="6369" xr:uid="{00000000-0005-0000-0000-0000B5180000}"/>
    <cellStyle name="Assumption Multiple. 12 6" xfId="6370" xr:uid="{00000000-0005-0000-0000-0000B6180000}"/>
    <cellStyle name="Assumption Multiple. 12 7" xfId="6371" xr:uid="{00000000-0005-0000-0000-0000B7180000}"/>
    <cellStyle name="Assumption Multiple. 12 8" xfId="6372" xr:uid="{00000000-0005-0000-0000-0000B8180000}"/>
    <cellStyle name="Assumption Multiple. 12 9" xfId="6373" xr:uid="{00000000-0005-0000-0000-0000B9180000}"/>
    <cellStyle name="Assumption Multiple. 13" xfId="6374" xr:uid="{00000000-0005-0000-0000-0000BA180000}"/>
    <cellStyle name="Assumption Multiple. 13 10" xfId="6375" xr:uid="{00000000-0005-0000-0000-0000BB180000}"/>
    <cellStyle name="Assumption Multiple. 13 2" xfId="6376" xr:uid="{00000000-0005-0000-0000-0000BC180000}"/>
    <cellStyle name="Assumption Multiple. 13 2 10" xfId="6377" xr:uid="{00000000-0005-0000-0000-0000BD180000}"/>
    <cellStyle name="Assumption Multiple. 13 2 2" xfId="6378" xr:uid="{00000000-0005-0000-0000-0000BE180000}"/>
    <cellStyle name="Assumption Multiple. 13 2 3" xfId="6379" xr:uid="{00000000-0005-0000-0000-0000BF180000}"/>
    <cellStyle name="Assumption Multiple. 13 2 4" xfId="6380" xr:uid="{00000000-0005-0000-0000-0000C0180000}"/>
    <cellStyle name="Assumption Multiple. 13 2 5" xfId="6381" xr:uid="{00000000-0005-0000-0000-0000C1180000}"/>
    <cellStyle name="Assumption Multiple. 13 2 6" xfId="6382" xr:uid="{00000000-0005-0000-0000-0000C2180000}"/>
    <cellStyle name="Assumption Multiple. 13 2 7" xfId="6383" xr:uid="{00000000-0005-0000-0000-0000C3180000}"/>
    <cellStyle name="Assumption Multiple. 13 2 8" xfId="6384" xr:uid="{00000000-0005-0000-0000-0000C4180000}"/>
    <cellStyle name="Assumption Multiple. 13 2 9" xfId="6385" xr:uid="{00000000-0005-0000-0000-0000C5180000}"/>
    <cellStyle name="Assumption Multiple. 13 3" xfId="6386" xr:uid="{00000000-0005-0000-0000-0000C6180000}"/>
    <cellStyle name="Assumption Multiple. 13 4" xfId="6387" xr:uid="{00000000-0005-0000-0000-0000C7180000}"/>
    <cellStyle name="Assumption Multiple. 13 5" xfId="6388" xr:uid="{00000000-0005-0000-0000-0000C8180000}"/>
    <cellStyle name="Assumption Multiple. 13 6" xfId="6389" xr:uid="{00000000-0005-0000-0000-0000C9180000}"/>
    <cellStyle name="Assumption Multiple. 13 7" xfId="6390" xr:uid="{00000000-0005-0000-0000-0000CA180000}"/>
    <cellStyle name="Assumption Multiple. 13 8" xfId="6391" xr:uid="{00000000-0005-0000-0000-0000CB180000}"/>
    <cellStyle name="Assumption Multiple. 13 9" xfId="6392" xr:uid="{00000000-0005-0000-0000-0000CC180000}"/>
    <cellStyle name="Assumption Multiple. 14" xfId="6393" xr:uid="{00000000-0005-0000-0000-0000CD180000}"/>
    <cellStyle name="Assumption Multiple. 14 10" xfId="6394" xr:uid="{00000000-0005-0000-0000-0000CE180000}"/>
    <cellStyle name="Assumption Multiple. 14 2" xfId="6395" xr:uid="{00000000-0005-0000-0000-0000CF180000}"/>
    <cellStyle name="Assumption Multiple. 14 3" xfId="6396" xr:uid="{00000000-0005-0000-0000-0000D0180000}"/>
    <cellStyle name="Assumption Multiple. 14 4" xfId="6397" xr:uid="{00000000-0005-0000-0000-0000D1180000}"/>
    <cellStyle name="Assumption Multiple. 14 5" xfId="6398" xr:uid="{00000000-0005-0000-0000-0000D2180000}"/>
    <cellStyle name="Assumption Multiple. 14 6" xfId="6399" xr:uid="{00000000-0005-0000-0000-0000D3180000}"/>
    <cellStyle name="Assumption Multiple. 14 7" xfId="6400" xr:uid="{00000000-0005-0000-0000-0000D4180000}"/>
    <cellStyle name="Assumption Multiple. 14 8" xfId="6401" xr:uid="{00000000-0005-0000-0000-0000D5180000}"/>
    <cellStyle name="Assumption Multiple. 14 9" xfId="6402" xr:uid="{00000000-0005-0000-0000-0000D6180000}"/>
    <cellStyle name="Assumption Multiple. 15" xfId="6403" xr:uid="{00000000-0005-0000-0000-0000D7180000}"/>
    <cellStyle name="Assumption Multiple. 16" xfId="6404" xr:uid="{00000000-0005-0000-0000-0000D8180000}"/>
    <cellStyle name="Assumption Multiple. 17" xfId="6405" xr:uid="{00000000-0005-0000-0000-0000D9180000}"/>
    <cellStyle name="Assumption Multiple. 18" xfId="6406" xr:uid="{00000000-0005-0000-0000-0000DA180000}"/>
    <cellStyle name="Assumption Multiple. 2" xfId="6407" xr:uid="{00000000-0005-0000-0000-0000DB180000}"/>
    <cellStyle name="Assumption Multiple. 2 10" xfId="6408" xr:uid="{00000000-0005-0000-0000-0000DC180000}"/>
    <cellStyle name="Assumption Multiple. 2 10 10" xfId="6409" xr:uid="{00000000-0005-0000-0000-0000DD180000}"/>
    <cellStyle name="Assumption Multiple. 2 10 2" xfId="6410" xr:uid="{00000000-0005-0000-0000-0000DE180000}"/>
    <cellStyle name="Assumption Multiple. 2 10 3" xfId="6411" xr:uid="{00000000-0005-0000-0000-0000DF180000}"/>
    <cellStyle name="Assumption Multiple. 2 10 4" xfId="6412" xr:uid="{00000000-0005-0000-0000-0000E0180000}"/>
    <cellStyle name="Assumption Multiple. 2 10 5" xfId="6413" xr:uid="{00000000-0005-0000-0000-0000E1180000}"/>
    <cellStyle name="Assumption Multiple. 2 10 6" xfId="6414" xr:uid="{00000000-0005-0000-0000-0000E2180000}"/>
    <cellStyle name="Assumption Multiple. 2 10 7" xfId="6415" xr:uid="{00000000-0005-0000-0000-0000E3180000}"/>
    <cellStyle name="Assumption Multiple. 2 10 8" xfId="6416" xr:uid="{00000000-0005-0000-0000-0000E4180000}"/>
    <cellStyle name="Assumption Multiple. 2 10 9" xfId="6417" xr:uid="{00000000-0005-0000-0000-0000E5180000}"/>
    <cellStyle name="Assumption Multiple. 2 11" xfId="6418" xr:uid="{00000000-0005-0000-0000-0000E6180000}"/>
    <cellStyle name="Assumption Multiple. 2 12" xfId="6419" xr:uid="{00000000-0005-0000-0000-0000E7180000}"/>
    <cellStyle name="Assumption Multiple. 2 13" xfId="6420" xr:uid="{00000000-0005-0000-0000-0000E8180000}"/>
    <cellStyle name="Assumption Multiple. 2 14" xfId="6421" xr:uid="{00000000-0005-0000-0000-0000E9180000}"/>
    <cellStyle name="Assumption Multiple. 2 15" xfId="6422" xr:uid="{00000000-0005-0000-0000-0000EA180000}"/>
    <cellStyle name="Assumption Multiple. 2 16" xfId="6423" xr:uid="{00000000-0005-0000-0000-0000EB180000}"/>
    <cellStyle name="Assumption Multiple. 2 17" xfId="6424" xr:uid="{00000000-0005-0000-0000-0000EC180000}"/>
    <cellStyle name="Assumption Multiple. 2 18" xfId="6425" xr:uid="{00000000-0005-0000-0000-0000ED180000}"/>
    <cellStyle name="Assumption Multiple. 2 19" xfId="6426" xr:uid="{00000000-0005-0000-0000-0000EE180000}"/>
    <cellStyle name="Assumption Multiple. 2 2" xfId="6427" xr:uid="{00000000-0005-0000-0000-0000EF180000}"/>
    <cellStyle name="Assumption Multiple. 2 2 10" xfId="6428" xr:uid="{00000000-0005-0000-0000-0000F0180000}"/>
    <cellStyle name="Assumption Multiple. 2 2 11" xfId="6429" xr:uid="{00000000-0005-0000-0000-0000F1180000}"/>
    <cellStyle name="Assumption Multiple. 2 2 12" xfId="6430" xr:uid="{00000000-0005-0000-0000-0000F2180000}"/>
    <cellStyle name="Assumption Multiple. 2 2 13" xfId="6431" xr:uid="{00000000-0005-0000-0000-0000F3180000}"/>
    <cellStyle name="Assumption Multiple. 2 2 14" xfId="6432" xr:uid="{00000000-0005-0000-0000-0000F4180000}"/>
    <cellStyle name="Assumption Multiple. 2 2 15" xfId="6433" xr:uid="{00000000-0005-0000-0000-0000F5180000}"/>
    <cellStyle name="Assumption Multiple. 2 2 16" xfId="6434" xr:uid="{00000000-0005-0000-0000-0000F6180000}"/>
    <cellStyle name="Assumption Multiple. 2 2 17" xfId="6435" xr:uid="{00000000-0005-0000-0000-0000F7180000}"/>
    <cellStyle name="Assumption Multiple. 2 2 18" xfId="6436" xr:uid="{00000000-0005-0000-0000-0000F8180000}"/>
    <cellStyle name="Assumption Multiple. 2 2 2" xfId="6437" xr:uid="{00000000-0005-0000-0000-0000F9180000}"/>
    <cellStyle name="Assumption Multiple. 2 2 2 10" xfId="6438" xr:uid="{00000000-0005-0000-0000-0000FA180000}"/>
    <cellStyle name="Assumption Multiple. 2 2 2 11" xfId="6439" xr:uid="{00000000-0005-0000-0000-0000FB180000}"/>
    <cellStyle name="Assumption Multiple. 2 2 2 12" xfId="6440" xr:uid="{00000000-0005-0000-0000-0000FC180000}"/>
    <cellStyle name="Assumption Multiple. 2 2 2 13" xfId="6441" xr:uid="{00000000-0005-0000-0000-0000FD180000}"/>
    <cellStyle name="Assumption Multiple. 2 2 2 14" xfId="6442" xr:uid="{00000000-0005-0000-0000-0000FE180000}"/>
    <cellStyle name="Assumption Multiple. 2 2 2 2" xfId="6443" xr:uid="{00000000-0005-0000-0000-0000FF180000}"/>
    <cellStyle name="Assumption Multiple. 2 2 2 2 10" xfId="6444" xr:uid="{00000000-0005-0000-0000-000000190000}"/>
    <cellStyle name="Assumption Multiple. 2 2 2 2 11" xfId="6445" xr:uid="{00000000-0005-0000-0000-000001190000}"/>
    <cellStyle name="Assumption Multiple. 2 2 2 2 12" xfId="6446" xr:uid="{00000000-0005-0000-0000-000002190000}"/>
    <cellStyle name="Assumption Multiple. 2 2 2 2 13" xfId="6447" xr:uid="{00000000-0005-0000-0000-000003190000}"/>
    <cellStyle name="Assumption Multiple. 2 2 2 2 2" xfId="6448" xr:uid="{00000000-0005-0000-0000-000004190000}"/>
    <cellStyle name="Assumption Multiple. 2 2 2 2 2 10" xfId="6449" xr:uid="{00000000-0005-0000-0000-000005190000}"/>
    <cellStyle name="Assumption Multiple. 2 2 2 2 2 11" xfId="6450" xr:uid="{00000000-0005-0000-0000-000006190000}"/>
    <cellStyle name="Assumption Multiple. 2 2 2 2 2 12" xfId="6451" xr:uid="{00000000-0005-0000-0000-000007190000}"/>
    <cellStyle name="Assumption Multiple. 2 2 2 2 2 2" xfId="6452" xr:uid="{00000000-0005-0000-0000-000008190000}"/>
    <cellStyle name="Assumption Multiple. 2 2 2 2 2 2 10" xfId="6453" xr:uid="{00000000-0005-0000-0000-000009190000}"/>
    <cellStyle name="Assumption Multiple. 2 2 2 2 2 2 2" xfId="6454" xr:uid="{00000000-0005-0000-0000-00000A190000}"/>
    <cellStyle name="Assumption Multiple. 2 2 2 2 2 2 2 10" xfId="6455" xr:uid="{00000000-0005-0000-0000-00000B190000}"/>
    <cellStyle name="Assumption Multiple. 2 2 2 2 2 2 2 2" xfId="6456" xr:uid="{00000000-0005-0000-0000-00000C190000}"/>
    <cellStyle name="Assumption Multiple. 2 2 2 2 2 2 2 3" xfId="6457" xr:uid="{00000000-0005-0000-0000-00000D190000}"/>
    <cellStyle name="Assumption Multiple. 2 2 2 2 2 2 2 4" xfId="6458" xr:uid="{00000000-0005-0000-0000-00000E190000}"/>
    <cellStyle name="Assumption Multiple. 2 2 2 2 2 2 2 5" xfId="6459" xr:uid="{00000000-0005-0000-0000-00000F190000}"/>
    <cellStyle name="Assumption Multiple. 2 2 2 2 2 2 2 6" xfId="6460" xr:uid="{00000000-0005-0000-0000-000010190000}"/>
    <cellStyle name="Assumption Multiple. 2 2 2 2 2 2 2 7" xfId="6461" xr:uid="{00000000-0005-0000-0000-000011190000}"/>
    <cellStyle name="Assumption Multiple. 2 2 2 2 2 2 2 8" xfId="6462" xr:uid="{00000000-0005-0000-0000-000012190000}"/>
    <cellStyle name="Assumption Multiple. 2 2 2 2 2 2 2 9" xfId="6463" xr:uid="{00000000-0005-0000-0000-000013190000}"/>
    <cellStyle name="Assumption Multiple. 2 2 2 2 2 2 3" xfId="6464" xr:uid="{00000000-0005-0000-0000-000014190000}"/>
    <cellStyle name="Assumption Multiple. 2 2 2 2 2 2 4" xfId="6465" xr:uid="{00000000-0005-0000-0000-000015190000}"/>
    <cellStyle name="Assumption Multiple. 2 2 2 2 2 2 5" xfId="6466" xr:uid="{00000000-0005-0000-0000-000016190000}"/>
    <cellStyle name="Assumption Multiple. 2 2 2 2 2 2 6" xfId="6467" xr:uid="{00000000-0005-0000-0000-000017190000}"/>
    <cellStyle name="Assumption Multiple. 2 2 2 2 2 2 7" xfId="6468" xr:uid="{00000000-0005-0000-0000-000018190000}"/>
    <cellStyle name="Assumption Multiple. 2 2 2 2 2 2 8" xfId="6469" xr:uid="{00000000-0005-0000-0000-000019190000}"/>
    <cellStyle name="Assumption Multiple. 2 2 2 2 2 2 9" xfId="6470" xr:uid="{00000000-0005-0000-0000-00001A190000}"/>
    <cellStyle name="Assumption Multiple. 2 2 2 2 2 3" xfId="6471" xr:uid="{00000000-0005-0000-0000-00001B190000}"/>
    <cellStyle name="Assumption Multiple. 2 2 2 2 2 3 10" xfId="6472" xr:uid="{00000000-0005-0000-0000-00001C190000}"/>
    <cellStyle name="Assumption Multiple. 2 2 2 2 2 3 2" xfId="6473" xr:uid="{00000000-0005-0000-0000-00001D190000}"/>
    <cellStyle name="Assumption Multiple. 2 2 2 2 2 3 3" xfId="6474" xr:uid="{00000000-0005-0000-0000-00001E190000}"/>
    <cellStyle name="Assumption Multiple. 2 2 2 2 2 3 4" xfId="6475" xr:uid="{00000000-0005-0000-0000-00001F190000}"/>
    <cellStyle name="Assumption Multiple. 2 2 2 2 2 3 5" xfId="6476" xr:uid="{00000000-0005-0000-0000-000020190000}"/>
    <cellStyle name="Assumption Multiple. 2 2 2 2 2 3 6" xfId="6477" xr:uid="{00000000-0005-0000-0000-000021190000}"/>
    <cellStyle name="Assumption Multiple. 2 2 2 2 2 3 7" xfId="6478" xr:uid="{00000000-0005-0000-0000-000022190000}"/>
    <cellStyle name="Assumption Multiple. 2 2 2 2 2 3 8" xfId="6479" xr:uid="{00000000-0005-0000-0000-000023190000}"/>
    <cellStyle name="Assumption Multiple. 2 2 2 2 2 3 9" xfId="6480" xr:uid="{00000000-0005-0000-0000-000024190000}"/>
    <cellStyle name="Assumption Multiple. 2 2 2 2 2 4" xfId="6481" xr:uid="{00000000-0005-0000-0000-000025190000}"/>
    <cellStyle name="Assumption Multiple. 2 2 2 2 2 5" xfId="6482" xr:uid="{00000000-0005-0000-0000-000026190000}"/>
    <cellStyle name="Assumption Multiple. 2 2 2 2 2 6" xfId="6483" xr:uid="{00000000-0005-0000-0000-000027190000}"/>
    <cellStyle name="Assumption Multiple. 2 2 2 2 2 7" xfId="6484" xr:uid="{00000000-0005-0000-0000-000028190000}"/>
    <cellStyle name="Assumption Multiple. 2 2 2 2 2 8" xfId="6485" xr:uid="{00000000-0005-0000-0000-000029190000}"/>
    <cellStyle name="Assumption Multiple. 2 2 2 2 2 9" xfId="6486" xr:uid="{00000000-0005-0000-0000-00002A190000}"/>
    <cellStyle name="Assumption Multiple. 2 2 2 2 3" xfId="6487" xr:uid="{00000000-0005-0000-0000-00002B190000}"/>
    <cellStyle name="Assumption Multiple. 2 2 2 2 3 10" xfId="6488" xr:uid="{00000000-0005-0000-0000-00002C190000}"/>
    <cellStyle name="Assumption Multiple. 2 2 2 2 3 2" xfId="6489" xr:uid="{00000000-0005-0000-0000-00002D190000}"/>
    <cellStyle name="Assumption Multiple. 2 2 2 2 3 2 10" xfId="6490" xr:uid="{00000000-0005-0000-0000-00002E190000}"/>
    <cellStyle name="Assumption Multiple. 2 2 2 2 3 2 2" xfId="6491" xr:uid="{00000000-0005-0000-0000-00002F190000}"/>
    <cellStyle name="Assumption Multiple. 2 2 2 2 3 2 3" xfId="6492" xr:uid="{00000000-0005-0000-0000-000030190000}"/>
    <cellStyle name="Assumption Multiple. 2 2 2 2 3 2 4" xfId="6493" xr:uid="{00000000-0005-0000-0000-000031190000}"/>
    <cellStyle name="Assumption Multiple. 2 2 2 2 3 2 5" xfId="6494" xr:uid="{00000000-0005-0000-0000-000032190000}"/>
    <cellStyle name="Assumption Multiple. 2 2 2 2 3 2 6" xfId="6495" xr:uid="{00000000-0005-0000-0000-000033190000}"/>
    <cellStyle name="Assumption Multiple. 2 2 2 2 3 2 7" xfId="6496" xr:uid="{00000000-0005-0000-0000-000034190000}"/>
    <cellStyle name="Assumption Multiple. 2 2 2 2 3 2 8" xfId="6497" xr:uid="{00000000-0005-0000-0000-000035190000}"/>
    <cellStyle name="Assumption Multiple. 2 2 2 2 3 2 9" xfId="6498" xr:uid="{00000000-0005-0000-0000-000036190000}"/>
    <cellStyle name="Assumption Multiple. 2 2 2 2 3 3" xfId="6499" xr:uid="{00000000-0005-0000-0000-000037190000}"/>
    <cellStyle name="Assumption Multiple. 2 2 2 2 3 4" xfId="6500" xr:uid="{00000000-0005-0000-0000-000038190000}"/>
    <cellStyle name="Assumption Multiple. 2 2 2 2 3 5" xfId="6501" xr:uid="{00000000-0005-0000-0000-000039190000}"/>
    <cellStyle name="Assumption Multiple. 2 2 2 2 3 6" xfId="6502" xr:uid="{00000000-0005-0000-0000-00003A190000}"/>
    <cellStyle name="Assumption Multiple. 2 2 2 2 3 7" xfId="6503" xr:uid="{00000000-0005-0000-0000-00003B190000}"/>
    <cellStyle name="Assumption Multiple. 2 2 2 2 3 8" xfId="6504" xr:uid="{00000000-0005-0000-0000-00003C190000}"/>
    <cellStyle name="Assumption Multiple. 2 2 2 2 3 9" xfId="6505" xr:uid="{00000000-0005-0000-0000-00003D190000}"/>
    <cellStyle name="Assumption Multiple. 2 2 2 2 4" xfId="6506" xr:uid="{00000000-0005-0000-0000-00003E190000}"/>
    <cellStyle name="Assumption Multiple. 2 2 2 2 4 10" xfId="6507" xr:uid="{00000000-0005-0000-0000-00003F190000}"/>
    <cellStyle name="Assumption Multiple. 2 2 2 2 4 2" xfId="6508" xr:uid="{00000000-0005-0000-0000-000040190000}"/>
    <cellStyle name="Assumption Multiple. 2 2 2 2 4 3" xfId="6509" xr:uid="{00000000-0005-0000-0000-000041190000}"/>
    <cellStyle name="Assumption Multiple. 2 2 2 2 4 4" xfId="6510" xr:uid="{00000000-0005-0000-0000-000042190000}"/>
    <cellStyle name="Assumption Multiple. 2 2 2 2 4 5" xfId="6511" xr:uid="{00000000-0005-0000-0000-000043190000}"/>
    <cellStyle name="Assumption Multiple. 2 2 2 2 4 6" xfId="6512" xr:uid="{00000000-0005-0000-0000-000044190000}"/>
    <cellStyle name="Assumption Multiple. 2 2 2 2 4 7" xfId="6513" xr:uid="{00000000-0005-0000-0000-000045190000}"/>
    <cellStyle name="Assumption Multiple. 2 2 2 2 4 8" xfId="6514" xr:uid="{00000000-0005-0000-0000-000046190000}"/>
    <cellStyle name="Assumption Multiple. 2 2 2 2 4 9" xfId="6515" xr:uid="{00000000-0005-0000-0000-000047190000}"/>
    <cellStyle name="Assumption Multiple. 2 2 2 2 5" xfId="6516" xr:uid="{00000000-0005-0000-0000-000048190000}"/>
    <cellStyle name="Assumption Multiple. 2 2 2 2 6" xfId="6517" xr:uid="{00000000-0005-0000-0000-000049190000}"/>
    <cellStyle name="Assumption Multiple. 2 2 2 2 7" xfId="6518" xr:uid="{00000000-0005-0000-0000-00004A190000}"/>
    <cellStyle name="Assumption Multiple. 2 2 2 2 8" xfId="6519" xr:uid="{00000000-0005-0000-0000-00004B190000}"/>
    <cellStyle name="Assumption Multiple. 2 2 2 2 9" xfId="6520" xr:uid="{00000000-0005-0000-0000-00004C190000}"/>
    <cellStyle name="Assumption Multiple. 2 2 2 3" xfId="6521" xr:uid="{00000000-0005-0000-0000-00004D190000}"/>
    <cellStyle name="Assumption Multiple. 2 2 2 3 10" xfId="6522" xr:uid="{00000000-0005-0000-0000-00004E190000}"/>
    <cellStyle name="Assumption Multiple. 2 2 2 3 11" xfId="6523" xr:uid="{00000000-0005-0000-0000-00004F190000}"/>
    <cellStyle name="Assumption Multiple. 2 2 2 3 12" xfId="6524" xr:uid="{00000000-0005-0000-0000-000050190000}"/>
    <cellStyle name="Assumption Multiple. 2 2 2 3 2" xfId="6525" xr:uid="{00000000-0005-0000-0000-000051190000}"/>
    <cellStyle name="Assumption Multiple. 2 2 2 3 2 10" xfId="6526" xr:uid="{00000000-0005-0000-0000-000052190000}"/>
    <cellStyle name="Assumption Multiple. 2 2 2 3 2 2" xfId="6527" xr:uid="{00000000-0005-0000-0000-000053190000}"/>
    <cellStyle name="Assumption Multiple. 2 2 2 3 2 2 10" xfId="6528" xr:uid="{00000000-0005-0000-0000-000054190000}"/>
    <cellStyle name="Assumption Multiple. 2 2 2 3 2 2 2" xfId="6529" xr:uid="{00000000-0005-0000-0000-000055190000}"/>
    <cellStyle name="Assumption Multiple. 2 2 2 3 2 2 3" xfId="6530" xr:uid="{00000000-0005-0000-0000-000056190000}"/>
    <cellStyle name="Assumption Multiple. 2 2 2 3 2 2 4" xfId="6531" xr:uid="{00000000-0005-0000-0000-000057190000}"/>
    <cellStyle name="Assumption Multiple. 2 2 2 3 2 2 5" xfId="6532" xr:uid="{00000000-0005-0000-0000-000058190000}"/>
    <cellStyle name="Assumption Multiple. 2 2 2 3 2 2 6" xfId="6533" xr:uid="{00000000-0005-0000-0000-000059190000}"/>
    <cellStyle name="Assumption Multiple. 2 2 2 3 2 2 7" xfId="6534" xr:uid="{00000000-0005-0000-0000-00005A190000}"/>
    <cellStyle name="Assumption Multiple. 2 2 2 3 2 2 8" xfId="6535" xr:uid="{00000000-0005-0000-0000-00005B190000}"/>
    <cellStyle name="Assumption Multiple. 2 2 2 3 2 2 9" xfId="6536" xr:uid="{00000000-0005-0000-0000-00005C190000}"/>
    <cellStyle name="Assumption Multiple. 2 2 2 3 2 3" xfId="6537" xr:uid="{00000000-0005-0000-0000-00005D190000}"/>
    <cellStyle name="Assumption Multiple. 2 2 2 3 2 4" xfId="6538" xr:uid="{00000000-0005-0000-0000-00005E190000}"/>
    <cellStyle name="Assumption Multiple. 2 2 2 3 2 5" xfId="6539" xr:uid="{00000000-0005-0000-0000-00005F190000}"/>
    <cellStyle name="Assumption Multiple. 2 2 2 3 2 6" xfId="6540" xr:uid="{00000000-0005-0000-0000-000060190000}"/>
    <cellStyle name="Assumption Multiple. 2 2 2 3 2 7" xfId="6541" xr:uid="{00000000-0005-0000-0000-000061190000}"/>
    <cellStyle name="Assumption Multiple. 2 2 2 3 2 8" xfId="6542" xr:uid="{00000000-0005-0000-0000-000062190000}"/>
    <cellStyle name="Assumption Multiple. 2 2 2 3 2 9" xfId="6543" xr:uid="{00000000-0005-0000-0000-000063190000}"/>
    <cellStyle name="Assumption Multiple. 2 2 2 3 3" xfId="6544" xr:uid="{00000000-0005-0000-0000-000064190000}"/>
    <cellStyle name="Assumption Multiple. 2 2 2 3 3 10" xfId="6545" xr:uid="{00000000-0005-0000-0000-000065190000}"/>
    <cellStyle name="Assumption Multiple. 2 2 2 3 3 2" xfId="6546" xr:uid="{00000000-0005-0000-0000-000066190000}"/>
    <cellStyle name="Assumption Multiple. 2 2 2 3 3 3" xfId="6547" xr:uid="{00000000-0005-0000-0000-000067190000}"/>
    <cellStyle name="Assumption Multiple. 2 2 2 3 3 4" xfId="6548" xr:uid="{00000000-0005-0000-0000-000068190000}"/>
    <cellStyle name="Assumption Multiple. 2 2 2 3 3 5" xfId="6549" xr:uid="{00000000-0005-0000-0000-000069190000}"/>
    <cellStyle name="Assumption Multiple. 2 2 2 3 3 6" xfId="6550" xr:uid="{00000000-0005-0000-0000-00006A190000}"/>
    <cellStyle name="Assumption Multiple. 2 2 2 3 3 7" xfId="6551" xr:uid="{00000000-0005-0000-0000-00006B190000}"/>
    <cellStyle name="Assumption Multiple. 2 2 2 3 3 8" xfId="6552" xr:uid="{00000000-0005-0000-0000-00006C190000}"/>
    <cellStyle name="Assumption Multiple. 2 2 2 3 3 9" xfId="6553" xr:uid="{00000000-0005-0000-0000-00006D190000}"/>
    <cellStyle name="Assumption Multiple. 2 2 2 3 4" xfId="6554" xr:uid="{00000000-0005-0000-0000-00006E190000}"/>
    <cellStyle name="Assumption Multiple. 2 2 2 3 5" xfId="6555" xr:uid="{00000000-0005-0000-0000-00006F190000}"/>
    <cellStyle name="Assumption Multiple. 2 2 2 3 6" xfId="6556" xr:uid="{00000000-0005-0000-0000-000070190000}"/>
    <cellStyle name="Assumption Multiple. 2 2 2 3 7" xfId="6557" xr:uid="{00000000-0005-0000-0000-000071190000}"/>
    <cellStyle name="Assumption Multiple. 2 2 2 3 8" xfId="6558" xr:uid="{00000000-0005-0000-0000-000072190000}"/>
    <cellStyle name="Assumption Multiple. 2 2 2 3 9" xfId="6559" xr:uid="{00000000-0005-0000-0000-000073190000}"/>
    <cellStyle name="Assumption Multiple. 2 2 2 4" xfId="6560" xr:uid="{00000000-0005-0000-0000-000074190000}"/>
    <cellStyle name="Assumption Multiple. 2 2 2 4 10" xfId="6561" xr:uid="{00000000-0005-0000-0000-000075190000}"/>
    <cellStyle name="Assumption Multiple. 2 2 2 4 2" xfId="6562" xr:uid="{00000000-0005-0000-0000-000076190000}"/>
    <cellStyle name="Assumption Multiple. 2 2 2 4 2 10" xfId="6563" xr:uid="{00000000-0005-0000-0000-000077190000}"/>
    <cellStyle name="Assumption Multiple. 2 2 2 4 2 2" xfId="6564" xr:uid="{00000000-0005-0000-0000-000078190000}"/>
    <cellStyle name="Assumption Multiple. 2 2 2 4 2 3" xfId="6565" xr:uid="{00000000-0005-0000-0000-000079190000}"/>
    <cellStyle name="Assumption Multiple. 2 2 2 4 2 4" xfId="6566" xr:uid="{00000000-0005-0000-0000-00007A190000}"/>
    <cellStyle name="Assumption Multiple. 2 2 2 4 2 5" xfId="6567" xr:uid="{00000000-0005-0000-0000-00007B190000}"/>
    <cellStyle name="Assumption Multiple. 2 2 2 4 2 6" xfId="6568" xr:uid="{00000000-0005-0000-0000-00007C190000}"/>
    <cellStyle name="Assumption Multiple. 2 2 2 4 2 7" xfId="6569" xr:uid="{00000000-0005-0000-0000-00007D190000}"/>
    <cellStyle name="Assumption Multiple. 2 2 2 4 2 8" xfId="6570" xr:uid="{00000000-0005-0000-0000-00007E190000}"/>
    <cellStyle name="Assumption Multiple. 2 2 2 4 2 9" xfId="6571" xr:uid="{00000000-0005-0000-0000-00007F190000}"/>
    <cellStyle name="Assumption Multiple. 2 2 2 4 3" xfId="6572" xr:uid="{00000000-0005-0000-0000-000080190000}"/>
    <cellStyle name="Assumption Multiple. 2 2 2 4 4" xfId="6573" xr:uid="{00000000-0005-0000-0000-000081190000}"/>
    <cellStyle name="Assumption Multiple. 2 2 2 4 5" xfId="6574" xr:uid="{00000000-0005-0000-0000-000082190000}"/>
    <cellStyle name="Assumption Multiple. 2 2 2 4 6" xfId="6575" xr:uid="{00000000-0005-0000-0000-000083190000}"/>
    <cellStyle name="Assumption Multiple. 2 2 2 4 7" xfId="6576" xr:uid="{00000000-0005-0000-0000-000084190000}"/>
    <cellStyle name="Assumption Multiple. 2 2 2 4 8" xfId="6577" xr:uid="{00000000-0005-0000-0000-000085190000}"/>
    <cellStyle name="Assumption Multiple. 2 2 2 4 9" xfId="6578" xr:uid="{00000000-0005-0000-0000-000086190000}"/>
    <cellStyle name="Assumption Multiple. 2 2 2 5" xfId="6579" xr:uid="{00000000-0005-0000-0000-000087190000}"/>
    <cellStyle name="Assumption Multiple. 2 2 2 5 10" xfId="6580" xr:uid="{00000000-0005-0000-0000-000088190000}"/>
    <cellStyle name="Assumption Multiple. 2 2 2 5 2" xfId="6581" xr:uid="{00000000-0005-0000-0000-000089190000}"/>
    <cellStyle name="Assumption Multiple. 2 2 2 5 3" xfId="6582" xr:uid="{00000000-0005-0000-0000-00008A190000}"/>
    <cellStyle name="Assumption Multiple. 2 2 2 5 4" xfId="6583" xr:uid="{00000000-0005-0000-0000-00008B190000}"/>
    <cellStyle name="Assumption Multiple. 2 2 2 5 5" xfId="6584" xr:uid="{00000000-0005-0000-0000-00008C190000}"/>
    <cellStyle name="Assumption Multiple. 2 2 2 5 6" xfId="6585" xr:uid="{00000000-0005-0000-0000-00008D190000}"/>
    <cellStyle name="Assumption Multiple. 2 2 2 5 7" xfId="6586" xr:uid="{00000000-0005-0000-0000-00008E190000}"/>
    <cellStyle name="Assumption Multiple. 2 2 2 5 8" xfId="6587" xr:uid="{00000000-0005-0000-0000-00008F190000}"/>
    <cellStyle name="Assumption Multiple. 2 2 2 5 9" xfId="6588" xr:uid="{00000000-0005-0000-0000-000090190000}"/>
    <cellStyle name="Assumption Multiple. 2 2 2 6" xfId="6589" xr:uid="{00000000-0005-0000-0000-000091190000}"/>
    <cellStyle name="Assumption Multiple. 2 2 2 7" xfId="6590" xr:uid="{00000000-0005-0000-0000-000092190000}"/>
    <cellStyle name="Assumption Multiple. 2 2 2 8" xfId="6591" xr:uid="{00000000-0005-0000-0000-000093190000}"/>
    <cellStyle name="Assumption Multiple. 2 2 2 9" xfId="6592" xr:uid="{00000000-0005-0000-0000-000094190000}"/>
    <cellStyle name="Assumption Multiple. 2 2 3" xfId="6593" xr:uid="{00000000-0005-0000-0000-000095190000}"/>
    <cellStyle name="Assumption Multiple. 2 2 3 10" xfId="6594" xr:uid="{00000000-0005-0000-0000-000096190000}"/>
    <cellStyle name="Assumption Multiple. 2 2 3 11" xfId="6595" xr:uid="{00000000-0005-0000-0000-000097190000}"/>
    <cellStyle name="Assumption Multiple. 2 2 3 12" xfId="6596" xr:uid="{00000000-0005-0000-0000-000098190000}"/>
    <cellStyle name="Assumption Multiple. 2 2 3 13" xfId="6597" xr:uid="{00000000-0005-0000-0000-000099190000}"/>
    <cellStyle name="Assumption Multiple. 2 2 3 2" xfId="6598" xr:uid="{00000000-0005-0000-0000-00009A190000}"/>
    <cellStyle name="Assumption Multiple. 2 2 3 2 10" xfId="6599" xr:uid="{00000000-0005-0000-0000-00009B190000}"/>
    <cellStyle name="Assumption Multiple. 2 2 3 2 11" xfId="6600" xr:uid="{00000000-0005-0000-0000-00009C190000}"/>
    <cellStyle name="Assumption Multiple. 2 2 3 2 12" xfId="6601" xr:uid="{00000000-0005-0000-0000-00009D190000}"/>
    <cellStyle name="Assumption Multiple. 2 2 3 2 2" xfId="6602" xr:uid="{00000000-0005-0000-0000-00009E190000}"/>
    <cellStyle name="Assumption Multiple. 2 2 3 2 2 10" xfId="6603" xr:uid="{00000000-0005-0000-0000-00009F190000}"/>
    <cellStyle name="Assumption Multiple. 2 2 3 2 2 2" xfId="6604" xr:uid="{00000000-0005-0000-0000-0000A0190000}"/>
    <cellStyle name="Assumption Multiple. 2 2 3 2 2 2 10" xfId="6605" xr:uid="{00000000-0005-0000-0000-0000A1190000}"/>
    <cellStyle name="Assumption Multiple. 2 2 3 2 2 2 2" xfId="6606" xr:uid="{00000000-0005-0000-0000-0000A2190000}"/>
    <cellStyle name="Assumption Multiple. 2 2 3 2 2 2 3" xfId="6607" xr:uid="{00000000-0005-0000-0000-0000A3190000}"/>
    <cellStyle name="Assumption Multiple. 2 2 3 2 2 2 4" xfId="6608" xr:uid="{00000000-0005-0000-0000-0000A4190000}"/>
    <cellStyle name="Assumption Multiple. 2 2 3 2 2 2 5" xfId="6609" xr:uid="{00000000-0005-0000-0000-0000A5190000}"/>
    <cellStyle name="Assumption Multiple. 2 2 3 2 2 2 6" xfId="6610" xr:uid="{00000000-0005-0000-0000-0000A6190000}"/>
    <cellStyle name="Assumption Multiple. 2 2 3 2 2 2 7" xfId="6611" xr:uid="{00000000-0005-0000-0000-0000A7190000}"/>
    <cellStyle name="Assumption Multiple. 2 2 3 2 2 2 8" xfId="6612" xr:uid="{00000000-0005-0000-0000-0000A8190000}"/>
    <cellStyle name="Assumption Multiple. 2 2 3 2 2 2 9" xfId="6613" xr:uid="{00000000-0005-0000-0000-0000A9190000}"/>
    <cellStyle name="Assumption Multiple. 2 2 3 2 2 3" xfId="6614" xr:uid="{00000000-0005-0000-0000-0000AA190000}"/>
    <cellStyle name="Assumption Multiple. 2 2 3 2 2 4" xfId="6615" xr:uid="{00000000-0005-0000-0000-0000AB190000}"/>
    <cellStyle name="Assumption Multiple. 2 2 3 2 2 5" xfId="6616" xr:uid="{00000000-0005-0000-0000-0000AC190000}"/>
    <cellStyle name="Assumption Multiple. 2 2 3 2 2 6" xfId="6617" xr:uid="{00000000-0005-0000-0000-0000AD190000}"/>
    <cellStyle name="Assumption Multiple. 2 2 3 2 2 7" xfId="6618" xr:uid="{00000000-0005-0000-0000-0000AE190000}"/>
    <cellStyle name="Assumption Multiple. 2 2 3 2 2 8" xfId="6619" xr:uid="{00000000-0005-0000-0000-0000AF190000}"/>
    <cellStyle name="Assumption Multiple. 2 2 3 2 2 9" xfId="6620" xr:uid="{00000000-0005-0000-0000-0000B0190000}"/>
    <cellStyle name="Assumption Multiple. 2 2 3 2 3" xfId="6621" xr:uid="{00000000-0005-0000-0000-0000B1190000}"/>
    <cellStyle name="Assumption Multiple. 2 2 3 2 3 10" xfId="6622" xr:uid="{00000000-0005-0000-0000-0000B2190000}"/>
    <cellStyle name="Assumption Multiple. 2 2 3 2 3 2" xfId="6623" xr:uid="{00000000-0005-0000-0000-0000B3190000}"/>
    <cellStyle name="Assumption Multiple. 2 2 3 2 3 3" xfId="6624" xr:uid="{00000000-0005-0000-0000-0000B4190000}"/>
    <cellStyle name="Assumption Multiple. 2 2 3 2 3 4" xfId="6625" xr:uid="{00000000-0005-0000-0000-0000B5190000}"/>
    <cellStyle name="Assumption Multiple. 2 2 3 2 3 5" xfId="6626" xr:uid="{00000000-0005-0000-0000-0000B6190000}"/>
    <cellStyle name="Assumption Multiple. 2 2 3 2 3 6" xfId="6627" xr:uid="{00000000-0005-0000-0000-0000B7190000}"/>
    <cellStyle name="Assumption Multiple. 2 2 3 2 3 7" xfId="6628" xr:uid="{00000000-0005-0000-0000-0000B8190000}"/>
    <cellStyle name="Assumption Multiple. 2 2 3 2 3 8" xfId="6629" xr:uid="{00000000-0005-0000-0000-0000B9190000}"/>
    <cellStyle name="Assumption Multiple. 2 2 3 2 3 9" xfId="6630" xr:uid="{00000000-0005-0000-0000-0000BA190000}"/>
    <cellStyle name="Assumption Multiple. 2 2 3 2 4" xfId="6631" xr:uid="{00000000-0005-0000-0000-0000BB190000}"/>
    <cellStyle name="Assumption Multiple. 2 2 3 2 5" xfId="6632" xr:uid="{00000000-0005-0000-0000-0000BC190000}"/>
    <cellStyle name="Assumption Multiple. 2 2 3 2 6" xfId="6633" xr:uid="{00000000-0005-0000-0000-0000BD190000}"/>
    <cellStyle name="Assumption Multiple. 2 2 3 2 7" xfId="6634" xr:uid="{00000000-0005-0000-0000-0000BE190000}"/>
    <cellStyle name="Assumption Multiple. 2 2 3 2 8" xfId="6635" xr:uid="{00000000-0005-0000-0000-0000BF190000}"/>
    <cellStyle name="Assumption Multiple. 2 2 3 2 9" xfId="6636" xr:uid="{00000000-0005-0000-0000-0000C0190000}"/>
    <cellStyle name="Assumption Multiple. 2 2 3 3" xfId="6637" xr:uid="{00000000-0005-0000-0000-0000C1190000}"/>
    <cellStyle name="Assumption Multiple. 2 2 3 3 10" xfId="6638" xr:uid="{00000000-0005-0000-0000-0000C2190000}"/>
    <cellStyle name="Assumption Multiple. 2 2 3 3 2" xfId="6639" xr:uid="{00000000-0005-0000-0000-0000C3190000}"/>
    <cellStyle name="Assumption Multiple. 2 2 3 3 2 10" xfId="6640" xr:uid="{00000000-0005-0000-0000-0000C4190000}"/>
    <cellStyle name="Assumption Multiple. 2 2 3 3 2 2" xfId="6641" xr:uid="{00000000-0005-0000-0000-0000C5190000}"/>
    <cellStyle name="Assumption Multiple. 2 2 3 3 2 3" xfId="6642" xr:uid="{00000000-0005-0000-0000-0000C6190000}"/>
    <cellStyle name="Assumption Multiple. 2 2 3 3 2 4" xfId="6643" xr:uid="{00000000-0005-0000-0000-0000C7190000}"/>
    <cellStyle name="Assumption Multiple. 2 2 3 3 2 5" xfId="6644" xr:uid="{00000000-0005-0000-0000-0000C8190000}"/>
    <cellStyle name="Assumption Multiple. 2 2 3 3 2 6" xfId="6645" xr:uid="{00000000-0005-0000-0000-0000C9190000}"/>
    <cellStyle name="Assumption Multiple. 2 2 3 3 2 7" xfId="6646" xr:uid="{00000000-0005-0000-0000-0000CA190000}"/>
    <cellStyle name="Assumption Multiple. 2 2 3 3 2 8" xfId="6647" xr:uid="{00000000-0005-0000-0000-0000CB190000}"/>
    <cellStyle name="Assumption Multiple. 2 2 3 3 2 9" xfId="6648" xr:uid="{00000000-0005-0000-0000-0000CC190000}"/>
    <cellStyle name="Assumption Multiple. 2 2 3 3 3" xfId="6649" xr:uid="{00000000-0005-0000-0000-0000CD190000}"/>
    <cellStyle name="Assumption Multiple. 2 2 3 3 4" xfId="6650" xr:uid="{00000000-0005-0000-0000-0000CE190000}"/>
    <cellStyle name="Assumption Multiple. 2 2 3 3 5" xfId="6651" xr:uid="{00000000-0005-0000-0000-0000CF190000}"/>
    <cellStyle name="Assumption Multiple. 2 2 3 3 6" xfId="6652" xr:uid="{00000000-0005-0000-0000-0000D0190000}"/>
    <cellStyle name="Assumption Multiple. 2 2 3 3 7" xfId="6653" xr:uid="{00000000-0005-0000-0000-0000D1190000}"/>
    <cellStyle name="Assumption Multiple. 2 2 3 3 8" xfId="6654" xr:uid="{00000000-0005-0000-0000-0000D2190000}"/>
    <cellStyle name="Assumption Multiple. 2 2 3 3 9" xfId="6655" xr:uid="{00000000-0005-0000-0000-0000D3190000}"/>
    <cellStyle name="Assumption Multiple. 2 2 3 4" xfId="6656" xr:uid="{00000000-0005-0000-0000-0000D4190000}"/>
    <cellStyle name="Assumption Multiple. 2 2 3 4 10" xfId="6657" xr:uid="{00000000-0005-0000-0000-0000D5190000}"/>
    <cellStyle name="Assumption Multiple. 2 2 3 4 2" xfId="6658" xr:uid="{00000000-0005-0000-0000-0000D6190000}"/>
    <cellStyle name="Assumption Multiple. 2 2 3 4 3" xfId="6659" xr:uid="{00000000-0005-0000-0000-0000D7190000}"/>
    <cellStyle name="Assumption Multiple. 2 2 3 4 4" xfId="6660" xr:uid="{00000000-0005-0000-0000-0000D8190000}"/>
    <cellStyle name="Assumption Multiple. 2 2 3 4 5" xfId="6661" xr:uid="{00000000-0005-0000-0000-0000D9190000}"/>
    <cellStyle name="Assumption Multiple. 2 2 3 4 6" xfId="6662" xr:uid="{00000000-0005-0000-0000-0000DA190000}"/>
    <cellStyle name="Assumption Multiple. 2 2 3 4 7" xfId="6663" xr:uid="{00000000-0005-0000-0000-0000DB190000}"/>
    <cellStyle name="Assumption Multiple. 2 2 3 4 8" xfId="6664" xr:uid="{00000000-0005-0000-0000-0000DC190000}"/>
    <cellStyle name="Assumption Multiple. 2 2 3 4 9" xfId="6665" xr:uid="{00000000-0005-0000-0000-0000DD190000}"/>
    <cellStyle name="Assumption Multiple. 2 2 3 5" xfId="6666" xr:uid="{00000000-0005-0000-0000-0000DE190000}"/>
    <cellStyle name="Assumption Multiple. 2 2 3 6" xfId="6667" xr:uid="{00000000-0005-0000-0000-0000DF190000}"/>
    <cellStyle name="Assumption Multiple. 2 2 3 7" xfId="6668" xr:uid="{00000000-0005-0000-0000-0000E0190000}"/>
    <cellStyle name="Assumption Multiple. 2 2 3 8" xfId="6669" xr:uid="{00000000-0005-0000-0000-0000E1190000}"/>
    <cellStyle name="Assumption Multiple. 2 2 3 9" xfId="6670" xr:uid="{00000000-0005-0000-0000-0000E2190000}"/>
    <cellStyle name="Assumption Multiple. 2 2 4" xfId="6671" xr:uid="{00000000-0005-0000-0000-0000E3190000}"/>
    <cellStyle name="Assumption Multiple. 2 2 4 10" xfId="6672" xr:uid="{00000000-0005-0000-0000-0000E4190000}"/>
    <cellStyle name="Assumption Multiple. 2 2 4 11" xfId="6673" xr:uid="{00000000-0005-0000-0000-0000E5190000}"/>
    <cellStyle name="Assumption Multiple. 2 2 4 12" xfId="6674" xr:uid="{00000000-0005-0000-0000-0000E6190000}"/>
    <cellStyle name="Assumption Multiple. 2 2 4 13" xfId="6675" xr:uid="{00000000-0005-0000-0000-0000E7190000}"/>
    <cellStyle name="Assumption Multiple. 2 2 4 2" xfId="6676" xr:uid="{00000000-0005-0000-0000-0000E8190000}"/>
    <cellStyle name="Assumption Multiple. 2 2 4 2 10" xfId="6677" xr:uid="{00000000-0005-0000-0000-0000E9190000}"/>
    <cellStyle name="Assumption Multiple. 2 2 4 2 11" xfId="6678" xr:uid="{00000000-0005-0000-0000-0000EA190000}"/>
    <cellStyle name="Assumption Multiple. 2 2 4 2 12" xfId="6679" xr:uid="{00000000-0005-0000-0000-0000EB190000}"/>
    <cellStyle name="Assumption Multiple. 2 2 4 2 2" xfId="6680" xr:uid="{00000000-0005-0000-0000-0000EC190000}"/>
    <cellStyle name="Assumption Multiple. 2 2 4 2 2 10" xfId="6681" xr:uid="{00000000-0005-0000-0000-0000ED190000}"/>
    <cellStyle name="Assumption Multiple. 2 2 4 2 2 2" xfId="6682" xr:uid="{00000000-0005-0000-0000-0000EE190000}"/>
    <cellStyle name="Assumption Multiple. 2 2 4 2 2 2 10" xfId="6683" xr:uid="{00000000-0005-0000-0000-0000EF190000}"/>
    <cellStyle name="Assumption Multiple. 2 2 4 2 2 2 2" xfId="6684" xr:uid="{00000000-0005-0000-0000-0000F0190000}"/>
    <cellStyle name="Assumption Multiple. 2 2 4 2 2 2 3" xfId="6685" xr:uid="{00000000-0005-0000-0000-0000F1190000}"/>
    <cellStyle name="Assumption Multiple. 2 2 4 2 2 2 4" xfId="6686" xr:uid="{00000000-0005-0000-0000-0000F2190000}"/>
    <cellStyle name="Assumption Multiple. 2 2 4 2 2 2 5" xfId="6687" xr:uid="{00000000-0005-0000-0000-0000F3190000}"/>
    <cellStyle name="Assumption Multiple. 2 2 4 2 2 2 6" xfId="6688" xr:uid="{00000000-0005-0000-0000-0000F4190000}"/>
    <cellStyle name="Assumption Multiple. 2 2 4 2 2 2 7" xfId="6689" xr:uid="{00000000-0005-0000-0000-0000F5190000}"/>
    <cellStyle name="Assumption Multiple. 2 2 4 2 2 2 8" xfId="6690" xr:uid="{00000000-0005-0000-0000-0000F6190000}"/>
    <cellStyle name="Assumption Multiple. 2 2 4 2 2 2 9" xfId="6691" xr:uid="{00000000-0005-0000-0000-0000F7190000}"/>
    <cellStyle name="Assumption Multiple. 2 2 4 2 2 3" xfId="6692" xr:uid="{00000000-0005-0000-0000-0000F8190000}"/>
    <cellStyle name="Assumption Multiple. 2 2 4 2 2 4" xfId="6693" xr:uid="{00000000-0005-0000-0000-0000F9190000}"/>
    <cellStyle name="Assumption Multiple. 2 2 4 2 2 5" xfId="6694" xr:uid="{00000000-0005-0000-0000-0000FA190000}"/>
    <cellStyle name="Assumption Multiple. 2 2 4 2 2 6" xfId="6695" xr:uid="{00000000-0005-0000-0000-0000FB190000}"/>
    <cellStyle name="Assumption Multiple. 2 2 4 2 2 7" xfId="6696" xr:uid="{00000000-0005-0000-0000-0000FC190000}"/>
    <cellStyle name="Assumption Multiple. 2 2 4 2 2 8" xfId="6697" xr:uid="{00000000-0005-0000-0000-0000FD190000}"/>
    <cellStyle name="Assumption Multiple. 2 2 4 2 2 9" xfId="6698" xr:uid="{00000000-0005-0000-0000-0000FE190000}"/>
    <cellStyle name="Assumption Multiple. 2 2 4 2 3" xfId="6699" xr:uid="{00000000-0005-0000-0000-0000FF190000}"/>
    <cellStyle name="Assumption Multiple. 2 2 4 2 3 10" xfId="6700" xr:uid="{00000000-0005-0000-0000-0000001A0000}"/>
    <cellStyle name="Assumption Multiple. 2 2 4 2 3 2" xfId="6701" xr:uid="{00000000-0005-0000-0000-0000011A0000}"/>
    <cellStyle name="Assumption Multiple. 2 2 4 2 3 3" xfId="6702" xr:uid="{00000000-0005-0000-0000-0000021A0000}"/>
    <cellStyle name="Assumption Multiple. 2 2 4 2 3 4" xfId="6703" xr:uid="{00000000-0005-0000-0000-0000031A0000}"/>
    <cellStyle name="Assumption Multiple. 2 2 4 2 3 5" xfId="6704" xr:uid="{00000000-0005-0000-0000-0000041A0000}"/>
    <cellStyle name="Assumption Multiple. 2 2 4 2 3 6" xfId="6705" xr:uid="{00000000-0005-0000-0000-0000051A0000}"/>
    <cellStyle name="Assumption Multiple. 2 2 4 2 3 7" xfId="6706" xr:uid="{00000000-0005-0000-0000-0000061A0000}"/>
    <cellStyle name="Assumption Multiple. 2 2 4 2 3 8" xfId="6707" xr:uid="{00000000-0005-0000-0000-0000071A0000}"/>
    <cellStyle name="Assumption Multiple. 2 2 4 2 3 9" xfId="6708" xr:uid="{00000000-0005-0000-0000-0000081A0000}"/>
    <cellStyle name="Assumption Multiple. 2 2 4 2 4" xfId="6709" xr:uid="{00000000-0005-0000-0000-0000091A0000}"/>
    <cellStyle name="Assumption Multiple. 2 2 4 2 5" xfId="6710" xr:uid="{00000000-0005-0000-0000-00000A1A0000}"/>
    <cellStyle name="Assumption Multiple. 2 2 4 2 6" xfId="6711" xr:uid="{00000000-0005-0000-0000-00000B1A0000}"/>
    <cellStyle name="Assumption Multiple. 2 2 4 2 7" xfId="6712" xr:uid="{00000000-0005-0000-0000-00000C1A0000}"/>
    <cellStyle name="Assumption Multiple. 2 2 4 2 8" xfId="6713" xr:uid="{00000000-0005-0000-0000-00000D1A0000}"/>
    <cellStyle name="Assumption Multiple. 2 2 4 2 9" xfId="6714" xr:uid="{00000000-0005-0000-0000-00000E1A0000}"/>
    <cellStyle name="Assumption Multiple. 2 2 4 3" xfId="6715" xr:uid="{00000000-0005-0000-0000-00000F1A0000}"/>
    <cellStyle name="Assumption Multiple. 2 2 4 3 10" xfId="6716" xr:uid="{00000000-0005-0000-0000-0000101A0000}"/>
    <cellStyle name="Assumption Multiple. 2 2 4 3 2" xfId="6717" xr:uid="{00000000-0005-0000-0000-0000111A0000}"/>
    <cellStyle name="Assumption Multiple. 2 2 4 3 2 10" xfId="6718" xr:uid="{00000000-0005-0000-0000-0000121A0000}"/>
    <cellStyle name="Assumption Multiple. 2 2 4 3 2 2" xfId="6719" xr:uid="{00000000-0005-0000-0000-0000131A0000}"/>
    <cellStyle name="Assumption Multiple. 2 2 4 3 2 3" xfId="6720" xr:uid="{00000000-0005-0000-0000-0000141A0000}"/>
    <cellStyle name="Assumption Multiple. 2 2 4 3 2 4" xfId="6721" xr:uid="{00000000-0005-0000-0000-0000151A0000}"/>
    <cellStyle name="Assumption Multiple. 2 2 4 3 2 5" xfId="6722" xr:uid="{00000000-0005-0000-0000-0000161A0000}"/>
    <cellStyle name="Assumption Multiple. 2 2 4 3 2 6" xfId="6723" xr:uid="{00000000-0005-0000-0000-0000171A0000}"/>
    <cellStyle name="Assumption Multiple. 2 2 4 3 2 7" xfId="6724" xr:uid="{00000000-0005-0000-0000-0000181A0000}"/>
    <cellStyle name="Assumption Multiple. 2 2 4 3 2 8" xfId="6725" xr:uid="{00000000-0005-0000-0000-0000191A0000}"/>
    <cellStyle name="Assumption Multiple. 2 2 4 3 2 9" xfId="6726" xr:uid="{00000000-0005-0000-0000-00001A1A0000}"/>
    <cellStyle name="Assumption Multiple. 2 2 4 3 3" xfId="6727" xr:uid="{00000000-0005-0000-0000-00001B1A0000}"/>
    <cellStyle name="Assumption Multiple. 2 2 4 3 4" xfId="6728" xr:uid="{00000000-0005-0000-0000-00001C1A0000}"/>
    <cellStyle name="Assumption Multiple. 2 2 4 3 5" xfId="6729" xr:uid="{00000000-0005-0000-0000-00001D1A0000}"/>
    <cellStyle name="Assumption Multiple. 2 2 4 3 6" xfId="6730" xr:uid="{00000000-0005-0000-0000-00001E1A0000}"/>
    <cellStyle name="Assumption Multiple. 2 2 4 3 7" xfId="6731" xr:uid="{00000000-0005-0000-0000-00001F1A0000}"/>
    <cellStyle name="Assumption Multiple. 2 2 4 3 8" xfId="6732" xr:uid="{00000000-0005-0000-0000-0000201A0000}"/>
    <cellStyle name="Assumption Multiple. 2 2 4 3 9" xfId="6733" xr:uid="{00000000-0005-0000-0000-0000211A0000}"/>
    <cellStyle name="Assumption Multiple. 2 2 4 4" xfId="6734" xr:uid="{00000000-0005-0000-0000-0000221A0000}"/>
    <cellStyle name="Assumption Multiple. 2 2 4 4 10" xfId="6735" xr:uid="{00000000-0005-0000-0000-0000231A0000}"/>
    <cellStyle name="Assumption Multiple. 2 2 4 4 2" xfId="6736" xr:uid="{00000000-0005-0000-0000-0000241A0000}"/>
    <cellStyle name="Assumption Multiple. 2 2 4 4 3" xfId="6737" xr:uid="{00000000-0005-0000-0000-0000251A0000}"/>
    <cellStyle name="Assumption Multiple. 2 2 4 4 4" xfId="6738" xr:uid="{00000000-0005-0000-0000-0000261A0000}"/>
    <cellStyle name="Assumption Multiple. 2 2 4 4 5" xfId="6739" xr:uid="{00000000-0005-0000-0000-0000271A0000}"/>
    <cellStyle name="Assumption Multiple. 2 2 4 4 6" xfId="6740" xr:uid="{00000000-0005-0000-0000-0000281A0000}"/>
    <cellStyle name="Assumption Multiple. 2 2 4 4 7" xfId="6741" xr:uid="{00000000-0005-0000-0000-0000291A0000}"/>
    <cellStyle name="Assumption Multiple. 2 2 4 4 8" xfId="6742" xr:uid="{00000000-0005-0000-0000-00002A1A0000}"/>
    <cellStyle name="Assumption Multiple. 2 2 4 4 9" xfId="6743" xr:uid="{00000000-0005-0000-0000-00002B1A0000}"/>
    <cellStyle name="Assumption Multiple. 2 2 4 5" xfId="6744" xr:uid="{00000000-0005-0000-0000-00002C1A0000}"/>
    <cellStyle name="Assumption Multiple. 2 2 4 6" xfId="6745" xr:uid="{00000000-0005-0000-0000-00002D1A0000}"/>
    <cellStyle name="Assumption Multiple. 2 2 4 7" xfId="6746" xr:uid="{00000000-0005-0000-0000-00002E1A0000}"/>
    <cellStyle name="Assumption Multiple. 2 2 4 8" xfId="6747" xr:uid="{00000000-0005-0000-0000-00002F1A0000}"/>
    <cellStyle name="Assumption Multiple. 2 2 4 9" xfId="6748" xr:uid="{00000000-0005-0000-0000-0000301A0000}"/>
    <cellStyle name="Assumption Multiple. 2 2 5" xfId="6749" xr:uid="{00000000-0005-0000-0000-0000311A0000}"/>
    <cellStyle name="Assumption Multiple. 2 2 5 10" xfId="6750" xr:uid="{00000000-0005-0000-0000-0000321A0000}"/>
    <cellStyle name="Assumption Multiple. 2 2 5 11" xfId="6751" xr:uid="{00000000-0005-0000-0000-0000331A0000}"/>
    <cellStyle name="Assumption Multiple. 2 2 5 12" xfId="6752" xr:uid="{00000000-0005-0000-0000-0000341A0000}"/>
    <cellStyle name="Assumption Multiple. 2 2 5 2" xfId="6753" xr:uid="{00000000-0005-0000-0000-0000351A0000}"/>
    <cellStyle name="Assumption Multiple. 2 2 5 2 10" xfId="6754" xr:uid="{00000000-0005-0000-0000-0000361A0000}"/>
    <cellStyle name="Assumption Multiple. 2 2 5 2 2" xfId="6755" xr:uid="{00000000-0005-0000-0000-0000371A0000}"/>
    <cellStyle name="Assumption Multiple. 2 2 5 2 2 10" xfId="6756" xr:uid="{00000000-0005-0000-0000-0000381A0000}"/>
    <cellStyle name="Assumption Multiple. 2 2 5 2 2 2" xfId="6757" xr:uid="{00000000-0005-0000-0000-0000391A0000}"/>
    <cellStyle name="Assumption Multiple. 2 2 5 2 2 3" xfId="6758" xr:uid="{00000000-0005-0000-0000-00003A1A0000}"/>
    <cellStyle name="Assumption Multiple. 2 2 5 2 2 4" xfId="6759" xr:uid="{00000000-0005-0000-0000-00003B1A0000}"/>
    <cellStyle name="Assumption Multiple. 2 2 5 2 2 5" xfId="6760" xr:uid="{00000000-0005-0000-0000-00003C1A0000}"/>
    <cellStyle name="Assumption Multiple. 2 2 5 2 2 6" xfId="6761" xr:uid="{00000000-0005-0000-0000-00003D1A0000}"/>
    <cellStyle name="Assumption Multiple. 2 2 5 2 2 7" xfId="6762" xr:uid="{00000000-0005-0000-0000-00003E1A0000}"/>
    <cellStyle name="Assumption Multiple. 2 2 5 2 2 8" xfId="6763" xr:uid="{00000000-0005-0000-0000-00003F1A0000}"/>
    <cellStyle name="Assumption Multiple. 2 2 5 2 2 9" xfId="6764" xr:uid="{00000000-0005-0000-0000-0000401A0000}"/>
    <cellStyle name="Assumption Multiple. 2 2 5 2 3" xfId="6765" xr:uid="{00000000-0005-0000-0000-0000411A0000}"/>
    <cellStyle name="Assumption Multiple. 2 2 5 2 4" xfId="6766" xr:uid="{00000000-0005-0000-0000-0000421A0000}"/>
    <cellStyle name="Assumption Multiple. 2 2 5 2 5" xfId="6767" xr:uid="{00000000-0005-0000-0000-0000431A0000}"/>
    <cellStyle name="Assumption Multiple. 2 2 5 2 6" xfId="6768" xr:uid="{00000000-0005-0000-0000-0000441A0000}"/>
    <cellStyle name="Assumption Multiple. 2 2 5 2 7" xfId="6769" xr:uid="{00000000-0005-0000-0000-0000451A0000}"/>
    <cellStyle name="Assumption Multiple. 2 2 5 2 8" xfId="6770" xr:uid="{00000000-0005-0000-0000-0000461A0000}"/>
    <cellStyle name="Assumption Multiple. 2 2 5 2 9" xfId="6771" xr:uid="{00000000-0005-0000-0000-0000471A0000}"/>
    <cellStyle name="Assumption Multiple. 2 2 5 3" xfId="6772" xr:uid="{00000000-0005-0000-0000-0000481A0000}"/>
    <cellStyle name="Assumption Multiple. 2 2 5 3 10" xfId="6773" xr:uid="{00000000-0005-0000-0000-0000491A0000}"/>
    <cellStyle name="Assumption Multiple. 2 2 5 3 2" xfId="6774" xr:uid="{00000000-0005-0000-0000-00004A1A0000}"/>
    <cellStyle name="Assumption Multiple. 2 2 5 3 3" xfId="6775" xr:uid="{00000000-0005-0000-0000-00004B1A0000}"/>
    <cellStyle name="Assumption Multiple. 2 2 5 3 4" xfId="6776" xr:uid="{00000000-0005-0000-0000-00004C1A0000}"/>
    <cellStyle name="Assumption Multiple. 2 2 5 3 5" xfId="6777" xr:uid="{00000000-0005-0000-0000-00004D1A0000}"/>
    <cellStyle name="Assumption Multiple. 2 2 5 3 6" xfId="6778" xr:uid="{00000000-0005-0000-0000-00004E1A0000}"/>
    <cellStyle name="Assumption Multiple. 2 2 5 3 7" xfId="6779" xr:uid="{00000000-0005-0000-0000-00004F1A0000}"/>
    <cellStyle name="Assumption Multiple. 2 2 5 3 8" xfId="6780" xr:uid="{00000000-0005-0000-0000-0000501A0000}"/>
    <cellStyle name="Assumption Multiple. 2 2 5 3 9" xfId="6781" xr:uid="{00000000-0005-0000-0000-0000511A0000}"/>
    <cellStyle name="Assumption Multiple. 2 2 5 4" xfId="6782" xr:uid="{00000000-0005-0000-0000-0000521A0000}"/>
    <cellStyle name="Assumption Multiple. 2 2 5 5" xfId="6783" xr:uid="{00000000-0005-0000-0000-0000531A0000}"/>
    <cellStyle name="Assumption Multiple. 2 2 5 6" xfId="6784" xr:uid="{00000000-0005-0000-0000-0000541A0000}"/>
    <cellStyle name="Assumption Multiple. 2 2 5 7" xfId="6785" xr:uid="{00000000-0005-0000-0000-0000551A0000}"/>
    <cellStyle name="Assumption Multiple. 2 2 5 8" xfId="6786" xr:uid="{00000000-0005-0000-0000-0000561A0000}"/>
    <cellStyle name="Assumption Multiple. 2 2 5 9" xfId="6787" xr:uid="{00000000-0005-0000-0000-0000571A0000}"/>
    <cellStyle name="Assumption Multiple. 2 2 6" xfId="6788" xr:uid="{00000000-0005-0000-0000-0000581A0000}"/>
    <cellStyle name="Assumption Multiple. 2 2 6 10" xfId="6789" xr:uid="{00000000-0005-0000-0000-0000591A0000}"/>
    <cellStyle name="Assumption Multiple. 2 2 6 11" xfId="6790" xr:uid="{00000000-0005-0000-0000-00005A1A0000}"/>
    <cellStyle name="Assumption Multiple. 2 2 6 12" xfId="6791" xr:uid="{00000000-0005-0000-0000-00005B1A0000}"/>
    <cellStyle name="Assumption Multiple. 2 2 6 2" xfId="6792" xr:uid="{00000000-0005-0000-0000-00005C1A0000}"/>
    <cellStyle name="Assumption Multiple. 2 2 6 2 10" xfId="6793" xr:uid="{00000000-0005-0000-0000-00005D1A0000}"/>
    <cellStyle name="Assumption Multiple. 2 2 6 2 2" xfId="6794" xr:uid="{00000000-0005-0000-0000-00005E1A0000}"/>
    <cellStyle name="Assumption Multiple. 2 2 6 2 2 10" xfId="6795" xr:uid="{00000000-0005-0000-0000-00005F1A0000}"/>
    <cellStyle name="Assumption Multiple. 2 2 6 2 2 2" xfId="6796" xr:uid="{00000000-0005-0000-0000-0000601A0000}"/>
    <cellStyle name="Assumption Multiple. 2 2 6 2 2 3" xfId="6797" xr:uid="{00000000-0005-0000-0000-0000611A0000}"/>
    <cellStyle name="Assumption Multiple. 2 2 6 2 2 4" xfId="6798" xr:uid="{00000000-0005-0000-0000-0000621A0000}"/>
    <cellStyle name="Assumption Multiple. 2 2 6 2 2 5" xfId="6799" xr:uid="{00000000-0005-0000-0000-0000631A0000}"/>
    <cellStyle name="Assumption Multiple. 2 2 6 2 2 6" xfId="6800" xr:uid="{00000000-0005-0000-0000-0000641A0000}"/>
    <cellStyle name="Assumption Multiple. 2 2 6 2 2 7" xfId="6801" xr:uid="{00000000-0005-0000-0000-0000651A0000}"/>
    <cellStyle name="Assumption Multiple. 2 2 6 2 2 8" xfId="6802" xr:uid="{00000000-0005-0000-0000-0000661A0000}"/>
    <cellStyle name="Assumption Multiple. 2 2 6 2 2 9" xfId="6803" xr:uid="{00000000-0005-0000-0000-0000671A0000}"/>
    <cellStyle name="Assumption Multiple. 2 2 6 2 3" xfId="6804" xr:uid="{00000000-0005-0000-0000-0000681A0000}"/>
    <cellStyle name="Assumption Multiple. 2 2 6 2 4" xfId="6805" xr:uid="{00000000-0005-0000-0000-0000691A0000}"/>
    <cellStyle name="Assumption Multiple. 2 2 6 2 5" xfId="6806" xr:uid="{00000000-0005-0000-0000-00006A1A0000}"/>
    <cellStyle name="Assumption Multiple. 2 2 6 2 6" xfId="6807" xr:uid="{00000000-0005-0000-0000-00006B1A0000}"/>
    <cellStyle name="Assumption Multiple. 2 2 6 2 7" xfId="6808" xr:uid="{00000000-0005-0000-0000-00006C1A0000}"/>
    <cellStyle name="Assumption Multiple. 2 2 6 2 8" xfId="6809" xr:uid="{00000000-0005-0000-0000-00006D1A0000}"/>
    <cellStyle name="Assumption Multiple. 2 2 6 2 9" xfId="6810" xr:uid="{00000000-0005-0000-0000-00006E1A0000}"/>
    <cellStyle name="Assumption Multiple. 2 2 6 3" xfId="6811" xr:uid="{00000000-0005-0000-0000-00006F1A0000}"/>
    <cellStyle name="Assumption Multiple. 2 2 6 3 10" xfId="6812" xr:uid="{00000000-0005-0000-0000-0000701A0000}"/>
    <cellStyle name="Assumption Multiple. 2 2 6 3 2" xfId="6813" xr:uid="{00000000-0005-0000-0000-0000711A0000}"/>
    <cellStyle name="Assumption Multiple. 2 2 6 3 3" xfId="6814" xr:uid="{00000000-0005-0000-0000-0000721A0000}"/>
    <cellStyle name="Assumption Multiple. 2 2 6 3 4" xfId="6815" xr:uid="{00000000-0005-0000-0000-0000731A0000}"/>
    <cellStyle name="Assumption Multiple. 2 2 6 3 5" xfId="6816" xr:uid="{00000000-0005-0000-0000-0000741A0000}"/>
    <cellStyle name="Assumption Multiple. 2 2 6 3 6" xfId="6817" xr:uid="{00000000-0005-0000-0000-0000751A0000}"/>
    <cellStyle name="Assumption Multiple. 2 2 6 3 7" xfId="6818" xr:uid="{00000000-0005-0000-0000-0000761A0000}"/>
    <cellStyle name="Assumption Multiple. 2 2 6 3 8" xfId="6819" xr:uid="{00000000-0005-0000-0000-0000771A0000}"/>
    <cellStyle name="Assumption Multiple. 2 2 6 3 9" xfId="6820" xr:uid="{00000000-0005-0000-0000-0000781A0000}"/>
    <cellStyle name="Assumption Multiple. 2 2 6 4" xfId="6821" xr:uid="{00000000-0005-0000-0000-0000791A0000}"/>
    <cellStyle name="Assumption Multiple. 2 2 6 5" xfId="6822" xr:uid="{00000000-0005-0000-0000-00007A1A0000}"/>
    <cellStyle name="Assumption Multiple. 2 2 6 6" xfId="6823" xr:uid="{00000000-0005-0000-0000-00007B1A0000}"/>
    <cellStyle name="Assumption Multiple. 2 2 6 7" xfId="6824" xr:uid="{00000000-0005-0000-0000-00007C1A0000}"/>
    <cellStyle name="Assumption Multiple. 2 2 6 8" xfId="6825" xr:uid="{00000000-0005-0000-0000-00007D1A0000}"/>
    <cellStyle name="Assumption Multiple. 2 2 6 9" xfId="6826" xr:uid="{00000000-0005-0000-0000-00007E1A0000}"/>
    <cellStyle name="Assumption Multiple. 2 2 7" xfId="6827" xr:uid="{00000000-0005-0000-0000-00007F1A0000}"/>
    <cellStyle name="Assumption Multiple. 2 2 7 10" xfId="6828" xr:uid="{00000000-0005-0000-0000-0000801A0000}"/>
    <cellStyle name="Assumption Multiple. 2 2 7 11" xfId="6829" xr:uid="{00000000-0005-0000-0000-0000811A0000}"/>
    <cellStyle name="Assumption Multiple. 2 2 7 12" xfId="6830" xr:uid="{00000000-0005-0000-0000-0000821A0000}"/>
    <cellStyle name="Assumption Multiple. 2 2 7 2" xfId="6831" xr:uid="{00000000-0005-0000-0000-0000831A0000}"/>
    <cellStyle name="Assumption Multiple. 2 2 7 2 10" xfId="6832" xr:uid="{00000000-0005-0000-0000-0000841A0000}"/>
    <cellStyle name="Assumption Multiple. 2 2 7 2 2" xfId="6833" xr:uid="{00000000-0005-0000-0000-0000851A0000}"/>
    <cellStyle name="Assumption Multiple. 2 2 7 2 2 10" xfId="6834" xr:uid="{00000000-0005-0000-0000-0000861A0000}"/>
    <cellStyle name="Assumption Multiple. 2 2 7 2 2 2" xfId="6835" xr:uid="{00000000-0005-0000-0000-0000871A0000}"/>
    <cellStyle name="Assumption Multiple. 2 2 7 2 2 3" xfId="6836" xr:uid="{00000000-0005-0000-0000-0000881A0000}"/>
    <cellStyle name="Assumption Multiple. 2 2 7 2 2 4" xfId="6837" xr:uid="{00000000-0005-0000-0000-0000891A0000}"/>
    <cellStyle name="Assumption Multiple. 2 2 7 2 2 5" xfId="6838" xr:uid="{00000000-0005-0000-0000-00008A1A0000}"/>
    <cellStyle name="Assumption Multiple. 2 2 7 2 2 6" xfId="6839" xr:uid="{00000000-0005-0000-0000-00008B1A0000}"/>
    <cellStyle name="Assumption Multiple. 2 2 7 2 2 7" xfId="6840" xr:uid="{00000000-0005-0000-0000-00008C1A0000}"/>
    <cellStyle name="Assumption Multiple. 2 2 7 2 2 8" xfId="6841" xr:uid="{00000000-0005-0000-0000-00008D1A0000}"/>
    <cellStyle name="Assumption Multiple. 2 2 7 2 2 9" xfId="6842" xr:uid="{00000000-0005-0000-0000-00008E1A0000}"/>
    <cellStyle name="Assumption Multiple. 2 2 7 2 3" xfId="6843" xr:uid="{00000000-0005-0000-0000-00008F1A0000}"/>
    <cellStyle name="Assumption Multiple. 2 2 7 2 4" xfId="6844" xr:uid="{00000000-0005-0000-0000-0000901A0000}"/>
    <cellStyle name="Assumption Multiple. 2 2 7 2 5" xfId="6845" xr:uid="{00000000-0005-0000-0000-0000911A0000}"/>
    <cellStyle name="Assumption Multiple. 2 2 7 2 6" xfId="6846" xr:uid="{00000000-0005-0000-0000-0000921A0000}"/>
    <cellStyle name="Assumption Multiple. 2 2 7 2 7" xfId="6847" xr:uid="{00000000-0005-0000-0000-0000931A0000}"/>
    <cellStyle name="Assumption Multiple. 2 2 7 2 8" xfId="6848" xr:uid="{00000000-0005-0000-0000-0000941A0000}"/>
    <cellStyle name="Assumption Multiple. 2 2 7 2 9" xfId="6849" xr:uid="{00000000-0005-0000-0000-0000951A0000}"/>
    <cellStyle name="Assumption Multiple. 2 2 7 3" xfId="6850" xr:uid="{00000000-0005-0000-0000-0000961A0000}"/>
    <cellStyle name="Assumption Multiple. 2 2 7 3 10" xfId="6851" xr:uid="{00000000-0005-0000-0000-0000971A0000}"/>
    <cellStyle name="Assumption Multiple. 2 2 7 3 2" xfId="6852" xr:uid="{00000000-0005-0000-0000-0000981A0000}"/>
    <cellStyle name="Assumption Multiple. 2 2 7 3 3" xfId="6853" xr:uid="{00000000-0005-0000-0000-0000991A0000}"/>
    <cellStyle name="Assumption Multiple. 2 2 7 3 4" xfId="6854" xr:uid="{00000000-0005-0000-0000-00009A1A0000}"/>
    <cellStyle name="Assumption Multiple. 2 2 7 3 5" xfId="6855" xr:uid="{00000000-0005-0000-0000-00009B1A0000}"/>
    <cellStyle name="Assumption Multiple. 2 2 7 3 6" xfId="6856" xr:uid="{00000000-0005-0000-0000-00009C1A0000}"/>
    <cellStyle name="Assumption Multiple. 2 2 7 3 7" xfId="6857" xr:uid="{00000000-0005-0000-0000-00009D1A0000}"/>
    <cellStyle name="Assumption Multiple. 2 2 7 3 8" xfId="6858" xr:uid="{00000000-0005-0000-0000-00009E1A0000}"/>
    <cellStyle name="Assumption Multiple. 2 2 7 3 9" xfId="6859" xr:uid="{00000000-0005-0000-0000-00009F1A0000}"/>
    <cellStyle name="Assumption Multiple. 2 2 7 4" xfId="6860" xr:uid="{00000000-0005-0000-0000-0000A01A0000}"/>
    <cellStyle name="Assumption Multiple. 2 2 7 5" xfId="6861" xr:uid="{00000000-0005-0000-0000-0000A11A0000}"/>
    <cellStyle name="Assumption Multiple. 2 2 7 6" xfId="6862" xr:uid="{00000000-0005-0000-0000-0000A21A0000}"/>
    <cellStyle name="Assumption Multiple. 2 2 7 7" xfId="6863" xr:uid="{00000000-0005-0000-0000-0000A31A0000}"/>
    <cellStyle name="Assumption Multiple. 2 2 7 8" xfId="6864" xr:uid="{00000000-0005-0000-0000-0000A41A0000}"/>
    <cellStyle name="Assumption Multiple. 2 2 7 9" xfId="6865" xr:uid="{00000000-0005-0000-0000-0000A51A0000}"/>
    <cellStyle name="Assumption Multiple. 2 2 8" xfId="6866" xr:uid="{00000000-0005-0000-0000-0000A61A0000}"/>
    <cellStyle name="Assumption Multiple. 2 2 8 10" xfId="6867" xr:uid="{00000000-0005-0000-0000-0000A71A0000}"/>
    <cellStyle name="Assumption Multiple. 2 2 8 2" xfId="6868" xr:uid="{00000000-0005-0000-0000-0000A81A0000}"/>
    <cellStyle name="Assumption Multiple. 2 2 8 2 10" xfId="6869" xr:uid="{00000000-0005-0000-0000-0000A91A0000}"/>
    <cellStyle name="Assumption Multiple. 2 2 8 2 2" xfId="6870" xr:uid="{00000000-0005-0000-0000-0000AA1A0000}"/>
    <cellStyle name="Assumption Multiple. 2 2 8 2 3" xfId="6871" xr:uid="{00000000-0005-0000-0000-0000AB1A0000}"/>
    <cellStyle name="Assumption Multiple. 2 2 8 2 4" xfId="6872" xr:uid="{00000000-0005-0000-0000-0000AC1A0000}"/>
    <cellStyle name="Assumption Multiple. 2 2 8 2 5" xfId="6873" xr:uid="{00000000-0005-0000-0000-0000AD1A0000}"/>
    <cellStyle name="Assumption Multiple. 2 2 8 2 6" xfId="6874" xr:uid="{00000000-0005-0000-0000-0000AE1A0000}"/>
    <cellStyle name="Assumption Multiple. 2 2 8 2 7" xfId="6875" xr:uid="{00000000-0005-0000-0000-0000AF1A0000}"/>
    <cellStyle name="Assumption Multiple. 2 2 8 2 8" xfId="6876" xr:uid="{00000000-0005-0000-0000-0000B01A0000}"/>
    <cellStyle name="Assumption Multiple. 2 2 8 2 9" xfId="6877" xr:uid="{00000000-0005-0000-0000-0000B11A0000}"/>
    <cellStyle name="Assumption Multiple. 2 2 8 3" xfId="6878" xr:uid="{00000000-0005-0000-0000-0000B21A0000}"/>
    <cellStyle name="Assumption Multiple. 2 2 8 4" xfId="6879" xr:uid="{00000000-0005-0000-0000-0000B31A0000}"/>
    <cellStyle name="Assumption Multiple. 2 2 8 5" xfId="6880" xr:uid="{00000000-0005-0000-0000-0000B41A0000}"/>
    <cellStyle name="Assumption Multiple. 2 2 8 6" xfId="6881" xr:uid="{00000000-0005-0000-0000-0000B51A0000}"/>
    <cellStyle name="Assumption Multiple. 2 2 8 7" xfId="6882" xr:uid="{00000000-0005-0000-0000-0000B61A0000}"/>
    <cellStyle name="Assumption Multiple. 2 2 8 8" xfId="6883" xr:uid="{00000000-0005-0000-0000-0000B71A0000}"/>
    <cellStyle name="Assumption Multiple. 2 2 8 9" xfId="6884" xr:uid="{00000000-0005-0000-0000-0000B81A0000}"/>
    <cellStyle name="Assumption Multiple. 2 2 9" xfId="6885" xr:uid="{00000000-0005-0000-0000-0000B91A0000}"/>
    <cellStyle name="Assumption Multiple. 2 2 9 10" xfId="6886" xr:uid="{00000000-0005-0000-0000-0000BA1A0000}"/>
    <cellStyle name="Assumption Multiple. 2 2 9 2" xfId="6887" xr:uid="{00000000-0005-0000-0000-0000BB1A0000}"/>
    <cellStyle name="Assumption Multiple. 2 2 9 3" xfId="6888" xr:uid="{00000000-0005-0000-0000-0000BC1A0000}"/>
    <cellStyle name="Assumption Multiple. 2 2 9 4" xfId="6889" xr:uid="{00000000-0005-0000-0000-0000BD1A0000}"/>
    <cellStyle name="Assumption Multiple. 2 2 9 5" xfId="6890" xr:uid="{00000000-0005-0000-0000-0000BE1A0000}"/>
    <cellStyle name="Assumption Multiple. 2 2 9 6" xfId="6891" xr:uid="{00000000-0005-0000-0000-0000BF1A0000}"/>
    <cellStyle name="Assumption Multiple. 2 2 9 7" xfId="6892" xr:uid="{00000000-0005-0000-0000-0000C01A0000}"/>
    <cellStyle name="Assumption Multiple. 2 2 9 8" xfId="6893" xr:uid="{00000000-0005-0000-0000-0000C11A0000}"/>
    <cellStyle name="Assumption Multiple. 2 2 9 9" xfId="6894" xr:uid="{00000000-0005-0000-0000-0000C21A0000}"/>
    <cellStyle name="Assumption Multiple. 2 3" xfId="6895" xr:uid="{00000000-0005-0000-0000-0000C31A0000}"/>
    <cellStyle name="Assumption Multiple. 2 3 10" xfId="6896" xr:uid="{00000000-0005-0000-0000-0000C41A0000}"/>
    <cellStyle name="Assumption Multiple. 2 3 11" xfId="6897" xr:uid="{00000000-0005-0000-0000-0000C51A0000}"/>
    <cellStyle name="Assumption Multiple. 2 3 12" xfId="6898" xr:uid="{00000000-0005-0000-0000-0000C61A0000}"/>
    <cellStyle name="Assumption Multiple. 2 3 13" xfId="6899" xr:uid="{00000000-0005-0000-0000-0000C71A0000}"/>
    <cellStyle name="Assumption Multiple. 2 3 14" xfId="6900" xr:uid="{00000000-0005-0000-0000-0000C81A0000}"/>
    <cellStyle name="Assumption Multiple. 2 3 2" xfId="6901" xr:uid="{00000000-0005-0000-0000-0000C91A0000}"/>
    <cellStyle name="Assumption Multiple. 2 3 2 10" xfId="6902" xr:uid="{00000000-0005-0000-0000-0000CA1A0000}"/>
    <cellStyle name="Assumption Multiple. 2 3 2 11" xfId="6903" xr:uid="{00000000-0005-0000-0000-0000CB1A0000}"/>
    <cellStyle name="Assumption Multiple. 2 3 2 12" xfId="6904" xr:uid="{00000000-0005-0000-0000-0000CC1A0000}"/>
    <cellStyle name="Assumption Multiple. 2 3 2 13" xfId="6905" xr:uid="{00000000-0005-0000-0000-0000CD1A0000}"/>
    <cellStyle name="Assumption Multiple. 2 3 2 2" xfId="6906" xr:uid="{00000000-0005-0000-0000-0000CE1A0000}"/>
    <cellStyle name="Assumption Multiple. 2 3 2 2 10" xfId="6907" xr:uid="{00000000-0005-0000-0000-0000CF1A0000}"/>
    <cellStyle name="Assumption Multiple. 2 3 2 2 11" xfId="6908" xr:uid="{00000000-0005-0000-0000-0000D01A0000}"/>
    <cellStyle name="Assumption Multiple. 2 3 2 2 12" xfId="6909" xr:uid="{00000000-0005-0000-0000-0000D11A0000}"/>
    <cellStyle name="Assumption Multiple. 2 3 2 2 2" xfId="6910" xr:uid="{00000000-0005-0000-0000-0000D21A0000}"/>
    <cellStyle name="Assumption Multiple. 2 3 2 2 2 10" xfId="6911" xr:uid="{00000000-0005-0000-0000-0000D31A0000}"/>
    <cellStyle name="Assumption Multiple. 2 3 2 2 2 2" xfId="6912" xr:uid="{00000000-0005-0000-0000-0000D41A0000}"/>
    <cellStyle name="Assumption Multiple. 2 3 2 2 2 2 10" xfId="6913" xr:uid="{00000000-0005-0000-0000-0000D51A0000}"/>
    <cellStyle name="Assumption Multiple. 2 3 2 2 2 2 2" xfId="6914" xr:uid="{00000000-0005-0000-0000-0000D61A0000}"/>
    <cellStyle name="Assumption Multiple. 2 3 2 2 2 2 3" xfId="6915" xr:uid="{00000000-0005-0000-0000-0000D71A0000}"/>
    <cellStyle name="Assumption Multiple. 2 3 2 2 2 2 4" xfId="6916" xr:uid="{00000000-0005-0000-0000-0000D81A0000}"/>
    <cellStyle name="Assumption Multiple. 2 3 2 2 2 2 5" xfId="6917" xr:uid="{00000000-0005-0000-0000-0000D91A0000}"/>
    <cellStyle name="Assumption Multiple. 2 3 2 2 2 2 6" xfId="6918" xr:uid="{00000000-0005-0000-0000-0000DA1A0000}"/>
    <cellStyle name="Assumption Multiple. 2 3 2 2 2 2 7" xfId="6919" xr:uid="{00000000-0005-0000-0000-0000DB1A0000}"/>
    <cellStyle name="Assumption Multiple. 2 3 2 2 2 2 8" xfId="6920" xr:uid="{00000000-0005-0000-0000-0000DC1A0000}"/>
    <cellStyle name="Assumption Multiple. 2 3 2 2 2 2 9" xfId="6921" xr:uid="{00000000-0005-0000-0000-0000DD1A0000}"/>
    <cellStyle name="Assumption Multiple. 2 3 2 2 2 3" xfId="6922" xr:uid="{00000000-0005-0000-0000-0000DE1A0000}"/>
    <cellStyle name="Assumption Multiple. 2 3 2 2 2 4" xfId="6923" xr:uid="{00000000-0005-0000-0000-0000DF1A0000}"/>
    <cellStyle name="Assumption Multiple. 2 3 2 2 2 5" xfId="6924" xr:uid="{00000000-0005-0000-0000-0000E01A0000}"/>
    <cellStyle name="Assumption Multiple. 2 3 2 2 2 6" xfId="6925" xr:uid="{00000000-0005-0000-0000-0000E11A0000}"/>
    <cellStyle name="Assumption Multiple. 2 3 2 2 2 7" xfId="6926" xr:uid="{00000000-0005-0000-0000-0000E21A0000}"/>
    <cellStyle name="Assumption Multiple. 2 3 2 2 2 8" xfId="6927" xr:uid="{00000000-0005-0000-0000-0000E31A0000}"/>
    <cellStyle name="Assumption Multiple. 2 3 2 2 2 9" xfId="6928" xr:uid="{00000000-0005-0000-0000-0000E41A0000}"/>
    <cellStyle name="Assumption Multiple. 2 3 2 2 3" xfId="6929" xr:uid="{00000000-0005-0000-0000-0000E51A0000}"/>
    <cellStyle name="Assumption Multiple. 2 3 2 2 3 10" xfId="6930" xr:uid="{00000000-0005-0000-0000-0000E61A0000}"/>
    <cellStyle name="Assumption Multiple. 2 3 2 2 3 2" xfId="6931" xr:uid="{00000000-0005-0000-0000-0000E71A0000}"/>
    <cellStyle name="Assumption Multiple. 2 3 2 2 3 3" xfId="6932" xr:uid="{00000000-0005-0000-0000-0000E81A0000}"/>
    <cellStyle name="Assumption Multiple. 2 3 2 2 3 4" xfId="6933" xr:uid="{00000000-0005-0000-0000-0000E91A0000}"/>
    <cellStyle name="Assumption Multiple. 2 3 2 2 3 5" xfId="6934" xr:uid="{00000000-0005-0000-0000-0000EA1A0000}"/>
    <cellStyle name="Assumption Multiple. 2 3 2 2 3 6" xfId="6935" xr:uid="{00000000-0005-0000-0000-0000EB1A0000}"/>
    <cellStyle name="Assumption Multiple. 2 3 2 2 3 7" xfId="6936" xr:uid="{00000000-0005-0000-0000-0000EC1A0000}"/>
    <cellStyle name="Assumption Multiple. 2 3 2 2 3 8" xfId="6937" xr:uid="{00000000-0005-0000-0000-0000ED1A0000}"/>
    <cellStyle name="Assumption Multiple. 2 3 2 2 3 9" xfId="6938" xr:uid="{00000000-0005-0000-0000-0000EE1A0000}"/>
    <cellStyle name="Assumption Multiple. 2 3 2 2 4" xfId="6939" xr:uid="{00000000-0005-0000-0000-0000EF1A0000}"/>
    <cellStyle name="Assumption Multiple. 2 3 2 2 5" xfId="6940" xr:uid="{00000000-0005-0000-0000-0000F01A0000}"/>
    <cellStyle name="Assumption Multiple. 2 3 2 2 6" xfId="6941" xr:uid="{00000000-0005-0000-0000-0000F11A0000}"/>
    <cellStyle name="Assumption Multiple. 2 3 2 2 7" xfId="6942" xr:uid="{00000000-0005-0000-0000-0000F21A0000}"/>
    <cellStyle name="Assumption Multiple. 2 3 2 2 8" xfId="6943" xr:uid="{00000000-0005-0000-0000-0000F31A0000}"/>
    <cellStyle name="Assumption Multiple. 2 3 2 2 9" xfId="6944" xr:uid="{00000000-0005-0000-0000-0000F41A0000}"/>
    <cellStyle name="Assumption Multiple. 2 3 2 3" xfId="6945" xr:uid="{00000000-0005-0000-0000-0000F51A0000}"/>
    <cellStyle name="Assumption Multiple. 2 3 2 3 10" xfId="6946" xr:uid="{00000000-0005-0000-0000-0000F61A0000}"/>
    <cellStyle name="Assumption Multiple. 2 3 2 3 2" xfId="6947" xr:uid="{00000000-0005-0000-0000-0000F71A0000}"/>
    <cellStyle name="Assumption Multiple. 2 3 2 3 2 10" xfId="6948" xr:uid="{00000000-0005-0000-0000-0000F81A0000}"/>
    <cellStyle name="Assumption Multiple. 2 3 2 3 2 2" xfId="6949" xr:uid="{00000000-0005-0000-0000-0000F91A0000}"/>
    <cellStyle name="Assumption Multiple. 2 3 2 3 2 3" xfId="6950" xr:uid="{00000000-0005-0000-0000-0000FA1A0000}"/>
    <cellStyle name="Assumption Multiple. 2 3 2 3 2 4" xfId="6951" xr:uid="{00000000-0005-0000-0000-0000FB1A0000}"/>
    <cellStyle name="Assumption Multiple. 2 3 2 3 2 5" xfId="6952" xr:uid="{00000000-0005-0000-0000-0000FC1A0000}"/>
    <cellStyle name="Assumption Multiple. 2 3 2 3 2 6" xfId="6953" xr:uid="{00000000-0005-0000-0000-0000FD1A0000}"/>
    <cellStyle name="Assumption Multiple. 2 3 2 3 2 7" xfId="6954" xr:uid="{00000000-0005-0000-0000-0000FE1A0000}"/>
    <cellStyle name="Assumption Multiple. 2 3 2 3 2 8" xfId="6955" xr:uid="{00000000-0005-0000-0000-0000FF1A0000}"/>
    <cellStyle name="Assumption Multiple. 2 3 2 3 2 9" xfId="6956" xr:uid="{00000000-0005-0000-0000-0000001B0000}"/>
    <cellStyle name="Assumption Multiple. 2 3 2 3 3" xfId="6957" xr:uid="{00000000-0005-0000-0000-0000011B0000}"/>
    <cellStyle name="Assumption Multiple. 2 3 2 3 4" xfId="6958" xr:uid="{00000000-0005-0000-0000-0000021B0000}"/>
    <cellStyle name="Assumption Multiple. 2 3 2 3 5" xfId="6959" xr:uid="{00000000-0005-0000-0000-0000031B0000}"/>
    <cellStyle name="Assumption Multiple. 2 3 2 3 6" xfId="6960" xr:uid="{00000000-0005-0000-0000-0000041B0000}"/>
    <cellStyle name="Assumption Multiple. 2 3 2 3 7" xfId="6961" xr:uid="{00000000-0005-0000-0000-0000051B0000}"/>
    <cellStyle name="Assumption Multiple. 2 3 2 3 8" xfId="6962" xr:uid="{00000000-0005-0000-0000-0000061B0000}"/>
    <cellStyle name="Assumption Multiple. 2 3 2 3 9" xfId="6963" xr:uid="{00000000-0005-0000-0000-0000071B0000}"/>
    <cellStyle name="Assumption Multiple. 2 3 2 4" xfId="6964" xr:uid="{00000000-0005-0000-0000-0000081B0000}"/>
    <cellStyle name="Assumption Multiple. 2 3 2 4 10" xfId="6965" xr:uid="{00000000-0005-0000-0000-0000091B0000}"/>
    <cellStyle name="Assumption Multiple. 2 3 2 4 2" xfId="6966" xr:uid="{00000000-0005-0000-0000-00000A1B0000}"/>
    <cellStyle name="Assumption Multiple. 2 3 2 4 3" xfId="6967" xr:uid="{00000000-0005-0000-0000-00000B1B0000}"/>
    <cellStyle name="Assumption Multiple. 2 3 2 4 4" xfId="6968" xr:uid="{00000000-0005-0000-0000-00000C1B0000}"/>
    <cellStyle name="Assumption Multiple. 2 3 2 4 5" xfId="6969" xr:uid="{00000000-0005-0000-0000-00000D1B0000}"/>
    <cellStyle name="Assumption Multiple. 2 3 2 4 6" xfId="6970" xr:uid="{00000000-0005-0000-0000-00000E1B0000}"/>
    <cellStyle name="Assumption Multiple. 2 3 2 4 7" xfId="6971" xr:uid="{00000000-0005-0000-0000-00000F1B0000}"/>
    <cellStyle name="Assumption Multiple. 2 3 2 4 8" xfId="6972" xr:uid="{00000000-0005-0000-0000-0000101B0000}"/>
    <cellStyle name="Assumption Multiple. 2 3 2 4 9" xfId="6973" xr:uid="{00000000-0005-0000-0000-0000111B0000}"/>
    <cellStyle name="Assumption Multiple. 2 3 2 5" xfId="6974" xr:uid="{00000000-0005-0000-0000-0000121B0000}"/>
    <cellStyle name="Assumption Multiple. 2 3 2 6" xfId="6975" xr:uid="{00000000-0005-0000-0000-0000131B0000}"/>
    <cellStyle name="Assumption Multiple. 2 3 2 7" xfId="6976" xr:uid="{00000000-0005-0000-0000-0000141B0000}"/>
    <cellStyle name="Assumption Multiple. 2 3 2 8" xfId="6977" xr:uid="{00000000-0005-0000-0000-0000151B0000}"/>
    <cellStyle name="Assumption Multiple. 2 3 2 9" xfId="6978" xr:uid="{00000000-0005-0000-0000-0000161B0000}"/>
    <cellStyle name="Assumption Multiple. 2 3 3" xfId="6979" xr:uid="{00000000-0005-0000-0000-0000171B0000}"/>
    <cellStyle name="Assumption Multiple. 2 3 3 10" xfId="6980" xr:uid="{00000000-0005-0000-0000-0000181B0000}"/>
    <cellStyle name="Assumption Multiple. 2 3 3 11" xfId="6981" xr:uid="{00000000-0005-0000-0000-0000191B0000}"/>
    <cellStyle name="Assumption Multiple. 2 3 3 12" xfId="6982" xr:uid="{00000000-0005-0000-0000-00001A1B0000}"/>
    <cellStyle name="Assumption Multiple. 2 3 3 2" xfId="6983" xr:uid="{00000000-0005-0000-0000-00001B1B0000}"/>
    <cellStyle name="Assumption Multiple. 2 3 3 2 10" xfId="6984" xr:uid="{00000000-0005-0000-0000-00001C1B0000}"/>
    <cellStyle name="Assumption Multiple. 2 3 3 2 2" xfId="6985" xr:uid="{00000000-0005-0000-0000-00001D1B0000}"/>
    <cellStyle name="Assumption Multiple. 2 3 3 2 2 10" xfId="6986" xr:uid="{00000000-0005-0000-0000-00001E1B0000}"/>
    <cellStyle name="Assumption Multiple. 2 3 3 2 2 2" xfId="6987" xr:uid="{00000000-0005-0000-0000-00001F1B0000}"/>
    <cellStyle name="Assumption Multiple. 2 3 3 2 2 3" xfId="6988" xr:uid="{00000000-0005-0000-0000-0000201B0000}"/>
    <cellStyle name="Assumption Multiple. 2 3 3 2 2 4" xfId="6989" xr:uid="{00000000-0005-0000-0000-0000211B0000}"/>
    <cellStyle name="Assumption Multiple. 2 3 3 2 2 5" xfId="6990" xr:uid="{00000000-0005-0000-0000-0000221B0000}"/>
    <cellStyle name="Assumption Multiple. 2 3 3 2 2 6" xfId="6991" xr:uid="{00000000-0005-0000-0000-0000231B0000}"/>
    <cellStyle name="Assumption Multiple. 2 3 3 2 2 7" xfId="6992" xr:uid="{00000000-0005-0000-0000-0000241B0000}"/>
    <cellStyle name="Assumption Multiple. 2 3 3 2 2 8" xfId="6993" xr:uid="{00000000-0005-0000-0000-0000251B0000}"/>
    <cellStyle name="Assumption Multiple. 2 3 3 2 2 9" xfId="6994" xr:uid="{00000000-0005-0000-0000-0000261B0000}"/>
    <cellStyle name="Assumption Multiple. 2 3 3 2 3" xfId="6995" xr:uid="{00000000-0005-0000-0000-0000271B0000}"/>
    <cellStyle name="Assumption Multiple. 2 3 3 2 4" xfId="6996" xr:uid="{00000000-0005-0000-0000-0000281B0000}"/>
    <cellStyle name="Assumption Multiple. 2 3 3 2 5" xfId="6997" xr:uid="{00000000-0005-0000-0000-0000291B0000}"/>
    <cellStyle name="Assumption Multiple. 2 3 3 2 6" xfId="6998" xr:uid="{00000000-0005-0000-0000-00002A1B0000}"/>
    <cellStyle name="Assumption Multiple. 2 3 3 2 7" xfId="6999" xr:uid="{00000000-0005-0000-0000-00002B1B0000}"/>
    <cellStyle name="Assumption Multiple. 2 3 3 2 8" xfId="7000" xr:uid="{00000000-0005-0000-0000-00002C1B0000}"/>
    <cellStyle name="Assumption Multiple. 2 3 3 2 9" xfId="7001" xr:uid="{00000000-0005-0000-0000-00002D1B0000}"/>
    <cellStyle name="Assumption Multiple. 2 3 3 3" xfId="7002" xr:uid="{00000000-0005-0000-0000-00002E1B0000}"/>
    <cellStyle name="Assumption Multiple. 2 3 3 3 10" xfId="7003" xr:uid="{00000000-0005-0000-0000-00002F1B0000}"/>
    <cellStyle name="Assumption Multiple. 2 3 3 3 2" xfId="7004" xr:uid="{00000000-0005-0000-0000-0000301B0000}"/>
    <cellStyle name="Assumption Multiple. 2 3 3 3 3" xfId="7005" xr:uid="{00000000-0005-0000-0000-0000311B0000}"/>
    <cellStyle name="Assumption Multiple. 2 3 3 3 4" xfId="7006" xr:uid="{00000000-0005-0000-0000-0000321B0000}"/>
    <cellStyle name="Assumption Multiple. 2 3 3 3 5" xfId="7007" xr:uid="{00000000-0005-0000-0000-0000331B0000}"/>
    <cellStyle name="Assumption Multiple. 2 3 3 3 6" xfId="7008" xr:uid="{00000000-0005-0000-0000-0000341B0000}"/>
    <cellStyle name="Assumption Multiple. 2 3 3 3 7" xfId="7009" xr:uid="{00000000-0005-0000-0000-0000351B0000}"/>
    <cellStyle name="Assumption Multiple. 2 3 3 3 8" xfId="7010" xr:uid="{00000000-0005-0000-0000-0000361B0000}"/>
    <cellStyle name="Assumption Multiple. 2 3 3 3 9" xfId="7011" xr:uid="{00000000-0005-0000-0000-0000371B0000}"/>
    <cellStyle name="Assumption Multiple. 2 3 3 4" xfId="7012" xr:uid="{00000000-0005-0000-0000-0000381B0000}"/>
    <cellStyle name="Assumption Multiple. 2 3 3 5" xfId="7013" xr:uid="{00000000-0005-0000-0000-0000391B0000}"/>
    <cellStyle name="Assumption Multiple. 2 3 3 6" xfId="7014" xr:uid="{00000000-0005-0000-0000-00003A1B0000}"/>
    <cellStyle name="Assumption Multiple. 2 3 3 7" xfId="7015" xr:uid="{00000000-0005-0000-0000-00003B1B0000}"/>
    <cellStyle name="Assumption Multiple. 2 3 3 8" xfId="7016" xr:uid="{00000000-0005-0000-0000-00003C1B0000}"/>
    <cellStyle name="Assumption Multiple. 2 3 3 9" xfId="7017" xr:uid="{00000000-0005-0000-0000-00003D1B0000}"/>
    <cellStyle name="Assumption Multiple. 2 3 4" xfId="7018" xr:uid="{00000000-0005-0000-0000-00003E1B0000}"/>
    <cellStyle name="Assumption Multiple. 2 3 4 10" xfId="7019" xr:uid="{00000000-0005-0000-0000-00003F1B0000}"/>
    <cellStyle name="Assumption Multiple. 2 3 4 2" xfId="7020" xr:uid="{00000000-0005-0000-0000-0000401B0000}"/>
    <cellStyle name="Assumption Multiple. 2 3 4 2 10" xfId="7021" xr:uid="{00000000-0005-0000-0000-0000411B0000}"/>
    <cellStyle name="Assumption Multiple. 2 3 4 2 2" xfId="7022" xr:uid="{00000000-0005-0000-0000-0000421B0000}"/>
    <cellStyle name="Assumption Multiple. 2 3 4 2 3" xfId="7023" xr:uid="{00000000-0005-0000-0000-0000431B0000}"/>
    <cellStyle name="Assumption Multiple. 2 3 4 2 4" xfId="7024" xr:uid="{00000000-0005-0000-0000-0000441B0000}"/>
    <cellStyle name="Assumption Multiple. 2 3 4 2 5" xfId="7025" xr:uid="{00000000-0005-0000-0000-0000451B0000}"/>
    <cellStyle name="Assumption Multiple. 2 3 4 2 6" xfId="7026" xr:uid="{00000000-0005-0000-0000-0000461B0000}"/>
    <cellStyle name="Assumption Multiple. 2 3 4 2 7" xfId="7027" xr:uid="{00000000-0005-0000-0000-0000471B0000}"/>
    <cellStyle name="Assumption Multiple. 2 3 4 2 8" xfId="7028" xr:uid="{00000000-0005-0000-0000-0000481B0000}"/>
    <cellStyle name="Assumption Multiple. 2 3 4 2 9" xfId="7029" xr:uid="{00000000-0005-0000-0000-0000491B0000}"/>
    <cellStyle name="Assumption Multiple. 2 3 4 3" xfId="7030" xr:uid="{00000000-0005-0000-0000-00004A1B0000}"/>
    <cellStyle name="Assumption Multiple. 2 3 4 4" xfId="7031" xr:uid="{00000000-0005-0000-0000-00004B1B0000}"/>
    <cellStyle name="Assumption Multiple. 2 3 4 5" xfId="7032" xr:uid="{00000000-0005-0000-0000-00004C1B0000}"/>
    <cellStyle name="Assumption Multiple. 2 3 4 6" xfId="7033" xr:uid="{00000000-0005-0000-0000-00004D1B0000}"/>
    <cellStyle name="Assumption Multiple. 2 3 4 7" xfId="7034" xr:uid="{00000000-0005-0000-0000-00004E1B0000}"/>
    <cellStyle name="Assumption Multiple. 2 3 4 8" xfId="7035" xr:uid="{00000000-0005-0000-0000-00004F1B0000}"/>
    <cellStyle name="Assumption Multiple. 2 3 4 9" xfId="7036" xr:uid="{00000000-0005-0000-0000-0000501B0000}"/>
    <cellStyle name="Assumption Multiple. 2 3 5" xfId="7037" xr:uid="{00000000-0005-0000-0000-0000511B0000}"/>
    <cellStyle name="Assumption Multiple. 2 3 5 10" xfId="7038" xr:uid="{00000000-0005-0000-0000-0000521B0000}"/>
    <cellStyle name="Assumption Multiple. 2 3 5 2" xfId="7039" xr:uid="{00000000-0005-0000-0000-0000531B0000}"/>
    <cellStyle name="Assumption Multiple. 2 3 5 3" xfId="7040" xr:uid="{00000000-0005-0000-0000-0000541B0000}"/>
    <cellStyle name="Assumption Multiple. 2 3 5 4" xfId="7041" xr:uid="{00000000-0005-0000-0000-0000551B0000}"/>
    <cellStyle name="Assumption Multiple. 2 3 5 5" xfId="7042" xr:uid="{00000000-0005-0000-0000-0000561B0000}"/>
    <cellStyle name="Assumption Multiple. 2 3 5 6" xfId="7043" xr:uid="{00000000-0005-0000-0000-0000571B0000}"/>
    <cellStyle name="Assumption Multiple. 2 3 5 7" xfId="7044" xr:uid="{00000000-0005-0000-0000-0000581B0000}"/>
    <cellStyle name="Assumption Multiple. 2 3 5 8" xfId="7045" xr:uid="{00000000-0005-0000-0000-0000591B0000}"/>
    <cellStyle name="Assumption Multiple. 2 3 5 9" xfId="7046" xr:uid="{00000000-0005-0000-0000-00005A1B0000}"/>
    <cellStyle name="Assumption Multiple. 2 3 6" xfId="7047" xr:uid="{00000000-0005-0000-0000-00005B1B0000}"/>
    <cellStyle name="Assumption Multiple. 2 3 7" xfId="7048" xr:uid="{00000000-0005-0000-0000-00005C1B0000}"/>
    <cellStyle name="Assumption Multiple. 2 3 8" xfId="7049" xr:uid="{00000000-0005-0000-0000-00005D1B0000}"/>
    <cellStyle name="Assumption Multiple. 2 3 9" xfId="7050" xr:uid="{00000000-0005-0000-0000-00005E1B0000}"/>
    <cellStyle name="Assumption Multiple. 2 4" xfId="7051" xr:uid="{00000000-0005-0000-0000-00005F1B0000}"/>
    <cellStyle name="Assumption Multiple. 2 4 10" xfId="7052" xr:uid="{00000000-0005-0000-0000-0000601B0000}"/>
    <cellStyle name="Assumption Multiple. 2 4 11" xfId="7053" xr:uid="{00000000-0005-0000-0000-0000611B0000}"/>
    <cellStyle name="Assumption Multiple. 2 4 12" xfId="7054" xr:uid="{00000000-0005-0000-0000-0000621B0000}"/>
    <cellStyle name="Assumption Multiple. 2 4 13" xfId="7055" xr:uid="{00000000-0005-0000-0000-0000631B0000}"/>
    <cellStyle name="Assumption Multiple. 2 4 2" xfId="7056" xr:uid="{00000000-0005-0000-0000-0000641B0000}"/>
    <cellStyle name="Assumption Multiple. 2 4 2 10" xfId="7057" xr:uid="{00000000-0005-0000-0000-0000651B0000}"/>
    <cellStyle name="Assumption Multiple. 2 4 2 11" xfId="7058" xr:uid="{00000000-0005-0000-0000-0000661B0000}"/>
    <cellStyle name="Assumption Multiple. 2 4 2 12" xfId="7059" xr:uid="{00000000-0005-0000-0000-0000671B0000}"/>
    <cellStyle name="Assumption Multiple. 2 4 2 2" xfId="7060" xr:uid="{00000000-0005-0000-0000-0000681B0000}"/>
    <cellStyle name="Assumption Multiple. 2 4 2 2 10" xfId="7061" xr:uid="{00000000-0005-0000-0000-0000691B0000}"/>
    <cellStyle name="Assumption Multiple. 2 4 2 2 2" xfId="7062" xr:uid="{00000000-0005-0000-0000-00006A1B0000}"/>
    <cellStyle name="Assumption Multiple. 2 4 2 2 2 10" xfId="7063" xr:uid="{00000000-0005-0000-0000-00006B1B0000}"/>
    <cellStyle name="Assumption Multiple. 2 4 2 2 2 2" xfId="7064" xr:uid="{00000000-0005-0000-0000-00006C1B0000}"/>
    <cellStyle name="Assumption Multiple. 2 4 2 2 2 3" xfId="7065" xr:uid="{00000000-0005-0000-0000-00006D1B0000}"/>
    <cellStyle name="Assumption Multiple. 2 4 2 2 2 4" xfId="7066" xr:uid="{00000000-0005-0000-0000-00006E1B0000}"/>
    <cellStyle name="Assumption Multiple. 2 4 2 2 2 5" xfId="7067" xr:uid="{00000000-0005-0000-0000-00006F1B0000}"/>
    <cellStyle name="Assumption Multiple. 2 4 2 2 2 6" xfId="7068" xr:uid="{00000000-0005-0000-0000-0000701B0000}"/>
    <cellStyle name="Assumption Multiple. 2 4 2 2 2 7" xfId="7069" xr:uid="{00000000-0005-0000-0000-0000711B0000}"/>
    <cellStyle name="Assumption Multiple. 2 4 2 2 2 8" xfId="7070" xr:uid="{00000000-0005-0000-0000-0000721B0000}"/>
    <cellStyle name="Assumption Multiple. 2 4 2 2 2 9" xfId="7071" xr:uid="{00000000-0005-0000-0000-0000731B0000}"/>
    <cellStyle name="Assumption Multiple. 2 4 2 2 3" xfId="7072" xr:uid="{00000000-0005-0000-0000-0000741B0000}"/>
    <cellStyle name="Assumption Multiple. 2 4 2 2 4" xfId="7073" xr:uid="{00000000-0005-0000-0000-0000751B0000}"/>
    <cellStyle name="Assumption Multiple. 2 4 2 2 5" xfId="7074" xr:uid="{00000000-0005-0000-0000-0000761B0000}"/>
    <cellStyle name="Assumption Multiple. 2 4 2 2 6" xfId="7075" xr:uid="{00000000-0005-0000-0000-0000771B0000}"/>
    <cellStyle name="Assumption Multiple. 2 4 2 2 7" xfId="7076" xr:uid="{00000000-0005-0000-0000-0000781B0000}"/>
    <cellStyle name="Assumption Multiple. 2 4 2 2 8" xfId="7077" xr:uid="{00000000-0005-0000-0000-0000791B0000}"/>
    <cellStyle name="Assumption Multiple. 2 4 2 2 9" xfId="7078" xr:uid="{00000000-0005-0000-0000-00007A1B0000}"/>
    <cellStyle name="Assumption Multiple. 2 4 2 3" xfId="7079" xr:uid="{00000000-0005-0000-0000-00007B1B0000}"/>
    <cellStyle name="Assumption Multiple. 2 4 2 3 10" xfId="7080" xr:uid="{00000000-0005-0000-0000-00007C1B0000}"/>
    <cellStyle name="Assumption Multiple. 2 4 2 3 2" xfId="7081" xr:uid="{00000000-0005-0000-0000-00007D1B0000}"/>
    <cellStyle name="Assumption Multiple. 2 4 2 3 3" xfId="7082" xr:uid="{00000000-0005-0000-0000-00007E1B0000}"/>
    <cellStyle name="Assumption Multiple. 2 4 2 3 4" xfId="7083" xr:uid="{00000000-0005-0000-0000-00007F1B0000}"/>
    <cellStyle name="Assumption Multiple. 2 4 2 3 5" xfId="7084" xr:uid="{00000000-0005-0000-0000-0000801B0000}"/>
    <cellStyle name="Assumption Multiple. 2 4 2 3 6" xfId="7085" xr:uid="{00000000-0005-0000-0000-0000811B0000}"/>
    <cellStyle name="Assumption Multiple. 2 4 2 3 7" xfId="7086" xr:uid="{00000000-0005-0000-0000-0000821B0000}"/>
    <cellStyle name="Assumption Multiple. 2 4 2 3 8" xfId="7087" xr:uid="{00000000-0005-0000-0000-0000831B0000}"/>
    <cellStyle name="Assumption Multiple. 2 4 2 3 9" xfId="7088" xr:uid="{00000000-0005-0000-0000-0000841B0000}"/>
    <cellStyle name="Assumption Multiple. 2 4 2 4" xfId="7089" xr:uid="{00000000-0005-0000-0000-0000851B0000}"/>
    <cellStyle name="Assumption Multiple. 2 4 2 5" xfId="7090" xr:uid="{00000000-0005-0000-0000-0000861B0000}"/>
    <cellStyle name="Assumption Multiple. 2 4 2 6" xfId="7091" xr:uid="{00000000-0005-0000-0000-0000871B0000}"/>
    <cellStyle name="Assumption Multiple. 2 4 2 7" xfId="7092" xr:uid="{00000000-0005-0000-0000-0000881B0000}"/>
    <cellStyle name="Assumption Multiple. 2 4 2 8" xfId="7093" xr:uid="{00000000-0005-0000-0000-0000891B0000}"/>
    <cellStyle name="Assumption Multiple. 2 4 2 9" xfId="7094" xr:uid="{00000000-0005-0000-0000-00008A1B0000}"/>
    <cellStyle name="Assumption Multiple. 2 4 3" xfId="7095" xr:uid="{00000000-0005-0000-0000-00008B1B0000}"/>
    <cellStyle name="Assumption Multiple. 2 4 3 10" xfId="7096" xr:uid="{00000000-0005-0000-0000-00008C1B0000}"/>
    <cellStyle name="Assumption Multiple. 2 4 3 2" xfId="7097" xr:uid="{00000000-0005-0000-0000-00008D1B0000}"/>
    <cellStyle name="Assumption Multiple. 2 4 3 2 10" xfId="7098" xr:uid="{00000000-0005-0000-0000-00008E1B0000}"/>
    <cellStyle name="Assumption Multiple. 2 4 3 2 2" xfId="7099" xr:uid="{00000000-0005-0000-0000-00008F1B0000}"/>
    <cellStyle name="Assumption Multiple. 2 4 3 2 3" xfId="7100" xr:uid="{00000000-0005-0000-0000-0000901B0000}"/>
    <cellStyle name="Assumption Multiple. 2 4 3 2 4" xfId="7101" xr:uid="{00000000-0005-0000-0000-0000911B0000}"/>
    <cellStyle name="Assumption Multiple. 2 4 3 2 5" xfId="7102" xr:uid="{00000000-0005-0000-0000-0000921B0000}"/>
    <cellStyle name="Assumption Multiple. 2 4 3 2 6" xfId="7103" xr:uid="{00000000-0005-0000-0000-0000931B0000}"/>
    <cellStyle name="Assumption Multiple. 2 4 3 2 7" xfId="7104" xr:uid="{00000000-0005-0000-0000-0000941B0000}"/>
    <cellStyle name="Assumption Multiple. 2 4 3 2 8" xfId="7105" xr:uid="{00000000-0005-0000-0000-0000951B0000}"/>
    <cellStyle name="Assumption Multiple. 2 4 3 2 9" xfId="7106" xr:uid="{00000000-0005-0000-0000-0000961B0000}"/>
    <cellStyle name="Assumption Multiple. 2 4 3 3" xfId="7107" xr:uid="{00000000-0005-0000-0000-0000971B0000}"/>
    <cellStyle name="Assumption Multiple. 2 4 3 4" xfId="7108" xr:uid="{00000000-0005-0000-0000-0000981B0000}"/>
    <cellStyle name="Assumption Multiple. 2 4 3 5" xfId="7109" xr:uid="{00000000-0005-0000-0000-0000991B0000}"/>
    <cellStyle name="Assumption Multiple. 2 4 3 6" xfId="7110" xr:uid="{00000000-0005-0000-0000-00009A1B0000}"/>
    <cellStyle name="Assumption Multiple. 2 4 3 7" xfId="7111" xr:uid="{00000000-0005-0000-0000-00009B1B0000}"/>
    <cellStyle name="Assumption Multiple. 2 4 3 8" xfId="7112" xr:uid="{00000000-0005-0000-0000-00009C1B0000}"/>
    <cellStyle name="Assumption Multiple. 2 4 3 9" xfId="7113" xr:uid="{00000000-0005-0000-0000-00009D1B0000}"/>
    <cellStyle name="Assumption Multiple. 2 4 4" xfId="7114" xr:uid="{00000000-0005-0000-0000-00009E1B0000}"/>
    <cellStyle name="Assumption Multiple. 2 4 4 10" xfId="7115" xr:uid="{00000000-0005-0000-0000-00009F1B0000}"/>
    <cellStyle name="Assumption Multiple. 2 4 4 2" xfId="7116" xr:uid="{00000000-0005-0000-0000-0000A01B0000}"/>
    <cellStyle name="Assumption Multiple. 2 4 4 3" xfId="7117" xr:uid="{00000000-0005-0000-0000-0000A11B0000}"/>
    <cellStyle name="Assumption Multiple. 2 4 4 4" xfId="7118" xr:uid="{00000000-0005-0000-0000-0000A21B0000}"/>
    <cellStyle name="Assumption Multiple. 2 4 4 5" xfId="7119" xr:uid="{00000000-0005-0000-0000-0000A31B0000}"/>
    <cellStyle name="Assumption Multiple. 2 4 4 6" xfId="7120" xr:uid="{00000000-0005-0000-0000-0000A41B0000}"/>
    <cellStyle name="Assumption Multiple. 2 4 4 7" xfId="7121" xr:uid="{00000000-0005-0000-0000-0000A51B0000}"/>
    <cellStyle name="Assumption Multiple. 2 4 4 8" xfId="7122" xr:uid="{00000000-0005-0000-0000-0000A61B0000}"/>
    <cellStyle name="Assumption Multiple. 2 4 4 9" xfId="7123" xr:uid="{00000000-0005-0000-0000-0000A71B0000}"/>
    <cellStyle name="Assumption Multiple. 2 4 5" xfId="7124" xr:uid="{00000000-0005-0000-0000-0000A81B0000}"/>
    <cellStyle name="Assumption Multiple. 2 4 6" xfId="7125" xr:uid="{00000000-0005-0000-0000-0000A91B0000}"/>
    <cellStyle name="Assumption Multiple. 2 4 7" xfId="7126" xr:uid="{00000000-0005-0000-0000-0000AA1B0000}"/>
    <cellStyle name="Assumption Multiple. 2 4 8" xfId="7127" xr:uid="{00000000-0005-0000-0000-0000AB1B0000}"/>
    <cellStyle name="Assumption Multiple. 2 4 9" xfId="7128" xr:uid="{00000000-0005-0000-0000-0000AC1B0000}"/>
    <cellStyle name="Assumption Multiple. 2 5" xfId="7129" xr:uid="{00000000-0005-0000-0000-0000AD1B0000}"/>
    <cellStyle name="Assumption Multiple. 2 5 10" xfId="7130" xr:uid="{00000000-0005-0000-0000-0000AE1B0000}"/>
    <cellStyle name="Assumption Multiple. 2 5 11" xfId="7131" xr:uid="{00000000-0005-0000-0000-0000AF1B0000}"/>
    <cellStyle name="Assumption Multiple. 2 5 12" xfId="7132" xr:uid="{00000000-0005-0000-0000-0000B01B0000}"/>
    <cellStyle name="Assumption Multiple. 2 5 13" xfId="7133" xr:uid="{00000000-0005-0000-0000-0000B11B0000}"/>
    <cellStyle name="Assumption Multiple. 2 5 2" xfId="7134" xr:uid="{00000000-0005-0000-0000-0000B21B0000}"/>
    <cellStyle name="Assumption Multiple. 2 5 2 10" xfId="7135" xr:uid="{00000000-0005-0000-0000-0000B31B0000}"/>
    <cellStyle name="Assumption Multiple. 2 5 2 11" xfId="7136" xr:uid="{00000000-0005-0000-0000-0000B41B0000}"/>
    <cellStyle name="Assumption Multiple. 2 5 2 12" xfId="7137" xr:uid="{00000000-0005-0000-0000-0000B51B0000}"/>
    <cellStyle name="Assumption Multiple. 2 5 2 2" xfId="7138" xr:uid="{00000000-0005-0000-0000-0000B61B0000}"/>
    <cellStyle name="Assumption Multiple. 2 5 2 2 10" xfId="7139" xr:uid="{00000000-0005-0000-0000-0000B71B0000}"/>
    <cellStyle name="Assumption Multiple. 2 5 2 2 2" xfId="7140" xr:uid="{00000000-0005-0000-0000-0000B81B0000}"/>
    <cellStyle name="Assumption Multiple. 2 5 2 2 2 10" xfId="7141" xr:uid="{00000000-0005-0000-0000-0000B91B0000}"/>
    <cellStyle name="Assumption Multiple. 2 5 2 2 2 2" xfId="7142" xr:uid="{00000000-0005-0000-0000-0000BA1B0000}"/>
    <cellStyle name="Assumption Multiple. 2 5 2 2 2 3" xfId="7143" xr:uid="{00000000-0005-0000-0000-0000BB1B0000}"/>
    <cellStyle name="Assumption Multiple. 2 5 2 2 2 4" xfId="7144" xr:uid="{00000000-0005-0000-0000-0000BC1B0000}"/>
    <cellStyle name="Assumption Multiple. 2 5 2 2 2 5" xfId="7145" xr:uid="{00000000-0005-0000-0000-0000BD1B0000}"/>
    <cellStyle name="Assumption Multiple. 2 5 2 2 2 6" xfId="7146" xr:uid="{00000000-0005-0000-0000-0000BE1B0000}"/>
    <cellStyle name="Assumption Multiple. 2 5 2 2 2 7" xfId="7147" xr:uid="{00000000-0005-0000-0000-0000BF1B0000}"/>
    <cellStyle name="Assumption Multiple. 2 5 2 2 2 8" xfId="7148" xr:uid="{00000000-0005-0000-0000-0000C01B0000}"/>
    <cellStyle name="Assumption Multiple. 2 5 2 2 2 9" xfId="7149" xr:uid="{00000000-0005-0000-0000-0000C11B0000}"/>
    <cellStyle name="Assumption Multiple. 2 5 2 2 3" xfId="7150" xr:uid="{00000000-0005-0000-0000-0000C21B0000}"/>
    <cellStyle name="Assumption Multiple. 2 5 2 2 4" xfId="7151" xr:uid="{00000000-0005-0000-0000-0000C31B0000}"/>
    <cellStyle name="Assumption Multiple. 2 5 2 2 5" xfId="7152" xr:uid="{00000000-0005-0000-0000-0000C41B0000}"/>
    <cellStyle name="Assumption Multiple. 2 5 2 2 6" xfId="7153" xr:uid="{00000000-0005-0000-0000-0000C51B0000}"/>
    <cellStyle name="Assumption Multiple. 2 5 2 2 7" xfId="7154" xr:uid="{00000000-0005-0000-0000-0000C61B0000}"/>
    <cellStyle name="Assumption Multiple. 2 5 2 2 8" xfId="7155" xr:uid="{00000000-0005-0000-0000-0000C71B0000}"/>
    <cellStyle name="Assumption Multiple. 2 5 2 2 9" xfId="7156" xr:uid="{00000000-0005-0000-0000-0000C81B0000}"/>
    <cellStyle name="Assumption Multiple. 2 5 2 3" xfId="7157" xr:uid="{00000000-0005-0000-0000-0000C91B0000}"/>
    <cellStyle name="Assumption Multiple. 2 5 2 3 10" xfId="7158" xr:uid="{00000000-0005-0000-0000-0000CA1B0000}"/>
    <cellStyle name="Assumption Multiple. 2 5 2 3 2" xfId="7159" xr:uid="{00000000-0005-0000-0000-0000CB1B0000}"/>
    <cellStyle name="Assumption Multiple. 2 5 2 3 3" xfId="7160" xr:uid="{00000000-0005-0000-0000-0000CC1B0000}"/>
    <cellStyle name="Assumption Multiple. 2 5 2 3 4" xfId="7161" xr:uid="{00000000-0005-0000-0000-0000CD1B0000}"/>
    <cellStyle name="Assumption Multiple. 2 5 2 3 5" xfId="7162" xr:uid="{00000000-0005-0000-0000-0000CE1B0000}"/>
    <cellStyle name="Assumption Multiple. 2 5 2 3 6" xfId="7163" xr:uid="{00000000-0005-0000-0000-0000CF1B0000}"/>
    <cellStyle name="Assumption Multiple. 2 5 2 3 7" xfId="7164" xr:uid="{00000000-0005-0000-0000-0000D01B0000}"/>
    <cellStyle name="Assumption Multiple. 2 5 2 3 8" xfId="7165" xr:uid="{00000000-0005-0000-0000-0000D11B0000}"/>
    <cellStyle name="Assumption Multiple. 2 5 2 3 9" xfId="7166" xr:uid="{00000000-0005-0000-0000-0000D21B0000}"/>
    <cellStyle name="Assumption Multiple. 2 5 2 4" xfId="7167" xr:uid="{00000000-0005-0000-0000-0000D31B0000}"/>
    <cellStyle name="Assumption Multiple. 2 5 2 5" xfId="7168" xr:uid="{00000000-0005-0000-0000-0000D41B0000}"/>
    <cellStyle name="Assumption Multiple. 2 5 2 6" xfId="7169" xr:uid="{00000000-0005-0000-0000-0000D51B0000}"/>
    <cellStyle name="Assumption Multiple. 2 5 2 7" xfId="7170" xr:uid="{00000000-0005-0000-0000-0000D61B0000}"/>
    <cellStyle name="Assumption Multiple. 2 5 2 8" xfId="7171" xr:uid="{00000000-0005-0000-0000-0000D71B0000}"/>
    <cellStyle name="Assumption Multiple. 2 5 2 9" xfId="7172" xr:uid="{00000000-0005-0000-0000-0000D81B0000}"/>
    <cellStyle name="Assumption Multiple. 2 5 3" xfId="7173" xr:uid="{00000000-0005-0000-0000-0000D91B0000}"/>
    <cellStyle name="Assumption Multiple. 2 5 3 10" xfId="7174" xr:uid="{00000000-0005-0000-0000-0000DA1B0000}"/>
    <cellStyle name="Assumption Multiple. 2 5 3 2" xfId="7175" xr:uid="{00000000-0005-0000-0000-0000DB1B0000}"/>
    <cellStyle name="Assumption Multiple. 2 5 3 2 10" xfId="7176" xr:uid="{00000000-0005-0000-0000-0000DC1B0000}"/>
    <cellStyle name="Assumption Multiple. 2 5 3 2 2" xfId="7177" xr:uid="{00000000-0005-0000-0000-0000DD1B0000}"/>
    <cellStyle name="Assumption Multiple. 2 5 3 2 3" xfId="7178" xr:uid="{00000000-0005-0000-0000-0000DE1B0000}"/>
    <cellStyle name="Assumption Multiple. 2 5 3 2 4" xfId="7179" xr:uid="{00000000-0005-0000-0000-0000DF1B0000}"/>
    <cellStyle name="Assumption Multiple. 2 5 3 2 5" xfId="7180" xr:uid="{00000000-0005-0000-0000-0000E01B0000}"/>
    <cellStyle name="Assumption Multiple. 2 5 3 2 6" xfId="7181" xr:uid="{00000000-0005-0000-0000-0000E11B0000}"/>
    <cellStyle name="Assumption Multiple. 2 5 3 2 7" xfId="7182" xr:uid="{00000000-0005-0000-0000-0000E21B0000}"/>
    <cellStyle name="Assumption Multiple. 2 5 3 2 8" xfId="7183" xr:uid="{00000000-0005-0000-0000-0000E31B0000}"/>
    <cellStyle name="Assumption Multiple. 2 5 3 2 9" xfId="7184" xr:uid="{00000000-0005-0000-0000-0000E41B0000}"/>
    <cellStyle name="Assumption Multiple. 2 5 3 3" xfId="7185" xr:uid="{00000000-0005-0000-0000-0000E51B0000}"/>
    <cellStyle name="Assumption Multiple. 2 5 3 4" xfId="7186" xr:uid="{00000000-0005-0000-0000-0000E61B0000}"/>
    <cellStyle name="Assumption Multiple. 2 5 3 5" xfId="7187" xr:uid="{00000000-0005-0000-0000-0000E71B0000}"/>
    <cellStyle name="Assumption Multiple. 2 5 3 6" xfId="7188" xr:uid="{00000000-0005-0000-0000-0000E81B0000}"/>
    <cellStyle name="Assumption Multiple. 2 5 3 7" xfId="7189" xr:uid="{00000000-0005-0000-0000-0000E91B0000}"/>
    <cellStyle name="Assumption Multiple. 2 5 3 8" xfId="7190" xr:uid="{00000000-0005-0000-0000-0000EA1B0000}"/>
    <cellStyle name="Assumption Multiple. 2 5 3 9" xfId="7191" xr:uid="{00000000-0005-0000-0000-0000EB1B0000}"/>
    <cellStyle name="Assumption Multiple. 2 5 4" xfId="7192" xr:uid="{00000000-0005-0000-0000-0000EC1B0000}"/>
    <cellStyle name="Assumption Multiple. 2 5 4 10" xfId="7193" xr:uid="{00000000-0005-0000-0000-0000ED1B0000}"/>
    <cellStyle name="Assumption Multiple. 2 5 4 2" xfId="7194" xr:uid="{00000000-0005-0000-0000-0000EE1B0000}"/>
    <cellStyle name="Assumption Multiple. 2 5 4 3" xfId="7195" xr:uid="{00000000-0005-0000-0000-0000EF1B0000}"/>
    <cellStyle name="Assumption Multiple. 2 5 4 4" xfId="7196" xr:uid="{00000000-0005-0000-0000-0000F01B0000}"/>
    <cellStyle name="Assumption Multiple. 2 5 4 5" xfId="7197" xr:uid="{00000000-0005-0000-0000-0000F11B0000}"/>
    <cellStyle name="Assumption Multiple. 2 5 4 6" xfId="7198" xr:uid="{00000000-0005-0000-0000-0000F21B0000}"/>
    <cellStyle name="Assumption Multiple. 2 5 4 7" xfId="7199" xr:uid="{00000000-0005-0000-0000-0000F31B0000}"/>
    <cellStyle name="Assumption Multiple. 2 5 4 8" xfId="7200" xr:uid="{00000000-0005-0000-0000-0000F41B0000}"/>
    <cellStyle name="Assumption Multiple. 2 5 4 9" xfId="7201" xr:uid="{00000000-0005-0000-0000-0000F51B0000}"/>
    <cellStyle name="Assumption Multiple. 2 5 5" xfId="7202" xr:uid="{00000000-0005-0000-0000-0000F61B0000}"/>
    <cellStyle name="Assumption Multiple. 2 5 6" xfId="7203" xr:uid="{00000000-0005-0000-0000-0000F71B0000}"/>
    <cellStyle name="Assumption Multiple. 2 5 7" xfId="7204" xr:uid="{00000000-0005-0000-0000-0000F81B0000}"/>
    <cellStyle name="Assumption Multiple. 2 5 8" xfId="7205" xr:uid="{00000000-0005-0000-0000-0000F91B0000}"/>
    <cellStyle name="Assumption Multiple. 2 5 9" xfId="7206" xr:uid="{00000000-0005-0000-0000-0000FA1B0000}"/>
    <cellStyle name="Assumption Multiple. 2 6" xfId="7207" xr:uid="{00000000-0005-0000-0000-0000FB1B0000}"/>
    <cellStyle name="Assumption Multiple. 2 6 10" xfId="7208" xr:uid="{00000000-0005-0000-0000-0000FC1B0000}"/>
    <cellStyle name="Assumption Multiple. 2 6 11" xfId="7209" xr:uid="{00000000-0005-0000-0000-0000FD1B0000}"/>
    <cellStyle name="Assumption Multiple. 2 6 12" xfId="7210" xr:uid="{00000000-0005-0000-0000-0000FE1B0000}"/>
    <cellStyle name="Assumption Multiple. 2 6 2" xfId="7211" xr:uid="{00000000-0005-0000-0000-0000FF1B0000}"/>
    <cellStyle name="Assumption Multiple. 2 6 2 10" xfId="7212" xr:uid="{00000000-0005-0000-0000-0000001C0000}"/>
    <cellStyle name="Assumption Multiple. 2 6 2 2" xfId="7213" xr:uid="{00000000-0005-0000-0000-0000011C0000}"/>
    <cellStyle name="Assumption Multiple. 2 6 2 2 10" xfId="7214" xr:uid="{00000000-0005-0000-0000-0000021C0000}"/>
    <cellStyle name="Assumption Multiple. 2 6 2 2 2" xfId="7215" xr:uid="{00000000-0005-0000-0000-0000031C0000}"/>
    <cellStyle name="Assumption Multiple. 2 6 2 2 3" xfId="7216" xr:uid="{00000000-0005-0000-0000-0000041C0000}"/>
    <cellStyle name="Assumption Multiple. 2 6 2 2 4" xfId="7217" xr:uid="{00000000-0005-0000-0000-0000051C0000}"/>
    <cellStyle name="Assumption Multiple. 2 6 2 2 5" xfId="7218" xr:uid="{00000000-0005-0000-0000-0000061C0000}"/>
    <cellStyle name="Assumption Multiple. 2 6 2 2 6" xfId="7219" xr:uid="{00000000-0005-0000-0000-0000071C0000}"/>
    <cellStyle name="Assumption Multiple. 2 6 2 2 7" xfId="7220" xr:uid="{00000000-0005-0000-0000-0000081C0000}"/>
    <cellStyle name="Assumption Multiple. 2 6 2 2 8" xfId="7221" xr:uid="{00000000-0005-0000-0000-0000091C0000}"/>
    <cellStyle name="Assumption Multiple. 2 6 2 2 9" xfId="7222" xr:uid="{00000000-0005-0000-0000-00000A1C0000}"/>
    <cellStyle name="Assumption Multiple. 2 6 2 3" xfId="7223" xr:uid="{00000000-0005-0000-0000-00000B1C0000}"/>
    <cellStyle name="Assumption Multiple. 2 6 2 4" xfId="7224" xr:uid="{00000000-0005-0000-0000-00000C1C0000}"/>
    <cellStyle name="Assumption Multiple. 2 6 2 5" xfId="7225" xr:uid="{00000000-0005-0000-0000-00000D1C0000}"/>
    <cellStyle name="Assumption Multiple. 2 6 2 6" xfId="7226" xr:uid="{00000000-0005-0000-0000-00000E1C0000}"/>
    <cellStyle name="Assumption Multiple. 2 6 2 7" xfId="7227" xr:uid="{00000000-0005-0000-0000-00000F1C0000}"/>
    <cellStyle name="Assumption Multiple. 2 6 2 8" xfId="7228" xr:uid="{00000000-0005-0000-0000-0000101C0000}"/>
    <cellStyle name="Assumption Multiple. 2 6 2 9" xfId="7229" xr:uid="{00000000-0005-0000-0000-0000111C0000}"/>
    <cellStyle name="Assumption Multiple. 2 6 3" xfId="7230" xr:uid="{00000000-0005-0000-0000-0000121C0000}"/>
    <cellStyle name="Assumption Multiple. 2 6 3 10" xfId="7231" xr:uid="{00000000-0005-0000-0000-0000131C0000}"/>
    <cellStyle name="Assumption Multiple. 2 6 3 2" xfId="7232" xr:uid="{00000000-0005-0000-0000-0000141C0000}"/>
    <cellStyle name="Assumption Multiple. 2 6 3 3" xfId="7233" xr:uid="{00000000-0005-0000-0000-0000151C0000}"/>
    <cellStyle name="Assumption Multiple. 2 6 3 4" xfId="7234" xr:uid="{00000000-0005-0000-0000-0000161C0000}"/>
    <cellStyle name="Assumption Multiple. 2 6 3 5" xfId="7235" xr:uid="{00000000-0005-0000-0000-0000171C0000}"/>
    <cellStyle name="Assumption Multiple. 2 6 3 6" xfId="7236" xr:uid="{00000000-0005-0000-0000-0000181C0000}"/>
    <cellStyle name="Assumption Multiple. 2 6 3 7" xfId="7237" xr:uid="{00000000-0005-0000-0000-0000191C0000}"/>
    <cellStyle name="Assumption Multiple. 2 6 3 8" xfId="7238" xr:uid="{00000000-0005-0000-0000-00001A1C0000}"/>
    <cellStyle name="Assumption Multiple. 2 6 3 9" xfId="7239" xr:uid="{00000000-0005-0000-0000-00001B1C0000}"/>
    <cellStyle name="Assumption Multiple. 2 6 4" xfId="7240" xr:uid="{00000000-0005-0000-0000-00001C1C0000}"/>
    <cellStyle name="Assumption Multiple. 2 6 5" xfId="7241" xr:uid="{00000000-0005-0000-0000-00001D1C0000}"/>
    <cellStyle name="Assumption Multiple. 2 6 6" xfId="7242" xr:uid="{00000000-0005-0000-0000-00001E1C0000}"/>
    <cellStyle name="Assumption Multiple. 2 6 7" xfId="7243" xr:uid="{00000000-0005-0000-0000-00001F1C0000}"/>
    <cellStyle name="Assumption Multiple. 2 6 8" xfId="7244" xr:uid="{00000000-0005-0000-0000-0000201C0000}"/>
    <cellStyle name="Assumption Multiple. 2 6 9" xfId="7245" xr:uid="{00000000-0005-0000-0000-0000211C0000}"/>
    <cellStyle name="Assumption Multiple. 2 7" xfId="7246" xr:uid="{00000000-0005-0000-0000-0000221C0000}"/>
    <cellStyle name="Assumption Multiple. 2 7 10" xfId="7247" xr:uid="{00000000-0005-0000-0000-0000231C0000}"/>
    <cellStyle name="Assumption Multiple. 2 7 11" xfId="7248" xr:uid="{00000000-0005-0000-0000-0000241C0000}"/>
    <cellStyle name="Assumption Multiple. 2 7 12" xfId="7249" xr:uid="{00000000-0005-0000-0000-0000251C0000}"/>
    <cellStyle name="Assumption Multiple. 2 7 2" xfId="7250" xr:uid="{00000000-0005-0000-0000-0000261C0000}"/>
    <cellStyle name="Assumption Multiple. 2 7 2 10" xfId="7251" xr:uid="{00000000-0005-0000-0000-0000271C0000}"/>
    <cellStyle name="Assumption Multiple. 2 7 2 2" xfId="7252" xr:uid="{00000000-0005-0000-0000-0000281C0000}"/>
    <cellStyle name="Assumption Multiple. 2 7 2 2 10" xfId="7253" xr:uid="{00000000-0005-0000-0000-0000291C0000}"/>
    <cellStyle name="Assumption Multiple. 2 7 2 2 2" xfId="7254" xr:uid="{00000000-0005-0000-0000-00002A1C0000}"/>
    <cellStyle name="Assumption Multiple. 2 7 2 2 3" xfId="7255" xr:uid="{00000000-0005-0000-0000-00002B1C0000}"/>
    <cellStyle name="Assumption Multiple. 2 7 2 2 4" xfId="7256" xr:uid="{00000000-0005-0000-0000-00002C1C0000}"/>
    <cellStyle name="Assumption Multiple. 2 7 2 2 5" xfId="7257" xr:uid="{00000000-0005-0000-0000-00002D1C0000}"/>
    <cellStyle name="Assumption Multiple. 2 7 2 2 6" xfId="7258" xr:uid="{00000000-0005-0000-0000-00002E1C0000}"/>
    <cellStyle name="Assumption Multiple. 2 7 2 2 7" xfId="7259" xr:uid="{00000000-0005-0000-0000-00002F1C0000}"/>
    <cellStyle name="Assumption Multiple. 2 7 2 2 8" xfId="7260" xr:uid="{00000000-0005-0000-0000-0000301C0000}"/>
    <cellStyle name="Assumption Multiple. 2 7 2 2 9" xfId="7261" xr:uid="{00000000-0005-0000-0000-0000311C0000}"/>
    <cellStyle name="Assumption Multiple. 2 7 2 3" xfId="7262" xr:uid="{00000000-0005-0000-0000-0000321C0000}"/>
    <cellStyle name="Assumption Multiple. 2 7 2 4" xfId="7263" xr:uid="{00000000-0005-0000-0000-0000331C0000}"/>
    <cellStyle name="Assumption Multiple. 2 7 2 5" xfId="7264" xr:uid="{00000000-0005-0000-0000-0000341C0000}"/>
    <cellStyle name="Assumption Multiple. 2 7 2 6" xfId="7265" xr:uid="{00000000-0005-0000-0000-0000351C0000}"/>
    <cellStyle name="Assumption Multiple. 2 7 2 7" xfId="7266" xr:uid="{00000000-0005-0000-0000-0000361C0000}"/>
    <cellStyle name="Assumption Multiple. 2 7 2 8" xfId="7267" xr:uid="{00000000-0005-0000-0000-0000371C0000}"/>
    <cellStyle name="Assumption Multiple. 2 7 2 9" xfId="7268" xr:uid="{00000000-0005-0000-0000-0000381C0000}"/>
    <cellStyle name="Assumption Multiple. 2 7 3" xfId="7269" xr:uid="{00000000-0005-0000-0000-0000391C0000}"/>
    <cellStyle name="Assumption Multiple. 2 7 3 10" xfId="7270" xr:uid="{00000000-0005-0000-0000-00003A1C0000}"/>
    <cellStyle name="Assumption Multiple. 2 7 3 2" xfId="7271" xr:uid="{00000000-0005-0000-0000-00003B1C0000}"/>
    <cellStyle name="Assumption Multiple. 2 7 3 3" xfId="7272" xr:uid="{00000000-0005-0000-0000-00003C1C0000}"/>
    <cellStyle name="Assumption Multiple. 2 7 3 4" xfId="7273" xr:uid="{00000000-0005-0000-0000-00003D1C0000}"/>
    <cellStyle name="Assumption Multiple. 2 7 3 5" xfId="7274" xr:uid="{00000000-0005-0000-0000-00003E1C0000}"/>
    <cellStyle name="Assumption Multiple. 2 7 3 6" xfId="7275" xr:uid="{00000000-0005-0000-0000-00003F1C0000}"/>
    <cellStyle name="Assumption Multiple. 2 7 3 7" xfId="7276" xr:uid="{00000000-0005-0000-0000-0000401C0000}"/>
    <cellStyle name="Assumption Multiple. 2 7 3 8" xfId="7277" xr:uid="{00000000-0005-0000-0000-0000411C0000}"/>
    <cellStyle name="Assumption Multiple. 2 7 3 9" xfId="7278" xr:uid="{00000000-0005-0000-0000-0000421C0000}"/>
    <cellStyle name="Assumption Multiple. 2 7 4" xfId="7279" xr:uid="{00000000-0005-0000-0000-0000431C0000}"/>
    <cellStyle name="Assumption Multiple. 2 7 5" xfId="7280" xr:uid="{00000000-0005-0000-0000-0000441C0000}"/>
    <cellStyle name="Assumption Multiple. 2 7 6" xfId="7281" xr:uid="{00000000-0005-0000-0000-0000451C0000}"/>
    <cellStyle name="Assumption Multiple. 2 7 7" xfId="7282" xr:uid="{00000000-0005-0000-0000-0000461C0000}"/>
    <cellStyle name="Assumption Multiple. 2 7 8" xfId="7283" xr:uid="{00000000-0005-0000-0000-0000471C0000}"/>
    <cellStyle name="Assumption Multiple. 2 7 9" xfId="7284" xr:uid="{00000000-0005-0000-0000-0000481C0000}"/>
    <cellStyle name="Assumption Multiple. 2 8" xfId="7285" xr:uid="{00000000-0005-0000-0000-0000491C0000}"/>
    <cellStyle name="Assumption Multiple. 2 8 10" xfId="7286" xr:uid="{00000000-0005-0000-0000-00004A1C0000}"/>
    <cellStyle name="Assumption Multiple. 2 8 11" xfId="7287" xr:uid="{00000000-0005-0000-0000-00004B1C0000}"/>
    <cellStyle name="Assumption Multiple. 2 8 12" xfId="7288" xr:uid="{00000000-0005-0000-0000-00004C1C0000}"/>
    <cellStyle name="Assumption Multiple. 2 8 2" xfId="7289" xr:uid="{00000000-0005-0000-0000-00004D1C0000}"/>
    <cellStyle name="Assumption Multiple. 2 8 2 10" xfId="7290" xr:uid="{00000000-0005-0000-0000-00004E1C0000}"/>
    <cellStyle name="Assumption Multiple. 2 8 2 2" xfId="7291" xr:uid="{00000000-0005-0000-0000-00004F1C0000}"/>
    <cellStyle name="Assumption Multiple. 2 8 2 2 10" xfId="7292" xr:uid="{00000000-0005-0000-0000-0000501C0000}"/>
    <cellStyle name="Assumption Multiple. 2 8 2 2 2" xfId="7293" xr:uid="{00000000-0005-0000-0000-0000511C0000}"/>
    <cellStyle name="Assumption Multiple. 2 8 2 2 3" xfId="7294" xr:uid="{00000000-0005-0000-0000-0000521C0000}"/>
    <cellStyle name="Assumption Multiple. 2 8 2 2 4" xfId="7295" xr:uid="{00000000-0005-0000-0000-0000531C0000}"/>
    <cellStyle name="Assumption Multiple. 2 8 2 2 5" xfId="7296" xr:uid="{00000000-0005-0000-0000-0000541C0000}"/>
    <cellStyle name="Assumption Multiple. 2 8 2 2 6" xfId="7297" xr:uid="{00000000-0005-0000-0000-0000551C0000}"/>
    <cellStyle name="Assumption Multiple. 2 8 2 2 7" xfId="7298" xr:uid="{00000000-0005-0000-0000-0000561C0000}"/>
    <cellStyle name="Assumption Multiple. 2 8 2 2 8" xfId="7299" xr:uid="{00000000-0005-0000-0000-0000571C0000}"/>
    <cellStyle name="Assumption Multiple. 2 8 2 2 9" xfId="7300" xr:uid="{00000000-0005-0000-0000-0000581C0000}"/>
    <cellStyle name="Assumption Multiple. 2 8 2 3" xfId="7301" xr:uid="{00000000-0005-0000-0000-0000591C0000}"/>
    <cellStyle name="Assumption Multiple. 2 8 2 4" xfId="7302" xr:uid="{00000000-0005-0000-0000-00005A1C0000}"/>
    <cellStyle name="Assumption Multiple. 2 8 2 5" xfId="7303" xr:uid="{00000000-0005-0000-0000-00005B1C0000}"/>
    <cellStyle name="Assumption Multiple. 2 8 2 6" xfId="7304" xr:uid="{00000000-0005-0000-0000-00005C1C0000}"/>
    <cellStyle name="Assumption Multiple. 2 8 2 7" xfId="7305" xr:uid="{00000000-0005-0000-0000-00005D1C0000}"/>
    <cellStyle name="Assumption Multiple. 2 8 2 8" xfId="7306" xr:uid="{00000000-0005-0000-0000-00005E1C0000}"/>
    <cellStyle name="Assumption Multiple. 2 8 2 9" xfId="7307" xr:uid="{00000000-0005-0000-0000-00005F1C0000}"/>
    <cellStyle name="Assumption Multiple. 2 8 3" xfId="7308" xr:uid="{00000000-0005-0000-0000-0000601C0000}"/>
    <cellStyle name="Assumption Multiple. 2 8 3 10" xfId="7309" xr:uid="{00000000-0005-0000-0000-0000611C0000}"/>
    <cellStyle name="Assumption Multiple. 2 8 3 2" xfId="7310" xr:uid="{00000000-0005-0000-0000-0000621C0000}"/>
    <cellStyle name="Assumption Multiple. 2 8 3 3" xfId="7311" xr:uid="{00000000-0005-0000-0000-0000631C0000}"/>
    <cellStyle name="Assumption Multiple. 2 8 3 4" xfId="7312" xr:uid="{00000000-0005-0000-0000-0000641C0000}"/>
    <cellStyle name="Assumption Multiple. 2 8 3 5" xfId="7313" xr:uid="{00000000-0005-0000-0000-0000651C0000}"/>
    <cellStyle name="Assumption Multiple. 2 8 3 6" xfId="7314" xr:uid="{00000000-0005-0000-0000-0000661C0000}"/>
    <cellStyle name="Assumption Multiple. 2 8 3 7" xfId="7315" xr:uid="{00000000-0005-0000-0000-0000671C0000}"/>
    <cellStyle name="Assumption Multiple. 2 8 3 8" xfId="7316" xr:uid="{00000000-0005-0000-0000-0000681C0000}"/>
    <cellStyle name="Assumption Multiple. 2 8 3 9" xfId="7317" xr:uid="{00000000-0005-0000-0000-0000691C0000}"/>
    <cellStyle name="Assumption Multiple. 2 8 4" xfId="7318" xr:uid="{00000000-0005-0000-0000-00006A1C0000}"/>
    <cellStyle name="Assumption Multiple. 2 8 5" xfId="7319" xr:uid="{00000000-0005-0000-0000-00006B1C0000}"/>
    <cellStyle name="Assumption Multiple. 2 8 6" xfId="7320" xr:uid="{00000000-0005-0000-0000-00006C1C0000}"/>
    <cellStyle name="Assumption Multiple. 2 8 7" xfId="7321" xr:uid="{00000000-0005-0000-0000-00006D1C0000}"/>
    <cellStyle name="Assumption Multiple. 2 8 8" xfId="7322" xr:uid="{00000000-0005-0000-0000-00006E1C0000}"/>
    <cellStyle name="Assumption Multiple. 2 8 9" xfId="7323" xr:uid="{00000000-0005-0000-0000-00006F1C0000}"/>
    <cellStyle name="Assumption Multiple. 2 9" xfId="7324" xr:uid="{00000000-0005-0000-0000-0000701C0000}"/>
    <cellStyle name="Assumption Multiple. 2 9 10" xfId="7325" xr:uid="{00000000-0005-0000-0000-0000711C0000}"/>
    <cellStyle name="Assumption Multiple. 2 9 2" xfId="7326" xr:uid="{00000000-0005-0000-0000-0000721C0000}"/>
    <cellStyle name="Assumption Multiple. 2 9 2 10" xfId="7327" xr:uid="{00000000-0005-0000-0000-0000731C0000}"/>
    <cellStyle name="Assumption Multiple. 2 9 2 2" xfId="7328" xr:uid="{00000000-0005-0000-0000-0000741C0000}"/>
    <cellStyle name="Assumption Multiple. 2 9 2 3" xfId="7329" xr:uid="{00000000-0005-0000-0000-0000751C0000}"/>
    <cellStyle name="Assumption Multiple. 2 9 2 4" xfId="7330" xr:uid="{00000000-0005-0000-0000-0000761C0000}"/>
    <cellStyle name="Assumption Multiple. 2 9 2 5" xfId="7331" xr:uid="{00000000-0005-0000-0000-0000771C0000}"/>
    <cellStyle name="Assumption Multiple. 2 9 2 6" xfId="7332" xr:uid="{00000000-0005-0000-0000-0000781C0000}"/>
    <cellStyle name="Assumption Multiple. 2 9 2 7" xfId="7333" xr:uid="{00000000-0005-0000-0000-0000791C0000}"/>
    <cellStyle name="Assumption Multiple. 2 9 2 8" xfId="7334" xr:uid="{00000000-0005-0000-0000-00007A1C0000}"/>
    <cellStyle name="Assumption Multiple. 2 9 2 9" xfId="7335" xr:uid="{00000000-0005-0000-0000-00007B1C0000}"/>
    <cellStyle name="Assumption Multiple. 2 9 3" xfId="7336" xr:uid="{00000000-0005-0000-0000-00007C1C0000}"/>
    <cellStyle name="Assumption Multiple. 2 9 4" xfId="7337" xr:uid="{00000000-0005-0000-0000-00007D1C0000}"/>
    <cellStyle name="Assumption Multiple. 2 9 5" xfId="7338" xr:uid="{00000000-0005-0000-0000-00007E1C0000}"/>
    <cellStyle name="Assumption Multiple. 2 9 6" xfId="7339" xr:uid="{00000000-0005-0000-0000-00007F1C0000}"/>
    <cellStyle name="Assumption Multiple. 2 9 7" xfId="7340" xr:uid="{00000000-0005-0000-0000-0000801C0000}"/>
    <cellStyle name="Assumption Multiple. 2 9 8" xfId="7341" xr:uid="{00000000-0005-0000-0000-0000811C0000}"/>
    <cellStyle name="Assumption Multiple. 2 9 9" xfId="7342" xr:uid="{00000000-0005-0000-0000-0000821C0000}"/>
    <cellStyle name="Assumption Multiple. 3" xfId="7343" xr:uid="{00000000-0005-0000-0000-0000831C0000}"/>
    <cellStyle name="Assumption Multiple. 3 10" xfId="7344" xr:uid="{00000000-0005-0000-0000-0000841C0000}"/>
    <cellStyle name="Assumption Multiple. 3 11" xfId="7345" xr:uid="{00000000-0005-0000-0000-0000851C0000}"/>
    <cellStyle name="Assumption Multiple. 3 12" xfId="7346" xr:uid="{00000000-0005-0000-0000-0000861C0000}"/>
    <cellStyle name="Assumption Multiple. 3 13" xfId="7347" xr:uid="{00000000-0005-0000-0000-0000871C0000}"/>
    <cellStyle name="Assumption Multiple. 3 14" xfId="7348" xr:uid="{00000000-0005-0000-0000-0000881C0000}"/>
    <cellStyle name="Assumption Multiple. 3 15" xfId="7349" xr:uid="{00000000-0005-0000-0000-0000891C0000}"/>
    <cellStyle name="Assumption Multiple. 3 16" xfId="7350" xr:uid="{00000000-0005-0000-0000-00008A1C0000}"/>
    <cellStyle name="Assumption Multiple. 3 2" xfId="7351" xr:uid="{00000000-0005-0000-0000-00008B1C0000}"/>
    <cellStyle name="Assumption Multiple. 3 2 10" xfId="7352" xr:uid="{00000000-0005-0000-0000-00008C1C0000}"/>
    <cellStyle name="Assumption Multiple. 3 2 11" xfId="7353" xr:uid="{00000000-0005-0000-0000-00008D1C0000}"/>
    <cellStyle name="Assumption Multiple. 3 2 12" xfId="7354" xr:uid="{00000000-0005-0000-0000-00008E1C0000}"/>
    <cellStyle name="Assumption Multiple. 3 2 13" xfId="7355" xr:uid="{00000000-0005-0000-0000-00008F1C0000}"/>
    <cellStyle name="Assumption Multiple. 3 2 14" xfId="7356" xr:uid="{00000000-0005-0000-0000-0000901C0000}"/>
    <cellStyle name="Assumption Multiple. 3 2 2" xfId="7357" xr:uid="{00000000-0005-0000-0000-0000911C0000}"/>
    <cellStyle name="Assumption Multiple. 3 2 2 10" xfId="7358" xr:uid="{00000000-0005-0000-0000-0000921C0000}"/>
    <cellStyle name="Assumption Multiple. 3 2 2 11" xfId="7359" xr:uid="{00000000-0005-0000-0000-0000931C0000}"/>
    <cellStyle name="Assumption Multiple. 3 2 2 12" xfId="7360" xr:uid="{00000000-0005-0000-0000-0000941C0000}"/>
    <cellStyle name="Assumption Multiple. 3 2 2 13" xfId="7361" xr:uid="{00000000-0005-0000-0000-0000951C0000}"/>
    <cellStyle name="Assumption Multiple. 3 2 2 2" xfId="7362" xr:uid="{00000000-0005-0000-0000-0000961C0000}"/>
    <cellStyle name="Assumption Multiple. 3 2 2 2 10" xfId="7363" xr:uid="{00000000-0005-0000-0000-0000971C0000}"/>
    <cellStyle name="Assumption Multiple. 3 2 2 2 11" xfId="7364" xr:uid="{00000000-0005-0000-0000-0000981C0000}"/>
    <cellStyle name="Assumption Multiple. 3 2 2 2 12" xfId="7365" xr:uid="{00000000-0005-0000-0000-0000991C0000}"/>
    <cellStyle name="Assumption Multiple. 3 2 2 2 2" xfId="7366" xr:uid="{00000000-0005-0000-0000-00009A1C0000}"/>
    <cellStyle name="Assumption Multiple. 3 2 2 2 2 10" xfId="7367" xr:uid="{00000000-0005-0000-0000-00009B1C0000}"/>
    <cellStyle name="Assumption Multiple. 3 2 2 2 2 2" xfId="7368" xr:uid="{00000000-0005-0000-0000-00009C1C0000}"/>
    <cellStyle name="Assumption Multiple. 3 2 2 2 2 2 10" xfId="7369" xr:uid="{00000000-0005-0000-0000-00009D1C0000}"/>
    <cellStyle name="Assumption Multiple. 3 2 2 2 2 2 2" xfId="7370" xr:uid="{00000000-0005-0000-0000-00009E1C0000}"/>
    <cellStyle name="Assumption Multiple. 3 2 2 2 2 2 3" xfId="7371" xr:uid="{00000000-0005-0000-0000-00009F1C0000}"/>
    <cellStyle name="Assumption Multiple. 3 2 2 2 2 2 4" xfId="7372" xr:uid="{00000000-0005-0000-0000-0000A01C0000}"/>
    <cellStyle name="Assumption Multiple. 3 2 2 2 2 2 5" xfId="7373" xr:uid="{00000000-0005-0000-0000-0000A11C0000}"/>
    <cellStyle name="Assumption Multiple. 3 2 2 2 2 2 6" xfId="7374" xr:uid="{00000000-0005-0000-0000-0000A21C0000}"/>
    <cellStyle name="Assumption Multiple. 3 2 2 2 2 2 7" xfId="7375" xr:uid="{00000000-0005-0000-0000-0000A31C0000}"/>
    <cellStyle name="Assumption Multiple. 3 2 2 2 2 2 8" xfId="7376" xr:uid="{00000000-0005-0000-0000-0000A41C0000}"/>
    <cellStyle name="Assumption Multiple. 3 2 2 2 2 2 9" xfId="7377" xr:uid="{00000000-0005-0000-0000-0000A51C0000}"/>
    <cellStyle name="Assumption Multiple. 3 2 2 2 2 3" xfId="7378" xr:uid="{00000000-0005-0000-0000-0000A61C0000}"/>
    <cellStyle name="Assumption Multiple. 3 2 2 2 2 4" xfId="7379" xr:uid="{00000000-0005-0000-0000-0000A71C0000}"/>
    <cellStyle name="Assumption Multiple. 3 2 2 2 2 5" xfId="7380" xr:uid="{00000000-0005-0000-0000-0000A81C0000}"/>
    <cellStyle name="Assumption Multiple. 3 2 2 2 2 6" xfId="7381" xr:uid="{00000000-0005-0000-0000-0000A91C0000}"/>
    <cellStyle name="Assumption Multiple. 3 2 2 2 2 7" xfId="7382" xr:uid="{00000000-0005-0000-0000-0000AA1C0000}"/>
    <cellStyle name="Assumption Multiple. 3 2 2 2 2 8" xfId="7383" xr:uid="{00000000-0005-0000-0000-0000AB1C0000}"/>
    <cellStyle name="Assumption Multiple. 3 2 2 2 2 9" xfId="7384" xr:uid="{00000000-0005-0000-0000-0000AC1C0000}"/>
    <cellStyle name="Assumption Multiple. 3 2 2 2 3" xfId="7385" xr:uid="{00000000-0005-0000-0000-0000AD1C0000}"/>
    <cellStyle name="Assumption Multiple. 3 2 2 2 3 10" xfId="7386" xr:uid="{00000000-0005-0000-0000-0000AE1C0000}"/>
    <cellStyle name="Assumption Multiple. 3 2 2 2 3 2" xfId="7387" xr:uid="{00000000-0005-0000-0000-0000AF1C0000}"/>
    <cellStyle name="Assumption Multiple. 3 2 2 2 3 3" xfId="7388" xr:uid="{00000000-0005-0000-0000-0000B01C0000}"/>
    <cellStyle name="Assumption Multiple. 3 2 2 2 3 4" xfId="7389" xr:uid="{00000000-0005-0000-0000-0000B11C0000}"/>
    <cellStyle name="Assumption Multiple. 3 2 2 2 3 5" xfId="7390" xr:uid="{00000000-0005-0000-0000-0000B21C0000}"/>
    <cellStyle name="Assumption Multiple. 3 2 2 2 3 6" xfId="7391" xr:uid="{00000000-0005-0000-0000-0000B31C0000}"/>
    <cellStyle name="Assumption Multiple. 3 2 2 2 3 7" xfId="7392" xr:uid="{00000000-0005-0000-0000-0000B41C0000}"/>
    <cellStyle name="Assumption Multiple. 3 2 2 2 3 8" xfId="7393" xr:uid="{00000000-0005-0000-0000-0000B51C0000}"/>
    <cellStyle name="Assumption Multiple. 3 2 2 2 3 9" xfId="7394" xr:uid="{00000000-0005-0000-0000-0000B61C0000}"/>
    <cellStyle name="Assumption Multiple. 3 2 2 2 4" xfId="7395" xr:uid="{00000000-0005-0000-0000-0000B71C0000}"/>
    <cellStyle name="Assumption Multiple. 3 2 2 2 5" xfId="7396" xr:uid="{00000000-0005-0000-0000-0000B81C0000}"/>
    <cellStyle name="Assumption Multiple. 3 2 2 2 6" xfId="7397" xr:uid="{00000000-0005-0000-0000-0000B91C0000}"/>
    <cellStyle name="Assumption Multiple. 3 2 2 2 7" xfId="7398" xr:uid="{00000000-0005-0000-0000-0000BA1C0000}"/>
    <cellStyle name="Assumption Multiple. 3 2 2 2 8" xfId="7399" xr:uid="{00000000-0005-0000-0000-0000BB1C0000}"/>
    <cellStyle name="Assumption Multiple. 3 2 2 2 9" xfId="7400" xr:uid="{00000000-0005-0000-0000-0000BC1C0000}"/>
    <cellStyle name="Assumption Multiple. 3 2 2 3" xfId="7401" xr:uid="{00000000-0005-0000-0000-0000BD1C0000}"/>
    <cellStyle name="Assumption Multiple. 3 2 2 3 10" xfId="7402" xr:uid="{00000000-0005-0000-0000-0000BE1C0000}"/>
    <cellStyle name="Assumption Multiple. 3 2 2 3 2" xfId="7403" xr:uid="{00000000-0005-0000-0000-0000BF1C0000}"/>
    <cellStyle name="Assumption Multiple. 3 2 2 3 2 10" xfId="7404" xr:uid="{00000000-0005-0000-0000-0000C01C0000}"/>
    <cellStyle name="Assumption Multiple. 3 2 2 3 2 2" xfId="7405" xr:uid="{00000000-0005-0000-0000-0000C11C0000}"/>
    <cellStyle name="Assumption Multiple. 3 2 2 3 2 3" xfId="7406" xr:uid="{00000000-0005-0000-0000-0000C21C0000}"/>
    <cellStyle name="Assumption Multiple. 3 2 2 3 2 4" xfId="7407" xr:uid="{00000000-0005-0000-0000-0000C31C0000}"/>
    <cellStyle name="Assumption Multiple. 3 2 2 3 2 5" xfId="7408" xr:uid="{00000000-0005-0000-0000-0000C41C0000}"/>
    <cellStyle name="Assumption Multiple. 3 2 2 3 2 6" xfId="7409" xr:uid="{00000000-0005-0000-0000-0000C51C0000}"/>
    <cellStyle name="Assumption Multiple. 3 2 2 3 2 7" xfId="7410" xr:uid="{00000000-0005-0000-0000-0000C61C0000}"/>
    <cellStyle name="Assumption Multiple. 3 2 2 3 2 8" xfId="7411" xr:uid="{00000000-0005-0000-0000-0000C71C0000}"/>
    <cellStyle name="Assumption Multiple. 3 2 2 3 2 9" xfId="7412" xr:uid="{00000000-0005-0000-0000-0000C81C0000}"/>
    <cellStyle name="Assumption Multiple. 3 2 2 3 3" xfId="7413" xr:uid="{00000000-0005-0000-0000-0000C91C0000}"/>
    <cellStyle name="Assumption Multiple. 3 2 2 3 4" xfId="7414" xr:uid="{00000000-0005-0000-0000-0000CA1C0000}"/>
    <cellStyle name="Assumption Multiple. 3 2 2 3 5" xfId="7415" xr:uid="{00000000-0005-0000-0000-0000CB1C0000}"/>
    <cellStyle name="Assumption Multiple. 3 2 2 3 6" xfId="7416" xr:uid="{00000000-0005-0000-0000-0000CC1C0000}"/>
    <cellStyle name="Assumption Multiple. 3 2 2 3 7" xfId="7417" xr:uid="{00000000-0005-0000-0000-0000CD1C0000}"/>
    <cellStyle name="Assumption Multiple. 3 2 2 3 8" xfId="7418" xr:uid="{00000000-0005-0000-0000-0000CE1C0000}"/>
    <cellStyle name="Assumption Multiple. 3 2 2 3 9" xfId="7419" xr:uid="{00000000-0005-0000-0000-0000CF1C0000}"/>
    <cellStyle name="Assumption Multiple. 3 2 2 4" xfId="7420" xr:uid="{00000000-0005-0000-0000-0000D01C0000}"/>
    <cellStyle name="Assumption Multiple. 3 2 2 4 10" xfId="7421" xr:uid="{00000000-0005-0000-0000-0000D11C0000}"/>
    <cellStyle name="Assumption Multiple. 3 2 2 4 2" xfId="7422" xr:uid="{00000000-0005-0000-0000-0000D21C0000}"/>
    <cellStyle name="Assumption Multiple. 3 2 2 4 3" xfId="7423" xr:uid="{00000000-0005-0000-0000-0000D31C0000}"/>
    <cellStyle name="Assumption Multiple. 3 2 2 4 4" xfId="7424" xr:uid="{00000000-0005-0000-0000-0000D41C0000}"/>
    <cellStyle name="Assumption Multiple. 3 2 2 4 5" xfId="7425" xr:uid="{00000000-0005-0000-0000-0000D51C0000}"/>
    <cellStyle name="Assumption Multiple. 3 2 2 4 6" xfId="7426" xr:uid="{00000000-0005-0000-0000-0000D61C0000}"/>
    <cellStyle name="Assumption Multiple. 3 2 2 4 7" xfId="7427" xr:uid="{00000000-0005-0000-0000-0000D71C0000}"/>
    <cellStyle name="Assumption Multiple. 3 2 2 4 8" xfId="7428" xr:uid="{00000000-0005-0000-0000-0000D81C0000}"/>
    <cellStyle name="Assumption Multiple. 3 2 2 4 9" xfId="7429" xr:uid="{00000000-0005-0000-0000-0000D91C0000}"/>
    <cellStyle name="Assumption Multiple. 3 2 2 5" xfId="7430" xr:uid="{00000000-0005-0000-0000-0000DA1C0000}"/>
    <cellStyle name="Assumption Multiple. 3 2 2 6" xfId="7431" xr:uid="{00000000-0005-0000-0000-0000DB1C0000}"/>
    <cellStyle name="Assumption Multiple. 3 2 2 7" xfId="7432" xr:uid="{00000000-0005-0000-0000-0000DC1C0000}"/>
    <cellStyle name="Assumption Multiple. 3 2 2 8" xfId="7433" xr:uid="{00000000-0005-0000-0000-0000DD1C0000}"/>
    <cellStyle name="Assumption Multiple. 3 2 2 9" xfId="7434" xr:uid="{00000000-0005-0000-0000-0000DE1C0000}"/>
    <cellStyle name="Assumption Multiple. 3 2 3" xfId="7435" xr:uid="{00000000-0005-0000-0000-0000DF1C0000}"/>
    <cellStyle name="Assumption Multiple. 3 2 3 10" xfId="7436" xr:uid="{00000000-0005-0000-0000-0000E01C0000}"/>
    <cellStyle name="Assumption Multiple. 3 2 3 11" xfId="7437" xr:uid="{00000000-0005-0000-0000-0000E11C0000}"/>
    <cellStyle name="Assumption Multiple. 3 2 3 12" xfId="7438" xr:uid="{00000000-0005-0000-0000-0000E21C0000}"/>
    <cellStyle name="Assumption Multiple. 3 2 3 2" xfId="7439" xr:uid="{00000000-0005-0000-0000-0000E31C0000}"/>
    <cellStyle name="Assumption Multiple. 3 2 3 2 10" xfId="7440" xr:uid="{00000000-0005-0000-0000-0000E41C0000}"/>
    <cellStyle name="Assumption Multiple. 3 2 3 2 2" xfId="7441" xr:uid="{00000000-0005-0000-0000-0000E51C0000}"/>
    <cellStyle name="Assumption Multiple. 3 2 3 2 2 10" xfId="7442" xr:uid="{00000000-0005-0000-0000-0000E61C0000}"/>
    <cellStyle name="Assumption Multiple. 3 2 3 2 2 2" xfId="7443" xr:uid="{00000000-0005-0000-0000-0000E71C0000}"/>
    <cellStyle name="Assumption Multiple. 3 2 3 2 2 3" xfId="7444" xr:uid="{00000000-0005-0000-0000-0000E81C0000}"/>
    <cellStyle name="Assumption Multiple. 3 2 3 2 2 4" xfId="7445" xr:uid="{00000000-0005-0000-0000-0000E91C0000}"/>
    <cellStyle name="Assumption Multiple. 3 2 3 2 2 5" xfId="7446" xr:uid="{00000000-0005-0000-0000-0000EA1C0000}"/>
    <cellStyle name="Assumption Multiple. 3 2 3 2 2 6" xfId="7447" xr:uid="{00000000-0005-0000-0000-0000EB1C0000}"/>
    <cellStyle name="Assumption Multiple. 3 2 3 2 2 7" xfId="7448" xr:uid="{00000000-0005-0000-0000-0000EC1C0000}"/>
    <cellStyle name="Assumption Multiple. 3 2 3 2 2 8" xfId="7449" xr:uid="{00000000-0005-0000-0000-0000ED1C0000}"/>
    <cellStyle name="Assumption Multiple. 3 2 3 2 2 9" xfId="7450" xr:uid="{00000000-0005-0000-0000-0000EE1C0000}"/>
    <cellStyle name="Assumption Multiple. 3 2 3 2 3" xfId="7451" xr:uid="{00000000-0005-0000-0000-0000EF1C0000}"/>
    <cellStyle name="Assumption Multiple. 3 2 3 2 4" xfId="7452" xr:uid="{00000000-0005-0000-0000-0000F01C0000}"/>
    <cellStyle name="Assumption Multiple. 3 2 3 2 5" xfId="7453" xr:uid="{00000000-0005-0000-0000-0000F11C0000}"/>
    <cellStyle name="Assumption Multiple. 3 2 3 2 6" xfId="7454" xr:uid="{00000000-0005-0000-0000-0000F21C0000}"/>
    <cellStyle name="Assumption Multiple. 3 2 3 2 7" xfId="7455" xr:uid="{00000000-0005-0000-0000-0000F31C0000}"/>
    <cellStyle name="Assumption Multiple. 3 2 3 2 8" xfId="7456" xr:uid="{00000000-0005-0000-0000-0000F41C0000}"/>
    <cellStyle name="Assumption Multiple. 3 2 3 2 9" xfId="7457" xr:uid="{00000000-0005-0000-0000-0000F51C0000}"/>
    <cellStyle name="Assumption Multiple. 3 2 3 3" xfId="7458" xr:uid="{00000000-0005-0000-0000-0000F61C0000}"/>
    <cellStyle name="Assumption Multiple. 3 2 3 3 10" xfId="7459" xr:uid="{00000000-0005-0000-0000-0000F71C0000}"/>
    <cellStyle name="Assumption Multiple. 3 2 3 3 2" xfId="7460" xr:uid="{00000000-0005-0000-0000-0000F81C0000}"/>
    <cellStyle name="Assumption Multiple. 3 2 3 3 3" xfId="7461" xr:uid="{00000000-0005-0000-0000-0000F91C0000}"/>
    <cellStyle name="Assumption Multiple. 3 2 3 3 4" xfId="7462" xr:uid="{00000000-0005-0000-0000-0000FA1C0000}"/>
    <cellStyle name="Assumption Multiple. 3 2 3 3 5" xfId="7463" xr:uid="{00000000-0005-0000-0000-0000FB1C0000}"/>
    <cellStyle name="Assumption Multiple. 3 2 3 3 6" xfId="7464" xr:uid="{00000000-0005-0000-0000-0000FC1C0000}"/>
    <cellStyle name="Assumption Multiple. 3 2 3 3 7" xfId="7465" xr:uid="{00000000-0005-0000-0000-0000FD1C0000}"/>
    <cellStyle name="Assumption Multiple. 3 2 3 3 8" xfId="7466" xr:uid="{00000000-0005-0000-0000-0000FE1C0000}"/>
    <cellStyle name="Assumption Multiple. 3 2 3 3 9" xfId="7467" xr:uid="{00000000-0005-0000-0000-0000FF1C0000}"/>
    <cellStyle name="Assumption Multiple. 3 2 3 4" xfId="7468" xr:uid="{00000000-0005-0000-0000-0000001D0000}"/>
    <cellStyle name="Assumption Multiple. 3 2 3 5" xfId="7469" xr:uid="{00000000-0005-0000-0000-0000011D0000}"/>
    <cellStyle name="Assumption Multiple. 3 2 3 6" xfId="7470" xr:uid="{00000000-0005-0000-0000-0000021D0000}"/>
    <cellStyle name="Assumption Multiple. 3 2 3 7" xfId="7471" xr:uid="{00000000-0005-0000-0000-0000031D0000}"/>
    <cellStyle name="Assumption Multiple. 3 2 3 8" xfId="7472" xr:uid="{00000000-0005-0000-0000-0000041D0000}"/>
    <cellStyle name="Assumption Multiple. 3 2 3 9" xfId="7473" xr:uid="{00000000-0005-0000-0000-0000051D0000}"/>
    <cellStyle name="Assumption Multiple. 3 2 4" xfId="7474" xr:uid="{00000000-0005-0000-0000-0000061D0000}"/>
    <cellStyle name="Assumption Multiple. 3 2 4 10" xfId="7475" xr:uid="{00000000-0005-0000-0000-0000071D0000}"/>
    <cellStyle name="Assumption Multiple. 3 2 4 2" xfId="7476" xr:uid="{00000000-0005-0000-0000-0000081D0000}"/>
    <cellStyle name="Assumption Multiple. 3 2 4 2 10" xfId="7477" xr:uid="{00000000-0005-0000-0000-0000091D0000}"/>
    <cellStyle name="Assumption Multiple. 3 2 4 2 2" xfId="7478" xr:uid="{00000000-0005-0000-0000-00000A1D0000}"/>
    <cellStyle name="Assumption Multiple. 3 2 4 2 3" xfId="7479" xr:uid="{00000000-0005-0000-0000-00000B1D0000}"/>
    <cellStyle name="Assumption Multiple. 3 2 4 2 4" xfId="7480" xr:uid="{00000000-0005-0000-0000-00000C1D0000}"/>
    <cellStyle name="Assumption Multiple. 3 2 4 2 5" xfId="7481" xr:uid="{00000000-0005-0000-0000-00000D1D0000}"/>
    <cellStyle name="Assumption Multiple. 3 2 4 2 6" xfId="7482" xr:uid="{00000000-0005-0000-0000-00000E1D0000}"/>
    <cellStyle name="Assumption Multiple. 3 2 4 2 7" xfId="7483" xr:uid="{00000000-0005-0000-0000-00000F1D0000}"/>
    <cellStyle name="Assumption Multiple. 3 2 4 2 8" xfId="7484" xr:uid="{00000000-0005-0000-0000-0000101D0000}"/>
    <cellStyle name="Assumption Multiple. 3 2 4 2 9" xfId="7485" xr:uid="{00000000-0005-0000-0000-0000111D0000}"/>
    <cellStyle name="Assumption Multiple. 3 2 4 3" xfId="7486" xr:uid="{00000000-0005-0000-0000-0000121D0000}"/>
    <cellStyle name="Assumption Multiple. 3 2 4 4" xfId="7487" xr:uid="{00000000-0005-0000-0000-0000131D0000}"/>
    <cellStyle name="Assumption Multiple. 3 2 4 5" xfId="7488" xr:uid="{00000000-0005-0000-0000-0000141D0000}"/>
    <cellStyle name="Assumption Multiple. 3 2 4 6" xfId="7489" xr:uid="{00000000-0005-0000-0000-0000151D0000}"/>
    <cellStyle name="Assumption Multiple. 3 2 4 7" xfId="7490" xr:uid="{00000000-0005-0000-0000-0000161D0000}"/>
    <cellStyle name="Assumption Multiple. 3 2 4 8" xfId="7491" xr:uid="{00000000-0005-0000-0000-0000171D0000}"/>
    <cellStyle name="Assumption Multiple. 3 2 4 9" xfId="7492" xr:uid="{00000000-0005-0000-0000-0000181D0000}"/>
    <cellStyle name="Assumption Multiple. 3 2 5" xfId="7493" xr:uid="{00000000-0005-0000-0000-0000191D0000}"/>
    <cellStyle name="Assumption Multiple. 3 2 5 10" xfId="7494" xr:uid="{00000000-0005-0000-0000-00001A1D0000}"/>
    <cellStyle name="Assumption Multiple. 3 2 5 2" xfId="7495" xr:uid="{00000000-0005-0000-0000-00001B1D0000}"/>
    <cellStyle name="Assumption Multiple. 3 2 5 3" xfId="7496" xr:uid="{00000000-0005-0000-0000-00001C1D0000}"/>
    <cellStyle name="Assumption Multiple. 3 2 5 4" xfId="7497" xr:uid="{00000000-0005-0000-0000-00001D1D0000}"/>
    <cellStyle name="Assumption Multiple. 3 2 5 5" xfId="7498" xr:uid="{00000000-0005-0000-0000-00001E1D0000}"/>
    <cellStyle name="Assumption Multiple. 3 2 5 6" xfId="7499" xr:uid="{00000000-0005-0000-0000-00001F1D0000}"/>
    <cellStyle name="Assumption Multiple. 3 2 5 7" xfId="7500" xr:uid="{00000000-0005-0000-0000-0000201D0000}"/>
    <cellStyle name="Assumption Multiple. 3 2 5 8" xfId="7501" xr:uid="{00000000-0005-0000-0000-0000211D0000}"/>
    <cellStyle name="Assumption Multiple. 3 2 5 9" xfId="7502" xr:uid="{00000000-0005-0000-0000-0000221D0000}"/>
    <cellStyle name="Assumption Multiple. 3 2 6" xfId="7503" xr:uid="{00000000-0005-0000-0000-0000231D0000}"/>
    <cellStyle name="Assumption Multiple. 3 2 7" xfId="7504" xr:uid="{00000000-0005-0000-0000-0000241D0000}"/>
    <cellStyle name="Assumption Multiple. 3 2 8" xfId="7505" xr:uid="{00000000-0005-0000-0000-0000251D0000}"/>
    <cellStyle name="Assumption Multiple. 3 2 9" xfId="7506" xr:uid="{00000000-0005-0000-0000-0000261D0000}"/>
    <cellStyle name="Assumption Multiple. 3 3" xfId="7507" xr:uid="{00000000-0005-0000-0000-0000271D0000}"/>
    <cellStyle name="Assumption Multiple. 3 3 10" xfId="7508" xr:uid="{00000000-0005-0000-0000-0000281D0000}"/>
    <cellStyle name="Assumption Multiple. 3 3 11" xfId="7509" xr:uid="{00000000-0005-0000-0000-0000291D0000}"/>
    <cellStyle name="Assumption Multiple. 3 3 12" xfId="7510" xr:uid="{00000000-0005-0000-0000-00002A1D0000}"/>
    <cellStyle name="Assumption Multiple. 3 3 13" xfId="7511" xr:uid="{00000000-0005-0000-0000-00002B1D0000}"/>
    <cellStyle name="Assumption Multiple. 3 3 2" xfId="7512" xr:uid="{00000000-0005-0000-0000-00002C1D0000}"/>
    <cellStyle name="Assumption Multiple. 3 3 2 10" xfId="7513" xr:uid="{00000000-0005-0000-0000-00002D1D0000}"/>
    <cellStyle name="Assumption Multiple. 3 3 2 11" xfId="7514" xr:uid="{00000000-0005-0000-0000-00002E1D0000}"/>
    <cellStyle name="Assumption Multiple. 3 3 2 12" xfId="7515" xr:uid="{00000000-0005-0000-0000-00002F1D0000}"/>
    <cellStyle name="Assumption Multiple. 3 3 2 2" xfId="7516" xr:uid="{00000000-0005-0000-0000-0000301D0000}"/>
    <cellStyle name="Assumption Multiple. 3 3 2 2 10" xfId="7517" xr:uid="{00000000-0005-0000-0000-0000311D0000}"/>
    <cellStyle name="Assumption Multiple. 3 3 2 2 2" xfId="7518" xr:uid="{00000000-0005-0000-0000-0000321D0000}"/>
    <cellStyle name="Assumption Multiple. 3 3 2 2 2 10" xfId="7519" xr:uid="{00000000-0005-0000-0000-0000331D0000}"/>
    <cellStyle name="Assumption Multiple. 3 3 2 2 2 2" xfId="7520" xr:uid="{00000000-0005-0000-0000-0000341D0000}"/>
    <cellStyle name="Assumption Multiple. 3 3 2 2 2 3" xfId="7521" xr:uid="{00000000-0005-0000-0000-0000351D0000}"/>
    <cellStyle name="Assumption Multiple. 3 3 2 2 2 4" xfId="7522" xr:uid="{00000000-0005-0000-0000-0000361D0000}"/>
    <cellStyle name="Assumption Multiple. 3 3 2 2 2 5" xfId="7523" xr:uid="{00000000-0005-0000-0000-0000371D0000}"/>
    <cellStyle name="Assumption Multiple. 3 3 2 2 2 6" xfId="7524" xr:uid="{00000000-0005-0000-0000-0000381D0000}"/>
    <cellStyle name="Assumption Multiple. 3 3 2 2 2 7" xfId="7525" xr:uid="{00000000-0005-0000-0000-0000391D0000}"/>
    <cellStyle name="Assumption Multiple. 3 3 2 2 2 8" xfId="7526" xr:uid="{00000000-0005-0000-0000-00003A1D0000}"/>
    <cellStyle name="Assumption Multiple. 3 3 2 2 2 9" xfId="7527" xr:uid="{00000000-0005-0000-0000-00003B1D0000}"/>
    <cellStyle name="Assumption Multiple. 3 3 2 2 3" xfId="7528" xr:uid="{00000000-0005-0000-0000-00003C1D0000}"/>
    <cellStyle name="Assumption Multiple. 3 3 2 2 4" xfId="7529" xr:uid="{00000000-0005-0000-0000-00003D1D0000}"/>
    <cellStyle name="Assumption Multiple. 3 3 2 2 5" xfId="7530" xr:uid="{00000000-0005-0000-0000-00003E1D0000}"/>
    <cellStyle name="Assumption Multiple. 3 3 2 2 6" xfId="7531" xr:uid="{00000000-0005-0000-0000-00003F1D0000}"/>
    <cellStyle name="Assumption Multiple. 3 3 2 2 7" xfId="7532" xr:uid="{00000000-0005-0000-0000-0000401D0000}"/>
    <cellStyle name="Assumption Multiple. 3 3 2 2 8" xfId="7533" xr:uid="{00000000-0005-0000-0000-0000411D0000}"/>
    <cellStyle name="Assumption Multiple. 3 3 2 2 9" xfId="7534" xr:uid="{00000000-0005-0000-0000-0000421D0000}"/>
    <cellStyle name="Assumption Multiple. 3 3 2 3" xfId="7535" xr:uid="{00000000-0005-0000-0000-0000431D0000}"/>
    <cellStyle name="Assumption Multiple. 3 3 2 3 10" xfId="7536" xr:uid="{00000000-0005-0000-0000-0000441D0000}"/>
    <cellStyle name="Assumption Multiple. 3 3 2 3 2" xfId="7537" xr:uid="{00000000-0005-0000-0000-0000451D0000}"/>
    <cellStyle name="Assumption Multiple. 3 3 2 3 3" xfId="7538" xr:uid="{00000000-0005-0000-0000-0000461D0000}"/>
    <cellStyle name="Assumption Multiple. 3 3 2 3 4" xfId="7539" xr:uid="{00000000-0005-0000-0000-0000471D0000}"/>
    <cellStyle name="Assumption Multiple. 3 3 2 3 5" xfId="7540" xr:uid="{00000000-0005-0000-0000-0000481D0000}"/>
    <cellStyle name="Assumption Multiple. 3 3 2 3 6" xfId="7541" xr:uid="{00000000-0005-0000-0000-0000491D0000}"/>
    <cellStyle name="Assumption Multiple. 3 3 2 3 7" xfId="7542" xr:uid="{00000000-0005-0000-0000-00004A1D0000}"/>
    <cellStyle name="Assumption Multiple. 3 3 2 3 8" xfId="7543" xr:uid="{00000000-0005-0000-0000-00004B1D0000}"/>
    <cellStyle name="Assumption Multiple. 3 3 2 3 9" xfId="7544" xr:uid="{00000000-0005-0000-0000-00004C1D0000}"/>
    <cellStyle name="Assumption Multiple. 3 3 2 4" xfId="7545" xr:uid="{00000000-0005-0000-0000-00004D1D0000}"/>
    <cellStyle name="Assumption Multiple. 3 3 2 5" xfId="7546" xr:uid="{00000000-0005-0000-0000-00004E1D0000}"/>
    <cellStyle name="Assumption Multiple. 3 3 2 6" xfId="7547" xr:uid="{00000000-0005-0000-0000-00004F1D0000}"/>
    <cellStyle name="Assumption Multiple. 3 3 2 7" xfId="7548" xr:uid="{00000000-0005-0000-0000-0000501D0000}"/>
    <cellStyle name="Assumption Multiple. 3 3 2 8" xfId="7549" xr:uid="{00000000-0005-0000-0000-0000511D0000}"/>
    <cellStyle name="Assumption Multiple. 3 3 2 9" xfId="7550" xr:uid="{00000000-0005-0000-0000-0000521D0000}"/>
    <cellStyle name="Assumption Multiple. 3 3 3" xfId="7551" xr:uid="{00000000-0005-0000-0000-0000531D0000}"/>
    <cellStyle name="Assumption Multiple. 3 3 3 10" xfId="7552" xr:uid="{00000000-0005-0000-0000-0000541D0000}"/>
    <cellStyle name="Assumption Multiple. 3 3 3 2" xfId="7553" xr:uid="{00000000-0005-0000-0000-0000551D0000}"/>
    <cellStyle name="Assumption Multiple. 3 3 3 2 10" xfId="7554" xr:uid="{00000000-0005-0000-0000-0000561D0000}"/>
    <cellStyle name="Assumption Multiple. 3 3 3 2 2" xfId="7555" xr:uid="{00000000-0005-0000-0000-0000571D0000}"/>
    <cellStyle name="Assumption Multiple. 3 3 3 2 3" xfId="7556" xr:uid="{00000000-0005-0000-0000-0000581D0000}"/>
    <cellStyle name="Assumption Multiple. 3 3 3 2 4" xfId="7557" xr:uid="{00000000-0005-0000-0000-0000591D0000}"/>
    <cellStyle name="Assumption Multiple. 3 3 3 2 5" xfId="7558" xr:uid="{00000000-0005-0000-0000-00005A1D0000}"/>
    <cellStyle name="Assumption Multiple. 3 3 3 2 6" xfId="7559" xr:uid="{00000000-0005-0000-0000-00005B1D0000}"/>
    <cellStyle name="Assumption Multiple. 3 3 3 2 7" xfId="7560" xr:uid="{00000000-0005-0000-0000-00005C1D0000}"/>
    <cellStyle name="Assumption Multiple. 3 3 3 2 8" xfId="7561" xr:uid="{00000000-0005-0000-0000-00005D1D0000}"/>
    <cellStyle name="Assumption Multiple. 3 3 3 2 9" xfId="7562" xr:uid="{00000000-0005-0000-0000-00005E1D0000}"/>
    <cellStyle name="Assumption Multiple. 3 3 3 3" xfId="7563" xr:uid="{00000000-0005-0000-0000-00005F1D0000}"/>
    <cellStyle name="Assumption Multiple. 3 3 3 4" xfId="7564" xr:uid="{00000000-0005-0000-0000-0000601D0000}"/>
    <cellStyle name="Assumption Multiple. 3 3 3 5" xfId="7565" xr:uid="{00000000-0005-0000-0000-0000611D0000}"/>
    <cellStyle name="Assumption Multiple. 3 3 3 6" xfId="7566" xr:uid="{00000000-0005-0000-0000-0000621D0000}"/>
    <cellStyle name="Assumption Multiple. 3 3 3 7" xfId="7567" xr:uid="{00000000-0005-0000-0000-0000631D0000}"/>
    <cellStyle name="Assumption Multiple. 3 3 3 8" xfId="7568" xr:uid="{00000000-0005-0000-0000-0000641D0000}"/>
    <cellStyle name="Assumption Multiple. 3 3 3 9" xfId="7569" xr:uid="{00000000-0005-0000-0000-0000651D0000}"/>
    <cellStyle name="Assumption Multiple. 3 3 4" xfId="7570" xr:uid="{00000000-0005-0000-0000-0000661D0000}"/>
    <cellStyle name="Assumption Multiple. 3 3 4 10" xfId="7571" xr:uid="{00000000-0005-0000-0000-0000671D0000}"/>
    <cellStyle name="Assumption Multiple. 3 3 4 2" xfId="7572" xr:uid="{00000000-0005-0000-0000-0000681D0000}"/>
    <cellStyle name="Assumption Multiple. 3 3 4 3" xfId="7573" xr:uid="{00000000-0005-0000-0000-0000691D0000}"/>
    <cellStyle name="Assumption Multiple. 3 3 4 4" xfId="7574" xr:uid="{00000000-0005-0000-0000-00006A1D0000}"/>
    <cellStyle name="Assumption Multiple. 3 3 4 5" xfId="7575" xr:uid="{00000000-0005-0000-0000-00006B1D0000}"/>
    <cellStyle name="Assumption Multiple. 3 3 4 6" xfId="7576" xr:uid="{00000000-0005-0000-0000-00006C1D0000}"/>
    <cellStyle name="Assumption Multiple. 3 3 4 7" xfId="7577" xr:uid="{00000000-0005-0000-0000-00006D1D0000}"/>
    <cellStyle name="Assumption Multiple. 3 3 4 8" xfId="7578" xr:uid="{00000000-0005-0000-0000-00006E1D0000}"/>
    <cellStyle name="Assumption Multiple. 3 3 4 9" xfId="7579" xr:uid="{00000000-0005-0000-0000-00006F1D0000}"/>
    <cellStyle name="Assumption Multiple. 3 3 5" xfId="7580" xr:uid="{00000000-0005-0000-0000-0000701D0000}"/>
    <cellStyle name="Assumption Multiple. 3 3 6" xfId="7581" xr:uid="{00000000-0005-0000-0000-0000711D0000}"/>
    <cellStyle name="Assumption Multiple. 3 3 7" xfId="7582" xr:uid="{00000000-0005-0000-0000-0000721D0000}"/>
    <cellStyle name="Assumption Multiple. 3 3 8" xfId="7583" xr:uid="{00000000-0005-0000-0000-0000731D0000}"/>
    <cellStyle name="Assumption Multiple. 3 3 9" xfId="7584" xr:uid="{00000000-0005-0000-0000-0000741D0000}"/>
    <cellStyle name="Assumption Multiple. 3 4" xfId="7585" xr:uid="{00000000-0005-0000-0000-0000751D0000}"/>
    <cellStyle name="Assumption Multiple. 3 4 10" xfId="7586" xr:uid="{00000000-0005-0000-0000-0000761D0000}"/>
    <cellStyle name="Assumption Multiple. 3 4 11" xfId="7587" xr:uid="{00000000-0005-0000-0000-0000771D0000}"/>
    <cellStyle name="Assumption Multiple. 3 4 12" xfId="7588" xr:uid="{00000000-0005-0000-0000-0000781D0000}"/>
    <cellStyle name="Assumption Multiple. 3 4 2" xfId="7589" xr:uid="{00000000-0005-0000-0000-0000791D0000}"/>
    <cellStyle name="Assumption Multiple. 3 4 2 10" xfId="7590" xr:uid="{00000000-0005-0000-0000-00007A1D0000}"/>
    <cellStyle name="Assumption Multiple. 3 4 2 2" xfId="7591" xr:uid="{00000000-0005-0000-0000-00007B1D0000}"/>
    <cellStyle name="Assumption Multiple. 3 4 2 2 10" xfId="7592" xr:uid="{00000000-0005-0000-0000-00007C1D0000}"/>
    <cellStyle name="Assumption Multiple. 3 4 2 2 2" xfId="7593" xr:uid="{00000000-0005-0000-0000-00007D1D0000}"/>
    <cellStyle name="Assumption Multiple. 3 4 2 2 3" xfId="7594" xr:uid="{00000000-0005-0000-0000-00007E1D0000}"/>
    <cellStyle name="Assumption Multiple. 3 4 2 2 4" xfId="7595" xr:uid="{00000000-0005-0000-0000-00007F1D0000}"/>
    <cellStyle name="Assumption Multiple. 3 4 2 2 5" xfId="7596" xr:uid="{00000000-0005-0000-0000-0000801D0000}"/>
    <cellStyle name="Assumption Multiple. 3 4 2 2 6" xfId="7597" xr:uid="{00000000-0005-0000-0000-0000811D0000}"/>
    <cellStyle name="Assumption Multiple. 3 4 2 2 7" xfId="7598" xr:uid="{00000000-0005-0000-0000-0000821D0000}"/>
    <cellStyle name="Assumption Multiple. 3 4 2 2 8" xfId="7599" xr:uid="{00000000-0005-0000-0000-0000831D0000}"/>
    <cellStyle name="Assumption Multiple. 3 4 2 2 9" xfId="7600" xr:uid="{00000000-0005-0000-0000-0000841D0000}"/>
    <cellStyle name="Assumption Multiple. 3 4 2 3" xfId="7601" xr:uid="{00000000-0005-0000-0000-0000851D0000}"/>
    <cellStyle name="Assumption Multiple. 3 4 2 4" xfId="7602" xr:uid="{00000000-0005-0000-0000-0000861D0000}"/>
    <cellStyle name="Assumption Multiple. 3 4 2 5" xfId="7603" xr:uid="{00000000-0005-0000-0000-0000871D0000}"/>
    <cellStyle name="Assumption Multiple. 3 4 2 6" xfId="7604" xr:uid="{00000000-0005-0000-0000-0000881D0000}"/>
    <cellStyle name="Assumption Multiple. 3 4 2 7" xfId="7605" xr:uid="{00000000-0005-0000-0000-0000891D0000}"/>
    <cellStyle name="Assumption Multiple. 3 4 2 8" xfId="7606" xr:uid="{00000000-0005-0000-0000-00008A1D0000}"/>
    <cellStyle name="Assumption Multiple. 3 4 2 9" xfId="7607" xr:uid="{00000000-0005-0000-0000-00008B1D0000}"/>
    <cellStyle name="Assumption Multiple. 3 4 3" xfId="7608" xr:uid="{00000000-0005-0000-0000-00008C1D0000}"/>
    <cellStyle name="Assumption Multiple. 3 4 3 10" xfId="7609" xr:uid="{00000000-0005-0000-0000-00008D1D0000}"/>
    <cellStyle name="Assumption Multiple. 3 4 3 2" xfId="7610" xr:uid="{00000000-0005-0000-0000-00008E1D0000}"/>
    <cellStyle name="Assumption Multiple. 3 4 3 3" xfId="7611" xr:uid="{00000000-0005-0000-0000-00008F1D0000}"/>
    <cellStyle name="Assumption Multiple. 3 4 3 4" xfId="7612" xr:uid="{00000000-0005-0000-0000-0000901D0000}"/>
    <cellStyle name="Assumption Multiple. 3 4 3 5" xfId="7613" xr:uid="{00000000-0005-0000-0000-0000911D0000}"/>
    <cellStyle name="Assumption Multiple. 3 4 3 6" xfId="7614" xr:uid="{00000000-0005-0000-0000-0000921D0000}"/>
    <cellStyle name="Assumption Multiple. 3 4 3 7" xfId="7615" xr:uid="{00000000-0005-0000-0000-0000931D0000}"/>
    <cellStyle name="Assumption Multiple. 3 4 3 8" xfId="7616" xr:uid="{00000000-0005-0000-0000-0000941D0000}"/>
    <cellStyle name="Assumption Multiple. 3 4 3 9" xfId="7617" xr:uid="{00000000-0005-0000-0000-0000951D0000}"/>
    <cellStyle name="Assumption Multiple. 3 4 4" xfId="7618" xr:uid="{00000000-0005-0000-0000-0000961D0000}"/>
    <cellStyle name="Assumption Multiple. 3 4 5" xfId="7619" xr:uid="{00000000-0005-0000-0000-0000971D0000}"/>
    <cellStyle name="Assumption Multiple. 3 4 6" xfId="7620" xr:uid="{00000000-0005-0000-0000-0000981D0000}"/>
    <cellStyle name="Assumption Multiple. 3 4 7" xfId="7621" xr:uid="{00000000-0005-0000-0000-0000991D0000}"/>
    <cellStyle name="Assumption Multiple. 3 4 8" xfId="7622" xr:uid="{00000000-0005-0000-0000-00009A1D0000}"/>
    <cellStyle name="Assumption Multiple. 3 4 9" xfId="7623" xr:uid="{00000000-0005-0000-0000-00009B1D0000}"/>
    <cellStyle name="Assumption Multiple. 3 5" xfId="7624" xr:uid="{00000000-0005-0000-0000-00009C1D0000}"/>
    <cellStyle name="Assumption Multiple. 3 5 10" xfId="7625" xr:uid="{00000000-0005-0000-0000-00009D1D0000}"/>
    <cellStyle name="Assumption Multiple. 3 5 11" xfId="7626" xr:uid="{00000000-0005-0000-0000-00009E1D0000}"/>
    <cellStyle name="Assumption Multiple. 3 5 12" xfId="7627" xr:uid="{00000000-0005-0000-0000-00009F1D0000}"/>
    <cellStyle name="Assumption Multiple. 3 5 2" xfId="7628" xr:uid="{00000000-0005-0000-0000-0000A01D0000}"/>
    <cellStyle name="Assumption Multiple. 3 5 2 10" xfId="7629" xr:uid="{00000000-0005-0000-0000-0000A11D0000}"/>
    <cellStyle name="Assumption Multiple. 3 5 2 2" xfId="7630" xr:uid="{00000000-0005-0000-0000-0000A21D0000}"/>
    <cellStyle name="Assumption Multiple. 3 5 2 2 10" xfId="7631" xr:uid="{00000000-0005-0000-0000-0000A31D0000}"/>
    <cellStyle name="Assumption Multiple. 3 5 2 2 2" xfId="7632" xr:uid="{00000000-0005-0000-0000-0000A41D0000}"/>
    <cellStyle name="Assumption Multiple. 3 5 2 2 3" xfId="7633" xr:uid="{00000000-0005-0000-0000-0000A51D0000}"/>
    <cellStyle name="Assumption Multiple. 3 5 2 2 4" xfId="7634" xr:uid="{00000000-0005-0000-0000-0000A61D0000}"/>
    <cellStyle name="Assumption Multiple. 3 5 2 2 5" xfId="7635" xr:uid="{00000000-0005-0000-0000-0000A71D0000}"/>
    <cellStyle name="Assumption Multiple. 3 5 2 2 6" xfId="7636" xr:uid="{00000000-0005-0000-0000-0000A81D0000}"/>
    <cellStyle name="Assumption Multiple. 3 5 2 2 7" xfId="7637" xr:uid="{00000000-0005-0000-0000-0000A91D0000}"/>
    <cellStyle name="Assumption Multiple. 3 5 2 2 8" xfId="7638" xr:uid="{00000000-0005-0000-0000-0000AA1D0000}"/>
    <cellStyle name="Assumption Multiple. 3 5 2 2 9" xfId="7639" xr:uid="{00000000-0005-0000-0000-0000AB1D0000}"/>
    <cellStyle name="Assumption Multiple. 3 5 2 3" xfId="7640" xr:uid="{00000000-0005-0000-0000-0000AC1D0000}"/>
    <cellStyle name="Assumption Multiple. 3 5 2 4" xfId="7641" xr:uid="{00000000-0005-0000-0000-0000AD1D0000}"/>
    <cellStyle name="Assumption Multiple. 3 5 2 5" xfId="7642" xr:uid="{00000000-0005-0000-0000-0000AE1D0000}"/>
    <cellStyle name="Assumption Multiple. 3 5 2 6" xfId="7643" xr:uid="{00000000-0005-0000-0000-0000AF1D0000}"/>
    <cellStyle name="Assumption Multiple. 3 5 2 7" xfId="7644" xr:uid="{00000000-0005-0000-0000-0000B01D0000}"/>
    <cellStyle name="Assumption Multiple. 3 5 2 8" xfId="7645" xr:uid="{00000000-0005-0000-0000-0000B11D0000}"/>
    <cellStyle name="Assumption Multiple. 3 5 2 9" xfId="7646" xr:uid="{00000000-0005-0000-0000-0000B21D0000}"/>
    <cellStyle name="Assumption Multiple. 3 5 3" xfId="7647" xr:uid="{00000000-0005-0000-0000-0000B31D0000}"/>
    <cellStyle name="Assumption Multiple. 3 5 3 10" xfId="7648" xr:uid="{00000000-0005-0000-0000-0000B41D0000}"/>
    <cellStyle name="Assumption Multiple. 3 5 3 2" xfId="7649" xr:uid="{00000000-0005-0000-0000-0000B51D0000}"/>
    <cellStyle name="Assumption Multiple. 3 5 3 3" xfId="7650" xr:uid="{00000000-0005-0000-0000-0000B61D0000}"/>
    <cellStyle name="Assumption Multiple. 3 5 3 4" xfId="7651" xr:uid="{00000000-0005-0000-0000-0000B71D0000}"/>
    <cellStyle name="Assumption Multiple. 3 5 3 5" xfId="7652" xr:uid="{00000000-0005-0000-0000-0000B81D0000}"/>
    <cellStyle name="Assumption Multiple. 3 5 3 6" xfId="7653" xr:uid="{00000000-0005-0000-0000-0000B91D0000}"/>
    <cellStyle name="Assumption Multiple. 3 5 3 7" xfId="7654" xr:uid="{00000000-0005-0000-0000-0000BA1D0000}"/>
    <cellStyle name="Assumption Multiple. 3 5 3 8" xfId="7655" xr:uid="{00000000-0005-0000-0000-0000BB1D0000}"/>
    <cellStyle name="Assumption Multiple. 3 5 3 9" xfId="7656" xr:uid="{00000000-0005-0000-0000-0000BC1D0000}"/>
    <cellStyle name="Assumption Multiple. 3 5 4" xfId="7657" xr:uid="{00000000-0005-0000-0000-0000BD1D0000}"/>
    <cellStyle name="Assumption Multiple. 3 5 5" xfId="7658" xr:uid="{00000000-0005-0000-0000-0000BE1D0000}"/>
    <cellStyle name="Assumption Multiple. 3 5 6" xfId="7659" xr:uid="{00000000-0005-0000-0000-0000BF1D0000}"/>
    <cellStyle name="Assumption Multiple. 3 5 7" xfId="7660" xr:uid="{00000000-0005-0000-0000-0000C01D0000}"/>
    <cellStyle name="Assumption Multiple. 3 5 8" xfId="7661" xr:uid="{00000000-0005-0000-0000-0000C11D0000}"/>
    <cellStyle name="Assumption Multiple. 3 5 9" xfId="7662" xr:uid="{00000000-0005-0000-0000-0000C21D0000}"/>
    <cellStyle name="Assumption Multiple. 3 6" xfId="7663" xr:uid="{00000000-0005-0000-0000-0000C31D0000}"/>
    <cellStyle name="Assumption Multiple. 3 6 10" xfId="7664" xr:uid="{00000000-0005-0000-0000-0000C41D0000}"/>
    <cellStyle name="Assumption Multiple. 3 6 2" xfId="7665" xr:uid="{00000000-0005-0000-0000-0000C51D0000}"/>
    <cellStyle name="Assumption Multiple. 3 6 2 10" xfId="7666" xr:uid="{00000000-0005-0000-0000-0000C61D0000}"/>
    <cellStyle name="Assumption Multiple. 3 6 2 2" xfId="7667" xr:uid="{00000000-0005-0000-0000-0000C71D0000}"/>
    <cellStyle name="Assumption Multiple. 3 6 2 3" xfId="7668" xr:uid="{00000000-0005-0000-0000-0000C81D0000}"/>
    <cellStyle name="Assumption Multiple. 3 6 2 4" xfId="7669" xr:uid="{00000000-0005-0000-0000-0000C91D0000}"/>
    <cellStyle name="Assumption Multiple. 3 6 2 5" xfId="7670" xr:uid="{00000000-0005-0000-0000-0000CA1D0000}"/>
    <cellStyle name="Assumption Multiple. 3 6 2 6" xfId="7671" xr:uid="{00000000-0005-0000-0000-0000CB1D0000}"/>
    <cellStyle name="Assumption Multiple. 3 6 2 7" xfId="7672" xr:uid="{00000000-0005-0000-0000-0000CC1D0000}"/>
    <cellStyle name="Assumption Multiple. 3 6 2 8" xfId="7673" xr:uid="{00000000-0005-0000-0000-0000CD1D0000}"/>
    <cellStyle name="Assumption Multiple. 3 6 2 9" xfId="7674" xr:uid="{00000000-0005-0000-0000-0000CE1D0000}"/>
    <cellStyle name="Assumption Multiple. 3 6 3" xfId="7675" xr:uid="{00000000-0005-0000-0000-0000CF1D0000}"/>
    <cellStyle name="Assumption Multiple. 3 6 4" xfId="7676" xr:uid="{00000000-0005-0000-0000-0000D01D0000}"/>
    <cellStyle name="Assumption Multiple. 3 6 5" xfId="7677" xr:uid="{00000000-0005-0000-0000-0000D11D0000}"/>
    <cellStyle name="Assumption Multiple. 3 6 6" xfId="7678" xr:uid="{00000000-0005-0000-0000-0000D21D0000}"/>
    <cellStyle name="Assumption Multiple. 3 6 7" xfId="7679" xr:uid="{00000000-0005-0000-0000-0000D31D0000}"/>
    <cellStyle name="Assumption Multiple. 3 6 8" xfId="7680" xr:uid="{00000000-0005-0000-0000-0000D41D0000}"/>
    <cellStyle name="Assumption Multiple. 3 6 9" xfId="7681" xr:uid="{00000000-0005-0000-0000-0000D51D0000}"/>
    <cellStyle name="Assumption Multiple. 3 7" xfId="7682" xr:uid="{00000000-0005-0000-0000-0000D61D0000}"/>
    <cellStyle name="Assumption Multiple. 3 7 10" xfId="7683" xr:uid="{00000000-0005-0000-0000-0000D71D0000}"/>
    <cellStyle name="Assumption Multiple. 3 7 2" xfId="7684" xr:uid="{00000000-0005-0000-0000-0000D81D0000}"/>
    <cellStyle name="Assumption Multiple. 3 7 3" xfId="7685" xr:uid="{00000000-0005-0000-0000-0000D91D0000}"/>
    <cellStyle name="Assumption Multiple. 3 7 4" xfId="7686" xr:uid="{00000000-0005-0000-0000-0000DA1D0000}"/>
    <cellStyle name="Assumption Multiple. 3 7 5" xfId="7687" xr:uid="{00000000-0005-0000-0000-0000DB1D0000}"/>
    <cellStyle name="Assumption Multiple. 3 7 6" xfId="7688" xr:uid="{00000000-0005-0000-0000-0000DC1D0000}"/>
    <cellStyle name="Assumption Multiple. 3 7 7" xfId="7689" xr:uid="{00000000-0005-0000-0000-0000DD1D0000}"/>
    <cellStyle name="Assumption Multiple. 3 7 8" xfId="7690" xr:uid="{00000000-0005-0000-0000-0000DE1D0000}"/>
    <cellStyle name="Assumption Multiple. 3 7 9" xfId="7691" xr:uid="{00000000-0005-0000-0000-0000DF1D0000}"/>
    <cellStyle name="Assumption Multiple. 3 8" xfId="7692" xr:uid="{00000000-0005-0000-0000-0000E01D0000}"/>
    <cellStyle name="Assumption Multiple. 3 9" xfId="7693" xr:uid="{00000000-0005-0000-0000-0000E11D0000}"/>
    <cellStyle name="Assumption Multiple. 4" xfId="7694" xr:uid="{00000000-0005-0000-0000-0000E21D0000}"/>
    <cellStyle name="Assumption Multiple. 4 10" xfId="7695" xr:uid="{00000000-0005-0000-0000-0000E31D0000}"/>
    <cellStyle name="Assumption Multiple. 4 11" xfId="7696" xr:uid="{00000000-0005-0000-0000-0000E41D0000}"/>
    <cellStyle name="Assumption Multiple. 4 12" xfId="7697" xr:uid="{00000000-0005-0000-0000-0000E51D0000}"/>
    <cellStyle name="Assumption Multiple. 4 13" xfId="7698" xr:uid="{00000000-0005-0000-0000-0000E61D0000}"/>
    <cellStyle name="Assumption Multiple. 4 2" xfId="7699" xr:uid="{00000000-0005-0000-0000-0000E71D0000}"/>
    <cellStyle name="Assumption Multiple. 4 2 10" xfId="7700" xr:uid="{00000000-0005-0000-0000-0000E81D0000}"/>
    <cellStyle name="Assumption Multiple. 4 2 11" xfId="7701" xr:uid="{00000000-0005-0000-0000-0000E91D0000}"/>
    <cellStyle name="Assumption Multiple. 4 2 12" xfId="7702" xr:uid="{00000000-0005-0000-0000-0000EA1D0000}"/>
    <cellStyle name="Assumption Multiple. 4 2 2" xfId="7703" xr:uid="{00000000-0005-0000-0000-0000EB1D0000}"/>
    <cellStyle name="Assumption Multiple. 4 2 2 10" xfId="7704" xr:uid="{00000000-0005-0000-0000-0000EC1D0000}"/>
    <cellStyle name="Assumption Multiple. 4 2 2 2" xfId="7705" xr:uid="{00000000-0005-0000-0000-0000ED1D0000}"/>
    <cellStyle name="Assumption Multiple. 4 2 2 2 10" xfId="7706" xr:uid="{00000000-0005-0000-0000-0000EE1D0000}"/>
    <cellStyle name="Assumption Multiple. 4 2 2 2 2" xfId="7707" xr:uid="{00000000-0005-0000-0000-0000EF1D0000}"/>
    <cellStyle name="Assumption Multiple. 4 2 2 2 3" xfId="7708" xr:uid="{00000000-0005-0000-0000-0000F01D0000}"/>
    <cellStyle name="Assumption Multiple. 4 2 2 2 4" xfId="7709" xr:uid="{00000000-0005-0000-0000-0000F11D0000}"/>
    <cellStyle name="Assumption Multiple. 4 2 2 2 5" xfId="7710" xr:uid="{00000000-0005-0000-0000-0000F21D0000}"/>
    <cellStyle name="Assumption Multiple. 4 2 2 2 6" xfId="7711" xr:uid="{00000000-0005-0000-0000-0000F31D0000}"/>
    <cellStyle name="Assumption Multiple. 4 2 2 2 7" xfId="7712" xr:uid="{00000000-0005-0000-0000-0000F41D0000}"/>
    <cellStyle name="Assumption Multiple. 4 2 2 2 8" xfId="7713" xr:uid="{00000000-0005-0000-0000-0000F51D0000}"/>
    <cellStyle name="Assumption Multiple. 4 2 2 2 9" xfId="7714" xr:uid="{00000000-0005-0000-0000-0000F61D0000}"/>
    <cellStyle name="Assumption Multiple. 4 2 2 3" xfId="7715" xr:uid="{00000000-0005-0000-0000-0000F71D0000}"/>
    <cellStyle name="Assumption Multiple. 4 2 2 4" xfId="7716" xr:uid="{00000000-0005-0000-0000-0000F81D0000}"/>
    <cellStyle name="Assumption Multiple. 4 2 2 5" xfId="7717" xr:uid="{00000000-0005-0000-0000-0000F91D0000}"/>
    <cellStyle name="Assumption Multiple. 4 2 2 6" xfId="7718" xr:uid="{00000000-0005-0000-0000-0000FA1D0000}"/>
    <cellStyle name="Assumption Multiple. 4 2 2 7" xfId="7719" xr:uid="{00000000-0005-0000-0000-0000FB1D0000}"/>
    <cellStyle name="Assumption Multiple. 4 2 2 8" xfId="7720" xr:uid="{00000000-0005-0000-0000-0000FC1D0000}"/>
    <cellStyle name="Assumption Multiple. 4 2 2 9" xfId="7721" xr:uid="{00000000-0005-0000-0000-0000FD1D0000}"/>
    <cellStyle name="Assumption Multiple. 4 2 3" xfId="7722" xr:uid="{00000000-0005-0000-0000-0000FE1D0000}"/>
    <cellStyle name="Assumption Multiple. 4 2 3 10" xfId="7723" xr:uid="{00000000-0005-0000-0000-0000FF1D0000}"/>
    <cellStyle name="Assumption Multiple. 4 2 3 2" xfId="7724" xr:uid="{00000000-0005-0000-0000-0000001E0000}"/>
    <cellStyle name="Assumption Multiple. 4 2 3 3" xfId="7725" xr:uid="{00000000-0005-0000-0000-0000011E0000}"/>
    <cellStyle name="Assumption Multiple. 4 2 3 4" xfId="7726" xr:uid="{00000000-0005-0000-0000-0000021E0000}"/>
    <cellStyle name="Assumption Multiple. 4 2 3 5" xfId="7727" xr:uid="{00000000-0005-0000-0000-0000031E0000}"/>
    <cellStyle name="Assumption Multiple. 4 2 3 6" xfId="7728" xr:uid="{00000000-0005-0000-0000-0000041E0000}"/>
    <cellStyle name="Assumption Multiple. 4 2 3 7" xfId="7729" xr:uid="{00000000-0005-0000-0000-0000051E0000}"/>
    <cellStyle name="Assumption Multiple. 4 2 3 8" xfId="7730" xr:uid="{00000000-0005-0000-0000-0000061E0000}"/>
    <cellStyle name="Assumption Multiple. 4 2 3 9" xfId="7731" xr:uid="{00000000-0005-0000-0000-0000071E0000}"/>
    <cellStyle name="Assumption Multiple. 4 2 4" xfId="7732" xr:uid="{00000000-0005-0000-0000-0000081E0000}"/>
    <cellStyle name="Assumption Multiple. 4 2 5" xfId="7733" xr:uid="{00000000-0005-0000-0000-0000091E0000}"/>
    <cellStyle name="Assumption Multiple. 4 2 6" xfId="7734" xr:uid="{00000000-0005-0000-0000-00000A1E0000}"/>
    <cellStyle name="Assumption Multiple. 4 2 7" xfId="7735" xr:uid="{00000000-0005-0000-0000-00000B1E0000}"/>
    <cellStyle name="Assumption Multiple. 4 2 8" xfId="7736" xr:uid="{00000000-0005-0000-0000-00000C1E0000}"/>
    <cellStyle name="Assumption Multiple. 4 2 9" xfId="7737" xr:uid="{00000000-0005-0000-0000-00000D1E0000}"/>
    <cellStyle name="Assumption Multiple. 4 3" xfId="7738" xr:uid="{00000000-0005-0000-0000-00000E1E0000}"/>
    <cellStyle name="Assumption Multiple. 4 3 10" xfId="7739" xr:uid="{00000000-0005-0000-0000-00000F1E0000}"/>
    <cellStyle name="Assumption Multiple. 4 3 2" xfId="7740" xr:uid="{00000000-0005-0000-0000-0000101E0000}"/>
    <cellStyle name="Assumption Multiple. 4 3 2 10" xfId="7741" xr:uid="{00000000-0005-0000-0000-0000111E0000}"/>
    <cellStyle name="Assumption Multiple. 4 3 2 2" xfId="7742" xr:uid="{00000000-0005-0000-0000-0000121E0000}"/>
    <cellStyle name="Assumption Multiple. 4 3 2 3" xfId="7743" xr:uid="{00000000-0005-0000-0000-0000131E0000}"/>
    <cellStyle name="Assumption Multiple. 4 3 2 4" xfId="7744" xr:uid="{00000000-0005-0000-0000-0000141E0000}"/>
    <cellStyle name="Assumption Multiple. 4 3 2 5" xfId="7745" xr:uid="{00000000-0005-0000-0000-0000151E0000}"/>
    <cellStyle name="Assumption Multiple. 4 3 2 6" xfId="7746" xr:uid="{00000000-0005-0000-0000-0000161E0000}"/>
    <cellStyle name="Assumption Multiple. 4 3 2 7" xfId="7747" xr:uid="{00000000-0005-0000-0000-0000171E0000}"/>
    <cellStyle name="Assumption Multiple. 4 3 2 8" xfId="7748" xr:uid="{00000000-0005-0000-0000-0000181E0000}"/>
    <cellStyle name="Assumption Multiple. 4 3 2 9" xfId="7749" xr:uid="{00000000-0005-0000-0000-0000191E0000}"/>
    <cellStyle name="Assumption Multiple. 4 3 3" xfId="7750" xr:uid="{00000000-0005-0000-0000-00001A1E0000}"/>
    <cellStyle name="Assumption Multiple. 4 3 4" xfId="7751" xr:uid="{00000000-0005-0000-0000-00001B1E0000}"/>
    <cellStyle name="Assumption Multiple. 4 3 5" xfId="7752" xr:uid="{00000000-0005-0000-0000-00001C1E0000}"/>
    <cellStyle name="Assumption Multiple. 4 3 6" xfId="7753" xr:uid="{00000000-0005-0000-0000-00001D1E0000}"/>
    <cellStyle name="Assumption Multiple. 4 3 7" xfId="7754" xr:uid="{00000000-0005-0000-0000-00001E1E0000}"/>
    <cellStyle name="Assumption Multiple. 4 3 8" xfId="7755" xr:uid="{00000000-0005-0000-0000-00001F1E0000}"/>
    <cellStyle name="Assumption Multiple. 4 3 9" xfId="7756" xr:uid="{00000000-0005-0000-0000-0000201E0000}"/>
    <cellStyle name="Assumption Multiple. 4 4" xfId="7757" xr:uid="{00000000-0005-0000-0000-0000211E0000}"/>
    <cellStyle name="Assumption Multiple. 4 4 10" xfId="7758" xr:uid="{00000000-0005-0000-0000-0000221E0000}"/>
    <cellStyle name="Assumption Multiple. 4 4 2" xfId="7759" xr:uid="{00000000-0005-0000-0000-0000231E0000}"/>
    <cellStyle name="Assumption Multiple. 4 4 3" xfId="7760" xr:uid="{00000000-0005-0000-0000-0000241E0000}"/>
    <cellStyle name="Assumption Multiple. 4 4 4" xfId="7761" xr:uid="{00000000-0005-0000-0000-0000251E0000}"/>
    <cellStyle name="Assumption Multiple. 4 4 5" xfId="7762" xr:uid="{00000000-0005-0000-0000-0000261E0000}"/>
    <cellStyle name="Assumption Multiple. 4 4 6" xfId="7763" xr:uid="{00000000-0005-0000-0000-0000271E0000}"/>
    <cellStyle name="Assumption Multiple. 4 4 7" xfId="7764" xr:uid="{00000000-0005-0000-0000-0000281E0000}"/>
    <cellStyle name="Assumption Multiple. 4 4 8" xfId="7765" xr:uid="{00000000-0005-0000-0000-0000291E0000}"/>
    <cellStyle name="Assumption Multiple. 4 4 9" xfId="7766" xr:uid="{00000000-0005-0000-0000-00002A1E0000}"/>
    <cellStyle name="Assumption Multiple. 4 5" xfId="7767" xr:uid="{00000000-0005-0000-0000-00002B1E0000}"/>
    <cellStyle name="Assumption Multiple. 4 6" xfId="7768" xr:uid="{00000000-0005-0000-0000-00002C1E0000}"/>
    <cellStyle name="Assumption Multiple. 4 7" xfId="7769" xr:uid="{00000000-0005-0000-0000-00002D1E0000}"/>
    <cellStyle name="Assumption Multiple. 4 8" xfId="7770" xr:uid="{00000000-0005-0000-0000-00002E1E0000}"/>
    <cellStyle name="Assumption Multiple. 4 9" xfId="7771" xr:uid="{00000000-0005-0000-0000-00002F1E0000}"/>
    <cellStyle name="Assumption Multiple. 5" xfId="7772" xr:uid="{00000000-0005-0000-0000-0000301E0000}"/>
    <cellStyle name="Assumption Multiple. 5 10" xfId="7773" xr:uid="{00000000-0005-0000-0000-0000311E0000}"/>
    <cellStyle name="Assumption Multiple. 5 11" xfId="7774" xr:uid="{00000000-0005-0000-0000-0000321E0000}"/>
    <cellStyle name="Assumption Multiple. 5 12" xfId="7775" xr:uid="{00000000-0005-0000-0000-0000331E0000}"/>
    <cellStyle name="Assumption Multiple. 5 13" xfId="7776" xr:uid="{00000000-0005-0000-0000-0000341E0000}"/>
    <cellStyle name="Assumption Multiple. 5 2" xfId="7777" xr:uid="{00000000-0005-0000-0000-0000351E0000}"/>
    <cellStyle name="Assumption Multiple. 5 2 10" xfId="7778" xr:uid="{00000000-0005-0000-0000-0000361E0000}"/>
    <cellStyle name="Assumption Multiple. 5 2 11" xfId="7779" xr:uid="{00000000-0005-0000-0000-0000371E0000}"/>
    <cellStyle name="Assumption Multiple. 5 2 12" xfId="7780" xr:uid="{00000000-0005-0000-0000-0000381E0000}"/>
    <cellStyle name="Assumption Multiple. 5 2 2" xfId="7781" xr:uid="{00000000-0005-0000-0000-0000391E0000}"/>
    <cellStyle name="Assumption Multiple. 5 2 2 10" xfId="7782" xr:uid="{00000000-0005-0000-0000-00003A1E0000}"/>
    <cellStyle name="Assumption Multiple. 5 2 2 2" xfId="7783" xr:uid="{00000000-0005-0000-0000-00003B1E0000}"/>
    <cellStyle name="Assumption Multiple. 5 2 2 2 10" xfId="7784" xr:uid="{00000000-0005-0000-0000-00003C1E0000}"/>
    <cellStyle name="Assumption Multiple. 5 2 2 2 2" xfId="7785" xr:uid="{00000000-0005-0000-0000-00003D1E0000}"/>
    <cellStyle name="Assumption Multiple. 5 2 2 2 3" xfId="7786" xr:uid="{00000000-0005-0000-0000-00003E1E0000}"/>
    <cellStyle name="Assumption Multiple. 5 2 2 2 4" xfId="7787" xr:uid="{00000000-0005-0000-0000-00003F1E0000}"/>
    <cellStyle name="Assumption Multiple. 5 2 2 2 5" xfId="7788" xr:uid="{00000000-0005-0000-0000-0000401E0000}"/>
    <cellStyle name="Assumption Multiple. 5 2 2 2 6" xfId="7789" xr:uid="{00000000-0005-0000-0000-0000411E0000}"/>
    <cellStyle name="Assumption Multiple. 5 2 2 2 7" xfId="7790" xr:uid="{00000000-0005-0000-0000-0000421E0000}"/>
    <cellStyle name="Assumption Multiple. 5 2 2 2 8" xfId="7791" xr:uid="{00000000-0005-0000-0000-0000431E0000}"/>
    <cellStyle name="Assumption Multiple. 5 2 2 2 9" xfId="7792" xr:uid="{00000000-0005-0000-0000-0000441E0000}"/>
    <cellStyle name="Assumption Multiple. 5 2 2 3" xfId="7793" xr:uid="{00000000-0005-0000-0000-0000451E0000}"/>
    <cellStyle name="Assumption Multiple. 5 2 2 4" xfId="7794" xr:uid="{00000000-0005-0000-0000-0000461E0000}"/>
    <cellStyle name="Assumption Multiple. 5 2 2 5" xfId="7795" xr:uid="{00000000-0005-0000-0000-0000471E0000}"/>
    <cellStyle name="Assumption Multiple. 5 2 2 6" xfId="7796" xr:uid="{00000000-0005-0000-0000-0000481E0000}"/>
    <cellStyle name="Assumption Multiple. 5 2 2 7" xfId="7797" xr:uid="{00000000-0005-0000-0000-0000491E0000}"/>
    <cellStyle name="Assumption Multiple. 5 2 2 8" xfId="7798" xr:uid="{00000000-0005-0000-0000-00004A1E0000}"/>
    <cellStyle name="Assumption Multiple. 5 2 2 9" xfId="7799" xr:uid="{00000000-0005-0000-0000-00004B1E0000}"/>
    <cellStyle name="Assumption Multiple. 5 2 3" xfId="7800" xr:uid="{00000000-0005-0000-0000-00004C1E0000}"/>
    <cellStyle name="Assumption Multiple. 5 2 3 10" xfId="7801" xr:uid="{00000000-0005-0000-0000-00004D1E0000}"/>
    <cellStyle name="Assumption Multiple. 5 2 3 2" xfId="7802" xr:uid="{00000000-0005-0000-0000-00004E1E0000}"/>
    <cellStyle name="Assumption Multiple. 5 2 3 3" xfId="7803" xr:uid="{00000000-0005-0000-0000-00004F1E0000}"/>
    <cellStyle name="Assumption Multiple. 5 2 3 4" xfId="7804" xr:uid="{00000000-0005-0000-0000-0000501E0000}"/>
    <cellStyle name="Assumption Multiple. 5 2 3 5" xfId="7805" xr:uid="{00000000-0005-0000-0000-0000511E0000}"/>
    <cellStyle name="Assumption Multiple. 5 2 3 6" xfId="7806" xr:uid="{00000000-0005-0000-0000-0000521E0000}"/>
    <cellStyle name="Assumption Multiple. 5 2 3 7" xfId="7807" xr:uid="{00000000-0005-0000-0000-0000531E0000}"/>
    <cellStyle name="Assumption Multiple. 5 2 3 8" xfId="7808" xr:uid="{00000000-0005-0000-0000-0000541E0000}"/>
    <cellStyle name="Assumption Multiple. 5 2 3 9" xfId="7809" xr:uid="{00000000-0005-0000-0000-0000551E0000}"/>
    <cellStyle name="Assumption Multiple. 5 2 4" xfId="7810" xr:uid="{00000000-0005-0000-0000-0000561E0000}"/>
    <cellStyle name="Assumption Multiple. 5 2 5" xfId="7811" xr:uid="{00000000-0005-0000-0000-0000571E0000}"/>
    <cellStyle name="Assumption Multiple. 5 2 6" xfId="7812" xr:uid="{00000000-0005-0000-0000-0000581E0000}"/>
    <cellStyle name="Assumption Multiple. 5 2 7" xfId="7813" xr:uid="{00000000-0005-0000-0000-0000591E0000}"/>
    <cellStyle name="Assumption Multiple. 5 2 8" xfId="7814" xr:uid="{00000000-0005-0000-0000-00005A1E0000}"/>
    <cellStyle name="Assumption Multiple. 5 2 9" xfId="7815" xr:uid="{00000000-0005-0000-0000-00005B1E0000}"/>
    <cellStyle name="Assumption Multiple. 5 3" xfId="7816" xr:uid="{00000000-0005-0000-0000-00005C1E0000}"/>
    <cellStyle name="Assumption Multiple. 5 3 10" xfId="7817" xr:uid="{00000000-0005-0000-0000-00005D1E0000}"/>
    <cellStyle name="Assumption Multiple. 5 3 2" xfId="7818" xr:uid="{00000000-0005-0000-0000-00005E1E0000}"/>
    <cellStyle name="Assumption Multiple. 5 3 2 10" xfId="7819" xr:uid="{00000000-0005-0000-0000-00005F1E0000}"/>
    <cellStyle name="Assumption Multiple. 5 3 2 2" xfId="7820" xr:uid="{00000000-0005-0000-0000-0000601E0000}"/>
    <cellStyle name="Assumption Multiple. 5 3 2 3" xfId="7821" xr:uid="{00000000-0005-0000-0000-0000611E0000}"/>
    <cellStyle name="Assumption Multiple. 5 3 2 4" xfId="7822" xr:uid="{00000000-0005-0000-0000-0000621E0000}"/>
    <cellStyle name="Assumption Multiple. 5 3 2 5" xfId="7823" xr:uid="{00000000-0005-0000-0000-0000631E0000}"/>
    <cellStyle name="Assumption Multiple. 5 3 2 6" xfId="7824" xr:uid="{00000000-0005-0000-0000-0000641E0000}"/>
    <cellStyle name="Assumption Multiple. 5 3 2 7" xfId="7825" xr:uid="{00000000-0005-0000-0000-0000651E0000}"/>
    <cellStyle name="Assumption Multiple. 5 3 2 8" xfId="7826" xr:uid="{00000000-0005-0000-0000-0000661E0000}"/>
    <cellStyle name="Assumption Multiple. 5 3 2 9" xfId="7827" xr:uid="{00000000-0005-0000-0000-0000671E0000}"/>
    <cellStyle name="Assumption Multiple. 5 3 3" xfId="7828" xr:uid="{00000000-0005-0000-0000-0000681E0000}"/>
    <cellStyle name="Assumption Multiple. 5 3 4" xfId="7829" xr:uid="{00000000-0005-0000-0000-0000691E0000}"/>
    <cellStyle name="Assumption Multiple. 5 3 5" xfId="7830" xr:uid="{00000000-0005-0000-0000-00006A1E0000}"/>
    <cellStyle name="Assumption Multiple. 5 3 6" xfId="7831" xr:uid="{00000000-0005-0000-0000-00006B1E0000}"/>
    <cellStyle name="Assumption Multiple. 5 3 7" xfId="7832" xr:uid="{00000000-0005-0000-0000-00006C1E0000}"/>
    <cellStyle name="Assumption Multiple. 5 3 8" xfId="7833" xr:uid="{00000000-0005-0000-0000-00006D1E0000}"/>
    <cellStyle name="Assumption Multiple. 5 3 9" xfId="7834" xr:uid="{00000000-0005-0000-0000-00006E1E0000}"/>
    <cellStyle name="Assumption Multiple. 5 4" xfId="7835" xr:uid="{00000000-0005-0000-0000-00006F1E0000}"/>
    <cellStyle name="Assumption Multiple. 5 4 10" xfId="7836" xr:uid="{00000000-0005-0000-0000-0000701E0000}"/>
    <cellStyle name="Assumption Multiple. 5 4 2" xfId="7837" xr:uid="{00000000-0005-0000-0000-0000711E0000}"/>
    <cellStyle name="Assumption Multiple. 5 4 3" xfId="7838" xr:uid="{00000000-0005-0000-0000-0000721E0000}"/>
    <cellStyle name="Assumption Multiple. 5 4 4" xfId="7839" xr:uid="{00000000-0005-0000-0000-0000731E0000}"/>
    <cellStyle name="Assumption Multiple. 5 4 5" xfId="7840" xr:uid="{00000000-0005-0000-0000-0000741E0000}"/>
    <cellStyle name="Assumption Multiple. 5 4 6" xfId="7841" xr:uid="{00000000-0005-0000-0000-0000751E0000}"/>
    <cellStyle name="Assumption Multiple. 5 4 7" xfId="7842" xr:uid="{00000000-0005-0000-0000-0000761E0000}"/>
    <cellStyle name="Assumption Multiple. 5 4 8" xfId="7843" xr:uid="{00000000-0005-0000-0000-0000771E0000}"/>
    <cellStyle name="Assumption Multiple. 5 4 9" xfId="7844" xr:uid="{00000000-0005-0000-0000-0000781E0000}"/>
    <cellStyle name="Assumption Multiple. 5 5" xfId="7845" xr:uid="{00000000-0005-0000-0000-0000791E0000}"/>
    <cellStyle name="Assumption Multiple. 5 6" xfId="7846" xr:uid="{00000000-0005-0000-0000-00007A1E0000}"/>
    <cellStyle name="Assumption Multiple. 5 7" xfId="7847" xr:uid="{00000000-0005-0000-0000-00007B1E0000}"/>
    <cellStyle name="Assumption Multiple. 5 8" xfId="7848" xr:uid="{00000000-0005-0000-0000-00007C1E0000}"/>
    <cellStyle name="Assumption Multiple. 5 9" xfId="7849" xr:uid="{00000000-0005-0000-0000-00007D1E0000}"/>
    <cellStyle name="Assumption Multiple. 6" xfId="7850" xr:uid="{00000000-0005-0000-0000-00007E1E0000}"/>
    <cellStyle name="Assumption Multiple. 6 10" xfId="7851" xr:uid="{00000000-0005-0000-0000-00007F1E0000}"/>
    <cellStyle name="Assumption Multiple. 6 11" xfId="7852" xr:uid="{00000000-0005-0000-0000-0000801E0000}"/>
    <cellStyle name="Assumption Multiple. 6 12" xfId="7853" xr:uid="{00000000-0005-0000-0000-0000811E0000}"/>
    <cellStyle name="Assumption Multiple. 6 13" xfId="7854" xr:uid="{00000000-0005-0000-0000-0000821E0000}"/>
    <cellStyle name="Assumption Multiple. 6 2" xfId="7855" xr:uid="{00000000-0005-0000-0000-0000831E0000}"/>
    <cellStyle name="Assumption Multiple. 6 2 10" xfId="7856" xr:uid="{00000000-0005-0000-0000-0000841E0000}"/>
    <cellStyle name="Assumption Multiple. 6 2 11" xfId="7857" xr:uid="{00000000-0005-0000-0000-0000851E0000}"/>
    <cellStyle name="Assumption Multiple. 6 2 12" xfId="7858" xr:uid="{00000000-0005-0000-0000-0000861E0000}"/>
    <cellStyle name="Assumption Multiple. 6 2 2" xfId="7859" xr:uid="{00000000-0005-0000-0000-0000871E0000}"/>
    <cellStyle name="Assumption Multiple. 6 2 2 10" xfId="7860" xr:uid="{00000000-0005-0000-0000-0000881E0000}"/>
    <cellStyle name="Assumption Multiple. 6 2 2 2" xfId="7861" xr:uid="{00000000-0005-0000-0000-0000891E0000}"/>
    <cellStyle name="Assumption Multiple. 6 2 2 2 10" xfId="7862" xr:uid="{00000000-0005-0000-0000-00008A1E0000}"/>
    <cellStyle name="Assumption Multiple. 6 2 2 2 2" xfId="7863" xr:uid="{00000000-0005-0000-0000-00008B1E0000}"/>
    <cellStyle name="Assumption Multiple. 6 2 2 2 3" xfId="7864" xr:uid="{00000000-0005-0000-0000-00008C1E0000}"/>
    <cellStyle name="Assumption Multiple. 6 2 2 2 4" xfId="7865" xr:uid="{00000000-0005-0000-0000-00008D1E0000}"/>
    <cellStyle name="Assumption Multiple. 6 2 2 2 5" xfId="7866" xr:uid="{00000000-0005-0000-0000-00008E1E0000}"/>
    <cellStyle name="Assumption Multiple. 6 2 2 2 6" xfId="7867" xr:uid="{00000000-0005-0000-0000-00008F1E0000}"/>
    <cellStyle name="Assumption Multiple. 6 2 2 2 7" xfId="7868" xr:uid="{00000000-0005-0000-0000-0000901E0000}"/>
    <cellStyle name="Assumption Multiple. 6 2 2 2 8" xfId="7869" xr:uid="{00000000-0005-0000-0000-0000911E0000}"/>
    <cellStyle name="Assumption Multiple. 6 2 2 2 9" xfId="7870" xr:uid="{00000000-0005-0000-0000-0000921E0000}"/>
    <cellStyle name="Assumption Multiple. 6 2 2 3" xfId="7871" xr:uid="{00000000-0005-0000-0000-0000931E0000}"/>
    <cellStyle name="Assumption Multiple. 6 2 2 4" xfId="7872" xr:uid="{00000000-0005-0000-0000-0000941E0000}"/>
    <cellStyle name="Assumption Multiple. 6 2 2 5" xfId="7873" xr:uid="{00000000-0005-0000-0000-0000951E0000}"/>
    <cellStyle name="Assumption Multiple. 6 2 2 6" xfId="7874" xr:uid="{00000000-0005-0000-0000-0000961E0000}"/>
    <cellStyle name="Assumption Multiple. 6 2 2 7" xfId="7875" xr:uid="{00000000-0005-0000-0000-0000971E0000}"/>
    <cellStyle name="Assumption Multiple. 6 2 2 8" xfId="7876" xr:uid="{00000000-0005-0000-0000-0000981E0000}"/>
    <cellStyle name="Assumption Multiple. 6 2 2 9" xfId="7877" xr:uid="{00000000-0005-0000-0000-0000991E0000}"/>
    <cellStyle name="Assumption Multiple. 6 2 3" xfId="7878" xr:uid="{00000000-0005-0000-0000-00009A1E0000}"/>
    <cellStyle name="Assumption Multiple. 6 2 3 10" xfId="7879" xr:uid="{00000000-0005-0000-0000-00009B1E0000}"/>
    <cellStyle name="Assumption Multiple. 6 2 3 2" xfId="7880" xr:uid="{00000000-0005-0000-0000-00009C1E0000}"/>
    <cellStyle name="Assumption Multiple. 6 2 3 3" xfId="7881" xr:uid="{00000000-0005-0000-0000-00009D1E0000}"/>
    <cellStyle name="Assumption Multiple. 6 2 3 4" xfId="7882" xr:uid="{00000000-0005-0000-0000-00009E1E0000}"/>
    <cellStyle name="Assumption Multiple. 6 2 3 5" xfId="7883" xr:uid="{00000000-0005-0000-0000-00009F1E0000}"/>
    <cellStyle name="Assumption Multiple. 6 2 3 6" xfId="7884" xr:uid="{00000000-0005-0000-0000-0000A01E0000}"/>
    <cellStyle name="Assumption Multiple. 6 2 3 7" xfId="7885" xr:uid="{00000000-0005-0000-0000-0000A11E0000}"/>
    <cellStyle name="Assumption Multiple. 6 2 3 8" xfId="7886" xr:uid="{00000000-0005-0000-0000-0000A21E0000}"/>
    <cellStyle name="Assumption Multiple. 6 2 3 9" xfId="7887" xr:uid="{00000000-0005-0000-0000-0000A31E0000}"/>
    <cellStyle name="Assumption Multiple. 6 2 4" xfId="7888" xr:uid="{00000000-0005-0000-0000-0000A41E0000}"/>
    <cellStyle name="Assumption Multiple. 6 2 5" xfId="7889" xr:uid="{00000000-0005-0000-0000-0000A51E0000}"/>
    <cellStyle name="Assumption Multiple. 6 2 6" xfId="7890" xr:uid="{00000000-0005-0000-0000-0000A61E0000}"/>
    <cellStyle name="Assumption Multiple. 6 2 7" xfId="7891" xr:uid="{00000000-0005-0000-0000-0000A71E0000}"/>
    <cellStyle name="Assumption Multiple. 6 2 8" xfId="7892" xr:uid="{00000000-0005-0000-0000-0000A81E0000}"/>
    <cellStyle name="Assumption Multiple. 6 2 9" xfId="7893" xr:uid="{00000000-0005-0000-0000-0000A91E0000}"/>
    <cellStyle name="Assumption Multiple. 6 3" xfId="7894" xr:uid="{00000000-0005-0000-0000-0000AA1E0000}"/>
    <cellStyle name="Assumption Multiple. 6 3 10" xfId="7895" xr:uid="{00000000-0005-0000-0000-0000AB1E0000}"/>
    <cellStyle name="Assumption Multiple. 6 3 2" xfId="7896" xr:uid="{00000000-0005-0000-0000-0000AC1E0000}"/>
    <cellStyle name="Assumption Multiple. 6 3 2 10" xfId="7897" xr:uid="{00000000-0005-0000-0000-0000AD1E0000}"/>
    <cellStyle name="Assumption Multiple. 6 3 2 2" xfId="7898" xr:uid="{00000000-0005-0000-0000-0000AE1E0000}"/>
    <cellStyle name="Assumption Multiple. 6 3 2 3" xfId="7899" xr:uid="{00000000-0005-0000-0000-0000AF1E0000}"/>
    <cellStyle name="Assumption Multiple. 6 3 2 4" xfId="7900" xr:uid="{00000000-0005-0000-0000-0000B01E0000}"/>
    <cellStyle name="Assumption Multiple. 6 3 2 5" xfId="7901" xr:uid="{00000000-0005-0000-0000-0000B11E0000}"/>
    <cellStyle name="Assumption Multiple. 6 3 2 6" xfId="7902" xr:uid="{00000000-0005-0000-0000-0000B21E0000}"/>
    <cellStyle name="Assumption Multiple. 6 3 2 7" xfId="7903" xr:uid="{00000000-0005-0000-0000-0000B31E0000}"/>
    <cellStyle name="Assumption Multiple. 6 3 2 8" xfId="7904" xr:uid="{00000000-0005-0000-0000-0000B41E0000}"/>
    <cellStyle name="Assumption Multiple. 6 3 2 9" xfId="7905" xr:uid="{00000000-0005-0000-0000-0000B51E0000}"/>
    <cellStyle name="Assumption Multiple. 6 3 3" xfId="7906" xr:uid="{00000000-0005-0000-0000-0000B61E0000}"/>
    <cellStyle name="Assumption Multiple. 6 3 4" xfId="7907" xr:uid="{00000000-0005-0000-0000-0000B71E0000}"/>
    <cellStyle name="Assumption Multiple. 6 3 5" xfId="7908" xr:uid="{00000000-0005-0000-0000-0000B81E0000}"/>
    <cellStyle name="Assumption Multiple. 6 3 6" xfId="7909" xr:uid="{00000000-0005-0000-0000-0000B91E0000}"/>
    <cellStyle name="Assumption Multiple. 6 3 7" xfId="7910" xr:uid="{00000000-0005-0000-0000-0000BA1E0000}"/>
    <cellStyle name="Assumption Multiple. 6 3 8" xfId="7911" xr:uid="{00000000-0005-0000-0000-0000BB1E0000}"/>
    <cellStyle name="Assumption Multiple. 6 3 9" xfId="7912" xr:uid="{00000000-0005-0000-0000-0000BC1E0000}"/>
    <cellStyle name="Assumption Multiple. 6 4" xfId="7913" xr:uid="{00000000-0005-0000-0000-0000BD1E0000}"/>
    <cellStyle name="Assumption Multiple. 6 4 10" xfId="7914" xr:uid="{00000000-0005-0000-0000-0000BE1E0000}"/>
    <cellStyle name="Assumption Multiple. 6 4 2" xfId="7915" xr:uid="{00000000-0005-0000-0000-0000BF1E0000}"/>
    <cellStyle name="Assumption Multiple. 6 4 3" xfId="7916" xr:uid="{00000000-0005-0000-0000-0000C01E0000}"/>
    <cellStyle name="Assumption Multiple. 6 4 4" xfId="7917" xr:uid="{00000000-0005-0000-0000-0000C11E0000}"/>
    <cellStyle name="Assumption Multiple. 6 4 5" xfId="7918" xr:uid="{00000000-0005-0000-0000-0000C21E0000}"/>
    <cellStyle name="Assumption Multiple. 6 4 6" xfId="7919" xr:uid="{00000000-0005-0000-0000-0000C31E0000}"/>
    <cellStyle name="Assumption Multiple. 6 4 7" xfId="7920" xr:uid="{00000000-0005-0000-0000-0000C41E0000}"/>
    <cellStyle name="Assumption Multiple. 6 4 8" xfId="7921" xr:uid="{00000000-0005-0000-0000-0000C51E0000}"/>
    <cellStyle name="Assumption Multiple. 6 4 9" xfId="7922" xr:uid="{00000000-0005-0000-0000-0000C61E0000}"/>
    <cellStyle name="Assumption Multiple. 6 5" xfId="7923" xr:uid="{00000000-0005-0000-0000-0000C71E0000}"/>
    <cellStyle name="Assumption Multiple. 6 6" xfId="7924" xr:uid="{00000000-0005-0000-0000-0000C81E0000}"/>
    <cellStyle name="Assumption Multiple. 6 7" xfId="7925" xr:uid="{00000000-0005-0000-0000-0000C91E0000}"/>
    <cellStyle name="Assumption Multiple. 6 8" xfId="7926" xr:uid="{00000000-0005-0000-0000-0000CA1E0000}"/>
    <cellStyle name="Assumption Multiple. 6 9" xfId="7927" xr:uid="{00000000-0005-0000-0000-0000CB1E0000}"/>
    <cellStyle name="Assumption Multiple. 7" xfId="7928" xr:uid="{00000000-0005-0000-0000-0000CC1E0000}"/>
    <cellStyle name="Assumption Multiple. 7 10" xfId="7929" xr:uid="{00000000-0005-0000-0000-0000CD1E0000}"/>
    <cellStyle name="Assumption Multiple. 7 11" xfId="7930" xr:uid="{00000000-0005-0000-0000-0000CE1E0000}"/>
    <cellStyle name="Assumption Multiple. 7 12" xfId="7931" xr:uid="{00000000-0005-0000-0000-0000CF1E0000}"/>
    <cellStyle name="Assumption Multiple. 7 13" xfId="7932" xr:uid="{00000000-0005-0000-0000-0000D01E0000}"/>
    <cellStyle name="Assumption Multiple. 7 2" xfId="7933" xr:uid="{00000000-0005-0000-0000-0000D11E0000}"/>
    <cellStyle name="Assumption Multiple. 7 2 10" xfId="7934" xr:uid="{00000000-0005-0000-0000-0000D21E0000}"/>
    <cellStyle name="Assumption Multiple. 7 2 11" xfId="7935" xr:uid="{00000000-0005-0000-0000-0000D31E0000}"/>
    <cellStyle name="Assumption Multiple. 7 2 12" xfId="7936" xr:uid="{00000000-0005-0000-0000-0000D41E0000}"/>
    <cellStyle name="Assumption Multiple. 7 2 2" xfId="7937" xr:uid="{00000000-0005-0000-0000-0000D51E0000}"/>
    <cellStyle name="Assumption Multiple. 7 2 2 10" xfId="7938" xr:uid="{00000000-0005-0000-0000-0000D61E0000}"/>
    <cellStyle name="Assumption Multiple. 7 2 2 2" xfId="7939" xr:uid="{00000000-0005-0000-0000-0000D71E0000}"/>
    <cellStyle name="Assumption Multiple. 7 2 2 2 10" xfId="7940" xr:uid="{00000000-0005-0000-0000-0000D81E0000}"/>
    <cellStyle name="Assumption Multiple. 7 2 2 2 2" xfId="7941" xr:uid="{00000000-0005-0000-0000-0000D91E0000}"/>
    <cellStyle name="Assumption Multiple. 7 2 2 2 3" xfId="7942" xr:uid="{00000000-0005-0000-0000-0000DA1E0000}"/>
    <cellStyle name="Assumption Multiple. 7 2 2 2 4" xfId="7943" xr:uid="{00000000-0005-0000-0000-0000DB1E0000}"/>
    <cellStyle name="Assumption Multiple. 7 2 2 2 5" xfId="7944" xr:uid="{00000000-0005-0000-0000-0000DC1E0000}"/>
    <cellStyle name="Assumption Multiple. 7 2 2 2 6" xfId="7945" xr:uid="{00000000-0005-0000-0000-0000DD1E0000}"/>
    <cellStyle name="Assumption Multiple. 7 2 2 2 7" xfId="7946" xr:uid="{00000000-0005-0000-0000-0000DE1E0000}"/>
    <cellStyle name="Assumption Multiple. 7 2 2 2 8" xfId="7947" xr:uid="{00000000-0005-0000-0000-0000DF1E0000}"/>
    <cellStyle name="Assumption Multiple. 7 2 2 2 9" xfId="7948" xr:uid="{00000000-0005-0000-0000-0000E01E0000}"/>
    <cellStyle name="Assumption Multiple. 7 2 2 3" xfId="7949" xr:uid="{00000000-0005-0000-0000-0000E11E0000}"/>
    <cellStyle name="Assumption Multiple. 7 2 2 4" xfId="7950" xr:uid="{00000000-0005-0000-0000-0000E21E0000}"/>
    <cellStyle name="Assumption Multiple. 7 2 2 5" xfId="7951" xr:uid="{00000000-0005-0000-0000-0000E31E0000}"/>
    <cellStyle name="Assumption Multiple. 7 2 2 6" xfId="7952" xr:uid="{00000000-0005-0000-0000-0000E41E0000}"/>
    <cellStyle name="Assumption Multiple. 7 2 2 7" xfId="7953" xr:uid="{00000000-0005-0000-0000-0000E51E0000}"/>
    <cellStyle name="Assumption Multiple. 7 2 2 8" xfId="7954" xr:uid="{00000000-0005-0000-0000-0000E61E0000}"/>
    <cellStyle name="Assumption Multiple. 7 2 2 9" xfId="7955" xr:uid="{00000000-0005-0000-0000-0000E71E0000}"/>
    <cellStyle name="Assumption Multiple. 7 2 3" xfId="7956" xr:uid="{00000000-0005-0000-0000-0000E81E0000}"/>
    <cellStyle name="Assumption Multiple. 7 2 3 10" xfId="7957" xr:uid="{00000000-0005-0000-0000-0000E91E0000}"/>
    <cellStyle name="Assumption Multiple. 7 2 3 2" xfId="7958" xr:uid="{00000000-0005-0000-0000-0000EA1E0000}"/>
    <cellStyle name="Assumption Multiple. 7 2 3 3" xfId="7959" xr:uid="{00000000-0005-0000-0000-0000EB1E0000}"/>
    <cellStyle name="Assumption Multiple. 7 2 3 4" xfId="7960" xr:uid="{00000000-0005-0000-0000-0000EC1E0000}"/>
    <cellStyle name="Assumption Multiple. 7 2 3 5" xfId="7961" xr:uid="{00000000-0005-0000-0000-0000ED1E0000}"/>
    <cellStyle name="Assumption Multiple. 7 2 3 6" xfId="7962" xr:uid="{00000000-0005-0000-0000-0000EE1E0000}"/>
    <cellStyle name="Assumption Multiple. 7 2 3 7" xfId="7963" xr:uid="{00000000-0005-0000-0000-0000EF1E0000}"/>
    <cellStyle name="Assumption Multiple. 7 2 3 8" xfId="7964" xr:uid="{00000000-0005-0000-0000-0000F01E0000}"/>
    <cellStyle name="Assumption Multiple. 7 2 3 9" xfId="7965" xr:uid="{00000000-0005-0000-0000-0000F11E0000}"/>
    <cellStyle name="Assumption Multiple. 7 2 4" xfId="7966" xr:uid="{00000000-0005-0000-0000-0000F21E0000}"/>
    <cellStyle name="Assumption Multiple. 7 2 5" xfId="7967" xr:uid="{00000000-0005-0000-0000-0000F31E0000}"/>
    <cellStyle name="Assumption Multiple. 7 2 6" xfId="7968" xr:uid="{00000000-0005-0000-0000-0000F41E0000}"/>
    <cellStyle name="Assumption Multiple. 7 2 7" xfId="7969" xr:uid="{00000000-0005-0000-0000-0000F51E0000}"/>
    <cellStyle name="Assumption Multiple. 7 2 8" xfId="7970" xr:uid="{00000000-0005-0000-0000-0000F61E0000}"/>
    <cellStyle name="Assumption Multiple. 7 2 9" xfId="7971" xr:uid="{00000000-0005-0000-0000-0000F71E0000}"/>
    <cellStyle name="Assumption Multiple. 7 3" xfId="7972" xr:uid="{00000000-0005-0000-0000-0000F81E0000}"/>
    <cellStyle name="Assumption Multiple. 7 3 10" xfId="7973" xr:uid="{00000000-0005-0000-0000-0000F91E0000}"/>
    <cellStyle name="Assumption Multiple. 7 3 2" xfId="7974" xr:uid="{00000000-0005-0000-0000-0000FA1E0000}"/>
    <cellStyle name="Assumption Multiple. 7 3 2 10" xfId="7975" xr:uid="{00000000-0005-0000-0000-0000FB1E0000}"/>
    <cellStyle name="Assumption Multiple. 7 3 2 2" xfId="7976" xr:uid="{00000000-0005-0000-0000-0000FC1E0000}"/>
    <cellStyle name="Assumption Multiple. 7 3 2 3" xfId="7977" xr:uid="{00000000-0005-0000-0000-0000FD1E0000}"/>
    <cellStyle name="Assumption Multiple. 7 3 2 4" xfId="7978" xr:uid="{00000000-0005-0000-0000-0000FE1E0000}"/>
    <cellStyle name="Assumption Multiple. 7 3 2 5" xfId="7979" xr:uid="{00000000-0005-0000-0000-0000FF1E0000}"/>
    <cellStyle name="Assumption Multiple. 7 3 2 6" xfId="7980" xr:uid="{00000000-0005-0000-0000-0000001F0000}"/>
    <cellStyle name="Assumption Multiple. 7 3 2 7" xfId="7981" xr:uid="{00000000-0005-0000-0000-0000011F0000}"/>
    <cellStyle name="Assumption Multiple. 7 3 2 8" xfId="7982" xr:uid="{00000000-0005-0000-0000-0000021F0000}"/>
    <cellStyle name="Assumption Multiple. 7 3 2 9" xfId="7983" xr:uid="{00000000-0005-0000-0000-0000031F0000}"/>
    <cellStyle name="Assumption Multiple. 7 3 3" xfId="7984" xr:uid="{00000000-0005-0000-0000-0000041F0000}"/>
    <cellStyle name="Assumption Multiple. 7 3 4" xfId="7985" xr:uid="{00000000-0005-0000-0000-0000051F0000}"/>
    <cellStyle name="Assumption Multiple. 7 3 5" xfId="7986" xr:uid="{00000000-0005-0000-0000-0000061F0000}"/>
    <cellStyle name="Assumption Multiple. 7 3 6" xfId="7987" xr:uid="{00000000-0005-0000-0000-0000071F0000}"/>
    <cellStyle name="Assumption Multiple. 7 3 7" xfId="7988" xr:uid="{00000000-0005-0000-0000-0000081F0000}"/>
    <cellStyle name="Assumption Multiple. 7 3 8" xfId="7989" xr:uid="{00000000-0005-0000-0000-0000091F0000}"/>
    <cellStyle name="Assumption Multiple. 7 3 9" xfId="7990" xr:uid="{00000000-0005-0000-0000-00000A1F0000}"/>
    <cellStyle name="Assumption Multiple. 7 4" xfId="7991" xr:uid="{00000000-0005-0000-0000-00000B1F0000}"/>
    <cellStyle name="Assumption Multiple. 7 4 10" xfId="7992" xr:uid="{00000000-0005-0000-0000-00000C1F0000}"/>
    <cellStyle name="Assumption Multiple. 7 4 2" xfId="7993" xr:uid="{00000000-0005-0000-0000-00000D1F0000}"/>
    <cellStyle name="Assumption Multiple. 7 4 3" xfId="7994" xr:uid="{00000000-0005-0000-0000-00000E1F0000}"/>
    <cellStyle name="Assumption Multiple. 7 4 4" xfId="7995" xr:uid="{00000000-0005-0000-0000-00000F1F0000}"/>
    <cellStyle name="Assumption Multiple. 7 4 5" xfId="7996" xr:uid="{00000000-0005-0000-0000-0000101F0000}"/>
    <cellStyle name="Assumption Multiple. 7 4 6" xfId="7997" xr:uid="{00000000-0005-0000-0000-0000111F0000}"/>
    <cellStyle name="Assumption Multiple. 7 4 7" xfId="7998" xr:uid="{00000000-0005-0000-0000-0000121F0000}"/>
    <cellStyle name="Assumption Multiple. 7 4 8" xfId="7999" xr:uid="{00000000-0005-0000-0000-0000131F0000}"/>
    <cellStyle name="Assumption Multiple. 7 4 9" xfId="8000" xr:uid="{00000000-0005-0000-0000-0000141F0000}"/>
    <cellStyle name="Assumption Multiple. 7 5" xfId="8001" xr:uid="{00000000-0005-0000-0000-0000151F0000}"/>
    <cellStyle name="Assumption Multiple. 7 6" xfId="8002" xr:uid="{00000000-0005-0000-0000-0000161F0000}"/>
    <cellStyle name="Assumption Multiple. 7 7" xfId="8003" xr:uid="{00000000-0005-0000-0000-0000171F0000}"/>
    <cellStyle name="Assumption Multiple. 7 8" xfId="8004" xr:uid="{00000000-0005-0000-0000-0000181F0000}"/>
    <cellStyle name="Assumption Multiple. 7 9" xfId="8005" xr:uid="{00000000-0005-0000-0000-0000191F0000}"/>
    <cellStyle name="Assumption Multiple. 8" xfId="8006" xr:uid="{00000000-0005-0000-0000-00001A1F0000}"/>
    <cellStyle name="Assumption Multiple. 8 10" xfId="8007" xr:uid="{00000000-0005-0000-0000-00001B1F0000}"/>
    <cellStyle name="Assumption Multiple. 8 11" xfId="8008" xr:uid="{00000000-0005-0000-0000-00001C1F0000}"/>
    <cellStyle name="Assumption Multiple. 8 12" xfId="8009" xr:uid="{00000000-0005-0000-0000-00001D1F0000}"/>
    <cellStyle name="Assumption Multiple. 8 13" xfId="8010" xr:uid="{00000000-0005-0000-0000-00001E1F0000}"/>
    <cellStyle name="Assumption Multiple. 8 2" xfId="8011" xr:uid="{00000000-0005-0000-0000-00001F1F0000}"/>
    <cellStyle name="Assumption Multiple. 8 2 10" xfId="8012" xr:uid="{00000000-0005-0000-0000-0000201F0000}"/>
    <cellStyle name="Assumption Multiple. 8 2 11" xfId="8013" xr:uid="{00000000-0005-0000-0000-0000211F0000}"/>
    <cellStyle name="Assumption Multiple. 8 2 12" xfId="8014" xr:uid="{00000000-0005-0000-0000-0000221F0000}"/>
    <cellStyle name="Assumption Multiple. 8 2 2" xfId="8015" xr:uid="{00000000-0005-0000-0000-0000231F0000}"/>
    <cellStyle name="Assumption Multiple. 8 2 2 10" xfId="8016" xr:uid="{00000000-0005-0000-0000-0000241F0000}"/>
    <cellStyle name="Assumption Multiple. 8 2 2 2" xfId="8017" xr:uid="{00000000-0005-0000-0000-0000251F0000}"/>
    <cellStyle name="Assumption Multiple. 8 2 2 2 10" xfId="8018" xr:uid="{00000000-0005-0000-0000-0000261F0000}"/>
    <cellStyle name="Assumption Multiple. 8 2 2 2 2" xfId="8019" xr:uid="{00000000-0005-0000-0000-0000271F0000}"/>
    <cellStyle name="Assumption Multiple. 8 2 2 2 3" xfId="8020" xr:uid="{00000000-0005-0000-0000-0000281F0000}"/>
    <cellStyle name="Assumption Multiple. 8 2 2 2 4" xfId="8021" xr:uid="{00000000-0005-0000-0000-0000291F0000}"/>
    <cellStyle name="Assumption Multiple. 8 2 2 2 5" xfId="8022" xr:uid="{00000000-0005-0000-0000-00002A1F0000}"/>
    <cellStyle name="Assumption Multiple. 8 2 2 2 6" xfId="8023" xr:uid="{00000000-0005-0000-0000-00002B1F0000}"/>
    <cellStyle name="Assumption Multiple. 8 2 2 2 7" xfId="8024" xr:uid="{00000000-0005-0000-0000-00002C1F0000}"/>
    <cellStyle name="Assumption Multiple. 8 2 2 2 8" xfId="8025" xr:uid="{00000000-0005-0000-0000-00002D1F0000}"/>
    <cellStyle name="Assumption Multiple. 8 2 2 2 9" xfId="8026" xr:uid="{00000000-0005-0000-0000-00002E1F0000}"/>
    <cellStyle name="Assumption Multiple. 8 2 2 3" xfId="8027" xr:uid="{00000000-0005-0000-0000-00002F1F0000}"/>
    <cellStyle name="Assumption Multiple. 8 2 2 4" xfId="8028" xr:uid="{00000000-0005-0000-0000-0000301F0000}"/>
    <cellStyle name="Assumption Multiple. 8 2 2 5" xfId="8029" xr:uid="{00000000-0005-0000-0000-0000311F0000}"/>
    <cellStyle name="Assumption Multiple. 8 2 2 6" xfId="8030" xr:uid="{00000000-0005-0000-0000-0000321F0000}"/>
    <cellStyle name="Assumption Multiple. 8 2 2 7" xfId="8031" xr:uid="{00000000-0005-0000-0000-0000331F0000}"/>
    <cellStyle name="Assumption Multiple. 8 2 2 8" xfId="8032" xr:uid="{00000000-0005-0000-0000-0000341F0000}"/>
    <cellStyle name="Assumption Multiple. 8 2 2 9" xfId="8033" xr:uid="{00000000-0005-0000-0000-0000351F0000}"/>
    <cellStyle name="Assumption Multiple. 8 2 3" xfId="8034" xr:uid="{00000000-0005-0000-0000-0000361F0000}"/>
    <cellStyle name="Assumption Multiple. 8 2 3 10" xfId="8035" xr:uid="{00000000-0005-0000-0000-0000371F0000}"/>
    <cellStyle name="Assumption Multiple. 8 2 3 2" xfId="8036" xr:uid="{00000000-0005-0000-0000-0000381F0000}"/>
    <cellStyle name="Assumption Multiple. 8 2 3 3" xfId="8037" xr:uid="{00000000-0005-0000-0000-0000391F0000}"/>
    <cellStyle name="Assumption Multiple. 8 2 3 4" xfId="8038" xr:uid="{00000000-0005-0000-0000-00003A1F0000}"/>
    <cellStyle name="Assumption Multiple. 8 2 3 5" xfId="8039" xr:uid="{00000000-0005-0000-0000-00003B1F0000}"/>
    <cellStyle name="Assumption Multiple. 8 2 3 6" xfId="8040" xr:uid="{00000000-0005-0000-0000-00003C1F0000}"/>
    <cellStyle name="Assumption Multiple. 8 2 3 7" xfId="8041" xr:uid="{00000000-0005-0000-0000-00003D1F0000}"/>
    <cellStyle name="Assumption Multiple. 8 2 3 8" xfId="8042" xr:uid="{00000000-0005-0000-0000-00003E1F0000}"/>
    <cellStyle name="Assumption Multiple. 8 2 3 9" xfId="8043" xr:uid="{00000000-0005-0000-0000-00003F1F0000}"/>
    <cellStyle name="Assumption Multiple. 8 2 4" xfId="8044" xr:uid="{00000000-0005-0000-0000-0000401F0000}"/>
    <cellStyle name="Assumption Multiple. 8 2 5" xfId="8045" xr:uid="{00000000-0005-0000-0000-0000411F0000}"/>
    <cellStyle name="Assumption Multiple. 8 2 6" xfId="8046" xr:uid="{00000000-0005-0000-0000-0000421F0000}"/>
    <cellStyle name="Assumption Multiple. 8 2 7" xfId="8047" xr:uid="{00000000-0005-0000-0000-0000431F0000}"/>
    <cellStyle name="Assumption Multiple. 8 2 8" xfId="8048" xr:uid="{00000000-0005-0000-0000-0000441F0000}"/>
    <cellStyle name="Assumption Multiple. 8 2 9" xfId="8049" xr:uid="{00000000-0005-0000-0000-0000451F0000}"/>
    <cellStyle name="Assumption Multiple. 8 3" xfId="8050" xr:uid="{00000000-0005-0000-0000-0000461F0000}"/>
    <cellStyle name="Assumption Multiple. 8 3 10" xfId="8051" xr:uid="{00000000-0005-0000-0000-0000471F0000}"/>
    <cellStyle name="Assumption Multiple. 8 3 2" xfId="8052" xr:uid="{00000000-0005-0000-0000-0000481F0000}"/>
    <cellStyle name="Assumption Multiple. 8 3 2 10" xfId="8053" xr:uid="{00000000-0005-0000-0000-0000491F0000}"/>
    <cellStyle name="Assumption Multiple. 8 3 2 2" xfId="8054" xr:uid="{00000000-0005-0000-0000-00004A1F0000}"/>
    <cellStyle name="Assumption Multiple. 8 3 2 3" xfId="8055" xr:uid="{00000000-0005-0000-0000-00004B1F0000}"/>
    <cellStyle name="Assumption Multiple. 8 3 2 4" xfId="8056" xr:uid="{00000000-0005-0000-0000-00004C1F0000}"/>
    <cellStyle name="Assumption Multiple. 8 3 2 5" xfId="8057" xr:uid="{00000000-0005-0000-0000-00004D1F0000}"/>
    <cellStyle name="Assumption Multiple. 8 3 2 6" xfId="8058" xr:uid="{00000000-0005-0000-0000-00004E1F0000}"/>
    <cellStyle name="Assumption Multiple. 8 3 2 7" xfId="8059" xr:uid="{00000000-0005-0000-0000-00004F1F0000}"/>
    <cellStyle name="Assumption Multiple. 8 3 2 8" xfId="8060" xr:uid="{00000000-0005-0000-0000-0000501F0000}"/>
    <cellStyle name="Assumption Multiple. 8 3 2 9" xfId="8061" xr:uid="{00000000-0005-0000-0000-0000511F0000}"/>
    <cellStyle name="Assumption Multiple. 8 3 3" xfId="8062" xr:uid="{00000000-0005-0000-0000-0000521F0000}"/>
    <cellStyle name="Assumption Multiple. 8 3 4" xfId="8063" xr:uid="{00000000-0005-0000-0000-0000531F0000}"/>
    <cellStyle name="Assumption Multiple. 8 3 5" xfId="8064" xr:uid="{00000000-0005-0000-0000-0000541F0000}"/>
    <cellStyle name="Assumption Multiple. 8 3 6" xfId="8065" xr:uid="{00000000-0005-0000-0000-0000551F0000}"/>
    <cellStyle name="Assumption Multiple. 8 3 7" xfId="8066" xr:uid="{00000000-0005-0000-0000-0000561F0000}"/>
    <cellStyle name="Assumption Multiple. 8 3 8" xfId="8067" xr:uid="{00000000-0005-0000-0000-0000571F0000}"/>
    <cellStyle name="Assumption Multiple. 8 3 9" xfId="8068" xr:uid="{00000000-0005-0000-0000-0000581F0000}"/>
    <cellStyle name="Assumption Multiple. 8 4" xfId="8069" xr:uid="{00000000-0005-0000-0000-0000591F0000}"/>
    <cellStyle name="Assumption Multiple. 8 4 10" xfId="8070" xr:uid="{00000000-0005-0000-0000-00005A1F0000}"/>
    <cellStyle name="Assumption Multiple. 8 4 2" xfId="8071" xr:uid="{00000000-0005-0000-0000-00005B1F0000}"/>
    <cellStyle name="Assumption Multiple. 8 4 3" xfId="8072" xr:uid="{00000000-0005-0000-0000-00005C1F0000}"/>
    <cellStyle name="Assumption Multiple. 8 4 4" xfId="8073" xr:uid="{00000000-0005-0000-0000-00005D1F0000}"/>
    <cellStyle name="Assumption Multiple. 8 4 5" xfId="8074" xr:uid="{00000000-0005-0000-0000-00005E1F0000}"/>
    <cellStyle name="Assumption Multiple. 8 4 6" xfId="8075" xr:uid="{00000000-0005-0000-0000-00005F1F0000}"/>
    <cellStyle name="Assumption Multiple. 8 4 7" xfId="8076" xr:uid="{00000000-0005-0000-0000-0000601F0000}"/>
    <cellStyle name="Assumption Multiple. 8 4 8" xfId="8077" xr:uid="{00000000-0005-0000-0000-0000611F0000}"/>
    <cellStyle name="Assumption Multiple. 8 4 9" xfId="8078" xr:uid="{00000000-0005-0000-0000-0000621F0000}"/>
    <cellStyle name="Assumption Multiple. 8 5" xfId="8079" xr:uid="{00000000-0005-0000-0000-0000631F0000}"/>
    <cellStyle name="Assumption Multiple. 8 6" xfId="8080" xr:uid="{00000000-0005-0000-0000-0000641F0000}"/>
    <cellStyle name="Assumption Multiple. 8 7" xfId="8081" xr:uid="{00000000-0005-0000-0000-0000651F0000}"/>
    <cellStyle name="Assumption Multiple. 8 8" xfId="8082" xr:uid="{00000000-0005-0000-0000-0000661F0000}"/>
    <cellStyle name="Assumption Multiple. 8 9" xfId="8083" xr:uid="{00000000-0005-0000-0000-0000671F0000}"/>
    <cellStyle name="Assumption Multiple. 9" xfId="8084" xr:uid="{00000000-0005-0000-0000-0000681F0000}"/>
    <cellStyle name="Assumption Multiple. 9 10" xfId="8085" xr:uid="{00000000-0005-0000-0000-0000691F0000}"/>
    <cellStyle name="Assumption Multiple. 9 11" xfId="8086" xr:uid="{00000000-0005-0000-0000-00006A1F0000}"/>
    <cellStyle name="Assumption Multiple. 9 12" xfId="8087" xr:uid="{00000000-0005-0000-0000-00006B1F0000}"/>
    <cellStyle name="Assumption Multiple. 9 13" xfId="8088" xr:uid="{00000000-0005-0000-0000-00006C1F0000}"/>
    <cellStyle name="Assumption Multiple. 9 2" xfId="8089" xr:uid="{00000000-0005-0000-0000-00006D1F0000}"/>
    <cellStyle name="Assumption Multiple. 9 2 10" xfId="8090" xr:uid="{00000000-0005-0000-0000-00006E1F0000}"/>
    <cellStyle name="Assumption Multiple. 9 2 11" xfId="8091" xr:uid="{00000000-0005-0000-0000-00006F1F0000}"/>
    <cellStyle name="Assumption Multiple. 9 2 12" xfId="8092" xr:uid="{00000000-0005-0000-0000-0000701F0000}"/>
    <cellStyle name="Assumption Multiple. 9 2 2" xfId="8093" xr:uid="{00000000-0005-0000-0000-0000711F0000}"/>
    <cellStyle name="Assumption Multiple. 9 2 2 10" xfId="8094" xr:uid="{00000000-0005-0000-0000-0000721F0000}"/>
    <cellStyle name="Assumption Multiple. 9 2 2 2" xfId="8095" xr:uid="{00000000-0005-0000-0000-0000731F0000}"/>
    <cellStyle name="Assumption Multiple. 9 2 2 2 10" xfId="8096" xr:uid="{00000000-0005-0000-0000-0000741F0000}"/>
    <cellStyle name="Assumption Multiple. 9 2 2 2 2" xfId="8097" xr:uid="{00000000-0005-0000-0000-0000751F0000}"/>
    <cellStyle name="Assumption Multiple. 9 2 2 2 3" xfId="8098" xr:uid="{00000000-0005-0000-0000-0000761F0000}"/>
    <cellStyle name="Assumption Multiple. 9 2 2 2 4" xfId="8099" xr:uid="{00000000-0005-0000-0000-0000771F0000}"/>
    <cellStyle name="Assumption Multiple. 9 2 2 2 5" xfId="8100" xr:uid="{00000000-0005-0000-0000-0000781F0000}"/>
    <cellStyle name="Assumption Multiple. 9 2 2 2 6" xfId="8101" xr:uid="{00000000-0005-0000-0000-0000791F0000}"/>
    <cellStyle name="Assumption Multiple. 9 2 2 2 7" xfId="8102" xr:uid="{00000000-0005-0000-0000-00007A1F0000}"/>
    <cellStyle name="Assumption Multiple. 9 2 2 2 8" xfId="8103" xr:uid="{00000000-0005-0000-0000-00007B1F0000}"/>
    <cellStyle name="Assumption Multiple. 9 2 2 2 9" xfId="8104" xr:uid="{00000000-0005-0000-0000-00007C1F0000}"/>
    <cellStyle name="Assumption Multiple. 9 2 2 3" xfId="8105" xr:uid="{00000000-0005-0000-0000-00007D1F0000}"/>
    <cellStyle name="Assumption Multiple. 9 2 2 4" xfId="8106" xr:uid="{00000000-0005-0000-0000-00007E1F0000}"/>
    <cellStyle name="Assumption Multiple. 9 2 2 5" xfId="8107" xr:uid="{00000000-0005-0000-0000-00007F1F0000}"/>
    <cellStyle name="Assumption Multiple. 9 2 2 6" xfId="8108" xr:uid="{00000000-0005-0000-0000-0000801F0000}"/>
    <cellStyle name="Assumption Multiple. 9 2 2 7" xfId="8109" xr:uid="{00000000-0005-0000-0000-0000811F0000}"/>
    <cellStyle name="Assumption Multiple. 9 2 2 8" xfId="8110" xr:uid="{00000000-0005-0000-0000-0000821F0000}"/>
    <cellStyle name="Assumption Multiple. 9 2 2 9" xfId="8111" xr:uid="{00000000-0005-0000-0000-0000831F0000}"/>
    <cellStyle name="Assumption Multiple. 9 2 3" xfId="8112" xr:uid="{00000000-0005-0000-0000-0000841F0000}"/>
    <cellStyle name="Assumption Multiple. 9 2 3 10" xfId="8113" xr:uid="{00000000-0005-0000-0000-0000851F0000}"/>
    <cellStyle name="Assumption Multiple. 9 2 3 2" xfId="8114" xr:uid="{00000000-0005-0000-0000-0000861F0000}"/>
    <cellStyle name="Assumption Multiple. 9 2 3 3" xfId="8115" xr:uid="{00000000-0005-0000-0000-0000871F0000}"/>
    <cellStyle name="Assumption Multiple. 9 2 3 4" xfId="8116" xr:uid="{00000000-0005-0000-0000-0000881F0000}"/>
    <cellStyle name="Assumption Multiple. 9 2 3 5" xfId="8117" xr:uid="{00000000-0005-0000-0000-0000891F0000}"/>
    <cellStyle name="Assumption Multiple. 9 2 3 6" xfId="8118" xr:uid="{00000000-0005-0000-0000-00008A1F0000}"/>
    <cellStyle name="Assumption Multiple. 9 2 3 7" xfId="8119" xr:uid="{00000000-0005-0000-0000-00008B1F0000}"/>
    <cellStyle name="Assumption Multiple. 9 2 3 8" xfId="8120" xr:uid="{00000000-0005-0000-0000-00008C1F0000}"/>
    <cellStyle name="Assumption Multiple. 9 2 3 9" xfId="8121" xr:uid="{00000000-0005-0000-0000-00008D1F0000}"/>
    <cellStyle name="Assumption Multiple. 9 2 4" xfId="8122" xr:uid="{00000000-0005-0000-0000-00008E1F0000}"/>
    <cellStyle name="Assumption Multiple. 9 2 5" xfId="8123" xr:uid="{00000000-0005-0000-0000-00008F1F0000}"/>
    <cellStyle name="Assumption Multiple. 9 2 6" xfId="8124" xr:uid="{00000000-0005-0000-0000-0000901F0000}"/>
    <cellStyle name="Assumption Multiple. 9 2 7" xfId="8125" xr:uid="{00000000-0005-0000-0000-0000911F0000}"/>
    <cellStyle name="Assumption Multiple. 9 2 8" xfId="8126" xr:uid="{00000000-0005-0000-0000-0000921F0000}"/>
    <cellStyle name="Assumption Multiple. 9 2 9" xfId="8127" xr:uid="{00000000-0005-0000-0000-0000931F0000}"/>
    <cellStyle name="Assumption Multiple. 9 3" xfId="8128" xr:uid="{00000000-0005-0000-0000-0000941F0000}"/>
    <cellStyle name="Assumption Multiple. 9 3 10" xfId="8129" xr:uid="{00000000-0005-0000-0000-0000951F0000}"/>
    <cellStyle name="Assumption Multiple. 9 3 2" xfId="8130" xr:uid="{00000000-0005-0000-0000-0000961F0000}"/>
    <cellStyle name="Assumption Multiple. 9 3 2 10" xfId="8131" xr:uid="{00000000-0005-0000-0000-0000971F0000}"/>
    <cellStyle name="Assumption Multiple. 9 3 2 2" xfId="8132" xr:uid="{00000000-0005-0000-0000-0000981F0000}"/>
    <cellStyle name="Assumption Multiple. 9 3 2 3" xfId="8133" xr:uid="{00000000-0005-0000-0000-0000991F0000}"/>
    <cellStyle name="Assumption Multiple. 9 3 2 4" xfId="8134" xr:uid="{00000000-0005-0000-0000-00009A1F0000}"/>
    <cellStyle name="Assumption Multiple. 9 3 2 5" xfId="8135" xr:uid="{00000000-0005-0000-0000-00009B1F0000}"/>
    <cellStyle name="Assumption Multiple. 9 3 2 6" xfId="8136" xr:uid="{00000000-0005-0000-0000-00009C1F0000}"/>
    <cellStyle name="Assumption Multiple. 9 3 2 7" xfId="8137" xr:uid="{00000000-0005-0000-0000-00009D1F0000}"/>
    <cellStyle name="Assumption Multiple. 9 3 2 8" xfId="8138" xr:uid="{00000000-0005-0000-0000-00009E1F0000}"/>
    <cellStyle name="Assumption Multiple. 9 3 2 9" xfId="8139" xr:uid="{00000000-0005-0000-0000-00009F1F0000}"/>
    <cellStyle name="Assumption Multiple. 9 3 3" xfId="8140" xr:uid="{00000000-0005-0000-0000-0000A01F0000}"/>
    <cellStyle name="Assumption Multiple. 9 3 4" xfId="8141" xr:uid="{00000000-0005-0000-0000-0000A11F0000}"/>
    <cellStyle name="Assumption Multiple. 9 3 5" xfId="8142" xr:uid="{00000000-0005-0000-0000-0000A21F0000}"/>
    <cellStyle name="Assumption Multiple. 9 3 6" xfId="8143" xr:uid="{00000000-0005-0000-0000-0000A31F0000}"/>
    <cellStyle name="Assumption Multiple. 9 3 7" xfId="8144" xr:uid="{00000000-0005-0000-0000-0000A41F0000}"/>
    <cellStyle name="Assumption Multiple. 9 3 8" xfId="8145" xr:uid="{00000000-0005-0000-0000-0000A51F0000}"/>
    <cellStyle name="Assumption Multiple. 9 3 9" xfId="8146" xr:uid="{00000000-0005-0000-0000-0000A61F0000}"/>
    <cellStyle name="Assumption Multiple. 9 4" xfId="8147" xr:uid="{00000000-0005-0000-0000-0000A71F0000}"/>
    <cellStyle name="Assumption Multiple. 9 4 10" xfId="8148" xr:uid="{00000000-0005-0000-0000-0000A81F0000}"/>
    <cellStyle name="Assumption Multiple. 9 4 2" xfId="8149" xr:uid="{00000000-0005-0000-0000-0000A91F0000}"/>
    <cellStyle name="Assumption Multiple. 9 4 3" xfId="8150" xr:uid="{00000000-0005-0000-0000-0000AA1F0000}"/>
    <cellStyle name="Assumption Multiple. 9 4 4" xfId="8151" xr:uid="{00000000-0005-0000-0000-0000AB1F0000}"/>
    <cellStyle name="Assumption Multiple. 9 4 5" xfId="8152" xr:uid="{00000000-0005-0000-0000-0000AC1F0000}"/>
    <cellStyle name="Assumption Multiple. 9 4 6" xfId="8153" xr:uid="{00000000-0005-0000-0000-0000AD1F0000}"/>
    <cellStyle name="Assumption Multiple. 9 4 7" xfId="8154" xr:uid="{00000000-0005-0000-0000-0000AE1F0000}"/>
    <cellStyle name="Assumption Multiple. 9 4 8" xfId="8155" xr:uid="{00000000-0005-0000-0000-0000AF1F0000}"/>
    <cellStyle name="Assumption Multiple. 9 4 9" xfId="8156" xr:uid="{00000000-0005-0000-0000-0000B01F0000}"/>
    <cellStyle name="Assumption Multiple. 9 5" xfId="8157" xr:uid="{00000000-0005-0000-0000-0000B11F0000}"/>
    <cellStyle name="Assumption Multiple. 9 6" xfId="8158" xr:uid="{00000000-0005-0000-0000-0000B21F0000}"/>
    <cellStyle name="Assumption Multiple. 9 7" xfId="8159" xr:uid="{00000000-0005-0000-0000-0000B31F0000}"/>
    <cellStyle name="Assumption Multiple. 9 8" xfId="8160" xr:uid="{00000000-0005-0000-0000-0000B41F0000}"/>
    <cellStyle name="Assumption Multiple. 9 9" xfId="8161" xr:uid="{00000000-0005-0000-0000-0000B51F0000}"/>
    <cellStyle name="Assumption Number." xfId="8162" xr:uid="{00000000-0005-0000-0000-0000B61F0000}"/>
    <cellStyle name="Assumption Number. 10" xfId="8163" xr:uid="{00000000-0005-0000-0000-0000B71F0000}"/>
    <cellStyle name="Assumption Number. 10 10" xfId="8164" xr:uid="{00000000-0005-0000-0000-0000B81F0000}"/>
    <cellStyle name="Assumption Number. 10 11" xfId="8165" xr:uid="{00000000-0005-0000-0000-0000B91F0000}"/>
    <cellStyle name="Assumption Number. 10 12" xfId="8166" xr:uid="{00000000-0005-0000-0000-0000BA1F0000}"/>
    <cellStyle name="Assumption Number. 10 13" xfId="8167" xr:uid="{00000000-0005-0000-0000-0000BB1F0000}"/>
    <cellStyle name="Assumption Number. 10 2" xfId="8168" xr:uid="{00000000-0005-0000-0000-0000BC1F0000}"/>
    <cellStyle name="Assumption Number. 10 2 10" xfId="8169" xr:uid="{00000000-0005-0000-0000-0000BD1F0000}"/>
    <cellStyle name="Assumption Number. 10 2 11" xfId="8170" xr:uid="{00000000-0005-0000-0000-0000BE1F0000}"/>
    <cellStyle name="Assumption Number. 10 2 12" xfId="8171" xr:uid="{00000000-0005-0000-0000-0000BF1F0000}"/>
    <cellStyle name="Assumption Number. 10 2 2" xfId="8172" xr:uid="{00000000-0005-0000-0000-0000C01F0000}"/>
    <cellStyle name="Assumption Number. 10 2 2 10" xfId="8173" xr:uid="{00000000-0005-0000-0000-0000C11F0000}"/>
    <cellStyle name="Assumption Number. 10 2 2 2" xfId="8174" xr:uid="{00000000-0005-0000-0000-0000C21F0000}"/>
    <cellStyle name="Assumption Number. 10 2 2 2 10" xfId="8175" xr:uid="{00000000-0005-0000-0000-0000C31F0000}"/>
    <cellStyle name="Assumption Number. 10 2 2 2 2" xfId="8176" xr:uid="{00000000-0005-0000-0000-0000C41F0000}"/>
    <cellStyle name="Assumption Number. 10 2 2 2 3" xfId="8177" xr:uid="{00000000-0005-0000-0000-0000C51F0000}"/>
    <cellStyle name="Assumption Number. 10 2 2 2 4" xfId="8178" xr:uid="{00000000-0005-0000-0000-0000C61F0000}"/>
    <cellStyle name="Assumption Number. 10 2 2 2 5" xfId="8179" xr:uid="{00000000-0005-0000-0000-0000C71F0000}"/>
    <cellStyle name="Assumption Number. 10 2 2 2 6" xfId="8180" xr:uid="{00000000-0005-0000-0000-0000C81F0000}"/>
    <cellStyle name="Assumption Number. 10 2 2 2 7" xfId="8181" xr:uid="{00000000-0005-0000-0000-0000C91F0000}"/>
    <cellStyle name="Assumption Number. 10 2 2 2 8" xfId="8182" xr:uid="{00000000-0005-0000-0000-0000CA1F0000}"/>
    <cellStyle name="Assumption Number. 10 2 2 2 9" xfId="8183" xr:uid="{00000000-0005-0000-0000-0000CB1F0000}"/>
    <cellStyle name="Assumption Number. 10 2 2 3" xfId="8184" xr:uid="{00000000-0005-0000-0000-0000CC1F0000}"/>
    <cellStyle name="Assumption Number. 10 2 2 4" xfId="8185" xr:uid="{00000000-0005-0000-0000-0000CD1F0000}"/>
    <cellStyle name="Assumption Number. 10 2 2 5" xfId="8186" xr:uid="{00000000-0005-0000-0000-0000CE1F0000}"/>
    <cellStyle name="Assumption Number. 10 2 2 6" xfId="8187" xr:uid="{00000000-0005-0000-0000-0000CF1F0000}"/>
    <cellStyle name="Assumption Number. 10 2 2 7" xfId="8188" xr:uid="{00000000-0005-0000-0000-0000D01F0000}"/>
    <cellStyle name="Assumption Number. 10 2 2 8" xfId="8189" xr:uid="{00000000-0005-0000-0000-0000D11F0000}"/>
    <cellStyle name="Assumption Number. 10 2 2 9" xfId="8190" xr:uid="{00000000-0005-0000-0000-0000D21F0000}"/>
    <cellStyle name="Assumption Number. 10 2 3" xfId="8191" xr:uid="{00000000-0005-0000-0000-0000D31F0000}"/>
    <cellStyle name="Assumption Number. 10 2 3 10" xfId="8192" xr:uid="{00000000-0005-0000-0000-0000D41F0000}"/>
    <cellStyle name="Assumption Number. 10 2 3 2" xfId="8193" xr:uid="{00000000-0005-0000-0000-0000D51F0000}"/>
    <cellStyle name="Assumption Number. 10 2 3 3" xfId="8194" xr:uid="{00000000-0005-0000-0000-0000D61F0000}"/>
    <cellStyle name="Assumption Number. 10 2 3 4" xfId="8195" xr:uid="{00000000-0005-0000-0000-0000D71F0000}"/>
    <cellStyle name="Assumption Number. 10 2 3 5" xfId="8196" xr:uid="{00000000-0005-0000-0000-0000D81F0000}"/>
    <cellStyle name="Assumption Number. 10 2 3 6" xfId="8197" xr:uid="{00000000-0005-0000-0000-0000D91F0000}"/>
    <cellStyle name="Assumption Number. 10 2 3 7" xfId="8198" xr:uid="{00000000-0005-0000-0000-0000DA1F0000}"/>
    <cellStyle name="Assumption Number. 10 2 3 8" xfId="8199" xr:uid="{00000000-0005-0000-0000-0000DB1F0000}"/>
    <cellStyle name="Assumption Number. 10 2 3 9" xfId="8200" xr:uid="{00000000-0005-0000-0000-0000DC1F0000}"/>
    <cellStyle name="Assumption Number. 10 2 4" xfId="8201" xr:uid="{00000000-0005-0000-0000-0000DD1F0000}"/>
    <cellStyle name="Assumption Number. 10 2 5" xfId="8202" xr:uid="{00000000-0005-0000-0000-0000DE1F0000}"/>
    <cellStyle name="Assumption Number. 10 2 6" xfId="8203" xr:uid="{00000000-0005-0000-0000-0000DF1F0000}"/>
    <cellStyle name="Assumption Number. 10 2 7" xfId="8204" xr:uid="{00000000-0005-0000-0000-0000E01F0000}"/>
    <cellStyle name="Assumption Number. 10 2 8" xfId="8205" xr:uid="{00000000-0005-0000-0000-0000E11F0000}"/>
    <cellStyle name="Assumption Number. 10 2 9" xfId="8206" xr:uid="{00000000-0005-0000-0000-0000E21F0000}"/>
    <cellStyle name="Assumption Number. 10 3" xfId="8207" xr:uid="{00000000-0005-0000-0000-0000E31F0000}"/>
    <cellStyle name="Assumption Number. 10 3 10" xfId="8208" xr:uid="{00000000-0005-0000-0000-0000E41F0000}"/>
    <cellStyle name="Assumption Number. 10 3 2" xfId="8209" xr:uid="{00000000-0005-0000-0000-0000E51F0000}"/>
    <cellStyle name="Assumption Number. 10 3 2 10" xfId="8210" xr:uid="{00000000-0005-0000-0000-0000E61F0000}"/>
    <cellStyle name="Assumption Number. 10 3 2 2" xfId="8211" xr:uid="{00000000-0005-0000-0000-0000E71F0000}"/>
    <cellStyle name="Assumption Number. 10 3 2 3" xfId="8212" xr:uid="{00000000-0005-0000-0000-0000E81F0000}"/>
    <cellStyle name="Assumption Number. 10 3 2 4" xfId="8213" xr:uid="{00000000-0005-0000-0000-0000E91F0000}"/>
    <cellStyle name="Assumption Number. 10 3 2 5" xfId="8214" xr:uid="{00000000-0005-0000-0000-0000EA1F0000}"/>
    <cellStyle name="Assumption Number. 10 3 2 6" xfId="8215" xr:uid="{00000000-0005-0000-0000-0000EB1F0000}"/>
    <cellStyle name="Assumption Number. 10 3 2 7" xfId="8216" xr:uid="{00000000-0005-0000-0000-0000EC1F0000}"/>
    <cellStyle name="Assumption Number. 10 3 2 8" xfId="8217" xr:uid="{00000000-0005-0000-0000-0000ED1F0000}"/>
    <cellStyle name="Assumption Number. 10 3 2 9" xfId="8218" xr:uid="{00000000-0005-0000-0000-0000EE1F0000}"/>
    <cellStyle name="Assumption Number. 10 3 3" xfId="8219" xr:uid="{00000000-0005-0000-0000-0000EF1F0000}"/>
    <cellStyle name="Assumption Number. 10 3 4" xfId="8220" xr:uid="{00000000-0005-0000-0000-0000F01F0000}"/>
    <cellStyle name="Assumption Number. 10 3 5" xfId="8221" xr:uid="{00000000-0005-0000-0000-0000F11F0000}"/>
    <cellStyle name="Assumption Number. 10 3 6" xfId="8222" xr:uid="{00000000-0005-0000-0000-0000F21F0000}"/>
    <cellStyle name="Assumption Number. 10 3 7" xfId="8223" xr:uid="{00000000-0005-0000-0000-0000F31F0000}"/>
    <cellStyle name="Assumption Number. 10 3 8" xfId="8224" xr:uid="{00000000-0005-0000-0000-0000F41F0000}"/>
    <cellStyle name="Assumption Number. 10 3 9" xfId="8225" xr:uid="{00000000-0005-0000-0000-0000F51F0000}"/>
    <cellStyle name="Assumption Number. 10 4" xfId="8226" xr:uid="{00000000-0005-0000-0000-0000F61F0000}"/>
    <cellStyle name="Assumption Number. 10 4 10" xfId="8227" xr:uid="{00000000-0005-0000-0000-0000F71F0000}"/>
    <cellStyle name="Assumption Number. 10 4 2" xfId="8228" xr:uid="{00000000-0005-0000-0000-0000F81F0000}"/>
    <cellStyle name="Assumption Number. 10 4 3" xfId="8229" xr:uid="{00000000-0005-0000-0000-0000F91F0000}"/>
    <cellStyle name="Assumption Number. 10 4 4" xfId="8230" xr:uid="{00000000-0005-0000-0000-0000FA1F0000}"/>
    <cellStyle name="Assumption Number. 10 4 5" xfId="8231" xr:uid="{00000000-0005-0000-0000-0000FB1F0000}"/>
    <cellStyle name="Assumption Number. 10 4 6" xfId="8232" xr:uid="{00000000-0005-0000-0000-0000FC1F0000}"/>
    <cellStyle name="Assumption Number. 10 4 7" xfId="8233" xr:uid="{00000000-0005-0000-0000-0000FD1F0000}"/>
    <cellStyle name="Assumption Number. 10 4 8" xfId="8234" xr:uid="{00000000-0005-0000-0000-0000FE1F0000}"/>
    <cellStyle name="Assumption Number. 10 4 9" xfId="8235" xr:uid="{00000000-0005-0000-0000-0000FF1F0000}"/>
    <cellStyle name="Assumption Number. 10 5" xfId="8236" xr:uid="{00000000-0005-0000-0000-000000200000}"/>
    <cellStyle name="Assumption Number. 10 6" xfId="8237" xr:uid="{00000000-0005-0000-0000-000001200000}"/>
    <cellStyle name="Assumption Number. 10 7" xfId="8238" xr:uid="{00000000-0005-0000-0000-000002200000}"/>
    <cellStyle name="Assumption Number. 10 8" xfId="8239" xr:uid="{00000000-0005-0000-0000-000003200000}"/>
    <cellStyle name="Assumption Number. 10 9" xfId="8240" xr:uid="{00000000-0005-0000-0000-000004200000}"/>
    <cellStyle name="Assumption Number. 11" xfId="8241" xr:uid="{00000000-0005-0000-0000-000005200000}"/>
    <cellStyle name="Assumption Number. 11 10" xfId="8242" xr:uid="{00000000-0005-0000-0000-000006200000}"/>
    <cellStyle name="Assumption Number. 11 11" xfId="8243" xr:uid="{00000000-0005-0000-0000-000007200000}"/>
    <cellStyle name="Assumption Number. 11 12" xfId="8244" xr:uid="{00000000-0005-0000-0000-000008200000}"/>
    <cellStyle name="Assumption Number. 11 2" xfId="8245" xr:uid="{00000000-0005-0000-0000-000009200000}"/>
    <cellStyle name="Assumption Number. 11 2 10" xfId="8246" xr:uid="{00000000-0005-0000-0000-00000A200000}"/>
    <cellStyle name="Assumption Number. 11 2 2" xfId="8247" xr:uid="{00000000-0005-0000-0000-00000B200000}"/>
    <cellStyle name="Assumption Number. 11 2 2 10" xfId="8248" xr:uid="{00000000-0005-0000-0000-00000C200000}"/>
    <cellStyle name="Assumption Number. 11 2 2 2" xfId="8249" xr:uid="{00000000-0005-0000-0000-00000D200000}"/>
    <cellStyle name="Assumption Number. 11 2 2 3" xfId="8250" xr:uid="{00000000-0005-0000-0000-00000E200000}"/>
    <cellStyle name="Assumption Number. 11 2 2 4" xfId="8251" xr:uid="{00000000-0005-0000-0000-00000F200000}"/>
    <cellStyle name="Assumption Number. 11 2 2 5" xfId="8252" xr:uid="{00000000-0005-0000-0000-000010200000}"/>
    <cellStyle name="Assumption Number. 11 2 2 6" xfId="8253" xr:uid="{00000000-0005-0000-0000-000011200000}"/>
    <cellStyle name="Assumption Number. 11 2 2 7" xfId="8254" xr:uid="{00000000-0005-0000-0000-000012200000}"/>
    <cellStyle name="Assumption Number. 11 2 2 8" xfId="8255" xr:uid="{00000000-0005-0000-0000-000013200000}"/>
    <cellStyle name="Assumption Number. 11 2 2 9" xfId="8256" xr:uid="{00000000-0005-0000-0000-000014200000}"/>
    <cellStyle name="Assumption Number. 11 2 3" xfId="8257" xr:uid="{00000000-0005-0000-0000-000015200000}"/>
    <cellStyle name="Assumption Number. 11 2 4" xfId="8258" xr:uid="{00000000-0005-0000-0000-000016200000}"/>
    <cellStyle name="Assumption Number. 11 2 5" xfId="8259" xr:uid="{00000000-0005-0000-0000-000017200000}"/>
    <cellStyle name="Assumption Number. 11 2 6" xfId="8260" xr:uid="{00000000-0005-0000-0000-000018200000}"/>
    <cellStyle name="Assumption Number. 11 2 7" xfId="8261" xr:uid="{00000000-0005-0000-0000-000019200000}"/>
    <cellStyle name="Assumption Number. 11 2 8" xfId="8262" xr:uid="{00000000-0005-0000-0000-00001A200000}"/>
    <cellStyle name="Assumption Number. 11 2 9" xfId="8263" xr:uid="{00000000-0005-0000-0000-00001B200000}"/>
    <cellStyle name="Assumption Number. 11 3" xfId="8264" xr:uid="{00000000-0005-0000-0000-00001C200000}"/>
    <cellStyle name="Assumption Number. 11 3 10" xfId="8265" xr:uid="{00000000-0005-0000-0000-00001D200000}"/>
    <cellStyle name="Assumption Number. 11 3 2" xfId="8266" xr:uid="{00000000-0005-0000-0000-00001E200000}"/>
    <cellStyle name="Assumption Number. 11 3 3" xfId="8267" xr:uid="{00000000-0005-0000-0000-00001F200000}"/>
    <cellStyle name="Assumption Number. 11 3 4" xfId="8268" xr:uid="{00000000-0005-0000-0000-000020200000}"/>
    <cellStyle name="Assumption Number. 11 3 5" xfId="8269" xr:uid="{00000000-0005-0000-0000-000021200000}"/>
    <cellStyle name="Assumption Number. 11 3 6" xfId="8270" xr:uid="{00000000-0005-0000-0000-000022200000}"/>
    <cellStyle name="Assumption Number. 11 3 7" xfId="8271" xr:uid="{00000000-0005-0000-0000-000023200000}"/>
    <cellStyle name="Assumption Number. 11 3 8" xfId="8272" xr:uid="{00000000-0005-0000-0000-000024200000}"/>
    <cellStyle name="Assumption Number. 11 3 9" xfId="8273" xr:uid="{00000000-0005-0000-0000-000025200000}"/>
    <cellStyle name="Assumption Number. 11 4" xfId="8274" xr:uid="{00000000-0005-0000-0000-000026200000}"/>
    <cellStyle name="Assumption Number. 11 5" xfId="8275" xr:uid="{00000000-0005-0000-0000-000027200000}"/>
    <cellStyle name="Assumption Number. 11 6" xfId="8276" xr:uid="{00000000-0005-0000-0000-000028200000}"/>
    <cellStyle name="Assumption Number. 11 7" xfId="8277" xr:uid="{00000000-0005-0000-0000-000029200000}"/>
    <cellStyle name="Assumption Number. 11 8" xfId="8278" xr:uid="{00000000-0005-0000-0000-00002A200000}"/>
    <cellStyle name="Assumption Number. 11 9" xfId="8279" xr:uid="{00000000-0005-0000-0000-00002B200000}"/>
    <cellStyle name="Assumption Number. 12" xfId="8280" xr:uid="{00000000-0005-0000-0000-00002C200000}"/>
    <cellStyle name="Assumption Number. 12 10" xfId="8281" xr:uid="{00000000-0005-0000-0000-00002D200000}"/>
    <cellStyle name="Assumption Number. 12 11" xfId="8282" xr:uid="{00000000-0005-0000-0000-00002E200000}"/>
    <cellStyle name="Assumption Number. 12 12" xfId="8283" xr:uid="{00000000-0005-0000-0000-00002F200000}"/>
    <cellStyle name="Assumption Number. 12 2" xfId="8284" xr:uid="{00000000-0005-0000-0000-000030200000}"/>
    <cellStyle name="Assumption Number. 12 2 10" xfId="8285" xr:uid="{00000000-0005-0000-0000-000031200000}"/>
    <cellStyle name="Assumption Number. 12 2 2" xfId="8286" xr:uid="{00000000-0005-0000-0000-000032200000}"/>
    <cellStyle name="Assumption Number. 12 2 2 10" xfId="8287" xr:uid="{00000000-0005-0000-0000-000033200000}"/>
    <cellStyle name="Assumption Number. 12 2 2 2" xfId="8288" xr:uid="{00000000-0005-0000-0000-000034200000}"/>
    <cellStyle name="Assumption Number. 12 2 2 3" xfId="8289" xr:uid="{00000000-0005-0000-0000-000035200000}"/>
    <cellStyle name="Assumption Number. 12 2 2 4" xfId="8290" xr:uid="{00000000-0005-0000-0000-000036200000}"/>
    <cellStyle name="Assumption Number. 12 2 2 5" xfId="8291" xr:uid="{00000000-0005-0000-0000-000037200000}"/>
    <cellStyle name="Assumption Number. 12 2 2 6" xfId="8292" xr:uid="{00000000-0005-0000-0000-000038200000}"/>
    <cellStyle name="Assumption Number. 12 2 2 7" xfId="8293" xr:uid="{00000000-0005-0000-0000-000039200000}"/>
    <cellStyle name="Assumption Number. 12 2 2 8" xfId="8294" xr:uid="{00000000-0005-0000-0000-00003A200000}"/>
    <cellStyle name="Assumption Number. 12 2 2 9" xfId="8295" xr:uid="{00000000-0005-0000-0000-00003B200000}"/>
    <cellStyle name="Assumption Number. 12 2 3" xfId="8296" xr:uid="{00000000-0005-0000-0000-00003C200000}"/>
    <cellStyle name="Assumption Number. 12 2 4" xfId="8297" xr:uid="{00000000-0005-0000-0000-00003D200000}"/>
    <cellStyle name="Assumption Number. 12 2 5" xfId="8298" xr:uid="{00000000-0005-0000-0000-00003E200000}"/>
    <cellStyle name="Assumption Number. 12 2 6" xfId="8299" xr:uid="{00000000-0005-0000-0000-00003F200000}"/>
    <cellStyle name="Assumption Number. 12 2 7" xfId="8300" xr:uid="{00000000-0005-0000-0000-000040200000}"/>
    <cellStyle name="Assumption Number. 12 2 8" xfId="8301" xr:uid="{00000000-0005-0000-0000-000041200000}"/>
    <cellStyle name="Assumption Number. 12 2 9" xfId="8302" xr:uid="{00000000-0005-0000-0000-000042200000}"/>
    <cellStyle name="Assumption Number. 12 3" xfId="8303" xr:uid="{00000000-0005-0000-0000-000043200000}"/>
    <cellStyle name="Assumption Number. 12 3 10" xfId="8304" xr:uid="{00000000-0005-0000-0000-000044200000}"/>
    <cellStyle name="Assumption Number. 12 3 2" xfId="8305" xr:uid="{00000000-0005-0000-0000-000045200000}"/>
    <cellStyle name="Assumption Number. 12 3 3" xfId="8306" xr:uid="{00000000-0005-0000-0000-000046200000}"/>
    <cellStyle name="Assumption Number. 12 3 4" xfId="8307" xr:uid="{00000000-0005-0000-0000-000047200000}"/>
    <cellStyle name="Assumption Number. 12 3 5" xfId="8308" xr:uid="{00000000-0005-0000-0000-000048200000}"/>
    <cellStyle name="Assumption Number. 12 3 6" xfId="8309" xr:uid="{00000000-0005-0000-0000-000049200000}"/>
    <cellStyle name="Assumption Number. 12 3 7" xfId="8310" xr:uid="{00000000-0005-0000-0000-00004A200000}"/>
    <cellStyle name="Assumption Number. 12 3 8" xfId="8311" xr:uid="{00000000-0005-0000-0000-00004B200000}"/>
    <cellStyle name="Assumption Number. 12 3 9" xfId="8312" xr:uid="{00000000-0005-0000-0000-00004C200000}"/>
    <cellStyle name="Assumption Number. 12 4" xfId="8313" xr:uid="{00000000-0005-0000-0000-00004D200000}"/>
    <cellStyle name="Assumption Number. 12 5" xfId="8314" xr:uid="{00000000-0005-0000-0000-00004E200000}"/>
    <cellStyle name="Assumption Number. 12 6" xfId="8315" xr:uid="{00000000-0005-0000-0000-00004F200000}"/>
    <cellStyle name="Assumption Number. 12 7" xfId="8316" xr:uid="{00000000-0005-0000-0000-000050200000}"/>
    <cellStyle name="Assumption Number. 12 8" xfId="8317" xr:uid="{00000000-0005-0000-0000-000051200000}"/>
    <cellStyle name="Assumption Number. 12 9" xfId="8318" xr:uid="{00000000-0005-0000-0000-000052200000}"/>
    <cellStyle name="Assumption Number. 13" xfId="8319" xr:uid="{00000000-0005-0000-0000-000053200000}"/>
    <cellStyle name="Assumption Number. 13 10" xfId="8320" xr:uid="{00000000-0005-0000-0000-000054200000}"/>
    <cellStyle name="Assumption Number. 13 2" xfId="8321" xr:uid="{00000000-0005-0000-0000-000055200000}"/>
    <cellStyle name="Assumption Number. 13 2 10" xfId="8322" xr:uid="{00000000-0005-0000-0000-000056200000}"/>
    <cellStyle name="Assumption Number. 13 2 2" xfId="8323" xr:uid="{00000000-0005-0000-0000-000057200000}"/>
    <cellStyle name="Assumption Number. 13 2 3" xfId="8324" xr:uid="{00000000-0005-0000-0000-000058200000}"/>
    <cellStyle name="Assumption Number. 13 2 4" xfId="8325" xr:uid="{00000000-0005-0000-0000-000059200000}"/>
    <cellStyle name="Assumption Number. 13 2 5" xfId="8326" xr:uid="{00000000-0005-0000-0000-00005A200000}"/>
    <cellStyle name="Assumption Number. 13 2 6" xfId="8327" xr:uid="{00000000-0005-0000-0000-00005B200000}"/>
    <cellStyle name="Assumption Number. 13 2 7" xfId="8328" xr:uid="{00000000-0005-0000-0000-00005C200000}"/>
    <cellStyle name="Assumption Number. 13 2 8" xfId="8329" xr:uid="{00000000-0005-0000-0000-00005D200000}"/>
    <cellStyle name="Assumption Number. 13 2 9" xfId="8330" xr:uid="{00000000-0005-0000-0000-00005E200000}"/>
    <cellStyle name="Assumption Number. 13 3" xfId="8331" xr:uid="{00000000-0005-0000-0000-00005F200000}"/>
    <cellStyle name="Assumption Number. 13 4" xfId="8332" xr:uid="{00000000-0005-0000-0000-000060200000}"/>
    <cellStyle name="Assumption Number. 13 5" xfId="8333" xr:uid="{00000000-0005-0000-0000-000061200000}"/>
    <cellStyle name="Assumption Number. 13 6" xfId="8334" xr:uid="{00000000-0005-0000-0000-000062200000}"/>
    <cellStyle name="Assumption Number. 13 7" xfId="8335" xr:uid="{00000000-0005-0000-0000-000063200000}"/>
    <cellStyle name="Assumption Number. 13 8" xfId="8336" xr:uid="{00000000-0005-0000-0000-000064200000}"/>
    <cellStyle name="Assumption Number. 13 9" xfId="8337" xr:uid="{00000000-0005-0000-0000-000065200000}"/>
    <cellStyle name="Assumption Number. 14" xfId="8338" xr:uid="{00000000-0005-0000-0000-000066200000}"/>
    <cellStyle name="Assumption Number. 14 10" xfId="8339" xr:uid="{00000000-0005-0000-0000-000067200000}"/>
    <cellStyle name="Assumption Number. 14 2" xfId="8340" xr:uid="{00000000-0005-0000-0000-000068200000}"/>
    <cellStyle name="Assumption Number. 14 3" xfId="8341" xr:uid="{00000000-0005-0000-0000-000069200000}"/>
    <cellStyle name="Assumption Number. 14 4" xfId="8342" xr:uid="{00000000-0005-0000-0000-00006A200000}"/>
    <cellStyle name="Assumption Number. 14 5" xfId="8343" xr:uid="{00000000-0005-0000-0000-00006B200000}"/>
    <cellStyle name="Assumption Number. 14 6" xfId="8344" xr:uid="{00000000-0005-0000-0000-00006C200000}"/>
    <cellStyle name="Assumption Number. 14 7" xfId="8345" xr:uid="{00000000-0005-0000-0000-00006D200000}"/>
    <cellStyle name="Assumption Number. 14 8" xfId="8346" xr:uid="{00000000-0005-0000-0000-00006E200000}"/>
    <cellStyle name="Assumption Number. 14 9" xfId="8347" xr:uid="{00000000-0005-0000-0000-00006F200000}"/>
    <cellStyle name="Assumption Number. 15" xfId="8348" xr:uid="{00000000-0005-0000-0000-000070200000}"/>
    <cellStyle name="Assumption Number. 16" xfId="8349" xr:uid="{00000000-0005-0000-0000-000071200000}"/>
    <cellStyle name="Assumption Number. 17" xfId="8350" xr:uid="{00000000-0005-0000-0000-000072200000}"/>
    <cellStyle name="Assumption Number. 18" xfId="8351" xr:uid="{00000000-0005-0000-0000-000073200000}"/>
    <cellStyle name="Assumption Number. 2" xfId="8352" xr:uid="{00000000-0005-0000-0000-000074200000}"/>
    <cellStyle name="Assumption Number. 2 10" xfId="8353" xr:uid="{00000000-0005-0000-0000-000075200000}"/>
    <cellStyle name="Assumption Number. 2 10 10" xfId="8354" xr:uid="{00000000-0005-0000-0000-000076200000}"/>
    <cellStyle name="Assumption Number. 2 10 2" xfId="8355" xr:uid="{00000000-0005-0000-0000-000077200000}"/>
    <cellStyle name="Assumption Number. 2 10 3" xfId="8356" xr:uid="{00000000-0005-0000-0000-000078200000}"/>
    <cellStyle name="Assumption Number. 2 10 4" xfId="8357" xr:uid="{00000000-0005-0000-0000-000079200000}"/>
    <cellStyle name="Assumption Number. 2 10 5" xfId="8358" xr:uid="{00000000-0005-0000-0000-00007A200000}"/>
    <cellStyle name="Assumption Number. 2 10 6" xfId="8359" xr:uid="{00000000-0005-0000-0000-00007B200000}"/>
    <cellStyle name="Assumption Number. 2 10 7" xfId="8360" xr:uid="{00000000-0005-0000-0000-00007C200000}"/>
    <cellStyle name="Assumption Number. 2 10 8" xfId="8361" xr:uid="{00000000-0005-0000-0000-00007D200000}"/>
    <cellStyle name="Assumption Number. 2 10 9" xfId="8362" xr:uid="{00000000-0005-0000-0000-00007E200000}"/>
    <cellStyle name="Assumption Number. 2 11" xfId="8363" xr:uid="{00000000-0005-0000-0000-00007F200000}"/>
    <cellStyle name="Assumption Number. 2 12" xfId="8364" xr:uid="{00000000-0005-0000-0000-000080200000}"/>
    <cellStyle name="Assumption Number. 2 13" xfId="8365" xr:uid="{00000000-0005-0000-0000-000081200000}"/>
    <cellStyle name="Assumption Number. 2 14" xfId="8366" xr:uid="{00000000-0005-0000-0000-000082200000}"/>
    <cellStyle name="Assumption Number. 2 15" xfId="8367" xr:uid="{00000000-0005-0000-0000-000083200000}"/>
    <cellStyle name="Assumption Number. 2 16" xfId="8368" xr:uid="{00000000-0005-0000-0000-000084200000}"/>
    <cellStyle name="Assumption Number. 2 17" xfId="8369" xr:uid="{00000000-0005-0000-0000-000085200000}"/>
    <cellStyle name="Assumption Number. 2 18" xfId="8370" xr:uid="{00000000-0005-0000-0000-000086200000}"/>
    <cellStyle name="Assumption Number. 2 19" xfId="8371" xr:uid="{00000000-0005-0000-0000-000087200000}"/>
    <cellStyle name="Assumption Number. 2 2" xfId="8372" xr:uid="{00000000-0005-0000-0000-000088200000}"/>
    <cellStyle name="Assumption Number. 2 2 10" xfId="8373" xr:uid="{00000000-0005-0000-0000-000089200000}"/>
    <cellStyle name="Assumption Number. 2 2 11" xfId="8374" xr:uid="{00000000-0005-0000-0000-00008A200000}"/>
    <cellStyle name="Assumption Number. 2 2 12" xfId="8375" xr:uid="{00000000-0005-0000-0000-00008B200000}"/>
    <cellStyle name="Assumption Number. 2 2 13" xfId="8376" xr:uid="{00000000-0005-0000-0000-00008C200000}"/>
    <cellStyle name="Assumption Number. 2 2 14" xfId="8377" xr:uid="{00000000-0005-0000-0000-00008D200000}"/>
    <cellStyle name="Assumption Number. 2 2 15" xfId="8378" xr:uid="{00000000-0005-0000-0000-00008E200000}"/>
    <cellStyle name="Assumption Number. 2 2 16" xfId="8379" xr:uid="{00000000-0005-0000-0000-00008F200000}"/>
    <cellStyle name="Assumption Number. 2 2 17" xfId="8380" xr:uid="{00000000-0005-0000-0000-000090200000}"/>
    <cellStyle name="Assumption Number. 2 2 18" xfId="8381" xr:uid="{00000000-0005-0000-0000-000091200000}"/>
    <cellStyle name="Assumption Number. 2 2 2" xfId="8382" xr:uid="{00000000-0005-0000-0000-000092200000}"/>
    <cellStyle name="Assumption Number. 2 2 2 10" xfId="8383" xr:uid="{00000000-0005-0000-0000-000093200000}"/>
    <cellStyle name="Assumption Number. 2 2 2 11" xfId="8384" xr:uid="{00000000-0005-0000-0000-000094200000}"/>
    <cellStyle name="Assumption Number. 2 2 2 12" xfId="8385" xr:uid="{00000000-0005-0000-0000-000095200000}"/>
    <cellStyle name="Assumption Number. 2 2 2 13" xfId="8386" xr:uid="{00000000-0005-0000-0000-000096200000}"/>
    <cellStyle name="Assumption Number. 2 2 2 14" xfId="8387" xr:uid="{00000000-0005-0000-0000-000097200000}"/>
    <cellStyle name="Assumption Number. 2 2 2 2" xfId="8388" xr:uid="{00000000-0005-0000-0000-000098200000}"/>
    <cellStyle name="Assumption Number. 2 2 2 2 10" xfId="8389" xr:uid="{00000000-0005-0000-0000-000099200000}"/>
    <cellStyle name="Assumption Number. 2 2 2 2 11" xfId="8390" xr:uid="{00000000-0005-0000-0000-00009A200000}"/>
    <cellStyle name="Assumption Number. 2 2 2 2 12" xfId="8391" xr:uid="{00000000-0005-0000-0000-00009B200000}"/>
    <cellStyle name="Assumption Number. 2 2 2 2 13" xfId="8392" xr:uid="{00000000-0005-0000-0000-00009C200000}"/>
    <cellStyle name="Assumption Number. 2 2 2 2 2" xfId="8393" xr:uid="{00000000-0005-0000-0000-00009D200000}"/>
    <cellStyle name="Assumption Number. 2 2 2 2 2 10" xfId="8394" xr:uid="{00000000-0005-0000-0000-00009E200000}"/>
    <cellStyle name="Assumption Number. 2 2 2 2 2 11" xfId="8395" xr:uid="{00000000-0005-0000-0000-00009F200000}"/>
    <cellStyle name="Assumption Number. 2 2 2 2 2 12" xfId="8396" xr:uid="{00000000-0005-0000-0000-0000A0200000}"/>
    <cellStyle name="Assumption Number. 2 2 2 2 2 2" xfId="8397" xr:uid="{00000000-0005-0000-0000-0000A1200000}"/>
    <cellStyle name="Assumption Number. 2 2 2 2 2 2 10" xfId="8398" xr:uid="{00000000-0005-0000-0000-0000A2200000}"/>
    <cellStyle name="Assumption Number. 2 2 2 2 2 2 2" xfId="8399" xr:uid="{00000000-0005-0000-0000-0000A3200000}"/>
    <cellStyle name="Assumption Number. 2 2 2 2 2 2 2 10" xfId="8400" xr:uid="{00000000-0005-0000-0000-0000A4200000}"/>
    <cellStyle name="Assumption Number. 2 2 2 2 2 2 2 2" xfId="8401" xr:uid="{00000000-0005-0000-0000-0000A5200000}"/>
    <cellStyle name="Assumption Number. 2 2 2 2 2 2 2 3" xfId="8402" xr:uid="{00000000-0005-0000-0000-0000A6200000}"/>
    <cellStyle name="Assumption Number. 2 2 2 2 2 2 2 4" xfId="8403" xr:uid="{00000000-0005-0000-0000-0000A7200000}"/>
    <cellStyle name="Assumption Number. 2 2 2 2 2 2 2 5" xfId="8404" xr:uid="{00000000-0005-0000-0000-0000A8200000}"/>
    <cellStyle name="Assumption Number. 2 2 2 2 2 2 2 6" xfId="8405" xr:uid="{00000000-0005-0000-0000-0000A9200000}"/>
    <cellStyle name="Assumption Number. 2 2 2 2 2 2 2 7" xfId="8406" xr:uid="{00000000-0005-0000-0000-0000AA200000}"/>
    <cellStyle name="Assumption Number. 2 2 2 2 2 2 2 8" xfId="8407" xr:uid="{00000000-0005-0000-0000-0000AB200000}"/>
    <cellStyle name="Assumption Number. 2 2 2 2 2 2 2 9" xfId="8408" xr:uid="{00000000-0005-0000-0000-0000AC200000}"/>
    <cellStyle name="Assumption Number. 2 2 2 2 2 2 3" xfId="8409" xr:uid="{00000000-0005-0000-0000-0000AD200000}"/>
    <cellStyle name="Assumption Number. 2 2 2 2 2 2 4" xfId="8410" xr:uid="{00000000-0005-0000-0000-0000AE200000}"/>
    <cellStyle name="Assumption Number. 2 2 2 2 2 2 5" xfId="8411" xr:uid="{00000000-0005-0000-0000-0000AF200000}"/>
    <cellStyle name="Assumption Number. 2 2 2 2 2 2 6" xfId="8412" xr:uid="{00000000-0005-0000-0000-0000B0200000}"/>
    <cellStyle name="Assumption Number. 2 2 2 2 2 2 7" xfId="8413" xr:uid="{00000000-0005-0000-0000-0000B1200000}"/>
    <cellStyle name="Assumption Number. 2 2 2 2 2 2 8" xfId="8414" xr:uid="{00000000-0005-0000-0000-0000B2200000}"/>
    <cellStyle name="Assumption Number. 2 2 2 2 2 2 9" xfId="8415" xr:uid="{00000000-0005-0000-0000-0000B3200000}"/>
    <cellStyle name="Assumption Number. 2 2 2 2 2 3" xfId="8416" xr:uid="{00000000-0005-0000-0000-0000B4200000}"/>
    <cellStyle name="Assumption Number. 2 2 2 2 2 3 10" xfId="8417" xr:uid="{00000000-0005-0000-0000-0000B5200000}"/>
    <cellStyle name="Assumption Number. 2 2 2 2 2 3 2" xfId="8418" xr:uid="{00000000-0005-0000-0000-0000B6200000}"/>
    <cellStyle name="Assumption Number. 2 2 2 2 2 3 3" xfId="8419" xr:uid="{00000000-0005-0000-0000-0000B7200000}"/>
    <cellStyle name="Assumption Number. 2 2 2 2 2 3 4" xfId="8420" xr:uid="{00000000-0005-0000-0000-0000B8200000}"/>
    <cellStyle name="Assumption Number. 2 2 2 2 2 3 5" xfId="8421" xr:uid="{00000000-0005-0000-0000-0000B9200000}"/>
    <cellStyle name="Assumption Number. 2 2 2 2 2 3 6" xfId="8422" xr:uid="{00000000-0005-0000-0000-0000BA200000}"/>
    <cellStyle name="Assumption Number. 2 2 2 2 2 3 7" xfId="8423" xr:uid="{00000000-0005-0000-0000-0000BB200000}"/>
    <cellStyle name="Assumption Number. 2 2 2 2 2 3 8" xfId="8424" xr:uid="{00000000-0005-0000-0000-0000BC200000}"/>
    <cellStyle name="Assumption Number. 2 2 2 2 2 3 9" xfId="8425" xr:uid="{00000000-0005-0000-0000-0000BD200000}"/>
    <cellStyle name="Assumption Number. 2 2 2 2 2 4" xfId="8426" xr:uid="{00000000-0005-0000-0000-0000BE200000}"/>
    <cellStyle name="Assumption Number. 2 2 2 2 2 5" xfId="8427" xr:uid="{00000000-0005-0000-0000-0000BF200000}"/>
    <cellStyle name="Assumption Number. 2 2 2 2 2 6" xfId="8428" xr:uid="{00000000-0005-0000-0000-0000C0200000}"/>
    <cellStyle name="Assumption Number. 2 2 2 2 2 7" xfId="8429" xr:uid="{00000000-0005-0000-0000-0000C1200000}"/>
    <cellStyle name="Assumption Number. 2 2 2 2 2 8" xfId="8430" xr:uid="{00000000-0005-0000-0000-0000C2200000}"/>
    <cellStyle name="Assumption Number. 2 2 2 2 2 9" xfId="8431" xr:uid="{00000000-0005-0000-0000-0000C3200000}"/>
    <cellStyle name="Assumption Number. 2 2 2 2 3" xfId="8432" xr:uid="{00000000-0005-0000-0000-0000C4200000}"/>
    <cellStyle name="Assumption Number. 2 2 2 2 3 10" xfId="8433" xr:uid="{00000000-0005-0000-0000-0000C5200000}"/>
    <cellStyle name="Assumption Number. 2 2 2 2 3 2" xfId="8434" xr:uid="{00000000-0005-0000-0000-0000C6200000}"/>
    <cellStyle name="Assumption Number. 2 2 2 2 3 2 10" xfId="8435" xr:uid="{00000000-0005-0000-0000-0000C7200000}"/>
    <cellStyle name="Assumption Number. 2 2 2 2 3 2 2" xfId="8436" xr:uid="{00000000-0005-0000-0000-0000C8200000}"/>
    <cellStyle name="Assumption Number. 2 2 2 2 3 2 3" xfId="8437" xr:uid="{00000000-0005-0000-0000-0000C9200000}"/>
    <cellStyle name="Assumption Number. 2 2 2 2 3 2 4" xfId="8438" xr:uid="{00000000-0005-0000-0000-0000CA200000}"/>
    <cellStyle name="Assumption Number. 2 2 2 2 3 2 5" xfId="8439" xr:uid="{00000000-0005-0000-0000-0000CB200000}"/>
    <cellStyle name="Assumption Number. 2 2 2 2 3 2 6" xfId="8440" xr:uid="{00000000-0005-0000-0000-0000CC200000}"/>
    <cellStyle name="Assumption Number. 2 2 2 2 3 2 7" xfId="8441" xr:uid="{00000000-0005-0000-0000-0000CD200000}"/>
    <cellStyle name="Assumption Number. 2 2 2 2 3 2 8" xfId="8442" xr:uid="{00000000-0005-0000-0000-0000CE200000}"/>
    <cellStyle name="Assumption Number. 2 2 2 2 3 2 9" xfId="8443" xr:uid="{00000000-0005-0000-0000-0000CF200000}"/>
    <cellStyle name="Assumption Number. 2 2 2 2 3 3" xfId="8444" xr:uid="{00000000-0005-0000-0000-0000D0200000}"/>
    <cellStyle name="Assumption Number. 2 2 2 2 3 4" xfId="8445" xr:uid="{00000000-0005-0000-0000-0000D1200000}"/>
    <cellStyle name="Assumption Number. 2 2 2 2 3 5" xfId="8446" xr:uid="{00000000-0005-0000-0000-0000D2200000}"/>
    <cellStyle name="Assumption Number. 2 2 2 2 3 6" xfId="8447" xr:uid="{00000000-0005-0000-0000-0000D3200000}"/>
    <cellStyle name="Assumption Number. 2 2 2 2 3 7" xfId="8448" xr:uid="{00000000-0005-0000-0000-0000D4200000}"/>
    <cellStyle name="Assumption Number. 2 2 2 2 3 8" xfId="8449" xr:uid="{00000000-0005-0000-0000-0000D5200000}"/>
    <cellStyle name="Assumption Number. 2 2 2 2 3 9" xfId="8450" xr:uid="{00000000-0005-0000-0000-0000D6200000}"/>
    <cellStyle name="Assumption Number. 2 2 2 2 4" xfId="8451" xr:uid="{00000000-0005-0000-0000-0000D7200000}"/>
    <cellStyle name="Assumption Number. 2 2 2 2 4 10" xfId="8452" xr:uid="{00000000-0005-0000-0000-0000D8200000}"/>
    <cellStyle name="Assumption Number. 2 2 2 2 4 2" xfId="8453" xr:uid="{00000000-0005-0000-0000-0000D9200000}"/>
    <cellStyle name="Assumption Number. 2 2 2 2 4 3" xfId="8454" xr:uid="{00000000-0005-0000-0000-0000DA200000}"/>
    <cellStyle name="Assumption Number. 2 2 2 2 4 4" xfId="8455" xr:uid="{00000000-0005-0000-0000-0000DB200000}"/>
    <cellStyle name="Assumption Number. 2 2 2 2 4 5" xfId="8456" xr:uid="{00000000-0005-0000-0000-0000DC200000}"/>
    <cellStyle name="Assumption Number. 2 2 2 2 4 6" xfId="8457" xr:uid="{00000000-0005-0000-0000-0000DD200000}"/>
    <cellStyle name="Assumption Number. 2 2 2 2 4 7" xfId="8458" xr:uid="{00000000-0005-0000-0000-0000DE200000}"/>
    <cellStyle name="Assumption Number. 2 2 2 2 4 8" xfId="8459" xr:uid="{00000000-0005-0000-0000-0000DF200000}"/>
    <cellStyle name="Assumption Number. 2 2 2 2 4 9" xfId="8460" xr:uid="{00000000-0005-0000-0000-0000E0200000}"/>
    <cellStyle name="Assumption Number. 2 2 2 2 5" xfId="8461" xr:uid="{00000000-0005-0000-0000-0000E1200000}"/>
    <cellStyle name="Assumption Number. 2 2 2 2 6" xfId="8462" xr:uid="{00000000-0005-0000-0000-0000E2200000}"/>
    <cellStyle name="Assumption Number. 2 2 2 2 7" xfId="8463" xr:uid="{00000000-0005-0000-0000-0000E3200000}"/>
    <cellStyle name="Assumption Number. 2 2 2 2 8" xfId="8464" xr:uid="{00000000-0005-0000-0000-0000E4200000}"/>
    <cellStyle name="Assumption Number. 2 2 2 2 9" xfId="8465" xr:uid="{00000000-0005-0000-0000-0000E5200000}"/>
    <cellStyle name="Assumption Number. 2 2 2 3" xfId="8466" xr:uid="{00000000-0005-0000-0000-0000E6200000}"/>
    <cellStyle name="Assumption Number. 2 2 2 3 10" xfId="8467" xr:uid="{00000000-0005-0000-0000-0000E7200000}"/>
    <cellStyle name="Assumption Number. 2 2 2 3 11" xfId="8468" xr:uid="{00000000-0005-0000-0000-0000E8200000}"/>
    <cellStyle name="Assumption Number. 2 2 2 3 12" xfId="8469" xr:uid="{00000000-0005-0000-0000-0000E9200000}"/>
    <cellStyle name="Assumption Number. 2 2 2 3 2" xfId="8470" xr:uid="{00000000-0005-0000-0000-0000EA200000}"/>
    <cellStyle name="Assumption Number. 2 2 2 3 2 10" xfId="8471" xr:uid="{00000000-0005-0000-0000-0000EB200000}"/>
    <cellStyle name="Assumption Number. 2 2 2 3 2 2" xfId="8472" xr:uid="{00000000-0005-0000-0000-0000EC200000}"/>
    <cellStyle name="Assumption Number. 2 2 2 3 2 2 10" xfId="8473" xr:uid="{00000000-0005-0000-0000-0000ED200000}"/>
    <cellStyle name="Assumption Number. 2 2 2 3 2 2 2" xfId="8474" xr:uid="{00000000-0005-0000-0000-0000EE200000}"/>
    <cellStyle name="Assumption Number. 2 2 2 3 2 2 3" xfId="8475" xr:uid="{00000000-0005-0000-0000-0000EF200000}"/>
    <cellStyle name="Assumption Number. 2 2 2 3 2 2 4" xfId="8476" xr:uid="{00000000-0005-0000-0000-0000F0200000}"/>
    <cellStyle name="Assumption Number. 2 2 2 3 2 2 5" xfId="8477" xr:uid="{00000000-0005-0000-0000-0000F1200000}"/>
    <cellStyle name="Assumption Number. 2 2 2 3 2 2 6" xfId="8478" xr:uid="{00000000-0005-0000-0000-0000F2200000}"/>
    <cellStyle name="Assumption Number. 2 2 2 3 2 2 7" xfId="8479" xr:uid="{00000000-0005-0000-0000-0000F3200000}"/>
    <cellStyle name="Assumption Number. 2 2 2 3 2 2 8" xfId="8480" xr:uid="{00000000-0005-0000-0000-0000F4200000}"/>
    <cellStyle name="Assumption Number. 2 2 2 3 2 2 9" xfId="8481" xr:uid="{00000000-0005-0000-0000-0000F5200000}"/>
    <cellStyle name="Assumption Number. 2 2 2 3 2 3" xfId="8482" xr:uid="{00000000-0005-0000-0000-0000F6200000}"/>
    <cellStyle name="Assumption Number. 2 2 2 3 2 4" xfId="8483" xr:uid="{00000000-0005-0000-0000-0000F7200000}"/>
    <cellStyle name="Assumption Number. 2 2 2 3 2 5" xfId="8484" xr:uid="{00000000-0005-0000-0000-0000F8200000}"/>
    <cellStyle name="Assumption Number. 2 2 2 3 2 6" xfId="8485" xr:uid="{00000000-0005-0000-0000-0000F9200000}"/>
    <cellStyle name="Assumption Number. 2 2 2 3 2 7" xfId="8486" xr:uid="{00000000-0005-0000-0000-0000FA200000}"/>
    <cellStyle name="Assumption Number. 2 2 2 3 2 8" xfId="8487" xr:uid="{00000000-0005-0000-0000-0000FB200000}"/>
    <cellStyle name="Assumption Number. 2 2 2 3 2 9" xfId="8488" xr:uid="{00000000-0005-0000-0000-0000FC200000}"/>
    <cellStyle name="Assumption Number. 2 2 2 3 3" xfId="8489" xr:uid="{00000000-0005-0000-0000-0000FD200000}"/>
    <cellStyle name="Assumption Number. 2 2 2 3 3 10" xfId="8490" xr:uid="{00000000-0005-0000-0000-0000FE200000}"/>
    <cellStyle name="Assumption Number. 2 2 2 3 3 2" xfId="8491" xr:uid="{00000000-0005-0000-0000-0000FF200000}"/>
    <cellStyle name="Assumption Number. 2 2 2 3 3 3" xfId="8492" xr:uid="{00000000-0005-0000-0000-000000210000}"/>
    <cellStyle name="Assumption Number. 2 2 2 3 3 4" xfId="8493" xr:uid="{00000000-0005-0000-0000-000001210000}"/>
    <cellStyle name="Assumption Number. 2 2 2 3 3 5" xfId="8494" xr:uid="{00000000-0005-0000-0000-000002210000}"/>
    <cellStyle name="Assumption Number. 2 2 2 3 3 6" xfId="8495" xr:uid="{00000000-0005-0000-0000-000003210000}"/>
    <cellStyle name="Assumption Number. 2 2 2 3 3 7" xfId="8496" xr:uid="{00000000-0005-0000-0000-000004210000}"/>
    <cellStyle name="Assumption Number. 2 2 2 3 3 8" xfId="8497" xr:uid="{00000000-0005-0000-0000-000005210000}"/>
    <cellStyle name="Assumption Number. 2 2 2 3 3 9" xfId="8498" xr:uid="{00000000-0005-0000-0000-000006210000}"/>
    <cellStyle name="Assumption Number. 2 2 2 3 4" xfId="8499" xr:uid="{00000000-0005-0000-0000-000007210000}"/>
    <cellStyle name="Assumption Number. 2 2 2 3 5" xfId="8500" xr:uid="{00000000-0005-0000-0000-000008210000}"/>
    <cellStyle name="Assumption Number. 2 2 2 3 6" xfId="8501" xr:uid="{00000000-0005-0000-0000-000009210000}"/>
    <cellStyle name="Assumption Number. 2 2 2 3 7" xfId="8502" xr:uid="{00000000-0005-0000-0000-00000A210000}"/>
    <cellStyle name="Assumption Number. 2 2 2 3 8" xfId="8503" xr:uid="{00000000-0005-0000-0000-00000B210000}"/>
    <cellStyle name="Assumption Number. 2 2 2 3 9" xfId="8504" xr:uid="{00000000-0005-0000-0000-00000C210000}"/>
    <cellStyle name="Assumption Number. 2 2 2 4" xfId="8505" xr:uid="{00000000-0005-0000-0000-00000D210000}"/>
    <cellStyle name="Assumption Number. 2 2 2 4 10" xfId="8506" xr:uid="{00000000-0005-0000-0000-00000E210000}"/>
    <cellStyle name="Assumption Number. 2 2 2 4 2" xfId="8507" xr:uid="{00000000-0005-0000-0000-00000F210000}"/>
    <cellStyle name="Assumption Number. 2 2 2 4 2 10" xfId="8508" xr:uid="{00000000-0005-0000-0000-000010210000}"/>
    <cellStyle name="Assumption Number. 2 2 2 4 2 2" xfId="8509" xr:uid="{00000000-0005-0000-0000-000011210000}"/>
    <cellStyle name="Assumption Number. 2 2 2 4 2 3" xfId="8510" xr:uid="{00000000-0005-0000-0000-000012210000}"/>
    <cellStyle name="Assumption Number. 2 2 2 4 2 4" xfId="8511" xr:uid="{00000000-0005-0000-0000-000013210000}"/>
    <cellStyle name="Assumption Number. 2 2 2 4 2 5" xfId="8512" xr:uid="{00000000-0005-0000-0000-000014210000}"/>
    <cellStyle name="Assumption Number. 2 2 2 4 2 6" xfId="8513" xr:uid="{00000000-0005-0000-0000-000015210000}"/>
    <cellStyle name="Assumption Number. 2 2 2 4 2 7" xfId="8514" xr:uid="{00000000-0005-0000-0000-000016210000}"/>
    <cellStyle name="Assumption Number. 2 2 2 4 2 8" xfId="8515" xr:uid="{00000000-0005-0000-0000-000017210000}"/>
    <cellStyle name="Assumption Number. 2 2 2 4 2 9" xfId="8516" xr:uid="{00000000-0005-0000-0000-000018210000}"/>
    <cellStyle name="Assumption Number. 2 2 2 4 3" xfId="8517" xr:uid="{00000000-0005-0000-0000-000019210000}"/>
    <cellStyle name="Assumption Number. 2 2 2 4 4" xfId="8518" xr:uid="{00000000-0005-0000-0000-00001A210000}"/>
    <cellStyle name="Assumption Number. 2 2 2 4 5" xfId="8519" xr:uid="{00000000-0005-0000-0000-00001B210000}"/>
    <cellStyle name="Assumption Number. 2 2 2 4 6" xfId="8520" xr:uid="{00000000-0005-0000-0000-00001C210000}"/>
    <cellStyle name="Assumption Number. 2 2 2 4 7" xfId="8521" xr:uid="{00000000-0005-0000-0000-00001D210000}"/>
    <cellStyle name="Assumption Number. 2 2 2 4 8" xfId="8522" xr:uid="{00000000-0005-0000-0000-00001E210000}"/>
    <cellStyle name="Assumption Number. 2 2 2 4 9" xfId="8523" xr:uid="{00000000-0005-0000-0000-00001F210000}"/>
    <cellStyle name="Assumption Number. 2 2 2 5" xfId="8524" xr:uid="{00000000-0005-0000-0000-000020210000}"/>
    <cellStyle name="Assumption Number. 2 2 2 5 10" xfId="8525" xr:uid="{00000000-0005-0000-0000-000021210000}"/>
    <cellStyle name="Assumption Number. 2 2 2 5 2" xfId="8526" xr:uid="{00000000-0005-0000-0000-000022210000}"/>
    <cellStyle name="Assumption Number. 2 2 2 5 3" xfId="8527" xr:uid="{00000000-0005-0000-0000-000023210000}"/>
    <cellStyle name="Assumption Number. 2 2 2 5 4" xfId="8528" xr:uid="{00000000-0005-0000-0000-000024210000}"/>
    <cellStyle name="Assumption Number. 2 2 2 5 5" xfId="8529" xr:uid="{00000000-0005-0000-0000-000025210000}"/>
    <cellStyle name="Assumption Number. 2 2 2 5 6" xfId="8530" xr:uid="{00000000-0005-0000-0000-000026210000}"/>
    <cellStyle name="Assumption Number. 2 2 2 5 7" xfId="8531" xr:uid="{00000000-0005-0000-0000-000027210000}"/>
    <cellStyle name="Assumption Number. 2 2 2 5 8" xfId="8532" xr:uid="{00000000-0005-0000-0000-000028210000}"/>
    <cellStyle name="Assumption Number. 2 2 2 5 9" xfId="8533" xr:uid="{00000000-0005-0000-0000-000029210000}"/>
    <cellStyle name="Assumption Number. 2 2 2 6" xfId="8534" xr:uid="{00000000-0005-0000-0000-00002A210000}"/>
    <cellStyle name="Assumption Number. 2 2 2 7" xfId="8535" xr:uid="{00000000-0005-0000-0000-00002B210000}"/>
    <cellStyle name="Assumption Number. 2 2 2 8" xfId="8536" xr:uid="{00000000-0005-0000-0000-00002C210000}"/>
    <cellStyle name="Assumption Number. 2 2 2 9" xfId="8537" xr:uid="{00000000-0005-0000-0000-00002D210000}"/>
    <cellStyle name="Assumption Number. 2 2 3" xfId="8538" xr:uid="{00000000-0005-0000-0000-00002E210000}"/>
    <cellStyle name="Assumption Number. 2 2 3 10" xfId="8539" xr:uid="{00000000-0005-0000-0000-00002F210000}"/>
    <cellStyle name="Assumption Number. 2 2 3 11" xfId="8540" xr:uid="{00000000-0005-0000-0000-000030210000}"/>
    <cellStyle name="Assumption Number. 2 2 3 12" xfId="8541" xr:uid="{00000000-0005-0000-0000-000031210000}"/>
    <cellStyle name="Assumption Number. 2 2 3 13" xfId="8542" xr:uid="{00000000-0005-0000-0000-000032210000}"/>
    <cellStyle name="Assumption Number. 2 2 3 2" xfId="8543" xr:uid="{00000000-0005-0000-0000-000033210000}"/>
    <cellStyle name="Assumption Number. 2 2 3 2 10" xfId="8544" xr:uid="{00000000-0005-0000-0000-000034210000}"/>
    <cellStyle name="Assumption Number. 2 2 3 2 11" xfId="8545" xr:uid="{00000000-0005-0000-0000-000035210000}"/>
    <cellStyle name="Assumption Number. 2 2 3 2 12" xfId="8546" xr:uid="{00000000-0005-0000-0000-000036210000}"/>
    <cellStyle name="Assumption Number. 2 2 3 2 2" xfId="8547" xr:uid="{00000000-0005-0000-0000-000037210000}"/>
    <cellStyle name="Assumption Number. 2 2 3 2 2 10" xfId="8548" xr:uid="{00000000-0005-0000-0000-000038210000}"/>
    <cellStyle name="Assumption Number. 2 2 3 2 2 2" xfId="8549" xr:uid="{00000000-0005-0000-0000-000039210000}"/>
    <cellStyle name="Assumption Number. 2 2 3 2 2 2 10" xfId="8550" xr:uid="{00000000-0005-0000-0000-00003A210000}"/>
    <cellStyle name="Assumption Number. 2 2 3 2 2 2 2" xfId="8551" xr:uid="{00000000-0005-0000-0000-00003B210000}"/>
    <cellStyle name="Assumption Number. 2 2 3 2 2 2 3" xfId="8552" xr:uid="{00000000-0005-0000-0000-00003C210000}"/>
    <cellStyle name="Assumption Number. 2 2 3 2 2 2 4" xfId="8553" xr:uid="{00000000-0005-0000-0000-00003D210000}"/>
    <cellStyle name="Assumption Number. 2 2 3 2 2 2 5" xfId="8554" xr:uid="{00000000-0005-0000-0000-00003E210000}"/>
    <cellStyle name="Assumption Number. 2 2 3 2 2 2 6" xfId="8555" xr:uid="{00000000-0005-0000-0000-00003F210000}"/>
    <cellStyle name="Assumption Number. 2 2 3 2 2 2 7" xfId="8556" xr:uid="{00000000-0005-0000-0000-000040210000}"/>
    <cellStyle name="Assumption Number. 2 2 3 2 2 2 8" xfId="8557" xr:uid="{00000000-0005-0000-0000-000041210000}"/>
    <cellStyle name="Assumption Number. 2 2 3 2 2 2 9" xfId="8558" xr:uid="{00000000-0005-0000-0000-000042210000}"/>
    <cellStyle name="Assumption Number. 2 2 3 2 2 3" xfId="8559" xr:uid="{00000000-0005-0000-0000-000043210000}"/>
    <cellStyle name="Assumption Number. 2 2 3 2 2 4" xfId="8560" xr:uid="{00000000-0005-0000-0000-000044210000}"/>
    <cellStyle name="Assumption Number. 2 2 3 2 2 5" xfId="8561" xr:uid="{00000000-0005-0000-0000-000045210000}"/>
    <cellStyle name="Assumption Number. 2 2 3 2 2 6" xfId="8562" xr:uid="{00000000-0005-0000-0000-000046210000}"/>
    <cellStyle name="Assumption Number. 2 2 3 2 2 7" xfId="8563" xr:uid="{00000000-0005-0000-0000-000047210000}"/>
    <cellStyle name="Assumption Number. 2 2 3 2 2 8" xfId="8564" xr:uid="{00000000-0005-0000-0000-000048210000}"/>
    <cellStyle name="Assumption Number. 2 2 3 2 2 9" xfId="8565" xr:uid="{00000000-0005-0000-0000-000049210000}"/>
    <cellStyle name="Assumption Number. 2 2 3 2 3" xfId="8566" xr:uid="{00000000-0005-0000-0000-00004A210000}"/>
    <cellStyle name="Assumption Number. 2 2 3 2 3 10" xfId="8567" xr:uid="{00000000-0005-0000-0000-00004B210000}"/>
    <cellStyle name="Assumption Number. 2 2 3 2 3 2" xfId="8568" xr:uid="{00000000-0005-0000-0000-00004C210000}"/>
    <cellStyle name="Assumption Number. 2 2 3 2 3 3" xfId="8569" xr:uid="{00000000-0005-0000-0000-00004D210000}"/>
    <cellStyle name="Assumption Number. 2 2 3 2 3 4" xfId="8570" xr:uid="{00000000-0005-0000-0000-00004E210000}"/>
    <cellStyle name="Assumption Number. 2 2 3 2 3 5" xfId="8571" xr:uid="{00000000-0005-0000-0000-00004F210000}"/>
    <cellStyle name="Assumption Number. 2 2 3 2 3 6" xfId="8572" xr:uid="{00000000-0005-0000-0000-000050210000}"/>
    <cellStyle name="Assumption Number. 2 2 3 2 3 7" xfId="8573" xr:uid="{00000000-0005-0000-0000-000051210000}"/>
    <cellStyle name="Assumption Number. 2 2 3 2 3 8" xfId="8574" xr:uid="{00000000-0005-0000-0000-000052210000}"/>
    <cellStyle name="Assumption Number. 2 2 3 2 3 9" xfId="8575" xr:uid="{00000000-0005-0000-0000-000053210000}"/>
    <cellStyle name="Assumption Number. 2 2 3 2 4" xfId="8576" xr:uid="{00000000-0005-0000-0000-000054210000}"/>
    <cellStyle name="Assumption Number. 2 2 3 2 5" xfId="8577" xr:uid="{00000000-0005-0000-0000-000055210000}"/>
    <cellStyle name="Assumption Number. 2 2 3 2 6" xfId="8578" xr:uid="{00000000-0005-0000-0000-000056210000}"/>
    <cellStyle name="Assumption Number. 2 2 3 2 7" xfId="8579" xr:uid="{00000000-0005-0000-0000-000057210000}"/>
    <cellStyle name="Assumption Number. 2 2 3 2 8" xfId="8580" xr:uid="{00000000-0005-0000-0000-000058210000}"/>
    <cellStyle name="Assumption Number. 2 2 3 2 9" xfId="8581" xr:uid="{00000000-0005-0000-0000-000059210000}"/>
    <cellStyle name="Assumption Number. 2 2 3 3" xfId="8582" xr:uid="{00000000-0005-0000-0000-00005A210000}"/>
    <cellStyle name="Assumption Number. 2 2 3 3 10" xfId="8583" xr:uid="{00000000-0005-0000-0000-00005B210000}"/>
    <cellStyle name="Assumption Number. 2 2 3 3 2" xfId="8584" xr:uid="{00000000-0005-0000-0000-00005C210000}"/>
    <cellStyle name="Assumption Number. 2 2 3 3 2 10" xfId="8585" xr:uid="{00000000-0005-0000-0000-00005D210000}"/>
    <cellStyle name="Assumption Number. 2 2 3 3 2 2" xfId="8586" xr:uid="{00000000-0005-0000-0000-00005E210000}"/>
    <cellStyle name="Assumption Number. 2 2 3 3 2 3" xfId="8587" xr:uid="{00000000-0005-0000-0000-00005F210000}"/>
    <cellStyle name="Assumption Number. 2 2 3 3 2 4" xfId="8588" xr:uid="{00000000-0005-0000-0000-000060210000}"/>
    <cellStyle name="Assumption Number. 2 2 3 3 2 5" xfId="8589" xr:uid="{00000000-0005-0000-0000-000061210000}"/>
    <cellStyle name="Assumption Number. 2 2 3 3 2 6" xfId="8590" xr:uid="{00000000-0005-0000-0000-000062210000}"/>
    <cellStyle name="Assumption Number. 2 2 3 3 2 7" xfId="8591" xr:uid="{00000000-0005-0000-0000-000063210000}"/>
    <cellStyle name="Assumption Number. 2 2 3 3 2 8" xfId="8592" xr:uid="{00000000-0005-0000-0000-000064210000}"/>
    <cellStyle name="Assumption Number. 2 2 3 3 2 9" xfId="8593" xr:uid="{00000000-0005-0000-0000-000065210000}"/>
    <cellStyle name="Assumption Number. 2 2 3 3 3" xfId="8594" xr:uid="{00000000-0005-0000-0000-000066210000}"/>
    <cellStyle name="Assumption Number. 2 2 3 3 4" xfId="8595" xr:uid="{00000000-0005-0000-0000-000067210000}"/>
    <cellStyle name="Assumption Number. 2 2 3 3 5" xfId="8596" xr:uid="{00000000-0005-0000-0000-000068210000}"/>
    <cellStyle name="Assumption Number. 2 2 3 3 6" xfId="8597" xr:uid="{00000000-0005-0000-0000-000069210000}"/>
    <cellStyle name="Assumption Number. 2 2 3 3 7" xfId="8598" xr:uid="{00000000-0005-0000-0000-00006A210000}"/>
    <cellStyle name="Assumption Number. 2 2 3 3 8" xfId="8599" xr:uid="{00000000-0005-0000-0000-00006B210000}"/>
    <cellStyle name="Assumption Number. 2 2 3 3 9" xfId="8600" xr:uid="{00000000-0005-0000-0000-00006C210000}"/>
    <cellStyle name="Assumption Number. 2 2 3 4" xfId="8601" xr:uid="{00000000-0005-0000-0000-00006D210000}"/>
    <cellStyle name="Assumption Number. 2 2 3 4 10" xfId="8602" xr:uid="{00000000-0005-0000-0000-00006E210000}"/>
    <cellStyle name="Assumption Number. 2 2 3 4 2" xfId="8603" xr:uid="{00000000-0005-0000-0000-00006F210000}"/>
    <cellStyle name="Assumption Number. 2 2 3 4 3" xfId="8604" xr:uid="{00000000-0005-0000-0000-000070210000}"/>
    <cellStyle name="Assumption Number. 2 2 3 4 4" xfId="8605" xr:uid="{00000000-0005-0000-0000-000071210000}"/>
    <cellStyle name="Assumption Number. 2 2 3 4 5" xfId="8606" xr:uid="{00000000-0005-0000-0000-000072210000}"/>
    <cellStyle name="Assumption Number. 2 2 3 4 6" xfId="8607" xr:uid="{00000000-0005-0000-0000-000073210000}"/>
    <cellStyle name="Assumption Number. 2 2 3 4 7" xfId="8608" xr:uid="{00000000-0005-0000-0000-000074210000}"/>
    <cellStyle name="Assumption Number. 2 2 3 4 8" xfId="8609" xr:uid="{00000000-0005-0000-0000-000075210000}"/>
    <cellStyle name="Assumption Number. 2 2 3 4 9" xfId="8610" xr:uid="{00000000-0005-0000-0000-000076210000}"/>
    <cellStyle name="Assumption Number. 2 2 3 5" xfId="8611" xr:uid="{00000000-0005-0000-0000-000077210000}"/>
    <cellStyle name="Assumption Number. 2 2 3 6" xfId="8612" xr:uid="{00000000-0005-0000-0000-000078210000}"/>
    <cellStyle name="Assumption Number. 2 2 3 7" xfId="8613" xr:uid="{00000000-0005-0000-0000-000079210000}"/>
    <cellStyle name="Assumption Number. 2 2 3 8" xfId="8614" xr:uid="{00000000-0005-0000-0000-00007A210000}"/>
    <cellStyle name="Assumption Number. 2 2 3 9" xfId="8615" xr:uid="{00000000-0005-0000-0000-00007B210000}"/>
    <cellStyle name="Assumption Number. 2 2 4" xfId="8616" xr:uid="{00000000-0005-0000-0000-00007C210000}"/>
    <cellStyle name="Assumption Number. 2 2 4 10" xfId="8617" xr:uid="{00000000-0005-0000-0000-00007D210000}"/>
    <cellStyle name="Assumption Number. 2 2 4 11" xfId="8618" xr:uid="{00000000-0005-0000-0000-00007E210000}"/>
    <cellStyle name="Assumption Number. 2 2 4 12" xfId="8619" xr:uid="{00000000-0005-0000-0000-00007F210000}"/>
    <cellStyle name="Assumption Number. 2 2 4 13" xfId="8620" xr:uid="{00000000-0005-0000-0000-000080210000}"/>
    <cellStyle name="Assumption Number. 2 2 4 2" xfId="8621" xr:uid="{00000000-0005-0000-0000-000081210000}"/>
    <cellStyle name="Assumption Number. 2 2 4 2 10" xfId="8622" xr:uid="{00000000-0005-0000-0000-000082210000}"/>
    <cellStyle name="Assumption Number. 2 2 4 2 11" xfId="8623" xr:uid="{00000000-0005-0000-0000-000083210000}"/>
    <cellStyle name="Assumption Number. 2 2 4 2 12" xfId="8624" xr:uid="{00000000-0005-0000-0000-000084210000}"/>
    <cellStyle name="Assumption Number. 2 2 4 2 2" xfId="8625" xr:uid="{00000000-0005-0000-0000-000085210000}"/>
    <cellStyle name="Assumption Number. 2 2 4 2 2 10" xfId="8626" xr:uid="{00000000-0005-0000-0000-000086210000}"/>
    <cellStyle name="Assumption Number. 2 2 4 2 2 2" xfId="8627" xr:uid="{00000000-0005-0000-0000-000087210000}"/>
    <cellStyle name="Assumption Number. 2 2 4 2 2 2 10" xfId="8628" xr:uid="{00000000-0005-0000-0000-000088210000}"/>
    <cellStyle name="Assumption Number. 2 2 4 2 2 2 2" xfId="8629" xr:uid="{00000000-0005-0000-0000-000089210000}"/>
    <cellStyle name="Assumption Number. 2 2 4 2 2 2 3" xfId="8630" xr:uid="{00000000-0005-0000-0000-00008A210000}"/>
    <cellStyle name="Assumption Number. 2 2 4 2 2 2 4" xfId="8631" xr:uid="{00000000-0005-0000-0000-00008B210000}"/>
    <cellStyle name="Assumption Number. 2 2 4 2 2 2 5" xfId="8632" xr:uid="{00000000-0005-0000-0000-00008C210000}"/>
    <cellStyle name="Assumption Number. 2 2 4 2 2 2 6" xfId="8633" xr:uid="{00000000-0005-0000-0000-00008D210000}"/>
    <cellStyle name="Assumption Number. 2 2 4 2 2 2 7" xfId="8634" xr:uid="{00000000-0005-0000-0000-00008E210000}"/>
    <cellStyle name="Assumption Number. 2 2 4 2 2 2 8" xfId="8635" xr:uid="{00000000-0005-0000-0000-00008F210000}"/>
    <cellStyle name="Assumption Number. 2 2 4 2 2 2 9" xfId="8636" xr:uid="{00000000-0005-0000-0000-000090210000}"/>
    <cellStyle name="Assumption Number. 2 2 4 2 2 3" xfId="8637" xr:uid="{00000000-0005-0000-0000-000091210000}"/>
    <cellStyle name="Assumption Number. 2 2 4 2 2 4" xfId="8638" xr:uid="{00000000-0005-0000-0000-000092210000}"/>
    <cellStyle name="Assumption Number. 2 2 4 2 2 5" xfId="8639" xr:uid="{00000000-0005-0000-0000-000093210000}"/>
    <cellStyle name="Assumption Number. 2 2 4 2 2 6" xfId="8640" xr:uid="{00000000-0005-0000-0000-000094210000}"/>
    <cellStyle name="Assumption Number. 2 2 4 2 2 7" xfId="8641" xr:uid="{00000000-0005-0000-0000-000095210000}"/>
    <cellStyle name="Assumption Number. 2 2 4 2 2 8" xfId="8642" xr:uid="{00000000-0005-0000-0000-000096210000}"/>
    <cellStyle name="Assumption Number. 2 2 4 2 2 9" xfId="8643" xr:uid="{00000000-0005-0000-0000-000097210000}"/>
    <cellStyle name="Assumption Number. 2 2 4 2 3" xfId="8644" xr:uid="{00000000-0005-0000-0000-000098210000}"/>
    <cellStyle name="Assumption Number. 2 2 4 2 3 10" xfId="8645" xr:uid="{00000000-0005-0000-0000-000099210000}"/>
    <cellStyle name="Assumption Number. 2 2 4 2 3 2" xfId="8646" xr:uid="{00000000-0005-0000-0000-00009A210000}"/>
    <cellStyle name="Assumption Number. 2 2 4 2 3 3" xfId="8647" xr:uid="{00000000-0005-0000-0000-00009B210000}"/>
    <cellStyle name="Assumption Number. 2 2 4 2 3 4" xfId="8648" xr:uid="{00000000-0005-0000-0000-00009C210000}"/>
    <cellStyle name="Assumption Number. 2 2 4 2 3 5" xfId="8649" xr:uid="{00000000-0005-0000-0000-00009D210000}"/>
    <cellStyle name="Assumption Number. 2 2 4 2 3 6" xfId="8650" xr:uid="{00000000-0005-0000-0000-00009E210000}"/>
    <cellStyle name="Assumption Number. 2 2 4 2 3 7" xfId="8651" xr:uid="{00000000-0005-0000-0000-00009F210000}"/>
    <cellStyle name="Assumption Number. 2 2 4 2 3 8" xfId="8652" xr:uid="{00000000-0005-0000-0000-0000A0210000}"/>
    <cellStyle name="Assumption Number. 2 2 4 2 3 9" xfId="8653" xr:uid="{00000000-0005-0000-0000-0000A1210000}"/>
    <cellStyle name="Assumption Number. 2 2 4 2 4" xfId="8654" xr:uid="{00000000-0005-0000-0000-0000A2210000}"/>
    <cellStyle name="Assumption Number. 2 2 4 2 5" xfId="8655" xr:uid="{00000000-0005-0000-0000-0000A3210000}"/>
    <cellStyle name="Assumption Number. 2 2 4 2 6" xfId="8656" xr:uid="{00000000-0005-0000-0000-0000A4210000}"/>
    <cellStyle name="Assumption Number. 2 2 4 2 7" xfId="8657" xr:uid="{00000000-0005-0000-0000-0000A5210000}"/>
    <cellStyle name="Assumption Number. 2 2 4 2 8" xfId="8658" xr:uid="{00000000-0005-0000-0000-0000A6210000}"/>
    <cellStyle name="Assumption Number. 2 2 4 2 9" xfId="8659" xr:uid="{00000000-0005-0000-0000-0000A7210000}"/>
    <cellStyle name="Assumption Number. 2 2 4 3" xfId="8660" xr:uid="{00000000-0005-0000-0000-0000A8210000}"/>
    <cellStyle name="Assumption Number. 2 2 4 3 10" xfId="8661" xr:uid="{00000000-0005-0000-0000-0000A9210000}"/>
    <cellStyle name="Assumption Number. 2 2 4 3 2" xfId="8662" xr:uid="{00000000-0005-0000-0000-0000AA210000}"/>
    <cellStyle name="Assumption Number. 2 2 4 3 2 10" xfId="8663" xr:uid="{00000000-0005-0000-0000-0000AB210000}"/>
    <cellStyle name="Assumption Number. 2 2 4 3 2 2" xfId="8664" xr:uid="{00000000-0005-0000-0000-0000AC210000}"/>
    <cellStyle name="Assumption Number. 2 2 4 3 2 3" xfId="8665" xr:uid="{00000000-0005-0000-0000-0000AD210000}"/>
    <cellStyle name="Assumption Number. 2 2 4 3 2 4" xfId="8666" xr:uid="{00000000-0005-0000-0000-0000AE210000}"/>
    <cellStyle name="Assumption Number. 2 2 4 3 2 5" xfId="8667" xr:uid="{00000000-0005-0000-0000-0000AF210000}"/>
    <cellStyle name="Assumption Number. 2 2 4 3 2 6" xfId="8668" xr:uid="{00000000-0005-0000-0000-0000B0210000}"/>
    <cellStyle name="Assumption Number. 2 2 4 3 2 7" xfId="8669" xr:uid="{00000000-0005-0000-0000-0000B1210000}"/>
    <cellStyle name="Assumption Number. 2 2 4 3 2 8" xfId="8670" xr:uid="{00000000-0005-0000-0000-0000B2210000}"/>
    <cellStyle name="Assumption Number. 2 2 4 3 2 9" xfId="8671" xr:uid="{00000000-0005-0000-0000-0000B3210000}"/>
    <cellStyle name="Assumption Number. 2 2 4 3 3" xfId="8672" xr:uid="{00000000-0005-0000-0000-0000B4210000}"/>
    <cellStyle name="Assumption Number. 2 2 4 3 4" xfId="8673" xr:uid="{00000000-0005-0000-0000-0000B5210000}"/>
    <cellStyle name="Assumption Number. 2 2 4 3 5" xfId="8674" xr:uid="{00000000-0005-0000-0000-0000B6210000}"/>
    <cellStyle name="Assumption Number. 2 2 4 3 6" xfId="8675" xr:uid="{00000000-0005-0000-0000-0000B7210000}"/>
    <cellStyle name="Assumption Number. 2 2 4 3 7" xfId="8676" xr:uid="{00000000-0005-0000-0000-0000B8210000}"/>
    <cellStyle name="Assumption Number. 2 2 4 3 8" xfId="8677" xr:uid="{00000000-0005-0000-0000-0000B9210000}"/>
    <cellStyle name="Assumption Number. 2 2 4 3 9" xfId="8678" xr:uid="{00000000-0005-0000-0000-0000BA210000}"/>
    <cellStyle name="Assumption Number. 2 2 4 4" xfId="8679" xr:uid="{00000000-0005-0000-0000-0000BB210000}"/>
    <cellStyle name="Assumption Number. 2 2 4 4 10" xfId="8680" xr:uid="{00000000-0005-0000-0000-0000BC210000}"/>
    <cellStyle name="Assumption Number. 2 2 4 4 2" xfId="8681" xr:uid="{00000000-0005-0000-0000-0000BD210000}"/>
    <cellStyle name="Assumption Number. 2 2 4 4 3" xfId="8682" xr:uid="{00000000-0005-0000-0000-0000BE210000}"/>
    <cellStyle name="Assumption Number. 2 2 4 4 4" xfId="8683" xr:uid="{00000000-0005-0000-0000-0000BF210000}"/>
    <cellStyle name="Assumption Number. 2 2 4 4 5" xfId="8684" xr:uid="{00000000-0005-0000-0000-0000C0210000}"/>
    <cellStyle name="Assumption Number. 2 2 4 4 6" xfId="8685" xr:uid="{00000000-0005-0000-0000-0000C1210000}"/>
    <cellStyle name="Assumption Number. 2 2 4 4 7" xfId="8686" xr:uid="{00000000-0005-0000-0000-0000C2210000}"/>
    <cellStyle name="Assumption Number. 2 2 4 4 8" xfId="8687" xr:uid="{00000000-0005-0000-0000-0000C3210000}"/>
    <cellStyle name="Assumption Number. 2 2 4 4 9" xfId="8688" xr:uid="{00000000-0005-0000-0000-0000C4210000}"/>
    <cellStyle name="Assumption Number. 2 2 4 5" xfId="8689" xr:uid="{00000000-0005-0000-0000-0000C5210000}"/>
    <cellStyle name="Assumption Number. 2 2 4 6" xfId="8690" xr:uid="{00000000-0005-0000-0000-0000C6210000}"/>
    <cellStyle name="Assumption Number. 2 2 4 7" xfId="8691" xr:uid="{00000000-0005-0000-0000-0000C7210000}"/>
    <cellStyle name="Assumption Number. 2 2 4 8" xfId="8692" xr:uid="{00000000-0005-0000-0000-0000C8210000}"/>
    <cellStyle name="Assumption Number. 2 2 4 9" xfId="8693" xr:uid="{00000000-0005-0000-0000-0000C9210000}"/>
    <cellStyle name="Assumption Number. 2 2 5" xfId="8694" xr:uid="{00000000-0005-0000-0000-0000CA210000}"/>
    <cellStyle name="Assumption Number. 2 2 5 10" xfId="8695" xr:uid="{00000000-0005-0000-0000-0000CB210000}"/>
    <cellStyle name="Assumption Number. 2 2 5 11" xfId="8696" xr:uid="{00000000-0005-0000-0000-0000CC210000}"/>
    <cellStyle name="Assumption Number. 2 2 5 12" xfId="8697" xr:uid="{00000000-0005-0000-0000-0000CD210000}"/>
    <cellStyle name="Assumption Number. 2 2 5 2" xfId="8698" xr:uid="{00000000-0005-0000-0000-0000CE210000}"/>
    <cellStyle name="Assumption Number. 2 2 5 2 10" xfId="8699" xr:uid="{00000000-0005-0000-0000-0000CF210000}"/>
    <cellStyle name="Assumption Number. 2 2 5 2 2" xfId="8700" xr:uid="{00000000-0005-0000-0000-0000D0210000}"/>
    <cellStyle name="Assumption Number. 2 2 5 2 2 10" xfId="8701" xr:uid="{00000000-0005-0000-0000-0000D1210000}"/>
    <cellStyle name="Assumption Number. 2 2 5 2 2 2" xfId="8702" xr:uid="{00000000-0005-0000-0000-0000D2210000}"/>
    <cellStyle name="Assumption Number. 2 2 5 2 2 3" xfId="8703" xr:uid="{00000000-0005-0000-0000-0000D3210000}"/>
    <cellStyle name="Assumption Number. 2 2 5 2 2 4" xfId="8704" xr:uid="{00000000-0005-0000-0000-0000D4210000}"/>
    <cellStyle name="Assumption Number. 2 2 5 2 2 5" xfId="8705" xr:uid="{00000000-0005-0000-0000-0000D5210000}"/>
    <cellStyle name="Assumption Number. 2 2 5 2 2 6" xfId="8706" xr:uid="{00000000-0005-0000-0000-0000D6210000}"/>
    <cellStyle name="Assumption Number. 2 2 5 2 2 7" xfId="8707" xr:uid="{00000000-0005-0000-0000-0000D7210000}"/>
    <cellStyle name="Assumption Number. 2 2 5 2 2 8" xfId="8708" xr:uid="{00000000-0005-0000-0000-0000D8210000}"/>
    <cellStyle name="Assumption Number. 2 2 5 2 2 9" xfId="8709" xr:uid="{00000000-0005-0000-0000-0000D9210000}"/>
    <cellStyle name="Assumption Number. 2 2 5 2 3" xfId="8710" xr:uid="{00000000-0005-0000-0000-0000DA210000}"/>
    <cellStyle name="Assumption Number. 2 2 5 2 4" xfId="8711" xr:uid="{00000000-0005-0000-0000-0000DB210000}"/>
    <cellStyle name="Assumption Number. 2 2 5 2 5" xfId="8712" xr:uid="{00000000-0005-0000-0000-0000DC210000}"/>
    <cellStyle name="Assumption Number. 2 2 5 2 6" xfId="8713" xr:uid="{00000000-0005-0000-0000-0000DD210000}"/>
    <cellStyle name="Assumption Number. 2 2 5 2 7" xfId="8714" xr:uid="{00000000-0005-0000-0000-0000DE210000}"/>
    <cellStyle name="Assumption Number. 2 2 5 2 8" xfId="8715" xr:uid="{00000000-0005-0000-0000-0000DF210000}"/>
    <cellStyle name="Assumption Number. 2 2 5 2 9" xfId="8716" xr:uid="{00000000-0005-0000-0000-0000E0210000}"/>
    <cellStyle name="Assumption Number. 2 2 5 3" xfId="8717" xr:uid="{00000000-0005-0000-0000-0000E1210000}"/>
    <cellStyle name="Assumption Number. 2 2 5 3 10" xfId="8718" xr:uid="{00000000-0005-0000-0000-0000E2210000}"/>
    <cellStyle name="Assumption Number. 2 2 5 3 2" xfId="8719" xr:uid="{00000000-0005-0000-0000-0000E3210000}"/>
    <cellStyle name="Assumption Number. 2 2 5 3 3" xfId="8720" xr:uid="{00000000-0005-0000-0000-0000E4210000}"/>
    <cellStyle name="Assumption Number. 2 2 5 3 4" xfId="8721" xr:uid="{00000000-0005-0000-0000-0000E5210000}"/>
    <cellStyle name="Assumption Number. 2 2 5 3 5" xfId="8722" xr:uid="{00000000-0005-0000-0000-0000E6210000}"/>
    <cellStyle name="Assumption Number. 2 2 5 3 6" xfId="8723" xr:uid="{00000000-0005-0000-0000-0000E7210000}"/>
    <cellStyle name="Assumption Number. 2 2 5 3 7" xfId="8724" xr:uid="{00000000-0005-0000-0000-0000E8210000}"/>
    <cellStyle name="Assumption Number. 2 2 5 3 8" xfId="8725" xr:uid="{00000000-0005-0000-0000-0000E9210000}"/>
    <cellStyle name="Assumption Number. 2 2 5 3 9" xfId="8726" xr:uid="{00000000-0005-0000-0000-0000EA210000}"/>
    <cellStyle name="Assumption Number. 2 2 5 4" xfId="8727" xr:uid="{00000000-0005-0000-0000-0000EB210000}"/>
    <cellStyle name="Assumption Number. 2 2 5 5" xfId="8728" xr:uid="{00000000-0005-0000-0000-0000EC210000}"/>
    <cellStyle name="Assumption Number. 2 2 5 6" xfId="8729" xr:uid="{00000000-0005-0000-0000-0000ED210000}"/>
    <cellStyle name="Assumption Number. 2 2 5 7" xfId="8730" xr:uid="{00000000-0005-0000-0000-0000EE210000}"/>
    <cellStyle name="Assumption Number. 2 2 5 8" xfId="8731" xr:uid="{00000000-0005-0000-0000-0000EF210000}"/>
    <cellStyle name="Assumption Number. 2 2 5 9" xfId="8732" xr:uid="{00000000-0005-0000-0000-0000F0210000}"/>
    <cellStyle name="Assumption Number. 2 2 6" xfId="8733" xr:uid="{00000000-0005-0000-0000-0000F1210000}"/>
    <cellStyle name="Assumption Number. 2 2 6 10" xfId="8734" xr:uid="{00000000-0005-0000-0000-0000F2210000}"/>
    <cellStyle name="Assumption Number. 2 2 6 11" xfId="8735" xr:uid="{00000000-0005-0000-0000-0000F3210000}"/>
    <cellStyle name="Assumption Number. 2 2 6 12" xfId="8736" xr:uid="{00000000-0005-0000-0000-0000F4210000}"/>
    <cellStyle name="Assumption Number. 2 2 6 2" xfId="8737" xr:uid="{00000000-0005-0000-0000-0000F5210000}"/>
    <cellStyle name="Assumption Number. 2 2 6 2 10" xfId="8738" xr:uid="{00000000-0005-0000-0000-0000F6210000}"/>
    <cellStyle name="Assumption Number. 2 2 6 2 2" xfId="8739" xr:uid="{00000000-0005-0000-0000-0000F7210000}"/>
    <cellStyle name="Assumption Number. 2 2 6 2 2 10" xfId="8740" xr:uid="{00000000-0005-0000-0000-0000F8210000}"/>
    <cellStyle name="Assumption Number. 2 2 6 2 2 2" xfId="8741" xr:uid="{00000000-0005-0000-0000-0000F9210000}"/>
    <cellStyle name="Assumption Number. 2 2 6 2 2 3" xfId="8742" xr:uid="{00000000-0005-0000-0000-0000FA210000}"/>
    <cellStyle name="Assumption Number. 2 2 6 2 2 4" xfId="8743" xr:uid="{00000000-0005-0000-0000-0000FB210000}"/>
    <cellStyle name="Assumption Number. 2 2 6 2 2 5" xfId="8744" xr:uid="{00000000-0005-0000-0000-0000FC210000}"/>
    <cellStyle name="Assumption Number. 2 2 6 2 2 6" xfId="8745" xr:uid="{00000000-0005-0000-0000-0000FD210000}"/>
    <cellStyle name="Assumption Number. 2 2 6 2 2 7" xfId="8746" xr:uid="{00000000-0005-0000-0000-0000FE210000}"/>
    <cellStyle name="Assumption Number. 2 2 6 2 2 8" xfId="8747" xr:uid="{00000000-0005-0000-0000-0000FF210000}"/>
    <cellStyle name="Assumption Number. 2 2 6 2 2 9" xfId="8748" xr:uid="{00000000-0005-0000-0000-000000220000}"/>
    <cellStyle name="Assumption Number. 2 2 6 2 3" xfId="8749" xr:uid="{00000000-0005-0000-0000-000001220000}"/>
    <cellStyle name="Assumption Number. 2 2 6 2 4" xfId="8750" xr:uid="{00000000-0005-0000-0000-000002220000}"/>
    <cellStyle name="Assumption Number. 2 2 6 2 5" xfId="8751" xr:uid="{00000000-0005-0000-0000-000003220000}"/>
    <cellStyle name="Assumption Number. 2 2 6 2 6" xfId="8752" xr:uid="{00000000-0005-0000-0000-000004220000}"/>
    <cellStyle name="Assumption Number. 2 2 6 2 7" xfId="8753" xr:uid="{00000000-0005-0000-0000-000005220000}"/>
    <cellStyle name="Assumption Number. 2 2 6 2 8" xfId="8754" xr:uid="{00000000-0005-0000-0000-000006220000}"/>
    <cellStyle name="Assumption Number. 2 2 6 2 9" xfId="8755" xr:uid="{00000000-0005-0000-0000-000007220000}"/>
    <cellStyle name="Assumption Number. 2 2 6 3" xfId="8756" xr:uid="{00000000-0005-0000-0000-000008220000}"/>
    <cellStyle name="Assumption Number. 2 2 6 3 10" xfId="8757" xr:uid="{00000000-0005-0000-0000-000009220000}"/>
    <cellStyle name="Assumption Number. 2 2 6 3 2" xfId="8758" xr:uid="{00000000-0005-0000-0000-00000A220000}"/>
    <cellStyle name="Assumption Number. 2 2 6 3 3" xfId="8759" xr:uid="{00000000-0005-0000-0000-00000B220000}"/>
    <cellStyle name="Assumption Number. 2 2 6 3 4" xfId="8760" xr:uid="{00000000-0005-0000-0000-00000C220000}"/>
    <cellStyle name="Assumption Number. 2 2 6 3 5" xfId="8761" xr:uid="{00000000-0005-0000-0000-00000D220000}"/>
    <cellStyle name="Assumption Number. 2 2 6 3 6" xfId="8762" xr:uid="{00000000-0005-0000-0000-00000E220000}"/>
    <cellStyle name="Assumption Number. 2 2 6 3 7" xfId="8763" xr:uid="{00000000-0005-0000-0000-00000F220000}"/>
    <cellStyle name="Assumption Number. 2 2 6 3 8" xfId="8764" xr:uid="{00000000-0005-0000-0000-000010220000}"/>
    <cellStyle name="Assumption Number. 2 2 6 3 9" xfId="8765" xr:uid="{00000000-0005-0000-0000-000011220000}"/>
    <cellStyle name="Assumption Number. 2 2 6 4" xfId="8766" xr:uid="{00000000-0005-0000-0000-000012220000}"/>
    <cellStyle name="Assumption Number. 2 2 6 5" xfId="8767" xr:uid="{00000000-0005-0000-0000-000013220000}"/>
    <cellStyle name="Assumption Number. 2 2 6 6" xfId="8768" xr:uid="{00000000-0005-0000-0000-000014220000}"/>
    <cellStyle name="Assumption Number. 2 2 6 7" xfId="8769" xr:uid="{00000000-0005-0000-0000-000015220000}"/>
    <cellStyle name="Assumption Number. 2 2 6 8" xfId="8770" xr:uid="{00000000-0005-0000-0000-000016220000}"/>
    <cellStyle name="Assumption Number. 2 2 6 9" xfId="8771" xr:uid="{00000000-0005-0000-0000-000017220000}"/>
    <cellStyle name="Assumption Number. 2 2 7" xfId="8772" xr:uid="{00000000-0005-0000-0000-000018220000}"/>
    <cellStyle name="Assumption Number. 2 2 7 10" xfId="8773" xr:uid="{00000000-0005-0000-0000-000019220000}"/>
    <cellStyle name="Assumption Number. 2 2 7 11" xfId="8774" xr:uid="{00000000-0005-0000-0000-00001A220000}"/>
    <cellStyle name="Assumption Number. 2 2 7 12" xfId="8775" xr:uid="{00000000-0005-0000-0000-00001B220000}"/>
    <cellStyle name="Assumption Number. 2 2 7 2" xfId="8776" xr:uid="{00000000-0005-0000-0000-00001C220000}"/>
    <cellStyle name="Assumption Number. 2 2 7 2 10" xfId="8777" xr:uid="{00000000-0005-0000-0000-00001D220000}"/>
    <cellStyle name="Assumption Number. 2 2 7 2 2" xfId="8778" xr:uid="{00000000-0005-0000-0000-00001E220000}"/>
    <cellStyle name="Assumption Number. 2 2 7 2 2 10" xfId="8779" xr:uid="{00000000-0005-0000-0000-00001F220000}"/>
    <cellStyle name="Assumption Number. 2 2 7 2 2 2" xfId="8780" xr:uid="{00000000-0005-0000-0000-000020220000}"/>
    <cellStyle name="Assumption Number. 2 2 7 2 2 3" xfId="8781" xr:uid="{00000000-0005-0000-0000-000021220000}"/>
    <cellStyle name="Assumption Number. 2 2 7 2 2 4" xfId="8782" xr:uid="{00000000-0005-0000-0000-000022220000}"/>
    <cellStyle name="Assumption Number. 2 2 7 2 2 5" xfId="8783" xr:uid="{00000000-0005-0000-0000-000023220000}"/>
    <cellStyle name="Assumption Number. 2 2 7 2 2 6" xfId="8784" xr:uid="{00000000-0005-0000-0000-000024220000}"/>
    <cellStyle name="Assumption Number. 2 2 7 2 2 7" xfId="8785" xr:uid="{00000000-0005-0000-0000-000025220000}"/>
    <cellStyle name="Assumption Number. 2 2 7 2 2 8" xfId="8786" xr:uid="{00000000-0005-0000-0000-000026220000}"/>
    <cellStyle name="Assumption Number. 2 2 7 2 2 9" xfId="8787" xr:uid="{00000000-0005-0000-0000-000027220000}"/>
    <cellStyle name="Assumption Number. 2 2 7 2 3" xfId="8788" xr:uid="{00000000-0005-0000-0000-000028220000}"/>
    <cellStyle name="Assumption Number. 2 2 7 2 4" xfId="8789" xr:uid="{00000000-0005-0000-0000-000029220000}"/>
    <cellStyle name="Assumption Number. 2 2 7 2 5" xfId="8790" xr:uid="{00000000-0005-0000-0000-00002A220000}"/>
    <cellStyle name="Assumption Number. 2 2 7 2 6" xfId="8791" xr:uid="{00000000-0005-0000-0000-00002B220000}"/>
    <cellStyle name="Assumption Number. 2 2 7 2 7" xfId="8792" xr:uid="{00000000-0005-0000-0000-00002C220000}"/>
    <cellStyle name="Assumption Number. 2 2 7 2 8" xfId="8793" xr:uid="{00000000-0005-0000-0000-00002D220000}"/>
    <cellStyle name="Assumption Number. 2 2 7 2 9" xfId="8794" xr:uid="{00000000-0005-0000-0000-00002E220000}"/>
    <cellStyle name="Assumption Number. 2 2 7 3" xfId="8795" xr:uid="{00000000-0005-0000-0000-00002F220000}"/>
    <cellStyle name="Assumption Number. 2 2 7 3 10" xfId="8796" xr:uid="{00000000-0005-0000-0000-000030220000}"/>
    <cellStyle name="Assumption Number. 2 2 7 3 2" xfId="8797" xr:uid="{00000000-0005-0000-0000-000031220000}"/>
    <cellStyle name="Assumption Number. 2 2 7 3 3" xfId="8798" xr:uid="{00000000-0005-0000-0000-000032220000}"/>
    <cellStyle name="Assumption Number. 2 2 7 3 4" xfId="8799" xr:uid="{00000000-0005-0000-0000-000033220000}"/>
    <cellStyle name="Assumption Number. 2 2 7 3 5" xfId="8800" xr:uid="{00000000-0005-0000-0000-000034220000}"/>
    <cellStyle name="Assumption Number. 2 2 7 3 6" xfId="8801" xr:uid="{00000000-0005-0000-0000-000035220000}"/>
    <cellStyle name="Assumption Number. 2 2 7 3 7" xfId="8802" xr:uid="{00000000-0005-0000-0000-000036220000}"/>
    <cellStyle name="Assumption Number. 2 2 7 3 8" xfId="8803" xr:uid="{00000000-0005-0000-0000-000037220000}"/>
    <cellStyle name="Assumption Number. 2 2 7 3 9" xfId="8804" xr:uid="{00000000-0005-0000-0000-000038220000}"/>
    <cellStyle name="Assumption Number. 2 2 7 4" xfId="8805" xr:uid="{00000000-0005-0000-0000-000039220000}"/>
    <cellStyle name="Assumption Number. 2 2 7 5" xfId="8806" xr:uid="{00000000-0005-0000-0000-00003A220000}"/>
    <cellStyle name="Assumption Number. 2 2 7 6" xfId="8807" xr:uid="{00000000-0005-0000-0000-00003B220000}"/>
    <cellStyle name="Assumption Number. 2 2 7 7" xfId="8808" xr:uid="{00000000-0005-0000-0000-00003C220000}"/>
    <cellStyle name="Assumption Number. 2 2 7 8" xfId="8809" xr:uid="{00000000-0005-0000-0000-00003D220000}"/>
    <cellStyle name="Assumption Number. 2 2 7 9" xfId="8810" xr:uid="{00000000-0005-0000-0000-00003E220000}"/>
    <cellStyle name="Assumption Number. 2 2 8" xfId="8811" xr:uid="{00000000-0005-0000-0000-00003F220000}"/>
    <cellStyle name="Assumption Number. 2 2 8 10" xfId="8812" xr:uid="{00000000-0005-0000-0000-000040220000}"/>
    <cellStyle name="Assumption Number. 2 2 8 2" xfId="8813" xr:uid="{00000000-0005-0000-0000-000041220000}"/>
    <cellStyle name="Assumption Number. 2 2 8 2 10" xfId="8814" xr:uid="{00000000-0005-0000-0000-000042220000}"/>
    <cellStyle name="Assumption Number. 2 2 8 2 2" xfId="8815" xr:uid="{00000000-0005-0000-0000-000043220000}"/>
    <cellStyle name="Assumption Number. 2 2 8 2 3" xfId="8816" xr:uid="{00000000-0005-0000-0000-000044220000}"/>
    <cellStyle name="Assumption Number. 2 2 8 2 4" xfId="8817" xr:uid="{00000000-0005-0000-0000-000045220000}"/>
    <cellStyle name="Assumption Number. 2 2 8 2 5" xfId="8818" xr:uid="{00000000-0005-0000-0000-000046220000}"/>
    <cellStyle name="Assumption Number. 2 2 8 2 6" xfId="8819" xr:uid="{00000000-0005-0000-0000-000047220000}"/>
    <cellStyle name="Assumption Number. 2 2 8 2 7" xfId="8820" xr:uid="{00000000-0005-0000-0000-000048220000}"/>
    <cellStyle name="Assumption Number. 2 2 8 2 8" xfId="8821" xr:uid="{00000000-0005-0000-0000-000049220000}"/>
    <cellStyle name="Assumption Number. 2 2 8 2 9" xfId="8822" xr:uid="{00000000-0005-0000-0000-00004A220000}"/>
    <cellStyle name="Assumption Number. 2 2 8 3" xfId="8823" xr:uid="{00000000-0005-0000-0000-00004B220000}"/>
    <cellStyle name="Assumption Number. 2 2 8 4" xfId="8824" xr:uid="{00000000-0005-0000-0000-00004C220000}"/>
    <cellStyle name="Assumption Number. 2 2 8 5" xfId="8825" xr:uid="{00000000-0005-0000-0000-00004D220000}"/>
    <cellStyle name="Assumption Number. 2 2 8 6" xfId="8826" xr:uid="{00000000-0005-0000-0000-00004E220000}"/>
    <cellStyle name="Assumption Number. 2 2 8 7" xfId="8827" xr:uid="{00000000-0005-0000-0000-00004F220000}"/>
    <cellStyle name="Assumption Number. 2 2 8 8" xfId="8828" xr:uid="{00000000-0005-0000-0000-000050220000}"/>
    <cellStyle name="Assumption Number. 2 2 8 9" xfId="8829" xr:uid="{00000000-0005-0000-0000-000051220000}"/>
    <cellStyle name="Assumption Number. 2 2 9" xfId="8830" xr:uid="{00000000-0005-0000-0000-000052220000}"/>
    <cellStyle name="Assumption Number. 2 2 9 10" xfId="8831" xr:uid="{00000000-0005-0000-0000-000053220000}"/>
    <cellStyle name="Assumption Number. 2 2 9 2" xfId="8832" xr:uid="{00000000-0005-0000-0000-000054220000}"/>
    <cellStyle name="Assumption Number. 2 2 9 3" xfId="8833" xr:uid="{00000000-0005-0000-0000-000055220000}"/>
    <cellStyle name="Assumption Number. 2 2 9 4" xfId="8834" xr:uid="{00000000-0005-0000-0000-000056220000}"/>
    <cellStyle name="Assumption Number. 2 2 9 5" xfId="8835" xr:uid="{00000000-0005-0000-0000-000057220000}"/>
    <cellStyle name="Assumption Number. 2 2 9 6" xfId="8836" xr:uid="{00000000-0005-0000-0000-000058220000}"/>
    <cellStyle name="Assumption Number. 2 2 9 7" xfId="8837" xr:uid="{00000000-0005-0000-0000-000059220000}"/>
    <cellStyle name="Assumption Number. 2 2 9 8" xfId="8838" xr:uid="{00000000-0005-0000-0000-00005A220000}"/>
    <cellStyle name="Assumption Number. 2 2 9 9" xfId="8839" xr:uid="{00000000-0005-0000-0000-00005B220000}"/>
    <cellStyle name="Assumption Number. 2 3" xfId="8840" xr:uid="{00000000-0005-0000-0000-00005C220000}"/>
    <cellStyle name="Assumption Number. 2 3 10" xfId="8841" xr:uid="{00000000-0005-0000-0000-00005D220000}"/>
    <cellStyle name="Assumption Number. 2 3 11" xfId="8842" xr:uid="{00000000-0005-0000-0000-00005E220000}"/>
    <cellStyle name="Assumption Number. 2 3 12" xfId="8843" xr:uid="{00000000-0005-0000-0000-00005F220000}"/>
    <cellStyle name="Assumption Number. 2 3 13" xfId="8844" xr:uid="{00000000-0005-0000-0000-000060220000}"/>
    <cellStyle name="Assumption Number. 2 3 14" xfId="8845" xr:uid="{00000000-0005-0000-0000-000061220000}"/>
    <cellStyle name="Assumption Number. 2 3 2" xfId="8846" xr:uid="{00000000-0005-0000-0000-000062220000}"/>
    <cellStyle name="Assumption Number. 2 3 2 10" xfId="8847" xr:uid="{00000000-0005-0000-0000-000063220000}"/>
    <cellStyle name="Assumption Number. 2 3 2 11" xfId="8848" xr:uid="{00000000-0005-0000-0000-000064220000}"/>
    <cellStyle name="Assumption Number. 2 3 2 12" xfId="8849" xr:uid="{00000000-0005-0000-0000-000065220000}"/>
    <cellStyle name="Assumption Number. 2 3 2 13" xfId="8850" xr:uid="{00000000-0005-0000-0000-000066220000}"/>
    <cellStyle name="Assumption Number. 2 3 2 2" xfId="8851" xr:uid="{00000000-0005-0000-0000-000067220000}"/>
    <cellStyle name="Assumption Number. 2 3 2 2 10" xfId="8852" xr:uid="{00000000-0005-0000-0000-000068220000}"/>
    <cellStyle name="Assumption Number. 2 3 2 2 11" xfId="8853" xr:uid="{00000000-0005-0000-0000-000069220000}"/>
    <cellStyle name="Assumption Number. 2 3 2 2 12" xfId="8854" xr:uid="{00000000-0005-0000-0000-00006A220000}"/>
    <cellStyle name="Assumption Number. 2 3 2 2 2" xfId="8855" xr:uid="{00000000-0005-0000-0000-00006B220000}"/>
    <cellStyle name="Assumption Number. 2 3 2 2 2 10" xfId="8856" xr:uid="{00000000-0005-0000-0000-00006C220000}"/>
    <cellStyle name="Assumption Number. 2 3 2 2 2 2" xfId="8857" xr:uid="{00000000-0005-0000-0000-00006D220000}"/>
    <cellStyle name="Assumption Number. 2 3 2 2 2 2 10" xfId="8858" xr:uid="{00000000-0005-0000-0000-00006E220000}"/>
    <cellStyle name="Assumption Number. 2 3 2 2 2 2 2" xfId="8859" xr:uid="{00000000-0005-0000-0000-00006F220000}"/>
    <cellStyle name="Assumption Number. 2 3 2 2 2 2 3" xfId="8860" xr:uid="{00000000-0005-0000-0000-000070220000}"/>
    <cellStyle name="Assumption Number. 2 3 2 2 2 2 4" xfId="8861" xr:uid="{00000000-0005-0000-0000-000071220000}"/>
    <cellStyle name="Assumption Number. 2 3 2 2 2 2 5" xfId="8862" xr:uid="{00000000-0005-0000-0000-000072220000}"/>
    <cellStyle name="Assumption Number. 2 3 2 2 2 2 6" xfId="8863" xr:uid="{00000000-0005-0000-0000-000073220000}"/>
    <cellStyle name="Assumption Number. 2 3 2 2 2 2 7" xfId="8864" xr:uid="{00000000-0005-0000-0000-000074220000}"/>
    <cellStyle name="Assumption Number. 2 3 2 2 2 2 8" xfId="8865" xr:uid="{00000000-0005-0000-0000-000075220000}"/>
    <cellStyle name="Assumption Number. 2 3 2 2 2 2 9" xfId="8866" xr:uid="{00000000-0005-0000-0000-000076220000}"/>
    <cellStyle name="Assumption Number. 2 3 2 2 2 3" xfId="8867" xr:uid="{00000000-0005-0000-0000-000077220000}"/>
    <cellStyle name="Assumption Number. 2 3 2 2 2 4" xfId="8868" xr:uid="{00000000-0005-0000-0000-000078220000}"/>
    <cellStyle name="Assumption Number. 2 3 2 2 2 5" xfId="8869" xr:uid="{00000000-0005-0000-0000-000079220000}"/>
    <cellStyle name="Assumption Number. 2 3 2 2 2 6" xfId="8870" xr:uid="{00000000-0005-0000-0000-00007A220000}"/>
    <cellStyle name="Assumption Number. 2 3 2 2 2 7" xfId="8871" xr:uid="{00000000-0005-0000-0000-00007B220000}"/>
    <cellStyle name="Assumption Number. 2 3 2 2 2 8" xfId="8872" xr:uid="{00000000-0005-0000-0000-00007C220000}"/>
    <cellStyle name="Assumption Number. 2 3 2 2 2 9" xfId="8873" xr:uid="{00000000-0005-0000-0000-00007D220000}"/>
    <cellStyle name="Assumption Number. 2 3 2 2 3" xfId="8874" xr:uid="{00000000-0005-0000-0000-00007E220000}"/>
    <cellStyle name="Assumption Number. 2 3 2 2 3 10" xfId="8875" xr:uid="{00000000-0005-0000-0000-00007F220000}"/>
    <cellStyle name="Assumption Number. 2 3 2 2 3 2" xfId="8876" xr:uid="{00000000-0005-0000-0000-000080220000}"/>
    <cellStyle name="Assumption Number. 2 3 2 2 3 3" xfId="8877" xr:uid="{00000000-0005-0000-0000-000081220000}"/>
    <cellStyle name="Assumption Number. 2 3 2 2 3 4" xfId="8878" xr:uid="{00000000-0005-0000-0000-000082220000}"/>
    <cellStyle name="Assumption Number. 2 3 2 2 3 5" xfId="8879" xr:uid="{00000000-0005-0000-0000-000083220000}"/>
    <cellStyle name="Assumption Number. 2 3 2 2 3 6" xfId="8880" xr:uid="{00000000-0005-0000-0000-000084220000}"/>
    <cellStyle name="Assumption Number. 2 3 2 2 3 7" xfId="8881" xr:uid="{00000000-0005-0000-0000-000085220000}"/>
    <cellStyle name="Assumption Number. 2 3 2 2 3 8" xfId="8882" xr:uid="{00000000-0005-0000-0000-000086220000}"/>
    <cellStyle name="Assumption Number. 2 3 2 2 3 9" xfId="8883" xr:uid="{00000000-0005-0000-0000-000087220000}"/>
    <cellStyle name="Assumption Number. 2 3 2 2 4" xfId="8884" xr:uid="{00000000-0005-0000-0000-000088220000}"/>
    <cellStyle name="Assumption Number. 2 3 2 2 5" xfId="8885" xr:uid="{00000000-0005-0000-0000-000089220000}"/>
    <cellStyle name="Assumption Number. 2 3 2 2 6" xfId="8886" xr:uid="{00000000-0005-0000-0000-00008A220000}"/>
    <cellStyle name="Assumption Number. 2 3 2 2 7" xfId="8887" xr:uid="{00000000-0005-0000-0000-00008B220000}"/>
    <cellStyle name="Assumption Number. 2 3 2 2 8" xfId="8888" xr:uid="{00000000-0005-0000-0000-00008C220000}"/>
    <cellStyle name="Assumption Number. 2 3 2 2 9" xfId="8889" xr:uid="{00000000-0005-0000-0000-00008D220000}"/>
    <cellStyle name="Assumption Number. 2 3 2 3" xfId="8890" xr:uid="{00000000-0005-0000-0000-00008E220000}"/>
    <cellStyle name="Assumption Number. 2 3 2 3 10" xfId="8891" xr:uid="{00000000-0005-0000-0000-00008F220000}"/>
    <cellStyle name="Assumption Number. 2 3 2 3 2" xfId="8892" xr:uid="{00000000-0005-0000-0000-000090220000}"/>
    <cellStyle name="Assumption Number. 2 3 2 3 2 10" xfId="8893" xr:uid="{00000000-0005-0000-0000-000091220000}"/>
    <cellStyle name="Assumption Number. 2 3 2 3 2 2" xfId="8894" xr:uid="{00000000-0005-0000-0000-000092220000}"/>
    <cellStyle name="Assumption Number. 2 3 2 3 2 3" xfId="8895" xr:uid="{00000000-0005-0000-0000-000093220000}"/>
    <cellStyle name="Assumption Number. 2 3 2 3 2 4" xfId="8896" xr:uid="{00000000-0005-0000-0000-000094220000}"/>
    <cellStyle name="Assumption Number. 2 3 2 3 2 5" xfId="8897" xr:uid="{00000000-0005-0000-0000-000095220000}"/>
    <cellStyle name="Assumption Number. 2 3 2 3 2 6" xfId="8898" xr:uid="{00000000-0005-0000-0000-000096220000}"/>
    <cellStyle name="Assumption Number. 2 3 2 3 2 7" xfId="8899" xr:uid="{00000000-0005-0000-0000-000097220000}"/>
    <cellStyle name="Assumption Number. 2 3 2 3 2 8" xfId="8900" xr:uid="{00000000-0005-0000-0000-000098220000}"/>
    <cellStyle name="Assumption Number. 2 3 2 3 2 9" xfId="8901" xr:uid="{00000000-0005-0000-0000-000099220000}"/>
    <cellStyle name="Assumption Number. 2 3 2 3 3" xfId="8902" xr:uid="{00000000-0005-0000-0000-00009A220000}"/>
    <cellStyle name="Assumption Number. 2 3 2 3 4" xfId="8903" xr:uid="{00000000-0005-0000-0000-00009B220000}"/>
    <cellStyle name="Assumption Number. 2 3 2 3 5" xfId="8904" xr:uid="{00000000-0005-0000-0000-00009C220000}"/>
    <cellStyle name="Assumption Number. 2 3 2 3 6" xfId="8905" xr:uid="{00000000-0005-0000-0000-00009D220000}"/>
    <cellStyle name="Assumption Number. 2 3 2 3 7" xfId="8906" xr:uid="{00000000-0005-0000-0000-00009E220000}"/>
    <cellStyle name="Assumption Number. 2 3 2 3 8" xfId="8907" xr:uid="{00000000-0005-0000-0000-00009F220000}"/>
    <cellStyle name="Assumption Number. 2 3 2 3 9" xfId="8908" xr:uid="{00000000-0005-0000-0000-0000A0220000}"/>
    <cellStyle name="Assumption Number. 2 3 2 4" xfId="8909" xr:uid="{00000000-0005-0000-0000-0000A1220000}"/>
    <cellStyle name="Assumption Number. 2 3 2 4 10" xfId="8910" xr:uid="{00000000-0005-0000-0000-0000A2220000}"/>
    <cellStyle name="Assumption Number. 2 3 2 4 2" xfId="8911" xr:uid="{00000000-0005-0000-0000-0000A3220000}"/>
    <cellStyle name="Assumption Number. 2 3 2 4 3" xfId="8912" xr:uid="{00000000-0005-0000-0000-0000A4220000}"/>
    <cellStyle name="Assumption Number. 2 3 2 4 4" xfId="8913" xr:uid="{00000000-0005-0000-0000-0000A5220000}"/>
    <cellStyle name="Assumption Number. 2 3 2 4 5" xfId="8914" xr:uid="{00000000-0005-0000-0000-0000A6220000}"/>
    <cellStyle name="Assumption Number. 2 3 2 4 6" xfId="8915" xr:uid="{00000000-0005-0000-0000-0000A7220000}"/>
    <cellStyle name="Assumption Number. 2 3 2 4 7" xfId="8916" xr:uid="{00000000-0005-0000-0000-0000A8220000}"/>
    <cellStyle name="Assumption Number. 2 3 2 4 8" xfId="8917" xr:uid="{00000000-0005-0000-0000-0000A9220000}"/>
    <cellStyle name="Assumption Number. 2 3 2 4 9" xfId="8918" xr:uid="{00000000-0005-0000-0000-0000AA220000}"/>
    <cellStyle name="Assumption Number. 2 3 2 5" xfId="8919" xr:uid="{00000000-0005-0000-0000-0000AB220000}"/>
    <cellStyle name="Assumption Number. 2 3 2 6" xfId="8920" xr:uid="{00000000-0005-0000-0000-0000AC220000}"/>
    <cellStyle name="Assumption Number. 2 3 2 7" xfId="8921" xr:uid="{00000000-0005-0000-0000-0000AD220000}"/>
    <cellStyle name="Assumption Number. 2 3 2 8" xfId="8922" xr:uid="{00000000-0005-0000-0000-0000AE220000}"/>
    <cellStyle name="Assumption Number. 2 3 2 9" xfId="8923" xr:uid="{00000000-0005-0000-0000-0000AF220000}"/>
    <cellStyle name="Assumption Number. 2 3 3" xfId="8924" xr:uid="{00000000-0005-0000-0000-0000B0220000}"/>
    <cellStyle name="Assumption Number. 2 3 3 10" xfId="8925" xr:uid="{00000000-0005-0000-0000-0000B1220000}"/>
    <cellStyle name="Assumption Number. 2 3 3 11" xfId="8926" xr:uid="{00000000-0005-0000-0000-0000B2220000}"/>
    <cellStyle name="Assumption Number. 2 3 3 12" xfId="8927" xr:uid="{00000000-0005-0000-0000-0000B3220000}"/>
    <cellStyle name="Assumption Number. 2 3 3 2" xfId="8928" xr:uid="{00000000-0005-0000-0000-0000B4220000}"/>
    <cellStyle name="Assumption Number. 2 3 3 2 10" xfId="8929" xr:uid="{00000000-0005-0000-0000-0000B5220000}"/>
    <cellStyle name="Assumption Number. 2 3 3 2 2" xfId="8930" xr:uid="{00000000-0005-0000-0000-0000B6220000}"/>
    <cellStyle name="Assumption Number. 2 3 3 2 2 10" xfId="8931" xr:uid="{00000000-0005-0000-0000-0000B7220000}"/>
    <cellStyle name="Assumption Number. 2 3 3 2 2 2" xfId="8932" xr:uid="{00000000-0005-0000-0000-0000B8220000}"/>
    <cellStyle name="Assumption Number. 2 3 3 2 2 3" xfId="8933" xr:uid="{00000000-0005-0000-0000-0000B9220000}"/>
    <cellStyle name="Assumption Number. 2 3 3 2 2 4" xfId="8934" xr:uid="{00000000-0005-0000-0000-0000BA220000}"/>
    <cellStyle name="Assumption Number. 2 3 3 2 2 5" xfId="8935" xr:uid="{00000000-0005-0000-0000-0000BB220000}"/>
    <cellStyle name="Assumption Number. 2 3 3 2 2 6" xfId="8936" xr:uid="{00000000-0005-0000-0000-0000BC220000}"/>
    <cellStyle name="Assumption Number. 2 3 3 2 2 7" xfId="8937" xr:uid="{00000000-0005-0000-0000-0000BD220000}"/>
    <cellStyle name="Assumption Number. 2 3 3 2 2 8" xfId="8938" xr:uid="{00000000-0005-0000-0000-0000BE220000}"/>
    <cellStyle name="Assumption Number. 2 3 3 2 2 9" xfId="8939" xr:uid="{00000000-0005-0000-0000-0000BF220000}"/>
    <cellStyle name="Assumption Number. 2 3 3 2 3" xfId="8940" xr:uid="{00000000-0005-0000-0000-0000C0220000}"/>
    <cellStyle name="Assumption Number. 2 3 3 2 4" xfId="8941" xr:uid="{00000000-0005-0000-0000-0000C1220000}"/>
    <cellStyle name="Assumption Number. 2 3 3 2 5" xfId="8942" xr:uid="{00000000-0005-0000-0000-0000C2220000}"/>
    <cellStyle name="Assumption Number. 2 3 3 2 6" xfId="8943" xr:uid="{00000000-0005-0000-0000-0000C3220000}"/>
    <cellStyle name="Assumption Number. 2 3 3 2 7" xfId="8944" xr:uid="{00000000-0005-0000-0000-0000C4220000}"/>
    <cellStyle name="Assumption Number. 2 3 3 2 8" xfId="8945" xr:uid="{00000000-0005-0000-0000-0000C5220000}"/>
    <cellStyle name="Assumption Number. 2 3 3 2 9" xfId="8946" xr:uid="{00000000-0005-0000-0000-0000C6220000}"/>
    <cellStyle name="Assumption Number. 2 3 3 3" xfId="8947" xr:uid="{00000000-0005-0000-0000-0000C7220000}"/>
    <cellStyle name="Assumption Number. 2 3 3 3 10" xfId="8948" xr:uid="{00000000-0005-0000-0000-0000C8220000}"/>
    <cellStyle name="Assumption Number. 2 3 3 3 2" xfId="8949" xr:uid="{00000000-0005-0000-0000-0000C9220000}"/>
    <cellStyle name="Assumption Number. 2 3 3 3 3" xfId="8950" xr:uid="{00000000-0005-0000-0000-0000CA220000}"/>
    <cellStyle name="Assumption Number. 2 3 3 3 4" xfId="8951" xr:uid="{00000000-0005-0000-0000-0000CB220000}"/>
    <cellStyle name="Assumption Number. 2 3 3 3 5" xfId="8952" xr:uid="{00000000-0005-0000-0000-0000CC220000}"/>
    <cellStyle name="Assumption Number. 2 3 3 3 6" xfId="8953" xr:uid="{00000000-0005-0000-0000-0000CD220000}"/>
    <cellStyle name="Assumption Number. 2 3 3 3 7" xfId="8954" xr:uid="{00000000-0005-0000-0000-0000CE220000}"/>
    <cellStyle name="Assumption Number. 2 3 3 3 8" xfId="8955" xr:uid="{00000000-0005-0000-0000-0000CF220000}"/>
    <cellStyle name="Assumption Number. 2 3 3 3 9" xfId="8956" xr:uid="{00000000-0005-0000-0000-0000D0220000}"/>
    <cellStyle name="Assumption Number. 2 3 3 4" xfId="8957" xr:uid="{00000000-0005-0000-0000-0000D1220000}"/>
    <cellStyle name="Assumption Number. 2 3 3 5" xfId="8958" xr:uid="{00000000-0005-0000-0000-0000D2220000}"/>
    <cellStyle name="Assumption Number. 2 3 3 6" xfId="8959" xr:uid="{00000000-0005-0000-0000-0000D3220000}"/>
    <cellStyle name="Assumption Number. 2 3 3 7" xfId="8960" xr:uid="{00000000-0005-0000-0000-0000D4220000}"/>
    <cellStyle name="Assumption Number. 2 3 3 8" xfId="8961" xr:uid="{00000000-0005-0000-0000-0000D5220000}"/>
    <cellStyle name="Assumption Number. 2 3 3 9" xfId="8962" xr:uid="{00000000-0005-0000-0000-0000D6220000}"/>
    <cellStyle name="Assumption Number. 2 3 4" xfId="8963" xr:uid="{00000000-0005-0000-0000-0000D7220000}"/>
    <cellStyle name="Assumption Number. 2 3 4 10" xfId="8964" xr:uid="{00000000-0005-0000-0000-0000D8220000}"/>
    <cellStyle name="Assumption Number. 2 3 4 2" xfId="8965" xr:uid="{00000000-0005-0000-0000-0000D9220000}"/>
    <cellStyle name="Assumption Number. 2 3 4 2 10" xfId="8966" xr:uid="{00000000-0005-0000-0000-0000DA220000}"/>
    <cellStyle name="Assumption Number. 2 3 4 2 2" xfId="8967" xr:uid="{00000000-0005-0000-0000-0000DB220000}"/>
    <cellStyle name="Assumption Number. 2 3 4 2 3" xfId="8968" xr:uid="{00000000-0005-0000-0000-0000DC220000}"/>
    <cellStyle name="Assumption Number. 2 3 4 2 4" xfId="8969" xr:uid="{00000000-0005-0000-0000-0000DD220000}"/>
    <cellStyle name="Assumption Number. 2 3 4 2 5" xfId="8970" xr:uid="{00000000-0005-0000-0000-0000DE220000}"/>
    <cellStyle name="Assumption Number. 2 3 4 2 6" xfId="8971" xr:uid="{00000000-0005-0000-0000-0000DF220000}"/>
    <cellStyle name="Assumption Number. 2 3 4 2 7" xfId="8972" xr:uid="{00000000-0005-0000-0000-0000E0220000}"/>
    <cellStyle name="Assumption Number. 2 3 4 2 8" xfId="8973" xr:uid="{00000000-0005-0000-0000-0000E1220000}"/>
    <cellStyle name="Assumption Number. 2 3 4 2 9" xfId="8974" xr:uid="{00000000-0005-0000-0000-0000E2220000}"/>
    <cellStyle name="Assumption Number. 2 3 4 3" xfId="8975" xr:uid="{00000000-0005-0000-0000-0000E3220000}"/>
    <cellStyle name="Assumption Number. 2 3 4 4" xfId="8976" xr:uid="{00000000-0005-0000-0000-0000E4220000}"/>
    <cellStyle name="Assumption Number. 2 3 4 5" xfId="8977" xr:uid="{00000000-0005-0000-0000-0000E5220000}"/>
    <cellStyle name="Assumption Number. 2 3 4 6" xfId="8978" xr:uid="{00000000-0005-0000-0000-0000E6220000}"/>
    <cellStyle name="Assumption Number. 2 3 4 7" xfId="8979" xr:uid="{00000000-0005-0000-0000-0000E7220000}"/>
    <cellStyle name="Assumption Number. 2 3 4 8" xfId="8980" xr:uid="{00000000-0005-0000-0000-0000E8220000}"/>
    <cellStyle name="Assumption Number. 2 3 4 9" xfId="8981" xr:uid="{00000000-0005-0000-0000-0000E9220000}"/>
    <cellStyle name="Assumption Number. 2 3 5" xfId="8982" xr:uid="{00000000-0005-0000-0000-0000EA220000}"/>
    <cellStyle name="Assumption Number. 2 3 5 10" xfId="8983" xr:uid="{00000000-0005-0000-0000-0000EB220000}"/>
    <cellStyle name="Assumption Number. 2 3 5 2" xfId="8984" xr:uid="{00000000-0005-0000-0000-0000EC220000}"/>
    <cellStyle name="Assumption Number. 2 3 5 3" xfId="8985" xr:uid="{00000000-0005-0000-0000-0000ED220000}"/>
    <cellStyle name="Assumption Number. 2 3 5 4" xfId="8986" xr:uid="{00000000-0005-0000-0000-0000EE220000}"/>
    <cellStyle name="Assumption Number. 2 3 5 5" xfId="8987" xr:uid="{00000000-0005-0000-0000-0000EF220000}"/>
    <cellStyle name="Assumption Number. 2 3 5 6" xfId="8988" xr:uid="{00000000-0005-0000-0000-0000F0220000}"/>
    <cellStyle name="Assumption Number. 2 3 5 7" xfId="8989" xr:uid="{00000000-0005-0000-0000-0000F1220000}"/>
    <cellStyle name="Assumption Number. 2 3 5 8" xfId="8990" xr:uid="{00000000-0005-0000-0000-0000F2220000}"/>
    <cellStyle name="Assumption Number. 2 3 5 9" xfId="8991" xr:uid="{00000000-0005-0000-0000-0000F3220000}"/>
    <cellStyle name="Assumption Number. 2 3 6" xfId="8992" xr:uid="{00000000-0005-0000-0000-0000F4220000}"/>
    <cellStyle name="Assumption Number. 2 3 7" xfId="8993" xr:uid="{00000000-0005-0000-0000-0000F5220000}"/>
    <cellStyle name="Assumption Number. 2 3 8" xfId="8994" xr:uid="{00000000-0005-0000-0000-0000F6220000}"/>
    <cellStyle name="Assumption Number. 2 3 9" xfId="8995" xr:uid="{00000000-0005-0000-0000-0000F7220000}"/>
    <cellStyle name="Assumption Number. 2 4" xfId="8996" xr:uid="{00000000-0005-0000-0000-0000F8220000}"/>
    <cellStyle name="Assumption Number. 2 4 10" xfId="8997" xr:uid="{00000000-0005-0000-0000-0000F9220000}"/>
    <cellStyle name="Assumption Number. 2 4 11" xfId="8998" xr:uid="{00000000-0005-0000-0000-0000FA220000}"/>
    <cellStyle name="Assumption Number. 2 4 12" xfId="8999" xr:uid="{00000000-0005-0000-0000-0000FB220000}"/>
    <cellStyle name="Assumption Number. 2 4 13" xfId="9000" xr:uid="{00000000-0005-0000-0000-0000FC220000}"/>
    <cellStyle name="Assumption Number. 2 4 2" xfId="9001" xr:uid="{00000000-0005-0000-0000-0000FD220000}"/>
    <cellStyle name="Assumption Number. 2 4 2 10" xfId="9002" xr:uid="{00000000-0005-0000-0000-0000FE220000}"/>
    <cellStyle name="Assumption Number. 2 4 2 11" xfId="9003" xr:uid="{00000000-0005-0000-0000-0000FF220000}"/>
    <cellStyle name="Assumption Number. 2 4 2 12" xfId="9004" xr:uid="{00000000-0005-0000-0000-000000230000}"/>
    <cellStyle name="Assumption Number. 2 4 2 2" xfId="9005" xr:uid="{00000000-0005-0000-0000-000001230000}"/>
    <cellStyle name="Assumption Number. 2 4 2 2 10" xfId="9006" xr:uid="{00000000-0005-0000-0000-000002230000}"/>
    <cellStyle name="Assumption Number. 2 4 2 2 2" xfId="9007" xr:uid="{00000000-0005-0000-0000-000003230000}"/>
    <cellStyle name="Assumption Number. 2 4 2 2 2 10" xfId="9008" xr:uid="{00000000-0005-0000-0000-000004230000}"/>
    <cellStyle name="Assumption Number. 2 4 2 2 2 2" xfId="9009" xr:uid="{00000000-0005-0000-0000-000005230000}"/>
    <cellStyle name="Assumption Number. 2 4 2 2 2 3" xfId="9010" xr:uid="{00000000-0005-0000-0000-000006230000}"/>
    <cellStyle name="Assumption Number. 2 4 2 2 2 4" xfId="9011" xr:uid="{00000000-0005-0000-0000-000007230000}"/>
    <cellStyle name="Assumption Number. 2 4 2 2 2 5" xfId="9012" xr:uid="{00000000-0005-0000-0000-000008230000}"/>
    <cellStyle name="Assumption Number. 2 4 2 2 2 6" xfId="9013" xr:uid="{00000000-0005-0000-0000-000009230000}"/>
    <cellStyle name="Assumption Number. 2 4 2 2 2 7" xfId="9014" xr:uid="{00000000-0005-0000-0000-00000A230000}"/>
    <cellStyle name="Assumption Number. 2 4 2 2 2 8" xfId="9015" xr:uid="{00000000-0005-0000-0000-00000B230000}"/>
    <cellStyle name="Assumption Number. 2 4 2 2 2 9" xfId="9016" xr:uid="{00000000-0005-0000-0000-00000C230000}"/>
    <cellStyle name="Assumption Number. 2 4 2 2 3" xfId="9017" xr:uid="{00000000-0005-0000-0000-00000D230000}"/>
    <cellStyle name="Assumption Number. 2 4 2 2 4" xfId="9018" xr:uid="{00000000-0005-0000-0000-00000E230000}"/>
    <cellStyle name="Assumption Number. 2 4 2 2 5" xfId="9019" xr:uid="{00000000-0005-0000-0000-00000F230000}"/>
    <cellStyle name="Assumption Number. 2 4 2 2 6" xfId="9020" xr:uid="{00000000-0005-0000-0000-000010230000}"/>
    <cellStyle name="Assumption Number. 2 4 2 2 7" xfId="9021" xr:uid="{00000000-0005-0000-0000-000011230000}"/>
    <cellStyle name="Assumption Number. 2 4 2 2 8" xfId="9022" xr:uid="{00000000-0005-0000-0000-000012230000}"/>
    <cellStyle name="Assumption Number. 2 4 2 2 9" xfId="9023" xr:uid="{00000000-0005-0000-0000-000013230000}"/>
    <cellStyle name="Assumption Number. 2 4 2 3" xfId="9024" xr:uid="{00000000-0005-0000-0000-000014230000}"/>
    <cellStyle name="Assumption Number. 2 4 2 3 10" xfId="9025" xr:uid="{00000000-0005-0000-0000-000015230000}"/>
    <cellStyle name="Assumption Number. 2 4 2 3 2" xfId="9026" xr:uid="{00000000-0005-0000-0000-000016230000}"/>
    <cellStyle name="Assumption Number. 2 4 2 3 3" xfId="9027" xr:uid="{00000000-0005-0000-0000-000017230000}"/>
    <cellStyle name="Assumption Number. 2 4 2 3 4" xfId="9028" xr:uid="{00000000-0005-0000-0000-000018230000}"/>
    <cellStyle name="Assumption Number. 2 4 2 3 5" xfId="9029" xr:uid="{00000000-0005-0000-0000-000019230000}"/>
    <cellStyle name="Assumption Number. 2 4 2 3 6" xfId="9030" xr:uid="{00000000-0005-0000-0000-00001A230000}"/>
    <cellStyle name="Assumption Number. 2 4 2 3 7" xfId="9031" xr:uid="{00000000-0005-0000-0000-00001B230000}"/>
    <cellStyle name="Assumption Number. 2 4 2 3 8" xfId="9032" xr:uid="{00000000-0005-0000-0000-00001C230000}"/>
    <cellStyle name="Assumption Number. 2 4 2 3 9" xfId="9033" xr:uid="{00000000-0005-0000-0000-00001D230000}"/>
    <cellStyle name="Assumption Number. 2 4 2 4" xfId="9034" xr:uid="{00000000-0005-0000-0000-00001E230000}"/>
    <cellStyle name="Assumption Number. 2 4 2 5" xfId="9035" xr:uid="{00000000-0005-0000-0000-00001F230000}"/>
    <cellStyle name="Assumption Number. 2 4 2 6" xfId="9036" xr:uid="{00000000-0005-0000-0000-000020230000}"/>
    <cellStyle name="Assumption Number. 2 4 2 7" xfId="9037" xr:uid="{00000000-0005-0000-0000-000021230000}"/>
    <cellStyle name="Assumption Number. 2 4 2 8" xfId="9038" xr:uid="{00000000-0005-0000-0000-000022230000}"/>
    <cellStyle name="Assumption Number. 2 4 2 9" xfId="9039" xr:uid="{00000000-0005-0000-0000-000023230000}"/>
    <cellStyle name="Assumption Number. 2 4 3" xfId="9040" xr:uid="{00000000-0005-0000-0000-000024230000}"/>
    <cellStyle name="Assumption Number. 2 4 3 10" xfId="9041" xr:uid="{00000000-0005-0000-0000-000025230000}"/>
    <cellStyle name="Assumption Number. 2 4 3 2" xfId="9042" xr:uid="{00000000-0005-0000-0000-000026230000}"/>
    <cellStyle name="Assumption Number. 2 4 3 2 10" xfId="9043" xr:uid="{00000000-0005-0000-0000-000027230000}"/>
    <cellStyle name="Assumption Number. 2 4 3 2 2" xfId="9044" xr:uid="{00000000-0005-0000-0000-000028230000}"/>
    <cellStyle name="Assumption Number. 2 4 3 2 3" xfId="9045" xr:uid="{00000000-0005-0000-0000-000029230000}"/>
    <cellStyle name="Assumption Number. 2 4 3 2 4" xfId="9046" xr:uid="{00000000-0005-0000-0000-00002A230000}"/>
    <cellStyle name="Assumption Number. 2 4 3 2 5" xfId="9047" xr:uid="{00000000-0005-0000-0000-00002B230000}"/>
    <cellStyle name="Assumption Number. 2 4 3 2 6" xfId="9048" xr:uid="{00000000-0005-0000-0000-00002C230000}"/>
    <cellStyle name="Assumption Number. 2 4 3 2 7" xfId="9049" xr:uid="{00000000-0005-0000-0000-00002D230000}"/>
    <cellStyle name="Assumption Number. 2 4 3 2 8" xfId="9050" xr:uid="{00000000-0005-0000-0000-00002E230000}"/>
    <cellStyle name="Assumption Number. 2 4 3 2 9" xfId="9051" xr:uid="{00000000-0005-0000-0000-00002F230000}"/>
    <cellStyle name="Assumption Number. 2 4 3 3" xfId="9052" xr:uid="{00000000-0005-0000-0000-000030230000}"/>
    <cellStyle name="Assumption Number. 2 4 3 4" xfId="9053" xr:uid="{00000000-0005-0000-0000-000031230000}"/>
    <cellStyle name="Assumption Number. 2 4 3 5" xfId="9054" xr:uid="{00000000-0005-0000-0000-000032230000}"/>
    <cellStyle name="Assumption Number. 2 4 3 6" xfId="9055" xr:uid="{00000000-0005-0000-0000-000033230000}"/>
    <cellStyle name="Assumption Number. 2 4 3 7" xfId="9056" xr:uid="{00000000-0005-0000-0000-000034230000}"/>
    <cellStyle name="Assumption Number. 2 4 3 8" xfId="9057" xr:uid="{00000000-0005-0000-0000-000035230000}"/>
    <cellStyle name="Assumption Number. 2 4 3 9" xfId="9058" xr:uid="{00000000-0005-0000-0000-000036230000}"/>
    <cellStyle name="Assumption Number. 2 4 4" xfId="9059" xr:uid="{00000000-0005-0000-0000-000037230000}"/>
    <cellStyle name="Assumption Number. 2 4 4 10" xfId="9060" xr:uid="{00000000-0005-0000-0000-000038230000}"/>
    <cellStyle name="Assumption Number. 2 4 4 2" xfId="9061" xr:uid="{00000000-0005-0000-0000-000039230000}"/>
    <cellStyle name="Assumption Number. 2 4 4 3" xfId="9062" xr:uid="{00000000-0005-0000-0000-00003A230000}"/>
    <cellStyle name="Assumption Number. 2 4 4 4" xfId="9063" xr:uid="{00000000-0005-0000-0000-00003B230000}"/>
    <cellStyle name="Assumption Number. 2 4 4 5" xfId="9064" xr:uid="{00000000-0005-0000-0000-00003C230000}"/>
    <cellStyle name="Assumption Number. 2 4 4 6" xfId="9065" xr:uid="{00000000-0005-0000-0000-00003D230000}"/>
    <cellStyle name="Assumption Number. 2 4 4 7" xfId="9066" xr:uid="{00000000-0005-0000-0000-00003E230000}"/>
    <cellStyle name="Assumption Number. 2 4 4 8" xfId="9067" xr:uid="{00000000-0005-0000-0000-00003F230000}"/>
    <cellStyle name="Assumption Number. 2 4 4 9" xfId="9068" xr:uid="{00000000-0005-0000-0000-000040230000}"/>
    <cellStyle name="Assumption Number. 2 4 5" xfId="9069" xr:uid="{00000000-0005-0000-0000-000041230000}"/>
    <cellStyle name="Assumption Number. 2 4 6" xfId="9070" xr:uid="{00000000-0005-0000-0000-000042230000}"/>
    <cellStyle name="Assumption Number. 2 4 7" xfId="9071" xr:uid="{00000000-0005-0000-0000-000043230000}"/>
    <cellStyle name="Assumption Number. 2 4 8" xfId="9072" xr:uid="{00000000-0005-0000-0000-000044230000}"/>
    <cellStyle name="Assumption Number. 2 4 9" xfId="9073" xr:uid="{00000000-0005-0000-0000-000045230000}"/>
    <cellStyle name="Assumption Number. 2 5" xfId="9074" xr:uid="{00000000-0005-0000-0000-000046230000}"/>
    <cellStyle name="Assumption Number. 2 5 10" xfId="9075" xr:uid="{00000000-0005-0000-0000-000047230000}"/>
    <cellStyle name="Assumption Number. 2 5 11" xfId="9076" xr:uid="{00000000-0005-0000-0000-000048230000}"/>
    <cellStyle name="Assumption Number. 2 5 12" xfId="9077" xr:uid="{00000000-0005-0000-0000-000049230000}"/>
    <cellStyle name="Assumption Number. 2 5 13" xfId="9078" xr:uid="{00000000-0005-0000-0000-00004A230000}"/>
    <cellStyle name="Assumption Number. 2 5 2" xfId="9079" xr:uid="{00000000-0005-0000-0000-00004B230000}"/>
    <cellStyle name="Assumption Number. 2 5 2 10" xfId="9080" xr:uid="{00000000-0005-0000-0000-00004C230000}"/>
    <cellStyle name="Assumption Number. 2 5 2 11" xfId="9081" xr:uid="{00000000-0005-0000-0000-00004D230000}"/>
    <cellStyle name="Assumption Number. 2 5 2 12" xfId="9082" xr:uid="{00000000-0005-0000-0000-00004E230000}"/>
    <cellStyle name="Assumption Number. 2 5 2 2" xfId="9083" xr:uid="{00000000-0005-0000-0000-00004F230000}"/>
    <cellStyle name="Assumption Number. 2 5 2 2 10" xfId="9084" xr:uid="{00000000-0005-0000-0000-000050230000}"/>
    <cellStyle name="Assumption Number. 2 5 2 2 2" xfId="9085" xr:uid="{00000000-0005-0000-0000-000051230000}"/>
    <cellStyle name="Assumption Number. 2 5 2 2 2 10" xfId="9086" xr:uid="{00000000-0005-0000-0000-000052230000}"/>
    <cellStyle name="Assumption Number. 2 5 2 2 2 2" xfId="9087" xr:uid="{00000000-0005-0000-0000-000053230000}"/>
    <cellStyle name="Assumption Number. 2 5 2 2 2 3" xfId="9088" xr:uid="{00000000-0005-0000-0000-000054230000}"/>
    <cellStyle name="Assumption Number. 2 5 2 2 2 4" xfId="9089" xr:uid="{00000000-0005-0000-0000-000055230000}"/>
    <cellStyle name="Assumption Number. 2 5 2 2 2 5" xfId="9090" xr:uid="{00000000-0005-0000-0000-000056230000}"/>
    <cellStyle name="Assumption Number. 2 5 2 2 2 6" xfId="9091" xr:uid="{00000000-0005-0000-0000-000057230000}"/>
    <cellStyle name="Assumption Number. 2 5 2 2 2 7" xfId="9092" xr:uid="{00000000-0005-0000-0000-000058230000}"/>
    <cellStyle name="Assumption Number. 2 5 2 2 2 8" xfId="9093" xr:uid="{00000000-0005-0000-0000-000059230000}"/>
    <cellStyle name="Assumption Number. 2 5 2 2 2 9" xfId="9094" xr:uid="{00000000-0005-0000-0000-00005A230000}"/>
    <cellStyle name="Assumption Number. 2 5 2 2 3" xfId="9095" xr:uid="{00000000-0005-0000-0000-00005B230000}"/>
    <cellStyle name="Assumption Number. 2 5 2 2 4" xfId="9096" xr:uid="{00000000-0005-0000-0000-00005C230000}"/>
    <cellStyle name="Assumption Number. 2 5 2 2 5" xfId="9097" xr:uid="{00000000-0005-0000-0000-00005D230000}"/>
    <cellStyle name="Assumption Number. 2 5 2 2 6" xfId="9098" xr:uid="{00000000-0005-0000-0000-00005E230000}"/>
    <cellStyle name="Assumption Number. 2 5 2 2 7" xfId="9099" xr:uid="{00000000-0005-0000-0000-00005F230000}"/>
    <cellStyle name="Assumption Number. 2 5 2 2 8" xfId="9100" xr:uid="{00000000-0005-0000-0000-000060230000}"/>
    <cellStyle name="Assumption Number. 2 5 2 2 9" xfId="9101" xr:uid="{00000000-0005-0000-0000-000061230000}"/>
    <cellStyle name="Assumption Number. 2 5 2 3" xfId="9102" xr:uid="{00000000-0005-0000-0000-000062230000}"/>
    <cellStyle name="Assumption Number. 2 5 2 3 10" xfId="9103" xr:uid="{00000000-0005-0000-0000-000063230000}"/>
    <cellStyle name="Assumption Number. 2 5 2 3 2" xfId="9104" xr:uid="{00000000-0005-0000-0000-000064230000}"/>
    <cellStyle name="Assumption Number. 2 5 2 3 3" xfId="9105" xr:uid="{00000000-0005-0000-0000-000065230000}"/>
    <cellStyle name="Assumption Number. 2 5 2 3 4" xfId="9106" xr:uid="{00000000-0005-0000-0000-000066230000}"/>
    <cellStyle name="Assumption Number. 2 5 2 3 5" xfId="9107" xr:uid="{00000000-0005-0000-0000-000067230000}"/>
    <cellStyle name="Assumption Number. 2 5 2 3 6" xfId="9108" xr:uid="{00000000-0005-0000-0000-000068230000}"/>
    <cellStyle name="Assumption Number. 2 5 2 3 7" xfId="9109" xr:uid="{00000000-0005-0000-0000-000069230000}"/>
    <cellStyle name="Assumption Number. 2 5 2 3 8" xfId="9110" xr:uid="{00000000-0005-0000-0000-00006A230000}"/>
    <cellStyle name="Assumption Number. 2 5 2 3 9" xfId="9111" xr:uid="{00000000-0005-0000-0000-00006B230000}"/>
    <cellStyle name="Assumption Number. 2 5 2 4" xfId="9112" xr:uid="{00000000-0005-0000-0000-00006C230000}"/>
    <cellStyle name="Assumption Number. 2 5 2 5" xfId="9113" xr:uid="{00000000-0005-0000-0000-00006D230000}"/>
    <cellStyle name="Assumption Number. 2 5 2 6" xfId="9114" xr:uid="{00000000-0005-0000-0000-00006E230000}"/>
    <cellStyle name="Assumption Number. 2 5 2 7" xfId="9115" xr:uid="{00000000-0005-0000-0000-00006F230000}"/>
    <cellStyle name="Assumption Number. 2 5 2 8" xfId="9116" xr:uid="{00000000-0005-0000-0000-000070230000}"/>
    <cellStyle name="Assumption Number. 2 5 2 9" xfId="9117" xr:uid="{00000000-0005-0000-0000-000071230000}"/>
    <cellStyle name="Assumption Number. 2 5 3" xfId="9118" xr:uid="{00000000-0005-0000-0000-000072230000}"/>
    <cellStyle name="Assumption Number. 2 5 3 10" xfId="9119" xr:uid="{00000000-0005-0000-0000-000073230000}"/>
    <cellStyle name="Assumption Number. 2 5 3 2" xfId="9120" xr:uid="{00000000-0005-0000-0000-000074230000}"/>
    <cellStyle name="Assumption Number. 2 5 3 2 10" xfId="9121" xr:uid="{00000000-0005-0000-0000-000075230000}"/>
    <cellStyle name="Assumption Number. 2 5 3 2 2" xfId="9122" xr:uid="{00000000-0005-0000-0000-000076230000}"/>
    <cellStyle name="Assumption Number. 2 5 3 2 3" xfId="9123" xr:uid="{00000000-0005-0000-0000-000077230000}"/>
    <cellStyle name="Assumption Number. 2 5 3 2 4" xfId="9124" xr:uid="{00000000-0005-0000-0000-000078230000}"/>
    <cellStyle name="Assumption Number. 2 5 3 2 5" xfId="9125" xr:uid="{00000000-0005-0000-0000-000079230000}"/>
    <cellStyle name="Assumption Number. 2 5 3 2 6" xfId="9126" xr:uid="{00000000-0005-0000-0000-00007A230000}"/>
    <cellStyle name="Assumption Number. 2 5 3 2 7" xfId="9127" xr:uid="{00000000-0005-0000-0000-00007B230000}"/>
    <cellStyle name="Assumption Number. 2 5 3 2 8" xfId="9128" xr:uid="{00000000-0005-0000-0000-00007C230000}"/>
    <cellStyle name="Assumption Number. 2 5 3 2 9" xfId="9129" xr:uid="{00000000-0005-0000-0000-00007D230000}"/>
    <cellStyle name="Assumption Number. 2 5 3 3" xfId="9130" xr:uid="{00000000-0005-0000-0000-00007E230000}"/>
    <cellStyle name="Assumption Number. 2 5 3 4" xfId="9131" xr:uid="{00000000-0005-0000-0000-00007F230000}"/>
    <cellStyle name="Assumption Number. 2 5 3 5" xfId="9132" xr:uid="{00000000-0005-0000-0000-000080230000}"/>
    <cellStyle name="Assumption Number. 2 5 3 6" xfId="9133" xr:uid="{00000000-0005-0000-0000-000081230000}"/>
    <cellStyle name="Assumption Number. 2 5 3 7" xfId="9134" xr:uid="{00000000-0005-0000-0000-000082230000}"/>
    <cellStyle name="Assumption Number. 2 5 3 8" xfId="9135" xr:uid="{00000000-0005-0000-0000-000083230000}"/>
    <cellStyle name="Assumption Number. 2 5 3 9" xfId="9136" xr:uid="{00000000-0005-0000-0000-000084230000}"/>
    <cellStyle name="Assumption Number. 2 5 4" xfId="9137" xr:uid="{00000000-0005-0000-0000-000085230000}"/>
    <cellStyle name="Assumption Number. 2 5 4 10" xfId="9138" xr:uid="{00000000-0005-0000-0000-000086230000}"/>
    <cellStyle name="Assumption Number. 2 5 4 2" xfId="9139" xr:uid="{00000000-0005-0000-0000-000087230000}"/>
    <cellStyle name="Assumption Number. 2 5 4 3" xfId="9140" xr:uid="{00000000-0005-0000-0000-000088230000}"/>
    <cellStyle name="Assumption Number. 2 5 4 4" xfId="9141" xr:uid="{00000000-0005-0000-0000-000089230000}"/>
    <cellStyle name="Assumption Number. 2 5 4 5" xfId="9142" xr:uid="{00000000-0005-0000-0000-00008A230000}"/>
    <cellStyle name="Assumption Number. 2 5 4 6" xfId="9143" xr:uid="{00000000-0005-0000-0000-00008B230000}"/>
    <cellStyle name="Assumption Number. 2 5 4 7" xfId="9144" xr:uid="{00000000-0005-0000-0000-00008C230000}"/>
    <cellStyle name="Assumption Number. 2 5 4 8" xfId="9145" xr:uid="{00000000-0005-0000-0000-00008D230000}"/>
    <cellStyle name="Assumption Number. 2 5 4 9" xfId="9146" xr:uid="{00000000-0005-0000-0000-00008E230000}"/>
    <cellStyle name="Assumption Number. 2 5 5" xfId="9147" xr:uid="{00000000-0005-0000-0000-00008F230000}"/>
    <cellStyle name="Assumption Number. 2 5 6" xfId="9148" xr:uid="{00000000-0005-0000-0000-000090230000}"/>
    <cellStyle name="Assumption Number. 2 5 7" xfId="9149" xr:uid="{00000000-0005-0000-0000-000091230000}"/>
    <cellStyle name="Assumption Number. 2 5 8" xfId="9150" xr:uid="{00000000-0005-0000-0000-000092230000}"/>
    <cellStyle name="Assumption Number. 2 5 9" xfId="9151" xr:uid="{00000000-0005-0000-0000-000093230000}"/>
    <cellStyle name="Assumption Number. 2 6" xfId="9152" xr:uid="{00000000-0005-0000-0000-000094230000}"/>
    <cellStyle name="Assumption Number. 2 6 10" xfId="9153" xr:uid="{00000000-0005-0000-0000-000095230000}"/>
    <cellStyle name="Assumption Number. 2 6 11" xfId="9154" xr:uid="{00000000-0005-0000-0000-000096230000}"/>
    <cellStyle name="Assumption Number. 2 6 12" xfId="9155" xr:uid="{00000000-0005-0000-0000-000097230000}"/>
    <cellStyle name="Assumption Number. 2 6 2" xfId="9156" xr:uid="{00000000-0005-0000-0000-000098230000}"/>
    <cellStyle name="Assumption Number. 2 6 2 10" xfId="9157" xr:uid="{00000000-0005-0000-0000-000099230000}"/>
    <cellStyle name="Assumption Number. 2 6 2 2" xfId="9158" xr:uid="{00000000-0005-0000-0000-00009A230000}"/>
    <cellStyle name="Assumption Number. 2 6 2 2 10" xfId="9159" xr:uid="{00000000-0005-0000-0000-00009B230000}"/>
    <cellStyle name="Assumption Number. 2 6 2 2 2" xfId="9160" xr:uid="{00000000-0005-0000-0000-00009C230000}"/>
    <cellStyle name="Assumption Number. 2 6 2 2 3" xfId="9161" xr:uid="{00000000-0005-0000-0000-00009D230000}"/>
    <cellStyle name="Assumption Number. 2 6 2 2 4" xfId="9162" xr:uid="{00000000-0005-0000-0000-00009E230000}"/>
    <cellStyle name="Assumption Number. 2 6 2 2 5" xfId="9163" xr:uid="{00000000-0005-0000-0000-00009F230000}"/>
    <cellStyle name="Assumption Number. 2 6 2 2 6" xfId="9164" xr:uid="{00000000-0005-0000-0000-0000A0230000}"/>
    <cellStyle name="Assumption Number. 2 6 2 2 7" xfId="9165" xr:uid="{00000000-0005-0000-0000-0000A1230000}"/>
    <cellStyle name="Assumption Number. 2 6 2 2 8" xfId="9166" xr:uid="{00000000-0005-0000-0000-0000A2230000}"/>
    <cellStyle name="Assumption Number. 2 6 2 2 9" xfId="9167" xr:uid="{00000000-0005-0000-0000-0000A3230000}"/>
    <cellStyle name="Assumption Number. 2 6 2 3" xfId="9168" xr:uid="{00000000-0005-0000-0000-0000A4230000}"/>
    <cellStyle name="Assumption Number. 2 6 2 4" xfId="9169" xr:uid="{00000000-0005-0000-0000-0000A5230000}"/>
    <cellStyle name="Assumption Number. 2 6 2 5" xfId="9170" xr:uid="{00000000-0005-0000-0000-0000A6230000}"/>
    <cellStyle name="Assumption Number. 2 6 2 6" xfId="9171" xr:uid="{00000000-0005-0000-0000-0000A7230000}"/>
    <cellStyle name="Assumption Number. 2 6 2 7" xfId="9172" xr:uid="{00000000-0005-0000-0000-0000A8230000}"/>
    <cellStyle name="Assumption Number. 2 6 2 8" xfId="9173" xr:uid="{00000000-0005-0000-0000-0000A9230000}"/>
    <cellStyle name="Assumption Number. 2 6 2 9" xfId="9174" xr:uid="{00000000-0005-0000-0000-0000AA230000}"/>
    <cellStyle name="Assumption Number. 2 6 3" xfId="9175" xr:uid="{00000000-0005-0000-0000-0000AB230000}"/>
    <cellStyle name="Assumption Number. 2 6 3 10" xfId="9176" xr:uid="{00000000-0005-0000-0000-0000AC230000}"/>
    <cellStyle name="Assumption Number. 2 6 3 2" xfId="9177" xr:uid="{00000000-0005-0000-0000-0000AD230000}"/>
    <cellStyle name="Assumption Number. 2 6 3 3" xfId="9178" xr:uid="{00000000-0005-0000-0000-0000AE230000}"/>
    <cellStyle name="Assumption Number. 2 6 3 4" xfId="9179" xr:uid="{00000000-0005-0000-0000-0000AF230000}"/>
    <cellStyle name="Assumption Number. 2 6 3 5" xfId="9180" xr:uid="{00000000-0005-0000-0000-0000B0230000}"/>
    <cellStyle name="Assumption Number. 2 6 3 6" xfId="9181" xr:uid="{00000000-0005-0000-0000-0000B1230000}"/>
    <cellStyle name="Assumption Number. 2 6 3 7" xfId="9182" xr:uid="{00000000-0005-0000-0000-0000B2230000}"/>
    <cellStyle name="Assumption Number. 2 6 3 8" xfId="9183" xr:uid="{00000000-0005-0000-0000-0000B3230000}"/>
    <cellStyle name="Assumption Number. 2 6 3 9" xfId="9184" xr:uid="{00000000-0005-0000-0000-0000B4230000}"/>
    <cellStyle name="Assumption Number. 2 6 4" xfId="9185" xr:uid="{00000000-0005-0000-0000-0000B5230000}"/>
    <cellStyle name="Assumption Number. 2 6 5" xfId="9186" xr:uid="{00000000-0005-0000-0000-0000B6230000}"/>
    <cellStyle name="Assumption Number. 2 6 6" xfId="9187" xr:uid="{00000000-0005-0000-0000-0000B7230000}"/>
    <cellStyle name="Assumption Number. 2 6 7" xfId="9188" xr:uid="{00000000-0005-0000-0000-0000B8230000}"/>
    <cellStyle name="Assumption Number. 2 6 8" xfId="9189" xr:uid="{00000000-0005-0000-0000-0000B9230000}"/>
    <cellStyle name="Assumption Number. 2 6 9" xfId="9190" xr:uid="{00000000-0005-0000-0000-0000BA230000}"/>
    <cellStyle name="Assumption Number. 2 7" xfId="9191" xr:uid="{00000000-0005-0000-0000-0000BB230000}"/>
    <cellStyle name="Assumption Number. 2 7 10" xfId="9192" xr:uid="{00000000-0005-0000-0000-0000BC230000}"/>
    <cellStyle name="Assumption Number. 2 7 11" xfId="9193" xr:uid="{00000000-0005-0000-0000-0000BD230000}"/>
    <cellStyle name="Assumption Number. 2 7 12" xfId="9194" xr:uid="{00000000-0005-0000-0000-0000BE230000}"/>
    <cellStyle name="Assumption Number. 2 7 2" xfId="9195" xr:uid="{00000000-0005-0000-0000-0000BF230000}"/>
    <cellStyle name="Assumption Number. 2 7 2 10" xfId="9196" xr:uid="{00000000-0005-0000-0000-0000C0230000}"/>
    <cellStyle name="Assumption Number. 2 7 2 2" xfId="9197" xr:uid="{00000000-0005-0000-0000-0000C1230000}"/>
    <cellStyle name="Assumption Number. 2 7 2 2 10" xfId="9198" xr:uid="{00000000-0005-0000-0000-0000C2230000}"/>
    <cellStyle name="Assumption Number. 2 7 2 2 2" xfId="9199" xr:uid="{00000000-0005-0000-0000-0000C3230000}"/>
    <cellStyle name="Assumption Number. 2 7 2 2 3" xfId="9200" xr:uid="{00000000-0005-0000-0000-0000C4230000}"/>
    <cellStyle name="Assumption Number. 2 7 2 2 4" xfId="9201" xr:uid="{00000000-0005-0000-0000-0000C5230000}"/>
    <cellStyle name="Assumption Number. 2 7 2 2 5" xfId="9202" xr:uid="{00000000-0005-0000-0000-0000C6230000}"/>
    <cellStyle name="Assumption Number. 2 7 2 2 6" xfId="9203" xr:uid="{00000000-0005-0000-0000-0000C7230000}"/>
    <cellStyle name="Assumption Number. 2 7 2 2 7" xfId="9204" xr:uid="{00000000-0005-0000-0000-0000C8230000}"/>
    <cellStyle name="Assumption Number. 2 7 2 2 8" xfId="9205" xr:uid="{00000000-0005-0000-0000-0000C9230000}"/>
    <cellStyle name="Assumption Number. 2 7 2 2 9" xfId="9206" xr:uid="{00000000-0005-0000-0000-0000CA230000}"/>
    <cellStyle name="Assumption Number. 2 7 2 3" xfId="9207" xr:uid="{00000000-0005-0000-0000-0000CB230000}"/>
    <cellStyle name="Assumption Number. 2 7 2 4" xfId="9208" xr:uid="{00000000-0005-0000-0000-0000CC230000}"/>
    <cellStyle name="Assumption Number. 2 7 2 5" xfId="9209" xr:uid="{00000000-0005-0000-0000-0000CD230000}"/>
    <cellStyle name="Assumption Number. 2 7 2 6" xfId="9210" xr:uid="{00000000-0005-0000-0000-0000CE230000}"/>
    <cellStyle name="Assumption Number. 2 7 2 7" xfId="9211" xr:uid="{00000000-0005-0000-0000-0000CF230000}"/>
    <cellStyle name="Assumption Number. 2 7 2 8" xfId="9212" xr:uid="{00000000-0005-0000-0000-0000D0230000}"/>
    <cellStyle name="Assumption Number. 2 7 2 9" xfId="9213" xr:uid="{00000000-0005-0000-0000-0000D1230000}"/>
    <cellStyle name="Assumption Number. 2 7 3" xfId="9214" xr:uid="{00000000-0005-0000-0000-0000D2230000}"/>
    <cellStyle name="Assumption Number. 2 7 3 10" xfId="9215" xr:uid="{00000000-0005-0000-0000-0000D3230000}"/>
    <cellStyle name="Assumption Number. 2 7 3 2" xfId="9216" xr:uid="{00000000-0005-0000-0000-0000D4230000}"/>
    <cellStyle name="Assumption Number. 2 7 3 3" xfId="9217" xr:uid="{00000000-0005-0000-0000-0000D5230000}"/>
    <cellStyle name="Assumption Number. 2 7 3 4" xfId="9218" xr:uid="{00000000-0005-0000-0000-0000D6230000}"/>
    <cellStyle name="Assumption Number. 2 7 3 5" xfId="9219" xr:uid="{00000000-0005-0000-0000-0000D7230000}"/>
    <cellStyle name="Assumption Number. 2 7 3 6" xfId="9220" xr:uid="{00000000-0005-0000-0000-0000D8230000}"/>
    <cellStyle name="Assumption Number. 2 7 3 7" xfId="9221" xr:uid="{00000000-0005-0000-0000-0000D9230000}"/>
    <cellStyle name="Assumption Number. 2 7 3 8" xfId="9222" xr:uid="{00000000-0005-0000-0000-0000DA230000}"/>
    <cellStyle name="Assumption Number. 2 7 3 9" xfId="9223" xr:uid="{00000000-0005-0000-0000-0000DB230000}"/>
    <cellStyle name="Assumption Number. 2 7 4" xfId="9224" xr:uid="{00000000-0005-0000-0000-0000DC230000}"/>
    <cellStyle name="Assumption Number. 2 7 5" xfId="9225" xr:uid="{00000000-0005-0000-0000-0000DD230000}"/>
    <cellStyle name="Assumption Number. 2 7 6" xfId="9226" xr:uid="{00000000-0005-0000-0000-0000DE230000}"/>
    <cellStyle name="Assumption Number. 2 7 7" xfId="9227" xr:uid="{00000000-0005-0000-0000-0000DF230000}"/>
    <cellStyle name="Assumption Number. 2 7 8" xfId="9228" xr:uid="{00000000-0005-0000-0000-0000E0230000}"/>
    <cellStyle name="Assumption Number. 2 7 9" xfId="9229" xr:uid="{00000000-0005-0000-0000-0000E1230000}"/>
    <cellStyle name="Assumption Number. 2 8" xfId="9230" xr:uid="{00000000-0005-0000-0000-0000E2230000}"/>
    <cellStyle name="Assumption Number. 2 8 10" xfId="9231" xr:uid="{00000000-0005-0000-0000-0000E3230000}"/>
    <cellStyle name="Assumption Number. 2 8 11" xfId="9232" xr:uid="{00000000-0005-0000-0000-0000E4230000}"/>
    <cellStyle name="Assumption Number. 2 8 12" xfId="9233" xr:uid="{00000000-0005-0000-0000-0000E5230000}"/>
    <cellStyle name="Assumption Number. 2 8 2" xfId="9234" xr:uid="{00000000-0005-0000-0000-0000E6230000}"/>
    <cellStyle name="Assumption Number. 2 8 2 10" xfId="9235" xr:uid="{00000000-0005-0000-0000-0000E7230000}"/>
    <cellStyle name="Assumption Number. 2 8 2 2" xfId="9236" xr:uid="{00000000-0005-0000-0000-0000E8230000}"/>
    <cellStyle name="Assumption Number. 2 8 2 2 10" xfId="9237" xr:uid="{00000000-0005-0000-0000-0000E9230000}"/>
    <cellStyle name="Assumption Number. 2 8 2 2 2" xfId="9238" xr:uid="{00000000-0005-0000-0000-0000EA230000}"/>
    <cellStyle name="Assumption Number. 2 8 2 2 3" xfId="9239" xr:uid="{00000000-0005-0000-0000-0000EB230000}"/>
    <cellStyle name="Assumption Number. 2 8 2 2 4" xfId="9240" xr:uid="{00000000-0005-0000-0000-0000EC230000}"/>
    <cellStyle name="Assumption Number. 2 8 2 2 5" xfId="9241" xr:uid="{00000000-0005-0000-0000-0000ED230000}"/>
    <cellStyle name="Assumption Number. 2 8 2 2 6" xfId="9242" xr:uid="{00000000-0005-0000-0000-0000EE230000}"/>
    <cellStyle name="Assumption Number. 2 8 2 2 7" xfId="9243" xr:uid="{00000000-0005-0000-0000-0000EF230000}"/>
    <cellStyle name="Assumption Number. 2 8 2 2 8" xfId="9244" xr:uid="{00000000-0005-0000-0000-0000F0230000}"/>
    <cellStyle name="Assumption Number. 2 8 2 2 9" xfId="9245" xr:uid="{00000000-0005-0000-0000-0000F1230000}"/>
    <cellStyle name="Assumption Number. 2 8 2 3" xfId="9246" xr:uid="{00000000-0005-0000-0000-0000F2230000}"/>
    <cellStyle name="Assumption Number. 2 8 2 4" xfId="9247" xr:uid="{00000000-0005-0000-0000-0000F3230000}"/>
    <cellStyle name="Assumption Number. 2 8 2 5" xfId="9248" xr:uid="{00000000-0005-0000-0000-0000F4230000}"/>
    <cellStyle name="Assumption Number. 2 8 2 6" xfId="9249" xr:uid="{00000000-0005-0000-0000-0000F5230000}"/>
    <cellStyle name="Assumption Number. 2 8 2 7" xfId="9250" xr:uid="{00000000-0005-0000-0000-0000F6230000}"/>
    <cellStyle name="Assumption Number. 2 8 2 8" xfId="9251" xr:uid="{00000000-0005-0000-0000-0000F7230000}"/>
    <cellStyle name="Assumption Number. 2 8 2 9" xfId="9252" xr:uid="{00000000-0005-0000-0000-0000F8230000}"/>
    <cellStyle name="Assumption Number. 2 8 3" xfId="9253" xr:uid="{00000000-0005-0000-0000-0000F9230000}"/>
    <cellStyle name="Assumption Number. 2 8 3 10" xfId="9254" xr:uid="{00000000-0005-0000-0000-0000FA230000}"/>
    <cellStyle name="Assumption Number. 2 8 3 2" xfId="9255" xr:uid="{00000000-0005-0000-0000-0000FB230000}"/>
    <cellStyle name="Assumption Number. 2 8 3 3" xfId="9256" xr:uid="{00000000-0005-0000-0000-0000FC230000}"/>
    <cellStyle name="Assumption Number. 2 8 3 4" xfId="9257" xr:uid="{00000000-0005-0000-0000-0000FD230000}"/>
    <cellStyle name="Assumption Number. 2 8 3 5" xfId="9258" xr:uid="{00000000-0005-0000-0000-0000FE230000}"/>
    <cellStyle name="Assumption Number. 2 8 3 6" xfId="9259" xr:uid="{00000000-0005-0000-0000-0000FF230000}"/>
    <cellStyle name="Assumption Number. 2 8 3 7" xfId="9260" xr:uid="{00000000-0005-0000-0000-000000240000}"/>
    <cellStyle name="Assumption Number. 2 8 3 8" xfId="9261" xr:uid="{00000000-0005-0000-0000-000001240000}"/>
    <cellStyle name="Assumption Number. 2 8 3 9" xfId="9262" xr:uid="{00000000-0005-0000-0000-000002240000}"/>
    <cellStyle name="Assumption Number. 2 8 4" xfId="9263" xr:uid="{00000000-0005-0000-0000-000003240000}"/>
    <cellStyle name="Assumption Number. 2 8 5" xfId="9264" xr:uid="{00000000-0005-0000-0000-000004240000}"/>
    <cellStyle name="Assumption Number. 2 8 6" xfId="9265" xr:uid="{00000000-0005-0000-0000-000005240000}"/>
    <cellStyle name="Assumption Number. 2 8 7" xfId="9266" xr:uid="{00000000-0005-0000-0000-000006240000}"/>
    <cellStyle name="Assumption Number. 2 8 8" xfId="9267" xr:uid="{00000000-0005-0000-0000-000007240000}"/>
    <cellStyle name="Assumption Number. 2 8 9" xfId="9268" xr:uid="{00000000-0005-0000-0000-000008240000}"/>
    <cellStyle name="Assumption Number. 2 9" xfId="9269" xr:uid="{00000000-0005-0000-0000-000009240000}"/>
    <cellStyle name="Assumption Number. 2 9 10" xfId="9270" xr:uid="{00000000-0005-0000-0000-00000A240000}"/>
    <cellStyle name="Assumption Number. 2 9 2" xfId="9271" xr:uid="{00000000-0005-0000-0000-00000B240000}"/>
    <cellStyle name="Assumption Number. 2 9 2 10" xfId="9272" xr:uid="{00000000-0005-0000-0000-00000C240000}"/>
    <cellStyle name="Assumption Number. 2 9 2 2" xfId="9273" xr:uid="{00000000-0005-0000-0000-00000D240000}"/>
    <cellStyle name="Assumption Number. 2 9 2 3" xfId="9274" xr:uid="{00000000-0005-0000-0000-00000E240000}"/>
    <cellStyle name="Assumption Number. 2 9 2 4" xfId="9275" xr:uid="{00000000-0005-0000-0000-00000F240000}"/>
    <cellStyle name="Assumption Number. 2 9 2 5" xfId="9276" xr:uid="{00000000-0005-0000-0000-000010240000}"/>
    <cellStyle name="Assumption Number. 2 9 2 6" xfId="9277" xr:uid="{00000000-0005-0000-0000-000011240000}"/>
    <cellStyle name="Assumption Number. 2 9 2 7" xfId="9278" xr:uid="{00000000-0005-0000-0000-000012240000}"/>
    <cellStyle name="Assumption Number. 2 9 2 8" xfId="9279" xr:uid="{00000000-0005-0000-0000-000013240000}"/>
    <cellStyle name="Assumption Number. 2 9 2 9" xfId="9280" xr:uid="{00000000-0005-0000-0000-000014240000}"/>
    <cellStyle name="Assumption Number. 2 9 3" xfId="9281" xr:uid="{00000000-0005-0000-0000-000015240000}"/>
    <cellStyle name="Assumption Number. 2 9 4" xfId="9282" xr:uid="{00000000-0005-0000-0000-000016240000}"/>
    <cellStyle name="Assumption Number. 2 9 5" xfId="9283" xr:uid="{00000000-0005-0000-0000-000017240000}"/>
    <cellStyle name="Assumption Number. 2 9 6" xfId="9284" xr:uid="{00000000-0005-0000-0000-000018240000}"/>
    <cellStyle name="Assumption Number. 2 9 7" xfId="9285" xr:uid="{00000000-0005-0000-0000-000019240000}"/>
    <cellStyle name="Assumption Number. 2 9 8" xfId="9286" xr:uid="{00000000-0005-0000-0000-00001A240000}"/>
    <cellStyle name="Assumption Number. 2 9 9" xfId="9287" xr:uid="{00000000-0005-0000-0000-00001B240000}"/>
    <cellStyle name="Assumption Number. 3" xfId="9288" xr:uid="{00000000-0005-0000-0000-00001C240000}"/>
    <cellStyle name="Assumption Number. 3 10" xfId="9289" xr:uid="{00000000-0005-0000-0000-00001D240000}"/>
    <cellStyle name="Assumption Number. 3 11" xfId="9290" xr:uid="{00000000-0005-0000-0000-00001E240000}"/>
    <cellStyle name="Assumption Number. 3 12" xfId="9291" xr:uid="{00000000-0005-0000-0000-00001F240000}"/>
    <cellStyle name="Assumption Number. 3 13" xfId="9292" xr:uid="{00000000-0005-0000-0000-000020240000}"/>
    <cellStyle name="Assumption Number. 3 14" xfId="9293" xr:uid="{00000000-0005-0000-0000-000021240000}"/>
    <cellStyle name="Assumption Number. 3 15" xfId="9294" xr:uid="{00000000-0005-0000-0000-000022240000}"/>
    <cellStyle name="Assumption Number. 3 16" xfId="9295" xr:uid="{00000000-0005-0000-0000-000023240000}"/>
    <cellStyle name="Assumption Number. 3 2" xfId="9296" xr:uid="{00000000-0005-0000-0000-000024240000}"/>
    <cellStyle name="Assumption Number. 3 2 10" xfId="9297" xr:uid="{00000000-0005-0000-0000-000025240000}"/>
    <cellStyle name="Assumption Number. 3 2 11" xfId="9298" xr:uid="{00000000-0005-0000-0000-000026240000}"/>
    <cellStyle name="Assumption Number. 3 2 12" xfId="9299" xr:uid="{00000000-0005-0000-0000-000027240000}"/>
    <cellStyle name="Assumption Number. 3 2 13" xfId="9300" xr:uid="{00000000-0005-0000-0000-000028240000}"/>
    <cellStyle name="Assumption Number. 3 2 14" xfId="9301" xr:uid="{00000000-0005-0000-0000-000029240000}"/>
    <cellStyle name="Assumption Number. 3 2 2" xfId="9302" xr:uid="{00000000-0005-0000-0000-00002A240000}"/>
    <cellStyle name="Assumption Number. 3 2 2 10" xfId="9303" xr:uid="{00000000-0005-0000-0000-00002B240000}"/>
    <cellStyle name="Assumption Number. 3 2 2 11" xfId="9304" xr:uid="{00000000-0005-0000-0000-00002C240000}"/>
    <cellStyle name="Assumption Number. 3 2 2 12" xfId="9305" xr:uid="{00000000-0005-0000-0000-00002D240000}"/>
    <cellStyle name="Assumption Number. 3 2 2 13" xfId="9306" xr:uid="{00000000-0005-0000-0000-00002E240000}"/>
    <cellStyle name="Assumption Number. 3 2 2 2" xfId="9307" xr:uid="{00000000-0005-0000-0000-00002F240000}"/>
    <cellStyle name="Assumption Number. 3 2 2 2 10" xfId="9308" xr:uid="{00000000-0005-0000-0000-000030240000}"/>
    <cellStyle name="Assumption Number. 3 2 2 2 11" xfId="9309" xr:uid="{00000000-0005-0000-0000-000031240000}"/>
    <cellStyle name="Assumption Number. 3 2 2 2 12" xfId="9310" xr:uid="{00000000-0005-0000-0000-000032240000}"/>
    <cellStyle name="Assumption Number. 3 2 2 2 2" xfId="9311" xr:uid="{00000000-0005-0000-0000-000033240000}"/>
    <cellStyle name="Assumption Number. 3 2 2 2 2 10" xfId="9312" xr:uid="{00000000-0005-0000-0000-000034240000}"/>
    <cellStyle name="Assumption Number. 3 2 2 2 2 2" xfId="9313" xr:uid="{00000000-0005-0000-0000-000035240000}"/>
    <cellStyle name="Assumption Number. 3 2 2 2 2 2 10" xfId="9314" xr:uid="{00000000-0005-0000-0000-000036240000}"/>
    <cellStyle name="Assumption Number. 3 2 2 2 2 2 2" xfId="9315" xr:uid="{00000000-0005-0000-0000-000037240000}"/>
    <cellStyle name="Assumption Number. 3 2 2 2 2 2 3" xfId="9316" xr:uid="{00000000-0005-0000-0000-000038240000}"/>
    <cellStyle name="Assumption Number. 3 2 2 2 2 2 4" xfId="9317" xr:uid="{00000000-0005-0000-0000-000039240000}"/>
    <cellStyle name="Assumption Number. 3 2 2 2 2 2 5" xfId="9318" xr:uid="{00000000-0005-0000-0000-00003A240000}"/>
    <cellStyle name="Assumption Number. 3 2 2 2 2 2 6" xfId="9319" xr:uid="{00000000-0005-0000-0000-00003B240000}"/>
    <cellStyle name="Assumption Number. 3 2 2 2 2 2 7" xfId="9320" xr:uid="{00000000-0005-0000-0000-00003C240000}"/>
    <cellStyle name="Assumption Number. 3 2 2 2 2 2 8" xfId="9321" xr:uid="{00000000-0005-0000-0000-00003D240000}"/>
    <cellStyle name="Assumption Number. 3 2 2 2 2 2 9" xfId="9322" xr:uid="{00000000-0005-0000-0000-00003E240000}"/>
    <cellStyle name="Assumption Number. 3 2 2 2 2 3" xfId="9323" xr:uid="{00000000-0005-0000-0000-00003F240000}"/>
    <cellStyle name="Assumption Number. 3 2 2 2 2 4" xfId="9324" xr:uid="{00000000-0005-0000-0000-000040240000}"/>
    <cellStyle name="Assumption Number. 3 2 2 2 2 5" xfId="9325" xr:uid="{00000000-0005-0000-0000-000041240000}"/>
    <cellStyle name="Assumption Number. 3 2 2 2 2 6" xfId="9326" xr:uid="{00000000-0005-0000-0000-000042240000}"/>
    <cellStyle name="Assumption Number. 3 2 2 2 2 7" xfId="9327" xr:uid="{00000000-0005-0000-0000-000043240000}"/>
    <cellStyle name="Assumption Number. 3 2 2 2 2 8" xfId="9328" xr:uid="{00000000-0005-0000-0000-000044240000}"/>
    <cellStyle name="Assumption Number. 3 2 2 2 2 9" xfId="9329" xr:uid="{00000000-0005-0000-0000-000045240000}"/>
    <cellStyle name="Assumption Number. 3 2 2 2 3" xfId="9330" xr:uid="{00000000-0005-0000-0000-000046240000}"/>
    <cellStyle name="Assumption Number. 3 2 2 2 3 10" xfId="9331" xr:uid="{00000000-0005-0000-0000-000047240000}"/>
    <cellStyle name="Assumption Number. 3 2 2 2 3 2" xfId="9332" xr:uid="{00000000-0005-0000-0000-000048240000}"/>
    <cellStyle name="Assumption Number. 3 2 2 2 3 3" xfId="9333" xr:uid="{00000000-0005-0000-0000-000049240000}"/>
    <cellStyle name="Assumption Number. 3 2 2 2 3 4" xfId="9334" xr:uid="{00000000-0005-0000-0000-00004A240000}"/>
    <cellStyle name="Assumption Number. 3 2 2 2 3 5" xfId="9335" xr:uid="{00000000-0005-0000-0000-00004B240000}"/>
    <cellStyle name="Assumption Number. 3 2 2 2 3 6" xfId="9336" xr:uid="{00000000-0005-0000-0000-00004C240000}"/>
    <cellStyle name="Assumption Number. 3 2 2 2 3 7" xfId="9337" xr:uid="{00000000-0005-0000-0000-00004D240000}"/>
    <cellStyle name="Assumption Number. 3 2 2 2 3 8" xfId="9338" xr:uid="{00000000-0005-0000-0000-00004E240000}"/>
    <cellStyle name="Assumption Number. 3 2 2 2 3 9" xfId="9339" xr:uid="{00000000-0005-0000-0000-00004F240000}"/>
    <cellStyle name="Assumption Number. 3 2 2 2 4" xfId="9340" xr:uid="{00000000-0005-0000-0000-000050240000}"/>
    <cellStyle name="Assumption Number. 3 2 2 2 5" xfId="9341" xr:uid="{00000000-0005-0000-0000-000051240000}"/>
    <cellStyle name="Assumption Number. 3 2 2 2 6" xfId="9342" xr:uid="{00000000-0005-0000-0000-000052240000}"/>
    <cellStyle name="Assumption Number. 3 2 2 2 7" xfId="9343" xr:uid="{00000000-0005-0000-0000-000053240000}"/>
    <cellStyle name="Assumption Number. 3 2 2 2 8" xfId="9344" xr:uid="{00000000-0005-0000-0000-000054240000}"/>
    <cellStyle name="Assumption Number. 3 2 2 2 9" xfId="9345" xr:uid="{00000000-0005-0000-0000-000055240000}"/>
    <cellStyle name="Assumption Number. 3 2 2 3" xfId="9346" xr:uid="{00000000-0005-0000-0000-000056240000}"/>
    <cellStyle name="Assumption Number. 3 2 2 3 10" xfId="9347" xr:uid="{00000000-0005-0000-0000-000057240000}"/>
    <cellStyle name="Assumption Number. 3 2 2 3 2" xfId="9348" xr:uid="{00000000-0005-0000-0000-000058240000}"/>
    <cellStyle name="Assumption Number. 3 2 2 3 2 10" xfId="9349" xr:uid="{00000000-0005-0000-0000-000059240000}"/>
    <cellStyle name="Assumption Number. 3 2 2 3 2 2" xfId="9350" xr:uid="{00000000-0005-0000-0000-00005A240000}"/>
    <cellStyle name="Assumption Number. 3 2 2 3 2 3" xfId="9351" xr:uid="{00000000-0005-0000-0000-00005B240000}"/>
    <cellStyle name="Assumption Number. 3 2 2 3 2 4" xfId="9352" xr:uid="{00000000-0005-0000-0000-00005C240000}"/>
    <cellStyle name="Assumption Number. 3 2 2 3 2 5" xfId="9353" xr:uid="{00000000-0005-0000-0000-00005D240000}"/>
    <cellStyle name="Assumption Number. 3 2 2 3 2 6" xfId="9354" xr:uid="{00000000-0005-0000-0000-00005E240000}"/>
    <cellStyle name="Assumption Number. 3 2 2 3 2 7" xfId="9355" xr:uid="{00000000-0005-0000-0000-00005F240000}"/>
    <cellStyle name="Assumption Number. 3 2 2 3 2 8" xfId="9356" xr:uid="{00000000-0005-0000-0000-000060240000}"/>
    <cellStyle name="Assumption Number. 3 2 2 3 2 9" xfId="9357" xr:uid="{00000000-0005-0000-0000-000061240000}"/>
    <cellStyle name="Assumption Number. 3 2 2 3 3" xfId="9358" xr:uid="{00000000-0005-0000-0000-000062240000}"/>
    <cellStyle name="Assumption Number. 3 2 2 3 4" xfId="9359" xr:uid="{00000000-0005-0000-0000-000063240000}"/>
    <cellStyle name="Assumption Number. 3 2 2 3 5" xfId="9360" xr:uid="{00000000-0005-0000-0000-000064240000}"/>
    <cellStyle name="Assumption Number. 3 2 2 3 6" xfId="9361" xr:uid="{00000000-0005-0000-0000-000065240000}"/>
    <cellStyle name="Assumption Number. 3 2 2 3 7" xfId="9362" xr:uid="{00000000-0005-0000-0000-000066240000}"/>
    <cellStyle name="Assumption Number. 3 2 2 3 8" xfId="9363" xr:uid="{00000000-0005-0000-0000-000067240000}"/>
    <cellStyle name="Assumption Number. 3 2 2 3 9" xfId="9364" xr:uid="{00000000-0005-0000-0000-000068240000}"/>
    <cellStyle name="Assumption Number. 3 2 2 4" xfId="9365" xr:uid="{00000000-0005-0000-0000-000069240000}"/>
    <cellStyle name="Assumption Number. 3 2 2 4 10" xfId="9366" xr:uid="{00000000-0005-0000-0000-00006A240000}"/>
    <cellStyle name="Assumption Number. 3 2 2 4 2" xfId="9367" xr:uid="{00000000-0005-0000-0000-00006B240000}"/>
    <cellStyle name="Assumption Number. 3 2 2 4 3" xfId="9368" xr:uid="{00000000-0005-0000-0000-00006C240000}"/>
    <cellStyle name="Assumption Number. 3 2 2 4 4" xfId="9369" xr:uid="{00000000-0005-0000-0000-00006D240000}"/>
    <cellStyle name="Assumption Number. 3 2 2 4 5" xfId="9370" xr:uid="{00000000-0005-0000-0000-00006E240000}"/>
    <cellStyle name="Assumption Number. 3 2 2 4 6" xfId="9371" xr:uid="{00000000-0005-0000-0000-00006F240000}"/>
    <cellStyle name="Assumption Number. 3 2 2 4 7" xfId="9372" xr:uid="{00000000-0005-0000-0000-000070240000}"/>
    <cellStyle name="Assumption Number. 3 2 2 4 8" xfId="9373" xr:uid="{00000000-0005-0000-0000-000071240000}"/>
    <cellStyle name="Assumption Number. 3 2 2 4 9" xfId="9374" xr:uid="{00000000-0005-0000-0000-000072240000}"/>
    <cellStyle name="Assumption Number. 3 2 2 5" xfId="9375" xr:uid="{00000000-0005-0000-0000-000073240000}"/>
    <cellStyle name="Assumption Number. 3 2 2 6" xfId="9376" xr:uid="{00000000-0005-0000-0000-000074240000}"/>
    <cellStyle name="Assumption Number. 3 2 2 7" xfId="9377" xr:uid="{00000000-0005-0000-0000-000075240000}"/>
    <cellStyle name="Assumption Number. 3 2 2 8" xfId="9378" xr:uid="{00000000-0005-0000-0000-000076240000}"/>
    <cellStyle name="Assumption Number. 3 2 2 9" xfId="9379" xr:uid="{00000000-0005-0000-0000-000077240000}"/>
    <cellStyle name="Assumption Number. 3 2 3" xfId="9380" xr:uid="{00000000-0005-0000-0000-000078240000}"/>
    <cellStyle name="Assumption Number. 3 2 3 10" xfId="9381" xr:uid="{00000000-0005-0000-0000-000079240000}"/>
    <cellStyle name="Assumption Number. 3 2 3 11" xfId="9382" xr:uid="{00000000-0005-0000-0000-00007A240000}"/>
    <cellStyle name="Assumption Number. 3 2 3 12" xfId="9383" xr:uid="{00000000-0005-0000-0000-00007B240000}"/>
    <cellStyle name="Assumption Number. 3 2 3 2" xfId="9384" xr:uid="{00000000-0005-0000-0000-00007C240000}"/>
    <cellStyle name="Assumption Number. 3 2 3 2 10" xfId="9385" xr:uid="{00000000-0005-0000-0000-00007D240000}"/>
    <cellStyle name="Assumption Number. 3 2 3 2 2" xfId="9386" xr:uid="{00000000-0005-0000-0000-00007E240000}"/>
    <cellStyle name="Assumption Number. 3 2 3 2 2 10" xfId="9387" xr:uid="{00000000-0005-0000-0000-00007F240000}"/>
    <cellStyle name="Assumption Number. 3 2 3 2 2 2" xfId="9388" xr:uid="{00000000-0005-0000-0000-000080240000}"/>
    <cellStyle name="Assumption Number. 3 2 3 2 2 3" xfId="9389" xr:uid="{00000000-0005-0000-0000-000081240000}"/>
    <cellStyle name="Assumption Number. 3 2 3 2 2 4" xfId="9390" xr:uid="{00000000-0005-0000-0000-000082240000}"/>
    <cellStyle name="Assumption Number. 3 2 3 2 2 5" xfId="9391" xr:uid="{00000000-0005-0000-0000-000083240000}"/>
    <cellStyle name="Assumption Number. 3 2 3 2 2 6" xfId="9392" xr:uid="{00000000-0005-0000-0000-000084240000}"/>
    <cellStyle name="Assumption Number. 3 2 3 2 2 7" xfId="9393" xr:uid="{00000000-0005-0000-0000-000085240000}"/>
    <cellStyle name="Assumption Number. 3 2 3 2 2 8" xfId="9394" xr:uid="{00000000-0005-0000-0000-000086240000}"/>
    <cellStyle name="Assumption Number. 3 2 3 2 2 9" xfId="9395" xr:uid="{00000000-0005-0000-0000-000087240000}"/>
    <cellStyle name="Assumption Number. 3 2 3 2 3" xfId="9396" xr:uid="{00000000-0005-0000-0000-000088240000}"/>
    <cellStyle name="Assumption Number. 3 2 3 2 4" xfId="9397" xr:uid="{00000000-0005-0000-0000-000089240000}"/>
    <cellStyle name="Assumption Number. 3 2 3 2 5" xfId="9398" xr:uid="{00000000-0005-0000-0000-00008A240000}"/>
    <cellStyle name="Assumption Number. 3 2 3 2 6" xfId="9399" xr:uid="{00000000-0005-0000-0000-00008B240000}"/>
    <cellStyle name="Assumption Number. 3 2 3 2 7" xfId="9400" xr:uid="{00000000-0005-0000-0000-00008C240000}"/>
    <cellStyle name="Assumption Number. 3 2 3 2 8" xfId="9401" xr:uid="{00000000-0005-0000-0000-00008D240000}"/>
    <cellStyle name="Assumption Number. 3 2 3 2 9" xfId="9402" xr:uid="{00000000-0005-0000-0000-00008E240000}"/>
    <cellStyle name="Assumption Number. 3 2 3 3" xfId="9403" xr:uid="{00000000-0005-0000-0000-00008F240000}"/>
    <cellStyle name="Assumption Number. 3 2 3 3 10" xfId="9404" xr:uid="{00000000-0005-0000-0000-000090240000}"/>
    <cellStyle name="Assumption Number. 3 2 3 3 2" xfId="9405" xr:uid="{00000000-0005-0000-0000-000091240000}"/>
    <cellStyle name="Assumption Number. 3 2 3 3 3" xfId="9406" xr:uid="{00000000-0005-0000-0000-000092240000}"/>
    <cellStyle name="Assumption Number. 3 2 3 3 4" xfId="9407" xr:uid="{00000000-0005-0000-0000-000093240000}"/>
    <cellStyle name="Assumption Number. 3 2 3 3 5" xfId="9408" xr:uid="{00000000-0005-0000-0000-000094240000}"/>
    <cellStyle name="Assumption Number. 3 2 3 3 6" xfId="9409" xr:uid="{00000000-0005-0000-0000-000095240000}"/>
    <cellStyle name="Assumption Number. 3 2 3 3 7" xfId="9410" xr:uid="{00000000-0005-0000-0000-000096240000}"/>
    <cellStyle name="Assumption Number. 3 2 3 3 8" xfId="9411" xr:uid="{00000000-0005-0000-0000-000097240000}"/>
    <cellStyle name="Assumption Number. 3 2 3 3 9" xfId="9412" xr:uid="{00000000-0005-0000-0000-000098240000}"/>
    <cellStyle name="Assumption Number. 3 2 3 4" xfId="9413" xr:uid="{00000000-0005-0000-0000-000099240000}"/>
    <cellStyle name="Assumption Number. 3 2 3 5" xfId="9414" xr:uid="{00000000-0005-0000-0000-00009A240000}"/>
    <cellStyle name="Assumption Number. 3 2 3 6" xfId="9415" xr:uid="{00000000-0005-0000-0000-00009B240000}"/>
    <cellStyle name="Assumption Number. 3 2 3 7" xfId="9416" xr:uid="{00000000-0005-0000-0000-00009C240000}"/>
    <cellStyle name="Assumption Number. 3 2 3 8" xfId="9417" xr:uid="{00000000-0005-0000-0000-00009D240000}"/>
    <cellStyle name="Assumption Number. 3 2 3 9" xfId="9418" xr:uid="{00000000-0005-0000-0000-00009E240000}"/>
    <cellStyle name="Assumption Number. 3 2 4" xfId="9419" xr:uid="{00000000-0005-0000-0000-00009F240000}"/>
    <cellStyle name="Assumption Number. 3 2 4 10" xfId="9420" xr:uid="{00000000-0005-0000-0000-0000A0240000}"/>
    <cellStyle name="Assumption Number. 3 2 4 2" xfId="9421" xr:uid="{00000000-0005-0000-0000-0000A1240000}"/>
    <cellStyle name="Assumption Number. 3 2 4 2 10" xfId="9422" xr:uid="{00000000-0005-0000-0000-0000A2240000}"/>
    <cellStyle name="Assumption Number. 3 2 4 2 2" xfId="9423" xr:uid="{00000000-0005-0000-0000-0000A3240000}"/>
    <cellStyle name="Assumption Number. 3 2 4 2 3" xfId="9424" xr:uid="{00000000-0005-0000-0000-0000A4240000}"/>
    <cellStyle name="Assumption Number. 3 2 4 2 4" xfId="9425" xr:uid="{00000000-0005-0000-0000-0000A5240000}"/>
    <cellStyle name="Assumption Number. 3 2 4 2 5" xfId="9426" xr:uid="{00000000-0005-0000-0000-0000A6240000}"/>
    <cellStyle name="Assumption Number. 3 2 4 2 6" xfId="9427" xr:uid="{00000000-0005-0000-0000-0000A7240000}"/>
    <cellStyle name="Assumption Number. 3 2 4 2 7" xfId="9428" xr:uid="{00000000-0005-0000-0000-0000A8240000}"/>
    <cellStyle name="Assumption Number. 3 2 4 2 8" xfId="9429" xr:uid="{00000000-0005-0000-0000-0000A9240000}"/>
    <cellStyle name="Assumption Number. 3 2 4 2 9" xfId="9430" xr:uid="{00000000-0005-0000-0000-0000AA240000}"/>
    <cellStyle name="Assumption Number. 3 2 4 3" xfId="9431" xr:uid="{00000000-0005-0000-0000-0000AB240000}"/>
    <cellStyle name="Assumption Number. 3 2 4 4" xfId="9432" xr:uid="{00000000-0005-0000-0000-0000AC240000}"/>
    <cellStyle name="Assumption Number. 3 2 4 5" xfId="9433" xr:uid="{00000000-0005-0000-0000-0000AD240000}"/>
    <cellStyle name="Assumption Number. 3 2 4 6" xfId="9434" xr:uid="{00000000-0005-0000-0000-0000AE240000}"/>
    <cellStyle name="Assumption Number. 3 2 4 7" xfId="9435" xr:uid="{00000000-0005-0000-0000-0000AF240000}"/>
    <cellStyle name="Assumption Number. 3 2 4 8" xfId="9436" xr:uid="{00000000-0005-0000-0000-0000B0240000}"/>
    <cellStyle name="Assumption Number. 3 2 4 9" xfId="9437" xr:uid="{00000000-0005-0000-0000-0000B1240000}"/>
    <cellStyle name="Assumption Number. 3 2 5" xfId="9438" xr:uid="{00000000-0005-0000-0000-0000B2240000}"/>
    <cellStyle name="Assumption Number. 3 2 5 10" xfId="9439" xr:uid="{00000000-0005-0000-0000-0000B3240000}"/>
    <cellStyle name="Assumption Number. 3 2 5 2" xfId="9440" xr:uid="{00000000-0005-0000-0000-0000B4240000}"/>
    <cellStyle name="Assumption Number. 3 2 5 3" xfId="9441" xr:uid="{00000000-0005-0000-0000-0000B5240000}"/>
    <cellStyle name="Assumption Number. 3 2 5 4" xfId="9442" xr:uid="{00000000-0005-0000-0000-0000B6240000}"/>
    <cellStyle name="Assumption Number. 3 2 5 5" xfId="9443" xr:uid="{00000000-0005-0000-0000-0000B7240000}"/>
    <cellStyle name="Assumption Number. 3 2 5 6" xfId="9444" xr:uid="{00000000-0005-0000-0000-0000B8240000}"/>
    <cellStyle name="Assumption Number. 3 2 5 7" xfId="9445" xr:uid="{00000000-0005-0000-0000-0000B9240000}"/>
    <cellStyle name="Assumption Number. 3 2 5 8" xfId="9446" xr:uid="{00000000-0005-0000-0000-0000BA240000}"/>
    <cellStyle name="Assumption Number. 3 2 5 9" xfId="9447" xr:uid="{00000000-0005-0000-0000-0000BB240000}"/>
    <cellStyle name="Assumption Number. 3 2 6" xfId="9448" xr:uid="{00000000-0005-0000-0000-0000BC240000}"/>
    <cellStyle name="Assumption Number. 3 2 7" xfId="9449" xr:uid="{00000000-0005-0000-0000-0000BD240000}"/>
    <cellStyle name="Assumption Number. 3 2 8" xfId="9450" xr:uid="{00000000-0005-0000-0000-0000BE240000}"/>
    <cellStyle name="Assumption Number. 3 2 9" xfId="9451" xr:uid="{00000000-0005-0000-0000-0000BF240000}"/>
    <cellStyle name="Assumption Number. 3 3" xfId="9452" xr:uid="{00000000-0005-0000-0000-0000C0240000}"/>
    <cellStyle name="Assumption Number. 3 3 10" xfId="9453" xr:uid="{00000000-0005-0000-0000-0000C1240000}"/>
    <cellStyle name="Assumption Number. 3 3 11" xfId="9454" xr:uid="{00000000-0005-0000-0000-0000C2240000}"/>
    <cellStyle name="Assumption Number. 3 3 12" xfId="9455" xr:uid="{00000000-0005-0000-0000-0000C3240000}"/>
    <cellStyle name="Assumption Number. 3 3 13" xfId="9456" xr:uid="{00000000-0005-0000-0000-0000C4240000}"/>
    <cellStyle name="Assumption Number. 3 3 2" xfId="9457" xr:uid="{00000000-0005-0000-0000-0000C5240000}"/>
    <cellStyle name="Assumption Number. 3 3 2 10" xfId="9458" xr:uid="{00000000-0005-0000-0000-0000C6240000}"/>
    <cellStyle name="Assumption Number. 3 3 2 11" xfId="9459" xr:uid="{00000000-0005-0000-0000-0000C7240000}"/>
    <cellStyle name="Assumption Number. 3 3 2 12" xfId="9460" xr:uid="{00000000-0005-0000-0000-0000C8240000}"/>
    <cellStyle name="Assumption Number. 3 3 2 2" xfId="9461" xr:uid="{00000000-0005-0000-0000-0000C9240000}"/>
    <cellStyle name="Assumption Number. 3 3 2 2 10" xfId="9462" xr:uid="{00000000-0005-0000-0000-0000CA240000}"/>
    <cellStyle name="Assumption Number. 3 3 2 2 2" xfId="9463" xr:uid="{00000000-0005-0000-0000-0000CB240000}"/>
    <cellStyle name="Assumption Number. 3 3 2 2 2 10" xfId="9464" xr:uid="{00000000-0005-0000-0000-0000CC240000}"/>
    <cellStyle name="Assumption Number. 3 3 2 2 2 2" xfId="9465" xr:uid="{00000000-0005-0000-0000-0000CD240000}"/>
    <cellStyle name="Assumption Number. 3 3 2 2 2 3" xfId="9466" xr:uid="{00000000-0005-0000-0000-0000CE240000}"/>
    <cellStyle name="Assumption Number. 3 3 2 2 2 4" xfId="9467" xr:uid="{00000000-0005-0000-0000-0000CF240000}"/>
    <cellStyle name="Assumption Number. 3 3 2 2 2 5" xfId="9468" xr:uid="{00000000-0005-0000-0000-0000D0240000}"/>
    <cellStyle name="Assumption Number. 3 3 2 2 2 6" xfId="9469" xr:uid="{00000000-0005-0000-0000-0000D1240000}"/>
    <cellStyle name="Assumption Number. 3 3 2 2 2 7" xfId="9470" xr:uid="{00000000-0005-0000-0000-0000D2240000}"/>
    <cellStyle name="Assumption Number. 3 3 2 2 2 8" xfId="9471" xr:uid="{00000000-0005-0000-0000-0000D3240000}"/>
    <cellStyle name="Assumption Number. 3 3 2 2 2 9" xfId="9472" xr:uid="{00000000-0005-0000-0000-0000D4240000}"/>
    <cellStyle name="Assumption Number. 3 3 2 2 3" xfId="9473" xr:uid="{00000000-0005-0000-0000-0000D5240000}"/>
    <cellStyle name="Assumption Number. 3 3 2 2 4" xfId="9474" xr:uid="{00000000-0005-0000-0000-0000D6240000}"/>
    <cellStyle name="Assumption Number. 3 3 2 2 5" xfId="9475" xr:uid="{00000000-0005-0000-0000-0000D7240000}"/>
    <cellStyle name="Assumption Number. 3 3 2 2 6" xfId="9476" xr:uid="{00000000-0005-0000-0000-0000D8240000}"/>
    <cellStyle name="Assumption Number. 3 3 2 2 7" xfId="9477" xr:uid="{00000000-0005-0000-0000-0000D9240000}"/>
    <cellStyle name="Assumption Number. 3 3 2 2 8" xfId="9478" xr:uid="{00000000-0005-0000-0000-0000DA240000}"/>
    <cellStyle name="Assumption Number. 3 3 2 2 9" xfId="9479" xr:uid="{00000000-0005-0000-0000-0000DB240000}"/>
    <cellStyle name="Assumption Number. 3 3 2 3" xfId="9480" xr:uid="{00000000-0005-0000-0000-0000DC240000}"/>
    <cellStyle name="Assumption Number. 3 3 2 3 10" xfId="9481" xr:uid="{00000000-0005-0000-0000-0000DD240000}"/>
    <cellStyle name="Assumption Number. 3 3 2 3 2" xfId="9482" xr:uid="{00000000-0005-0000-0000-0000DE240000}"/>
    <cellStyle name="Assumption Number. 3 3 2 3 3" xfId="9483" xr:uid="{00000000-0005-0000-0000-0000DF240000}"/>
    <cellStyle name="Assumption Number. 3 3 2 3 4" xfId="9484" xr:uid="{00000000-0005-0000-0000-0000E0240000}"/>
    <cellStyle name="Assumption Number. 3 3 2 3 5" xfId="9485" xr:uid="{00000000-0005-0000-0000-0000E1240000}"/>
    <cellStyle name="Assumption Number. 3 3 2 3 6" xfId="9486" xr:uid="{00000000-0005-0000-0000-0000E2240000}"/>
    <cellStyle name="Assumption Number. 3 3 2 3 7" xfId="9487" xr:uid="{00000000-0005-0000-0000-0000E3240000}"/>
    <cellStyle name="Assumption Number. 3 3 2 3 8" xfId="9488" xr:uid="{00000000-0005-0000-0000-0000E4240000}"/>
    <cellStyle name="Assumption Number. 3 3 2 3 9" xfId="9489" xr:uid="{00000000-0005-0000-0000-0000E5240000}"/>
    <cellStyle name="Assumption Number. 3 3 2 4" xfId="9490" xr:uid="{00000000-0005-0000-0000-0000E6240000}"/>
    <cellStyle name="Assumption Number. 3 3 2 5" xfId="9491" xr:uid="{00000000-0005-0000-0000-0000E7240000}"/>
    <cellStyle name="Assumption Number. 3 3 2 6" xfId="9492" xr:uid="{00000000-0005-0000-0000-0000E8240000}"/>
    <cellStyle name="Assumption Number. 3 3 2 7" xfId="9493" xr:uid="{00000000-0005-0000-0000-0000E9240000}"/>
    <cellStyle name="Assumption Number. 3 3 2 8" xfId="9494" xr:uid="{00000000-0005-0000-0000-0000EA240000}"/>
    <cellStyle name="Assumption Number. 3 3 2 9" xfId="9495" xr:uid="{00000000-0005-0000-0000-0000EB240000}"/>
    <cellStyle name="Assumption Number. 3 3 3" xfId="9496" xr:uid="{00000000-0005-0000-0000-0000EC240000}"/>
    <cellStyle name="Assumption Number. 3 3 3 10" xfId="9497" xr:uid="{00000000-0005-0000-0000-0000ED240000}"/>
    <cellStyle name="Assumption Number. 3 3 3 2" xfId="9498" xr:uid="{00000000-0005-0000-0000-0000EE240000}"/>
    <cellStyle name="Assumption Number. 3 3 3 2 10" xfId="9499" xr:uid="{00000000-0005-0000-0000-0000EF240000}"/>
    <cellStyle name="Assumption Number. 3 3 3 2 2" xfId="9500" xr:uid="{00000000-0005-0000-0000-0000F0240000}"/>
    <cellStyle name="Assumption Number. 3 3 3 2 3" xfId="9501" xr:uid="{00000000-0005-0000-0000-0000F1240000}"/>
    <cellStyle name="Assumption Number. 3 3 3 2 4" xfId="9502" xr:uid="{00000000-0005-0000-0000-0000F2240000}"/>
    <cellStyle name="Assumption Number. 3 3 3 2 5" xfId="9503" xr:uid="{00000000-0005-0000-0000-0000F3240000}"/>
    <cellStyle name="Assumption Number. 3 3 3 2 6" xfId="9504" xr:uid="{00000000-0005-0000-0000-0000F4240000}"/>
    <cellStyle name="Assumption Number. 3 3 3 2 7" xfId="9505" xr:uid="{00000000-0005-0000-0000-0000F5240000}"/>
    <cellStyle name="Assumption Number. 3 3 3 2 8" xfId="9506" xr:uid="{00000000-0005-0000-0000-0000F6240000}"/>
    <cellStyle name="Assumption Number. 3 3 3 2 9" xfId="9507" xr:uid="{00000000-0005-0000-0000-0000F7240000}"/>
    <cellStyle name="Assumption Number. 3 3 3 3" xfId="9508" xr:uid="{00000000-0005-0000-0000-0000F8240000}"/>
    <cellStyle name="Assumption Number. 3 3 3 4" xfId="9509" xr:uid="{00000000-0005-0000-0000-0000F9240000}"/>
    <cellStyle name="Assumption Number. 3 3 3 5" xfId="9510" xr:uid="{00000000-0005-0000-0000-0000FA240000}"/>
    <cellStyle name="Assumption Number. 3 3 3 6" xfId="9511" xr:uid="{00000000-0005-0000-0000-0000FB240000}"/>
    <cellStyle name="Assumption Number. 3 3 3 7" xfId="9512" xr:uid="{00000000-0005-0000-0000-0000FC240000}"/>
    <cellStyle name="Assumption Number. 3 3 3 8" xfId="9513" xr:uid="{00000000-0005-0000-0000-0000FD240000}"/>
    <cellStyle name="Assumption Number. 3 3 3 9" xfId="9514" xr:uid="{00000000-0005-0000-0000-0000FE240000}"/>
    <cellStyle name="Assumption Number. 3 3 4" xfId="9515" xr:uid="{00000000-0005-0000-0000-0000FF240000}"/>
    <cellStyle name="Assumption Number. 3 3 4 10" xfId="9516" xr:uid="{00000000-0005-0000-0000-000000250000}"/>
    <cellStyle name="Assumption Number. 3 3 4 2" xfId="9517" xr:uid="{00000000-0005-0000-0000-000001250000}"/>
    <cellStyle name="Assumption Number. 3 3 4 3" xfId="9518" xr:uid="{00000000-0005-0000-0000-000002250000}"/>
    <cellStyle name="Assumption Number. 3 3 4 4" xfId="9519" xr:uid="{00000000-0005-0000-0000-000003250000}"/>
    <cellStyle name="Assumption Number. 3 3 4 5" xfId="9520" xr:uid="{00000000-0005-0000-0000-000004250000}"/>
    <cellStyle name="Assumption Number. 3 3 4 6" xfId="9521" xr:uid="{00000000-0005-0000-0000-000005250000}"/>
    <cellStyle name="Assumption Number. 3 3 4 7" xfId="9522" xr:uid="{00000000-0005-0000-0000-000006250000}"/>
    <cellStyle name="Assumption Number. 3 3 4 8" xfId="9523" xr:uid="{00000000-0005-0000-0000-000007250000}"/>
    <cellStyle name="Assumption Number. 3 3 4 9" xfId="9524" xr:uid="{00000000-0005-0000-0000-000008250000}"/>
    <cellStyle name="Assumption Number. 3 3 5" xfId="9525" xr:uid="{00000000-0005-0000-0000-000009250000}"/>
    <cellStyle name="Assumption Number. 3 3 6" xfId="9526" xr:uid="{00000000-0005-0000-0000-00000A250000}"/>
    <cellStyle name="Assumption Number. 3 3 7" xfId="9527" xr:uid="{00000000-0005-0000-0000-00000B250000}"/>
    <cellStyle name="Assumption Number. 3 3 8" xfId="9528" xr:uid="{00000000-0005-0000-0000-00000C250000}"/>
    <cellStyle name="Assumption Number. 3 3 9" xfId="9529" xr:uid="{00000000-0005-0000-0000-00000D250000}"/>
    <cellStyle name="Assumption Number. 3 4" xfId="9530" xr:uid="{00000000-0005-0000-0000-00000E250000}"/>
    <cellStyle name="Assumption Number. 3 4 10" xfId="9531" xr:uid="{00000000-0005-0000-0000-00000F250000}"/>
    <cellStyle name="Assumption Number. 3 4 11" xfId="9532" xr:uid="{00000000-0005-0000-0000-000010250000}"/>
    <cellStyle name="Assumption Number. 3 4 12" xfId="9533" xr:uid="{00000000-0005-0000-0000-000011250000}"/>
    <cellStyle name="Assumption Number. 3 4 2" xfId="9534" xr:uid="{00000000-0005-0000-0000-000012250000}"/>
    <cellStyle name="Assumption Number. 3 4 2 10" xfId="9535" xr:uid="{00000000-0005-0000-0000-000013250000}"/>
    <cellStyle name="Assumption Number. 3 4 2 2" xfId="9536" xr:uid="{00000000-0005-0000-0000-000014250000}"/>
    <cellStyle name="Assumption Number. 3 4 2 2 10" xfId="9537" xr:uid="{00000000-0005-0000-0000-000015250000}"/>
    <cellStyle name="Assumption Number. 3 4 2 2 2" xfId="9538" xr:uid="{00000000-0005-0000-0000-000016250000}"/>
    <cellStyle name="Assumption Number. 3 4 2 2 3" xfId="9539" xr:uid="{00000000-0005-0000-0000-000017250000}"/>
    <cellStyle name="Assumption Number. 3 4 2 2 4" xfId="9540" xr:uid="{00000000-0005-0000-0000-000018250000}"/>
    <cellStyle name="Assumption Number. 3 4 2 2 5" xfId="9541" xr:uid="{00000000-0005-0000-0000-000019250000}"/>
    <cellStyle name="Assumption Number. 3 4 2 2 6" xfId="9542" xr:uid="{00000000-0005-0000-0000-00001A250000}"/>
    <cellStyle name="Assumption Number. 3 4 2 2 7" xfId="9543" xr:uid="{00000000-0005-0000-0000-00001B250000}"/>
    <cellStyle name="Assumption Number. 3 4 2 2 8" xfId="9544" xr:uid="{00000000-0005-0000-0000-00001C250000}"/>
    <cellStyle name="Assumption Number. 3 4 2 2 9" xfId="9545" xr:uid="{00000000-0005-0000-0000-00001D250000}"/>
    <cellStyle name="Assumption Number. 3 4 2 3" xfId="9546" xr:uid="{00000000-0005-0000-0000-00001E250000}"/>
    <cellStyle name="Assumption Number. 3 4 2 4" xfId="9547" xr:uid="{00000000-0005-0000-0000-00001F250000}"/>
    <cellStyle name="Assumption Number. 3 4 2 5" xfId="9548" xr:uid="{00000000-0005-0000-0000-000020250000}"/>
    <cellStyle name="Assumption Number. 3 4 2 6" xfId="9549" xr:uid="{00000000-0005-0000-0000-000021250000}"/>
    <cellStyle name="Assumption Number. 3 4 2 7" xfId="9550" xr:uid="{00000000-0005-0000-0000-000022250000}"/>
    <cellStyle name="Assumption Number. 3 4 2 8" xfId="9551" xr:uid="{00000000-0005-0000-0000-000023250000}"/>
    <cellStyle name="Assumption Number. 3 4 2 9" xfId="9552" xr:uid="{00000000-0005-0000-0000-000024250000}"/>
    <cellStyle name="Assumption Number. 3 4 3" xfId="9553" xr:uid="{00000000-0005-0000-0000-000025250000}"/>
    <cellStyle name="Assumption Number. 3 4 3 10" xfId="9554" xr:uid="{00000000-0005-0000-0000-000026250000}"/>
    <cellStyle name="Assumption Number. 3 4 3 2" xfId="9555" xr:uid="{00000000-0005-0000-0000-000027250000}"/>
    <cellStyle name="Assumption Number. 3 4 3 3" xfId="9556" xr:uid="{00000000-0005-0000-0000-000028250000}"/>
    <cellStyle name="Assumption Number. 3 4 3 4" xfId="9557" xr:uid="{00000000-0005-0000-0000-000029250000}"/>
    <cellStyle name="Assumption Number. 3 4 3 5" xfId="9558" xr:uid="{00000000-0005-0000-0000-00002A250000}"/>
    <cellStyle name="Assumption Number. 3 4 3 6" xfId="9559" xr:uid="{00000000-0005-0000-0000-00002B250000}"/>
    <cellStyle name="Assumption Number. 3 4 3 7" xfId="9560" xr:uid="{00000000-0005-0000-0000-00002C250000}"/>
    <cellStyle name="Assumption Number. 3 4 3 8" xfId="9561" xr:uid="{00000000-0005-0000-0000-00002D250000}"/>
    <cellStyle name="Assumption Number. 3 4 3 9" xfId="9562" xr:uid="{00000000-0005-0000-0000-00002E250000}"/>
    <cellStyle name="Assumption Number. 3 4 4" xfId="9563" xr:uid="{00000000-0005-0000-0000-00002F250000}"/>
    <cellStyle name="Assumption Number. 3 4 5" xfId="9564" xr:uid="{00000000-0005-0000-0000-000030250000}"/>
    <cellStyle name="Assumption Number. 3 4 6" xfId="9565" xr:uid="{00000000-0005-0000-0000-000031250000}"/>
    <cellStyle name="Assumption Number. 3 4 7" xfId="9566" xr:uid="{00000000-0005-0000-0000-000032250000}"/>
    <cellStyle name="Assumption Number. 3 4 8" xfId="9567" xr:uid="{00000000-0005-0000-0000-000033250000}"/>
    <cellStyle name="Assumption Number. 3 4 9" xfId="9568" xr:uid="{00000000-0005-0000-0000-000034250000}"/>
    <cellStyle name="Assumption Number. 3 5" xfId="9569" xr:uid="{00000000-0005-0000-0000-000035250000}"/>
    <cellStyle name="Assumption Number. 3 5 10" xfId="9570" xr:uid="{00000000-0005-0000-0000-000036250000}"/>
    <cellStyle name="Assumption Number. 3 5 11" xfId="9571" xr:uid="{00000000-0005-0000-0000-000037250000}"/>
    <cellStyle name="Assumption Number. 3 5 12" xfId="9572" xr:uid="{00000000-0005-0000-0000-000038250000}"/>
    <cellStyle name="Assumption Number. 3 5 2" xfId="9573" xr:uid="{00000000-0005-0000-0000-000039250000}"/>
    <cellStyle name="Assumption Number. 3 5 2 10" xfId="9574" xr:uid="{00000000-0005-0000-0000-00003A250000}"/>
    <cellStyle name="Assumption Number. 3 5 2 2" xfId="9575" xr:uid="{00000000-0005-0000-0000-00003B250000}"/>
    <cellStyle name="Assumption Number. 3 5 2 2 10" xfId="9576" xr:uid="{00000000-0005-0000-0000-00003C250000}"/>
    <cellStyle name="Assumption Number. 3 5 2 2 2" xfId="9577" xr:uid="{00000000-0005-0000-0000-00003D250000}"/>
    <cellStyle name="Assumption Number. 3 5 2 2 3" xfId="9578" xr:uid="{00000000-0005-0000-0000-00003E250000}"/>
    <cellStyle name="Assumption Number. 3 5 2 2 4" xfId="9579" xr:uid="{00000000-0005-0000-0000-00003F250000}"/>
    <cellStyle name="Assumption Number. 3 5 2 2 5" xfId="9580" xr:uid="{00000000-0005-0000-0000-000040250000}"/>
    <cellStyle name="Assumption Number. 3 5 2 2 6" xfId="9581" xr:uid="{00000000-0005-0000-0000-000041250000}"/>
    <cellStyle name="Assumption Number. 3 5 2 2 7" xfId="9582" xr:uid="{00000000-0005-0000-0000-000042250000}"/>
    <cellStyle name="Assumption Number. 3 5 2 2 8" xfId="9583" xr:uid="{00000000-0005-0000-0000-000043250000}"/>
    <cellStyle name="Assumption Number. 3 5 2 2 9" xfId="9584" xr:uid="{00000000-0005-0000-0000-000044250000}"/>
    <cellStyle name="Assumption Number. 3 5 2 3" xfId="9585" xr:uid="{00000000-0005-0000-0000-000045250000}"/>
    <cellStyle name="Assumption Number. 3 5 2 4" xfId="9586" xr:uid="{00000000-0005-0000-0000-000046250000}"/>
    <cellStyle name="Assumption Number. 3 5 2 5" xfId="9587" xr:uid="{00000000-0005-0000-0000-000047250000}"/>
    <cellStyle name="Assumption Number. 3 5 2 6" xfId="9588" xr:uid="{00000000-0005-0000-0000-000048250000}"/>
    <cellStyle name="Assumption Number. 3 5 2 7" xfId="9589" xr:uid="{00000000-0005-0000-0000-000049250000}"/>
    <cellStyle name="Assumption Number. 3 5 2 8" xfId="9590" xr:uid="{00000000-0005-0000-0000-00004A250000}"/>
    <cellStyle name="Assumption Number. 3 5 2 9" xfId="9591" xr:uid="{00000000-0005-0000-0000-00004B250000}"/>
    <cellStyle name="Assumption Number. 3 5 3" xfId="9592" xr:uid="{00000000-0005-0000-0000-00004C250000}"/>
    <cellStyle name="Assumption Number. 3 5 3 10" xfId="9593" xr:uid="{00000000-0005-0000-0000-00004D250000}"/>
    <cellStyle name="Assumption Number. 3 5 3 2" xfId="9594" xr:uid="{00000000-0005-0000-0000-00004E250000}"/>
    <cellStyle name="Assumption Number. 3 5 3 3" xfId="9595" xr:uid="{00000000-0005-0000-0000-00004F250000}"/>
    <cellStyle name="Assumption Number. 3 5 3 4" xfId="9596" xr:uid="{00000000-0005-0000-0000-000050250000}"/>
    <cellStyle name="Assumption Number. 3 5 3 5" xfId="9597" xr:uid="{00000000-0005-0000-0000-000051250000}"/>
    <cellStyle name="Assumption Number. 3 5 3 6" xfId="9598" xr:uid="{00000000-0005-0000-0000-000052250000}"/>
    <cellStyle name="Assumption Number. 3 5 3 7" xfId="9599" xr:uid="{00000000-0005-0000-0000-000053250000}"/>
    <cellStyle name="Assumption Number. 3 5 3 8" xfId="9600" xr:uid="{00000000-0005-0000-0000-000054250000}"/>
    <cellStyle name="Assumption Number. 3 5 3 9" xfId="9601" xr:uid="{00000000-0005-0000-0000-000055250000}"/>
    <cellStyle name="Assumption Number. 3 5 4" xfId="9602" xr:uid="{00000000-0005-0000-0000-000056250000}"/>
    <cellStyle name="Assumption Number. 3 5 5" xfId="9603" xr:uid="{00000000-0005-0000-0000-000057250000}"/>
    <cellStyle name="Assumption Number. 3 5 6" xfId="9604" xr:uid="{00000000-0005-0000-0000-000058250000}"/>
    <cellStyle name="Assumption Number. 3 5 7" xfId="9605" xr:uid="{00000000-0005-0000-0000-000059250000}"/>
    <cellStyle name="Assumption Number. 3 5 8" xfId="9606" xr:uid="{00000000-0005-0000-0000-00005A250000}"/>
    <cellStyle name="Assumption Number. 3 5 9" xfId="9607" xr:uid="{00000000-0005-0000-0000-00005B250000}"/>
    <cellStyle name="Assumption Number. 3 6" xfId="9608" xr:uid="{00000000-0005-0000-0000-00005C250000}"/>
    <cellStyle name="Assumption Number. 3 6 10" xfId="9609" xr:uid="{00000000-0005-0000-0000-00005D250000}"/>
    <cellStyle name="Assumption Number. 3 6 2" xfId="9610" xr:uid="{00000000-0005-0000-0000-00005E250000}"/>
    <cellStyle name="Assumption Number. 3 6 2 10" xfId="9611" xr:uid="{00000000-0005-0000-0000-00005F250000}"/>
    <cellStyle name="Assumption Number. 3 6 2 2" xfId="9612" xr:uid="{00000000-0005-0000-0000-000060250000}"/>
    <cellStyle name="Assumption Number. 3 6 2 3" xfId="9613" xr:uid="{00000000-0005-0000-0000-000061250000}"/>
    <cellStyle name="Assumption Number. 3 6 2 4" xfId="9614" xr:uid="{00000000-0005-0000-0000-000062250000}"/>
    <cellStyle name="Assumption Number. 3 6 2 5" xfId="9615" xr:uid="{00000000-0005-0000-0000-000063250000}"/>
    <cellStyle name="Assumption Number. 3 6 2 6" xfId="9616" xr:uid="{00000000-0005-0000-0000-000064250000}"/>
    <cellStyle name="Assumption Number. 3 6 2 7" xfId="9617" xr:uid="{00000000-0005-0000-0000-000065250000}"/>
    <cellStyle name="Assumption Number. 3 6 2 8" xfId="9618" xr:uid="{00000000-0005-0000-0000-000066250000}"/>
    <cellStyle name="Assumption Number. 3 6 2 9" xfId="9619" xr:uid="{00000000-0005-0000-0000-000067250000}"/>
    <cellStyle name="Assumption Number. 3 6 3" xfId="9620" xr:uid="{00000000-0005-0000-0000-000068250000}"/>
    <cellStyle name="Assumption Number. 3 6 4" xfId="9621" xr:uid="{00000000-0005-0000-0000-000069250000}"/>
    <cellStyle name="Assumption Number. 3 6 5" xfId="9622" xr:uid="{00000000-0005-0000-0000-00006A250000}"/>
    <cellStyle name="Assumption Number. 3 6 6" xfId="9623" xr:uid="{00000000-0005-0000-0000-00006B250000}"/>
    <cellStyle name="Assumption Number. 3 6 7" xfId="9624" xr:uid="{00000000-0005-0000-0000-00006C250000}"/>
    <cellStyle name="Assumption Number. 3 6 8" xfId="9625" xr:uid="{00000000-0005-0000-0000-00006D250000}"/>
    <cellStyle name="Assumption Number. 3 6 9" xfId="9626" xr:uid="{00000000-0005-0000-0000-00006E250000}"/>
    <cellStyle name="Assumption Number. 3 7" xfId="9627" xr:uid="{00000000-0005-0000-0000-00006F250000}"/>
    <cellStyle name="Assumption Number. 3 7 10" xfId="9628" xr:uid="{00000000-0005-0000-0000-000070250000}"/>
    <cellStyle name="Assumption Number. 3 7 2" xfId="9629" xr:uid="{00000000-0005-0000-0000-000071250000}"/>
    <cellStyle name="Assumption Number. 3 7 3" xfId="9630" xr:uid="{00000000-0005-0000-0000-000072250000}"/>
    <cellStyle name="Assumption Number. 3 7 4" xfId="9631" xr:uid="{00000000-0005-0000-0000-000073250000}"/>
    <cellStyle name="Assumption Number. 3 7 5" xfId="9632" xr:uid="{00000000-0005-0000-0000-000074250000}"/>
    <cellStyle name="Assumption Number. 3 7 6" xfId="9633" xr:uid="{00000000-0005-0000-0000-000075250000}"/>
    <cellStyle name="Assumption Number. 3 7 7" xfId="9634" xr:uid="{00000000-0005-0000-0000-000076250000}"/>
    <cellStyle name="Assumption Number. 3 7 8" xfId="9635" xr:uid="{00000000-0005-0000-0000-000077250000}"/>
    <cellStyle name="Assumption Number. 3 7 9" xfId="9636" xr:uid="{00000000-0005-0000-0000-000078250000}"/>
    <cellStyle name="Assumption Number. 3 8" xfId="9637" xr:uid="{00000000-0005-0000-0000-000079250000}"/>
    <cellStyle name="Assumption Number. 3 9" xfId="9638" xr:uid="{00000000-0005-0000-0000-00007A250000}"/>
    <cellStyle name="Assumption Number. 4" xfId="9639" xr:uid="{00000000-0005-0000-0000-00007B250000}"/>
    <cellStyle name="Assumption Number. 4 10" xfId="9640" xr:uid="{00000000-0005-0000-0000-00007C250000}"/>
    <cellStyle name="Assumption Number. 4 11" xfId="9641" xr:uid="{00000000-0005-0000-0000-00007D250000}"/>
    <cellStyle name="Assumption Number. 4 12" xfId="9642" xr:uid="{00000000-0005-0000-0000-00007E250000}"/>
    <cellStyle name="Assumption Number. 4 13" xfId="9643" xr:uid="{00000000-0005-0000-0000-00007F250000}"/>
    <cellStyle name="Assumption Number. 4 2" xfId="9644" xr:uid="{00000000-0005-0000-0000-000080250000}"/>
    <cellStyle name="Assumption Number. 4 2 10" xfId="9645" xr:uid="{00000000-0005-0000-0000-000081250000}"/>
    <cellStyle name="Assumption Number. 4 2 11" xfId="9646" xr:uid="{00000000-0005-0000-0000-000082250000}"/>
    <cellStyle name="Assumption Number. 4 2 12" xfId="9647" xr:uid="{00000000-0005-0000-0000-000083250000}"/>
    <cellStyle name="Assumption Number. 4 2 2" xfId="9648" xr:uid="{00000000-0005-0000-0000-000084250000}"/>
    <cellStyle name="Assumption Number. 4 2 2 10" xfId="9649" xr:uid="{00000000-0005-0000-0000-000085250000}"/>
    <cellStyle name="Assumption Number. 4 2 2 2" xfId="9650" xr:uid="{00000000-0005-0000-0000-000086250000}"/>
    <cellStyle name="Assumption Number. 4 2 2 2 10" xfId="9651" xr:uid="{00000000-0005-0000-0000-000087250000}"/>
    <cellStyle name="Assumption Number. 4 2 2 2 2" xfId="9652" xr:uid="{00000000-0005-0000-0000-000088250000}"/>
    <cellStyle name="Assumption Number. 4 2 2 2 3" xfId="9653" xr:uid="{00000000-0005-0000-0000-000089250000}"/>
    <cellStyle name="Assumption Number. 4 2 2 2 4" xfId="9654" xr:uid="{00000000-0005-0000-0000-00008A250000}"/>
    <cellStyle name="Assumption Number. 4 2 2 2 5" xfId="9655" xr:uid="{00000000-0005-0000-0000-00008B250000}"/>
    <cellStyle name="Assumption Number. 4 2 2 2 6" xfId="9656" xr:uid="{00000000-0005-0000-0000-00008C250000}"/>
    <cellStyle name="Assumption Number. 4 2 2 2 7" xfId="9657" xr:uid="{00000000-0005-0000-0000-00008D250000}"/>
    <cellStyle name="Assumption Number. 4 2 2 2 8" xfId="9658" xr:uid="{00000000-0005-0000-0000-00008E250000}"/>
    <cellStyle name="Assumption Number. 4 2 2 2 9" xfId="9659" xr:uid="{00000000-0005-0000-0000-00008F250000}"/>
    <cellStyle name="Assumption Number. 4 2 2 3" xfId="9660" xr:uid="{00000000-0005-0000-0000-000090250000}"/>
    <cellStyle name="Assumption Number. 4 2 2 4" xfId="9661" xr:uid="{00000000-0005-0000-0000-000091250000}"/>
    <cellStyle name="Assumption Number. 4 2 2 5" xfId="9662" xr:uid="{00000000-0005-0000-0000-000092250000}"/>
    <cellStyle name="Assumption Number. 4 2 2 6" xfId="9663" xr:uid="{00000000-0005-0000-0000-000093250000}"/>
    <cellStyle name="Assumption Number. 4 2 2 7" xfId="9664" xr:uid="{00000000-0005-0000-0000-000094250000}"/>
    <cellStyle name="Assumption Number. 4 2 2 8" xfId="9665" xr:uid="{00000000-0005-0000-0000-000095250000}"/>
    <cellStyle name="Assumption Number. 4 2 2 9" xfId="9666" xr:uid="{00000000-0005-0000-0000-000096250000}"/>
    <cellStyle name="Assumption Number. 4 2 3" xfId="9667" xr:uid="{00000000-0005-0000-0000-000097250000}"/>
    <cellStyle name="Assumption Number. 4 2 3 10" xfId="9668" xr:uid="{00000000-0005-0000-0000-000098250000}"/>
    <cellStyle name="Assumption Number. 4 2 3 2" xfId="9669" xr:uid="{00000000-0005-0000-0000-000099250000}"/>
    <cellStyle name="Assumption Number. 4 2 3 3" xfId="9670" xr:uid="{00000000-0005-0000-0000-00009A250000}"/>
    <cellStyle name="Assumption Number. 4 2 3 4" xfId="9671" xr:uid="{00000000-0005-0000-0000-00009B250000}"/>
    <cellStyle name="Assumption Number. 4 2 3 5" xfId="9672" xr:uid="{00000000-0005-0000-0000-00009C250000}"/>
    <cellStyle name="Assumption Number. 4 2 3 6" xfId="9673" xr:uid="{00000000-0005-0000-0000-00009D250000}"/>
    <cellStyle name="Assumption Number. 4 2 3 7" xfId="9674" xr:uid="{00000000-0005-0000-0000-00009E250000}"/>
    <cellStyle name="Assumption Number. 4 2 3 8" xfId="9675" xr:uid="{00000000-0005-0000-0000-00009F250000}"/>
    <cellStyle name="Assumption Number. 4 2 3 9" xfId="9676" xr:uid="{00000000-0005-0000-0000-0000A0250000}"/>
    <cellStyle name="Assumption Number. 4 2 4" xfId="9677" xr:uid="{00000000-0005-0000-0000-0000A1250000}"/>
    <cellStyle name="Assumption Number. 4 2 5" xfId="9678" xr:uid="{00000000-0005-0000-0000-0000A2250000}"/>
    <cellStyle name="Assumption Number. 4 2 6" xfId="9679" xr:uid="{00000000-0005-0000-0000-0000A3250000}"/>
    <cellStyle name="Assumption Number. 4 2 7" xfId="9680" xr:uid="{00000000-0005-0000-0000-0000A4250000}"/>
    <cellStyle name="Assumption Number. 4 2 8" xfId="9681" xr:uid="{00000000-0005-0000-0000-0000A5250000}"/>
    <cellStyle name="Assumption Number. 4 2 9" xfId="9682" xr:uid="{00000000-0005-0000-0000-0000A6250000}"/>
    <cellStyle name="Assumption Number. 4 3" xfId="9683" xr:uid="{00000000-0005-0000-0000-0000A7250000}"/>
    <cellStyle name="Assumption Number. 4 3 10" xfId="9684" xr:uid="{00000000-0005-0000-0000-0000A8250000}"/>
    <cellStyle name="Assumption Number. 4 3 2" xfId="9685" xr:uid="{00000000-0005-0000-0000-0000A9250000}"/>
    <cellStyle name="Assumption Number. 4 3 2 10" xfId="9686" xr:uid="{00000000-0005-0000-0000-0000AA250000}"/>
    <cellStyle name="Assumption Number. 4 3 2 2" xfId="9687" xr:uid="{00000000-0005-0000-0000-0000AB250000}"/>
    <cellStyle name="Assumption Number. 4 3 2 3" xfId="9688" xr:uid="{00000000-0005-0000-0000-0000AC250000}"/>
    <cellStyle name="Assumption Number. 4 3 2 4" xfId="9689" xr:uid="{00000000-0005-0000-0000-0000AD250000}"/>
    <cellStyle name="Assumption Number. 4 3 2 5" xfId="9690" xr:uid="{00000000-0005-0000-0000-0000AE250000}"/>
    <cellStyle name="Assumption Number. 4 3 2 6" xfId="9691" xr:uid="{00000000-0005-0000-0000-0000AF250000}"/>
    <cellStyle name="Assumption Number. 4 3 2 7" xfId="9692" xr:uid="{00000000-0005-0000-0000-0000B0250000}"/>
    <cellStyle name="Assumption Number. 4 3 2 8" xfId="9693" xr:uid="{00000000-0005-0000-0000-0000B1250000}"/>
    <cellStyle name="Assumption Number. 4 3 2 9" xfId="9694" xr:uid="{00000000-0005-0000-0000-0000B2250000}"/>
    <cellStyle name="Assumption Number. 4 3 3" xfId="9695" xr:uid="{00000000-0005-0000-0000-0000B3250000}"/>
    <cellStyle name="Assumption Number. 4 3 4" xfId="9696" xr:uid="{00000000-0005-0000-0000-0000B4250000}"/>
    <cellStyle name="Assumption Number. 4 3 5" xfId="9697" xr:uid="{00000000-0005-0000-0000-0000B5250000}"/>
    <cellStyle name="Assumption Number. 4 3 6" xfId="9698" xr:uid="{00000000-0005-0000-0000-0000B6250000}"/>
    <cellStyle name="Assumption Number. 4 3 7" xfId="9699" xr:uid="{00000000-0005-0000-0000-0000B7250000}"/>
    <cellStyle name="Assumption Number. 4 3 8" xfId="9700" xr:uid="{00000000-0005-0000-0000-0000B8250000}"/>
    <cellStyle name="Assumption Number. 4 3 9" xfId="9701" xr:uid="{00000000-0005-0000-0000-0000B9250000}"/>
    <cellStyle name="Assumption Number. 4 4" xfId="9702" xr:uid="{00000000-0005-0000-0000-0000BA250000}"/>
    <cellStyle name="Assumption Number. 4 4 10" xfId="9703" xr:uid="{00000000-0005-0000-0000-0000BB250000}"/>
    <cellStyle name="Assumption Number. 4 4 2" xfId="9704" xr:uid="{00000000-0005-0000-0000-0000BC250000}"/>
    <cellStyle name="Assumption Number. 4 4 3" xfId="9705" xr:uid="{00000000-0005-0000-0000-0000BD250000}"/>
    <cellStyle name="Assumption Number. 4 4 4" xfId="9706" xr:uid="{00000000-0005-0000-0000-0000BE250000}"/>
    <cellStyle name="Assumption Number. 4 4 5" xfId="9707" xr:uid="{00000000-0005-0000-0000-0000BF250000}"/>
    <cellStyle name="Assumption Number. 4 4 6" xfId="9708" xr:uid="{00000000-0005-0000-0000-0000C0250000}"/>
    <cellStyle name="Assumption Number. 4 4 7" xfId="9709" xr:uid="{00000000-0005-0000-0000-0000C1250000}"/>
    <cellStyle name="Assumption Number. 4 4 8" xfId="9710" xr:uid="{00000000-0005-0000-0000-0000C2250000}"/>
    <cellStyle name="Assumption Number. 4 4 9" xfId="9711" xr:uid="{00000000-0005-0000-0000-0000C3250000}"/>
    <cellStyle name="Assumption Number. 4 5" xfId="9712" xr:uid="{00000000-0005-0000-0000-0000C4250000}"/>
    <cellStyle name="Assumption Number. 4 6" xfId="9713" xr:uid="{00000000-0005-0000-0000-0000C5250000}"/>
    <cellStyle name="Assumption Number. 4 7" xfId="9714" xr:uid="{00000000-0005-0000-0000-0000C6250000}"/>
    <cellStyle name="Assumption Number. 4 8" xfId="9715" xr:uid="{00000000-0005-0000-0000-0000C7250000}"/>
    <cellStyle name="Assumption Number. 4 9" xfId="9716" xr:uid="{00000000-0005-0000-0000-0000C8250000}"/>
    <cellStyle name="Assumption Number. 5" xfId="9717" xr:uid="{00000000-0005-0000-0000-0000C9250000}"/>
    <cellStyle name="Assumption Number. 5 10" xfId="9718" xr:uid="{00000000-0005-0000-0000-0000CA250000}"/>
    <cellStyle name="Assumption Number. 5 11" xfId="9719" xr:uid="{00000000-0005-0000-0000-0000CB250000}"/>
    <cellStyle name="Assumption Number. 5 12" xfId="9720" xr:uid="{00000000-0005-0000-0000-0000CC250000}"/>
    <cellStyle name="Assumption Number. 5 13" xfId="9721" xr:uid="{00000000-0005-0000-0000-0000CD250000}"/>
    <cellStyle name="Assumption Number. 5 2" xfId="9722" xr:uid="{00000000-0005-0000-0000-0000CE250000}"/>
    <cellStyle name="Assumption Number. 5 2 10" xfId="9723" xr:uid="{00000000-0005-0000-0000-0000CF250000}"/>
    <cellStyle name="Assumption Number. 5 2 11" xfId="9724" xr:uid="{00000000-0005-0000-0000-0000D0250000}"/>
    <cellStyle name="Assumption Number. 5 2 12" xfId="9725" xr:uid="{00000000-0005-0000-0000-0000D1250000}"/>
    <cellStyle name="Assumption Number. 5 2 2" xfId="9726" xr:uid="{00000000-0005-0000-0000-0000D2250000}"/>
    <cellStyle name="Assumption Number. 5 2 2 10" xfId="9727" xr:uid="{00000000-0005-0000-0000-0000D3250000}"/>
    <cellStyle name="Assumption Number. 5 2 2 2" xfId="9728" xr:uid="{00000000-0005-0000-0000-0000D4250000}"/>
    <cellStyle name="Assumption Number. 5 2 2 2 10" xfId="9729" xr:uid="{00000000-0005-0000-0000-0000D5250000}"/>
    <cellStyle name="Assumption Number. 5 2 2 2 2" xfId="9730" xr:uid="{00000000-0005-0000-0000-0000D6250000}"/>
    <cellStyle name="Assumption Number. 5 2 2 2 3" xfId="9731" xr:uid="{00000000-0005-0000-0000-0000D7250000}"/>
    <cellStyle name="Assumption Number. 5 2 2 2 4" xfId="9732" xr:uid="{00000000-0005-0000-0000-0000D8250000}"/>
    <cellStyle name="Assumption Number. 5 2 2 2 5" xfId="9733" xr:uid="{00000000-0005-0000-0000-0000D9250000}"/>
    <cellStyle name="Assumption Number. 5 2 2 2 6" xfId="9734" xr:uid="{00000000-0005-0000-0000-0000DA250000}"/>
    <cellStyle name="Assumption Number. 5 2 2 2 7" xfId="9735" xr:uid="{00000000-0005-0000-0000-0000DB250000}"/>
    <cellStyle name="Assumption Number. 5 2 2 2 8" xfId="9736" xr:uid="{00000000-0005-0000-0000-0000DC250000}"/>
    <cellStyle name="Assumption Number. 5 2 2 2 9" xfId="9737" xr:uid="{00000000-0005-0000-0000-0000DD250000}"/>
    <cellStyle name="Assumption Number. 5 2 2 3" xfId="9738" xr:uid="{00000000-0005-0000-0000-0000DE250000}"/>
    <cellStyle name="Assumption Number. 5 2 2 4" xfId="9739" xr:uid="{00000000-0005-0000-0000-0000DF250000}"/>
    <cellStyle name="Assumption Number. 5 2 2 5" xfId="9740" xr:uid="{00000000-0005-0000-0000-0000E0250000}"/>
    <cellStyle name="Assumption Number. 5 2 2 6" xfId="9741" xr:uid="{00000000-0005-0000-0000-0000E1250000}"/>
    <cellStyle name="Assumption Number. 5 2 2 7" xfId="9742" xr:uid="{00000000-0005-0000-0000-0000E2250000}"/>
    <cellStyle name="Assumption Number. 5 2 2 8" xfId="9743" xr:uid="{00000000-0005-0000-0000-0000E3250000}"/>
    <cellStyle name="Assumption Number. 5 2 2 9" xfId="9744" xr:uid="{00000000-0005-0000-0000-0000E4250000}"/>
    <cellStyle name="Assumption Number. 5 2 3" xfId="9745" xr:uid="{00000000-0005-0000-0000-0000E5250000}"/>
    <cellStyle name="Assumption Number. 5 2 3 10" xfId="9746" xr:uid="{00000000-0005-0000-0000-0000E6250000}"/>
    <cellStyle name="Assumption Number. 5 2 3 2" xfId="9747" xr:uid="{00000000-0005-0000-0000-0000E7250000}"/>
    <cellStyle name="Assumption Number. 5 2 3 3" xfId="9748" xr:uid="{00000000-0005-0000-0000-0000E8250000}"/>
    <cellStyle name="Assumption Number. 5 2 3 4" xfId="9749" xr:uid="{00000000-0005-0000-0000-0000E9250000}"/>
    <cellStyle name="Assumption Number. 5 2 3 5" xfId="9750" xr:uid="{00000000-0005-0000-0000-0000EA250000}"/>
    <cellStyle name="Assumption Number. 5 2 3 6" xfId="9751" xr:uid="{00000000-0005-0000-0000-0000EB250000}"/>
    <cellStyle name="Assumption Number. 5 2 3 7" xfId="9752" xr:uid="{00000000-0005-0000-0000-0000EC250000}"/>
    <cellStyle name="Assumption Number. 5 2 3 8" xfId="9753" xr:uid="{00000000-0005-0000-0000-0000ED250000}"/>
    <cellStyle name="Assumption Number. 5 2 3 9" xfId="9754" xr:uid="{00000000-0005-0000-0000-0000EE250000}"/>
    <cellStyle name="Assumption Number. 5 2 4" xfId="9755" xr:uid="{00000000-0005-0000-0000-0000EF250000}"/>
    <cellStyle name="Assumption Number. 5 2 5" xfId="9756" xr:uid="{00000000-0005-0000-0000-0000F0250000}"/>
    <cellStyle name="Assumption Number. 5 2 6" xfId="9757" xr:uid="{00000000-0005-0000-0000-0000F1250000}"/>
    <cellStyle name="Assumption Number. 5 2 7" xfId="9758" xr:uid="{00000000-0005-0000-0000-0000F2250000}"/>
    <cellStyle name="Assumption Number. 5 2 8" xfId="9759" xr:uid="{00000000-0005-0000-0000-0000F3250000}"/>
    <cellStyle name="Assumption Number. 5 2 9" xfId="9760" xr:uid="{00000000-0005-0000-0000-0000F4250000}"/>
    <cellStyle name="Assumption Number. 5 3" xfId="9761" xr:uid="{00000000-0005-0000-0000-0000F5250000}"/>
    <cellStyle name="Assumption Number. 5 3 10" xfId="9762" xr:uid="{00000000-0005-0000-0000-0000F6250000}"/>
    <cellStyle name="Assumption Number. 5 3 2" xfId="9763" xr:uid="{00000000-0005-0000-0000-0000F7250000}"/>
    <cellStyle name="Assumption Number. 5 3 2 10" xfId="9764" xr:uid="{00000000-0005-0000-0000-0000F8250000}"/>
    <cellStyle name="Assumption Number. 5 3 2 2" xfId="9765" xr:uid="{00000000-0005-0000-0000-0000F9250000}"/>
    <cellStyle name="Assumption Number. 5 3 2 3" xfId="9766" xr:uid="{00000000-0005-0000-0000-0000FA250000}"/>
    <cellStyle name="Assumption Number. 5 3 2 4" xfId="9767" xr:uid="{00000000-0005-0000-0000-0000FB250000}"/>
    <cellStyle name="Assumption Number. 5 3 2 5" xfId="9768" xr:uid="{00000000-0005-0000-0000-0000FC250000}"/>
    <cellStyle name="Assumption Number. 5 3 2 6" xfId="9769" xr:uid="{00000000-0005-0000-0000-0000FD250000}"/>
    <cellStyle name="Assumption Number. 5 3 2 7" xfId="9770" xr:uid="{00000000-0005-0000-0000-0000FE250000}"/>
    <cellStyle name="Assumption Number. 5 3 2 8" xfId="9771" xr:uid="{00000000-0005-0000-0000-0000FF250000}"/>
    <cellStyle name="Assumption Number. 5 3 2 9" xfId="9772" xr:uid="{00000000-0005-0000-0000-000000260000}"/>
    <cellStyle name="Assumption Number. 5 3 3" xfId="9773" xr:uid="{00000000-0005-0000-0000-000001260000}"/>
    <cellStyle name="Assumption Number. 5 3 4" xfId="9774" xr:uid="{00000000-0005-0000-0000-000002260000}"/>
    <cellStyle name="Assumption Number. 5 3 5" xfId="9775" xr:uid="{00000000-0005-0000-0000-000003260000}"/>
    <cellStyle name="Assumption Number. 5 3 6" xfId="9776" xr:uid="{00000000-0005-0000-0000-000004260000}"/>
    <cellStyle name="Assumption Number. 5 3 7" xfId="9777" xr:uid="{00000000-0005-0000-0000-000005260000}"/>
    <cellStyle name="Assumption Number. 5 3 8" xfId="9778" xr:uid="{00000000-0005-0000-0000-000006260000}"/>
    <cellStyle name="Assumption Number. 5 3 9" xfId="9779" xr:uid="{00000000-0005-0000-0000-000007260000}"/>
    <cellStyle name="Assumption Number. 5 4" xfId="9780" xr:uid="{00000000-0005-0000-0000-000008260000}"/>
    <cellStyle name="Assumption Number. 5 4 10" xfId="9781" xr:uid="{00000000-0005-0000-0000-000009260000}"/>
    <cellStyle name="Assumption Number. 5 4 2" xfId="9782" xr:uid="{00000000-0005-0000-0000-00000A260000}"/>
    <cellStyle name="Assumption Number. 5 4 3" xfId="9783" xr:uid="{00000000-0005-0000-0000-00000B260000}"/>
    <cellStyle name="Assumption Number. 5 4 4" xfId="9784" xr:uid="{00000000-0005-0000-0000-00000C260000}"/>
    <cellStyle name="Assumption Number. 5 4 5" xfId="9785" xr:uid="{00000000-0005-0000-0000-00000D260000}"/>
    <cellStyle name="Assumption Number. 5 4 6" xfId="9786" xr:uid="{00000000-0005-0000-0000-00000E260000}"/>
    <cellStyle name="Assumption Number. 5 4 7" xfId="9787" xr:uid="{00000000-0005-0000-0000-00000F260000}"/>
    <cellStyle name="Assumption Number. 5 4 8" xfId="9788" xr:uid="{00000000-0005-0000-0000-000010260000}"/>
    <cellStyle name="Assumption Number. 5 4 9" xfId="9789" xr:uid="{00000000-0005-0000-0000-000011260000}"/>
    <cellStyle name="Assumption Number. 5 5" xfId="9790" xr:uid="{00000000-0005-0000-0000-000012260000}"/>
    <cellStyle name="Assumption Number. 5 6" xfId="9791" xr:uid="{00000000-0005-0000-0000-000013260000}"/>
    <cellStyle name="Assumption Number. 5 7" xfId="9792" xr:uid="{00000000-0005-0000-0000-000014260000}"/>
    <cellStyle name="Assumption Number. 5 8" xfId="9793" xr:uid="{00000000-0005-0000-0000-000015260000}"/>
    <cellStyle name="Assumption Number. 5 9" xfId="9794" xr:uid="{00000000-0005-0000-0000-000016260000}"/>
    <cellStyle name="Assumption Number. 6" xfId="9795" xr:uid="{00000000-0005-0000-0000-000017260000}"/>
    <cellStyle name="Assumption Number. 6 10" xfId="9796" xr:uid="{00000000-0005-0000-0000-000018260000}"/>
    <cellStyle name="Assumption Number. 6 11" xfId="9797" xr:uid="{00000000-0005-0000-0000-000019260000}"/>
    <cellStyle name="Assumption Number. 6 12" xfId="9798" xr:uid="{00000000-0005-0000-0000-00001A260000}"/>
    <cellStyle name="Assumption Number. 6 13" xfId="9799" xr:uid="{00000000-0005-0000-0000-00001B260000}"/>
    <cellStyle name="Assumption Number. 6 2" xfId="9800" xr:uid="{00000000-0005-0000-0000-00001C260000}"/>
    <cellStyle name="Assumption Number. 6 2 10" xfId="9801" xr:uid="{00000000-0005-0000-0000-00001D260000}"/>
    <cellStyle name="Assumption Number. 6 2 11" xfId="9802" xr:uid="{00000000-0005-0000-0000-00001E260000}"/>
    <cellStyle name="Assumption Number. 6 2 12" xfId="9803" xr:uid="{00000000-0005-0000-0000-00001F260000}"/>
    <cellStyle name="Assumption Number. 6 2 2" xfId="9804" xr:uid="{00000000-0005-0000-0000-000020260000}"/>
    <cellStyle name="Assumption Number. 6 2 2 10" xfId="9805" xr:uid="{00000000-0005-0000-0000-000021260000}"/>
    <cellStyle name="Assumption Number. 6 2 2 2" xfId="9806" xr:uid="{00000000-0005-0000-0000-000022260000}"/>
    <cellStyle name="Assumption Number. 6 2 2 2 10" xfId="9807" xr:uid="{00000000-0005-0000-0000-000023260000}"/>
    <cellStyle name="Assumption Number. 6 2 2 2 2" xfId="9808" xr:uid="{00000000-0005-0000-0000-000024260000}"/>
    <cellStyle name="Assumption Number. 6 2 2 2 3" xfId="9809" xr:uid="{00000000-0005-0000-0000-000025260000}"/>
    <cellStyle name="Assumption Number. 6 2 2 2 4" xfId="9810" xr:uid="{00000000-0005-0000-0000-000026260000}"/>
    <cellStyle name="Assumption Number. 6 2 2 2 5" xfId="9811" xr:uid="{00000000-0005-0000-0000-000027260000}"/>
    <cellStyle name="Assumption Number. 6 2 2 2 6" xfId="9812" xr:uid="{00000000-0005-0000-0000-000028260000}"/>
    <cellStyle name="Assumption Number. 6 2 2 2 7" xfId="9813" xr:uid="{00000000-0005-0000-0000-000029260000}"/>
    <cellStyle name="Assumption Number. 6 2 2 2 8" xfId="9814" xr:uid="{00000000-0005-0000-0000-00002A260000}"/>
    <cellStyle name="Assumption Number. 6 2 2 2 9" xfId="9815" xr:uid="{00000000-0005-0000-0000-00002B260000}"/>
    <cellStyle name="Assumption Number. 6 2 2 3" xfId="9816" xr:uid="{00000000-0005-0000-0000-00002C260000}"/>
    <cellStyle name="Assumption Number. 6 2 2 4" xfId="9817" xr:uid="{00000000-0005-0000-0000-00002D260000}"/>
    <cellStyle name="Assumption Number. 6 2 2 5" xfId="9818" xr:uid="{00000000-0005-0000-0000-00002E260000}"/>
    <cellStyle name="Assumption Number. 6 2 2 6" xfId="9819" xr:uid="{00000000-0005-0000-0000-00002F260000}"/>
    <cellStyle name="Assumption Number. 6 2 2 7" xfId="9820" xr:uid="{00000000-0005-0000-0000-000030260000}"/>
    <cellStyle name="Assumption Number. 6 2 2 8" xfId="9821" xr:uid="{00000000-0005-0000-0000-000031260000}"/>
    <cellStyle name="Assumption Number. 6 2 2 9" xfId="9822" xr:uid="{00000000-0005-0000-0000-000032260000}"/>
    <cellStyle name="Assumption Number. 6 2 3" xfId="9823" xr:uid="{00000000-0005-0000-0000-000033260000}"/>
    <cellStyle name="Assumption Number. 6 2 3 10" xfId="9824" xr:uid="{00000000-0005-0000-0000-000034260000}"/>
    <cellStyle name="Assumption Number. 6 2 3 2" xfId="9825" xr:uid="{00000000-0005-0000-0000-000035260000}"/>
    <cellStyle name="Assumption Number. 6 2 3 3" xfId="9826" xr:uid="{00000000-0005-0000-0000-000036260000}"/>
    <cellStyle name="Assumption Number. 6 2 3 4" xfId="9827" xr:uid="{00000000-0005-0000-0000-000037260000}"/>
    <cellStyle name="Assumption Number. 6 2 3 5" xfId="9828" xr:uid="{00000000-0005-0000-0000-000038260000}"/>
    <cellStyle name="Assumption Number. 6 2 3 6" xfId="9829" xr:uid="{00000000-0005-0000-0000-000039260000}"/>
    <cellStyle name="Assumption Number. 6 2 3 7" xfId="9830" xr:uid="{00000000-0005-0000-0000-00003A260000}"/>
    <cellStyle name="Assumption Number. 6 2 3 8" xfId="9831" xr:uid="{00000000-0005-0000-0000-00003B260000}"/>
    <cellStyle name="Assumption Number. 6 2 3 9" xfId="9832" xr:uid="{00000000-0005-0000-0000-00003C260000}"/>
    <cellStyle name="Assumption Number. 6 2 4" xfId="9833" xr:uid="{00000000-0005-0000-0000-00003D260000}"/>
    <cellStyle name="Assumption Number. 6 2 5" xfId="9834" xr:uid="{00000000-0005-0000-0000-00003E260000}"/>
    <cellStyle name="Assumption Number. 6 2 6" xfId="9835" xr:uid="{00000000-0005-0000-0000-00003F260000}"/>
    <cellStyle name="Assumption Number. 6 2 7" xfId="9836" xr:uid="{00000000-0005-0000-0000-000040260000}"/>
    <cellStyle name="Assumption Number. 6 2 8" xfId="9837" xr:uid="{00000000-0005-0000-0000-000041260000}"/>
    <cellStyle name="Assumption Number. 6 2 9" xfId="9838" xr:uid="{00000000-0005-0000-0000-000042260000}"/>
    <cellStyle name="Assumption Number. 6 3" xfId="9839" xr:uid="{00000000-0005-0000-0000-000043260000}"/>
    <cellStyle name="Assumption Number. 6 3 10" xfId="9840" xr:uid="{00000000-0005-0000-0000-000044260000}"/>
    <cellStyle name="Assumption Number. 6 3 2" xfId="9841" xr:uid="{00000000-0005-0000-0000-000045260000}"/>
    <cellStyle name="Assumption Number. 6 3 2 10" xfId="9842" xr:uid="{00000000-0005-0000-0000-000046260000}"/>
    <cellStyle name="Assumption Number. 6 3 2 2" xfId="9843" xr:uid="{00000000-0005-0000-0000-000047260000}"/>
    <cellStyle name="Assumption Number. 6 3 2 3" xfId="9844" xr:uid="{00000000-0005-0000-0000-000048260000}"/>
    <cellStyle name="Assumption Number. 6 3 2 4" xfId="9845" xr:uid="{00000000-0005-0000-0000-000049260000}"/>
    <cellStyle name="Assumption Number. 6 3 2 5" xfId="9846" xr:uid="{00000000-0005-0000-0000-00004A260000}"/>
    <cellStyle name="Assumption Number. 6 3 2 6" xfId="9847" xr:uid="{00000000-0005-0000-0000-00004B260000}"/>
    <cellStyle name="Assumption Number. 6 3 2 7" xfId="9848" xr:uid="{00000000-0005-0000-0000-00004C260000}"/>
    <cellStyle name="Assumption Number. 6 3 2 8" xfId="9849" xr:uid="{00000000-0005-0000-0000-00004D260000}"/>
    <cellStyle name="Assumption Number. 6 3 2 9" xfId="9850" xr:uid="{00000000-0005-0000-0000-00004E260000}"/>
    <cellStyle name="Assumption Number. 6 3 3" xfId="9851" xr:uid="{00000000-0005-0000-0000-00004F260000}"/>
    <cellStyle name="Assumption Number. 6 3 4" xfId="9852" xr:uid="{00000000-0005-0000-0000-000050260000}"/>
    <cellStyle name="Assumption Number. 6 3 5" xfId="9853" xr:uid="{00000000-0005-0000-0000-000051260000}"/>
    <cellStyle name="Assumption Number. 6 3 6" xfId="9854" xr:uid="{00000000-0005-0000-0000-000052260000}"/>
    <cellStyle name="Assumption Number. 6 3 7" xfId="9855" xr:uid="{00000000-0005-0000-0000-000053260000}"/>
    <cellStyle name="Assumption Number. 6 3 8" xfId="9856" xr:uid="{00000000-0005-0000-0000-000054260000}"/>
    <cellStyle name="Assumption Number. 6 3 9" xfId="9857" xr:uid="{00000000-0005-0000-0000-000055260000}"/>
    <cellStyle name="Assumption Number. 6 4" xfId="9858" xr:uid="{00000000-0005-0000-0000-000056260000}"/>
    <cellStyle name="Assumption Number. 6 4 10" xfId="9859" xr:uid="{00000000-0005-0000-0000-000057260000}"/>
    <cellStyle name="Assumption Number. 6 4 2" xfId="9860" xr:uid="{00000000-0005-0000-0000-000058260000}"/>
    <cellStyle name="Assumption Number. 6 4 3" xfId="9861" xr:uid="{00000000-0005-0000-0000-000059260000}"/>
    <cellStyle name="Assumption Number. 6 4 4" xfId="9862" xr:uid="{00000000-0005-0000-0000-00005A260000}"/>
    <cellStyle name="Assumption Number. 6 4 5" xfId="9863" xr:uid="{00000000-0005-0000-0000-00005B260000}"/>
    <cellStyle name="Assumption Number. 6 4 6" xfId="9864" xr:uid="{00000000-0005-0000-0000-00005C260000}"/>
    <cellStyle name="Assumption Number. 6 4 7" xfId="9865" xr:uid="{00000000-0005-0000-0000-00005D260000}"/>
    <cellStyle name="Assumption Number. 6 4 8" xfId="9866" xr:uid="{00000000-0005-0000-0000-00005E260000}"/>
    <cellStyle name="Assumption Number. 6 4 9" xfId="9867" xr:uid="{00000000-0005-0000-0000-00005F260000}"/>
    <cellStyle name="Assumption Number. 6 5" xfId="9868" xr:uid="{00000000-0005-0000-0000-000060260000}"/>
    <cellStyle name="Assumption Number. 6 6" xfId="9869" xr:uid="{00000000-0005-0000-0000-000061260000}"/>
    <cellStyle name="Assumption Number. 6 7" xfId="9870" xr:uid="{00000000-0005-0000-0000-000062260000}"/>
    <cellStyle name="Assumption Number. 6 8" xfId="9871" xr:uid="{00000000-0005-0000-0000-000063260000}"/>
    <cellStyle name="Assumption Number. 6 9" xfId="9872" xr:uid="{00000000-0005-0000-0000-000064260000}"/>
    <cellStyle name="Assumption Number. 7" xfId="9873" xr:uid="{00000000-0005-0000-0000-000065260000}"/>
    <cellStyle name="Assumption Number. 7 10" xfId="9874" xr:uid="{00000000-0005-0000-0000-000066260000}"/>
    <cellStyle name="Assumption Number. 7 11" xfId="9875" xr:uid="{00000000-0005-0000-0000-000067260000}"/>
    <cellStyle name="Assumption Number. 7 12" xfId="9876" xr:uid="{00000000-0005-0000-0000-000068260000}"/>
    <cellStyle name="Assumption Number. 7 13" xfId="9877" xr:uid="{00000000-0005-0000-0000-000069260000}"/>
    <cellStyle name="Assumption Number. 7 2" xfId="9878" xr:uid="{00000000-0005-0000-0000-00006A260000}"/>
    <cellStyle name="Assumption Number. 7 2 10" xfId="9879" xr:uid="{00000000-0005-0000-0000-00006B260000}"/>
    <cellStyle name="Assumption Number. 7 2 11" xfId="9880" xr:uid="{00000000-0005-0000-0000-00006C260000}"/>
    <cellStyle name="Assumption Number. 7 2 12" xfId="9881" xr:uid="{00000000-0005-0000-0000-00006D260000}"/>
    <cellStyle name="Assumption Number. 7 2 2" xfId="9882" xr:uid="{00000000-0005-0000-0000-00006E260000}"/>
    <cellStyle name="Assumption Number. 7 2 2 10" xfId="9883" xr:uid="{00000000-0005-0000-0000-00006F260000}"/>
    <cellStyle name="Assumption Number. 7 2 2 2" xfId="9884" xr:uid="{00000000-0005-0000-0000-000070260000}"/>
    <cellStyle name="Assumption Number. 7 2 2 2 10" xfId="9885" xr:uid="{00000000-0005-0000-0000-000071260000}"/>
    <cellStyle name="Assumption Number. 7 2 2 2 2" xfId="9886" xr:uid="{00000000-0005-0000-0000-000072260000}"/>
    <cellStyle name="Assumption Number. 7 2 2 2 3" xfId="9887" xr:uid="{00000000-0005-0000-0000-000073260000}"/>
    <cellStyle name="Assumption Number. 7 2 2 2 4" xfId="9888" xr:uid="{00000000-0005-0000-0000-000074260000}"/>
    <cellStyle name="Assumption Number. 7 2 2 2 5" xfId="9889" xr:uid="{00000000-0005-0000-0000-000075260000}"/>
    <cellStyle name="Assumption Number. 7 2 2 2 6" xfId="9890" xr:uid="{00000000-0005-0000-0000-000076260000}"/>
    <cellStyle name="Assumption Number. 7 2 2 2 7" xfId="9891" xr:uid="{00000000-0005-0000-0000-000077260000}"/>
    <cellStyle name="Assumption Number. 7 2 2 2 8" xfId="9892" xr:uid="{00000000-0005-0000-0000-000078260000}"/>
    <cellStyle name="Assumption Number. 7 2 2 2 9" xfId="9893" xr:uid="{00000000-0005-0000-0000-000079260000}"/>
    <cellStyle name="Assumption Number. 7 2 2 3" xfId="9894" xr:uid="{00000000-0005-0000-0000-00007A260000}"/>
    <cellStyle name="Assumption Number. 7 2 2 4" xfId="9895" xr:uid="{00000000-0005-0000-0000-00007B260000}"/>
    <cellStyle name="Assumption Number. 7 2 2 5" xfId="9896" xr:uid="{00000000-0005-0000-0000-00007C260000}"/>
    <cellStyle name="Assumption Number. 7 2 2 6" xfId="9897" xr:uid="{00000000-0005-0000-0000-00007D260000}"/>
    <cellStyle name="Assumption Number. 7 2 2 7" xfId="9898" xr:uid="{00000000-0005-0000-0000-00007E260000}"/>
    <cellStyle name="Assumption Number. 7 2 2 8" xfId="9899" xr:uid="{00000000-0005-0000-0000-00007F260000}"/>
    <cellStyle name="Assumption Number. 7 2 2 9" xfId="9900" xr:uid="{00000000-0005-0000-0000-000080260000}"/>
    <cellStyle name="Assumption Number. 7 2 3" xfId="9901" xr:uid="{00000000-0005-0000-0000-000081260000}"/>
    <cellStyle name="Assumption Number. 7 2 3 10" xfId="9902" xr:uid="{00000000-0005-0000-0000-000082260000}"/>
    <cellStyle name="Assumption Number. 7 2 3 2" xfId="9903" xr:uid="{00000000-0005-0000-0000-000083260000}"/>
    <cellStyle name="Assumption Number. 7 2 3 3" xfId="9904" xr:uid="{00000000-0005-0000-0000-000084260000}"/>
    <cellStyle name="Assumption Number. 7 2 3 4" xfId="9905" xr:uid="{00000000-0005-0000-0000-000085260000}"/>
    <cellStyle name="Assumption Number. 7 2 3 5" xfId="9906" xr:uid="{00000000-0005-0000-0000-000086260000}"/>
    <cellStyle name="Assumption Number. 7 2 3 6" xfId="9907" xr:uid="{00000000-0005-0000-0000-000087260000}"/>
    <cellStyle name="Assumption Number. 7 2 3 7" xfId="9908" xr:uid="{00000000-0005-0000-0000-000088260000}"/>
    <cellStyle name="Assumption Number. 7 2 3 8" xfId="9909" xr:uid="{00000000-0005-0000-0000-000089260000}"/>
    <cellStyle name="Assumption Number. 7 2 3 9" xfId="9910" xr:uid="{00000000-0005-0000-0000-00008A260000}"/>
    <cellStyle name="Assumption Number. 7 2 4" xfId="9911" xr:uid="{00000000-0005-0000-0000-00008B260000}"/>
    <cellStyle name="Assumption Number. 7 2 5" xfId="9912" xr:uid="{00000000-0005-0000-0000-00008C260000}"/>
    <cellStyle name="Assumption Number. 7 2 6" xfId="9913" xr:uid="{00000000-0005-0000-0000-00008D260000}"/>
    <cellStyle name="Assumption Number. 7 2 7" xfId="9914" xr:uid="{00000000-0005-0000-0000-00008E260000}"/>
    <cellStyle name="Assumption Number. 7 2 8" xfId="9915" xr:uid="{00000000-0005-0000-0000-00008F260000}"/>
    <cellStyle name="Assumption Number. 7 2 9" xfId="9916" xr:uid="{00000000-0005-0000-0000-000090260000}"/>
    <cellStyle name="Assumption Number. 7 3" xfId="9917" xr:uid="{00000000-0005-0000-0000-000091260000}"/>
    <cellStyle name="Assumption Number. 7 3 10" xfId="9918" xr:uid="{00000000-0005-0000-0000-000092260000}"/>
    <cellStyle name="Assumption Number. 7 3 2" xfId="9919" xr:uid="{00000000-0005-0000-0000-000093260000}"/>
    <cellStyle name="Assumption Number. 7 3 2 10" xfId="9920" xr:uid="{00000000-0005-0000-0000-000094260000}"/>
    <cellStyle name="Assumption Number. 7 3 2 2" xfId="9921" xr:uid="{00000000-0005-0000-0000-000095260000}"/>
    <cellStyle name="Assumption Number. 7 3 2 3" xfId="9922" xr:uid="{00000000-0005-0000-0000-000096260000}"/>
    <cellStyle name="Assumption Number. 7 3 2 4" xfId="9923" xr:uid="{00000000-0005-0000-0000-000097260000}"/>
    <cellStyle name="Assumption Number. 7 3 2 5" xfId="9924" xr:uid="{00000000-0005-0000-0000-000098260000}"/>
    <cellStyle name="Assumption Number. 7 3 2 6" xfId="9925" xr:uid="{00000000-0005-0000-0000-000099260000}"/>
    <cellStyle name="Assumption Number. 7 3 2 7" xfId="9926" xr:uid="{00000000-0005-0000-0000-00009A260000}"/>
    <cellStyle name="Assumption Number. 7 3 2 8" xfId="9927" xr:uid="{00000000-0005-0000-0000-00009B260000}"/>
    <cellStyle name="Assumption Number. 7 3 2 9" xfId="9928" xr:uid="{00000000-0005-0000-0000-00009C260000}"/>
    <cellStyle name="Assumption Number. 7 3 3" xfId="9929" xr:uid="{00000000-0005-0000-0000-00009D260000}"/>
    <cellStyle name="Assumption Number. 7 3 4" xfId="9930" xr:uid="{00000000-0005-0000-0000-00009E260000}"/>
    <cellStyle name="Assumption Number. 7 3 5" xfId="9931" xr:uid="{00000000-0005-0000-0000-00009F260000}"/>
    <cellStyle name="Assumption Number. 7 3 6" xfId="9932" xr:uid="{00000000-0005-0000-0000-0000A0260000}"/>
    <cellStyle name="Assumption Number. 7 3 7" xfId="9933" xr:uid="{00000000-0005-0000-0000-0000A1260000}"/>
    <cellStyle name="Assumption Number. 7 3 8" xfId="9934" xr:uid="{00000000-0005-0000-0000-0000A2260000}"/>
    <cellStyle name="Assumption Number. 7 3 9" xfId="9935" xr:uid="{00000000-0005-0000-0000-0000A3260000}"/>
    <cellStyle name="Assumption Number. 7 4" xfId="9936" xr:uid="{00000000-0005-0000-0000-0000A4260000}"/>
    <cellStyle name="Assumption Number. 7 4 10" xfId="9937" xr:uid="{00000000-0005-0000-0000-0000A5260000}"/>
    <cellStyle name="Assumption Number. 7 4 2" xfId="9938" xr:uid="{00000000-0005-0000-0000-0000A6260000}"/>
    <cellStyle name="Assumption Number. 7 4 3" xfId="9939" xr:uid="{00000000-0005-0000-0000-0000A7260000}"/>
    <cellStyle name="Assumption Number. 7 4 4" xfId="9940" xr:uid="{00000000-0005-0000-0000-0000A8260000}"/>
    <cellStyle name="Assumption Number. 7 4 5" xfId="9941" xr:uid="{00000000-0005-0000-0000-0000A9260000}"/>
    <cellStyle name="Assumption Number. 7 4 6" xfId="9942" xr:uid="{00000000-0005-0000-0000-0000AA260000}"/>
    <cellStyle name="Assumption Number. 7 4 7" xfId="9943" xr:uid="{00000000-0005-0000-0000-0000AB260000}"/>
    <cellStyle name="Assumption Number. 7 4 8" xfId="9944" xr:uid="{00000000-0005-0000-0000-0000AC260000}"/>
    <cellStyle name="Assumption Number. 7 4 9" xfId="9945" xr:uid="{00000000-0005-0000-0000-0000AD260000}"/>
    <cellStyle name="Assumption Number. 7 5" xfId="9946" xr:uid="{00000000-0005-0000-0000-0000AE260000}"/>
    <cellStyle name="Assumption Number. 7 6" xfId="9947" xr:uid="{00000000-0005-0000-0000-0000AF260000}"/>
    <cellStyle name="Assumption Number. 7 7" xfId="9948" xr:uid="{00000000-0005-0000-0000-0000B0260000}"/>
    <cellStyle name="Assumption Number. 7 8" xfId="9949" xr:uid="{00000000-0005-0000-0000-0000B1260000}"/>
    <cellStyle name="Assumption Number. 7 9" xfId="9950" xr:uid="{00000000-0005-0000-0000-0000B2260000}"/>
    <cellStyle name="Assumption Number. 8" xfId="9951" xr:uid="{00000000-0005-0000-0000-0000B3260000}"/>
    <cellStyle name="Assumption Number. 8 10" xfId="9952" xr:uid="{00000000-0005-0000-0000-0000B4260000}"/>
    <cellStyle name="Assumption Number. 8 11" xfId="9953" xr:uid="{00000000-0005-0000-0000-0000B5260000}"/>
    <cellStyle name="Assumption Number. 8 12" xfId="9954" xr:uid="{00000000-0005-0000-0000-0000B6260000}"/>
    <cellStyle name="Assumption Number. 8 13" xfId="9955" xr:uid="{00000000-0005-0000-0000-0000B7260000}"/>
    <cellStyle name="Assumption Number. 8 2" xfId="9956" xr:uid="{00000000-0005-0000-0000-0000B8260000}"/>
    <cellStyle name="Assumption Number. 8 2 10" xfId="9957" xr:uid="{00000000-0005-0000-0000-0000B9260000}"/>
    <cellStyle name="Assumption Number. 8 2 11" xfId="9958" xr:uid="{00000000-0005-0000-0000-0000BA260000}"/>
    <cellStyle name="Assumption Number. 8 2 12" xfId="9959" xr:uid="{00000000-0005-0000-0000-0000BB260000}"/>
    <cellStyle name="Assumption Number. 8 2 2" xfId="9960" xr:uid="{00000000-0005-0000-0000-0000BC260000}"/>
    <cellStyle name="Assumption Number. 8 2 2 10" xfId="9961" xr:uid="{00000000-0005-0000-0000-0000BD260000}"/>
    <cellStyle name="Assumption Number. 8 2 2 2" xfId="9962" xr:uid="{00000000-0005-0000-0000-0000BE260000}"/>
    <cellStyle name="Assumption Number. 8 2 2 2 10" xfId="9963" xr:uid="{00000000-0005-0000-0000-0000BF260000}"/>
    <cellStyle name="Assumption Number. 8 2 2 2 2" xfId="9964" xr:uid="{00000000-0005-0000-0000-0000C0260000}"/>
    <cellStyle name="Assumption Number. 8 2 2 2 3" xfId="9965" xr:uid="{00000000-0005-0000-0000-0000C1260000}"/>
    <cellStyle name="Assumption Number. 8 2 2 2 4" xfId="9966" xr:uid="{00000000-0005-0000-0000-0000C2260000}"/>
    <cellStyle name="Assumption Number. 8 2 2 2 5" xfId="9967" xr:uid="{00000000-0005-0000-0000-0000C3260000}"/>
    <cellStyle name="Assumption Number. 8 2 2 2 6" xfId="9968" xr:uid="{00000000-0005-0000-0000-0000C4260000}"/>
    <cellStyle name="Assumption Number. 8 2 2 2 7" xfId="9969" xr:uid="{00000000-0005-0000-0000-0000C5260000}"/>
    <cellStyle name="Assumption Number. 8 2 2 2 8" xfId="9970" xr:uid="{00000000-0005-0000-0000-0000C6260000}"/>
    <cellStyle name="Assumption Number. 8 2 2 2 9" xfId="9971" xr:uid="{00000000-0005-0000-0000-0000C7260000}"/>
    <cellStyle name="Assumption Number. 8 2 2 3" xfId="9972" xr:uid="{00000000-0005-0000-0000-0000C8260000}"/>
    <cellStyle name="Assumption Number. 8 2 2 4" xfId="9973" xr:uid="{00000000-0005-0000-0000-0000C9260000}"/>
    <cellStyle name="Assumption Number. 8 2 2 5" xfId="9974" xr:uid="{00000000-0005-0000-0000-0000CA260000}"/>
    <cellStyle name="Assumption Number. 8 2 2 6" xfId="9975" xr:uid="{00000000-0005-0000-0000-0000CB260000}"/>
    <cellStyle name="Assumption Number. 8 2 2 7" xfId="9976" xr:uid="{00000000-0005-0000-0000-0000CC260000}"/>
    <cellStyle name="Assumption Number. 8 2 2 8" xfId="9977" xr:uid="{00000000-0005-0000-0000-0000CD260000}"/>
    <cellStyle name="Assumption Number. 8 2 2 9" xfId="9978" xr:uid="{00000000-0005-0000-0000-0000CE260000}"/>
    <cellStyle name="Assumption Number. 8 2 3" xfId="9979" xr:uid="{00000000-0005-0000-0000-0000CF260000}"/>
    <cellStyle name="Assumption Number. 8 2 3 10" xfId="9980" xr:uid="{00000000-0005-0000-0000-0000D0260000}"/>
    <cellStyle name="Assumption Number. 8 2 3 2" xfId="9981" xr:uid="{00000000-0005-0000-0000-0000D1260000}"/>
    <cellStyle name="Assumption Number. 8 2 3 3" xfId="9982" xr:uid="{00000000-0005-0000-0000-0000D2260000}"/>
    <cellStyle name="Assumption Number. 8 2 3 4" xfId="9983" xr:uid="{00000000-0005-0000-0000-0000D3260000}"/>
    <cellStyle name="Assumption Number. 8 2 3 5" xfId="9984" xr:uid="{00000000-0005-0000-0000-0000D4260000}"/>
    <cellStyle name="Assumption Number. 8 2 3 6" xfId="9985" xr:uid="{00000000-0005-0000-0000-0000D5260000}"/>
    <cellStyle name="Assumption Number. 8 2 3 7" xfId="9986" xr:uid="{00000000-0005-0000-0000-0000D6260000}"/>
    <cellStyle name="Assumption Number. 8 2 3 8" xfId="9987" xr:uid="{00000000-0005-0000-0000-0000D7260000}"/>
    <cellStyle name="Assumption Number. 8 2 3 9" xfId="9988" xr:uid="{00000000-0005-0000-0000-0000D8260000}"/>
    <cellStyle name="Assumption Number. 8 2 4" xfId="9989" xr:uid="{00000000-0005-0000-0000-0000D9260000}"/>
    <cellStyle name="Assumption Number. 8 2 5" xfId="9990" xr:uid="{00000000-0005-0000-0000-0000DA260000}"/>
    <cellStyle name="Assumption Number. 8 2 6" xfId="9991" xr:uid="{00000000-0005-0000-0000-0000DB260000}"/>
    <cellStyle name="Assumption Number. 8 2 7" xfId="9992" xr:uid="{00000000-0005-0000-0000-0000DC260000}"/>
    <cellStyle name="Assumption Number. 8 2 8" xfId="9993" xr:uid="{00000000-0005-0000-0000-0000DD260000}"/>
    <cellStyle name="Assumption Number. 8 2 9" xfId="9994" xr:uid="{00000000-0005-0000-0000-0000DE260000}"/>
    <cellStyle name="Assumption Number. 8 3" xfId="9995" xr:uid="{00000000-0005-0000-0000-0000DF260000}"/>
    <cellStyle name="Assumption Number. 8 3 10" xfId="9996" xr:uid="{00000000-0005-0000-0000-0000E0260000}"/>
    <cellStyle name="Assumption Number. 8 3 2" xfId="9997" xr:uid="{00000000-0005-0000-0000-0000E1260000}"/>
    <cellStyle name="Assumption Number. 8 3 2 10" xfId="9998" xr:uid="{00000000-0005-0000-0000-0000E2260000}"/>
    <cellStyle name="Assumption Number. 8 3 2 2" xfId="9999" xr:uid="{00000000-0005-0000-0000-0000E3260000}"/>
    <cellStyle name="Assumption Number. 8 3 2 3" xfId="10000" xr:uid="{00000000-0005-0000-0000-0000E4260000}"/>
    <cellStyle name="Assumption Number. 8 3 2 4" xfId="10001" xr:uid="{00000000-0005-0000-0000-0000E5260000}"/>
    <cellStyle name="Assumption Number. 8 3 2 5" xfId="10002" xr:uid="{00000000-0005-0000-0000-0000E6260000}"/>
    <cellStyle name="Assumption Number. 8 3 2 6" xfId="10003" xr:uid="{00000000-0005-0000-0000-0000E7260000}"/>
    <cellStyle name="Assumption Number. 8 3 2 7" xfId="10004" xr:uid="{00000000-0005-0000-0000-0000E8260000}"/>
    <cellStyle name="Assumption Number. 8 3 2 8" xfId="10005" xr:uid="{00000000-0005-0000-0000-0000E9260000}"/>
    <cellStyle name="Assumption Number. 8 3 2 9" xfId="10006" xr:uid="{00000000-0005-0000-0000-0000EA260000}"/>
    <cellStyle name="Assumption Number. 8 3 3" xfId="10007" xr:uid="{00000000-0005-0000-0000-0000EB260000}"/>
    <cellStyle name="Assumption Number. 8 3 4" xfId="10008" xr:uid="{00000000-0005-0000-0000-0000EC260000}"/>
    <cellStyle name="Assumption Number. 8 3 5" xfId="10009" xr:uid="{00000000-0005-0000-0000-0000ED260000}"/>
    <cellStyle name="Assumption Number. 8 3 6" xfId="10010" xr:uid="{00000000-0005-0000-0000-0000EE260000}"/>
    <cellStyle name="Assumption Number. 8 3 7" xfId="10011" xr:uid="{00000000-0005-0000-0000-0000EF260000}"/>
    <cellStyle name="Assumption Number. 8 3 8" xfId="10012" xr:uid="{00000000-0005-0000-0000-0000F0260000}"/>
    <cellStyle name="Assumption Number. 8 3 9" xfId="10013" xr:uid="{00000000-0005-0000-0000-0000F1260000}"/>
    <cellStyle name="Assumption Number. 8 4" xfId="10014" xr:uid="{00000000-0005-0000-0000-0000F2260000}"/>
    <cellStyle name="Assumption Number. 8 4 10" xfId="10015" xr:uid="{00000000-0005-0000-0000-0000F3260000}"/>
    <cellStyle name="Assumption Number. 8 4 2" xfId="10016" xr:uid="{00000000-0005-0000-0000-0000F4260000}"/>
    <cellStyle name="Assumption Number. 8 4 3" xfId="10017" xr:uid="{00000000-0005-0000-0000-0000F5260000}"/>
    <cellStyle name="Assumption Number. 8 4 4" xfId="10018" xr:uid="{00000000-0005-0000-0000-0000F6260000}"/>
    <cellStyle name="Assumption Number. 8 4 5" xfId="10019" xr:uid="{00000000-0005-0000-0000-0000F7260000}"/>
    <cellStyle name="Assumption Number. 8 4 6" xfId="10020" xr:uid="{00000000-0005-0000-0000-0000F8260000}"/>
    <cellStyle name="Assumption Number. 8 4 7" xfId="10021" xr:uid="{00000000-0005-0000-0000-0000F9260000}"/>
    <cellStyle name="Assumption Number. 8 4 8" xfId="10022" xr:uid="{00000000-0005-0000-0000-0000FA260000}"/>
    <cellStyle name="Assumption Number. 8 4 9" xfId="10023" xr:uid="{00000000-0005-0000-0000-0000FB260000}"/>
    <cellStyle name="Assumption Number. 8 5" xfId="10024" xr:uid="{00000000-0005-0000-0000-0000FC260000}"/>
    <cellStyle name="Assumption Number. 8 6" xfId="10025" xr:uid="{00000000-0005-0000-0000-0000FD260000}"/>
    <cellStyle name="Assumption Number. 8 7" xfId="10026" xr:uid="{00000000-0005-0000-0000-0000FE260000}"/>
    <cellStyle name="Assumption Number. 8 8" xfId="10027" xr:uid="{00000000-0005-0000-0000-0000FF260000}"/>
    <cellStyle name="Assumption Number. 8 9" xfId="10028" xr:uid="{00000000-0005-0000-0000-000000270000}"/>
    <cellStyle name="Assumption Number. 9" xfId="10029" xr:uid="{00000000-0005-0000-0000-000001270000}"/>
    <cellStyle name="Assumption Number. 9 10" xfId="10030" xr:uid="{00000000-0005-0000-0000-000002270000}"/>
    <cellStyle name="Assumption Number. 9 11" xfId="10031" xr:uid="{00000000-0005-0000-0000-000003270000}"/>
    <cellStyle name="Assumption Number. 9 12" xfId="10032" xr:uid="{00000000-0005-0000-0000-000004270000}"/>
    <cellStyle name="Assumption Number. 9 13" xfId="10033" xr:uid="{00000000-0005-0000-0000-000005270000}"/>
    <cellStyle name="Assumption Number. 9 2" xfId="10034" xr:uid="{00000000-0005-0000-0000-000006270000}"/>
    <cellStyle name="Assumption Number. 9 2 10" xfId="10035" xr:uid="{00000000-0005-0000-0000-000007270000}"/>
    <cellStyle name="Assumption Number. 9 2 11" xfId="10036" xr:uid="{00000000-0005-0000-0000-000008270000}"/>
    <cellStyle name="Assumption Number. 9 2 12" xfId="10037" xr:uid="{00000000-0005-0000-0000-000009270000}"/>
    <cellStyle name="Assumption Number. 9 2 2" xfId="10038" xr:uid="{00000000-0005-0000-0000-00000A270000}"/>
    <cellStyle name="Assumption Number. 9 2 2 10" xfId="10039" xr:uid="{00000000-0005-0000-0000-00000B270000}"/>
    <cellStyle name="Assumption Number. 9 2 2 2" xfId="10040" xr:uid="{00000000-0005-0000-0000-00000C270000}"/>
    <cellStyle name="Assumption Number. 9 2 2 2 10" xfId="10041" xr:uid="{00000000-0005-0000-0000-00000D270000}"/>
    <cellStyle name="Assumption Number. 9 2 2 2 2" xfId="10042" xr:uid="{00000000-0005-0000-0000-00000E270000}"/>
    <cellStyle name="Assumption Number. 9 2 2 2 3" xfId="10043" xr:uid="{00000000-0005-0000-0000-00000F270000}"/>
    <cellStyle name="Assumption Number. 9 2 2 2 4" xfId="10044" xr:uid="{00000000-0005-0000-0000-000010270000}"/>
    <cellStyle name="Assumption Number. 9 2 2 2 5" xfId="10045" xr:uid="{00000000-0005-0000-0000-000011270000}"/>
    <cellStyle name="Assumption Number. 9 2 2 2 6" xfId="10046" xr:uid="{00000000-0005-0000-0000-000012270000}"/>
    <cellStyle name="Assumption Number. 9 2 2 2 7" xfId="10047" xr:uid="{00000000-0005-0000-0000-000013270000}"/>
    <cellStyle name="Assumption Number. 9 2 2 2 8" xfId="10048" xr:uid="{00000000-0005-0000-0000-000014270000}"/>
    <cellStyle name="Assumption Number. 9 2 2 2 9" xfId="10049" xr:uid="{00000000-0005-0000-0000-000015270000}"/>
    <cellStyle name="Assumption Number. 9 2 2 3" xfId="10050" xr:uid="{00000000-0005-0000-0000-000016270000}"/>
    <cellStyle name="Assumption Number. 9 2 2 4" xfId="10051" xr:uid="{00000000-0005-0000-0000-000017270000}"/>
    <cellStyle name="Assumption Number. 9 2 2 5" xfId="10052" xr:uid="{00000000-0005-0000-0000-000018270000}"/>
    <cellStyle name="Assumption Number. 9 2 2 6" xfId="10053" xr:uid="{00000000-0005-0000-0000-000019270000}"/>
    <cellStyle name="Assumption Number. 9 2 2 7" xfId="10054" xr:uid="{00000000-0005-0000-0000-00001A270000}"/>
    <cellStyle name="Assumption Number. 9 2 2 8" xfId="10055" xr:uid="{00000000-0005-0000-0000-00001B270000}"/>
    <cellStyle name="Assumption Number. 9 2 2 9" xfId="10056" xr:uid="{00000000-0005-0000-0000-00001C270000}"/>
    <cellStyle name="Assumption Number. 9 2 3" xfId="10057" xr:uid="{00000000-0005-0000-0000-00001D270000}"/>
    <cellStyle name="Assumption Number. 9 2 3 10" xfId="10058" xr:uid="{00000000-0005-0000-0000-00001E270000}"/>
    <cellStyle name="Assumption Number. 9 2 3 2" xfId="10059" xr:uid="{00000000-0005-0000-0000-00001F270000}"/>
    <cellStyle name="Assumption Number. 9 2 3 3" xfId="10060" xr:uid="{00000000-0005-0000-0000-000020270000}"/>
    <cellStyle name="Assumption Number. 9 2 3 4" xfId="10061" xr:uid="{00000000-0005-0000-0000-000021270000}"/>
    <cellStyle name="Assumption Number. 9 2 3 5" xfId="10062" xr:uid="{00000000-0005-0000-0000-000022270000}"/>
    <cellStyle name="Assumption Number. 9 2 3 6" xfId="10063" xr:uid="{00000000-0005-0000-0000-000023270000}"/>
    <cellStyle name="Assumption Number. 9 2 3 7" xfId="10064" xr:uid="{00000000-0005-0000-0000-000024270000}"/>
    <cellStyle name="Assumption Number. 9 2 3 8" xfId="10065" xr:uid="{00000000-0005-0000-0000-000025270000}"/>
    <cellStyle name="Assumption Number. 9 2 3 9" xfId="10066" xr:uid="{00000000-0005-0000-0000-000026270000}"/>
    <cellStyle name="Assumption Number. 9 2 4" xfId="10067" xr:uid="{00000000-0005-0000-0000-000027270000}"/>
    <cellStyle name="Assumption Number. 9 2 5" xfId="10068" xr:uid="{00000000-0005-0000-0000-000028270000}"/>
    <cellStyle name="Assumption Number. 9 2 6" xfId="10069" xr:uid="{00000000-0005-0000-0000-000029270000}"/>
    <cellStyle name="Assumption Number. 9 2 7" xfId="10070" xr:uid="{00000000-0005-0000-0000-00002A270000}"/>
    <cellStyle name="Assumption Number. 9 2 8" xfId="10071" xr:uid="{00000000-0005-0000-0000-00002B270000}"/>
    <cellStyle name="Assumption Number. 9 2 9" xfId="10072" xr:uid="{00000000-0005-0000-0000-00002C270000}"/>
    <cellStyle name="Assumption Number. 9 3" xfId="10073" xr:uid="{00000000-0005-0000-0000-00002D270000}"/>
    <cellStyle name="Assumption Number. 9 3 10" xfId="10074" xr:uid="{00000000-0005-0000-0000-00002E270000}"/>
    <cellStyle name="Assumption Number. 9 3 2" xfId="10075" xr:uid="{00000000-0005-0000-0000-00002F270000}"/>
    <cellStyle name="Assumption Number. 9 3 2 10" xfId="10076" xr:uid="{00000000-0005-0000-0000-000030270000}"/>
    <cellStyle name="Assumption Number. 9 3 2 2" xfId="10077" xr:uid="{00000000-0005-0000-0000-000031270000}"/>
    <cellStyle name="Assumption Number. 9 3 2 3" xfId="10078" xr:uid="{00000000-0005-0000-0000-000032270000}"/>
    <cellStyle name="Assumption Number. 9 3 2 4" xfId="10079" xr:uid="{00000000-0005-0000-0000-000033270000}"/>
    <cellStyle name="Assumption Number. 9 3 2 5" xfId="10080" xr:uid="{00000000-0005-0000-0000-000034270000}"/>
    <cellStyle name="Assumption Number. 9 3 2 6" xfId="10081" xr:uid="{00000000-0005-0000-0000-000035270000}"/>
    <cellStyle name="Assumption Number. 9 3 2 7" xfId="10082" xr:uid="{00000000-0005-0000-0000-000036270000}"/>
    <cellStyle name="Assumption Number. 9 3 2 8" xfId="10083" xr:uid="{00000000-0005-0000-0000-000037270000}"/>
    <cellStyle name="Assumption Number. 9 3 2 9" xfId="10084" xr:uid="{00000000-0005-0000-0000-000038270000}"/>
    <cellStyle name="Assumption Number. 9 3 3" xfId="10085" xr:uid="{00000000-0005-0000-0000-000039270000}"/>
    <cellStyle name="Assumption Number. 9 3 4" xfId="10086" xr:uid="{00000000-0005-0000-0000-00003A270000}"/>
    <cellStyle name="Assumption Number. 9 3 5" xfId="10087" xr:uid="{00000000-0005-0000-0000-00003B270000}"/>
    <cellStyle name="Assumption Number. 9 3 6" xfId="10088" xr:uid="{00000000-0005-0000-0000-00003C270000}"/>
    <cellStyle name="Assumption Number. 9 3 7" xfId="10089" xr:uid="{00000000-0005-0000-0000-00003D270000}"/>
    <cellStyle name="Assumption Number. 9 3 8" xfId="10090" xr:uid="{00000000-0005-0000-0000-00003E270000}"/>
    <cellStyle name="Assumption Number. 9 3 9" xfId="10091" xr:uid="{00000000-0005-0000-0000-00003F270000}"/>
    <cellStyle name="Assumption Number. 9 4" xfId="10092" xr:uid="{00000000-0005-0000-0000-000040270000}"/>
    <cellStyle name="Assumption Number. 9 4 10" xfId="10093" xr:uid="{00000000-0005-0000-0000-000041270000}"/>
    <cellStyle name="Assumption Number. 9 4 2" xfId="10094" xr:uid="{00000000-0005-0000-0000-000042270000}"/>
    <cellStyle name="Assumption Number. 9 4 3" xfId="10095" xr:uid="{00000000-0005-0000-0000-000043270000}"/>
    <cellStyle name="Assumption Number. 9 4 4" xfId="10096" xr:uid="{00000000-0005-0000-0000-000044270000}"/>
    <cellStyle name="Assumption Number. 9 4 5" xfId="10097" xr:uid="{00000000-0005-0000-0000-000045270000}"/>
    <cellStyle name="Assumption Number. 9 4 6" xfId="10098" xr:uid="{00000000-0005-0000-0000-000046270000}"/>
    <cellStyle name="Assumption Number. 9 4 7" xfId="10099" xr:uid="{00000000-0005-0000-0000-000047270000}"/>
    <cellStyle name="Assumption Number. 9 4 8" xfId="10100" xr:uid="{00000000-0005-0000-0000-000048270000}"/>
    <cellStyle name="Assumption Number. 9 4 9" xfId="10101" xr:uid="{00000000-0005-0000-0000-000049270000}"/>
    <cellStyle name="Assumption Number. 9 5" xfId="10102" xr:uid="{00000000-0005-0000-0000-00004A270000}"/>
    <cellStyle name="Assumption Number. 9 6" xfId="10103" xr:uid="{00000000-0005-0000-0000-00004B270000}"/>
    <cellStyle name="Assumption Number. 9 7" xfId="10104" xr:uid="{00000000-0005-0000-0000-00004C270000}"/>
    <cellStyle name="Assumption Number. 9 8" xfId="10105" xr:uid="{00000000-0005-0000-0000-00004D270000}"/>
    <cellStyle name="Assumption Number. 9 9" xfId="10106" xr:uid="{00000000-0005-0000-0000-00004E270000}"/>
    <cellStyle name="Assumption Percentage." xfId="10107" xr:uid="{00000000-0005-0000-0000-00004F270000}"/>
    <cellStyle name="Assumption Percentage. 10" xfId="10108" xr:uid="{00000000-0005-0000-0000-000050270000}"/>
    <cellStyle name="Assumption Percentage. 10 10" xfId="10109" xr:uid="{00000000-0005-0000-0000-000051270000}"/>
    <cellStyle name="Assumption Percentage. 10 11" xfId="10110" xr:uid="{00000000-0005-0000-0000-000052270000}"/>
    <cellStyle name="Assumption Percentage. 10 12" xfId="10111" xr:uid="{00000000-0005-0000-0000-000053270000}"/>
    <cellStyle name="Assumption Percentage. 10 13" xfId="10112" xr:uid="{00000000-0005-0000-0000-000054270000}"/>
    <cellStyle name="Assumption Percentage. 10 2" xfId="10113" xr:uid="{00000000-0005-0000-0000-000055270000}"/>
    <cellStyle name="Assumption Percentage. 10 2 10" xfId="10114" xr:uid="{00000000-0005-0000-0000-000056270000}"/>
    <cellStyle name="Assumption Percentage. 10 2 11" xfId="10115" xr:uid="{00000000-0005-0000-0000-000057270000}"/>
    <cellStyle name="Assumption Percentage. 10 2 12" xfId="10116" xr:uid="{00000000-0005-0000-0000-000058270000}"/>
    <cellStyle name="Assumption Percentage. 10 2 2" xfId="10117" xr:uid="{00000000-0005-0000-0000-000059270000}"/>
    <cellStyle name="Assumption Percentage. 10 2 2 10" xfId="10118" xr:uid="{00000000-0005-0000-0000-00005A270000}"/>
    <cellStyle name="Assumption Percentage. 10 2 2 2" xfId="10119" xr:uid="{00000000-0005-0000-0000-00005B270000}"/>
    <cellStyle name="Assumption Percentage. 10 2 2 2 10" xfId="10120" xr:uid="{00000000-0005-0000-0000-00005C270000}"/>
    <cellStyle name="Assumption Percentage. 10 2 2 2 2" xfId="10121" xr:uid="{00000000-0005-0000-0000-00005D270000}"/>
    <cellStyle name="Assumption Percentage. 10 2 2 2 3" xfId="10122" xr:uid="{00000000-0005-0000-0000-00005E270000}"/>
    <cellStyle name="Assumption Percentage. 10 2 2 2 4" xfId="10123" xr:uid="{00000000-0005-0000-0000-00005F270000}"/>
    <cellStyle name="Assumption Percentage. 10 2 2 2 5" xfId="10124" xr:uid="{00000000-0005-0000-0000-000060270000}"/>
    <cellStyle name="Assumption Percentage. 10 2 2 2 6" xfId="10125" xr:uid="{00000000-0005-0000-0000-000061270000}"/>
    <cellStyle name="Assumption Percentage. 10 2 2 2 7" xfId="10126" xr:uid="{00000000-0005-0000-0000-000062270000}"/>
    <cellStyle name="Assumption Percentage. 10 2 2 2 8" xfId="10127" xr:uid="{00000000-0005-0000-0000-000063270000}"/>
    <cellStyle name="Assumption Percentage. 10 2 2 2 9" xfId="10128" xr:uid="{00000000-0005-0000-0000-000064270000}"/>
    <cellStyle name="Assumption Percentage. 10 2 2 3" xfId="10129" xr:uid="{00000000-0005-0000-0000-000065270000}"/>
    <cellStyle name="Assumption Percentage. 10 2 2 4" xfId="10130" xr:uid="{00000000-0005-0000-0000-000066270000}"/>
    <cellStyle name="Assumption Percentage. 10 2 2 5" xfId="10131" xr:uid="{00000000-0005-0000-0000-000067270000}"/>
    <cellStyle name="Assumption Percentage. 10 2 2 6" xfId="10132" xr:uid="{00000000-0005-0000-0000-000068270000}"/>
    <cellStyle name="Assumption Percentage. 10 2 2 7" xfId="10133" xr:uid="{00000000-0005-0000-0000-000069270000}"/>
    <cellStyle name="Assumption Percentage. 10 2 2 8" xfId="10134" xr:uid="{00000000-0005-0000-0000-00006A270000}"/>
    <cellStyle name="Assumption Percentage. 10 2 2 9" xfId="10135" xr:uid="{00000000-0005-0000-0000-00006B270000}"/>
    <cellStyle name="Assumption Percentage. 10 2 3" xfId="10136" xr:uid="{00000000-0005-0000-0000-00006C270000}"/>
    <cellStyle name="Assumption Percentage. 10 2 3 10" xfId="10137" xr:uid="{00000000-0005-0000-0000-00006D270000}"/>
    <cellStyle name="Assumption Percentage. 10 2 3 2" xfId="10138" xr:uid="{00000000-0005-0000-0000-00006E270000}"/>
    <cellStyle name="Assumption Percentage. 10 2 3 3" xfId="10139" xr:uid="{00000000-0005-0000-0000-00006F270000}"/>
    <cellStyle name="Assumption Percentage. 10 2 3 4" xfId="10140" xr:uid="{00000000-0005-0000-0000-000070270000}"/>
    <cellStyle name="Assumption Percentage. 10 2 3 5" xfId="10141" xr:uid="{00000000-0005-0000-0000-000071270000}"/>
    <cellStyle name="Assumption Percentage. 10 2 3 6" xfId="10142" xr:uid="{00000000-0005-0000-0000-000072270000}"/>
    <cellStyle name="Assumption Percentage. 10 2 3 7" xfId="10143" xr:uid="{00000000-0005-0000-0000-000073270000}"/>
    <cellStyle name="Assumption Percentage. 10 2 3 8" xfId="10144" xr:uid="{00000000-0005-0000-0000-000074270000}"/>
    <cellStyle name="Assumption Percentage. 10 2 3 9" xfId="10145" xr:uid="{00000000-0005-0000-0000-000075270000}"/>
    <cellStyle name="Assumption Percentage. 10 2 4" xfId="10146" xr:uid="{00000000-0005-0000-0000-000076270000}"/>
    <cellStyle name="Assumption Percentage. 10 2 5" xfId="10147" xr:uid="{00000000-0005-0000-0000-000077270000}"/>
    <cellStyle name="Assumption Percentage. 10 2 6" xfId="10148" xr:uid="{00000000-0005-0000-0000-000078270000}"/>
    <cellStyle name="Assumption Percentage. 10 2 7" xfId="10149" xr:uid="{00000000-0005-0000-0000-000079270000}"/>
    <cellStyle name="Assumption Percentage. 10 2 8" xfId="10150" xr:uid="{00000000-0005-0000-0000-00007A270000}"/>
    <cellStyle name="Assumption Percentage. 10 2 9" xfId="10151" xr:uid="{00000000-0005-0000-0000-00007B270000}"/>
    <cellStyle name="Assumption Percentage. 10 3" xfId="10152" xr:uid="{00000000-0005-0000-0000-00007C270000}"/>
    <cellStyle name="Assumption Percentage. 10 3 10" xfId="10153" xr:uid="{00000000-0005-0000-0000-00007D270000}"/>
    <cellStyle name="Assumption Percentage. 10 3 2" xfId="10154" xr:uid="{00000000-0005-0000-0000-00007E270000}"/>
    <cellStyle name="Assumption Percentage. 10 3 2 10" xfId="10155" xr:uid="{00000000-0005-0000-0000-00007F270000}"/>
    <cellStyle name="Assumption Percentage. 10 3 2 2" xfId="10156" xr:uid="{00000000-0005-0000-0000-000080270000}"/>
    <cellStyle name="Assumption Percentage. 10 3 2 3" xfId="10157" xr:uid="{00000000-0005-0000-0000-000081270000}"/>
    <cellStyle name="Assumption Percentage. 10 3 2 4" xfId="10158" xr:uid="{00000000-0005-0000-0000-000082270000}"/>
    <cellStyle name="Assumption Percentage. 10 3 2 5" xfId="10159" xr:uid="{00000000-0005-0000-0000-000083270000}"/>
    <cellStyle name="Assumption Percentage. 10 3 2 6" xfId="10160" xr:uid="{00000000-0005-0000-0000-000084270000}"/>
    <cellStyle name="Assumption Percentage. 10 3 2 7" xfId="10161" xr:uid="{00000000-0005-0000-0000-000085270000}"/>
    <cellStyle name="Assumption Percentage. 10 3 2 8" xfId="10162" xr:uid="{00000000-0005-0000-0000-000086270000}"/>
    <cellStyle name="Assumption Percentage. 10 3 2 9" xfId="10163" xr:uid="{00000000-0005-0000-0000-000087270000}"/>
    <cellStyle name="Assumption Percentage. 10 3 3" xfId="10164" xr:uid="{00000000-0005-0000-0000-000088270000}"/>
    <cellStyle name="Assumption Percentage. 10 3 4" xfId="10165" xr:uid="{00000000-0005-0000-0000-000089270000}"/>
    <cellStyle name="Assumption Percentage. 10 3 5" xfId="10166" xr:uid="{00000000-0005-0000-0000-00008A270000}"/>
    <cellStyle name="Assumption Percentage. 10 3 6" xfId="10167" xr:uid="{00000000-0005-0000-0000-00008B270000}"/>
    <cellStyle name="Assumption Percentage. 10 3 7" xfId="10168" xr:uid="{00000000-0005-0000-0000-00008C270000}"/>
    <cellStyle name="Assumption Percentage. 10 3 8" xfId="10169" xr:uid="{00000000-0005-0000-0000-00008D270000}"/>
    <cellStyle name="Assumption Percentage. 10 3 9" xfId="10170" xr:uid="{00000000-0005-0000-0000-00008E270000}"/>
    <cellStyle name="Assumption Percentage. 10 4" xfId="10171" xr:uid="{00000000-0005-0000-0000-00008F270000}"/>
    <cellStyle name="Assumption Percentage. 10 4 10" xfId="10172" xr:uid="{00000000-0005-0000-0000-000090270000}"/>
    <cellStyle name="Assumption Percentage. 10 4 2" xfId="10173" xr:uid="{00000000-0005-0000-0000-000091270000}"/>
    <cellStyle name="Assumption Percentage. 10 4 3" xfId="10174" xr:uid="{00000000-0005-0000-0000-000092270000}"/>
    <cellStyle name="Assumption Percentage. 10 4 4" xfId="10175" xr:uid="{00000000-0005-0000-0000-000093270000}"/>
    <cellStyle name="Assumption Percentage. 10 4 5" xfId="10176" xr:uid="{00000000-0005-0000-0000-000094270000}"/>
    <cellStyle name="Assumption Percentage. 10 4 6" xfId="10177" xr:uid="{00000000-0005-0000-0000-000095270000}"/>
    <cellStyle name="Assumption Percentage. 10 4 7" xfId="10178" xr:uid="{00000000-0005-0000-0000-000096270000}"/>
    <cellStyle name="Assumption Percentage. 10 4 8" xfId="10179" xr:uid="{00000000-0005-0000-0000-000097270000}"/>
    <cellStyle name="Assumption Percentage. 10 4 9" xfId="10180" xr:uid="{00000000-0005-0000-0000-000098270000}"/>
    <cellStyle name="Assumption Percentage. 10 5" xfId="10181" xr:uid="{00000000-0005-0000-0000-000099270000}"/>
    <cellStyle name="Assumption Percentage. 10 6" xfId="10182" xr:uid="{00000000-0005-0000-0000-00009A270000}"/>
    <cellStyle name="Assumption Percentage. 10 7" xfId="10183" xr:uid="{00000000-0005-0000-0000-00009B270000}"/>
    <cellStyle name="Assumption Percentage. 10 8" xfId="10184" xr:uid="{00000000-0005-0000-0000-00009C270000}"/>
    <cellStyle name="Assumption Percentage. 10 9" xfId="10185" xr:uid="{00000000-0005-0000-0000-00009D270000}"/>
    <cellStyle name="Assumption Percentage. 11" xfId="10186" xr:uid="{00000000-0005-0000-0000-00009E270000}"/>
    <cellStyle name="Assumption Percentage. 11 10" xfId="10187" xr:uid="{00000000-0005-0000-0000-00009F270000}"/>
    <cellStyle name="Assumption Percentage. 11 11" xfId="10188" xr:uid="{00000000-0005-0000-0000-0000A0270000}"/>
    <cellStyle name="Assumption Percentage. 11 12" xfId="10189" xr:uid="{00000000-0005-0000-0000-0000A1270000}"/>
    <cellStyle name="Assumption Percentage. 11 2" xfId="10190" xr:uid="{00000000-0005-0000-0000-0000A2270000}"/>
    <cellStyle name="Assumption Percentage. 11 2 10" xfId="10191" xr:uid="{00000000-0005-0000-0000-0000A3270000}"/>
    <cellStyle name="Assumption Percentage. 11 2 2" xfId="10192" xr:uid="{00000000-0005-0000-0000-0000A4270000}"/>
    <cellStyle name="Assumption Percentage. 11 2 2 10" xfId="10193" xr:uid="{00000000-0005-0000-0000-0000A5270000}"/>
    <cellStyle name="Assumption Percentage. 11 2 2 2" xfId="10194" xr:uid="{00000000-0005-0000-0000-0000A6270000}"/>
    <cellStyle name="Assumption Percentage. 11 2 2 3" xfId="10195" xr:uid="{00000000-0005-0000-0000-0000A7270000}"/>
    <cellStyle name="Assumption Percentage. 11 2 2 4" xfId="10196" xr:uid="{00000000-0005-0000-0000-0000A8270000}"/>
    <cellStyle name="Assumption Percentage. 11 2 2 5" xfId="10197" xr:uid="{00000000-0005-0000-0000-0000A9270000}"/>
    <cellStyle name="Assumption Percentage. 11 2 2 6" xfId="10198" xr:uid="{00000000-0005-0000-0000-0000AA270000}"/>
    <cellStyle name="Assumption Percentage. 11 2 2 7" xfId="10199" xr:uid="{00000000-0005-0000-0000-0000AB270000}"/>
    <cellStyle name="Assumption Percentage. 11 2 2 8" xfId="10200" xr:uid="{00000000-0005-0000-0000-0000AC270000}"/>
    <cellStyle name="Assumption Percentage. 11 2 2 9" xfId="10201" xr:uid="{00000000-0005-0000-0000-0000AD270000}"/>
    <cellStyle name="Assumption Percentage. 11 2 3" xfId="10202" xr:uid="{00000000-0005-0000-0000-0000AE270000}"/>
    <cellStyle name="Assumption Percentage. 11 2 4" xfId="10203" xr:uid="{00000000-0005-0000-0000-0000AF270000}"/>
    <cellStyle name="Assumption Percentage. 11 2 5" xfId="10204" xr:uid="{00000000-0005-0000-0000-0000B0270000}"/>
    <cellStyle name="Assumption Percentage. 11 2 6" xfId="10205" xr:uid="{00000000-0005-0000-0000-0000B1270000}"/>
    <cellStyle name="Assumption Percentage. 11 2 7" xfId="10206" xr:uid="{00000000-0005-0000-0000-0000B2270000}"/>
    <cellStyle name="Assumption Percentage. 11 2 8" xfId="10207" xr:uid="{00000000-0005-0000-0000-0000B3270000}"/>
    <cellStyle name="Assumption Percentage. 11 2 9" xfId="10208" xr:uid="{00000000-0005-0000-0000-0000B4270000}"/>
    <cellStyle name="Assumption Percentage. 11 3" xfId="10209" xr:uid="{00000000-0005-0000-0000-0000B5270000}"/>
    <cellStyle name="Assumption Percentage. 11 3 10" xfId="10210" xr:uid="{00000000-0005-0000-0000-0000B6270000}"/>
    <cellStyle name="Assumption Percentage. 11 3 2" xfId="10211" xr:uid="{00000000-0005-0000-0000-0000B7270000}"/>
    <cellStyle name="Assumption Percentage. 11 3 3" xfId="10212" xr:uid="{00000000-0005-0000-0000-0000B8270000}"/>
    <cellStyle name="Assumption Percentage. 11 3 4" xfId="10213" xr:uid="{00000000-0005-0000-0000-0000B9270000}"/>
    <cellStyle name="Assumption Percentage. 11 3 5" xfId="10214" xr:uid="{00000000-0005-0000-0000-0000BA270000}"/>
    <cellStyle name="Assumption Percentage. 11 3 6" xfId="10215" xr:uid="{00000000-0005-0000-0000-0000BB270000}"/>
    <cellStyle name="Assumption Percentage. 11 3 7" xfId="10216" xr:uid="{00000000-0005-0000-0000-0000BC270000}"/>
    <cellStyle name="Assumption Percentage. 11 3 8" xfId="10217" xr:uid="{00000000-0005-0000-0000-0000BD270000}"/>
    <cellStyle name="Assumption Percentage. 11 3 9" xfId="10218" xr:uid="{00000000-0005-0000-0000-0000BE270000}"/>
    <cellStyle name="Assumption Percentage. 11 4" xfId="10219" xr:uid="{00000000-0005-0000-0000-0000BF270000}"/>
    <cellStyle name="Assumption Percentage. 11 5" xfId="10220" xr:uid="{00000000-0005-0000-0000-0000C0270000}"/>
    <cellStyle name="Assumption Percentage. 11 6" xfId="10221" xr:uid="{00000000-0005-0000-0000-0000C1270000}"/>
    <cellStyle name="Assumption Percentage. 11 7" xfId="10222" xr:uid="{00000000-0005-0000-0000-0000C2270000}"/>
    <cellStyle name="Assumption Percentage. 11 8" xfId="10223" xr:uid="{00000000-0005-0000-0000-0000C3270000}"/>
    <cellStyle name="Assumption Percentage. 11 9" xfId="10224" xr:uid="{00000000-0005-0000-0000-0000C4270000}"/>
    <cellStyle name="Assumption Percentage. 12" xfId="10225" xr:uid="{00000000-0005-0000-0000-0000C5270000}"/>
    <cellStyle name="Assumption Percentage. 12 10" xfId="10226" xr:uid="{00000000-0005-0000-0000-0000C6270000}"/>
    <cellStyle name="Assumption Percentage. 12 11" xfId="10227" xr:uid="{00000000-0005-0000-0000-0000C7270000}"/>
    <cellStyle name="Assumption Percentage. 12 12" xfId="10228" xr:uid="{00000000-0005-0000-0000-0000C8270000}"/>
    <cellStyle name="Assumption Percentage. 12 2" xfId="10229" xr:uid="{00000000-0005-0000-0000-0000C9270000}"/>
    <cellStyle name="Assumption Percentage. 12 2 10" xfId="10230" xr:uid="{00000000-0005-0000-0000-0000CA270000}"/>
    <cellStyle name="Assumption Percentage. 12 2 2" xfId="10231" xr:uid="{00000000-0005-0000-0000-0000CB270000}"/>
    <cellStyle name="Assumption Percentage. 12 2 2 10" xfId="10232" xr:uid="{00000000-0005-0000-0000-0000CC270000}"/>
    <cellStyle name="Assumption Percentage. 12 2 2 2" xfId="10233" xr:uid="{00000000-0005-0000-0000-0000CD270000}"/>
    <cellStyle name="Assumption Percentage. 12 2 2 3" xfId="10234" xr:uid="{00000000-0005-0000-0000-0000CE270000}"/>
    <cellStyle name="Assumption Percentage. 12 2 2 4" xfId="10235" xr:uid="{00000000-0005-0000-0000-0000CF270000}"/>
    <cellStyle name="Assumption Percentage. 12 2 2 5" xfId="10236" xr:uid="{00000000-0005-0000-0000-0000D0270000}"/>
    <cellStyle name="Assumption Percentage. 12 2 2 6" xfId="10237" xr:uid="{00000000-0005-0000-0000-0000D1270000}"/>
    <cellStyle name="Assumption Percentage. 12 2 2 7" xfId="10238" xr:uid="{00000000-0005-0000-0000-0000D2270000}"/>
    <cellStyle name="Assumption Percentage. 12 2 2 8" xfId="10239" xr:uid="{00000000-0005-0000-0000-0000D3270000}"/>
    <cellStyle name="Assumption Percentage. 12 2 2 9" xfId="10240" xr:uid="{00000000-0005-0000-0000-0000D4270000}"/>
    <cellStyle name="Assumption Percentage. 12 2 3" xfId="10241" xr:uid="{00000000-0005-0000-0000-0000D5270000}"/>
    <cellStyle name="Assumption Percentage. 12 2 4" xfId="10242" xr:uid="{00000000-0005-0000-0000-0000D6270000}"/>
    <cellStyle name="Assumption Percentage. 12 2 5" xfId="10243" xr:uid="{00000000-0005-0000-0000-0000D7270000}"/>
    <cellStyle name="Assumption Percentage. 12 2 6" xfId="10244" xr:uid="{00000000-0005-0000-0000-0000D8270000}"/>
    <cellStyle name="Assumption Percentage. 12 2 7" xfId="10245" xr:uid="{00000000-0005-0000-0000-0000D9270000}"/>
    <cellStyle name="Assumption Percentage. 12 2 8" xfId="10246" xr:uid="{00000000-0005-0000-0000-0000DA270000}"/>
    <cellStyle name="Assumption Percentage. 12 2 9" xfId="10247" xr:uid="{00000000-0005-0000-0000-0000DB270000}"/>
    <cellStyle name="Assumption Percentage. 12 3" xfId="10248" xr:uid="{00000000-0005-0000-0000-0000DC270000}"/>
    <cellStyle name="Assumption Percentage. 12 3 10" xfId="10249" xr:uid="{00000000-0005-0000-0000-0000DD270000}"/>
    <cellStyle name="Assumption Percentage. 12 3 2" xfId="10250" xr:uid="{00000000-0005-0000-0000-0000DE270000}"/>
    <cellStyle name="Assumption Percentage. 12 3 3" xfId="10251" xr:uid="{00000000-0005-0000-0000-0000DF270000}"/>
    <cellStyle name="Assumption Percentage. 12 3 4" xfId="10252" xr:uid="{00000000-0005-0000-0000-0000E0270000}"/>
    <cellStyle name="Assumption Percentage. 12 3 5" xfId="10253" xr:uid="{00000000-0005-0000-0000-0000E1270000}"/>
    <cellStyle name="Assumption Percentage. 12 3 6" xfId="10254" xr:uid="{00000000-0005-0000-0000-0000E2270000}"/>
    <cellStyle name="Assumption Percentage. 12 3 7" xfId="10255" xr:uid="{00000000-0005-0000-0000-0000E3270000}"/>
    <cellStyle name="Assumption Percentage. 12 3 8" xfId="10256" xr:uid="{00000000-0005-0000-0000-0000E4270000}"/>
    <cellStyle name="Assumption Percentage. 12 3 9" xfId="10257" xr:uid="{00000000-0005-0000-0000-0000E5270000}"/>
    <cellStyle name="Assumption Percentage. 12 4" xfId="10258" xr:uid="{00000000-0005-0000-0000-0000E6270000}"/>
    <cellStyle name="Assumption Percentage. 12 5" xfId="10259" xr:uid="{00000000-0005-0000-0000-0000E7270000}"/>
    <cellStyle name="Assumption Percentage. 12 6" xfId="10260" xr:uid="{00000000-0005-0000-0000-0000E8270000}"/>
    <cellStyle name="Assumption Percentage. 12 7" xfId="10261" xr:uid="{00000000-0005-0000-0000-0000E9270000}"/>
    <cellStyle name="Assumption Percentage. 12 8" xfId="10262" xr:uid="{00000000-0005-0000-0000-0000EA270000}"/>
    <cellStyle name="Assumption Percentage. 12 9" xfId="10263" xr:uid="{00000000-0005-0000-0000-0000EB270000}"/>
    <cellStyle name="Assumption Percentage. 13" xfId="10264" xr:uid="{00000000-0005-0000-0000-0000EC270000}"/>
    <cellStyle name="Assumption Percentage. 13 10" xfId="10265" xr:uid="{00000000-0005-0000-0000-0000ED270000}"/>
    <cellStyle name="Assumption Percentage. 13 2" xfId="10266" xr:uid="{00000000-0005-0000-0000-0000EE270000}"/>
    <cellStyle name="Assumption Percentage. 13 2 10" xfId="10267" xr:uid="{00000000-0005-0000-0000-0000EF270000}"/>
    <cellStyle name="Assumption Percentage. 13 2 2" xfId="10268" xr:uid="{00000000-0005-0000-0000-0000F0270000}"/>
    <cellStyle name="Assumption Percentage. 13 2 3" xfId="10269" xr:uid="{00000000-0005-0000-0000-0000F1270000}"/>
    <cellStyle name="Assumption Percentage. 13 2 4" xfId="10270" xr:uid="{00000000-0005-0000-0000-0000F2270000}"/>
    <cellStyle name="Assumption Percentage. 13 2 5" xfId="10271" xr:uid="{00000000-0005-0000-0000-0000F3270000}"/>
    <cellStyle name="Assumption Percentage. 13 2 6" xfId="10272" xr:uid="{00000000-0005-0000-0000-0000F4270000}"/>
    <cellStyle name="Assumption Percentage. 13 2 7" xfId="10273" xr:uid="{00000000-0005-0000-0000-0000F5270000}"/>
    <cellStyle name="Assumption Percentage. 13 2 8" xfId="10274" xr:uid="{00000000-0005-0000-0000-0000F6270000}"/>
    <cellStyle name="Assumption Percentage. 13 2 9" xfId="10275" xr:uid="{00000000-0005-0000-0000-0000F7270000}"/>
    <cellStyle name="Assumption Percentage. 13 3" xfId="10276" xr:uid="{00000000-0005-0000-0000-0000F8270000}"/>
    <cellStyle name="Assumption Percentage. 13 4" xfId="10277" xr:uid="{00000000-0005-0000-0000-0000F9270000}"/>
    <cellStyle name="Assumption Percentage. 13 5" xfId="10278" xr:uid="{00000000-0005-0000-0000-0000FA270000}"/>
    <cellStyle name="Assumption Percentage. 13 6" xfId="10279" xr:uid="{00000000-0005-0000-0000-0000FB270000}"/>
    <cellStyle name="Assumption Percentage. 13 7" xfId="10280" xr:uid="{00000000-0005-0000-0000-0000FC270000}"/>
    <cellStyle name="Assumption Percentage. 13 8" xfId="10281" xr:uid="{00000000-0005-0000-0000-0000FD270000}"/>
    <cellStyle name="Assumption Percentage. 13 9" xfId="10282" xr:uid="{00000000-0005-0000-0000-0000FE270000}"/>
    <cellStyle name="Assumption Percentage. 14" xfId="10283" xr:uid="{00000000-0005-0000-0000-0000FF270000}"/>
    <cellStyle name="Assumption Percentage. 14 10" xfId="10284" xr:uid="{00000000-0005-0000-0000-000000280000}"/>
    <cellStyle name="Assumption Percentage. 14 2" xfId="10285" xr:uid="{00000000-0005-0000-0000-000001280000}"/>
    <cellStyle name="Assumption Percentage. 14 3" xfId="10286" xr:uid="{00000000-0005-0000-0000-000002280000}"/>
    <cellStyle name="Assumption Percentage. 14 4" xfId="10287" xr:uid="{00000000-0005-0000-0000-000003280000}"/>
    <cellStyle name="Assumption Percentage. 14 5" xfId="10288" xr:uid="{00000000-0005-0000-0000-000004280000}"/>
    <cellStyle name="Assumption Percentage. 14 6" xfId="10289" xr:uid="{00000000-0005-0000-0000-000005280000}"/>
    <cellStyle name="Assumption Percentage. 14 7" xfId="10290" xr:uid="{00000000-0005-0000-0000-000006280000}"/>
    <cellStyle name="Assumption Percentage. 14 8" xfId="10291" xr:uid="{00000000-0005-0000-0000-000007280000}"/>
    <cellStyle name="Assumption Percentage. 14 9" xfId="10292" xr:uid="{00000000-0005-0000-0000-000008280000}"/>
    <cellStyle name="Assumption Percentage. 15" xfId="10293" xr:uid="{00000000-0005-0000-0000-000009280000}"/>
    <cellStyle name="Assumption Percentage. 16" xfId="10294" xr:uid="{00000000-0005-0000-0000-00000A280000}"/>
    <cellStyle name="Assumption Percentage. 17" xfId="10295" xr:uid="{00000000-0005-0000-0000-00000B280000}"/>
    <cellStyle name="Assumption Percentage. 18" xfId="10296" xr:uid="{00000000-0005-0000-0000-00000C280000}"/>
    <cellStyle name="Assumption Percentage. 2" xfId="10297" xr:uid="{00000000-0005-0000-0000-00000D280000}"/>
    <cellStyle name="Assumption Percentage. 2 10" xfId="10298" xr:uid="{00000000-0005-0000-0000-00000E280000}"/>
    <cellStyle name="Assumption Percentage. 2 10 10" xfId="10299" xr:uid="{00000000-0005-0000-0000-00000F280000}"/>
    <cellStyle name="Assumption Percentage. 2 10 2" xfId="10300" xr:uid="{00000000-0005-0000-0000-000010280000}"/>
    <cellStyle name="Assumption Percentage. 2 10 3" xfId="10301" xr:uid="{00000000-0005-0000-0000-000011280000}"/>
    <cellStyle name="Assumption Percentage. 2 10 4" xfId="10302" xr:uid="{00000000-0005-0000-0000-000012280000}"/>
    <cellStyle name="Assumption Percentage. 2 10 5" xfId="10303" xr:uid="{00000000-0005-0000-0000-000013280000}"/>
    <cellStyle name="Assumption Percentage. 2 10 6" xfId="10304" xr:uid="{00000000-0005-0000-0000-000014280000}"/>
    <cellStyle name="Assumption Percentage. 2 10 7" xfId="10305" xr:uid="{00000000-0005-0000-0000-000015280000}"/>
    <cellStyle name="Assumption Percentage. 2 10 8" xfId="10306" xr:uid="{00000000-0005-0000-0000-000016280000}"/>
    <cellStyle name="Assumption Percentage. 2 10 9" xfId="10307" xr:uid="{00000000-0005-0000-0000-000017280000}"/>
    <cellStyle name="Assumption Percentage. 2 11" xfId="10308" xr:uid="{00000000-0005-0000-0000-000018280000}"/>
    <cellStyle name="Assumption Percentage. 2 12" xfId="10309" xr:uid="{00000000-0005-0000-0000-000019280000}"/>
    <cellStyle name="Assumption Percentage. 2 13" xfId="10310" xr:uid="{00000000-0005-0000-0000-00001A280000}"/>
    <cellStyle name="Assumption Percentage. 2 14" xfId="10311" xr:uid="{00000000-0005-0000-0000-00001B280000}"/>
    <cellStyle name="Assumption Percentage. 2 15" xfId="10312" xr:uid="{00000000-0005-0000-0000-00001C280000}"/>
    <cellStyle name="Assumption Percentage. 2 16" xfId="10313" xr:uid="{00000000-0005-0000-0000-00001D280000}"/>
    <cellStyle name="Assumption Percentage. 2 17" xfId="10314" xr:uid="{00000000-0005-0000-0000-00001E280000}"/>
    <cellStyle name="Assumption Percentage. 2 18" xfId="10315" xr:uid="{00000000-0005-0000-0000-00001F280000}"/>
    <cellStyle name="Assumption Percentage. 2 19" xfId="10316" xr:uid="{00000000-0005-0000-0000-000020280000}"/>
    <cellStyle name="Assumption Percentage. 2 2" xfId="10317" xr:uid="{00000000-0005-0000-0000-000021280000}"/>
    <cellStyle name="Assumption Percentage. 2 2 10" xfId="10318" xr:uid="{00000000-0005-0000-0000-000022280000}"/>
    <cellStyle name="Assumption Percentage. 2 2 11" xfId="10319" xr:uid="{00000000-0005-0000-0000-000023280000}"/>
    <cellStyle name="Assumption Percentage. 2 2 12" xfId="10320" xr:uid="{00000000-0005-0000-0000-000024280000}"/>
    <cellStyle name="Assumption Percentage. 2 2 13" xfId="10321" xr:uid="{00000000-0005-0000-0000-000025280000}"/>
    <cellStyle name="Assumption Percentage. 2 2 14" xfId="10322" xr:uid="{00000000-0005-0000-0000-000026280000}"/>
    <cellStyle name="Assumption Percentage. 2 2 15" xfId="10323" xr:uid="{00000000-0005-0000-0000-000027280000}"/>
    <cellStyle name="Assumption Percentage. 2 2 16" xfId="10324" xr:uid="{00000000-0005-0000-0000-000028280000}"/>
    <cellStyle name="Assumption Percentage. 2 2 17" xfId="10325" xr:uid="{00000000-0005-0000-0000-000029280000}"/>
    <cellStyle name="Assumption Percentage. 2 2 18" xfId="10326" xr:uid="{00000000-0005-0000-0000-00002A280000}"/>
    <cellStyle name="Assumption Percentage. 2 2 2" xfId="10327" xr:uid="{00000000-0005-0000-0000-00002B280000}"/>
    <cellStyle name="Assumption Percentage. 2 2 2 10" xfId="10328" xr:uid="{00000000-0005-0000-0000-00002C280000}"/>
    <cellStyle name="Assumption Percentage. 2 2 2 11" xfId="10329" xr:uid="{00000000-0005-0000-0000-00002D280000}"/>
    <cellStyle name="Assumption Percentage. 2 2 2 12" xfId="10330" xr:uid="{00000000-0005-0000-0000-00002E280000}"/>
    <cellStyle name="Assumption Percentage. 2 2 2 13" xfId="10331" xr:uid="{00000000-0005-0000-0000-00002F280000}"/>
    <cellStyle name="Assumption Percentage. 2 2 2 14" xfId="10332" xr:uid="{00000000-0005-0000-0000-000030280000}"/>
    <cellStyle name="Assumption Percentage. 2 2 2 2" xfId="10333" xr:uid="{00000000-0005-0000-0000-000031280000}"/>
    <cellStyle name="Assumption Percentage. 2 2 2 2 10" xfId="10334" xr:uid="{00000000-0005-0000-0000-000032280000}"/>
    <cellStyle name="Assumption Percentage. 2 2 2 2 11" xfId="10335" xr:uid="{00000000-0005-0000-0000-000033280000}"/>
    <cellStyle name="Assumption Percentage. 2 2 2 2 12" xfId="10336" xr:uid="{00000000-0005-0000-0000-000034280000}"/>
    <cellStyle name="Assumption Percentage. 2 2 2 2 13" xfId="10337" xr:uid="{00000000-0005-0000-0000-000035280000}"/>
    <cellStyle name="Assumption Percentage. 2 2 2 2 2" xfId="10338" xr:uid="{00000000-0005-0000-0000-000036280000}"/>
    <cellStyle name="Assumption Percentage. 2 2 2 2 2 10" xfId="10339" xr:uid="{00000000-0005-0000-0000-000037280000}"/>
    <cellStyle name="Assumption Percentage. 2 2 2 2 2 11" xfId="10340" xr:uid="{00000000-0005-0000-0000-000038280000}"/>
    <cellStyle name="Assumption Percentage. 2 2 2 2 2 12" xfId="10341" xr:uid="{00000000-0005-0000-0000-000039280000}"/>
    <cellStyle name="Assumption Percentage. 2 2 2 2 2 2" xfId="10342" xr:uid="{00000000-0005-0000-0000-00003A280000}"/>
    <cellStyle name="Assumption Percentage. 2 2 2 2 2 2 10" xfId="10343" xr:uid="{00000000-0005-0000-0000-00003B280000}"/>
    <cellStyle name="Assumption Percentage. 2 2 2 2 2 2 2" xfId="10344" xr:uid="{00000000-0005-0000-0000-00003C280000}"/>
    <cellStyle name="Assumption Percentage. 2 2 2 2 2 2 2 10" xfId="10345" xr:uid="{00000000-0005-0000-0000-00003D280000}"/>
    <cellStyle name="Assumption Percentage. 2 2 2 2 2 2 2 2" xfId="10346" xr:uid="{00000000-0005-0000-0000-00003E280000}"/>
    <cellStyle name="Assumption Percentage. 2 2 2 2 2 2 2 3" xfId="10347" xr:uid="{00000000-0005-0000-0000-00003F280000}"/>
    <cellStyle name="Assumption Percentage. 2 2 2 2 2 2 2 4" xfId="10348" xr:uid="{00000000-0005-0000-0000-000040280000}"/>
    <cellStyle name="Assumption Percentage. 2 2 2 2 2 2 2 5" xfId="10349" xr:uid="{00000000-0005-0000-0000-000041280000}"/>
    <cellStyle name="Assumption Percentage. 2 2 2 2 2 2 2 6" xfId="10350" xr:uid="{00000000-0005-0000-0000-000042280000}"/>
    <cellStyle name="Assumption Percentage. 2 2 2 2 2 2 2 7" xfId="10351" xr:uid="{00000000-0005-0000-0000-000043280000}"/>
    <cellStyle name="Assumption Percentage. 2 2 2 2 2 2 2 8" xfId="10352" xr:uid="{00000000-0005-0000-0000-000044280000}"/>
    <cellStyle name="Assumption Percentage. 2 2 2 2 2 2 2 9" xfId="10353" xr:uid="{00000000-0005-0000-0000-000045280000}"/>
    <cellStyle name="Assumption Percentage. 2 2 2 2 2 2 3" xfId="10354" xr:uid="{00000000-0005-0000-0000-000046280000}"/>
    <cellStyle name="Assumption Percentage. 2 2 2 2 2 2 4" xfId="10355" xr:uid="{00000000-0005-0000-0000-000047280000}"/>
    <cellStyle name="Assumption Percentage. 2 2 2 2 2 2 5" xfId="10356" xr:uid="{00000000-0005-0000-0000-000048280000}"/>
    <cellStyle name="Assumption Percentage. 2 2 2 2 2 2 6" xfId="10357" xr:uid="{00000000-0005-0000-0000-000049280000}"/>
    <cellStyle name="Assumption Percentage. 2 2 2 2 2 2 7" xfId="10358" xr:uid="{00000000-0005-0000-0000-00004A280000}"/>
    <cellStyle name="Assumption Percentage. 2 2 2 2 2 2 8" xfId="10359" xr:uid="{00000000-0005-0000-0000-00004B280000}"/>
    <cellStyle name="Assumption Percentage. 2 2 2 2 2 2 9" xfId="10360" xr:uid="{00000000-0005-0000-0000-00004C280000}"/>
    <cellStyle name="Assumption Percentage. 2 2 2 2 2 3" xfId="10361" xr:uid="{00000000-0005-0000-0000-00004D280000}"/>
    <cellStyle name="Assumption Percentage. 2 2 2 2 2 3 10" xfId="10362" xr:uid="{00000000-0005-0000-0000-00004E280000}"/>
    <cellStyle name="Assumption Percentage. 2 2 2 2 2 3 2" xfId="10363" xr:uid="{00000000-0005-0000-0000-00004F280000}"/>
    <cellStyle name="Assumption Percentage. 2 2 2 2 2 3 3" xfId="10364" xr:uid="{00000000-0005-0000-0000-000050280000}"/>
    <cellStyle name="Assumption Percentage. 2 2 2 2 2 3 4" xfId="10365" xr:uid="{00000000-0005-0000-0000-000051280000}"/>
    <cellStyle name="Assumption Percentage. 2 2 2 2 2 3 5" xfId="10366" xr:uid="{00000000-0005-0000-0000-000052280000}"/>
    <cellStyle name="Assumption Percentage. 2 2 2 2 2 3 6" xfId="10367" xr:uid="{00000000-0005-0000-0000-000053280000}"/>
    <cellStyle name="Assumption Percentage. 2 2 2 2 2 3 7" xfId="10368" xr:uid="{00000000-0005-0000-0000-000054280000}"/>
    <cellStyle name="Assumption Percentage. 2 2 2 2 2 3 8" xfId="10369" xr:uid="{00000000-0005-0000-0000-000055280000}"/>
    <cellStyle name="Assumption Percentage. 2 2 2 2 2 3 9" xfId="10370" xr:uid="{00000000-0005-0000-0000-000056280000}"/>
    <cellStyle name="Assumption Percentage. 2 2 2 2 2 4" xfId="10371" xr:uid="{00000000-0005-0000-0000-000057280000}"/>
    <cellStyle name="Assumption Percentage. 2 2 2 2 2 5" xfId="10372" xr:uid="{00000000-0005-0000-0000-000058280000}"/>
    <cellStyle name="Assumption Percentage. 2 2 2 2 2 6" xfId="10373" xr:uid="{00000000-0005-0000-0000-000059280000}"/>
    <cellStyle name="Assumption Percentage. 2 2 2 2 2 7" xfId="10374" xr:uid="{00000000-0005-0000-0000-00005A280000}"/>
    <cellStyle name="Assumption Percentage. 2 2 2 2 2 8" xfId="10375" xr:uid="{00000000-0005-0000-0000-00005B280000}"/>
    <cellStyle name="Assumption Percentage. 2 2 2 2 2 9" xfId="10376" xr:uid="{00000000-0005-0000-0000-00005C280000}"/>
    <cellStyle name="Assumption Percentage. 2 2 2 2 3" xfId="10377" xr:uid="{00000000-0005-0000-0000-00005D280000}"/>
    <cellStyle name="Assumption Percentage. 2 2 2 2 3 10" xfId="10378" xr:uid="{00000000-0005-0000-0000-00005E280000}"/>
    <cellStyle name="Assumption Percentage. 2 2 2 2 3 2" xfId="10379" xr:uid="{00000000-0005-0000-0000-00005F280000}"/>
    <cellStyle name="Assumption Percentage. 2 2 2 2 3 2 10" xfId="10380" xr:uid="{00000000-0005-0000-0000-000060280000}"/>
    <cellStyle name="Assumption Percentage. 2 2 2 2 3 2 2" xfId="10381" xr:uid="{00000000-0005-0000-0000-000061280000}"/>
    <cellStyle name="Assumption Percentage. 2 2 2 2 3 2 3" xfId="10382" xr:uid="{00000000-0005-0000-0000-000062280000}"/>
    <cellStyle name="Assumption Percentage. 2 2 2 2 3 2 4" xfId="10383" xr:uid="{00000000-0005-0000-0000-000063280000}"/>
    <cellStyle name="Assumption Percentage. 2 2 2 2 3 2 5" xfId="10384" xr:uid="{00000000-0005-0000-0000-000064280000}"/>
    <cellStyle name="Assumption Percentage. 2 2 2 2 3 2 6" xfId="10385" xr:uid="{00000000-0005-0000-0000-000065280000}"/>
    <cellStyle name="Assumption Percentage. 2 2 2 2 3 2 7" xfId="10386" xr:uid="{00000000-0005-0000-0000-000066280000}"/>
    <cellStyle name="Assumption Percentage. 2 2 2 2 3 2 8" xfId="10387" xr:uid="{00000000-0005-0000-0000-000067280000}"/>
    <cellStyle name="Assumption Percentage. 2 2 2 2 3 2 9" xfId="10388" xr:uid="{00000000-0005-0000-0000-000068280000}"/>
    <cellStyle name="Assumption Percentage. 2 2 2 2 3 3" xfId="10389" xr:uid="{00000000-0005-0000-0000-000069280000}"/>
    <cellStyle name="Assumption Percentage. 2 2 2 2 3 4" xfId="10390" xr:uid="{00000000-0005-0000-0000-00006A280000}"/>
    <cellStyle name="Assumption Percentage. 2 2 2 2 3 5" xfId="10391" xr:uid="{00000000-0005-0000-0000-00006B280000}"/>
    <cellStyle name="Assumption Percentage. 2 2 2 2 3 6" xfId="10392" xr:uid="{00000000-0005-0000-0000-00006C280000}"/>
    <cellStyle name="Assumption Percentage. 2 2 2 2 3 7" xfId="10393" xr:uid="{00000000-0005-0000-0000-00006D280000}"/>
    <cellStyle name="Assumption Percentage. 2 2 2 2 3 8" xfId="10394" xr:uid="{00000000-0005-0000-0000-00006E280000}"/>
    <cellStyle name="Assumption Percentage. 2 2 2 2 3 9" xfId="10395" xr:uid="{00000000-0005-0000-0000-00006F280000}"/>
    <cellStyle name="Assumption Percentage. 2 2 2 2 4" xfId="10396" xr:uid="{00000000-0005-0000-0000-000070280000}"/>
    <cellStyle name="Assumption Percentage. 2 2 2 2 4 10" xfId="10397" xr:uid="{00000000-0005-0000-0000-000071280000}"/>
    <cellStyle name="Assumption Percentage. 2 2 2 2 4 2" xfId="10398" xr:uid="{00000000-0005-0000-0000-000072280000}"/>
    <cellStyle name="Assumption Percentage. 2 2 2 2 4 3" xfId="10399" xr:uid="{00000000-0005-0000-0000-000073280000}"/>
    <cellStyle name="Assumption Percentage. 2 2 2 2 4 4" xfId="10400" xr:uid="{00000000-0005-0000-0000-000074280000}"/>
    <cellStyle name="Assumption Percentage. 2 2 2 2 4 5" xfId="10401" xr:uid="{00000000-0005-0000-0000-000075280000}"/>
    <cellStyle name="Assumption Percentage. 2 2 2 2 4 6" xfId="10402" xr:uid="{00000000-0005-0000-0000-000076280000}"/>
    <cellStyle name="Assumption Percentage. 2 2 2 2 4 7" xfId="10403" xr:uid="{00000000-0005-0000-0000-000077280000}"/>
    <cellStyle name="Assumption Percentage. 2 2 2 2 4 8" xfId="10404" xr:uid="{00000000-0005-0000-0000-000078280000}"/>
    <cellStyle name="Assumption Percentage. 2 2 2 2 4 9" xfId="10405" xr:uid="{00000000-0005-0000-0000-000079280000}"/>
    <cellStyle name="Assumption Percentage. 2 2 2 2 5" xfId="10406" xr:uid="{00000000-0005-0000-0000-00007A280000}"/>
    <cellStyle name="Assumption Percentage. 2 2 2 2 6" xfId="10407" xr:uid="{00000000-0005-0000-0000-00007B280000}"/>
    <cellStyle name="Assumption Percentage. 2 2 2 2 7" xfId="10408" xr:uid="{00000000-0005-0000-0000-00007C280000}"/>
    <cellStyle name="Assumption Percentage. 2 2 2 2 8" xfId="10409" xr:uid="{00000000-0005-0000-0000-00007D280000}"/>
    <cellStyle name="Assumption Percentage. 2 2 2 2 9" xfId="10410" xr:uid="{00000000-0005-0000-0000-00007E280000}"/>
    <cellStyle name="Assumption Percentage. 2 2 2 3" xfId="10411" xr:uid="{00000000-0005-0000-0000-00007F280000}"/>
    <cellStyle name="Assumption Percentage. 2 2 2 3 10" xfId="10412" xr:uid="{00000000-0005-0000-0000-000080280000}"/>
    <cellStyle name="Assumption Percentage. 2 2 2 3 11" xfId="10413" xr:uid="{00000000-0005-0000-0000-000081280000}"/>
    <cellStyle name="Assumption Percentage. 2 2 2 3 12" xfId="10414" xr:uid="{00000000-0005-0000-0000-000082280000}"/>
    <cellStyle name="Assumption Percentage. 2 2 2 3 2" xfId="10415" xr:uid="{00000000-0005-0000-0000-000083280000}"/>
    <cellStyle name="Assumption Percentage. 2 2 2 3 2 10" xfId="10416" xr:uid="{00000000-0005-0000-0000-000084280000}"/>
    <cellStyle name="Assumption Percentage. 2 2 2 3 2 2" xfId="10417" xr:uid="{00000000-0005-0000-0000-000085280000}"/>
    <cellStyle name="Assumption Percentage. 2 2 2 3 2 2 10" xfId="10418" xr:uid="{00000000-0005-0000-0000-000086280000}"/>
    <cellStyle name="Assumption Percentage. 2 2 2 3 2 2 2" xfId="10419" xr:uid="{00000000-0005-0000-0000-000087280000}"/>
    <cellStyle name="Assumption Percentage. 2 2 2 3 2 2 3" xfId="10420" xr:uid="{00000000-0005-0000-0000-000088280000}"/>
    <cellStyle name="Assumption Percentage. 2 2 2 3 2 2 4" xfId="10421" xr:uid="{00000000-0005-0000-0000-000089280000}"/>
    <cellStyle name="Assumption Percentage. 2 2 2 3 2 2 5" xfId="10422" xr:uid="{00000000-0005-0000-0000-00008A280000}"/>
    <cellStyle name="Assumption Percentage. 2 2 2 3 2 2 6" xfId="10423" xr:uid="{00000000-0005-0000-0000-00008B280000}"/>
    <cellStyle name="Assumption Percentage. 2 2 2 3 2 2 7" xfId="10424" xr:uid="{00000000-0005-0000-0000-00008C280000}"/>
    <cellStyle name="Assumption Percentage. 2 2 2 3 2 2 8" xfId="10425" xr:uid="{00000000-0005-0000-0000-00008D280000}"/>
    <cellStyle name="Assumption Percentage. 2 2 2 3 2 2 9" xfId="10426" xr:uid="{00000000-0005-0000-0000-00008E280000}"/>
    <cellStyle name="Assumption Percentage. 2 2 2 3 2 3" xfId="10427" xr:uid="{00000000-0005-0000-0000-00008F280000}"/>
    <cellStyle name="Assumption Percentage. 2 2 2 3 2 4" xfId="10428" xr:uid="{00000000-0005-0000-0000-000090280000}"/>
    <cellStyle name="Assumption Percentage. 2 2 2 3 2 5" xfId="10429" xr:uid="{00000000-0005-0000-0000-000091280000}"/>
    <cellStyle name="Assumption Percentage. 2 2 2 3 2 6" xfId="10430" xr:uid="{00000000-0005-0000-0000-000092280000}"/>
    <cellStyle name="Assumption Percentage. 2 2 2 3 2 7" xfId="10431" xr:uid="{00000000-0005-0000-0000-000093280000}"/>
    <cellStyle name="Assumption Percentage. 2 2 2 3 2 8" xfId="10432" xr:uid="{00000000-0005-0000-0000-000094280000}"/>
    <cellStyle name="Assumption Percentage. 2 2 2 3 2 9" xfId="10433" xr:uid="{00000000-0005-0000-0000-000095280000}"/>
    <cellStyle name="Assumption Percentage. 2 2 2 3 3" xfId="10434" xr:uid="{00000000-0005-0000-0000-000096280000}"/>
    <cellStyle name="Assumption Percentage. 2 2 2 3 3 10" xfId="10435" xr:uid="{00000000-0005-0000-0000-000097280000}"/>
    <cellStyle name="Assumption Percentage. 2 2 2 3 3 2" xfId="10436" xr:uid="{00000000-0005-0000-0000-000098280000}"/>
    <cellStyle name="Assumption Percentage. 2 2 2 3 3 3" xfId="10437" xr:uid="{00000000-0005-0000-0000-000099280000}"/>
    <cellStyle name="Assumption Percentage. 2 2 2 3 3 4" xfId="10438" xr:uid="{00000000-0005-0000-0000-00009A280000}"/>
    <cellStyle name="Assumption Percentage. 2 2 2 3 3 5" xfId="10439" xr:uid="{00000000-0005-0000-0000-00009B280000}"/>
    <cellStyle name="Assumption Percentage. 2 2 2 3 3 6" xfId="10440" xr:uid="{00000000-0005-0000-0000-00009C280000}"/>
    <cellStyle name="Assumption Percentage. 2 2 2 3 3 7" xfId="10441" xr:uid="{00000000-0005-0000-0000-00009D280000}"/>
    <cellStyle name="Assumption Percentage. 2 2 2 3 3 8" xfId="10442" xr:uid="{00000000-0005-0000-0000-00009E280000}"/>
    <cellStyle name="Assumption Percentage. 2 2 2 3 3 9" xfId="10443" xr:uid="{00000000-0005-0000-0000-00009F280000}"/>
    <cellStyle name="Assumption Percentage. 2 2 2 3 4" xfId="10444" xr:uid="{00000000-0005-0000-0000-0000A0280000}"/>
    <cellStyle name="Assumption Percentage. 2 2 2 3 5" xfId="10445" xr:uid="{00000000-0005-0000-0000-0000A1280000}"/>
    <cellStyle name="Assumption Percentage. 2 2 2 3 6" xfId="10446" xr:uid="{00000000-0005-0000-0000-0000A2280000}"/>
    <cellStyle name="Assumption Percentage. 2 2 2 3 7" xfId="10447" xr:uid="{00000000-0005-0000-0000-0000A3280000}"/>
    <cellStyle name="Assumption Percentage. 2 2 2 3 8" xfId="10448" xr:uid="{00000000-0005-0000-0000-0000A4280000}"/>
    <cellStyle name="Assumption Percentage. 2 2 2 3 9" xfId="10449" xr:uid="{00000000-0005-0000-0000-0000A5280000}"/>
    <cellStyle name="Assumption Percentage. 2 2 2 4" xfId="10450" xr:uid="{00000000-0005-0000-0000-0000A6280000}"/>
    <cellStyle name="Assumption Percentage. 2 2 2 4 10" xfId="10451" xr:uid="{00000000-0005-0000-0000-0000A7280000}"/>
    <cellStyle name="Assumption Percentage. 2 2 2 4 2" xfId="10452" xr:uid="{00000000-0005-0000-0000-0000A8280000}"/>
    <cellStyle name="Assumption Percentage. 2 2 2 4 2 10" xfId="10453" xr:uid="{00000000-0005-0000-0000-0000A9280000}"/>
    <cellStyle name="Assumption Percentage. 2 2 2 4 2 2" xfId="10454" xr:uid="{00000000-0005-0000-0000-0000AA280000}"/>
    <cellStyle name="Assumption Percentage. 2 2 2 4 2 3" xfId="10455" xr:uid="{00000000-0005-0000-0000-0000AB280000}"/>
    <cellStyle name="Assumption Percentage. 2 2 2 4 2 4" xfId="10456" xr:uid="{00000000-0005-0000-0000-0000AC280000}"/>
    <cellStyle name="Assumption Percentage. 2 2 2 4 2 5" xfId="10457" xr:uid="{00000000-0005-0000-0000-0000AD280000}"/>
    <cellStyle name="Assumption Percentage. 2 2 2 4 2 6" xfId="10458" xr:uid="{00000000-0005-0000-0000-0000AE280000}"/>
    <cellStyle name="Assumption Percentage. 2 2 2 4 2 7" xfId="10459" xr:uid="{00000000-0005-0000-0000-0000AF280000}"/>
    <cellStyle name="Assumption Percentage. 2 2 2 4 2 8" xfId="10460" xr:uid="{00000000-0005-0000-0000-0000B0280000}"/>
    <cellStyle name="Assumption Percentage. 2 2 2 4 2 9" xfId="10461" xr:uid="{00000000-0005-0000-0000-0000B1280000}"/>
    <cellStyle name="Assumption Percentage. 2 2 2 4 3" xfId="10462" xr:uid="{00000000-0005-0000-0000-0000B2280000}"/>
    <cellStyle name="Assumption Percentage. 2 2 2 4 4" xfId="10463" xr:uid="{00000000-0005-0000-0000-0000B3280000}"/>
    <cellStyle name="Assumption Percentage. 2 2 2 4 5" xfId="10464" xr:uid="{00000000-0005-0000-0000-0000B4280000}"/>
    <cellStyle name="Assumption Percentage. 2 2 2 4 6" xfId="10465" xr:uid="{00000000-0005-0000-0000-0000B5280000}"/>
    <cellStyle name="Assumption Percentage. 2 2 2 4 7" xfId="10466" xr:uid="{00000000-0005-0000-0000-0000B6280000}"/>
    <cellStyle name="Assumption Percentage. 2 2 2 4 8" xfId="10467" xr:uid="{00000000-0005-0000-0000-0000B7280000}"/>
    <cellStyle name="Assumption Percentage. 2 2 2 4 9" xfId="10468" xr:uid="{00000000-0005-0000-0000-0000B8280000}"/>
    <cellStyle name="Assumption Percentage. 2 2 2 5" xfId="10469" xr:uid="{00000000-0005-0000-0000-0000B9280000}"/>
    <cellStyle name="Assumption Percentage. 2 2 2 5 10" xfId="10470" xr:uid="{00000000-0005-0000-0000-0000BA280000}"/>
    <cellStyle name="Assumption Percentage. 2 2 2 5 2" xfId="10471" xr:uid="{00000000-0005-0000-0000-0000BB280000}"/>
    <cellStyle name="Assumption Percentage. 2 2 2 5 3" xfId="10472" xr:uid="{00000000-0005-0000-0000-0000BC280000}"/>
    <cellStyle name="Assumption Percentage. 2 2 2 5 4" xfId="10473" xr:uid="{00000000-0005-0000-0000-0000BD280000}"/>
    <cellStyle name="Assumption Percentage. 2 2 2 5 5" xfId="10474" xr:uid="{00000000-0005-0000-0000-0000BE280000}"/>
    <cellStyle name="Assumption Percentage. 2 2 2 5 6" xfId="10475" xr:uid="{00000000-0005-0000-0000-0000BF280000}"/>
    <cellStyle name="Assumption Percentage. 2 2 2 5 7" xfId="10476" xr:uid="{00000000-0005-0000-0000-0000C0280000}"/>
    <cellStyle name="Assumption Percentage. 2 2 2 5 8" xfId="10477" xr:uid="{00000000-0005-0000-0000-0000C1280000}"/>
    <cellStyle name="Assumption Percentage. 2 2 2 5 9" xfId="10478" xr:uid="{00000000-0005-0000-0000-0000C2280000}"/>
    <cellStyle name="Assumption Percentage. 2 2 2 6" xfId="10479" xr:uid="{00000000-0005-0000-0000-0000C3280000}"/>
    <cellStyle name="Assumption Percentage. 2 2 2 7" xfId="10480" xr:uid="{00000000-0005-0000-0000-0000C4280000}"/>
    <cellStyle name="Assumption Percentage. 2 2 2 8" xfId="10481" xr:uid="{00000000-0005-0000-0000-0000C5280000}"/>
    <cellStyle name="Assumption Percentage. 2 2 2 9" xfId="10482" xr:uid="{00000000-0005-0000-0000-0000C6280000}"/>
    <cellStyle name="Assumption Percentage. 2 2 3" xfId="10483" xr:uid="{00000000-0005-0000-0000-0000C7280000}"/>
    <cellStyle name="Assumption Percentage. 2 2 3 10" xfId="10484" xr:uid="{00000000-0005-0000-0000-0000C8280000}"/>
    <cellStyle name="Assumption Percentage. 2 2 3 11" xfId="10485" xr:uid="{00000000-0005-0000-0000-0000C9280000}"/>
    <cellStyle name="Assumption Percentage. 2 2 3 12" xfId="10486" xr:uid="{00000000-0005-0000-0000-0000CA280000}"/>
    <cellStyle name="Assumption Percentage. 2 2 3 13" xfId="10487" xr:uid="{00000000-0005-0000-0000-0000CB280000}"/>
    <cellStyle name="Assumption Percentage. 2 2 3 2" xfId="10488" xr:uid="{00000000-0005-0000-0000-0000CC280000}"/>
    <cellStyle name="Assumption Percentage. 2 2 3 2 10" xfId="10489" xr:uid="{00000000-0005-0000-0000-0000CD280000}"/>
    <cellStyle name="Assumption Percentage. 2 2 3 2 11" xfId="10490" xr:uid="{00000000-0005-0000-0000-0000CE280000}"/>
    <cellStyle name="Assumption Percentage. 2 2 3 2 12" xfId="10491" xr:uid="{00000000-0005-0000-0000-0000CF280000}"/>
    <cellStyle name="Assumption Percentage. 2 2 3 2 2" xfId="10492" xr:uid="{00000000-0005-0000-0000-0000D0280000}"/>
    <cellStyle name="Assumption Percentage. 2 2 3 2 2 10" xfId="10493" xr:uid="{00000000-0005-0000-0000-0000D1280000}"/>
    <cellStyle name="Assumption Percentage. 2 2 3 2 2 2" xfId="10494" xr:uid="{00000000-0005-0000-0000-0000D2280000}"/>
    <cellStyle name="Assumption Percentage. 2 2 3 2 2 2 10" xfId="10495" xr:uid="{00000000-0005-0000-0000-0000D3280000}"/>
    <cellStyle name="Assumption Percentage. 2 2 3 2 2 2 2" xfId="10496" xr:uid="{00000000-0005-0000-0000-0000D4280000}"/>
    <cellStyle name="Assumption Percentage. 2 2 3 2 2 2 3" xfId="10497" xr:uid="{00000000-0005-0000-0000-0000D5280000}"/>
    <cellStyle name="Assumption Percentage. 2 2 3 2 2 2 4" xfId="10498" xr:uid="{00000000-0005-0000-0000-0000D6280000}"/>
    <cellStyle name="Assumption Percentage. 2 2 3 2 2 2 5" xfId="10499" xr:uid="{00000000-0005-0000-0000-0000D7280000}"/>
    <cellStyle name="Assumption Percentage. 2 2 3 2 2 2 6" xfId="10500" xr:uid="{00000000-0005-0000-0000-0000D8280000}"/>
    <cellStyle name="Assumption Percentage. 2 2 3 2 2 2 7" xfId="10501" xr:uid="{00000000-0005-0000-0000-0000D9280000}"/>
    <cellStyle name="Assumption Percentage. 2 2 3 2 2 2 8" xfId="10502" xr:uid="{00000000-0005-0000-0000-0000DA280000}"/>
    <cellStyle name="Assumption Percentage. 2 2 3 2 2 2 9" xfId="10503" xr:uid="{00000000-0005-0000-0000-0000DB280000}"/>
    <cellStyle name="Assumption Percentage. 2 2 3 2 2 3" xfId="10504" xr:uid="{00000000-0005-0000-0000-0000DC280000}"/>
    <cellStyle name="Assumption Percentage. 2 2 3 2 2 4" xfId="10505" xr:uid="{00000000-0005-0000-0000-0000DD280000}"/>
    <cellStyle name="Assumption Percentage. 2 2 3 2 2 5" xfId="10506" xr:uid="{00000000-0005-0000-0000-0000DE280000}"/>
    <cellStyle name="Assumption Percentage. 2 2 3 2 2 6" xfId="10507" xr:uid="{00000000-0005-0000-0000-0000DF280000}"/>
    <cellStyle name="Assumption Percentage. 2 2 3 2 2 7" xfId="10508" xr:uid="{00000000-0005-0000-0000-0000E0280000}"/>
    <cellStyle name="Assumption Percentage. 2 2 3 2 2 8" xfId="10509" xr:uid="{00000000-0005-0000-0000-0000E1280000}"/>
    <cellStyle name="Assumption Percentage. 2 2 3 2 2 9" xfId="10510" xr:uid="{00000000-0005-0000-0000-0000E2280000}"/>
    <cellStyle name="Assumption Percentage. 2 2 3 2 3" xfId="10511" xr:uid="{00000000-0005-0000-0000-0000E3280000}"/>
    <cellStyle name="Assumption Percentage. 2 2 3 2 3 10" xfId="10512" xr:uid="{00000000-0005-0000-0000-0000E4280000}"/>
    <cellStyle name="Assumption Percentage. 2 2 3 2 3 2" xfId="10513" xr:uid="{00000000-0005-0000-0000-0000E5280000}"/>
    <cellStyle name="Assumption Percentage. 2 2 3 2 3 3" xfId="10514" xr:uid="{00000000-0005-0000-0000-0000E6280000}"/>
    <cellStyle name="Assumption Percentage. 2 2 3 2 3 4" xfId="10515" xr:uid="{00000000-0005-0000-0000-0000E7280000}"/>
    <cellStyle name="Assumption Percentage. 2 2 3 2 3 5" xfId="10516" xr:uid="{00000000-0005-0000-0000-0000E8280000}"/>
    <cellStyle name="Assumption Percentage. 2 2 3 2 3 6" xfId="10517" xr:uid="{00000000-0005-0000-0000-0000E9280000}"/>
    <cellStyle name="Assumption Percentage. 2 2 3 2 3 7" xfId="10518" xr:uid="{00000000-0005-0000-0000-0000EA280000}"/>
    <cellStyle name="Assumption Percentage. 2 2 3 2 3 8" xfId="10519" xr:uid="{00000000-0005-0000-0000-0000EB280000}"/>
    <cellStyle name="Assumption Percentage. 2 2 3 2 3 9" xfId="10520" xr:uid="{00000000-0005-0000-0000-0000EC280000}"/>
    <cellStyle name="Assumption Percentage. 2 2 3 2 4" xfId="10521" xr:uid="{00000000-0005-0000-0000-0000ED280000}"/>
    <cellStyle name="Assumption Percentage. 2 2 3 2 5" xfId="10522" xr:uid="{00000000-0005-0000-0000-0000EE280000}"/>
    <cellStyle name="Assumption Percentage. 2 2 3 2 6" xfId="10523" xr:uid="{00000000-0005-0000-0000-0000EF280000}"/>
    <cellStyle name="Assumption Percentage. 2 2 3 2 7" xfId="10524" xr:uid="{00000000-0005-0000-0000-0000F0280000}"/>
    <cellStyle name="Assumption Percentage. 2 2 3 2 8" xfId="10525" xr:uid="{00000000-0005-0000-0000-0000F1280000}"/>
    <cellStyle name="Assumption Percentage. 2 2 3 2 9" xfId="10526" xr:uid="{00000000-0005-0000-0000-0000F2280000}"/>
    <cellStyle name="Assumption Percentage. 2 2 3 3" xfId="10527" xr:uid="{00000000-0005-0000-0000-0000F3280000}"/>
    <cellStyle name="Assumption Percentage. 2 2 3 3 10" xfId="10528" xr:uid="{00000000-0005-0000-0000-0000F4280000}"/>
    <cellStyle name="Assumption Percentage. 2 2 3 3 2" xfId="10529" xr:uid="{00000000-0005-0000-0000-0000F5280000}"/>
    <cellStyle name="Assumption Percentage. 2 2 3 3 2 10" xfId="10530" xr:uid="{00000000-0005-0000-0000-0000F6280000}"/>
    <cellStyle name="Assumption Percentage. 2 2 3 3 2 2" xfId="10531" xr:uid="{00000000-0005-0000-0000-0000F7280000}"/>
    <cellStyle name="Assumption Percentage. 2 2 3 3 2 3" xfId="10532" xr:uid="{00000000-0005-0000-0000-0000F8280000}"/>
    <cellStyle name="Assumption Percentage. 2 2 3 3 2 4" xfId="10533" xr:uid="{00000000-0005-0000-0000-0000F9280000}"/>
    <cellStyle name="Assumption Percentage. 2 2 3 3 2 5" xfId="10534" xr:uid="{00000000-0005-0000-0000-0000FA280000}"/>
    <cellStyle name="Assumption Percentage. 2 2 3 3 2 6" xfId="10535" xr:uid="{00000000-0005-0000-0000-0000FB280000}"/>
    <cellStyle name="Assumption Percentage. 2 2 3 3 2 7" xfId="10536" xr:uid="{00000000-0005-0000-0000-0000FC280000}"/>
    <cellStyle name="Assumption Percentage. 2 2 3 3 2 8" xfId="10537" xr:uid="{00000000-0005-0000-0000-0000FD280000}"/>
    <cellStyle name="Assumption Percentage. 2 2 3 3 2 9" xfId="10538" xr:uid="{00000000-0005-0000-0000-0000FE280000}"/>
    <cellStyle name="Assumption Percentage. 2 2 3 3 3" xfId="10539" xr:uid="{00000000-0005-0000-0000-0000FF280000}"/>
    <cellStyle name="Assumption Percentage. 2 2 3 3 4" xfId="10540" xr:uid="{00000000-0005-0000-0000-000000290000}"/>
    <cellStyle name="Assumption Percentage. 2 2 3 3 5" xfId="10541" xr:uid="{00000000-0005-0000-0000-000001290000}"/>
    <cellStyle name="Assumption Percentage. 2 2 3 3 6" xfId="10542" xr:uid="{00000000-0005-0000-0000-000002290000}"/>
    <cellStyle name="Assumption Percentage. 2 2 3 3 7" xfId="10543" xr:uid="{00000000-0005-0000-0000-000003290000}"/>
    <cellStyle name="Assumption Percentage. 2 2 3 3 8" xfId="10544" xr:uid="{00000000-0005-0000-0000-000004290000}"/>
    <cellStyle name="Assumption Percentage. 2 2 3 3 9" xfId="10545" xr:uid="{00000000-0005-0000-0000-000005290000}"/>
    <cellStyle name="Assumption Percentage. 2 2 3 4" xfId="10546" xr:uid="{00000000-0005-0000-0000-000006290000}"/>
    <cellStyle name="Assumption Percentage. 2 2 3 4 10" xfId="10547" xr:uid="{00000000-0005-0000-0000-000007290000}"/>
    <cellStyle name="Assumption Percentage. 2 2 3 4 2" xfId="10548" xr:uid="{00000000-0005-0000-0000-000008290000}"/>
    <cellStyle name="Assumption Percentage. 2 2 3 4 3" xfId="10549" xr:uid="{00000000-0005-0000-0000-000009290000}"/>
    <cellStyle name="Assumption Percentage. 2 2 3 4 4" xfId="10550" xr:uid="{00000000-0005-0000-0000-00000A290000}"/>
    <cellStyle name="Assumption Percentage. 2 2 3 4 5" xfId="10551" xr:uid="{00000000-0005-0000-0000-00000B290000}"/>
    <cellStyle name="Assumption Percentage. 2 2 3 4 6" xfId="10552" xr:uid="{00000000-0005-0000-0000-00000C290000}"/>
    <cellStyle name="Assumption Percentage. 2 2 3 4 7" xfId="10553" xr:uid="{00000000-0005-0000-0000-00000D290000}"/>
    <cellStyle name="Assumption Percentage. 2 2 3 4 8" xfId="10554" xr:uid="{00000000-0005-0000-0000-00000E290000}"/>
    <cellStyle name="Assumption Percentage. 2 2 3 4 9" xfId="10555" xr:uid="{00000000-0005-0000-0000-00000F290000}"/>
    <cellStyle name="Assumption Percentage. 2 2 3 5" xfId="10556" xr:uid="{00000000-0005-0000-0000-000010290000}"/>
    <cellStyle name="Assumption Percentage. 2 2 3 6" xfId="10557" xr:uid="{00000000-0005-0000-0000-000011290000}"/>
    <cellStyle name="Assumption Percentage. 2 2 3 7" xfId="10558" xr:uid="{00000000-0005-0000-0000-000012290000}"/>
    <cellStyle name="Assumption Percentage. 2 2 3 8" xfId="10559" xr:uid="{00000000-0005-0000-0000-000013290000}"/>
    <cellStyle name="Assumption Percentage. 2 2 3 9" xfId="10560" xr:uid="{00000000-0005-0000-0000-000014290000}"/>
    <cellStyle name="Assumption Percentage. 2 2 4" xfId="10561" xr:uid="{00000000-0005-0000-0000-000015290000}"/>
    <cellStyle name="Assumption Percentage. 2 2 4 10" xfId="10562" xr:uid="{00000000-0005-0000-0000-000016290000}"/>
    <cellStyle name="Assumption Percentage. 2 2 4 11" xfId="10563" xr:uid="{00000000-0005-0000-0000-000017290000}"/>
    <cellStyle name="Assumption Percentage. 2 2 4 12" xfId="10564" xr:uid="{00000000-0005-0000-0000-000018290000}"/>
    <cellStyle name="Assumption Percentage. 2 2 4 13" xfId="10565" xr:uid="{00000000-0005-0000-0000-000019290000}"/>
    <cellStyle name="Assumption Percentage. 2 2 4 2" xfId="10566" xr:uid="{00000000-0005-0000-0000-00001A290000}"/>
    <cellStyle name="Assumption Percentage. 2 2 4 2 10" xfId="10567" xr:uid="{00000000-0005-0000-0000-00001B290000}"/>
    <cellStyle name="Assumption Percentage. 2 2 4 2 11" xfId="10568" xr:uid="{00000000-0005-0000-0000-00001C290000}"/>
    <cellStyle name="Assumption Percentage. 2 2 4 2 12" xfId="10569" xr:uid="{00000000-0005-0000-0000-00001D290000}"/>
    <cellStyle name="Assumption Percentage. 2 2 4 2 2" xfId="10570" xr:uid="{00000000-0005-0000-0000-00001E290000}"/>
    <cellStyle name="Assumption Percentage. 2 2 4 2 2 10" xfId="10571" xr:uid="{00000000-0005-0000-0000-00001F290000}"/>
    <cellStyle name="Assumption Percentage. 2 2 4 2 2 2" xfId="10572" xr:uid="{00000000-0005-0000-0000-000020290000}"/>
    <cellStyle name="Assumption Percentage. 2 2 4 2 2 2 10" xfId="10573" xr:uid="{00000000-0005-0000-0000-000021290000}"/>
    <cellStyle name="Assumption Percentage. 2 2 4 2 2 2 2" xfId="10574" xr:uid="{00000000-0005-0000-0000-000022290000}"/>
    <cellStyle name="Assumption Percentage. 2 2 4 2 2 2 3" xfId="10575" xr:uid="{00000000-0005-0000-0000-000023290000}"/>
    <cellStyle name="Assumption Percentage. 2 2 4 2 2 2 4" xfId="10576" xr:uid="{00000000-0005-0000-0000-000024290000}"/>
    <cellStyle name="Assumption Percentage. 2 2 4 2 2 2 5" xfId="10577" xr:uid="{00000000-0005-0000-0000-000025290000}"/>
    <cellStyle name="Assumption Percentage. 2 2 4 2 2 2 6" xfId="10578" xr:uid="{00000000-0005-0000-0000-000026290000}"/>
    <cellStyle name="Assumption Percentage. 2 2 4 2 2 2 7" xfId="10579" xr:uid="{00000000-0005-0000-0000-000027290000}"/>
    <cellStyle name="Assumption Percentage. 2 2 4 2 2 2 8" xfId="10580" xr:uid="{00000000-0005-0000-0000-000028290000}"/>
    <cellStyle name="Assumption Percentage. 2 2 4 2 2 2 9" xfId="10581" xr:uid="{00000000-0005-0000-0000-000029290000}"/>
    <cellStyle name="Assumption Percentage. 2 2 4 2 2 3" xfId="10582" xr:uid="{00000000-0005-0000-0000-00002A290000}"/>
    <cellStyle name="Assumption Percentage. 2 2 4 2 2 4" xfId="10583" xr:uid="{00000000-0005-0000-0000-00002B290000}"/>
    <cellStyle name="Assumption Percentage. 2 2 4 2 2 5" xfId="10584" xr:uid="{00000000-0005-0000-0000-00002C290000}"/>
    <cellStyle name="Assumption Percentage. 2 2 4 2 2 6" xfId="10585" xr:uid="{00000000-0005-0000-0000-00002D290000}"/>
    <cellStyle name="Assumption Percentage. 2 2 4 2 2 7" xfId="10586" xr:uid="{00000000-0005-0000-0000-00002E290000}"/>
    <cellStyle name="Assumption Percentage. 2 2 4 2 2 8" xfId="10587" xr:uid="{00000000-0005-0000-0000-00002F290000}"/>
    <cellStyle name="Assumption Percentage. 2 2 4 2 2 9" xfId="10588" xr:uid="{00000000-0005-0000-0000-000030290000}"/>
    <cellStyle name="Assumption Percentage. 2 2 4 2 3" xfId="10589" xr:uid="{00000000-0005-0000-0000-000031290000}"/>
    <cellStyle name="Assumption Percentage. 2 2 4 2 3 10" xfId="10590" xr:uid="{00000000-0005-0000-0000-000032290000}"/>
    <cellStyle name="Assumption Percentage. 2 2 4 2 3 2" xfId="10591" xr:uid="{00000000-0005-0000-0000-000033290000}"/>
    <cellStyle name="Assumption Percentage. 2 2 4 2 3 3" xfId="10592" xr:uid="{00000000-0005-0000-0000-000034290000}"/>
    <cellStyle name="Assumption Percentage. 2 2 4 2 3 4" xfId="10593" xr:uid="{00000000-0005-0000-0000-000035290000}"/>
    <cellStyle name="Assumption Percentage. 2 2 4 2 3 5" xfId="10594" xr:uid="{00000000-0005-0000-0000-000036290000}"/>
    <cellStyle name="Assumption Percentage. 2 2 4 2 3 6" xfId="10595" xr:uid="{00000000-0005-0000-0000-000037290000}"/>
    <cellStyle name="Assumption Percentage. 2 2 4 2 3 7" xfId="10596" xr:uid="{00000000-0005-0000-0000-000038290000}"/>
    <cellStyle name="Assumption Percentage. 2 2 4 2 3 8" xfId="10597" xr:uid="{00000000-0005-0000-0000-000039290000}"/>
    <cellStyle name="Assumption Percentage. 2 2 4 2 3 9" xfId="10598" xr:uid="{00000000-0005-0000-0000-00003A290000}"/>
    <cellStyle name="Assumption Percentage. 2 2 4 2 4" xfId="10599" xr:uid="{00000000-0005-0000-0000-00003B290000}"/>
    <cellStyle name="Assumption Percentage. 2 2 4 2 5" xfId="10600" xr:uid="{00000000-0005-0000-0000-00003C290000}"/>
    <cellStyle name="Assumption Percentage. 2 2 4 2 6" xfId="10601" xr:uid="{00000000-0005-0000-0000-00003D290000}"/>
    <cellStyle name="Assumption Percentage. 2 2 4 2 7" xfId="10602" xr:uid="{00000000-0005-0000-0000-00003E290000}"/>
    <cellStyle name="Assumption Percentage. 2 2 4 2 8" xfId="10603" xr:uid="{00000000-0005-0000-0000-00003F290000}"/>
    <cellStyle name="Assumption Percentage. 2 2 4 2 9" xfId="10604" xr:uid="{00000000-0005-0000-0000-000040290000}"/>
    <cellStyle name="Assumption Percentage. 2 2 4 3" xfId="10605" xr:uid="{00000000-0005-0000-0000-000041290000}"/>
    <cellStyle name="Assumption Percentage. 2 2 4 3 10" xfId="10606" xr:uid="{00000000-0005-0000-0000-000042290000}"/>
    <cellStyle name="Assumption Percentage. 2 2 4 3 2" xfId="10607" xr:uid="{00000000-0005-0000-0000-000043290000}"/>
    <cellStyle name="Assumption Percentage. 2 2 4 3 2 10" xfId="10608" xr:uid="{00000000-0005-0000-0000-000044290000}"/>
    <cellStyle name="Assumption Percentage. 2 2 4 3 2 2" xfId="10609" xr:uid="{00000000-0005-0000-0000-000045290000}"/>
    <cellStyle name="Assumption Percentage. 2 2 4 3 2 3" xfId="10610" xr:uid="{00000000-0005-0000-0000-000046290000}"/>
    <cellStyle name="Assumption Percentage. 2 2 4 3 2 4" xfId="10611" xr:uid="{00000000-0005-0000-0000-000047290000}"/>
    <cellStyle name="Assumption Percentage. 2 2 4 3 2 5" xfId="10612" xr:uid="{00000000-0005-0000-0000-000048290000}"/>
    <cellStyle name="Assumption Percentage. 2 2 4 3 2 6" xfId="10613" xr:uid="{00000000-0005-0000-0000-000049290000}"/>
    <cellStyle name="Assumption Percentage. 2 2 4 3 2 7" xfId="10614" xr:uid="{00000000-0005-0000-0000-00004A290000}"/>
    <cellStyle name="Assumption Percentage. 2 2 4 3 2 8" xfId="10615" xr:uid="{00000000-0005-0000-0000-00004B290000}"/>
    <cellStyle name="Assumption Percentage. 2 2 4 3 2 9" xfId="10616" xr:uid="{00000000-0005-0000-0000-00004C290000}"/>
    <cellStyle name="Assumption Percentage. 2 2 4 3 3" xfId="10617" xr:uid="{00000000-0005-0000-0000-00004D290000}"/>
    <cellStyle name="Assumption Percentage. 2 2 4 3 4" xfId="10618" xr:uid="{00000000-0005-0000-0000-00004E290000}"/>
    <cellStyle name="Assumption Percentage. 2 2 4 3 5" xfId="10619" xr:uid="{00000000-0005-0000-0000-00004F290000}"/>
    <cellStyle name="Assumption Percentage. 2 2 4 3 6" xfId="10620" xr:uid="{00000000-0005-0000-0000-000050290000}"/>
    <cellStyle name="Assumption Percentage. 2 2 4 3 7" xfId="10621" xr:uid="{00000000-0005-0000-0000-000051290000}"/>
    <cellStyle name="Assumption Percentage. 2 2 4 3 8" xfId="10622" xr:uid="{00000000-0005-0000-0000-000052290000}"/>
    <cellStyle name="Assumption Percentage. 2 2 4 3 9" xfId="10623" xr:uid="{00000000-0005-0000-0000-000053290000}"/>
    <cellStyle name="Assumption Percentage. 2 2 4 4" xfId="10624" xr:uid="{00000000-0005-0000-0000-000054290000}"/>
    <cellStyle name="Assumption Percentage. 2 2 4 4 10" xfId="10625" xr:uid="{00000000-0005-0000-0000-000055290000}"/>
    <cellStyle name="Assumption Percentage. 2 2 4 4 2" xfId="10626" xr:uid="{00000000-0005-0000-0000-000056290000}"/>
    <cellStyle name="Assumption Percentage. 2 2 4 4 3" xfId="10627" xr:uid="{00000000-0005-0000-0000-000057290000}"/>
    <cellStyle name="Assumption Percentage. 2 2 4 4 4" xfId="10628" xr:uid="{00000000-0005-0000-0000-000058290000}"/>
    <cellStyle name="Assumption Percentage. 2 2 4 4 5" xfId="10629" xr:uid="{00000000-0005-0000-0000-000059290000}"/>
    <cellStyle name="Assumption Percentage. 2 2 4 4 6" xfId="10630" xr:uid="{00000000-0005-0000-0000-00005A290000}"/>
    <cellStyle name="Assumption Percentage. 2 2 4 4 7" xfId="10631" xr:uid="{00000000-0005-0000-0000-00005B290000}"/>
    <cellStyle name="Assumption Percentage. 2 2 4 4 8" xfId="10632" xr:uid="{00000000-0005-0000-0000-00005C290000}"/>
    <cellStyle name="Assumption Percentage. 2 2 4 4 9" xfId="10633" xr:uid="{00000000-0005-0000-0000-00005D290000}"/>
    <cellStyle name="Assumption Percentage. 2 2 4 5" xfId="10634" xr:uid="{00000000-0005-0000-0000-00005E290000}"/>
    <cellStyle name="Assumption Percentage. 2 2 4 6" xfId="10635" xr:uid="{00000000-0005-0000-0000-00005F290000}"/>
    <cellStyle name="Assumption Percentage. 2 2 4 7" xfId="10636" xr:uid="{00000000-0005-0000-0000-000060290000}"/>
    <cellStyle name="Assumption Percentage. 2 2 4 8" xfId="10637" xr:uid="{00000000-0005-0000-0000-000061290000}"/>
    <cellStyle name="Assumption Percentage. 2 2 4 9" xfId="10638" xr:uid="{00000000-0005-0000-0000-000062290000}"/>
    <cellStyle name="Assumption Percentage. 2 2 5" xfId="10639" xr:uid="{00000000-0005-0000-0000-000063290000}"/>
    <cellStyle name="Assumption Percentage. 2 2 5 10" xfId="10640" xr:uid="{00000000-0005-0000-0000-000064290000}"/>
    <cellStyle name="Assumption Percentage. 2 2 5 11" xfId="10641" xr:uid="{00000000-0005-0000-0000-000065290000}"/>
    <cellStyle name="Assumption Percentage. 2 2 5 12" xfId="10642" xr:uid="{00000000-0005-0000-0000-000066290000}"/>
    <cellStyle name="Assumption Percentage. 2 2 5 2" xfId="10643" xr:uid="{00000000-0005-0000-0000-000067290000}"/>
    <cellStyle name="Assumption Percentage. 2 2 5 2 10" xfId="10644" xr:uid="{00000000-0005-0000-0000-000068290000}"/>
    <cellStyle name="Assumption Percentage. 2 2 5 2 2" xfId="10645" xr:uid="{00000000-0005-0000-0000-000069290000}"/>
    <cellStyle name="Assumption Percentage. 2 2 5 2 2 10" xfId="10646" xr:uid="{00000000-0005-0000-0000-00006A290000}"/>
    <cellStyle name="Assumption Percentage. 2 2 5 2 2 2" xfId="10647" xr:uid="{00000000-0005-0000-0000-00006B290000}"/>
    <cellStyle name="Assumption Percentage. 2 2 5 2 2 3" xfId="10648" xr:uid="{00000000-0005-0000-0000-00006C290000}"/>
    <cellStyle name="Assumption Percentage. 2 2 5 2 2 4" xfId="10649" xr:uid="{00000000-0005-0000-0000-00006D290000}"/>
    <cellStyle name="Assumption Percentage. 2 2 5 2 2 5" xfId="10650" xr:uid="{00000000-0005-0000-0000-00006E290000}"/>
    <cellStyle name="Assumption Percentage. 2 2 5 2 2 6" xfId="10651" xr:uid="{00000000-0005-0000-0000-00006F290000}"/>
    <cellStyle name="Assumption Percentage. 2 2 5 2 2 7" xfId="10652" xr:uid="{00000000-0005-0000-0000-000070290000}"/>
    <cellStyle name="Assumption Percentage. 2 2 5 2 2 8" xfId="10653" xr:uid="{00000000-0005-0000-0000-000071290000}"/>
    <cellStyle name="Assumption Percentage. 2 2 5 2 2 9" xfId="10654" xr:uid="{00000000-0005-0000-0000-000072290000}"/>
    <cellStyle name="Assumption Percentage. 2 2 5 2 3" xfId="10655" xr:uid="{00000000-0005-0000-0000-000073290000}"/>
    <cellStyle name="Assumption Percentage. 2 2 5 2 4" xfId="10656" xr:uid="{00000000-0005-0000-0000-000074290000}"/>
    <cellStyle name="Assumption Percentage. 2 2 5 2 5" xfId="10657" xr:uid="{00000000-0005-0000-0000-000075290000}"/>
    <cellStyle name="Assumption Percentage. 2 2 5 2 6" xfId="10658" xr:uid="{00000000-0005-0000-0000-000076290000}"/>
    <cellStyle name="Assumption Percentage. 2 2 5 2 7" xfId="10659" xr:uid="{00000000-0005-0000-0000-000077290000}"/>
    <cellStyle name="Assumption Percentage. 2 2 5 2 8" xfId="10660" xr:uid="{00000000-0005-0000-0000-000078290000}"/>
    <cellStyle name="Assumption Percentage. 2 2 5 2 9" xfId="10661" xr:uid="{00000000-0005-0000-0000-000079290000}"/>
    <cellStyle name="Assumption Percentage. 2 2 5 3" xfId="10662" xr:uid="{00000000-0005-0000-0000-00007A290000}"/>
    <cellStyle name="Assumption Percentage. 2 2 5 3 10" xfId="10663" xr:uid="{00000000-0005-0000-0000-00007B290000}"/>
    <cellStyle name="Assumption Percentage. 2 2 5 3 2" xfId="10664" xr:uid="{00000000-0005-0000-0000-00007C290000}"/>
    <cellStyle name="Assumption Percentage. 2 2 5 3 3" xfId="10665" xr:uid="{00000000-0005-0000-0000-00007D290000}"/>
    <cellStyle name="Assumption Percentage. 2 2 5 3 4" xfId="10666" xr:uid="{00000000-0005-0000-0000-00007E290000}"/>
    <cellStyle name="Assumption Percentage. 2 2 5 3 5" xfId="10667" xr:uid="{00000000-0005-0000-0000-00007F290000}"/>
    <cellStyle name="Assumption Percentage. 2 2 5 3 6" xfId="10668" xr:uid="{00000000-0005-0000-0000-000080290000}"/>
    <cellStyle name="Assumption Percentage. 2 2 5 3 7" xfId="10669" xr:uid="{00000000-0005-0000-0000-000081290000}"/>
    <cellStyle name="Assumption Percentage. 2 2 5 3 8" xfId="10670" xr:uid="{00000000-0005-0000-0000-000082290000}"/>
    <cellStyle name="Assumption Percentage. 2 2 5 3 9" xfId="10671" xr:uid="{00000000-0005-0000-0000-000083290000}"/>
    <cellStyle name="Assumption Percentage. 2 2 5 4" xfId="10672" xr:uid="{00000000-0005-0000-0000-000084290000}"/>
    <cellStyle name="Assumption Percentage. 2 2 5 5" xfId="10673" xr:uid="{00000000-0005-0000-0000-000085290000}"/>
    <cellStyle name="Assumption Percentage. 2 2 5 6" xfId="10674" xr:uid="{00000000-0005-0000-0000-000086290000}"/>
    <cellStyle name="Assumption Percentage. 2 2 5 7" xfId="10675" xr:uid="{00000000-0005-0000-0000-000087290000}"/>
    <cellStyle name="Assumption Percentage. 2 2 5 8" xfId="10676" xr:uid="{00000000-0005-0000-0000-000088290000}"/>
    <cellStyle name="Assumption Percentage. 2 2 5 9" xfId="10677" xr:uid="{00000000-0005-0000-0000-000089290000}"/>
    <cellStyle name="Assumption Percentage. 2 2 6" xfId="10678" xr:uid="{00000000-0005-0000-0000-00008A290000}"/>
    <cellStyle name="Assumption Percentage. 2 2 6 10" xfId="10679" xr:uid="{00000000-0005-0000-0000-00008B290000}"/>
    <cellStyle name="Assumption Percentage. 2 2 6 11" xfId="10680" xr:uid="{00000000-0005-0000-0000-00008C290000}"/>
    <cellStyle name="Assumption Percentage. 2 2 6 12" xfId="10681" xr:uid="{00000000-0005-0000-0000-00008D290000}"/>
    <cellStyle name="Assumption Percentage. 2 2 6 2" xfId="10682" xr:uid="{00000000-0005-0000-0000-00008E290000}"/>
    <cellStyle name="Assumption Percentage. 2 2 6 2 10" xfId="10683" xr:uid="{00000000-0005-0000-0000-00008F290000}"/>
    <cellStyle name="Assumption Percentage. 2 2 6 2 2" xfId="10684" xr:uid="{00000000-0005-0000-0000-000090290000}"/>
    <cellStyle name="Assumption Percentage. 2 2 6 2 2 10" xfId="10685" xr:uid="{00000000-0005-0000-0000-000091290000}"/>
    <cellStyle name="Assumption Percentage. 2 2 6 2 2 2" xfId="10686" xr:uid="{00000000-0005-0000-0000-000092290000}"/>
    <cellStyle name="Assumption Percentage. 2 2 6 2 2 3" xfId="10687" xr:uid="{00000000-0005-0000-0000-000093290000}"/>
    <cellStyle name="Assumption Percentage. 2 2 6 2 2 4" xfId="10688" xr:uid="{00000000-0005-0000-0000-000094290000}"/>
    <cellStyle name="Assumption Percentage. 2 2 6 2 2 5" xfId="10689" xr:uid="{00000000-0005-0000-0000-000095290000}"/>
    <cellStyle name="Assumption Percentage. 2 2 6 2 2 6" xfId="10690" xr:uid="{00000000-0005-0000-0000-000096290000}"/>
    <cellStyle name="Assumption Percentage. 2 2 6 2 2 7" xfId="10691" xr:uid="{00000000-0005-0000-0000-000097290000}"/>
    <cellStyle name="Assumption Percentage. 2 2 6 2 2 8" xfId="10692" xr:uid="{00000000-0005-0000-0000-000098290000}"/>
    <cellStyle name="Assumption Percentage. 2 2 6 2 2 9" xfId="10693" xr:uid="{00000000-0005-0000-0000-000099290000}"/>
    <cellStyle name="Assumption Percentage. 2 2 6 2 3" xfId="10694" xr:uid="{00000000-0005-0000-0000-00009A290000}"/>
    <cellStyle name="Assumption Percentage. 2 2 6 2 4" xfId="10695" xr:uid="{00000000-0005-0000-0000-00009B290000}"/>
    <cellStyle name="Assumption Percentage. 2 2 6 2 5" xfId="10696" xr:uid="{00000000-0005-0000-0000-00009C290000}"/>
    <cellStyle name="Assumption Percentage. 2 2 6 2 6" xfId="10697" xr:uid="{00000000-0005-0000-0000-00009D290000}"/>
    <cellStyle name="Assumption Percentage. 2 2 6 2 7" xfId="10698" xr:uid="{00000000-0005-0000-0000-00009E290000}"/>
    <cellStyle name="Assumption Percentage. 2 2 6 2 8" xfId="10699" xr:uid="{00000000-0005-0000-0000-00009F290000}"/>
    <cellStyle name="Assumption Percentage. 2 2 6 2 9" xfId="10700" xr:uid="{00000000-0005-0000-0000-0000A0290000}"/>
    <cellStyle name="Assumption Percentage. 2 2 6 3" xfId="10701" xr:uid="{00000000-0005-0000-0000-0000A1290000}"/>
    <cellStyle name="Assumption Percentage. 2 2 6 3 10" xfId="10702" xr:uid="{00000000-0005-0000-0000-0000A2290000}"/>
    <cellStyle name="Assumption Percentage. 2 2 6 3 2" xfId="10703" xr:uid="{00000000-0005-0000-0000-0000A3290000}"/>
    <cellStyle name="Assumption Percentage. 2 2 6 3 3" xfId="10704" xr:uid="{00000000-0005-0000-0000-0000A4290000}"/>
    <cellStyle name="Assumption Percentage. 2 2 6 3 4" xfId="10705" xr:uid="{00000000-0005-0000-0000-0000A5290000}"/>
    <cellStyle name="Assumption Percentage. 2 2 6 3 5" xfId="10706" xr:uid="{00000000-0005-0000-0000-0000A6290000}"/>
    <cellStyle name="Assumption Percentage. 2 2 6 3 6" xfId="10707" xr:uid="{00000000-0005-0000-0000-0000A7290000}"/>
    <cellStyle name="Assumption Percentage. 2 2 6 3 7" xfId="10708" xr:uid="{00000000-0005-0000-0000-0000A8290000}"/>
    <cellStyle name="Assumption Percentage. 2 2 6 3 8" xfId="10709" xr:uid="{00000000-0005-0000-0000-0000A9290000}"/>
    <cellStyle name="Assumption Percentage. 2 2 6 3 9" xfId="10710" xr:uid="{00000000-0005-0000-0000-0000AA290000}"/>
    <cellStyle name="Assumption Percentage. 2 2 6 4" xfId="10711" xr:uid="{00000000-0005-0000-0000-0000AB290000}"/>
    <cellStyle name="Assumption Percentage. 2 2 6 5" xfId="10712" xr:uid="{00000000-0005-0000-0000-0000AC290000}"/>
    <cellStyle name="Assumption Percentage. 2 2 6 6" xfId="10713" xr:uid="{00000000-0005-0000-0000-0000AD290000}"/>
    <cellStyle name="Assumption Percentage. 2 2 6 7" xfId="10714" xr:uid="{00000000-0005-0000-0000-0000AE290000}"/>
    <cellStyle name="Assumption Percentage. 2 2 6 8" xfId="10715" xr:uid="{00000000-0005-0000-0000-0000AF290000}"/>
    <cellStyle name="Assumption Percentage. 2 2 6 9" xfId="10716" xr:uid="{00000000-0005-0000-0000-0000B0290000}"/>
    <cellStyle name="Assumption Percentage. 2 2 7" xfId="10717" xr:uid="{00000000-0005-0000-0000-0000B1290000}"/>
    <cellStyle name="Assumption Percentage. 2 2 7 10" xfId="10718" xr:uid="{00000000-0005-0000-0000-0000B2290000}"/>
    <cellStyle name="Assumption Percentage. 2 2 7 11" xfId="10719" xr:uid="{00000000-0005-0000-0000-0000B3290000}"/>
    <cellStyle name="Assumption Percentage. 2 2 7 12" xfId="10720" xr:uid="{00000000-0005-0000-0000-0000B4290000}"/>
    <cellStyle name="Assumption Percentage. 2 2 7 2" xfId="10721" xr:uid="{00000000-0005-0000-0000-0000B5290000}"/>
    <cellStyle name="Assumption Percentage. 2 2 7 2 10" xfId="10722" xr:uid="{00000000-0005-0000-0000-0000B6290000}"/>
    <cellStyle name="Assumption Percentage. 2 2 7 2 2" xfId="10723" xr:uid="{00000000-0005-0000-0000-0000B7290000}"/>
    <cellStyle name="Assumption Percentage. 2 2 7 2 2 10" xfId="10724" xr:uid="{00000000-0005-0000-0000-0000B8290000}"/>
    <cellStyle name="Assumption Percentage. 2 2 7 2 2 2" xfId="10725" xr:uid="{00000000-0005-0000-0000-0000B9290000}"/>
    <cellStyle name="Assumption Percentage. 2 2 7 2 2 3" xfId="10726" xr:uid="{00000000-0005-0000-0000-0000BA290000}"/>
    <cellStyle name="Assumption Percentage. 2 2 7 2 2 4" xfId="10727" xr:uid="{00000000-0005-0000-0000-0000BB290000}"/>
    <cellStyle name="Assumption Percentage. 2 2 7 2 2 5" xfId="10728" xr:uid="{00000000-0005-0000-0000-0000BC290000}"/>
    <cellStyle name="Assumption Percentage. 2 2 7 2 2 6" xfId="10729" xr:uid="{00000000-0005-0000-0000-0000BD290000}"/>
    <cellStyle name="Assumption Percentage. 2 2 7 2 2 7" xfId="10730" xr:uid="{00000000-0005-0000-0000-0000BE290000}"/>
    <cellStyle name="Assumption Percentage. 2 2 7 2 2 8" xfId="10731" xr:uid="{00000000-0005-0000-0000-0000BF290000}"/>
    <cellStyle name="Assumption Percentage. 2 2 7 2 2 9" xfId="10732" xr:uid="{00000000-0005-0000-0000-0000C0290000}"/>
    <cellStyle name="Assumption Percentage. 2 2 7 2 3" xfId="10733" xr:uid="{00000000-0005-0000-0000-0000C1290000}"/>
    <cellStyle name="Assumption Percentage. 2 2 7 2 4" xfId="10734" xr:uid="{00000000-0005-0000-0000-0000C2290000}"/>
    <cellStyle name="Assumption Percentage. 2 2 7 2 5" xfId="10735" xr:uid="{00000000-0005-0000-0000-0000C3290000}"/>
    <cellStyle name="Assumption Percentage. 2 2 7 2 6" xfId="10736" xr:uid="{00000000-0005-0000-0000-0000C4290000}"/>
    <cellStyle name="Assumption Percentage. 2 2 7 2 7" xfId="10737" xr:uid="{00000000-0005-0000-0000-0000C5290000}"/>
    <cellStyle name="Assumption Percentage. 2 2 7 2 8" xfId="10738" xr:uid="{00000000-0005-0000-0000-0000C6290000}"/>
    <cellStyle name="Assumption Percentage. 2 2 7 2 9" xfId="10739" xr:uid="{00000000-0005-0000-0000-0000C7290000}"/>
    <cellStyle name="Assumption Percentage. 2 2 7 3" xfId="10740" xr:uid="{00000000-0005-0000-0000-0000C8290000}"/>
    <cellStyle name="Assumption Percentage. 2 2 7 3 10" xfId="10741" xr:uid="{00000000-0005-0000-0000-0000C9290000}"/>
    <cellStyle name="Assumption Percentage. 2 2 7 3 2" xfId="10742" xr:uid="{00000000-0005-0000-0000-0000CA290000}"/>
    <cellStyle name="Assumption Percentage. 2 2 7 3 3" xfId="10743" xr:uid="{00000000-0005-0000-0000-0000CB290000}"/>
    <cellStyle name="Assumption Percentage. 2 2 7 3 4" xfId="10744" xr:uid="{00000000-0005-0000-0000-0000CC290000}"/>
    <cellStyle name="Assumption Percentage. 2 2 7 3 5" xfId="10745" xr:uid="{00000000-0005-0000-0000-0000CD290000}"/>
    <cellStyle name="Assumption Percentage. 2 2 7 3 6" xfId="10746" xr:uid="{00000000-0005-0000-0000-0000CE290000}"/>
    <cellStyle name="Assumption Percentage. 2 2 7 3 7" xfId="10747" xr:uid="{00000000-0005-0000-0000-0000CF290000}"/>
    <cellStyle name="Assumption Percentage. 2 2 7 3 8" xfId="10748" xr:uid="{00000000-0005-0000-0000-0000D0290000}"/>
    <cellStyle name="Assumption Percentage. 2 2 7 3 9" xfId="10749" xr:uid="{00000000-0005-0000-0000-0000D1290000}"/>
    <cellStyle name="Assumption Percentage. 2 2 7 4" xfId="10750" xr:uid="{00000000-0005-0000-0000-0000D2290000}"/>
    <cellStyle name="Assumption Percentage. 2 2 7 5" xfId="10751" xr:uid="{00000000-0005-0000-0000-0000D3290000}"/>
    <cellStyle name="Assumption Percentage. 2 2 7 6" xfId="10752" xr:uid="{00000000-0005-0000-0000-0000D4290000}"/>
    <cellStyle name="Assumption Percentage. 2 2 7 7" xfId="10753" xr:uid="{00000000-0005-0000-0000-0000D5290000}"/>
    <cellStyle name="Assumption Percentage. 2 2 7 8" xfId="10754" xr:uid="{00000000-0005-0000-0000-0000D6290000}"/>
    <cellStyle name="Assumption Percentage. 2 2 7 9" xfId="10755" xr:uid="{00000000-0005-0000-0000-0000D7290000}"/>
    <cellStyle name="Assumption Percentage. 2 2 8" xfId="10756" xr:uid="{00000000-0005-0000-0000-0000D8290000}"/>
    <cellStyle name="Assumption Percentage. 2 2 8 10" xfId="10757" xr:uid="{00000000-0005-0000-0000-0000D9290000}"/>
    <cellStyle name="Assumption Percentage. 2 2 8 2" xfId="10758" xr:uid="{00000000-0005-0000-0000-0000DA290000}"/>
    <cellStyle name="Assumption Percentage. 2 2 8 2 10" xfId="10759" xr:uid="{00000000-0005-0000-0000-0000DB290000}"/>
    <cellStyle name="Assumption Percentage. 2 2 8 2 2" xfId="10760" xr:uid="{00000000-0005-0000-0000-0000DC290000}"/>
    <cellStyle name="Assumption Percentage. 2 2 8 2 3" xfId="10761" xr:uid="{00000000-0005-0000-0000-0000DD290000}"/>
    <cellStyle name="Assumption Percentage. 2 2 8 2 4" xfId="10762" xr:uid="{00000000-0005-0000-0000-0000DE290000}"/>
    <cellStyle name="Assumption Percentage. 2 2 8 2 5" xfId="10763" xr:uid="{00000000-0005-0000-0000-0000DF290000}"/>
    <cellStyle name="Assumption Percentage. 2 2 8 2 6" xfId="10764" xr:uid="{00000000-0005-0000-0000-0000E0290000}"/>
    <cellStyle name="Assumption Percentage. 2 2 8 2 7" xfId="10765" xr:uid="{00000000-0005-0000-0000-0000E1290000}"/>
    <cellStyle name="Assumption Percentage. 2 2 8 2 8" xfId="10766" xr:uid="{00000000-0005-0000-0000-0000E2290000}"/>
    <cellStyle name="Assumption Percentage. 2 2 8 2 9" xfId="10767" xr:uid="{00000000-0005-0000-0000-0000E3290000}"/>
    <cellStyle name="Assumption Percentage. 2 2 8 3" xfId="10768" xr:uid="{00000000-0005-0000-0000-0000E4290000}"/>
    <cellStyle name="Assumption Percentage. 2 2 8 4" xfId="10769" xr:uid="{00000000-0005-0000-0000-0000E5290000}"/>
    <cellStyle name="Assumption Percentage. 2 2 8 5" xfId="10770" xr:uid="{00000000-0005-0000-0000-0000E6290000}"/>
    <cellStyle name="Assumption Percentage. 2 2 8 6" xfId="10771" xr:uid="{00000000-0005-0000-0000-0000E7290000}"/>
    <cellStyle name="Assumption Percentage. 2 2 8 7" xfId="10772" xr:uid="{00000000-0005-0000-0000-0000E8290000}"/>
    <cellStyle name="Assumption Percentage. 2 2 8 8" xfId="10773" xr:uid="{00000000-0005-0000-0000-0000E9290000}"/>
    <cellStyle name="Assumption Percentage. 2 2 8 9" xfId="10774" xr:uid="{00000000-0005-0000-0000-0000EA290000}"/>
    <cellStyle name="Assumption Percentage. 2 2 9" xfId="10775" xr:uid="{00000000-0005-0000-0000-0000EB290000}"/>
    <cellStyle name="Assumption Percentage. 2 2 9 10" xfId="10776" xr:uid="{00000000-0005-0000-0000-0000EC290000}"/>
    <cellStyle name="Assumption Percentage. 2 2 9 2" xfId="10777" xr:uid="{00000000-0005-0000-0000-0000ED290000}"/>
    <cellStyle name="Assumption Percentage. 2 2 9 3" xfId="10778" xr:uid="{00000000-0005-0000-0000-0000EE290000}"/>
    <cellStyle name="Assumption Percentage. 2 2 9 4" xfId="10779" xr:uid="{00000000-0005-0000-0000-0000EF290000}"/>
    <cellStyle name="Assumption Percentage. 2 2 9 5" xfId="10780" xr:uid="{00000000-0005-0000-0000-0000F0290000}"/>
    <cellStyle name="Assumption Percentage. 2 2 9 6" xfId="10781" xr:uid="{00000000-0005-0000-0000-0000F1290000}"/>
    <cellStyle name="Assumption Percentage. 2 2 9 7" xfId="10782" xr:uid="{00000000-0005-0000-0000-0000F2290000}"/>
    <cellStyle name="Assumption Percentage. 2 2 9 8" xfId="10783" xr:uid="{00000000-0005-0000-0000-0000F3290000}"/>
    <cellStyle name="Assumption Percentage. 2 2 9 9" xfId="10784" xr:uid="{00000000-0005-0000-0000-0000F4290000}"/>
    <cellStyle name="Assumption Percentage. 2 3" xfId="10785" xr:uid="{00000000-0005-0000-0000-0000F5290000}"/>
    <cellStyle name="Assumption Percentage. 2 3 10" xfId="10786" xr:uid="{00000000-0005-0000-0000-0000F6290000}"/>
    <cellStyle name="Assumption Percentage. 2 3 11" xfId="10787" xr:uid="{00000000-0005-0000-0000-0000F7290000}"/>
    <cellStyle name="Assumption Percentage. 2 3 12" xfId="10788" xr:uid="{00000000-0005-0000-0000-0000F8290000}"/>
    <cellStyle name="Assumption Percentage. 2 3 13" xfId="10789" xr:uid="{00000000-0005-0000-0000-0000F9290000}"/>
    <cellStyle name="Assumption Percentage. 2 3 14" xfId="10790" xr:uid="{00000000-0005-0000-0000-0000FA290000}"/>
    <cellStyle name="Assumption Percentage. 2 3 2" xfId="10791" xr:uid="{00000000-0005-0000-0000-0000FB290000}"/>
    <cellStyle name="Assumption Percentage. 2 3 2 10" xfId="10792" xr:uid="{00000000-0005-0000-0000-0000FC290000}"/>
    <cellStyle name="Assumption Percentage. 2 3 2 11" xfId="10793" xr:uid="{00000000-0005-0000-0000-0000FD290000}"/>
    <cellStyle name="Assumption Percentage. 2 3 2 12" xfId="10794" xr:uid="{00000000-0005-0000-0000-0000FE290000}"/>
    <cellStyle name="Assumption Percentage. 2 3 2 13" xfId="10795" xr:uid="{00000000-0005-0000-0000-0000FF290000}"/>
    <cellStyle name="Assumption Percentage. 2 3 2 2" xfId="10796" xr:uid="{00000000-0005-0000-0000-0000002A0000}"/>
    <cellStyle name="Assumption Percentage. 2 3 2 2 10" xfId="10797" xr:uid="{00000000-0005-0000-0000-0000012A0000}"/>
    <cellStyle name="Assumption Percentage. 2 3 2 2 11" xfId="10798" xr:uid="{00000000-0005-0000-0000-0000022A0000}"/>
    <cellStyle name="Assumption Percentage. 2 3 2 2 12" xfId="10799" xr:uid="{00000000-0005-0000-0000-0000032A0000}"/>
    <cellStyle name="Assumption Percentage. 2 3 2 2 2" xfId="10800" xr:uid="{00000000-0005-0000-0000-0000042A0000}"/>
    <cellStyle name="Assumption Percentage. 2 3 2 2 2 10" xfId="10801" xr:uid="{00000000-0005-0000-0000-0000052A0000}"/>
    <cellStyle name="Assumption Percentage. 2 3 2 2 2 2" xfId="10802" xr:uid="{00000000-0005-0000-0000-0000062A0000}"/>
    <cellStyle name="Assumption Percentage. 2 3 2 2 2 2 10" xfId="10803" xr:uid="{00000000-0005-0000-0000-0000072A0000}"/>
    <cellStyle name="Assumption Percentage. 2 3 2 2 2 2 2" xfId="10804" xr:uid="{00000000-0005-0000-0000-0000082A0000}"/>
    <cellStyle name="Assumption Percentage. 2 3 2 2 2 2 3" xfId="10805" xr:uid="{00000000-0005-0000-0000-0000092A0000}"/>
    <cellStyle name="Assumption Percentage. 2 3 2 2 2 2 4" xfId="10806" xr:uid="{00000000-0005-0000-0000-00000A2A0000}"/>
    <cellStyle name="Assumption Percentage. 2 3 2 2 2 2 5" xfId="10807" xr:uid="{00000000-0005-0000-0000-00000B2A0000}"/>
    <cellStyle name="Assumption Percentage. 2 3 2 2 2 2 6" xfId="10808" xr:uid="{00000000-0005-0000-0000-00000C2A0000}"/>
    <cellStyle name="Assumption Percentage. 2 3 2 2 2 2 7" xfId="10809" xr:uid="{00000000-0005-0000-0000-00000D2A0000}"/>
    <cellStyle name="Assumption Percentage. 2 3 2 2 2 2 8" xfId="10810" xr:uid="{00000000-0005-0000-0000-00000E2A0000}"/>
    <cellStyle name="Assumption Percentage. 2 3 2 2 2 2 9" xfId="10811" xr:uid="{00000000-0005-0000-0000-00000F2A0000}"/>
    <cellStyle name="Assumption Percentage. 2 3 2 2 2 3" xfId="10812" xr:uid="{00000000-0005-0000-0000-0000102A0000}"/>
    <cellStyle name="Assumption Percentage. 2 3 2 2 2 4" xfId="10813" xr:uid="{00000000-0005-0000-0000-0000112A0000}"/>
    <cellStyle name="Assumption Percentage. 2 3 2 2 2 5" xfId="10814" xr:uid="{00000000-0005-0000-0000-0000122A0000}"/>
    <cellStyle name="Assumption Percentage. 2 3 2 2 2 6" xfId="10815" xr:uid="{00000000-0005-0000-0000-0000132A0000}"/>
    <cellStyle name="Assumption Percentage. 2 3 2 2 2 7" xfId="10816" xr:uid="{00000000-0005-0000-0000-0000142A0000}"/>
    <cellStyle name="Assumption Percentage. 2 3 2 2 2 8" xfId="10817" xr:uid="{00000000-0005-0000-0000-0000152A0000}"/>
    <cellStyle name="Assumption Percentage. 2 3 2 2 2 9" xfId="10818" xr:uid="{00000000-0005-0000-0000-0000162A0000}"/>
    <cellStyle name="Assumption Percentage. 2 3 2 2 3" xfId="10819" xr:uid="{00000000-0005-0000-0000-0000172A0000}"/>
    <cellStyle name="Assumption Percentage. 2 3 2 2 3 10" xfId="10820" xr:uid="{00000000-0005-0000-0000-0000182A0000}"/>
    <cellStyle name="Assumption Percentage. 2 3 2 2 3 2" xfId="10821" xr:uid="{00000000-0005-0000-0000-0000192A0000}"/>
    <cellStyle name="Assumption Percentage. 2 3 2 2 3 3" xfId="10822" xr:uid="{00000000-0005-0000-0000-00001A2A0000}"/>
    <cellStyle name="Assumption Percentage. 2 3 2 2 3 4" xfId="10823" xr:uid="{00000000-0005-0000-0000-00001B2A0000}"/>
    <cellStyle name="Assumption Percentage. 2 3 2 2 3 5" xfId="10824" xr:uid="{00000000-0005-0000-0000-00001C2A0000}"/>
    <cellStyle name="Assumption Percentage. 2 3 2 2 3 6" xfId="10825" xr:uid="{00000000-0005-0000-0000-00001D2A0000}"/>
    <cellStyle name="Assumption Percentage. 2 3 2 2 3 7" xfId="10826" xr:uid="{00000000-0005-0000-0000-00001E2A0000}"/>
    <cellStyle name="Assumption Percentage. 2 3 2 2 3 8" xfId="10827" xr:uid="{00000000-0005-0000-0000-00001F2A0000}"/>
    <cellStyle name="Assumption Percentage. 2 3 2 2 3 9" xfId="10828" xr:uid="{00000000-0005-0000-0000-0000202A0000}"/>
    <cellStyle name="Assumption Percentage. 2 3 2 2 4" xfId="10829" xr:uid="{00000000-0005-0000-0000-0000212A0000}"/>
    <cellStyle name="Assumption Percentage. 2 3 2 2 5" xfId="10830" xr:uid="{00000000-0005-0000-0000-0000222A0000}"/>
    <cellStyle name="Assumption Percentage. 2 3 2 2 6" xfId="10831" xr:uid="{00000000-0005-0000-0000-0000232A0000}"/>
    <cellStyle name="Assumption Percentage. 2 3 2 2 7" xfId="10832" xr:uid="{00000000-0005-0000-0000-0000242A0000}"/>
    <cellStyle name="Assumption Percentage. 2 3 2 2 8" xfId="10833" xr:uid="{00000000-0005-0000-0000-0000252A0000}"/>
    <cellStyle name="Assumption Percentage. 2 3 2 2 9" xfId="10834" xr:uid="{00000000-0005-0000-0000-0000262A0000}"/>
    <cellStyle name="Assumption Percentage. 2 3 2 3" xfId="10835" xr:uid="{00000000-0005-0000-0000-0000272A0000}"/>
    <cellStyle name="Assumption Percentage. 2 3 2 3 10" xfId="10836" xr:uid="{00000000-0005-0000-0000-0000282A0000}"/>
    <cellStyle name="Assumption Percentage. 2 3 2 3 2" xfId="10837" xr:uid="{00000000-0005-0000-0000-0000292A0000}"/>
    <cellStyle name="Assumption Percentage. 2 3 2 3 2 10" xfId="10838" xr:uid="{00000000-0005-0000-0000-00002A2A0000}"/>
    <cellStyle name="Assumption Percentage. 2 3 2 3 2 2" xfId="10839" xr:uid="{00000000-0005-0000-0000-00002B2A0000}"/>
    <cellStyle name="Assumption Percentage. 2 3 2 3 2 3" xfId="10840" xr:uid="{00000000-0005-0000-0000-00002C2A0000}"/>
    <cellStyle name="Assumption Percentage. 2 3 2 3 2 4" xfId="10841" xr:uid="{00000000-0005-0000-0000-00002D2A0000}"/>
    <cellStyle name="Assumption Percentage. 2 3 2 3 2 5" xfId="10842" xr:uid="{00000000-0005-0000-0000-00002E2A0000}"/>
    <cellStyle name="Assumption Percentage. 2 3 2 3 2 6" xfId="10843" xr:uid="{00000000-0005-0000-0000-00002F2A0000}"/>
    <cellStyle name="Assumption Percentage. 2 3 2 3 2 7" xfId="10844" xr:uid="{00000000-0005-0000-0000-0000302A0000}"/>
    <cellStyle name="Assumption Percentage. 2 3 2 3 2 8" xfId="10845" xr:uid="{00000000-0005-0000-0000-0000312A0000}"/>
    <cellStyle name="Assumption Percentage. 2 3 2 3 2 9" xfId="10846" xr:uid="{00000000-0005-0000-0000-0000322A0000}"/>
    <cellStyle name="Assumption Percentage. 2 3 2 3 3" xfId="10847" xr:uid="{00000000-0005-0000-0000-0000332A0000}"/>
    <cellStyle name="Assumption Percentage. 2 3 2 3 4" xfId="10848" xr:uid="{00000000-0005-0000-0000-0000342A0000}"/>
    <cellStyle name="Assumption Percentage. 2 3 2 3 5" xfId="10849" xr:uid="{00000000-0005-0000-0000-0000352A0000}"/>
    <cellStyle name="Assumption Percentage. 2 3 2 3 6" xfId="10850" xr:uid="{00000000-0005-0000-0000-0000362A0000}"/>
    <cellStyle name="Assumption Percentage. 2 3 2 3 7" xfId="10851" xr:uid="{00000000-0005-0000-0000-0000372A0000}"/>
    <cellStyle name="Assumption Percentage. 2 3 2 3 8" xfId="10852" xr:uid="{00000000-0005-0000-0000-0000382A0000}"/>
    <cellStyle name="Assumption Percentage. 2 3 2 3 9" xfId="10853" xr:uid="{00000000-0005-0000-0000-0000392A0000}"/>
    <cellStyle name="Assumption Percentage. 2 3 2 4" xfId="10854" xr:uid="{00000000-0005-0000-0000-00003A2A0000}"/>
    <cellStyle name="Assumption Percentage. 2 3 2 4 10" xfId="10855" xr:uid="{00000000-0005-0000-0000-00003B2A0000}"/>
    <cellStyle name="Assumption Percentage. 2 3 2 4 2" xfId="10856" xr:uid="{00000000-0005-0000-0000-00003C2A0000}"/>
    <cellStyle name="Assumption Percentage. 2 3 2 4 3" xfId="10857" xr:uid="{00000000-0005-0000-0000-00003D2A0000}"/>
    <cellStyle name="Assumption Percentage. 2 3 2 4 4" xfId="10858" xr:uid="{00000000-0005-0000-0000-00003E2A0000}"/>
    <cellStyle name="Assumption Percentage. 2 3 2 4 5" xfId="10859" xr:uid="{00000000-0005-0000-0000-00003F2A0000}"/>
    <cellStyle name="Assumption Percentage. 2 3 2 4 6" xfId="10860" xr:uid="{00000000-0005-0000-0000-0000402A0000}"/>
    <cellStyle name="Assumption Percentage. 2 3 2 4 7" xfId="10861" xr:uid="{00000000-0005-0000-0000-0000412A0000}"/>
    <cellStyle name="Assumption Percentage. 2 3 2 4 8" xfId="10862" xr:uid="{00000000-0005-0000-0000-0000422A0000}"/>
    <cellStyle name="Assumption Percentage. 2 3 2 4 9" xfId="10863" xr:uid="{00000000-0005-0000-0000-0000432A0000}"/>
    <cellStyle name="Assumption Percentage. 2 3 2 5" xfId="10864" xr:uid="{00000000-0005-0000-0000-0000442A0000}"/>
    <cellStyle name="Assumption Percentage. 2 3 2 6" xfId="10865" xr:uid="{00000000-0005-0000-0000-0000452A0000}"/>
    <cellStyle name="Assumption Percentage. 2 3 2 7" xfId="10866" xr:uid="{00000000-0005-0000-0000-0000462A0000}"/>
    <cellStyle name="Assumption Percentage. 2 3 2 8" xfId="10867" xr:uid="{00000000-0005-0000-0000-0000472A0000}"/>
    <cellStyle name="Assumption Percentage. 2 3 2 9" xfId="10868" xr:uid="{00000000-0005-0000-0000-0000482A0000}"/>
    <cellStyle name="Assumption Percentage. 2 3 3" xfId="10869" xr:uid="{00000000-0005-0000-0000-0000492A0000}"/>
    <cellStyle name="Assumption Percentage. 2 3 3 10" xfId="10870" xr:uid="{00000000-0005-0000-0000-00004A2A0000}"/>
    <cellStyle name="Assumption Percentage. 2 3 3 11" xfId="10871" xr:uid="{00000000-0005-0000-0000-00004B2A0000}"/>
    <cellStyle name="Assumption Percentage. 2 3 3 12" xfId="10872" xr:uid="{00000000-0005-0000-0000-00004C2A0000}"/>
    <cellStyle name="Assumption Percentage. 2 3 3 2" xfId="10873" xr:uid="{00000000-0005-0000-0000-00004D2A0000}"/>
    <cellStyle name="Assumption Percentage. 2 3 3 2 10" xfId="10874" xr:uid="{00000000-0005-0000-0000-00004E2A0000}"/>
    <cellStyle name="Assumption Percentage. 2 3 3 2 2" xfId="10875" xr:uid="{00000000-0005-0000-0000-00004F2A0000}"/>
    <cellStyle name="Assumption Percentage. 2 3 3 2 2 10" xfId="10876" xr:uid="{00000000-0005-0000-0000-0000502A0000}"/>
    <cellStyle name="Assumption Percentage. 2 3 3 2 2 2" xfId="10877" xr:uid="{00000000-0005-0000-0000-0000512A0000}"/>
    <cellStyle name="Assumption Percentage. 2 3 3 2 2 3" xfId="10878" xr:uid="{00000000-0005-0000-0000-0000522A0000}"/>
    <cellStyle name="Assumption Percentage. 2 3 3 2 2 4" xfId="10879" xr:uid="{00000000-0005-0000-0000-0000532A0000}"/>
    <cellStyle name="Assumption Percentage. 2 3 3 2 2 5" xfId="10880" xr:uid="{00000000-0005-0000-0000-0000542A0000}"/>
    <cellStyle name="Assumption Percentage. 2 3 3 2 2 6" xfId="10881" xr:uid="{00000000-0005-0000-0000-0000552A0000}"/>
    <cellStyle name="Assumption Percentage. 2 3 3 2 2 7" xfId="10882" xr:uid="{00000000-0005-0000-0000-0000562A0000}"/>
    <cellStyle name="Assumption Percentage. 2 3 3 2 2 8" xfId="10883" xr:uid="{00000000-0005-0000-0000-0000572A0000}"/>
    <cellStyle name="Assumption Percentage. 2 3 3 2 2 9" xfId="10884" xr:uid="{00000000-0005-0000-0000-0000582A0000}"/>
    <cellStyle name="Assumption Percentage. 2 3 3 2 3" xfId="10885" xr:uid="{00000000-0005-0000-0000-0000592A0000}"/>
    <cellStyle name="Assumption Percentage. 2 3 3 2 4" xfId="10886" xr:uid="{00000000-0005-0000-0000-00005A2A0000}"/>
    <cellStyle name="Assumption Percentage. 2 3 3 2 5" xfId="10887" xr:uid="{00000000-0005-0000-0000-00005B2A0000}"/>
    <cellStyle name="Assumption Percentage. 2 3 3 2 6" xfId="10888" xr:uid="{00000000-0005-0000-0000-00005C2A0000}"/>
    <cellStyle name="Assumption Percentage. 2 3 3 2 7" xfId="10889" xr:uid="{00000000-0005-0000-0000-00005D2A0000}"/>
    <cellStyle name="Assumption Percentage. 2 3 3 2 8" xfId="10890" xr:uid="{00000000-0005-0000-0000-00005E2A0000}"/>
    <cellStyle name="Assumption Percentage. 2 3 3 2 9" xfId="10891" xr:uid="{00000000-0005-0000-0000-00005F2A0000}"/>
    <cellStyle name="Assumption Percentage. 2 3 3 3" xfId="10892" xr:uid="{00000000-0005-0000-0000-0000602A0000}"/>
    <cellStyle name="Assumption Percentage. 2 3 3 3 10" xfId="10893" xr:uid="{00000000-0005-0000-0000-0000612A0000}"/>
    <cellStyle name="Assumption Percentage. 2 3 3 3 2" xfId="10894" xr:uid="{00000000-0005-0000-0000-0000622A0000}"/>
    <cellStyle name="Assumption Percentage. 2 3 3 3 3" xfId="10895" xr:uid="{00000000-0005-0000-0000-0000632A0000}"/>
    <cellStyle name="Assumption Percentage. 2 3 3 3 4" xfId="10896" xr:uid="{00000000-0005-0000-0000-0000642A0000}"/>
    <cellStyle name="Assumption Percentage. 2 3 3 3 5" xfId="10897" xr:uid="{00000000-0005-0000-0000-0000652A0000}"/>
    <cellStyle name="Assumption Percentage. 2 3 3 3 6" xfId="10898" xr:uid="{00000000-0005-0000-0000-0000662A0000}"/>
    <cellStyle name="Assumption Percentage. 2 3 3 3 7" xfId="10899" xr:uid="{00000000-0005-0000-0000-0000672A0000}"/>
    <cellStyle name="Assumption Percentage. 2 3 3 3 8" xfId="10900" xr:uid="{00000000-0005-0000-0000-0000682A0000}"/>
    <cellStyle name="Assumption Percentage. 2 3 3 3 9" xfId="10901" xr:uid="{00000000-0005-0000-0000-0000692A0000}"/>
    <cellStyle name="Assumption Percentage. 2 3 3 4" xfId="10902" xr:uid="{00000000-0005-0000-0000-00006A2A0000}"/>
    <cellStyle name="Assumption Percentage. 2 3 3 5" xfId="10903" xr:uid="{00000000-0005-0000-0000-00006B2A0000}"/>
    <cellStyle name="Assumption Percentage. 2 3 3 6" xfId="10904" xr:uid="{00000000-0005-0000-0000-00006C2A0000}"/>
    <cellStyle name="Assumption Percentage. 2 3 3 7" xfId="10905" xr:uid="{00000000-0005-0000-0000-00006D2A0000}"/>
    <cellStyle name="Assumption Percentage. 2 3 3 8" xfId="10906" xr:uid="{00000000-0005-0000-0000-00006E2A0000}"/>
    <cellStyle name="Assumption Percentage. 2 3 3 9" xfId="10907" xr:uid="{00000000-0005-0000-0000-00006F2A0000}"/>
    <cellStyle name="Assumption Percentage. 2 3 4" xfId="10908" xr:uid="{00000000-0005-0000-0000-0000702A0000}"/>
    <cellStyle name="Assumption Percentage. 2 3 4 10" xfId="10909" xr:uid="{00000000-0005-0000-0000-0000712A0000}"/>
    <cellStyle name="Assumption Percentage. 2 3 4 2" xfId="10910" xr:uid="{00000000-0005-0000-0000-0000722A0000}"/>
    <cellStyle name="Assumption Percentage. 2 3 4 2 10" xfId="10911" xr:uid="{00000000-0005-0000-0000-0000732A0000}"/>
    <cellStyle name="Assumption Percentage. 2 3 4 2 2" xfId="10912" xr:uid="{00000000-0005-0000-0000-0000742A0000}"/>
    <cellStyle name="Assumption Percentage. 2 3 4 2 3" xfId="10913" xr:uid="{00000000-0005-0000-0000-0000752A0000}"/>
    <cellStyle name="Assumption Percentage. 2 3 4 2 4" xfId="10914" xr:uid="{00000000-0005-0000-0000-0000762A0000}"/>
    <cellStyle name="Assumption Percentage. 2 3 4 2 5" xfId="10915" xr:uid="{00000000-0005-0000-0000-0000772A0000}"/>
    <cellStyle name="Assumption Percentage. 2 3 4 2 6" xfId="10916" xr:uid="{00000000-0005-0000-0000-0000782A0000}"/>
    <cellStyle name="Assumption Percentage. 2 3 4 2 7" xfId="10917" xr:uid="{00000000-0005-0000-0000-0000792A0000}"/>
    <cellStyle name="Assumption Percentage. 2 3 4 2 8" xfId="10918" xr:uid="{00000000-0005-0000-0000-00007A2A0000}"/>
    <cellStyle name="Assumption Percentage. 2 3 4 2 9" xfId="10919" xr:uid="{00000000-0005-0000-0000-00007B2A0000}"/>
    <cellStyle name="Assumption Percentage. 2 3 4 3" xfId="10920" xr:uid="{00000000-0005-0000-0000-00007C2A0000}"/>
    <cellStyle name="Assumption Percentage. 2 3 4 4" xfId="10921" xr:uid="{00000000-0005-0000-0000-00007D2A0000}"/>
    <cellStyle name="Assumption Percentage. 2 3 4 5" xfId="10922" xr:uid="{00000000-0005-0000-0000-00007E2A0000}"/>
    <cellStyle name="Assumption Percentage. 2 3 4 6" xfId="10923" xr:uid="{00000000-0005-0000-0000-00007F2A0000}"/>
    <cellStyle name="Assumption Percentage. 2 3 4 7" xfId="10924" xr:uid="{00000000-0005-0000-0000-0000802A0000}"/>
    <cellStyle name="Assumption Percentage. 2 3 4 8" xfId="10925" xr:uid="{00000000-0005-0000-0000-0000812A0000}"/>
    <cellStyle name="Assumption Percentage. 2 3 4 9" xfId="10926" xr:uid="{00000000-0005-0000-0000-0000822A0000}"/>
    <cellStyle name="Assumption Percentage. 2 3 5" xfId="10927" xr:uid="{00000000-0005-0000-0000-0000832A0000}"/>
    <cellStyle name="Assumption Percentage. 2 3 5 10" xfId="10928" xr:uid="{00000000-0005-0000-0000-0000842A0000}"/>
    <cellStyle name="Assumption Percentage. 2 3 5 2" xfId="10929" xr:uid="{00000000-0005-0000-0000-0000852A0000}"/>
    <cellStyle name="Assumption Percentage. 2 3 5 3" xfId="10930" xr:uid="{00000000-0005-0000-0000-0000862A0000}"/>
    <cellStyle name="Assumption Percentage. 2 3 5 4" xfId="10931" xr:uid="{00000000-0005-0000-0000-0000872A0000}"/>
    <cellStyle name="Assumption Percentage. 2 3 5 5" xfId="10932" xr:uid="{00000000-0005-0000-0000-0000882A0000}"/>
    <cellStyle name="Assumption Percentage. 2 3 5 6" xfId="10933" xr:uid="{00000000-0005-0000-0000-0000892A0000}"/>
    <cellStyle name="Assumption Percentage. 2 3 5 7" xfId="10934" xr:uid="{00000000-0005-0000-0000-00008A2A0000}"/>
    <cellStyle name="Assumption Percentage. 2 3 5 8" xfId="10935" xr:uid="{00000000-0005-0000-0000-00008B2A0000}"/>
    <cellStyle name="Assumption Percentage. 2 3 5 9" xfId="10936" xr:uid="{00000000-0005-0000-0000-00008C2A0000}"/>
    <cellStyle name="Assumption Percentage. 2 3 6" xfId="10937" xr:uid="{00000000-0005-0000-0000-00008D2A0000}"/>
    <cellStyle name="Assumption Percentage. 2 3 7" xfId="10938" xr:uid="{00000000-0005-0000-0000-00008E2A0000}"/>
    <cellStyle name="Assumption Percentage. 2 3 8" xfId="10939" xr:uid="{00000000-0005-0000-0000-00008F2A0000}"/>
    <cellStyle name="Assumption Percentage. 2 3 9" xfId="10940" xr:uid="{00000000-0005-0000-0000-0000902A0000}"/>
    <cellStyle name="Assumption Percentage. 2 4" xfId="10941" xr:uid="{00000000-0005-0000-0000-0000912A0000}"/>
    <cellStyle name="Assumption Percentage. 2 4 10" xfId="10942" xr:uid="{00000000-0005-0000-0000-0000922A0000}"/>
    <cellStyle name="Assumption Percentage. 2 4 11" xfId="10943" xr:uid="{00000000-0005-0000-0000-0000932A0000}"/>
    <cellStyle name="Assumption Percentage. 2 4 12" xfId="10944" xr:uid="{00000000-0005-0000-0000-0000942A0000}"/>
    <cellStyle name="Assumption Percentage. 2 4 13" xfId="10945" xr:uid="{00000000-0005-0000-0000-0000952A0000}"/>
    <cellStyle name="Assumption Percentage. 2 4 2" xfId="10946" xr:uid="{00000000-0005-0000-0000-0000962A0000}"/>
    <cellStyle name="Assumption Percentage. 2 4 2 10" xfId="10947" xr:uid="{00000000-0005-0000-0000-0000972A0000}"/>
    <cellStyle name="Assumption Percentage. 2 4 2 11" xfId="10948" xr:uid="{00000000-0005-0000-0000-0000982A0000}"/>
    <cellStyle name="Assumption Percentage. 2 4 2 12" xfId="10949" xr:uid="{00000000-0005-0000-0000-0000992A0000}"/>
    <cellStyle name="Assumption Percentage. 2 4 2 2" xfId="10950" xr:uid="{00000000-0005-0000-0000-00009A2A0000}"/>
    <cellStyle name="Assumption Percentage. 2 4 2 2 10" xfId="10951" xr:uid="{00000000-0005-0000-0000-00009B2A0000}"/>
    <cellStyle name="Assumption Percentage. 2 4 2 2 2" xfId="10952" xr:uid="{00000000-0005-0000-0000-00009C2A0000}"/>
    <cellStyle name="Assumption Percentage. 2 4 2 2 2 10" xfId="10953" xr:uid="{00000000-0005-0000-0000-00009D2A0000}"/>
    <cellStyle name="Assumption Percentage. 2 4 2 2 2 2" xfId="10954" xr:uid="{00000000-0005-0000-0000-00009E2A0000}"/>
    <cellStyle name="Assumption Percentage. 2 4 2 2 2 3" xfId="10955" xr:uid="{00000000-0005-0000-0000-00009F2A0000}"/>
    <cellStyle name="Assumption Percentage. 2 4 2 2 2 4" xfId="10956" xr:uid="{00000000-0005-0000-0000-0000A02A0000}"/>
    <cellStyle name="Assumption Percentage. 2 4 2 2 2 5" xfId="10957" xr:uid="{00000000-0005-0000-0000-0000A12A0000}"/>
    <cellStyle name="Assumption Percentage. 2 4 2 2 2 6" xfId="10958" xr:uid="{00000000-0005-0000-0000-0000A22A0000}"/>
    <cellStyle name="Assumption Percentage. 2 4 2 2 2 7" xfId="10959" xr:uid="{00000000-0005-0000-0000-0000A32A0000}"/>
    <cellStyle name="Assumption Percentage. 2 4 2 2 2 8" xfId="10960" xr:uid="{00000000-0005-0000-0000-0000A42A0000}"/>
    <cellStyle name="Assumption Percentage. 2 4 2 2 2 9" xfId="10961" xr:uid="{00000000-0005-0000-0000-0000A52A0000}"/>
    <cellStyle name="Assumption Percentage. 2 4 2 2 3" xfId="10962" xr:uid="{00000000-0005-0000-0000-0000A62A0000}"/>
    <cellStyle name="Assumption Percentage. 2 4 2 2 4" xfId="10963" xr:uid="{00000000-0005-0000-0000-0000A72A0000}"/>
    <cellStyle name="Assumption Percentage. 2 4 2 2 5" xfId="10964" xr:uid="{00000000-0005-0000-0000-0000A82A0000}"/>
    <cellStyle name="Assumption Percentage. 2 4 2 2 6" xfId="10965" xr:uid="{00000000-0005-0000-0000-0000A92A0000}"/>
    <cellStyle name="Assumption Percentage. 2 4 2 2 7" xfId="10966" xr:uid="{00000000-0005-0000-0000-0000AA2A0000}"/>
    <cellStyle name="Assumption Percentage. 2 4 2 2 8" xfId="10967" xr:uid="{00000000-0005-0000-0000-0000AB2A0000}"/>
    <cellStyle name="Assumption Percentage. 2 4 2 2 9" xfId="10968" xr:uid="{00000000-0005-0000-0000-0000AC2A0000}"/>
    <cellStyle name="Assumption Percentage. 2 4 2 3" xfId="10969" xr:uid="{00000000-0005-0000-0000-0000AD2A0000}"/>
    <cellStyle name="Assumption Percentage. 2 4 2 3 10" xfId="10970" xr:uid="{00000000-0005-0000-0000-0000AE2A0000}"/>
    <cellStyle name="Assumption Percentage. 2 4 2 3 2" xfId="10971" xr:uid="{00000000-0005-0000-0000-0000AF2A0000}"/>
    <cellStyle name="Assumption Percentage. 2 4 2 3 3" xfId="10972" xr:uid="{00000000-0005-0000-0000-0000B02A0000}"/>
    <cellStyle name="Assumption Percentage. 2 4 2 3 4" xfId="10973" xr:uid="{00000000-0005-0000-0000-0000B12A0000}"/>
    <cellStyle name="Assumption Percentage. 2 4 2 3 5" xfId="10974" xr:uid="{00000000-0005-0000-0000-0000B22A0000}"/>
    <cellStyle name="Assumption Percentage. 2 4 2 3 6" xfId="10975" xr:uid="{00000000-0005-0000-0000-0000B32A0000}"/>
    <cellStyle name="Assumption Percentage. 2 4 2 3 7" xfId="10976" xr:uid="{00000000-0005-0000-0000-0000B42A0000}"/>
    <cellStyle name="Assumption Percentage. 2 4 2 3 8" xfId="10977" xr:uid="{00000000-0005-0000-0000-0000B52A0000}"/>
    <cellStyle name="Assumption Percentage. 2 4 2 3 9" xfId="10978" xr:uid="{00000000-0005-0000-0000-0000B62A0000}"/>
    <cellStyle name="Assumption Percentage. 2 4 2 4" xfId="10979" xr:uid="{00000000-0005-0000-0000-0000B72A0000}"/>
    <cellStyle name="Assumption Percentage. 2 4 2 5" xfId="10980" xr:uid="{00000000-0005-0000-0000-0000B82A0000}"/>
    <cellStyle name="Assumption Percentage. 2 4 2 6" xfId="10981" xr:uid="{00000000-0005-0000-0000-0000B92A0000}"/>
    <cellStyle name="Assumption Percentage. 2 4 2 7" xfId="10982" xr:uid="{00000000-0005-0000-0000-0000BA2A0000}"/>
    <cellStyle name="Assumption Percentage. 2 4 2 8" xfId="10983" xr:uid="{00000000-0005-0000-0000-0000BB2A0000}"/>
    <cellStyle name="Assumption Percentage. 2 4 2 9" xfId="10984" xr:uid="{00000000-0005-0000-0000-0000BC2A0000}"/>
    <cellStyle name="Assumption Percentage. 2 4 3" xfId="10985" xr:uid="{00000000-0005-0000-0000-0000BD2A0000}"/>
    <cellStyle name="Assumption Percentage. 2 4 3 10" xfId="10986" xr:uid="{00000000-0005-0000-0000-0000BE2A0000}"/>
    <cellStyle name="Assumption Percentage. 2 4 3 2" xfId="10987" xr:uid="{00000000-0005-0000-0000-0000BF2A0000}"/>
    <cellStyle name="Assumption Percentage. 2 4 3 2 10" xfId="10988" xr:uid="{00000000-0005-0000-0000-0000C02A0000}"/>
    <cellStyle name="Assumption Percentage. 2 4 3 2 2" xfId="10989" xr:uid="{00000000-0005-0000-0000-0000C12A0000}"/>
    <cellStyle name="Assumption Percentage. 2 4 3 2 3" xfId="10990" xr:uid="{00000000-0005-0000-0000-0000C22A0000}"/>
    <cellStyle name="Assumption Percentage. 2 4 3 2 4" xfId="10991" xr:uid="{00000000-0005-0000-0000-0000C32A0000}"/>
    <cellStyle name="Assumption Percentage. 2 4 3 2 5" xfId="10992" xr:uid="{00000000-0005-0000-0000-0000C42A0000}"/>
    <cellStyle name="Assumption Percentage. 2 4 3 2 6" xfId="10993" xr:uid="{00000000-0005-0000-0000-0000C52A0000}"/>
    <cellStyle name="Assumption Percentage. 2 4 3 2 7" xfId="10994" xr:uid="{00000000-0005-0000-0000-0000C62A0000}"/>
    <cellStyle name="Assumption Percentage. 2 4 3 2 8" xfId="10995" xr:uid="{00000000-0005-0000-0000-0000C72A0000}"/>
    <cellStyle name="Assumption Percentage. 2 4 3 2 9" xfId="10996" xr:uid="{00000000-0005-0000-0000-0000C82A0000}"/>
    <cellStyle name="Assumption Percentage. 2 4 3 3" xfId="10997" xr:uid="{00000000-0005-0000-0000-0000C92A0000}"/>
    <cellStyle name="Assumption Percentage. 2 4 3 4" xfId="10998" xr:uid="{00000000-0005-0000-0000-0000CA2A0000}"/>
    <cellStyle name="Assumption Percentage. 2 4 3 5" xfId="10999" xr:uid="{00000000-0005-0000-0000-0000CB2A0000}"/>
    <cellStyle name="Assumption Percentage. 2 4 3 6" xfId="11000" xr:uid="{00000000-0005-0000-0000-0000CC2A0000}"/>
    <cellStyle name="Assumption Percentage. 2 4 3 7" xfId="11001" xr:uid="{00000000-0005-0000-0000-0000CD2A0000}"/>
    <cellStyle name="Assumption Percentage. 2 4 3 8" xfId="11002" xr:uid="{00000000-0005-0000-0000-0000CE2A0000}"/>
    <cellStyle name="Assumption Percentage. 2 4 3 9" xfId="11003" xr:uid="{00000000-0005-0000-0000-0000CF2A0000}"/>
    <cellStyle name="Assumption Percentage. 2 4 4" xfId="11004" xr:uid="{00000000-0005-0000-0000-0000D02A0000}"/>
    <cellStyle name="Assumption Percentage. 2 4 4 10" xfId="11005" xr:uid="{00000000-0005-0000-0000-0000D12A0000}"/>
    <cellStyle name="Assumption Percentage. 2 4 4 2" xfId="11006" xr:uid="{00000000-0005-0000-0000-0000D22A0000}"/>
    <cellStyle name="Assumption Percentage. 2 4 4 3" xfId="11007" xr:uid="{00000000-0005-0000-0000-0000D32A0000}"/>
    <cellStyle name="Assumption Percentage. 2 4 4 4" xfId="11008" xr:uid="{00000000-0005-0000-0000-0000D42A0000}"/>
    <cellStyle name="Assumption Percentage. 2 4 4 5" xfId="11009" xr:uid="{00000000-0005-0000-0000-0000D52A0000}"/>
    <cellStyle name="Assumption Percentage. 2 4 4 6" xfId="11010" xr:uid="{00000000-0005-0000-0000-0000D62A0000}"/>
    <cellStyle name="Assumption Percentage. 2 4 4 7" xfId="11011" xr:uid="{00000000-0005-0000-0000-0000D72A0000}"/>
    <cellStyle name="Assumption Percentage. 2 4 4 8" xfId="11012" xr:uid="{00000000-0005-0000-0000-0000D82A0000}"/>
    <cellStyle name="Assumption Percentage. 2 4 4 9" xfId="11013" xr:uid="{00000000-0005-0000-0000-0000D92A0000}"/>
    <cellStyle name="Assumption Percentage. 2 4 5" xfId="11014" xr:uid="{00000000-0005-0000-0000-0000DA2A0000}"/>
    <cellStyle name="Assumption Percentage. 2 4 6" xfId="11015" xr:uid="{00000000-0005-0000-0000-0000DB2A0000}"/>
    <cellStyle name="Assumption Percentage. 2 4 7" xfId="11016" xr:uid="{00000000-0005-0000-0000-0000DC2A0000}"/>
    <cellStyle name="Assumption Percentage. 2 4 8" xfId="11017" xr:uid="{00000000-0005-0000-0000-0000DD2A0000}"/>
    <cellStyle name="Assumption Percentage. 2 4 9" xfId="11018" xr:uid="{00000000-0005-0000-0000-0000DE2A0000}"/>
    <cellStyle name="Assumption Percentage. 2 5" xfId="11019" xr:uid="{00000000-0005-0000-0000-0000DF2A0000}"/>
    <cellStyle name="Assumption Percentage. 2 5 10" xfId="11020" xr:uid="{00000000-0005-0000-0000-0000E02A0000}"/>
    <cellStyle name="Assumption Percentage. 2 5 11" xfId="11021" xr:uid="{00000000-0005-0000-0000-0000E12A0000}"/>
    <cellStyle name="Assumption Percentage. 2 5 12" xfId="11022" xr:uid="{00000000-0005-0000-0000-0000E22A0000}"/>
    <cellStyle name="Assumption Percentage. 2 5 13" xfId="11023" xr:uid="{00000000-0005-0000-0000-0000E32A0000}"/>
    <cellStyle name="Assumption Percentage. 2 5 2" xfId="11024" xr:uid="{00000000-0005-0000-0000-0000E42A0000}"/>
    <cellStyle name="Assumption Percentage. 2 5 2 10" xfId="11025" xr:uid="{00000000-0005-0000-0000-0000E52A0000}"/>
    <cellStyle name="Assumption Percentage. 2 5 2 11" xfId="11026" xr:uid="{00000000-0005-0000-0000-0000E62A0000}"/>
    <cellStyle name="Assumption Percentage. 2 5 2 12" xfId="11027" xr:uid="{00000000-0005-0000-0000-0000E72A0000}"/>
    <cellStyle name="Assumption Percentage. 2 5 2 2" xfId="11028" xr:uid="{00000000-0005-0000-0000-0000E82A0000}"/>
    <cellStyle name="Assumption Percentage. 2 5 2 2 10" xfId="11029" xr:uid="{00000000-0005-0000-0000-0000E92A0000}"/>
    <cellStyle name="Assumption Percentage. 2 5 2 2 2" xfId="11030" xr:uid="{00000000-0005-0000-0000-0000EA2A0000}"/>
    <cellStyle name="Assumption Percentage. 2 5 2 2 2 10" xfId="11031" xr:uid="{00000000-0005-0000-0000-0000EB2A0000}"/>
    <cellStyle name="Assumption Percentage. 2 5 2 2 2 2" xfId="11032" xr:uid="{00000000-0005-0000-0000-0000EC2A0000}"/>
    <cellStyle name="Assumption Percentage. 2 5 2 2 2 3" xfId="11033" xr:uid="{00000000-0005-0000-0000-0000ED2A0000}"/>
    <cellStyle name="Assumption Percentage. 2 5 2 2 2 4" xfId="11034" xr:uid="{00000000-0005-0000-0000-0000EE2A0000}"/>
    <cellStyle name="Assumption Percentage. 2 5 2 2 2 5" xfId="11035" xr:uid="{00000000-0005-0000-0000-0000EF2A0000}"/>
    <cellStyle name="Assumption Percentage. 2 5 2 2 2 6" xfId="11036" xr:uid="{00000000-0005-0000-0000-0000F02A0000}"/>
    <cellStyle name="Assumption Percentage. 2 5 2 2 2 7" xfId="11037" xr:uid="{00000000-0005-0000-0000-0000F12A0000}"/>
    <cellStyle name="Assumption Percentage. 2 5 2 2 2 8" xfId="11038" xr:uid="{00000000-0005-0000-0000-0000F22A0000}"/>
    <cellStyle name="Assumption Percentage. 2 5 2 2 2 9" xfId="11039" xr:uid="{00000000-0005-0000-0000-0000F32A0000}"/>
    <cellStyle name="Assumption Percentage. 2 5 2 2 3" xfId="11040" xr:uid="{00000000-0005-0000-0000-0000F42A0000}"/>
    <cellStyle name="Assumption Percentage. 2 5 2 2 4" xfId="11041" xr:uid="{00000000-0005-0000-0000-0000F52A0000}"/>
    <cellStyle name="Assumption Percentage. 2 5 2 2 5" xfId="11042" xr:uid="{00000000-0005-0000-0000-0000F62A0000}"/>
    <cellStyle name="Assumption Percentage. 2 5 2 2 6" xfId="11043" xr:uid="{00000000-0005-0000-0000-0000F72A0000}"/>
    <cellStyle name="Assumption Percentage. 2 5 2 2 7" xfId="11044" xr:uid="{00000000-0005-0000-0000-0000F82A0000}"/>
    <cellStyle name="Assumption Percentage. 2 5 2 2 8" xfId="11045" xr:uid="{00000000-0005-0000-0000-0000F92A0000}"/>
    <cellStyle name="Assumption Percentage. 2 5 2 2 9" xfId="11046" xr:uid="{00000000-0005-0000-0000-0000FA2A0000}"/>
    <cellStyle name="Assumption Percentage. 2 5 2 3" xfId="11047" xr:uid="{00000000-0005-0000-0000-0000FB2A0000}"/>
    <cellStyle name="Assumption Percentage. 2 5 2 3 10" xfId="11048" xr:uid="{00000000-0005-0000-0000-0000FC2A0000}"/>
    <cellStyle name="Assumption Percentage. 2 5 2 3 2" xfId="11049" xr:uid="{00000000-0005-0000-0000-0000FD2A0000}"/>
    <cellStyle name="Assumption Percentage. 2 5 2 3 3" xfId="11050" xr:uid="{00000000-0005-0000-0000-0000FE2A0000}"/>
    <cellStyle name="Assumption Percentage. 2 5 2 3 4" xfId="11051" xr:uid="{00000000-0005-0000-0000-0000FF2A0000}"/>
    <cellStyle name="Assumption Percentage. 2 5 2 3 5" xfId="11052" xr:uid="{00000000-0005-0000-0000-0000002B0000}"/>
    <cellStyle name="Assumption Percentage. 2 5 2 3 6" xfId="11053" xr:uid="{00000000-0005-0000-0000-0000012B0000}"/>
    <cellStyle name="Assumption Percentage. 2 5 2 3 7" xfId="11054" xr:uid="{00000000-0005-0000-0000-0000022B0000}"/>
    <cellStyle name="Assumption Percentage. 2 5 2 3 8" xfId="11055" xr:uid="{00000000-0005-0000-0000-0000032B0000}"/>
    <cellStyle name="Assumption Percentage. 2 5 2 3 9" xfId="11056" xr:uid="{00000000-0005-0000-0000-0000042B0000}"/>
    <cellStyle name="Assumption Percentage. 2 5 2 4" xfId="11057" xr:uid="{00000000-0005-0000-0000-0000052B0000}"/>
    <cellStyle name="Assumption Percentage. 2 5 2 5" xfId="11058" xr:uid="{00000000-0005-0000-0000-0000062B0000}"/>
    <cellStyle name="Assumption Percentage. 2 5 2 6" xfId="11059" xr:uid="{00000000-0005-0000-0000-0000072B0000}"/>
    <cellStyle name="Assumption Percentage. 2 5 2 7" xfId="11060" xr:uid="{00000000-0005-0000-0000-0000082B0000}"/>
    <cellStyle name="Assumption Percentage. 2 5 2 8" xfId="11061" xr:uid="{00000000-0005-0000-0000-0000092B0000}"/>
    <cellStyle name="Assumption Percentage. 2 5 2 9" xfId="11062" xr:uid="{00000000-0005-0000-0000-00000A2B0000}"/>
    <cellStyle name="Assumption Percentage. 2 5 3" xfId="11063" xr:uid="{00000000-0005-0000-0000-00000B2B0000}"/>
    <cellStyle name="Assumption Percentage. 2 5 3 10" xfId="11064" xr:uid="{00000000-0005-0000-0000-00000C2B0000}"/>
    <cellStyle name="Assumption Percentage. 2 5 3 2" xfId="11065" xr:uid="{00000000-0005-0000-0000-00000D2B0000}"/>
    <cellStyle name="Assumption Percentage. 2 5 3 2 10" xfId="11066" xr:uid="{00000000-0005-0000-0000-00000E2B0000}"/>
    <cellStyle name="Assumption Percentage. 2 5 3 2 2" xfId="11067" xr:uid="{00000000-0005-0000-0000-00000F2B0000}"/>
    <cellStyle name="Assumption Percentage. 2 5 3 2 3" xfId="11068" xr:uid="{00000000-0005-0000-0000-0000102B0000}"/>
    <cellStyle name="Assumption Percentage. 2 5 3 2 4" xfId="11069" xr:uid="{00000000-0005-0000-0000-0000112B0000}"/>
    <cellStyle name="Assumption Percentage. 2 5 3 2 5" xfId="11070" xr:uid="{00000000-0005-0000-0000-0000122B0000}"/>
    <cellStyle name="Assumption Percentage. 2 5 3 2 6" xfId="11071" xr:uid="{00000000-0005-0000-0000-0000132B0000}"/>
    <cellStyle name="Assumption Percentage. 2 5 3 2 7" xfId="11072" xr:uid="{00000000-0005-0000-0000-0000142B0000}"/>
    <cellStyle name="Assumption Percentage. 2 5 3 2 8" xfId="11073" xr:uid="{00000000-0005-0000-0000-0000152B0000}"/>
    <cellStyle name="Assumption Percentage. 2 5 3 2 9" xfId="11074" xr:uid="{00000000-0005-0000-0000-0000162B0000}"/>
    <cellStyle name="Assumption Percentage. 2 5 3 3" xfId="11075" xr:uid="{00000000-0005-0000-0000-0000172B0000}"/>
    <cellStyle name="Assumption Percentage. 2 5 3 4" xfId="11076" xr:uid="{00000000-0005-0000-0000-0000182B0000}"/>
    <cellStyle name="Assumption Percentage. 2 5 3 5" xfId="11077" xr:uid="{00000000-0005-0000-0000-0000192B0000}"/>
    <cellStyle name="Assumption Percentage. 2 5 3 6" xfId="11078" xr:uid="{00000000-0005-0000-0000-00001A2B0000}"/>
    <cellStyle name="Assumption Percentage. 2 5 3 7" xfId="11079" xr:uid="{00000000-0005-0000-0000-00001B2B0000}"/>
    <cellStyle name="Assumption Percentage. 2 5 3 8" xfId="11080" xr:uid="{00000000-0005-0000-0000-00001C2B0000}"/>
    <cellStyle name="Assumption Percentage. 2 5 3 9" xfId="11081" xr:uid="{00000000-0005-0000-0000-00001D2B0000}"/>
    <cellStyle name="Assumption Percentage. 2 5 4" xfId="11082" xr:uid="{00000000-0005-0000-0000-00001E2B0000}"/>
    <cellStyle name="Assumption Percentage. 2 5 4 10" xfId="11083" xr:uid="{00000000-0005-0000-0000-00001F2B0000}"/>
    <cellStyle name="Assumption Percentage. 2 5 4 2" xfId="11084" xr:uid="{00000000-0005-0000-0000-0000202B0000}"/>
    <cellStyle name="Assumption Percentage. 2 5 4 3" xfId="11085" xr:uid="{00000000-0005-0000-0000-0000212B0000}"/>
    <cellStyle name="Assumption Percentage. 2 5 4 4" xfId="11086" xr:uid="{00000000-0005-0000-0000-0000222B0000}"/>
    <cellStyle name="Assumption Percentage. 2 5 4 5" xfId="11087" xr:uid="{00000000-0005-0000-0000-0000232B0000}"/>
    <cellStyle name="Assumption Percentage. 2 5 4 6" xfId="11088" xr:uid="{00000000-0005-0000-0000-0000242B0000}"/>
    <cellStyle name="Assumption Percentage. 2 5 4 7" xfId="11089" xr:uid="{00000000-0005-0000-0000-0000252B0000}"/>
    <cellStyle name="Assumption Percentage. 2 5 4 8" xfId="11090" xr:uid="{00000000-0005-0000-0000-0000262B0000}"/>
    <cellStyle name="Assumption Percentage. 2 5 4 9" xfId="11091" xr:uid="{00000000-0005-0000-0000-0000272B0000}"/>
    <cellStyle name="Assumption Percentage. 2 5 5" xfId="11092" xr:uid="{00000000-0005-0000-0000-0000282B0000}"/>
    <cellStyle name="Assumption Percentage. 2 5 6" xfId="11093" xr:uid="{00000000-0005-0000-0000-0000292B0000}"/>
    <cellStyle name="Assumption Percentage. 2 5 7" xfId="11094" xr:uid="{00000000-0005-0000-0000-00002A2B0000}"/>
    <cellStyle name="Assumption Percentage. 2 5 8" xfId="11095" xr:uid="{00000000-0005-0000-0000-00002B2B0000}"/>
    <cellStyle name="Assumption Percentage. 2 5 9" xfId="11096" xr:uid="{00000000-0005-0000-0000-00002C2B0000}"/>
    <cellStyle name="Assumption Percentage. 2 6" xfId="11097" xr:uid="{00000000-0005-0000-0000-00002D2B0000}"/>
    <cellStyle name="Assumption Percentage. 2 6 10" xfId="11098" xr:uid="{00000000-0005-0000-0000-00002E2B0000}"/>
    <cellStyle name="Assumption Percentage. 2 6 11" xfId="11099" xr:uid="{00000000-0005-0000-0000-00002F2B0000}"/>
    <cellStyle name="Assumption Percentage. 2 6 12" xfId="11100" xr:uid="{00000000-0005-0000-0000-0000302B0000}"/>
    <cellStyle name="Assumption Percentage. 2 6 2" xfId="11101" xr:uid="{00000000-0005-0000-0000-0000312B0000}"/>
    <cellStyle name="Assumption Percentage. 2 6 2 10" xfId="11102" xr:uid="{00000000-0005-0000-0000-0000322B0000}"/>
    <cellStyle name="Assumption Percentage. 2 6 2 2" xfId="11103" xr:uid="{00000000-0005-0000-0000-0000332B0000}"/>
    <cellStyle name="Assumption Percentage. 2 6 2 2 10" xfId="11104" xr:uid="{00000000-0005-0000-0000-0000342B0000}"/>
    <cellStyle name="Assumption Percentage. 2 6 2 2 2" xfId="11105" xr:uid="{00000000-0005-0000-0000-0000352B0000}"/>
    <cellStyle name="Assumption Percentage. 2 6 2 2 3" xfId="11106" xr:uid="{00000000-0005-0000-0000-0000362B0000}"/>
    <cellStyle name="Assumption Percentage. 2 6 2 2 4" xfId="11107" xr:uid="{00000000-0005-0000-0000-0000372B0000}"/>
    <cellStyle name="Assumption Percentage. 2 6 2 2 5" xfId="11108" xr:uid="{00000000-0005-0000-0000-0000382B0000}"/>
    <cellStyle name="Assumption Percentage. 2 6 2 2 6" xfId="11109" xr:uid="{00000000-0005-0000-0000-0000392B0000}"/>
    <cellStyle name="Assumption Percentage. 2 6 2 2 7" xfId="11110" xr:uid="{00000000-0005-0000-0000-00003A2B0000}"/>
    <cellStyle name="Assumption Percentage. 2 6 2 2 8" xfId="11111" xr:uid="{00000000-0005-0000-0000-00003B2B0000}"/>
    <cellStyle name="Assumption Percentage. 2 6 2 2 9" xfId="11112" xr:uid="{00000000-0005-0000-0000-00003C2B0000}"/>
    <cellStyle name="Assumption Percentage. 2 6 2 3" xfId="11113" xr:uid="{00000000-0005-0000-0000-00003D2B0000}"/>
    <cellStyle name="Assumption Percentage. 2 6 2 4" xfId="11114" xr:uid="{00000000-0005-0000-0000-00003E2B0000}"/>
    <cellStyle name="Assumption Percentage. 2 6 2 5" xfId="11115" xr:uid="{00000000-0005-0000-0000-00003F2B0000}"/>
    <cellStyle name="Assumption Percentage. 2 6 2 6" xfId="11116" xr:uid="{00000000-0005-0000-0000-0000402B0000}"/>
    <cellStyle name="Assumption Percentage. 2 6 2 7" xfId="11117" xr:uid="{00000000-0005-0000-0000-0000412B0000}"/>
    <cellStyle name="Assumption Percentage. 2 6 2 8" xfId="11118" xr:uid="{00000000-0005-0000-0000-0000422B0000}"/>
    <cellStyle name="Assumption Percentage. 2 6 2 9" xfId="11119" xr:uid="{00000000-0005-0000-0000-0000432B0000}"/>
    <cellStyle name="Assumption Percentage. 2 6 3" xfId="11120" xr:uid="{00000000-0005-0000-0000-0000442B0000}"/>
    <cellStyle name="Assumption Percentage. 2 6 3 10" xfId="11121" xr:uid="{00000000-0005-0000-0000-0000452B0000}"/>
    <cellStyle name="Assumption Percentage. 2 6 3 2" xfId="11122" xr:uid="{00000000-0005-0000-0000-0000462B0000}"/>
    <cellStyle name="Assumption Percentage. 2 6 3 3" xfId="11123" xr:uid="{00000000-0005-0000-0000-0000472B0000}"/>
    <cellStyle name="Assumption Percentage. 2 6 3 4" xfId="11124" xr:uid="{00000000-0005-0000-0000-0000482B0000}"/>
    <cellStyle name="Assumption Percentage. 2 6 3 5" xfId="11125" xr:uid="{00000000-0005-0000-0000-0000492B0000}"/>
    <cellStyle name="Assumption Percentage. 2 6 3 6" xfId="11126" xr:uid="{00000000-0005-0000-0000-00004A2B0000}"/>
    <cellStyle name="Assumption Percentage. 2 6 3 7" xfId="11127" xr:uid="{00000000-0005-0000-0000-00004B2B0000}"/>
    <cellStyle name="Assumption Percentage. 2 6 3 8" xfId="11128" xr:uid="{00000000-0005-0000-0000-00004C2B0000}"/>
    <cellStyle name="Assumption Percentage. 2 6 3 9" xfId="11129" xr:uid="{00000000-0005-0000-0000-00004D2B0000}"/>
    <cellStyle name="Assumption Percentage. 2 6 4" xfId="11130" xr:uid="{00000000-0005-0000-0000-00004E2B0000}"/>
    <cellStyle name="Assumption Percentage. 2 6 5" xfId="11131" xr:uid="{00000000-0005-0000-0000-00004F2B0000}"/>
    <cellStyle name="Assumption Percentage. 2 6 6" xfId="11132" xr:uid="{00000000-0005-0000-0000-0000502B0000}"/>
    <cellStyle name="Assumption Percentage. 2 6 7" xfId="11133" xr:uid="{00000000-0005-0000-0000-0000512B0000}"/>
    <cellStyle name="Assumption Percentage. 2 6 8" xfId="11134" xr:uid="{00000000-0005-0000-0000-0000522B0000}"/>
    <cellStyle name="Assumption Percentage. 2 6 9" xfId="11135" xr:uid="{00000000-0005-0000-0000-0000532B0000}"/>
    <cellStyle name="Assumption Percentage. 2 7" xfId="11136" xr:uid="{00000000-0005-0000-0000-0000542B0000}"/>
    <cellStyle name="Assumption Percentage. 2 7 10" xfId="11137" xr:uid="{00000000-0005-0000-0000-0000552B0000}"/>
    <cellStyle name="Assumption Percentage. 2 7 11" xfId="11138" xr:uid="{00000000-0005-0000-0000-0000562B0000}"/>
    <cellStyle name="Assumption Percentage. 2 7 12" xfId="11139" xr:uid="{00000000-0005-0000-0000-0000572B0000}"/>
    <cellStyle name="Assumption Percentage. 2 7 2" xfId="11140" xr:uid="{00000000-0005-0000-0000-0000582B0000}"/>
    <cellStyle name="Assumption Percentage. 2 7 2 10" xfId="11141" xr:uid="{00000000-0005-0000-0000-0000592B0000}"/>
    <cellStyle name="Assumption Percentage. 2 7 2 2" xfId="11142" xr:uid="{00000000-0005-0000-0000-00005A2B0000}"/>
    <cellStyle name="Assumption Percentage. 2 7 2 2 10" xfId="11143" xr:uid="{00000000-0005-0000-0000-00005B2B0000}"/>
    <cellStyle name="Assumption Percentage. 2 7 2 2 2" xfId="11144" xr:uid="{00000000-0005-0000-0000-00005C2B0000}"/>
    <cellStyle name="Assumption Percentage. 2 7 2 2 3" xfId="11145" xr:uid="{00000000-0005-0000-0000-00005D2B0000}"/>
    <cellStyle name="Assumption Percentage. 2 7 2 2 4" xfId="11146" xr:uid="{00000000-0005-0000-0000-00005E2B0000}"/>
    <cellStyle name="Assumption Percentage. 2 7 2 2 5" xfId="11147" xr:uid="{00000000-0005-0000-0000-00005F2B0000}"/>
    <cellStyle name="Assumption Percentage. 2 7 2 2 6" xfId="11148" xr:uid="{00000000-0005-0000-0000-0000602B0000}"/>
    <cellStyle name="Assumption Percentage. 2 7 2 2 7" xfId="11149" xr:uid="{00000000-0005-0000-0000-0000612B0000}"/>
    <cellStyle name="Assumption Percentage. 2 7 2 2 8" xfId="11150" xr:uid="{00000000-0005-0000-0000-0000622B0000}"/>
    <cellStyle name="Assumption Percentage. 2 7 2 2 9" xfId="11151" xr:uid="{00000000-0005-0000-0000-0000632B0000}"/>
    <cellStyle name="Assumption Percentage. 2 7 2 3" xfId="11152" xr:uid="{00000000-0005-0000-0000-0000642B0000}"/>
    <cellStyle name="Assumption Percentage. 2 7 2 4" xfId="11153" xr:uid="{00000000-0005-0000-0000-0000652B0000}"/>
    <cellStyle name="Assumption Percentage. 2 7 2 5" xfId="11154" xr:uid="{00000000-0005-0000-0000-0000662B0000}"/>
    <cellStyle name="Assumption Percentage. 2 7 2 6" xfId="11155" xr:uid="{00000000-0005-0000-0000-0000672B0000}"/>
    <cellStyle name="Assumption Percentage. 2 7 2 7" xfId="11156" xr:uid="{00000000-0005-0000-0000-0000682B0000}"/>
    <cellStyle name="Assumption Percentage. 2 7 2 8" xfId="11157" xr:uid="{00000000-0005-0000-0000-0000692B0000}"/>
    <cellStyle name="Assumption Percentage. 2 7 2 9" xfId="11158" xr:uid="{00000000-0005-0000-0000-00006A2B0000}"/>
    <cellStyle name="Assumption Percentage. 2 7 3" xfId="11159" xr:uid="{00000000-0005-0000-0000-00006B2B0000}"/>
    <cellStyle name="Assumption Percentage. 2 7 3 10" xfId="11160" xr:uid="{00000000-0005-0000-0000-00006C2B0000}"/>
    <cellStyle name="Assumption Percentage. 2 7 3 2" xfId="11161" xr:uid="{00000000-0005-0000-0000-00006D2B0000}"/>
    <cellStyle name="Assumption Percentage. 2 7 3 3" xfId="11162" xr:uid="{00000000-0005-0000-0000-00006E2B0000}"/>
    <cellStyle name="Assumption Percentage. 2 7 3 4" xfId="11163" xr:uid="{00000000-0005-0000-0000-00006F2B0000}"/>
    <cellStyle name="Assumption Percentage. 2 7 3 5" xfId="11164" xr:uid="{00000000-0005-0000-0000-0000702B0000}"/>
    <cellStyle name="Assumption Percentage. 2 7 3 6" xfId="11165" xr:uid="{00000000-0005-0000-0000-0000712B0000}"/>
    <cellStyle name="Assumption Percentage. 2 7 3 7" xfId="11166" xr:uid="{00000000-0005-0000-0000-0000722B0000}"/>
    <cellStyle name="Assumption Percentage. 2 7 3 8" xfId="11167" xr:uid="{00000000-0005-0000-0000-0000732B0000}"/>
    <cellStyle name="Assumption Percentage. 2 7 3 9" xfId="11168" xr:uid="{00000000-0005-0000-0000-0000742B0000}"/>
    <cellStyle name="Assumption Percentage. 2 7 4" xfId="11169" xr:uid="{00000000-0005-0000-0000-0000752B0000}"/>
    <cellStyle name="Assumption Percentage. 2 7 5" xfId="11170" xr:uid="{00000000-0005-0000-0000-0000762B0000}"/>
    <cellStyle name="Assumption Percentage. 2 7 6" xfId="11171" xr:uid="{00000000-0005-0000-0000-0000772B0000}"/>
    <cellStyle name="Assumption Percentage. 2 7 7" xfId="11172" xr:uid="{00000000-0005-0000-0000-0000782B0000}"/>
    <cellStyle name="Assumption Percentage. 2 7 8" xfId="11173" xr:uid="{00000000-0005-0000-0000-0000792B0000}"/>
    <cellStyle name="Assumption Percentage. 2 7 9" xfId="11174" xr:uid="{00000000-0005-0000-0000-00007A2B0000}"/>
    <cellStyle name="Assumption Percentage. 2 8" xfId="11175" xr:uid="{00000000-0005-0000-0000-00007B2B0000}"/>
    <cellStyle name="Assumption Percentage. 2 8 10" xfId="11176" xr:uid="{00000000-0005-0000-0000-00007C2B0000}"/>
    <cellStyle name="Assumption Percentage. 2 8 11" xfId="11177" xr:uid="{00000000-0005-0000-0000-00007D2B0000}"/>
    <cellStyle name="Assumption Percentage. 2 8 12" xfId="11178" xr:uid="{00000000-0005-0000-0000-00007E2B0000}"/>
    <cellStyle name="Assumption Percentage. 2 8 2" xfId="11179" xr:uid="{00000000-0005-0000-0000-00007F2B0000}"/>
    <cellStyle name="Assumption Percentage. 2 8 2 10" xfId="11180" xr:uid="{00000000-0005-0000-0000-0000802B0000}"/>
    <cellStyle name="Assumption Percentage. 2 8 2 2" xfId="11181" xr:uid="{00000000-0005-0000-0000-0000812B0000}"/>
    <cellStyle name="Assumption Percentage. 2 8 2 2 10" xfId="11182" xr:uid="{00000000-0005-0000-0000-0000822B0000}"/>
    <cellStyle name="Assumption Percentage. 2 8 2 2 2" xfId="11183" xr:uid="{00000000-0005-0000-0000-0000832B0000}"/>
    <cellStyle name="Assumption Percentage. 2 8 2 2 3" xfId="11184" xr:uid="{00000000-0005-0000-0000-0000842B0000}"/>
    <cellStyle name="Assumption Percentage. 2 8 2 2 4" xfId="11185" xr:uid="{00000000-0005-0000-0000-0000852B0000}"/>
    <cellStyle name="Assumption Percentage. 2 8 2 2 5" xfId="11186" xr:uid="{00000000-0005-0000-0000-0000862B0000}"/>
    <cellStyle name="Assumption Percentage. 2 8 2 2 6" xfId="11187" xr:uid="{00000000-0005-0000-0000-0000872B0000}"/>
    <cellStyle name="Assumption Percentage. 2 8 2 2 7" xfId="11188" xr:uid="{00000000-0005-0000-0000-0000882B0000}"/>
    <cellStyle name="Assumption Percentage. 2 8 2 2 8" xfId="11189" xr:uid="{00000000-0005-0000-0000-0000892B0000}"/>
    <cellStyle name="Assumption Percentage. 2 8 2 2 9" xfId="11190" xr:uid="{00000000-0005-0000-0000-00008A2B0000}"/>
    <cellStyle name="Assumption Percentage. 2 8 2 3" xfId="11191" xr:uid="{00000000-0005-0000-0000-00008B2B0000}"/>
    <cellStyle name="Assumption Percentage. 2 8 2 4" xfId="11192" xr:uid="{00000000-0005-0000-0000-00008C2B0000}"/>
    <cellStyle name="Assumption Percentage. 2 8 2 5" xfId="11193" xr:uid="{00000000-0005-0000-0000-00008D2B0000}"/>
    <cellStyle name="Assumption Percentage. 2 8 2 6" xfId="11194" xr:uid="{00000000-0005-0000-0000-00008E2B0000}"/>
    <cellStyle name="Assumption Percentage. 2 8 2 7" xfId="11195" xr:uid="{00000000-0005-0000-0000-00008F2B0000}"/>
    <cellStyle name="Assumption Percentage. 2 8 2 8" xfId="11196" xr:uid="{00000000-0005-0000-0000-0000902B0000}"/>
    <cellStyle name="Assumption Percentage. 2 8 2 9" xfId="11197" xr:uid="{00000000-0005-0000-0000-0000912B0000}"/>
    <cellStyle name="Assumption Percentage. 2 8 3" xfId="11198" xr:uid="{00000000-0005-0000-0000-0000922B0000}"/>
    <cellStyle name="Assumption Percentage. 2 8 3 10" xfId="11199" xr:uid="{00000000-0005-0000-0000-0000932B0000}"/>
    <cellStyle name="Assumption Percentage. 2 8 3 2" xfId="11200" xr:uid="{00000000-0005-0000-0000-0000942B0000}"/>
    <cellStyle name="Assumption Percentage. 2 8 3 3" xfId="11201" xr:uid="{00000000-0005-0000-0000-0000952B0000}"/>
    <cellStyle name="Assumption Percentage. 2 8 3 4" xfId="11202" xr:uid="{00000000-0005-0000-0000-0000962B0000}"/>
    <cellStyle name="Assumption Percentage. 2 8 3 5" xfId="11203" xr:uid="{00000000-0005-0000-0000-0000972B0000}"/>
    <cellStyle name="Assumption Percentage. 2 8 3 6" xfId="11204" xr:uid="{00000000-0005-0000-0000-0000982B0000}"/>
    <cellStyle name="Assumption Percentage. 2 8 3 7" xfId="11205" xr:uid="{00000000-0005-0000-0000-0000992B0000}"/>
    <cellStyle name="Assumption Percentage. 2 8 3 8" xfId="11206" xr:uid="{00000000-0005-0000-0000-00009A2B0000}"/>
    <cellStyle name="Assumption Percentage. 2 8 3 9" xfId="11207" xr:uid="{00000000-0005-0000-0000-00009B2B0000}"/>
    <cellStyle name="Assumption Percentage. 2 8 4" xfId="11208" xr:uid="{00000000-0005-0000-0000-00009C2B0000}"/>
    <cellStyle name="Assumption Percentage. 2 8 5" xfId="11209" xr:uid="{00000000-0005-0000-0000-00009D2B0000}"/>
    <cellStyle name="Assumption Percentage. 2 8 6" xfId="11210" xr:uid="{00000000-0005-0000-0000-00009E2B0000}"/>
    <cellStyle name="Assumption Percentage. 2 8 7" xfId="11211" xr:uid="{00000000-0005-0000-0000-00009F2B0000}"/>
    <cellStyle name="Assumption Percentage. 2 8 8" xfId="11212" xr:uid="{00000000-0005-0000-0000-0000A02B0000}"/>
    <cellStyle name="Assumption Percentage. 2 8 9" xfId="11213" xr:uid="{00000000-0005-0000-0000-0000A12B0000}"/>
    <cellStyle name="Assumption Percentage. 2 9" xfId="11214" xr:uid="{00000000-0005-0000-0000-0000A22B0000}"/>
    <cellStyle name="Assumption Percentage. 2 9 10" xfId="11215" xr:uid="{00000000-0005-0000-0000-0000A32B0000}"/>
    <cellStyle name="Assumption Percentage. 2 9 2" xfId="11216" xr:uid="{00000000-0005-0000-0000-0000A42B0000}"/>
    <cellStyle name="Assumption Percentage. 2 9 2 10" xfId="11217" xr:uid="{00000000-0005-0000-0000-0000A52B0000}"/>
    <cellStyle name="Assumption Percentage. 2 9 2 2" xfId="11218" xr:uid="{00000000-0005-0000-0000-0000A62B0000}"/>
    <cellStyle name="Assumption Percentage. 2 9 2 3" xfId="11219" xr:uid="{00000000-0005-0000-0000-0000A72B0000}"/>
    <cellStyle name="Assumption Percentage. 2 9 2 4" xfId="11220" xr:uid="{00000000-0005-0000-0000-0000A82B0000}"/>
    <cellStyle name="Assumption Percentage. 2 9 2 5" xfId="11221" xr:uid="{00000000-0005-0000-0000-0000A92B0000}"/>
    <cellStyle name="Assumption Percentage. 2 9 2 6" xfId="11222" xr:uid="{00000000-0005-0000-0000-0000AA2B0000}"/>
    <cellStyle name="Assumption Percentage. 2 9 2 7" xfId="11223" xr:uid="{00000000-0005-0000-0000-0000AB2B0000}"/>
    <cellStyle name="Assumption Percentage. 2 9 2 8" xfId="11224" xr:uid="{00000000-0005-0000-0000-0000AC2B0000}"/>
    <cellStyle name="Assumption Percentage. 2 9 2 9" xfId="11225" xr:uid="{00000000-0005-0000-0000-0000AD2B0000}"/>
    <cellStyle name="Assumption Percentage. 2 9 3" xfId="11226" xr:uid="{00000000-0005-0000-0000-0000AE2B0000}"/>
    <cellStyle name="Assumption Percentage. 2 9 4" xfId="11227" xr:uid="{00000000-0005-0000-0000-0000AF2B0000}"/>
    <cellStyle name="Assumption Percentage. 2 9 5" xfId="11228" xr:uid="{00000000-0005-0000-0000-0000B02B0000}"/>
    <cellStyle name="Assumption Percentage. 2 9 6" xfId="11229" xr:uid="{00000000-0005-0000-0000-0000B12B0000}"/>
    <cellStyle name="Assumption Percentage. 2 9 7" xfId="11230" xr:uid="{00000000-0005-0000-0000-0000B22B0000}"/>
    <cellStyle name="Assumption Percentage. 2 9 8" xfId="11231" xr:uid="{00000000-0005-0000-0000-0000B32B0000}"/>
    <cellStyle name="Assumption Percentage. 2 9 9" xfId="11232" xr:uid="{00000000-0005-0000-0000-0000B42B0000}"/>
    <cellStyle name="Assumption Percentage. 3" xfId="11233" xr:uid="{00000000-0005-0000-0000-0000B52B0000}"/>
    <cellStyle name="Assumption Percentage. 3 10" xfId="11234" xr:uid="{00000000-0005-0000-0000-0000B62B0000}"/>
    <cellStyle name="Assumption Percentage. 3 11" xfId="11235" xr:uid="{00000000-0005-0000-0000-0000B72B0000}"/>
    <cellStyle name="Assumption Percentage. 3 12" xfId="11236" xr:uid="{00000000-0005-0000-0000-0000B82B0000}"/>
    <cellStyle name="Assumption Percentage. 3 13" xfId="11237" xr:uid="{00000000-0005-0000-0000-0000B92B0000}"/>
    <cellStyle name="Assumption Percentage. 3 14" xfId="11238" xr:uid="{00000000-0005-0000-0000-0000BA2B0000}"/>
    <cellStyle name="Assumption Percentage. 3 15" xfId="11239" xr:uid="{00000000-0005-0000-0000-0000BB2B0000}"/>
    <cellStyle name="Assumption Percentage. 3 16" xfId="11240" xr:uid="{00000000-0005-0000-0000-0000BC2B0000}"/>
    <cellStyle name="Assumption Percentage. 3 2" xfId="11241" xr:uid="{00000000-0005-0000-0000-0000BD2B0000}"/>
    <cellStyle name="Assumption Percentage. 3 2 10" xfId="11242" xr:uid="{00000000-0005-0000-0000-0000BE2B0000}"/>
    <cellStyle name="Assumption Percentage. 3 2 11" xfId="11243" xr:uid="{00000000-0005-0000-0000-0000BF2B0000}"/>
    <cellStyle name="Assumption Percentage. 3 2 12" xfId="11244" xr:uid="{00000000-0005-0000-0000-0000C02B0000}"/>
    <cellStyle name="Assumption Percentage. 3 2 13" xfId="11245" xr:uid="{00000000-0005-0000-0000-0000C12B0000}"/>
    <cellStyle name="Assumption Percentage. 3 2 14" xfId="11246" xr:uid="{00000000-0005-0000-0000-0000C22B0000}"/>
    <cellStyle name="Assumption Percentage. 3 2 2" xfId="11247" xr:uid="{00000000-0005-0000-0000-0000C32B0000}"/>
    <cellStyle name="Assumption Percentage. 3 2 2 10" xfId="11248" xr:uid="{00000000-0005-0000-0000-0000C42B0000}"/>
    <cellStyle name="Assumption Percentage. 3 2 2 11" xfId="11249" xr:uid="{00000000-0005-0000-0000-0000C52B0000}"/>
    <cellStyle name="Assumption Percentage. 3 2 2 12" xfId="11250" xr:uid="{00000000-0005-0000-0000-0000C62B0000}"/>
    <cellStyle name="Assumption Percentage. 3 2 2 13" xfId="11251" xr:uid="{00000000-0005-0000-0000-0000C72B0000}"/>
    <cellStyle name="Assumption Percentage. 3 2 2 2" xfId="11252" xr:uid="{00000000-0005-0000-0000-0000C82B0000}"/>
    <cellStyle name="Assumption Percentage. 3 2 2 2 10" xfId="11253" xr:uid="{00000000-0005-0000-0000-0000C92B0000}"/>
    <cellStyle name="Assumption Percentage. 3 2 2 2 11" xfId="11254" xr:uid="{00000000-0005-0000-0000-0000CA2B0000}"/>
    <cellStyle name="Assumption Percentage. 3 2 2 2 12" xfId="11255" xr:uid="{00000000-0005-0000-0000-0000CB2B0000}"/>
    <cellStyle name="Assumption Percentage. 3 2 2 2 2" xfId="11256" xr:uid="{00000000-0005-0000-0000-0000CC2B0000}"/>
    <cellStyle name="Assumption Percentage. 3 2 2 2 2 10" xfId="11257" xr:uid="{00000000-0005-0000-0000-0000CD2B0000}"/>
    <cellStyle name="Assumption Percentage. 3 2 2 2 2 2" xfId="11258" xr:uid="{00000000-0005-0000-0000-0000CE2B0000}"/>
    <cellStyle name="Assumption Percentage. 3 2 2 2 2 2 10" xfId="11259" xr:uid="{00000000-0005-0000-0000-0000CF2B0000}"/>
    <cellStyle name="Assumption Percentage. 3 2 2 2 2 2 2" xfId="11260" xr:uid="{00000000-0005-0000-0000-0000D02B0000}"/>
    <cellStyle name="Assumption Percentage. 3 2 2 2 2 2 3" xfId="11261" xr:uid="{00000000-0005-0000-0000-0000D12B0000}"/>
    <cellStyle name="Assumption Percentage. 3 2 2 2 2 2 4" xfId="11262" xr:uid="{00000000-0005-0000-0000-0000D22B0000}"/>
    <cellStyle name="Assumption Percentage. 3 2 2 2 2 2 5" xfId="11263" xr:uid="{00000000-0005-0000-0000-0000D32B0000}"/>
    <cellStyle name="Assumption Percentage. 3 2 2 2 2 2 6" xfId="11264" xr:uid="{00000000-0005-0000-0000-0000D42B0000}"/>
    <cellStyle name="Assumption Percentage. 3 2 2 2 2 2 7" xfId="11265" xr:uid="{00000000-0005-0000-0000-0000D52B0000}"/>
    <cellStyle name="Assumption Percentage. 3 2 2 2 2 2 8" xfId="11266" xr:uid="{00000000-0005-0000-0000-0000D62B0000}"/>
    <cellStyle name="Assumption Percentage. 3 2 2 2 2 2 9" xfId="11267" xr:uid="{00000000-0005-0000-0000-0000D72B0000}"/>
    <cellStyle name="Assumption Percentage. 3 2 2 2 2 3" xfId="11268" xr:uid="{00000000-0005-0000-0000-0000D82B0000}"/>
    <cellStyle name="Assumption Percentage. 3 2 2 2 2 4" xfId="11269" xr:uid="{00000000-0005-0000-0000-0000D92B0000}"/>
    <cellStyle name="Assumption Percentage. 3 2 2 2 2 5" xfId="11270" xr:uid="{00000000-0005-0000-0000-0000DA2B0000}"/>
    <cellStyle name="Assumption Percentage. 3 2 2 2 2 6" xfId="11271" xr:uid="{00000000-0005-0000-0000-0000DB2B0000}"/>
    <cellStyle name="Assumption Percentage. 3 2 2 2 2 7" xfId="11272" xr:uid="{00000000-0005-0000-0000-0000DC2B0000}"/>
    <cellStyle name="Assumption Percentage. 3 2 2 2 2 8" xfId="11273" xr:uid="{00000000-0005-0000-0000-0000DD2B0000}"/>
    <cellStyle name="Assumption Percentage. 3 2 2 2 2 9" xfId="11274" xr:uid="{00000000-0005-0000-0000-0000DE2B0000}"/>
    <cellStyle name="Assumption Percentage. 3 2 2 2 3" xfId="11275" xr:uid="{00000000-0005-0000-0000-0000DF2B0000}"/>
    <cellStyle name="Assumption Percentage. 3 2 2 2 3 10" xfId="11276" xr:uid="{00000000-0005-0000-0000-0000E02B0000}"/>
    <cellStyle name="Assumption Percentage. 3 2 2 2 3 2" xfId="11277" xr:uid="{00000000-0005-0000-0000-0000E12B0000}"/>
    <cellStyle name="Assumption Percentage. 3 2 2 2 3 3" xfId="11278" xr:uid="{00000000-0005-0000-0000-0000E22B0000}"/>
    <cellStyle name="Assumption Percentage. 3 2 2 2 3 4" xfId="11279" xr:uid="{00000000-0005-0000-0000-0000E32B0000}"/>
    <cellStyle name="Assumption Percentage. 3 2 2 2 3 5" xfId="11280" xr:uid="{00000000-0005-0000-0000-0000E42B0000}"/>
    <cellStyle name="Assumption Percentage. 3 2 2 2 3 6" xfId="11281" xr:uid="{00000000-0005-0000-0000-0000E52B0000}"/>
    <cellStyle name="Assumption Percentage. 3 2 2 2 3 7" xfId="11282" xr:uid="{00000000-0005-0000-0000-0000E62B0000}"/>
    <cellStyle name="Assumption Percentage. 3 2 2 2 3 8" xfId="11283" xr:uid="{00000000-0005-0000-0000-0000E72B0000}"/>
    <cellStyle name="Assumption Percentage. 3 2 2 2 3 9" xfId="11284" xr:uid="{00000000-0005-0000-0000-0000E82B0000}"/>
    <cellStyle name="Assumption Percentage. 3 2 2 2 4" xfId="11285" xr:uid="{00000000-0005-0000-0000-0000E92B0000}"/>
    <cellStyle name="Assumption Percentage. 3 2 2 2 5" xfId="11286" xr:uid="{00000000-0005-0000-0000-0000EA2B0000}"/>
    <cellStyle name="Assumption Percentage. 3 2 2 2 6" xfId="11287" xr:uid="{00000000-0005-0000-0000-0000EB2B0000}"/>
    <cellStyle name="Assumption Percentage. 3 2 2 2 7" xfId="11288" xr:uid="{00000000-0005-0000-0000-0000EC2B0000}"/>
    <cellStyle name="Assumption Percentage. 3 2 2 2 8" xfId="11289" xr:uid="{00000000-0005-0000-0000-0000ED2B0000}"/>
    <cellStyle name="Assumption Percentage. 3 2 2 2 9" xfId="11290" xr:uid="{00000000-0005-0000-0000-0000EE2B0000}"/>
    <cellStyle name="Assumption Percentage. 3 2 2 3" xfId="11291" xr:uid="{00000000-0005-0000-0000-0000EF2B0000}"/>
    <cellStyle name="Assumption Percentage. 3 2 2 3 10" xfId="11292" xr:uid="{00000000-0005-0000-0000-0000F02B0000}"/>
    <cellStyle name="Assumption Percentage. 3 2 2 3 2" xfId="11293" xr:uid="{00000000-0005-0000-0000-0000F12B0000}"/>
    <cellStyle name="Assumption Percentage. 3 2 2 3 2 10" xfId="11294" xr:uid="{00000000-0005-0000-0000-0000F22B0000}"/>
    <cellStyle name="Assumption Percentage. 3 2 2 3 2 2" xfId="11295" xr:uid="{00000000-0005-0000-0000-0000F32B0000}"/>
    <cellStyle name="Assumption Percentage. 3 2 2 3 2 3" xfId="11296" xr:uid="{00000000-0005-0000-0000-0000F42B0000}"/>
    <cellStyle name="Assumption Percentage. 3 2 2 3 2 4" xfId="11297" xr:uid="{00000000-0005-0000-0000-0000F52B0000}"/>
    <cellStyle name="Assumption Percentage. 3 2 2 3 2 5" xfId="11298" xr:uid="{00000000-0005-0000-0000-0000F62B0000}"/>
    <cellStyle name="Assumption Percentage. 3 2 2 3 2 6" xfId="11299" xr:uid="{00000000-0005-0000-0000-0000F72B0000}"/>
    <cellStyle name="Assumption Percentage. 3 2 2 3 2 7" xfId="11300" xr:uid="{00000000-0005-0000-0000-0000F82B0000}"/>
    <cellStyle name="Assumption Percentage. 3 2 2 3 2 8" xfId="11301" xr:uid="{00000000-0005-0000-0000-0000F92B0000}"/>
    <cellStyle name="Assumption Percentage. 3 2 2 3 2 9" xfId="11302" xr:uid="{00000000-0005-0000-0000-0000FA2B0000}"/>
    <cellStyle name="Assumption Percentage. 3 2 2 3 3" xfId="11303" xr:uid="{00000000-0005-0000-0000-0000FB2B0000}"/>
    <cellStyle name="Assumption Percentage. 3 2 2 3 4" xfId="11304" xr:uid="{00000000-0005-0000-0000-0000FC2B0000}"/>
    <cellStyle name="Assumption Percentage. 3 2 2 3 5" xfId="11305" xr:uid="{00000000-0005-0000-0000-0000FD2B0000}"/>
    <cellStyle name="Assumption Percentage. 3 2 2 3 6" xfId="11306" xr:uid="{00000000-0005-0000-0000-0000FE2B0000}"/>
    <cellStyle name="Assumption Percentage. 3 2 2 3 7" xfId="11307" xr:uid="{00000000-0005-0000-0000-0000FF2B0000}"/>
    <cellStyle name="Assumption Percentage. 3 2 2 3 8" xfId="11308" xr:uid="{00000000-0005-0000-0000-0000002C0000}"/>
    <cellStyle name="Assumption Percentage. 3 2 2 3 9" xfId="11309" xr:uid="{00000000-0005-0000-0000-0000012C0000}"/>
    <cellStyle name="Assumption Percentage. 3 2 2 4" xfId="11310" xr:uid="{00000000-0005-0000-0000-0000022C0000}"/>
    <cellStyle name="Assumption Percentage. 3 2 2 4 10" xfId="11311" xr:uid="{00000000-0005-0000-0000-0000032C0000}"/>
    <cellStyle name="Assumption Percentage. 3 2 2 4 2" xfId="11312" xr:uid="{00000000-0005-0000-0000-0000042C0000}"/>
    <cellStyle name="Assumption Percentage. 3 2 2 4 3" xfId="11313" xr:uid="{00000000-0005-0000-0000-0000052C0000}"/>
    <cellStyle name="Assumption Percentage. 3 2 2 4 4" xfId="11314" xr:uid="{00000000-0005-0000-0000-0000062C0000}"/>
    <cellStyle name="Assumption Percentage. 3 2 2 4 5" xfId="11315" xr:uid="{00000000-0005-0000-0000-0000072C0000}"/>
    <cellStyle name="Assumption Percentage. 3 2 2 4 6" xfId="11316" xr:uid="{00000000-0005-0000-0000-0000082C0000}"/>
    <cellStyle name="Assumption Percentage. 3 2 2 4 7" xfId="11317" xr:uid="{00000000-0005-0000-0000-0000092C0000}"/>
    <cellStyle name="Assumption Percentage. 3 2 2 4 8" xfId="11318" xr:uid="{00000000-0005-0000-0000-00000A2C0000}"/>
    <cellStyle name="Assumption Percentage. 3 2 2 4 9" xfId="11319" xr:uid="{00000000-0005-0000-0000-00000B2C0000}"/>
    <cellStyle name="Assumption Percentage. 3 2 2 5" xfId="11320" xr:uid="{00000000-0005-0000-0000-00000C2C0000}"/>
    <cellStyle name="Assumption Percentage. 3 2 2 6" xfId="11321" xr:uid="{00000000-0005-0000-0000-00000D2C0000}"/>
    <cellStyle name="Assumption Percentage. 3 2 2 7" xfId="11322" xr:uid="{00000000-0005-0000-0000-00000E2C0000}"/>
    <cellStyle name="Assumption Percentage. 3 2 2 8" xfId="11323" xr:uid="{00000000-0005-0000-0000-00000F2C0000}"/>
    <cellStyle name="Assumption Percentage. 3 2 2 9" xfId="11324" xr:uid="{00000000-0005-0000-0000-0000102C0000}"/>
    <cellStyle name="Assumption Percentage. 3 2 3" xfId="11325" xr:uid="{00000000-0005-0000-0000-0000112C0000}"/>
    <cellStyle name="Assumption Percentage. 3 2 3 10" xfId="11326" xr:uid="{00000000-0005-0000-0000-0000122C0000}"/>
    <cellStyle name="Assumption Percentage. 3 2 3 11" xfId="11327" xr:uid="{00000000-0005-0000-0000-0000132C0000}"/>
    <cellStyle name="Assumption Percentage. 3 2 3 12" xfId="11328" xr:uid="{00000000-0005-0000-0000-0000142C0000}"/>
    <cellStyle name="Assumption Percentage. 3 2 3 2" xfId="11329" xr:uid="{00000000-0005-0000-0000-0000152C0000}"/>
    <cellStyle name="Assumption Percentage. 3 2 3 2 10" xfId="11330" xr:uid="{00000000-0005-0000-0000-0000162C0000}"/>
    <cellStyle name="Assumption Percentage. 3 2 3 2 2" xfId="11331" xr:uid="{00000000-0005-0000-0000-0000172C0000}"/>
    <cellStyle name="Assumption Percentage. 3 2 3 2 2 10" xfId="11332" xr:uid="{00000000-0005-0000-0000-0000182C0000}"/>
    <cellStyle name="Assumption Percentage. 3 2 3 2 2 2" xfId="11333" xr:uid="{00000000-0005-0000-0000-0000192C0000}"/>
    <cellStyle name="Assumption Percentage. 3 2 3 2 2 3" xfId="11334" xr:uid="{00000000-0005-0000-0000-00001A2C0000}"/>
    <cellStyle name="Assumption Percentage. 3 2 3 2 2 4" xfId="11335" xr:uid="{00000000-0005-0000-0000-00001B2C0000}"/>
    <cellStyle name="Assumption Percentage. 3 2 3 2 2 5" xfId="11336" xr:uid="{00000000-0005-0000-0000-00001C2C0000}"/>
    <cellStyle name="Assumption Percentage. 3 2 3 2 2 6" xfId="11337" xr:uid="{00000000-0005-0000-0000-00001D2C0000}"/>
    <cellStyle name="Assumption Percentage. 3 2 3 2 2 7" xfId="11338" xr:uid="{00000000-0005-0000-0000-00001E2C0000}"/>
    <cellStyle name="Assumption Percentage. 3 2 3 2 2 8" xfId="11339" xr:uid="{00000000-0005-0000-0000-00001F2C0000}"/>
    <cellStyle name="Assumption Percentage. 3 2 3 2 2 9" xfId="11340" xr:uid="{00000000-0005-0000-0000-0000202C0000}"/>
    <cellStyle name="Assumption Percentage. 3 2 3 2 3" xfId="11341" xr:uid="{00000000-0005-0000-0000-0000212C0000}"/>
    <cellStyle name="Assumption Percentage. 3 2 3 2 4" xfId="11342" xr:uid="{00000000-0005-0000-0000-0000222C0000}"/>
    <cellStyle name="Assumption Percentage. 3 2 3 2 5" xfId="11343" xr:uid="{00000000-0005-0000-0000-0000232C0000}"/>
    <cellStyle name="Assumption Percentage. 3 2 3 2 6" xfId="11344" xr:uid="{00000000-0005-0000-0000-0000242C0000}"/>
    <cellStyle name="Assumption Percentage. 3 2 3 2 7" xfId="11345" xr:uid="{00000000-0005-0000-0000-0000252C0000}"/>
    <cellStyle name="Assumption Percentage. 3 2 3 2 8" xfId="11346" xr:uid="{00000000-0005-0000-0000-0000262C0000}"/>
    <cellStyle name="Assumption Percentage. 3 2 3 2 9" xfId="11347" xr:uid="{00000000-0005-0000-0000-0000272C0000}"/>
    <cellStyle name="Assumption Percentage. 3 2 3 3" xfId="11348" xr:uid="{00000000-0005-0000-0000-0000282C0000}"/>
    <cellStyle name="Assumption Percentage. 3 2 3 3 10" xfId="11349" xr:uid="{00000000-0005-0000-0000-0000292C0000}"/>
    <cellStyle name="Assumption Percentage. 3 2 3 3 2" xfId="11350" xr:uid="{00000000-0005-0000-0000-00002A2C0000}"/>
    <cellStyle name="Assumption Percentage. 3 2 3 3 3" xfId="11351" xr:uid="{00000000-0005-0000-0000-00002B2C0000}"/>
    <cellStyle name="Assumption Percentage. 3 2 3 3 4" xfId="11352" xr:uid="{00000000-0005-0000-0000-00002C2C0000}"/>
    <cellStyle name="Assumption Percentage. 3 2 3 3 5" xfId="11353" xr:uid="{00000000-0005-0000-0000-00002D2C0000}"/>
    <cellStyle name="Assumption Percentage. 3 2 3 3 6" xfId="11354" xr:uid="{00000000-0005-0000-0000-00002E2C0000}"/>
    <cellStyle name="Assumption Percentage. 3 2 3 3 7" xfId="11355" xr:uid="{00000000-0005-0000-0000-00002F2C0000}"/>
    <cellStyle name="Assumption Percentage. 3 2 3 3 8" xfId="11356" xr:uid="{00000000-0005-0000-0000-0000302C0000}"/>
    <cellStyle name="Assumption Percentage. 3 2 3 3 9" xfId="11357" xr:uid="{00000000-0005-0000-0000-0000312C0000}"/>
    <cellStyle name="Assumption Percentage. 3 2 3 4" xfId="11358" xr:uid="{00000000-0005-0000-0000-0000322C0000}"/>
    <cellStyle name="Assumption Percentage. 3 2 3 5" xfId="11359" xr:uid="{00000000-0005-0000-0000-0000332C0000}"/>
    <cellStyle name="Assumption Percentage. 3 2 3 6" xfId="11360" xr:uid="{00000000-0005-0000-0000-0000342C0000}"/>
    <cellStyle name="Assumption Percentage. 3 2 3 7" xfId="11361" xr:uid="{00000000-0005-0000-0000-0000352C0000}"/>
    <cellStyle name="Assumption Percentage. 3 2 3 8" xfId="11362" xr:uid="{00000000-0005-0000-0000-0000362C0000}"/>
    <cellStyle name="Assumption Percentage. 3 2 3 9" xfId="11363" xr:uid="{00000000-0005-0000-0000-0000372C0000}"/>
    <cellStyle name="Assumption Percentage. 3 2 4" xfId="11364" xr:uid="{00000000-0005-0000-0000-0000382C0000}"/>
    <cellStyle name="Assumption Percentage. 3 2 4 10" xfId="11365" xr:uid="{00000000-0005-0000-0000-0000392C0000}"/>
    <cellStyle name="Assumption Percentage. 3 2 4 2" xfId="11366" xr:uid="{00000000-0005-0000-0000-00003A2C0000}"/>
    <cellStyle name="Assumption Percentage. 3 2 4 2 10" xfId="11367" xr:uid="{00000000-0005-0000-0000-00003B2C0000}"/>
    <cellStyle name="Assumption Percentage. 3 2 4 2 2" xfId="11368" xr:uid="{00000000-0005-0000-0000-00003C2C0000}"/>
    <cellStyle name="Assumption Percentage. 3 2 4 2 3" xfId="11369" xr:uid="{00000000-0005-0000-0000-00003D2C0000}"/>
    <cellStyle name="Assumption Percentage. 3 2 4 2 4" xfId="11370" xr:uid="{00000000-0005-0000-0000-00003E2C0000}"/>
    <cellStyle name="Assumption Percentage. 3 2 4 2 5" xfId="11371" xr:uid="{00000000-0005-0000-0000-00003F2C0000}"/>
    <cellStyle name="Assumption Percentage. 3 2 4 2 6" xfId="11372" xr:uid="{00000000-0005-0000-0000-0000402C0000}"/>
    <cellStyle name="Assumption Percentage. 3 2 4 2 7" xfId="11373" xr:uid="{00000000-0005-0000-0000-0000412C0000}"/>
    <cellStyle name="Assumption Percentage. 3 2 4 2 8" xfId="11374" xr:uid="{00000000-0005-0000-0000-0000422C0000}"/>
    <cellStyle name="Assumption Percentage. 3 2 4 2 9" xfId="11375" xr:uid="{00000000-0005-0000-0000-0000432C0000}"/>
    <cellStyle name="Assumption Percentage. 3 2 4 3" xfId="11376" xr:uid="{00000000-0005-0000-0000-0000442C0000}"/>
    <cellStyle name="Assumption Percentage. 3 2 4 4" xfId="11377" xr:uid="{00000000-0005-0000-0000-0000452C0000}"/>
    <cellStyle name="Assumption Percentage. 3 2 4 5" xfId="11378" xr:uid="{00000000-0005-0000-0000-0000462C0000}"/>
    <cellStyle name="Assumption Percentage. 3 2 4 6" xfId="11379" xr:uid="{00000000-0005-0000-0000-0000472C0000}"/>
    <cellStyle name="Assumption Percentage. 3 2 4 7" xfId="11380" xr:uid="{00000000-0005-0000-0000-0000482C0000}"/>
    <cellStyle name="Assumption Percentage. 3 2 4 8" xfId="11381" xr:uid="{00000000-0005-0000-0000-0000492C0000}"/>
    <cellStyle name="Assumption Percentage. 3 2 4 9" xfId="11382" xr:uid="{00000000-0005-0000-0000-00004A2C0000}"/>
    <cellStyle name="Assumption Percentage. 3 2 5" xfId="11383" xr:uid="{00000000-0005-0000-0000-00004B2C0000}"/>
    <cellStyle name="Assumption Percentage. 3 2 5 10" xfId="11384" xr:uid="{00000000-0005-0000-0000-00004C2C0000}"/>
    <cellStyle name="Assumption Percentage. 3 2 5 2" xfId="11385" xr:uid="{00000000-0005-0000-0000-00004D2C0000}"/>
    <cellStyle name="Assumption Percentage. 3 2 5 3" xfId="11386" xr:uid="{00000000-0005-0000-0000-00004E2C0000}"/>
    <cellStyle name="Assumption Percentage. 3 2 5 4" xfId="11387" xr:uid="{00000000-0005-0000-0000-00004F2C0000}"/>
    <cellStyle name="Assumption Percentage. 3 2 5 5" xfId="11388" xr:uid="{00000000-0005-0000-0000-0000502C0000}"/>
    <cellStyle name="Assumption Percentage. 3 2 5 6" xfId="11389" xr:uid="{00000000-0005-0000-0000-0000512C0000}"/>
    <cellStyle name="Assumption Percentage. 3 2 5 7" xfId="11390" xr:uid="{00000000-0005-0000-0000-0000522C0000}"/>
    <cellStyle name="Assumption Percentage. 3 2 5 8" xfId="11391" xr:uid="{00000000-0005-0000-0000-0000532C0000}"/>
    <cellStyle name="Assumption Percentage. 3 2 5 9" xfId="11392" xr:uid="{00000000-0005-0000-0000-0000542C0000}"/>
    <cellStyle name="Assumption Percentage. 3 2 6" xfId="11393" xr:uid="{00000000-0005-0000-0000-0000552C0000}"/>
    <cellStyle name="Assumption Percentage. 3 2 7" xfId="11394" xr:uid="{00000000-0005-0000-0000-0000562C0000}"/>
    <cellStyle name="Assumption Percentage. 3 2 8" xfId="11395" xr:uid="{00000000-0005-0000-0000-0000572C0000}"/>
    <cellStyle name="Assumption Percentage. 3 2 9" xfId="11396" xr:uid="{00000000-0005-0000-0000-0000582C0000}"/>
    <cellStyle name="Assumption Percentage. 3 3" xfId="11397" xr:uid="{00000000-0005-0000-0000-0000592C0000}"/>
    <cellStyle name="Assumption Percentage. 3 3 10" xfId="11398" xr:uid="{00000000-0005-0000-0000-00005A2C0000}"/>
    <cellStyle name="Assumption Percentage. 3 3 11" xfId="11399" xr:uid="{00000000-0005-0000-0000-00005B2C0000}"/>
    <cellStyle name="Assumption Percentage. 3 3 12" xfId="11400" xr:uid="{00000000-0005-0000-0000-00005C2C0000}"/>
    <cellStyle name="Assumption Percentage. 3 3 13" xfId="11401" xr:uid="{00000000-0005-0000-0000-00005D2C0000}"/>
    <cellStyle name="Assumption Percentage. 3 3 2" xfId="11402" xr:uid="{00000000-0005-0000-0000-00005E2C0000}"/>
    <cellStyle name="Assumption Percentage. 3 3 2 10" xfId="11403" xr:uid="{00000000-0005-0000-0000-00005F2C0000}"/>
    <cellStyle name="Assumption Percentage. 3 3 2 11" xfId="11404" xr:uid="{00000000-0005-0000-0000-0000602C0000}"/>
    <cellStyle name="Assumption Percentage. 3 3 2 12" xfId="11405" xr:uid="{00000000-0005-0000-0000-0000612C0000}"/>
    <cellStyle name="Assumption Percentage. 3 3 2 2" xfId="11406" xr:uid="{00000000-0005-0000-0000-0000622C0000}"/>
    <cellStyle name="Assumption Percentage. 3 3 2 2 10" xfId="11407" xr:uid="{00000000-0005-0000-0000-0000632C0000}"/>
    <cellStyle name="Assumption Percentage. 3 3 2 2 2" xfId="11408" xr:uid="{00000000-0005-0000-0000-0000642C0000}"/>
    <cellStyle name="Assumption Percentage. 3 3 2 2 2 10" xfId="11409" xr:uid="{00000000-0005-0000-0000-0000652C0000}"/>
    <cellStyle name="Assumption Percentage. 3 3 2 2 2 2" xfId="11410" xr:uid="{00000000-0005-0000-0000-0000662C0000}"/>
    <cellStyle name="Assumption Percentage. 3 3 2 2 2 3" xfId="11411" xr:uid="{00000000-0005-0000-0000-0000672C0000}"/>
    <cellStyle name="Assumption Percentage. 3 3 2 2 2 4" xfId="11412" xr:uid="{00000000-0005-0000-0000-0000682C0000}"/>
    <cellStyle name="Assumption Percentage. 3 3 2 2 2 5" xfId="11413" xr:uid="{00000000-0005-0000-0000-0000692C0000}"/>
    <cellStyle name="Assumption Percentage. 3 3 2 2 2 6" xfId="11414" xr:uid="{00000000-0005-0000-0000-00006A2C0000}"/>
    <cellStyle name="Assumption Percentage. 3 3 2 2 2 7" xfId="11415" xr:uid="{00000000-0005-0000-0000-00006B2C0000}"/>
    <cellStyle name="Assumption Percentage. 3 3 2 2 2 8" xfId="11416" xr:uid="{00000000-0005-0000-0000-00006C2C0000}"/>
    <cellStyle name="Assumption Percentage. 3 3 2 2 2 9" xfId="11417" xr:uid="{00000000-0005-0000-0000-00006D2C0000}"/>
    <cellStyle name="Assumption Percentage. 3 3 2 2 3" xfId="11418" xr:uid="{00000000-0005-0000-0000-00006E2C0000}"/>
    <cellStyle name="Assumption Percentage. 3 3 2 2 4" xfId="11419" xr:uid="{00000000-0005-0000-0000-00006F2C0000}"/>
    <cellStyle name="Assumption Percentage. 3 3 2 2 5" xfId="11420" xr:uid="{00000000-0005-0000-0000-0000702C0000}"/>
    <cellStyle name="Assumption Percentage. 3 3 2 2 6" xfId="11421" xr:uid="{00000000-0005-0000-0000-0000712C0000}"/>
    <cellStyle name="Assumption Percentage. 3 3 2 2 7" xfId="11422" xr:uid="{00000000-0005-0000-0000-0000722C0000}"/>
    <cellStyle name="Assumption Percentage. 3 3 2 2 8" xfId="11423" xr:uid="{00000000-0005-0000-0000-0000732C0000}"/>
    <cellStyle name="Assumption Percentage. 3 3 2 2 9" xfId="11424" xr:uid="{00000000-0005-0000-0000-0000742C0000}"/>
    <cellStyle name="Assumption Percentage. 3 3 2 3" xfId="11425" xr:uid="{00000000-0005-0000-0000-0000752C0000}"/>
    <cellStyle name="Assumption Percentage. 3 3 2 3 10" xfId="11426" xr:uid="{00000000-0005-0000-0000-0000762C0000}"/>
    <cellStyle name="Assumption Percentage. 3 3 2 3 2" xfId="11427" xr:uid="{00000000-0005-0000-0000-0000772C0000}"/>
    <cellStyle name="Assumption Percentage. 3 3 2 3 3" xfId="11428" xr:uid="{00000000-0005-0000-0000-0000782C0000}"/>
    <cellStyle name="Assumption Percentage. 3 3 2 3 4" xfId="11429" xr:uid="{00000000-0005-0000-0000-0000792C0000}"/>
    <cellStyle name="Assumption Percentage. 3 3 2 3 5" xfId="11430" xr:uid="{00000000-0005-0000-0000-00007A2C0000}"/>
    <cellStyle name="Assumption Percentage. 3 3 2 3 6" xfId="11431" xr:uid="{00000000-0005-0000-0000-00007B2C0000}"/>
    <cellStyle name="Assumption Percentage. 3 3 2 3 7" xfId="11432" xr:uid="{00000000-0005-0000-0000-00007C2C0000}"/>
    <cellStyle name="Assumption Percentage. 3 3 2 3 8" xfId="11433" xr:uid="{00000000-0005-0000-0000-00007D2C0000}"/>
    <cellStyle name="Assumption Percentage. 3 3 2 3 9" xfId="11434" xr:uid="{00000000-0005-0000-0000-00007E2C0000}"/>
    <cellStyle name="Assumption Percentage. 3 3 2 4" xfId="11435" xr:uid="{00000000-0005-0000-0000-00007F2C0000}"/>
    <cellStyle name="Assumption Percentage. 3 3 2 5" xfId="11436" xr:uid="{00000000-0005-0000-0000-0000802C0000}"/>
    <cellStyle name="Assumption Percentage. 3 3 2 6" xfId="11437" xr:uid="{00000000-0005-0000-0000-0000812C0000}"/>
    <cellStyle name="Assumption Percentage. 3 3 2 7" xfId="11438" xr:uid="{00000000-0005-0000-0000-0000822C0000}"/>
    <cellStyle name="Assumption Percentage. 3 3 2 8" xfId="11439" xr:uid="{00000000-0005-0000-0000-0000832C0000}"/>
    <cellStyle name="Assumption Percentage. 3 3 2 9" xfId="11440" xr:uid="{00000000-0005-0000-0000-0000842C0000}"/>
    <cellStyle name="Assumption Percentage. 3 3 3" xfId="11441" xr:uid="{00000000-0005-0000-0000-0000852C0000}"/>
    <cellStyle name="Assumption Percentage. 3 3 3 10" xfId="11442" xr:uid="{00000000-0005-0000-0000-0000862C0000}"/>
    <cellStyle name="Assumption Percentage. 3 3 3 2" xfId="11443" xr:uid="{00000000-0005-0000-0000-0000872C0000}"/>
    <cellStyle name="Assumption Percentage. 3 3 3 2 10" xfId="11444" xr:uid="{00000000-0005-0000-0000-0000882C0000}"/>
    <cellStyle name="Assumption Percentage. 3 3 3 2 2" xfId="11445" xr:uid="{00000000-0005-0000-0000-0000892C0000}"/>
    <cellStyle name="Assumption Percentage. 3 3 3 2 3" xfId="11446" xr:uid="{00000000-0005-0000-0000-00008A2C0000}"/>
    <cellStyle name="Assumption Percentage. 3 3 3 2 4" xfId="11447" xr:uid="{00000000-0005-0000-0000-00008B2C0000}"/>
    <cellStyle name="Assumption Percentage. 3 3 3 2 5" xfId="11448" xr:uid="{00000000-0005-0000-0000-00008C2C0000}"/>
    <cellStyle name="Assumption Percentage. 3 3 3 2 6" xfId="11449" xr:uid="{00000000-0005-0000-0000-00008D2C0000}"/>
    <cellStyle name="Assumption Percentage. 3 3 3 2 7" xfId="11450" xr:uid="{00000000-0005-0000-0000-00008E2C0000}"/>
    <cellStyle name="Assumption Percentage. 3 3 3 2 8" xfId="11451" xr:uid="{00000000-0005-0000-0000-00008F2C0000}"/>
    <cellStyle name="Assumption Percentage. 3 3 3 2 9" xfId="11452" xr:uid="{00000000-0005-0000-0000-0000902C0000}"/>
    <cellStyle name="Assumption Percentage. 3 3 3 3" xfId="11453" xr:uid="{00000000-0005-0000-0000-0000912C0000}"/>
    <cellStyle name="Assumption Percentage. 3 3 3 4" xfId="11454" xr:uid="{00000000-0005-0000-0000-0000922C0000}"/>
    <cellStyle name="Assumption Percentage. 3 3 3 5" xfId="11455" xr:uid="{00000000-0005-0000-0000-0000932C0000}"/>
    <cellStyle name="Assumption Percentage. 3 3 3 6" xfId="11456" xr:uid="{00000000-0005-0000-0000-0000942C0000}"/>
    <cellStyle name="Assumption Percentage. 3 3 3 7" xfId="11457" xr:uid="{00000000-0005-0000-0000-0000952C0000}"/>
    <cellStyle name="Assumption Percentage. 3 3 3 8" xfId="11458" xr:uid="{00000000-0005-0000-0000-0000962C0000}"/>
    <cellStyle name="Assumption Percentage. 3 3 3 9" xfId="11459" xr:uid="{00000000-0005-0000-0000-0000972C0000}"/>
    <cellStyle name="Assumption Percentage. 3 3 4" xfId="11460" xr:uid="{00000000-0005-0000-0000-0000982C0000}"/>
    <cellStyle name="Assumption Percentage. 3 3 4 10" xfId="11461" xr:uid="{00000000-0005-0000-0000-0000992C0000}"/>
    <cellStyle name="Assumption Percentage. 3 3 4 2" xfId="11462" xr:uid="{00000000-0005-0000-0000-00009A2C0000}"/>
    <cellStyle name="Assumption Percentage. 3 3 4 3" xfId="11463" xr:uid="{00000000-0005-0000-0000-00009B2C0000}"/>
    <cellStyle name="Assumption Percentage. 3 3 4 4" xfId="11464" xr:uid="{00000000-0005-0000-0000-00009C2C0000}"/>
    <cellStyle name="Assumption Percentage. 3 3 4 5" xfId="11465" xr:uid="{00000000-0005-0000-0000-00009D2C0000}"/>
    <cellStyle name="Assumption Percentage. 3 3 4 6" xfId="11466" xr:uid="{00000000-0005-0000-0000-00009E2C0000}"/>
    <cellStyle name="Assumption Percentage. 3 3 4 7" xfId="11467" xr:uid="{00000000-0005-0000-0000-00009F2C0000}"/>
    <cellStyle name="Assumption Percentage. 3 3 4 8" xfId="11468" xr:uid="{00000000-0005-0000-0000-0000A02C0000}"/>
    <cellStyle name="Assumption Percentage. 3 3 4 9" xfId="11469" xr:uid="{00000000-0005-0000-0000-0000A12C0000}"/>
    <cellStyle name="Assumption Percentage. 3 3 5" xfId="11470" xr:uid="{00000000-0005-0000-0000-0000A22C0000}"/>
    <cellStyle name="Assumption Percentage. 3 3 6" xfId="11471" xr:uid="{00000000-0005-0000-0000-0000A32C0000}"/>
    <cellStyle name="Assumption Percentage. 3 3 7" xfId="11472" xr:uid="{00000000-0005-0000-0000-0000A42C0000}"/>
    <cellStyle name="Assumption Percentage. 3 3 8" xfId="11473" xr:uid="{00000000-0005-0000-0000-0000A52C0000}"/>
    <cellStyle name="Assumption Percentage. 3 3 9" xfId="11474" xr:uid="{00000000-0005-0000-0000-0000A62C0000}"/>
    <cellStyle name="Assumption Percentage. 3 4" xfId="11475" xr:uid="{00000000-0005-0000-0000-0000A72C0000}"/>
    <cellStyle name="Assumption Percentage. 3 4 10" xfId="11476" xr:uid="{00000000-0005-0000-0000-0000A82C0000}"/>
    <cellStyle name="Assumption Percentage. 3 4 11" xfId="11477" xr:uid="{00000000-0005-0000-0000-0000A92C0000}"/>
    <cellStyle name="Assumption Percentage. 3 4 12" xfId="11478" xr:uid="{00000000-0005-0000-0000-0000AA2C0000}"/>
    <cellStyle name="Assumption Percentage. 3 4 2" xfId="11479" xr:uid="{00000000-0005-0000-0000-0000AB2C0000}"/>
    <cellStyle name="Assumption Percentage. 3 4 2 10" xfId="11480" xr:uid="{00000000-0005-0000-0000-0000AC2C0000}"/>
    <cellStyle name="Assumption Percentage. 3 4 2 2" xfId="11481" xr:uid="{00000000-0005-0000-0000-0000AD2C0000}"/>
    <cellStyle name="Assumption Percentage. 3 4 2 2 10" xfId="11482" xr:uid="{00000000-0005-0000-0000-0000AE2C0000}"/>
    <cellStyle name="Assumption Percentage. 3 4 2 2 2" xfId="11483" xr:uid="{00000000-0005-0000-0000-0000AF2C0000}"/>
    <cellStyle name="Assumption Percentage. 3 4 2 2 3" xfId="11484" xr:uid="{00000000-0005-0000-0000-0000B02C0000}"/>
    <cellStyle name="Assumption Percentage. 3 4 2 2 4" xfId="11485" xr:uid="{00000000-0005-0000-0000-0000B12C0000}"/>
    <cellStyle name="Assumption Percentage. 3 4 2 2 5" xfId="11486" xr:uid="{00000000-0005-0000-0000-0000B22C0000}"/>
    <cellStyle name="Assumption Percentage. 3 4 2 2 6" xfId="11487" xr:uid="{00000000-0005-0000-0000-0000B32C0000}"/>
    <cellStyle name="Assumption Percentage. 3 4 2 2 7" xfId="11488" xr:uid="{00000000-0005-0000-0000-0000B42C0000}"/>
    <cellStyle name="Assumption Percentage. 3 4 2 2 8" xfId="11489" xr:uid="{00000000-0005-0000-0000-0000B52C0000}"/>
    <cellStyle name="Assumption Percentage. 3 4 2 2 9" xfId="11490" xr:uid="{00000000-0005-0000-0000-0000B62C0000}"/>
    <cellStyle name="Assumption Percentage. 3 4 2 3" xfId="11491" xr:uid="{00000000-0005-0000-0000-0000B72C0000}"/>
    <cellStyle name="Assumption Percentage. 3 4 2 4" xfId="11492" xr:uid="{00000000-0005-0000-0000-0000B82C0000}"/>
    <cellStyle name="Assumption Percentage. 3 4 2 5" xfId="11493" xr:uid="{00000000-0005-0000-0000-0000B92C0000}"/>
    <cellStyle name="Assumption Percentage. 3 4 2 6" xfId="11494" xr:uid="{00000000-0005-0000-0000-0000BA2C0000}"/>
    <cellStyle name="Assumption Percentage. 3 4 2 7" xfId="11495" xr:uid="{00000000-0005-0000-0000-0000BB2C0000}"/>
    <cellStyle name="Assumption Percentage. 3 4 2 8" xfId="11496" xr:uid="{00000000-0005-0000-0000-0000BC2C0000}"/>
    <cellStyle name="Assumption Percentage. 3 4 2 9" xfId="11497" xr:uid="{00000000-0005-0000-0000-0000BD2C0000}"/>
    <cellStyle name="Assumption Percentage. 3 4 3" xfId="11498" xr:uid="{00000000-0005-0000-0000-0000BE2C0000}"/>
    <cellStyle name="Assumption Percentage. 3 4 3 10" xfId="11499" xr:uid="{00000000-0005-0000-0000-0000BF2C0000}"/>
    <cellStyle name="Assumption Percentage. 3 4 3 2" xfId="11500" xr:uid="{00000000-0005-0000-0000-0000C02C0000}"/>
    <cellStyle name="Assumption Percentage. 3 4 3 3" xfId="11501" xr:uid="{00000000-0005-0000-0000-0000C12C0000}"/>
    <cellStyle name="Assumption Percentage. 3 4 3 4" xfId="11502" xr:uid="{00000000-0005-0000-0000-0000C22C0000}"/>
    <cellStyle name="Assumption Percentage. 3 4 3 5" xfId="11503" xr:uid="{00000000-0005-0000-0000-0000C32C0000}"/>
    <cellStyle name="Assumption Percentage. 3 4 3 6" xfId="11504" xr:uid="{00000000-0005-0000-0000-0000C42C0000}"/>
    <cellStyle name="Assumption Percentage. 3 4 3 7" xfId="11505" xr:uid="{00000000-0005-0000-0000-0000C52C0000}"/>
    <cellStyle name="Assumption Percentage. 3 4 3 8" xfId="11506" xr:uid="{00000000-0005-0000-0000-0000C62C0000}"/>
    <cellStyle name="Assumption Percentage. 3 4 3 9" xfId="11507" xr:uid="{00000000-0005-0000-0000-0000C72C0000}"/>
    <cellStyle name="Assumption Percentage. 3 4 4" xfId="11508" xr:uid="{00000000-0005-0000-0000-0000C82C0000}"/>
    <cellStyle name="Assumption Percentage. 3 4 5" xfId="11509" xr:uid="{00000000-0005-0000-0000-0000C92C0000}"/>
    <cellStyle name="Assumption Percentage. 3 4 6" xfId="11510" xr:uid="{00000000-0005-0000-0000-0000CA2C0000}"/>
    <cellStyle name="Assumption Percentage. 3 4 7" xfId="11511" xr:uid="{00000000-0005-0000-0000-0000CB2C0000}"/>
    <cellStyle name="Assumption Percentage. 3 4 8" xfId="11512" xr:uid="{00000000-0005-0000-0000-0000CC2C0000}"/>
    <cellStyle name="Assumption Percentage. 3 4 9" xfId="11513" xr:uid="{00000000-0005-0000-0000-0000CD2C0000}"/>
    <cellStyle name="Assumption Percentage. 3 5" xfId="11514" xr:uid="{00000000-0005-0000-0000-0000CE2C0000}"/>
    <cellStyle name="Assumption Percentage. 3 5 10" xfId="11515" xr:uid="{00000000-0005-0000-0000-0000CF2C0000}"/>
    <cellStyle name="Assumption Percentage. 3 5 11" xfId="11516" xr:uid="{00000000-0005-0000-0000-0000D02C0000}"/>
    <cellStyle name="Assumption Percentage. 3 5 12" xfId="11517" xr:uid="{00000000-0005-0000-0000-0000D12C0000}"/>
    <cellStyle name="Assumption Percentage. 3 5 2" xfId="11518" xr:uid="{00000000-0005-0000-0000-0000D22C0000}"/>
    <cellStyle name="Assumption Percentage. 3 5 2 10" xfId="11519" xr:uid="{00000000-0005-0000-0000-0000D32C0000}"/>
    <cellStyle name="Assumption Percentage. 3 5 2 2" xfId="11520" xr:uid="{00000000-0005-0000-0000-0000D42C0000}"/>
    <cellStyle name="Assumption Percentage. 3 5 2 2 10" xfId="11521" xr:uid="{00000000-0005-0000-0000-0000D52C0000}"/>
    <cellStyle name="Assumption Percentage. 3 5 2 2 2" xfId="11522" xr:uid="{00000000-0005-0000-0000-0000D62C0000}"/>
    <cellStyle name="Assumption Percentage. 3 5 2 2 3" xfId="11523" xr:uid="{00000000-0005-0000-0000-0000D72C0000}"/>
    <cellStyle name="Assumption Percentage. 3 5 2 2 4" xfId="11524" xr:uid="{00000000-0005-0000-0000-0000D82C0000}"/>
    <cellStyle name="Assumption Percentage. 3 5 2 2 5" xfId="11525" xr:uid="{00000000-0005-0000-0000-0000D92C0000}"/>
    <cellStyle name="Assumption Percentage. 3 5 2 2 6" xfId="11526" xr:uid="{00000000-0005-0000-0000-0000DA2C0000}"/>
    <cellStyle name="Assumption Percentage. 3 5 2 2 7" xfId="11527" xr:uid="{00000000-0005-0000-0000-0000DB2C0000}"/>
    <cellStyle name="Assumption Percentage. 3 5 2 2 8" xfId="11528" xr:uid="{00000000-0005-0000-0000-0000DC2C0000}"/>
    <cellStyle name="Assumption Percentage. 3 5 2 2 9" xfId="11529" xr:uid="{00000000-0005-0000-0000-0000DD2C0000}"/>
    <cellStyle name="Assumption Percentage. 3 5 2 3" xfId="11530" xr:uid="{00000000-0005-0000-0000-0000DE2C0000}"/>
    <cellStyle name="Assumption Percentage. 3 5 2 4" xfId="11531" xr:uid="{00000000-0005-0000-0000-0000DF2C0000}"/>
    <cellStyle name="Assumption Percentage. 3 5 2 5" xfId="11532" xr:uid="{00000000-0005-0000-0000-0000E02C0000}"/>
    <cellStyle name="Assumption Percentage. 3 5 2 6" xfId="11533" xr:uid="{00000000-0005-0000-0000-0000E12C0000}"/>
    <cellStyle name="Assumption Percentage. 3 5 2 7" xfId="11534" xr:uid="{00000000-0005-0000-0000-0000E22C0000}"/>
    <cellStyle name="Assumption Percentage. 3 5 2 8" xfId="11535" xr:uid="{00000000-0005-0000-0000-0000E32C0000}"/>
    <cellStyle name="Assumption Percentage. 3 5 2 9" xfId="11536" xr:uid="{00000000-0005-0000-0000-0000E42C0000}"/>
    <cellStyle name="Assumption Percentage. 3 5 3" xfId="11537" xr:uid="{00000000-0005-0000-0000-0000E52C0000}"/>
    <cellStyle name="Assumption Percentage. 3 5 3 10" xfId="11538" xr:uid="{00000000-0005-0000-0000-0000E62C0000}"/>
    <cellStyle name="Assumption Percentage. 3 5 3 2" xfId="11539" xr:uid="{00000000-0005-0000-0000-0000E72C0000}"/>
    <cellStyle name="Assumption Percentage. 3 5 3 3" xfId="11540" xr:uid="{00000000-0005-0000-0000-0000E82C0000}"/>
    <cellStyle name="Assumption Percentage. 3 5 3 4" xfId="11541" xr:uid="{00000000-0005-0000-0000-0000E92C0000}"/>
    <cellStyle name="Assumption Percentage. 3 5 3 5" xfId="11542" xr:uid="{00000000-0005-0000-0000-0000EA2C0000}"/>
    <cellStyle name="Assumption Percentage. 3 5 3 6" xfId="11543" xr:uid="{00000000-0005-0000-0000-0000EB2C0000}"/>
    <cellStyle name="Assumption Percentage. 3 5 3 7" xfId="11544" xr:uid="{00000000-0005-0000-0000-0000EC2C0000}"/>
    <cellStyle name="Assumption Percentage. 3 5 3 8" xfId="11545" xr:uid="{00000000-0005-0000-0000-0000ED2C0000}"/>
    <cellStyle name="Assumption Percentage. 3 5 3 9" xfId="11546" xr:uid="{00000000-0005-0000-0000-0000EE2C0000}"/>
    <cellStyle name="Assumption Percentage. 3 5 4" xfId="11547" xr:uid="{00000000-0005-0000-0000-0000EF2C0000}"/>
    <cellStyle name="Assumption Percentage. 3 5 5" xfId="11548" xr:uid="{00000000-0005-0000-0000-0000F02C0000}"/>
    <cellStyle name="Assumption Percentage. 3 5 6" xfId="11549" xr:uid="{00000000-0005-0000-0000-0000F12C0000}"/>
    <cellStyle name="Assumption Percentage. 3 5 7" xfId="11550" xr:uid="{00000000-0005-0000-0000-0000F22C0000}"/>
    <cellStyle name="Assumption Percentage. 3 5 8" xfId="11551" xr:uid="{00000000-0005-0000-0000-0000F32C0000}"/>
    <cellStyle name="Assumption Percentage. 3 5 9" xfId="11552" xr:uid="{00000000-0005-0000-0000-0000F42C0000}"/>
    <cellStyle name="Assumption Percentage. 3 6" xfId="11553" xr:uid="{00000000-0005-0000-0000-0000F52C0000}"/>
    <cellStyle name="Assumption Percentage. 3 6 10" xfId="11554" xr:uid="{00000000-0005-0000-0000-0000F62C0000}"/>
    <cellStyle name="Assumption Percentage. 3 6 2" xfId="11555" xr:uid="{00000000-0005-0000-0000-0000F72C0000}"/>
    <cellStyle name="Assumption Percentage. 3 6 2 10" xfId="11556" xr:uid="{00000000-0005-0000-0000-0000F82C0000}"/>
    <cellStyle name="Assumption Percentage. 3 6 2 2" xfId="11557" xr:uid="{00000000-0005-0000-0000-0000F92C0000}"/>
    <cellStyle name="Assumption Percentage. 3 6 2 3" xfId="11558" xr:uid="{00000000-0005-0000-0000-0000FA2C0000}"/>
    <cellStyle name="Assumption Percentage. 3 6 2 4" xfId="11559" xr:uid="{00000000-0005-0000-0000-0000FB2C0000}"/>
    <cellStyle name="Assumption Percentage. 3 6 2 5" xfId="11560" xr:uid="{00000000-0005-0000-0000-0000FC2C0000}"/>
    <cellStyle name="Assumption Percentage. 3 6 2 6" xfId="11561" xr:uid="{00000000-0005-0000-0000-0000FD2C0000}"/>
    <cellStyle name="Assumption Percentage. 3 6 2 7" xfId="11562" xr:uid="{00000000-0005-0000-0000-0000FE2C0000}"/>
    <cellStyle name="Assumption Percentage. 3 6 2 8" xfId="11563" xr:uid="{00000000-0005-0000-0000-0000FF2C0000}"/>
    <cellStyle name="Assumption Percentage. 3 6 2 9" xfId="11564" xr:uid="{00000000-0005-0000-0000-0000002D0000}"/>
    <cellStyle name="Assumption Percentage. 3 6 3" xfId="11565" xr:uid="{00000000-0005-0000-0000-0000012D0000}"/>
    <cellStyle name="Assumption Percentage. 3 6 4" xfId="11566" xr:uid="{00000000-0005-0000-0000-0000022D0000}"/>
    <cellStyle name="Assumption Percentage. 3 6 5" xfId="11567" xr:uid="{00000000-0005-0000-0000-0000032D0000}"/>
    <cellStyle name="Assumption Percentage. 3 6 6" xfId="11568" xr:uid="{00000000-0005-0000-0000-0000042D0000}"/>
    <cellStyle name="Assumption Percentage. 3 6 7" xfId="11569" xr:uid="{00000000-0005-0000-0000-0000052D0000}"/>
    <cellStyle name="Assumption Percentage. 3 6 8" xfId="11570" xr:uid="{00000000-0005-0000-0000-0000062D0000}"/>
    <cellStyle name="Assumption Percentage. 3 6 9" xfId="11571" xr:uid="{00000000-0005-0000-0000-0000072D0000}"/>
    <cellStyle name="Assumption Percentage. 3 7" xfId="11572" xr:uid="{00000000-0005-0000-0000-0000082D0000}"/>
    <cellStyle name="Assumption Percentage. 3 7 10" xfId="11573" xr:uid="{00000000-0005-0000-0000-0000092D0000}"/>
    <cellStyle name="Assumption Percentage. 3 7 2" xfId="11574" xr:uid="{00000000-0005-0000-0000-00000A2D0000}"/>
    <cellStyle name="Assumption Percentage. 3 7 3" xfId="11575" xr:uid="{00000000-0005-0000-0000-00000B2D0000}"/>
    <cellStyle name="Assumption Percentage. 3 7 4" xfId="11576" xr:uid="{00000000-0005-0000-0000-00000C2D0000}"/>
    <cellStyle name="Assumption Percentage. 3 7 5" xfId="11577" xr:uid="{00000000-0005-0000-0000-00000D2D0000}"/>
    <cellStyle name="Assumption Percentage. 3 7 6" xfId="11578" xr:uid="{00000000-0005-0000-0000-00000E2D0000}"/>
    <cellStyle name="Assumption Percentage. 3 7 7" xfId="11579" xr:uid="{00000000-0005-0000-0000-00000F2D0000}"/>
    <cellStyle name="Assumption Percentage. 3 7 8" xfId="11580" xr:uid="{00000000-0005-0000-0000-0000102D0000}"/>
    <cellStyle name="Assumption Percentage. 3 7 9" xfId="11581" xr:uid="{00000000-0005-0000-0000-0000112D0000}"/>
    <cellStyle name="Assumption Percentage. 3 8" xfId="11582" xr:uid="{00000000-0005-0000-0000-0000122D0000}"/>
    <cellStyle name="Assumption Percentage. 3 9" xfId="11583" xr:uid="{00000000-0005-0000-0000-0000132D0000}"/>
    <cellStyle name="Assumption Percentage. 4" xfId="11584" xr:uid="{00000000-0005-0000-0000-0000142D0000}"/>
    <cellStyle name="Assumption Percentage. 4 10" xfId="11585" xr:uid="{00000000-0005-0000-0000-0000152D0000}"/>
    <cellStyle name="Assumption Percentage. 4 11" xfId="11586" xr:uid="{00000000-0005-0000-0000-0000162D0000}"/>
    <cellStyle name="Assumption Percentage. 4 12" xfId="11587" xr:uid="{00000000-0005-0000-0000-0000172D0000}"/>
    <cellStyle name="Assumption Percentage. 4 13" xfId="11588" xr:uid="{00000000-0005-0000-0000-0000182D0000}"/>
    <cellStyle name="Assumption Percentage. 4 2" xfId="11589" xr:uid="{00000000-0005-0000-0000-0000192D0000}"/>
    <cellStyle name="Assumption Percentage. 4 2 10" xfId="11590" xr:uid="{00000000-0005-0000-0000-00001A2D0000}"/>
    <cellStyle name="Assumption Percentage. 4 2 11" xfId="11591" xr:uid="{00000000-0005-0000-0000-00001B2D0000}"/>
    <cellStyle name="Assumption Percentage. 4 2 12" xfId="11592" xr:uid="{00000000-0005-0000-0000-00001C2D0000}"/>
    <cellStyle name="Assumption Percentage. 4 2 2" xfId="11593" xr:uid="{00000000-0005-0000-0000-00001D2D0000}"/>
    <cellStyle name="Assumption Percentage. 4 2 2 10" xfId="11594" xr:uid="{00000000-0005-0000-0000-00001E2D0000}"/>
    <cellStyle name="Assumption Percentage. 4 2 2 2" xfId="11595" xr:uid="{00000000-0005-0000-0000-00001F2D0000}"/>
    <cellStyle name="Assumption Percentage. 4 2 2 2 10" xfId="11596" xr:uid="{00000000-0005-0000-0000-0000202D0000}"/>
    <cellStyle name="Assumption Percentage. 4 2 2 2 2" xfId="11597" xr:uid="{00000000-0005-0000-0000-0000212D0000}"/>
    <cellStyle name="Assumption Percentage. 4 2 2 2 3" xfId="11598" xr:uid="{00000000-0005-0000-0000-0000222D0000}"/>
    <cellStyle name="Assumption Percentage. 4 2 2 2 4" xfId="11599" xr:uid="{00000000-0005-0000-0000-0000232D0000}"/>
    <cellStyle name="Assumption Percentage. 4 2 2 2 5" xfId="11600" xr:uid="{00000000-0005-0000-0000-0000242D0000}"/>
    <cellStyle name="Assumption Percentage. 4 2 2 2 6" xfId="11601" xr:uid="{00000000-0005-0000-0000-0000252D0000}"/>
    <cellStyle name="Assumption Percentage. 4 2 2 2 7" xfId="11602" xr:uid="{00000000-0005-0000-0000-0000262D0000}"/>
    <cellStyle name="Assumption Percentage. 4 2 2 2 8" xfId="11603" xr:uid="{00000000-0005-0000-0000-0000272D0000}"/>
    <cellStyle name="Assumption Percentage. 4 2 2 2 9" xfId="11604" xr:uid="{00000000-0005-0000-0000-0000282D0000}"/>
    <cellStyle name="Assumption Percentage. 4 2 2 3" xfId="11605" xr:uid="{00000000-0005-0000-0000-0000292D0000}"/>
    <cellStyle name="Assumption Percentage. 4 2 2 4" xfId="11606" xr:uid="{00000000-0005-0000-0000-00002A2D0000}"/>
    <cellStyle name="Assumption Percentage. 4 2 2 5" xfId="11607" xr:uid="{00000000-0005-0000-0000-00002B2D0000}"/>
    <cellStyle name="Assumption Percentage. 4 2 2 6" xfId="11608" xr:uid="{00000000-0005-0000-0000-00002C2D0000}"/>
    <cellStyle name="Assumption Percentage. 4 2 2 7" xfId="11609" xr:uid="{00000000-0005-0000-0000-00002D2D0000}"/>
    <cellStyle name="Assumption Percentage. 4 2 2 8" xfId="11610" xr:uid="{00000000-0005-0000-0000-00002E2D0000}"/>
    <cellStyle name="Assumption Percentage. 4 2 2 9" xfId="11611" xr:uid="{00000000-0005-0000-0000-00002F2D0000}"/>
    <cellStyle name="Assumption Percentage. 4 2 3" xfId="11612" xr:uid="{00000000-0005-0000-0000-0000302D0000}"/>
    <cellStyle name="Assumption Percentage. 4 2 3 10" xfId="11613" xr:uid="{00000000-0005-0000-0000-0000312D0000}"/>
    <cellStyle name="Assumption Percentage. 4 2 3 2" xfId="11614" xr:uid="{00000000-0005-0000-0000-0000322D0000}"/>
    <cellStyle name="Assumption Percentage. 4 2 3 3" xfId="11615" xr:uid="{00000000-0005-0000-0000-0000332D0000}"/>
    <cellStyle name="Assumption Percentage. 4 2 3 4" xfId="11616" xr:uid="{00000000-0005-0000-0000-0000342D0000}"/>
    <cellStyle name="Assumption Percentage. 4 2 3 5" xfId="11617" xr:uid="{00000000-0005-0000-0000-0000352D0000}"/>
    <cellStyle name="Assumption Percentage. 4 2 3 6" xfId="11618" xr:uid="{00000000-0005-0000-0000-0000362D0000}"/>
    <cellStyle name="Assumption Percentage. 4 2 3 7" xfId="11619" xr:uid="{00000000-0005-0000-0000-0000372D0000}"/>
    <cellStyle name="Assumption Percentage. 4 2 3 8" xfId="11620" xr:uid="{00000000-0005-0000-0000-0000382D0000}"/>
    <cellStyle name="Assumption Percentage. 4 2 3 9" xfId="11621" xr:uid="{00000000-0005-0000-0000-0000392D0000}"/>
    <cellStyle name="Assumption Percentage. 4 2 4" xfId="11622" xr:uid="{00000000-0005-0000-0000-00003A2D0000}"/>
    <cellStyle name="Assumption Percentage. 4 2 5" xfId="11623" xr:uid="{00000000-0005-0000-0000-00003B2D0000}"/>
    <cellStyle name="Assumption Percentage. 4 2 6" xfId="11624" xr:uid="{00000000-0005-0000-0000-00003C2D0000}"/>
    <cellStyle name="Assumption Percentage. 4 2 7" xfId="11625" xr:uid="{00000000-0005-0000-0000-00003D2D0000}"/>
    <cellStyle name="Assumption Percentage. 4 2 8" xfId="11626" xr:uid="{00000000-0005-0000-0000-00003E2D0000}"/>
    <cellStyle name="Assumption Percentage. 4 2 9" xfId="11627" xr:uid="{00000000-0005-0000-0000-00003F2D0000}"/>
    <cellStyle name="Assumption Percentage. 4 3" xfId="11628" xr:uid="{00000000-0005-0000-0000-0000402D0000}"/>
    <cellStyle name="Assumption Percentage. 4 3 10" xfId="11629" xr:uid="{00000000-0005-0000-0000-0000412D0000}"/>
    <cellStyle name="Assumption Percentage. 4 3 2" xfId="11630" xr:uid="{00000000-0005-0000-0000-0000422D0000}"/>
    <cellStyle name="Assumption Percentage. 4 3 2 10" xfId="11631" xr:uid="{00000000-0005-0000-0000-0000432D0000}"/>
    <cellStyle name="Assumption Percentage. 4 3 2 2" xfId="11632" xr:uid="{00000000-0005-0000-0000-0000442D0000}"/>
    <cellStyle name="Assumption Percentage. 4 3 2 3" xfId="11633" xr:uid="{00000000-0005-0000-0000-0000452D0000}"/>
    <cellStyle name="Assumption Percentage. 4 3 2 4" xfId="11634" xr:uid="{00000000-0005-0000-0000-0000462D0000}"/>
    <cellStyle name="Assumption Percentage. 4 3 2 5" xfId="11635" xr:uid="{00000000-0005-0000-0000-0000472D0000}"/>
    <cellStyle name="Assumption Percentage. 4 3 2 6" xfId="11636" xr:uid="{00000000-0005-0000-0000-0000482D0000}"/>
    <cellStyle name="Assumption Percentage. 4 3 2 7" xfId="11637" xr:uid="{00000000-0005-0000-0000-0000492D0000}"/>
    <cellStyle name="Assumption Percentage. 4 3 2 8" xfId="11638" xr:uid="{00000000-0005-0000-0000-00004A2D0000}"/>
    <cellStyle name="Assumption Percentage. 4 3 2 9" xfId="11639" xr:uid="{00000000-0005-0000-0000-00004B2D0000}"/>
    <cellStyle name="Assumption Percentage. 4 3 3" xfId="11640" xr:uid="{00000000-0005-0000-0000-00004C2D0000}"/>
    <cellStyle name="Assumption Percentage. 4 3 4" xfId="11641" xr:uid="{00000000-0005-0000-0000-00004D2D0000}"/>
    <cellStyle name="Assumption Percentage. 4 3 5" xfId="11642" xr:uid="{00000000-0005-0000-0000-00004E2D0000}"/>
    <cellStyle name="Assumption Percentage. 4 3 6" xfId="11643" xr:uid="{00000000-0005-0000-0000-00004F2D0000}"/>
    <cellStyle name="Assumption Percentage. 4 3 7" xfId="11644" xr:uid="{00000000-0005-0000-0000-0000502D0000}"/>
    <cellStyle name="Assumption Percentage. 4 3 8" xfId="11645" xr:uid="{00000000-0005-0000-0000-0000512D0000}"/>
    <cellStyle name="Assumption Percentage. 4 3 9" xfId="11646" xr:uid="{00000000-0005-0000-0000-0000522D0000}"/>
    <cellStyle name="Assumption Percentage. 4 4" xfId="11647" xr:uid="{00000000-0005-0000-0000-0000532D0000}"/>
    <cellStyle name="Assumption Percentage. 4 4 10" xfId="11648" xr:uid="{00000000-0005-0000-0000-0000542D0000}"/>
    <cellStyle name="Assumption Percentage. 4 4 2" xfId="11649" xr:uid="{00000000-0005-0000-0000-0000552D0000}"/>
    <cellStyle name="Assumption Percentage. 4 4 3" xfId="11650" xr:uid="{00000000-0005-0000-0000-0000562D0000}"/>
    <cellStyle name="Assumption Percentage. 4 4 4" xfId="11651" xr:uid="{00000000-0005-0000-0000-0000572D0000}"/>
    <cellStyle name="Assumption Percentage. 4 4 5" xfId="11652" xr:uid="{00000000-0005-0000-0000-0000582D0000}"/>
    <cellStyle name="Assumption Percentage. 4 4 6" xfId="11653" xr:uid="{00000000-0005-0000-0000-0000592D0000}"/>
    <cellStyle name="Assumption Percentage. 4 4 7" xfId="11654" xr:uid="{00000000-0005-0000-0000-00005A2D0000}"/>
    <cellStyle name="Assumption Percentage. 4 4 8" xfId="11655" xr:uid="{00000000-0005-0000-0000-00005B2D0000}"/>
    <cellStyle name="Assumption Percentage. 4 4 9" xfId="11656" xr:uid="{00000000-0005-0000-0000-00005C2D0000}"/>
    <cellStyle name="Assumption Percentage. 4 5" xfId="11657" xr:uid="{00000000-0005-0000-0000-00005D2D0000}"/>
    <cellStyle name="Assumption Percentage. 4 6" xfId="11658" xr:uid="{00000000-0005-0000-0000-00005E2D0000}"/>
    <cellStyle name="Assumption Percentage. 4 7" xfId="11659" xr:uid="{00000000-0005-0000-0000-00005F2D0000}"/>
    <cellStyle name="Assumption Percentage. 4 8" xfId="11660" xr:uid="{00000000-0005-0000-0000-0000602D0000}"/>
    <cellStyle name="Assumption Percentage. 4 9" xfId="11661" xr:uid="{00000000-0005-0000-0000-0000612D0000}"/>
    <cellStyle name="Assumption Percentage. 5" xfId="11662" xr:uid="{00000000-0005-0000-0000-0000622D0000}"/>
    <cellStyle name="Assumption Percentage. 5 10" xfId="11663" xr:uid="{00000000-0005-0000-0000-0000632D0000}"/>
    <cellStyle name="Assumption Percentage. 5 11" xfId="11664" xr:uid="{00000000-0005-0000-0000-0000642D0000}"/>
    <cellStyle name="Assumption Percentage. 5 12" xfId="11665" xr:uid="{00000000-0005-0000-0000-0000652D0000}"/>
    <cellStyle name="Assumption Percentage. 5 13" xfId="11666" xr:uid="{00000000-0005-0000-0000-0000662D0000}"/>
    <cellStyle name="Assumption Percentage. 5 2" xfId="11667" xr:uid="{00000000-0005-0000-0000-0000672D0000}"/>
    <cellStyle name="Assumption Percentage. 5 2 10" xfId="11668" xr:uid="{00000000-0005-0000-0000-0000682D0000}"/>
    <cellStyle name="Assumption Percentage. 5 2 11" xfId="11669" xr:uid="{00000000-0005-0000-0000-0000692D0000}"/>
    <cellStyle name="Assumption Percentage. 5 2 12" xfId="11670" xr:uid="{00000000-0005-0000-0000-00006A2D0000}"/>
    <cellStyle name="Assumption Percentage. 5 2 2" xfId="11671" xr:uid="{00000000-0005-0000-0000-00006B2D0000}"/>
    <cellStyle name="Assumption Percentage. 5 2 2 10" xfId="11672" xr:uid="{00000000-0005-0000-0000-00006C2D0000}"/>
    <cellStyle name="Assumption Percentage. 5 2 2 2" xfId="11673" xr:uid="{00000000-0005-0000-0000-00006D2D0000}"/>
    <cellStyle name="Assumption Percentage. 5 2 2 2 10" xfId="11674" xr:uid="{00000000-0005-0000-0000-00006E2D0000}"/>
    <cellStyle name="Assumption Percentage. 5 2 2 2 2" xfId="11675" xr:uid="{00000000-0005-0000-0000-00006F2D0000}"/>
    <cellStyle name="Assumption Percentage. 5 2 2 2 3" xfId="11676" xr:uid="{00000000-0005-0000-0000-0000702D0000}"/>
    <cellStyle name="Assumption Percentage. 5 2 2 2 4" xfId="11677" xr:uid="{00000000-0005-0000-0000-0000712D0000}"/>
    <cellStyle name="Assumption Percentage. 5 2 2 2 5" xfId="11678" xr:uid="{00000000-0005-0000-0000-0000722D0000}"/>
    <cellStyle name="Assumption Percentage. 5 2 2 2 6" xfId="11679" xr:uid="{00000000-0005-0000-0000-0000732D0000}"/>
    <cellStyle name="Assumption Percentage. 5 2 2 2 7" xfId="11680" xr:uid="{00000000-0005-0000-0000-0000742D0000}"/>
    <cellStyle name="Assumption Percentage. 5 2 2 2 8" xfId="11681" xr:uid="{00000000-0005-0000-0000-0000752D0000}"/>
    <cellStyle name="Assumption Percentage. 5 2 2 2 9" xfId="11682" xr:uid="{00000000-0005-0000-0000-0000762D0000}"/>
    <cellStyle name="Assumption Percentage. 5 2 2 3" xfId="11683" xr:uid="{00000000-0005-0000-0000-0000772D0000}"/>
    <cellStyle name="Assumption Percentage. 5 2 2 4" xfId="11684" xr:uid="{00000000-0005-0000-0000-0000782D0000}"/>
    <cellStyle name="Assumption Percentage. 5 2 2 5" xfId="11685" xr:uid="{00000000-0005-0000-0000-0000792D0000}"/>
    <cellStyle name="Assumption Percentage. 5 2 2 6" xfId="11686" xr:uid="{00000000-0005-0000-0000-00007A2D0000}"/>
    <cellStyle name="Assumption Percentage. 5 2 2 7" xfId="11687" xr:uid="{00000000-0005-0000-0000-00007B2D0000}"/>
    <cellStyle name="Assumption Percentage. 5 2 2 8" xfId="11688" xr:uid="{00000000-0005-0000-0000-00007C2D0000}"/>
    <cellStyle name="Assumption Percentage. 5 2 2 9" xfId="11689" xr:uid="{00000000-0005-0000-0000-00007D2D0000}"/>
    <cellStyle name="Assumption Percentage. 5 2 3" xfId="11690" xr:uid="{00000000-0005-0000-0000-00007E2D0000}"/>
    <cellStyle name="Assumption Percentage. 5 2 3 10" xfId="11691" xr:uid="{00000000-0005-0000-0000-00007F2D0000}"/>
    <cellStyle name="Assumption Percentage. 5 2 3 2" xfId="11692" xr:uid="{00000000-0005-0000-0000-0000802D0000}"/>
    <cellStyle name="Assumption Percentage. 5 2 3 3" xfId="11693" xr:uid="{00000000-0005-0000-0000-0000812D0000}"/>
    <cellStyle name="Assumption Percentage. 5 2 3 4" xfId="11694" xr:uid="{00000000-0005-0000-0000-0000822D0000}"/>
    <cellStyle name="Assumption Percentage. 5 2 3 5" xfId="11695" xr:uid="{00000000-0005-0000-0000-0000832D0000}"/>
    <cellStyle name="Assumption Percentage. 5 2 3 6" xfId="11696" xr:uid="{00000000-0005-0000-0000-0000842D0000}"/>
    <cellStyle name="Assumption Percentage. 5 2 3 7" xfId="11697" xr:uid="{00000000-0005-0000-0000-0000852D0000}"/>
    <cellStyle name="Assumption Percentage. 5 2 3 8" xfId="11698" xr:uid="{00000000-0005-0000-0000-0000862D0000}"/>
    <cellStyle name="Assumption Percentage. 5 2 3 9" xfId="11699" xr:uid="{00000000-0005-0000-0000-0000872D0000}"/>
    <cellStyle name="Assumption Percentage. 5 2 4" xfId="11700" xr:uid="{00000000-0005-0000-0000-0000882D0000}"/>
    <cellStyle name="Assumption Percentage. 5 2 5" xfId="11701" xr:uid="{00000000-0005-0000-0000-0000892D0000}"/>
    <cellStyle name="Assumption Percentage. 5 2 6" xfId="11702" xr:uid="{00000000-0005-0000-0000-00008A2D0000}"/>
    <cellStyle name="Assumption Percentage. 5 2 7" xfId="11703" xr:uid="{00000000-0005-0000-0000-00008B2D0000}"/>
    <cellStyle name="Assumption Percentage. 5 2 8" xfId="11704" xr:uid="{00000000-0005-0000-0000-00008C2D0000}"/>
    <cellStyle name="Assumption Percentage. 5 2 9" xfId="11705" xr:uid="{00000000-0005-0000-0000-00008D2D0000}"/>
    <cellStyle name="Assumption Percentage. 5 3" xfId="11706" xr:uid="{00000000-0005-0000-0000-00008E2D0000}"/>
    <cellStyle name="Assumption Percentage. 5 3 10" xfId="11707" xr:uid="{00000000-0005-0000-0000-00008F2D0000}"/>
    <cellStyle name="Assumption Percentage. 5 3 2" xfId="11708" xr:uid="{00000000-0005-0000-0000-0000902D0000}"/>
    <cellStyle name="Assumption Percentage. 5 3 2 10" xfId="11709" xr:uid="{00000000-0005-0000-0000-0000912D0000}"/>
    <cellStyle name="Assumption Percentage. 5 3 2 2" xfId="11710" xr:uid="{00000000-0005-0000-0000-0000922D0000}"/>
    <cellStyle name="Assumption Percentage. 5 3 2 3" xfId="11711" xr:uid="{00000000-0005-0000-0000-0000932D0000}"/>
    <cellStyle name="Assumption Percentage. 5 3 2 4" xfId="11712" xr:uid="{00000000-0005-0000-0000-0000942D0000}"/>
    <cellStyle name="Assumption Percentage. 5 3 2 5" xfId="11713" xr:uid="{00000000-0005-0000-0000-0000952D0000}"/>
    <cellStyle name="Assumption Percentage. 5 3 2 6" xfId="11714" xr:uid="{00000000-0005-0000-0000-0000962D0000}"/>
    <cellStyle name="Assumption Percentage. 5 3 2 7" xfId="11715" xr:uid="{00000000-0005-0000-0000-0000972D0000}"/>
    <cellStyle name="Assumption Percentage. 5 3 2 8" xfId="11716" xr:uid="{00000000-0005-0000-0000-0000982D0000}"/>
    <cellStyle name="Assumption Percentage. 5 3 2 9" xfId="11717" xr:uid="{00000000-0005-0000-0000-0000992D0000}"/>
    <cellStyle name="Assumption Percentage. 5 3 3" xfId="11718" xr:uid="{00000000-0005-0000-0000-00009A2D0000}"/>
    <cellStyle name="Assumption Percentage. 5 3 4" xfId="11719" xr:uid="{00000000-0005-0000-0000-00009B2D0000}"/>
    <cellStyle name="Assumption Percentage. 5 3 5" xfId="11720" xr:uid="{00000000-0005-0000-0000-00009C2D0000}"/>
    <cellStyle name="Assumption Percentage. 5 3 6" xfId="11721" xr:uid="{00000000-0005-0000-0000-00009D2D0000}"/>
    <cellStyle name="Assumption Percentage. 5 3 7" xfId="11722" xr:uid="{00000000-0005-0000-0000-00009E2D0000}"/>
    <cellStyle name="Assumption Percentage. 5 3 8" xfId="11723" xr:uid="{00000000-0005-0000-0000-00009F2D0000}"/>
    <cellStyle name="Assumption Percentage. 5 3 9" xfId="11724" xr:uid="{00000000-0005-0000-0000-0000A02D0000}"/>
    <cellStyle name="Assumption Percentage. 5 4" xfId="11725" xr:uid="{00000000-0005-0000-0000-0000A12D0000}"/>
    <cellStyle name="Assumption Percentage. 5 4 10" xfId="11726" xr:uid="{00000000-0005-0000-0000-0000A22D0000}"/>
    <cellStyle name="Assumption Percentage. 5 4 2" xfId="11727" xr:uid="{00000000-0005-0000-0000-0000A32D0000}"/>
    <cellStyle name="Assumption Percentage. 5 4 3" xfId="11728" xr:uid="{00000000-0005-0000-0000-0000A42D0000}"/>
    <cellStyle name="Assumption Percentage. 5 4 4" xfId="11729" xr:uid="{00000000-0005-0000-0000-0000A52D0000}"/>
    <cellStyle name="Assumption Percentage. 5 4 5" xfId="11730" xr:uid="{00000000-0005-0000-0000-0000A62D0000}"/>
    <cellStyle name="Assumption Percentage. 5 4 6" xfId="11731" xr:uid="{00000000-0005-0000-0000-0000A72D0000}"/>
    <cellStyle name="Assumption Percentage. 5 4 7" xfId="11732" xr:uid="{00000000-0005-0000-0000-0000A82D0000}"/>
    <cellStyle name="Assumption Percentage. 5 4 8" xfId="11733" xr:uid="{00000000-0005-0000-0000-0000A92D0000}"/>
    <cellStyle name="Assumption Percentage. 5 4 9" xfId="11734" xr:uid="{00000000-0005-0000-0000-0000AA2D0000}"/>
    <cellStyle name="Assumption Percentage. 5 5" xfId="11735" xr:uid="{00000000-0005-0000-0000-0000AB2D0000}"/>
    <cellStyle name="Assumption Percentage. 5 6" xfId="11736" xr:uid="{00000000-0005-0000-0000-0000AC2D0000}"/>
    <cellStyle name="Assumption Percentage. 5 7" xfId="11737" xr:uid="{00000000-0005-0000-0000-0000AD2D0000}"/>
    <cellStyle name="Assumption Percentage. 5 8" xfId="11738" xr:uid="{00000000-0005-0000-0000-0000AE2D0000}"/>
    <cellStyle name="Assumption Percentage. 5 9" xfId="11739" xr:uid="{00000000-0005-0000-0000-0000AF2D0000}"/>
    <cellStyle name="Assumption Percentage. 6" xfId="11740" xr:uid="{00000000-0005-0000-0000-0000B02D0000}"/>
    <cellStyle name="Assumption Percentage. 6 10" xfId="11741" xr:uid="{00000000-0005-0000-0000-0000B12D0000}"/>
    <cellStyle name="Assumption Percentage. 6 11" xfId="11742" xr:uid="{00000000-0005-0000-0000-0000B22D0000}"/>
    <cellStyle name="Assumption Percentage. 6 12" xfId="11743" xr:uid="{00000000-0005-0000-0000-0000B32D0000}"/>
    <cellStyle name="Assumption Percentage. 6 13" xfId="11744" xr:uid="{00000000-0005-0000-0000-0000B42D0000}"/>
    <cellStyle name="Assumption Percentage. 6 2" xfId="11745" xr:uid="{00000000-0005-0000-0000-0000B52D0000}"/>
    <cellStyle name="Assumption Percentage. 6 2 10" xfId="11746" xr:uid="{00000000-0005-0000-0000-0000B62D0000}"/>
    <cellStyle name="Assumption Percentage. 6 2 11" xfId="11747" xr:uid="{00000000-0005-0000-0000-0000B72D0000}"/>
    <cellStyle name="Assumption Percentage. 6 2 12" xfId="11748" xr:uid="{00000000-0005-0000-0000-0000B82D0000}"/>
    <cellStyle name="Assumption Percentage. 6 2 2" xfId="11749" xr:uid="{00000000-0005-0000-0000-0000B92D0000}"/>
    <cellStyle name="Assumption Percentage. 6 2 2 10" xfId="11750" xr:uid="{00000000-0005-0000-0000-0000BA2D0000}"/>
    <cellStyle name="Assumption Percentage. 6 2 2 2" xfId="11751" xr:uid="{00000000-0005-0000-0000-0000BB2D0000}"/>
    <cellStyle name="Assumption Percentage. 6 2 2 2 10" xfId="11752" xr:uid="{00000000-0005-0000-0000-0000BC2D0000}"/>
    <cellStyle name="Assumption Percentage. 6 2 2 2 2" xfId="11753" xr:uid="{00000000-0005-0000-0000-0000BD2D0000}"/>
    <cellStyle name="Assumption Percentage. 6 2 2 2 3" xfId="11754" xr:uid="{00000000-0005-0000-0000-0000BE2D0000}"/>
    <cellStyle name="Assumption Percentage. 6 2 2 2 4" xfId="11755" xr:uid="{00000000-0005-0000-0000-0000BF2D0000}"/>
    <cellStyle name="Assumption Percentage. 6 2 2 2 5" xfId="11756" xr:uid="{00000000-0005-0000-0000-0000C02D0000}"/>
    <cellStyle name="Assumption Percentage. 6 2 2 2 6" xfId="11757" xr:uid="{00000000-0005-0000-0000-0000C12D0000}"/>
    <cellStyle name="Assumption Percentage. 6 2 2 2 7" xfId="11758" xr:uid="{00000000-0005-0000-0000-0000C22D0000}"/>
    <cellStyle name="Assumption Percentage. 6 2 2 2 8" xfId="11759" xr:uid="{00000000-0005-0000-0000-0000C32D0000}"/>
    <cellStyle name="Assumption Percentage. 6 2 2 2 9" xfId="11760" xr:uid="{00000000-0005-0000-0000-0000C42D0000}"/>
    <cellStyle name="Assumption Percentage. 6 2 2 3" xfId="11761" xr:uid="{00000000-0005-0000-0000-0000C52D0000}"/>
    <cellStyle name="Assumption Percentage. 6 2 2 4" xfId="11762" xr:uid="{00000000-0005-0000-0000-0000C62D0000}"/>
    <cellStyle name="Assumption Percentage. 6 2 2 5" xfId="11763" xr:uid="{00000000-0005-0000-0000-0000C72D0000}"/>
    <cellStyle name="Assumption Percentage. 6 2 2 6" xfId="11764" xr:uid="{00000000-0005-0000-0000-0000C82D0000}"/>
    <cellStyle name="Assumption Percentage. 6 2 2 7" xfId="11765" xr:uid="{00000000-0005-0000-0000-0000C92D0000}"/>
    <cellStyle name="Assumption Percentage. 6 2 2 8" xfId="11766" xr:uid="{00000000-0005-0000-0000-0000CA2D0000}"/>
    <cellStyle name="Assumption Percentage. 6 2 2 9" xfId="11767" xr:uid="{00000000-0005-0000-0000-0000CB2D0000}"/>
    <cellStyle name="Assumption Percentage. 6 2 3" xfId="11768" xr:uid="{00000000-0005-0000-0000-0000CC2D0000}"/>
    <cellStyle name="Assumption Percentage. 6 2 3 10" xfId="11769" xr:uid="{00000000-0005-0000-0000-0000CD2D0000}"/>
    <cellStyle name="Assumption Percentage. 6 2 3 2" xfId="11770" xr:uid="{00000000-0005-0000-0000-0000CE2D0000}"/>
    <cellStyle name="Assumption Percentage. 6 2 3 3" xfId="11771" xr:uid="{00000000-0005-0000-0000-0000CF2D0000}"/>
    <cellStyle name="Assumption Percentage. 6 2 3 4" xfId="11772" xr:uid="{00000000-0005-0000-0000-0000D02D0000}"/>
    <cellStyle name="Assumption Percentage. 6 2 3 5" xfId="11773" xr:uid="{00000000-0005-0000-0000-0000D12D0000}"/>
    <cellStyle name="Assumption Percentage. 6 2 3 6" xfId="11774" xr:uid="{00000000-0005-0000-0000-0000D22D0000}"/>
    <cellStyle name="Assumption Percentage. 6 2 3 7" xfId="11775" xr:uid="{00000000-0005-0000-0000-0000D32D0000}"/>
    <cellStyle name="Assumption Percentage. 6 2 3 8" xfId="11776" xr:uid="{00000000-0005-0000-0000-0000D42D0000}"/>
    <cellStyle name="Assumption Percentage. 6 2 3 9" xfId="11777" xr:uid="{00000000-0005-0000-0000-0000D52D0000}"/>
    <cellStyle name="Assumption Percentage. 6 2 4" xfId="11778" xr:uid="{00000000-0005-0000-0000-0000D62D0000}"/>
    <cellStyle name="Assumption Percentage. 6 2 5" xfId="11779" xr:uid="{00000000-0005-0000-0000-0000D72D0000}"/>
    <cellStyle name="Assumption Percentage. 6 2 6" xfId="11780" xr:uid="{00000000-0005-0000-0000-0000D82D0000}"/>
    <cellStyle name="Assumption Percentage. 6 2 7" xfId="11781" xr:uid="{00000000-0005-0000-0000-0000D92D0000}"/>
    <cellStyle name="Assumption Percentage. 6 2 8" xfId="11782" xr:uid="{00000000-0005-0000-0000-0000DA2D0000}"/>
    <cellStyle name="Assumption Percentage. 6 2 9" xfId="11783" xr:uid="{00000000-0005-0000-0000-0000DB2D0000}"/>
    <cellStyle name="Assumption Percentage. 6 3" xfId="11784" xr:uid="{00000000-0005-0000-0000-0000DC2D0000}"/>
    <cellStyle name="Assumption Percentage. 6 3 10" xfId="11785" xr:uid="{00000000-0005-0000-0000-0000DD2D0000}"/>
    <cellStyle name="Assumption Percentage. 6 3 2" xfId="11786" xr:uid="{00000000-0005-0000-0000-0000DE2D0000}"/>
    <cellStyle name="Assumption Percentage. 6 3 2 10" xfId="11787" xr:uid="{00000000-0005-0000-0000-0000DF2D0000}"/>
    <cellStyle name="Assumption Percentage. 6 3 2 2" xfId="11788" xr:uid="{00000000-0005-0000-0000-0000E02D0000}"/>
    <cellStyle name="Assumption Percentage. 6 3 2 3" xfId="11789" xr:uid="{00000000-0005-0000-0000-0000E12D0000}"/>
    <cellStyle name="Assumption Percentage. 6 3 2 4" xfId="11790" xr:uid="{00000000-0005-0000-0000-0000E22D0000}"/>
    <cellStyle name="Assumption Percentage. 6 3 2 5" xfId="11791" xr:uid="{00000000-0005-0000-0000-0000E32D0000}"/>
    <cellStyle name="Assumption Percentage. 6 3 2 6" xfId="11792" xr:uid="{00000000-0005-0000-0000-0000E42D0000}"/>
    <cellStyle name="Assumption Percentage. 6 3 2 7" xfId="11793" xr:uid="{00000000-0005-0000-0000-0000E52D0000}"/>
    <cellStyle name="Assumption Percentage. 6 3 2 8" xfId="11794" xr:uid="{00000000-0005-0000-0000-0000E62D0000}"/>
    <cellStyle name="Assumption Percentage. 6 3 2 9" xfId="11795" xr:uid="{00000000-0005-0000-0000-0000E72D0000}"/>
    <cellStyle name="Assumption Percentage. 6 3 3" xfId="11796" xr:uid="{00000000-0005-0000-0000-0000E82D0000}"/>
    <cellStyle name="Assumption Percentage. 6 3 4" xfId="11797" xr:uid="{00000000-0005-0000-0000-0000E92D0000}"/>
    <cellStyle name="Assumption Percentage. 6 3 5" xfId="11798" xr:uid="{00000000-0005-0000-0000-0000EA2D0000}"/>
    <cellStyle name="Assumption Percentage. 6 3 6" xfId="11799" xr:uid="{00000000-0005-0000-0000-0000EB2D0000}"/>
    <cellStyle name="Assumption Percentage. 6 3 7" xfId="11800" xr:uid="{00000000-0005-0000-0000-0000EC2D0000}"/>
    <cellStyle name="Assumption Percentage. 6 3 8" xfId="11801" xr:uid="{00000000-0005-0000-0000-0000ED2D0000}"/>
    <cellStyle name="Assumption Percentage. 6 3 9" xfId="11802" xr:uid="{00000000-0005-0000-0000-0000EE2D0000}"/>
    <cellStyle name="Assumption Percentage. 6 4" xfId="11803" xr:uid="{00000000-0005-0000-0000-0000EF2D0000}"/>
    <cellStyle name="Assumption Percentage. 6 4 10" xfId="11804" xr:uid="{00000000-0005-0000-0000-0000F02D0000}"/>
    <cellStyle name="Assumption Percentage. 6 4 2" xfId="11805" xr:uid="{00000000-0005-0000-0000-0000F12D0000}"/>
    <cellStyle name="Assumption Percentage. 6 4 3" xfId="11806" xr:uid="{00000000-0005-0000-0000-0000F22D0000}"/>
    <cellStyle name="Assumption Percentage. 6 4 4" xfId="11807" xr:uid="{00000000-0005-0000-0000-0000F32D0000}"/>
    <cellStyle name="Assumption Percentage. 6 4 5" xfId="11808" xr:uid="{00000000-0005-0000-0000-0000F42D0000}"/>
    <cellStyle name="Assumption Percentage. 6 4 6" xfId="11809" xr:uid="{00000000-0005-0000-0000-0000F52D0000}"/>
    <cellStyle name="Assumption Percentage. 6 4 7" xfId="11810" xr:uid="{00000000-0005-0000-0000-0000F62D0000}"/>
    <cellStyle name="Assumption Percentage. 6 4 8" xfId="11811" xr:uid="{00000000-0005-0000-0000-0000F72D0000}"/>
    <cellStyle name="Assumption Percentage. 6 4 9" xfId="11812" xr:uid="{00000000-0005-0000-0000-0000F82D0000}"/>
    <cellStyle name="Assumption Percentage. 6 5" xfId="11813" xr:uid="{00000000-0005-0000-0000-0000F92D0000}"/>
    <cellStyle name="Assumption Percentage. 6 6" xfId="11814" xr:uid="{00000000-0005-0000-0000-0000FA2D0000}"/>
    <cellStyle name="Assumption Percentage. 6 7" xfId="11815" xr:uid="{00000000-0005-0000-0000-0000FB2D0000}"/>
    <cellStyle name="Assumption Percentage. 6 8" xfId="11816" xr:uid="{00000000-0005-0000-0000-0000FC2D0000}"/>
    <cellStyle name="Assumption Percentage. 6 9" xfId="11817" xr:uid="{00000000-0005-0000-0000-0000FD2D0000}"/>
    <cellStyle name="Assumption Percentage. 7" xfId="11818" xr:uid="{00000000-0005-0000-0000-0000FE2D0000}"/>
    <cellStyle name="Assumption Percentage. 7 10" xfId="11819" xr:uid="{00000000-0005-0000-0000-0000FF2D0000}"/>
    <cellStyle name="Assumption Percentage. 7 11" xfId="11820" xr:uid="{00000000-0005-0000-0000-0000002E0000}"/>
    <cellStyle name="Assumption Percentage. 7 12" xfId="11821" xr:uid="{00000000-0005-0000-0000-0000012E0000}"/>
    <cellStyle name="Assumption Percentage. 7 13" xfId="11822" xr:uid="{00000000-0005-0000-0000-0000022E0000}"/>
    <cellStyle name="Assumption Percentage. 7 2" xfId="11823" xr:uid="{00000000-0005-0000-0000-0000032E0000}"/>
    <cellStyle name="Assumption Percentage. 7 2 10" xfId="11824" xr:uid="{00000000-0005-0000-0000-0000042E0000}"/>
    <cellStyle name="Assumption Percentage. 7 2 11" xfId="11825" xr:uid="{00000000-0005-0000-0000-0000052E0000}"/>
    <cellStyle name="Assumption Percentage. 7 2 12" xfId="11826" xr:uid="{00000000-0005-0000-0000-0000062E0000}"/>
    <cellStyle name="Assumption Percentage. 7 2 2" xfId="11827" xr:uid="{00000000-0005-0000-0000-0000072E0000}"/>
    <cellStyle name="Assumption Percentage. 7 2 2 10" xfId="11828" xr:uid="{00000000-0005-0000-0000-0000082E0000}"/>
    <cellStyle name="Assumption Percentage. 7 2 2 2" xfId="11829" xr:uid="{00000000-0005-0000-0000-0000092E0000}"/>
    <cellStyle name="Assumption Percentage. 7 2 2 2 10" xfId="11830" xr:uid="{00000000-0005-0000-0000-00000A2E0000}"/>
    <cellStyle name="Assumption Percentage. 7 2 2 2 2" xfId="11831" xr:uid="{00000000-0005-0000-0000-00000B2E0000}"/>
    <cellStyle name="Assumption Percentage. 7 2 2 2 3" xfId="11832" xr:uid="{00000000-0005-0000-0000-00000C2E0000}"/>
    <cellStyle name="Assumption Percentage. 7 2 2 2 4" xfId="11833" xr:uid="{00000000-0005-0000-0000-00000D2E0000}"/>
    <cellStyle name="Assumption Percentage. 7 2 2 2 5" xfId="11834" xr:uid="{00000000-0005-0000-0000-00000E2E0000}"/>
    <cellStyle name="Assumption Percentage. 7 2 2 2 6" xfId="11835" xr:uid="{00000000-0005-0000-0000-00000F2E0000}"/>
    <cellStyle name="Assumption Percentage. 7 2 2 2 7" xfId="11836" xr:uid="{00000000-0005-0000-0000-0000102E0000}"/>
    <cellStyle name="Assumption Percentage. 7 2 2 2 8" xfId="11837" xr:uid="{00000000-0005-0000-0000-0000112E0000}"/>
    <cellStyle name="Assumption Percentage. 7 2 2 2 9" xfId="11838" xr:uid="{00000000-0005-0000-0000-0000122E0000}"/>
    <cellStyle name="Assumption Percentage. 7 2 2 3" xfId="11839" xr:uid="{00000000-0005-0000-0000-0000132E0000}"/>
    <cellStyle name="Assumption Percentage. 7 2 2 4" xfId="11840" xr:uid="{00000000-0005-0000-0000-0000142E0000}"/>
    <cellStyle name="Assumption Percentage. 7 2 2 5" xfId="11841" xr:uid="{00000000-0005-0000-0000-0000152E0000}"/>
    <cellStyle name="Assumption Percentage. 7 2 2 6" xfId="11842" xr:uid="{00000000-0005-0000-0000-0000162E0000}"/>
    <cellStyle name="Assumption Percentage. 7 2 2 7" xfId="11843" xr:uid="{00000000-0005-0000-0000-0000172E0000}"/>
    <cellStyle name="Assumption Percentage. 7 2 2 8" xfId="11844" xr:uid="{00000000-0005-0000-0000-0000182E0000}"/>
    <cellStyle name="Assumption Percentage. 7 2 2 9" xfId="11845" xr:uid="{00000000-0005-0000-0000-0000192E0000}"/>
    <cellStyle name="Assumption Percentage. 7 2 3" xfId="11846" xr:uid="{00000000-0005-0000-0000-00001A2E0000}"/>
    <cellStyle name="Assumption Percentage. 7 2 3 10" xfId="11847" xr:uid="{00000000-0005-0000-0000-00001B2E0000}"/>
    <cellStyle name="Assumption Percentage. 7 2 3 2" xfId="11848" xr:uid="{00000000-0005-0000-0000-00001C2E0000}"/>
    <cellStyle name="Assumption Percentage. 7 2 3 3" xfId="11849" xr:uid="{00000000-0005-0000-0000-00001D2E0000}"/>
    <cellStyle name="Assumption Percentage. 7 2 3 4" xfId="11850" xr:uid="{00000000-0005-0000-0000-00001E2E0000}"/>
    <cellStyle name="Assumption Percentage. 7 2 3 5" xfId="11851" xr:uid="{00000000-0005-0000-0000-00001F2E0000}"/>
    <cellStyle name="Assumption Percentage. 7 2 3 6" xfId="11852" xr:uid="{00000000-0005-0000-0000-0000202E0000}"/>
    <cellStyle name="Assumption Percentage. 7 2 3 7" xfId="11853" xr:uid="{00000000-0005-0000-0000-0000212E0000}"/>
    <cellStyle name="Assumption Percentage. 7 2 3 8" xfId="11854" xr:uid="{00000000-0005-0000-0000-0000222E0000}"/>
    <cellStyle name="Assumption Percentage. 7 2 3 9" xfId="11855" xr:uid="{00000000-0005-0000-0000-0000232E0000}"/>
    <cellStyle name="Assumption Percentage. 7 2 4" xfId="11856" xr:uid="{00000000-0005-0000-0000-0000242E0000}"/>
    <cellStyle name="Assumption Percentage. 7 2 5" xfId="11857" xr:uid="{00000000-0005-0000-0000-0000252E0000}"/>
    <cellStyle name="Assumption Percentage. 7 2 6" xfId="11858" xr:uid="{00000000-0005-0000-0000-0000262E0000}"/>
    <cellStyle name="Assumption Percentage. 7 2 7" xfId="11859" xr:uid="{00000000-0005-0000-0000-0000272E0000}"/>
    <cellStyle name="Assumption Percentage. 7 2 8" xfId="11860" xr:uid="{00000000-0005-0000-0000-0000282E0000}"/>
    <cellStyle name="Assumption Percentage. 7 2 9" xfId="11861" xr:uid="{00000000-0005-0000-0000-0000292E0000}"/>
    <cellStyle name="Assumption Percentage. 7 3" xfId="11862" xr:uid="{00000000-0005-0000-0000-00002A2E0000}"/>
    <cellStyle name="Assumption Percentage. 7 3 10" xfId="11863" xr:uid="{00000000-0005-0000-0000-00002B2E0000}"/>
    <cellStyle name="Assumption Percentage. 7 3 2" xfId="11864" xr:uid="{00000000-0005-0000-0000-00002C2E0000}"/>
    <cellStyle name="Assumption Percentage. 7 3 2 10" xfId="11865" xr:uid="{00000000-0005-0000-0000-00002D2E0000}"/>
    <cellStyle name="Assumption Percentage. 7 3 2 2" xfId="11866" xr:uid="{00000000-0005-0000-0000-00002E2E0000}"/>
    <cellStyle name="Assumption Percentage. 7 3 2 3" xfId="11867" xr:uid="{00000000-0005-0000-0000-00002F2E0000}"/>
    <cellStyle name="Assumption Percentage. 7 3 2 4" xfId="11868" xr:uid="{00000000-0005-0000-0000-0000302E0000}"/>
    <cellStyle name="Assumption Percentage. 7 3 2 5" xfId="11869" xr:uid="{00000000-0005-0000-0000-0000312E0000}"/>
    <cellStyle name="Assumption Percentage. 7 3 2 6" xfId="11870" xr:uid="{00000000-0005-0000-0000-0000322E0000}"/>
    <cellStyle name="Assumption Percentage. 7 3 2 7" xfId="11871" xr:uid="{00000000-0005-0000-0000-0000332E0000}"/>
    <cellStyle name="Assumption Percentage. 7 3 2 8" xfId="11872" xr:uid="{00000000-0005-0000-0000-0000342E0000}"/>
    <cellStyle name="Assumption Percentage. 7 3 2 9" xfId="11873" xr:uid="{00000000-0005-0000-0000-0000352E0000}"/>
    <cellStyle name="Assumption Percentage. 7 3 3" xfId="11874" xr:uid="{00000000-0005-0000-0000-0000362E0000}"/>
    <cellStyle name="Assumption Percentage. 7 3 4" xfId="11875" xr:uid="{00000000-0005-0000-0000-0000372E0000}"/>
    <cellStyle name="Assumption Percentage. 7 3 5" xfId="11876" xr:uid="{00000000-0005-0000-0000-0000382E0000}"/>
    <cellStyle name="Assumption Percentage. 7 3 6" xfId="11877" xr:uid="{00000000-0005-0000-0000-0000392E0000}"/>
    <cellStyle name="Assumption Percentage. 7 3 7" xfId="11878" xr:uid="{00000000-0005-0000-0000-00003A2E0000}"/>
    <cellStyle name="Assumption Percentage. 7 3 8" xfId="11879" xr:uid="{00000000-0005-0000-0000-00003B2E0000}"/>
    <cellStyle name="Assumption Percentage. 7 3 9" xfId="11880" xr:uid="{00000000-0005-0000-0000-00003C2E0000}"/>
    <cellStyle name="Assumption Percentage. 7 4" xfId="11881" xr:uid="{00000000-0005-0000-0000-00003D2E0000}"/>
    <cellStyle name="Assumption Percentage. 7 4 10" xfId="11882" xr:uid="{00000000-0005-0000-0000-00003E2E0000}"/>
    <cellStyle name="Assumption Percentage. 7 4 2" xfId="11883" xr:uid="{00000000-0005-0000-0000-00003F2E0000}"/>
    <cellStyle name="Assumption Percentage. 7 4 3" xfId="11884" xr:uid="{00000000-0005-0000-0000-0000402E0000}"/>
    <cellStyle name="Assumption Percentage. 7 4 4" xfId="11885" xr:uid="{00000000-0005-0000-0000-0000412E0000}"/>
    <cellStyle name="Assumption Percentage. 7 4 5" xfId="11886" xr:uid="{00000000-0005-0000-0000-0000422E0000}"/>
    <cellStyle name="Assumption Percentage. 7 4 6" xfId="11887" xr:uid="{00000000-0005-0000-0000-0000432E0000}"/>
    <cellStyle name="Assumption Percentage. 7 4 7" xfId="11888" xr:uid="{00000000-0005-0000-0000-0000442E0000}"/>
    <cellStyle name="Assumption Percentage. 7 4 8" xfId="11889" xr:uid="{00000000-0005-0000-0000-0000452E0000}"/>
    <cellStyle name="Assumption Percentage. 7 4 9" xfId="11890" xr:uid="{00000000-0005-0000-0000-0000462E0000}"/>
    <cellStyle name="Assumption Percentage. 7 5" xfId="11891" xr:uid="{00000000-0005-0000-0000-0000472E0000}"/>
    <cellStyle name="Assumption Percentage. 7 6" xfId="11892" xr:uid="{00000000-0005-0000-0000-0000482E0000}"/>
    <cellStyle name="Assumption Percentage. 7 7" xfId="11893" xr:uid="{00000000-0005-0000-0000-0000492E0000}"/>
    <cellStyle name="Assumption Percentage. 7 8" xfId="11894" xr:uid="{00000000-0005-0000-0000-00004A2E0000}"/>
    <cellStyle name="Assumption Percentage. 7 9" xfId="11895" xr:uid="{00000000-0005-0000-0000-00004B2E0000}"/>
    <cellStyle name="Assumption Percentage. 8" xfId="11896" xr:uid="{00000000-0005-0000-0000-00004C2E0000}"/>
    <cellStyle name="Assumption Percentage. 8 10" xfId="11897" xr:uid="{00000000-0005-0000-0000-00004D2E0000}"/>
    <cellStyle name="Assumption Percentage. 8 11" xfId="11898" xr:uid="{00000000-0005-0000-0000-00004E2E0000}"/>
    <cellStyle name="Assumption Percentage. 8 12" xfId="11899" xr:uid="{00000000-0005-0000-0000-00004F2E0000}"/>
    <cellStyle name="Assumption Percentage. 8 13" xfId="11900" xr:uid="{00000000-0005-0000-0000-0000502E0000}"/>
    <cellStyle name="Assumption Percentage. 8 2" xfId="11901" xr:uid="{00000000-0005-0000-0000-0000512E0000}"/>
    <cellStyle name="Assumption Percentage. 8 2 10" xfId="11902" xr:uid="{00000000-0005-0000-0000-0000522E0000}"/>
    <cellStyle name="Assumption Percentage. 8 2 11" xfId="11903" xr:uid="{00000000-0005-0000-0000-0000532E0000}"/>
    <cellStyle name="Assumption Percentage. 8 2 12" xfId="11904" xr:uid="{00000000-0005-0000-0000-0000542E0000}"/>
    <cellStyle name="Assumption Percentage. 8 2 2" xfId="11905" xr:uid="{00000000-0005-0000-0000-0000552E0000}"/>
    <cellStyle name="Assumption Percentage. 8 2 2 10" xfId="11906" xr:uid="{00000000-0005-0000-0000-0000562E0000}"/>
    <cellStyle name="Assumption Percentage. 8 2 2 2" xfId="11907" xr:uid="{00000000-0005-0000-0000-0000572E0000}"/>
    <cellStyle name="Assumption Percentage. 8 2 2 2 10" xfId="11908" xr:uid="{00000000-0005-0000-0000-0000582E0000}"/>
    <cellStyle name="Assumption Percentage. 8 2 2 2 2" xfId="11909" xr:uid="{00000000-0005-0000-0000-0000592E0000}"/>
    <cellStyle name="Assumption Percentage. 8 2 2 2 3" xfId="11910" xr:uid="{00000000-0005-0000-0000-00005A2E0000}"/>
    <cellStyle name="Assumption Percentage. 8 2 2 2 4" xfId="11911" xr:uid="{00000000-0005-0000-0000-00005B2E0000}"/>
    <cellStyle name="Assumption Percentage. 8 2 2 2 5" xfId="11912" xr:uid="{00000000-0005-0000-0000-00005C2E0000}"/>
    <cellStyle name="Assumption Percentage. 8 2 2 2 6" xfId="11913" xr:uid="{00000000-0005-0000-0000-00005D2E0000}"/>
    <cellStyle name="Assumption Percentage. 8 2 2 2 7" xfId="11914" xr:uid="{00000000-0005-0000-0000-00005E2E0000}"/>
    <cellStyle name="Assumption Percentage. 8 2 2 2 8" xfId="11915" xr:uid="{00000000-0005-0000-0000-00005F2E0000}"/>
    <cellStyle name="Assumption Percentage. 8 2 2 2 9" xfId="11916" xr:uid="{00000000-0005-0000-0000-0000602E0000}"/>
    <cellStyle name="Assumption Percentage. 8 2 2 3" xfId="11917" xr:uid="{00000000-0005-0000-0000-0000612E0000}"/>
    <cellStyle name="Assumption Percentage. 8 2 2 4" xfId="11918" xr:uid="{00000000-0005-0000-0000-0000622E0000}"/>
    <cellStyle name="Assumption Percentage. 8 2 2 5" xfId="11919" xr:uid="{00000000-0005-0000-0000-0000632E0000}"/>
    <cellStyle name="Assumption Percentage. 8 2 2 6" xfId="11920" xr:uid="{00000000-0005-0000-0000-0000642E0000}"/>
    <cellStyle name="Assumption Percentage. 8 2 2 7" xfId="11921" xr:uid="{00000000-0005-0000-0000-0000652E0000}"/>
    <cellStyle name="Assumption Percentage. 8 2 2 8" xfId="11922" xr:uid="{00000000-0005-0000-0000-0000662E0000}"/>
    <cellStyle name="Assumption Percentage. 8 2 2 9" xfId="11923" xr:uid="{00000000-0005-0000-0000-0000672E0000}"/>
    <cellStyle name="Assumption Percentage. 8 2 3" xfId="11924" xr:uid="{00000000-0005-0000-0000-0000682E0000}"/>
    <cellStyle name="Assumption Percentage. 8 2 3 10" xfId="11925" xr:uid="{00000000-0005-0000-0000-0000692E0000}"/>
    <cellStyle name="Assumption Percentage. 8 2 3 2" xfId="11926" xr:uid="{00000000-0005-0000-0000-00006A2E0000}"/>
    <cellStyle name="Assumption Percentage. 8 2 3 3" xfId="11927" xr:uid="{00000000-0005-0000-0000-00006B2E0000}"/>
    <cellStyle name="Assumption Percentage. 8 2 3 4" xfId="11928" xr:uid="{00000000-0005-0000-0000-00006C2E0000}"/>
    <cellStyle name="Assumption Percentage. 8 2 3 5" xfId="11929" xr:uid="{00000000-0005-0000-0000-00006D2E0000}"/>
    <cellStyle name="Assumption Percentage. 8 2 3 6" xfId="11930" xr:uid="{00000000-0005-0000-0000-00006E2E0000}"/>
    <cellStyle name="Assumption Percentage. 8 2 3 7" xfId="11931" xr:uid="{00000000-0005-0000-0000-00006F2E0000}"/>
    <cellStyle name="Assumption Percentage. 8 2 3 8" xfId="11932" xr:uid="{00000000-0005-0000-0000-0000702E0000}"/>
    <cellStyle name="Assumption Percentage. 8 2 3 9" xfId="11933" xr:uid="{00000000-0005-0000-0000-0000712E0000}"/>
    <cellStyle name="Assumption Percentage. 8 2 4" xfId="11934" xr:uid="{00000000-0005-0000-0000-0000722E0000}"/>
    <cellStyle name="Assumption Percentage. 8 2 5" xfId="11935" xr:uid="{00000000-0005-0000-0000-0000732E0000}"/>
    <cellStyle name="Assumption Percentage. 8 2 6" xfId="11936" xr:uid="{00000000-0005-0000-0000-0000742E0000}"/>
    <cellStyle name="Assumption Percentage. 8 2 7" xfId="11937" xr:uid="{00000000-0005-0000-0000-0000752E0000}"/>
    <cellStyle name="Assumption Percentage. 8 2 8" xfId="11938" xr:uid="{00000000-0005-0000-0000-0000762E0000}"/>
    <cellStyle name="Assumption Percentage. 8 2 9" xfId="11939" xr:uid="{00000000-0005-0000-0000-0000772E0000}"/>
    <cellStyle name="Assumption Percentage. 8 3" xfId="11940" xr:uid="{00000000-0005-0000-0000-0000782E0000}"/>
    <cellStyle name="Assumption Percentage. 8 3 10" xfId="11941" xr:uid="{00000000-0005-0000-0000-0000792E0000}"/>
    <cellStyle name="Assumption Percentage. 8 3 2" xfId="11942" xr:uid="{00000000-0005-0000-0000-00007A2E0000}"/>
    <cellStyle name="Assumption Percentage. 8 3 2 10" xfId="11943" xr:uid="{00000000-0005-0000-0000-00007B2E0000}"/>
    <cellStyle name="Assumption Percentage. 8 3 2 2" xfId="11944" xr:uid="{00000000-0005-0000-0000-00007C2E0000}"/>
    <cellStyle name="Assumption Percentage. 8 3 2 3" xfId="11945" xr:uid="{00000000-0005-0000-0000-00007D2E0000}"/>
    <cellStyle name="Assumption Percentage. 8 3 2 4" xfId="11946" xr:uid="{00000000-0005-0000-0000-00007E2E0000}"/>
    <cellStyle name="Assumption Percentage. 8 3 2 5" xfId="11947" xr:uid="{00000000-0005-0000-0000-00007F2E0000}"/>
    <cellStyle name="Assumption Percentage. 8 3 2 6" xfId="11948" xr:uid="{00000000-0005-0000-0000-0000802E0000}"/>
    <cellStyle name="Assumption Percentage. 8 3 2 7" xfId="11949" xr:uid="{00000000-0005-0000-0000-0000812E0000}"/>
    <cellStyle name="Assumption Percentage. 8 3 2 8" xfId="11950" xr:uid="{00000000-0005-0000-0000-0000822E0000}"/>
    <cellStyle name="Assumption Percentage. 8 3 2 9" xfId="11951" xr:uid="{00000000-0005-0000-0000-0000832E0000}"/>
    <cellStyle name="Assumption Percentage. 8 3 3" xfId="11952" xr:uid="{00000000-0005-0000-0000-0000842E0000}"/>
    <cellStyle name="Assumption Percentage. 8 3 4" xfId="11953" xr:uid="{00000000-0005-0000-0000-0000852E0000}"/>
    <cellStyle name="Assumption Percentage. 8 3 5" xfId="11954" xr:uid="{00000000-0005-0000-0000-0000862E0000}"/>
    <cellStyle name="Assumption Percentage. 8 3 6" xfId="11955" xr:uid="{00000000-0005-0000-0000-0000872E0000}"/>
    <cellStyle name="Assumption Percentage. 8 3 7" xfId="11956" xr:uid="{00000000-0005-0000-0000-0000882E0000}"/>
    <cellStyle name="Assumption Percentage. 8 3 8" xfId="11957" xr:uid="{00000000-0005-0000-0000-0000892E0000}"/>
    <cellStyle name="Assumption Percentage. 8 3 9" xfId="11958" xr:uid="{00000000-0005-0000-0000-00008A2E0000}"/>
    <cellStyle name="Assumption Percentage. 8 4" xfId="11959" xr:uid="{00000000-0005-0000-0000-00008B2E0000}"/>
    <cellStyle name="Assumption Percentage. 8 4 10" xfId="11960" xr:uid="{00000000-0005-0000-0000-00008C2E0000}"/>
    <cellStyle name="Assumption Percentage. 8 4 2" xfId="11961" xr:uid="{00000000-0005-0000-0000-00008D2E0000}"/>
    <cellStyle name="Assumption Percentage. 8 4 3" xfId="11962" xr:uid="{00000000-0005-0000-0000-00008E2E0000}"/>
    <cellStyle name="Assumption Percentage. 8 4 4" xfId="11963" xr:uid="{00000000-0005-0000-0000-00008F2E0000}"/>
    <cellStyle name="Assumption Percentage. 8 4 5" xfId="11964" xr:uid="{00000000-0005-0000-0000-0000902E0000}"/>
    <cellStyle name="Assumption Percentage. 8 4 6" xfId="11965" xr:uid="{00000000-0005-0000-0000-0000912E0000}"/>
    <cellStyle name="Assumption Percentage. 8 4 7" xfId="11966" xr:uid="{00000000-0005-0000-0000-0000922E0000}"/>
    <cellStyle name="Assumption Percentage. 8 4 8" xfId="11967" xr:uid="{00000000-0005-0000-0000-0000932E0000}"/>
    <cellStyle name="Assumption Percentage. 8 4 9" xfId="11968" xr:uid="{00000000-0005-0000-0000-0000942E0000}"/>
    <cellStyle name="Assumption Percentage. 8 5" xfId="11969" xr:uid="{00000000-0005-0000-0000-0000952E0000}"/>
    <cellStyle name="Assumption Percentage. 8 6" xfId="11970" xr:uid="{00000000-0005-0000-0000-0000962E0000}"/>
    <cellStyle name="Assumption Percentage. 8 7" xfId="11971" xr:uid="{00000000-0005-0000-0000-0000972E0000}"/>
    <cellStyle name="Assumption Percentage. 8 8" xfId="11972" xr:uid="{00000000-0005-0000-0000-0000982E0000}"/>
    <cellStyle name="Assumption Percentage. 8 9" xfId="11973" xr:uid="{00000000-0005-0000-0000-0000992E0000}"/>
    <cellStyle name="Assumption Percentage. 9" xfId="11974" xr:uid="{00000000-0005-0000-0000-00009A2E0000}"/>
    <cellStyle name="Assumption Percentage. 9 10" xfId="11975" xr:uid="{00000000-0005-0000-0000-00009B2E0000}"/>
    <cellStyle name="Assumption Percentage. 9 11" xfId="11976" xr:uid="{00000000-0005-0000-0000-00009C2E0000}"/>
    <cellStyle name="Assumption Percentage. 9 12" xfId="11977" xr:uid="{00000000-0005-0000-0000-00009D2E0000}"/>
    <cellStyle name="Assumption Percentage. 9 13" xfId="11978" xr:uid="{00000000-0005-0000-0000-00009E2E0000}"/>
    <cellStyle name="Assumption Percentage. 9 2" xfId="11979" xr:uid="{00000000-0005-0000-0000-00009F2E0000}"/>
    <cellStyle name="Assumption Percentage. 9 2 10" xfId="11980" xr:uid="{00000000-0005-0000-0000-0000A02E0000}"/>
    <cellStyle name="Assumption Percentage. 9 2 11" xfId="11981" xr:uid="{00000000-0005-0000-0000-0000A12E0000}"/>
    <cellStyle name="Assumption Percentage. 9 2 12" xfId="11982" xr:uid="{00000000-0005-0000-0000-0000A22E0000}"/>
    <cellStyle name="Assumption Percentage. 9 2 2" xfId="11983" xr:uid="{00000000-0005-0000-0000-0000A32E0000}"/>
    <cellStyle name="Assumption Percentage. 9 2 2 10" xfId="11984" xr:uid="{00000000-0005-0000-0000-0000A42E0000}"/>
    <cellStyle name="Assumption Percentage. 9 2 2 2" xfId="11985" xr:uid="{00000000-0005-0000-0000-0000A52E0000}"/>
    <cellStyle name="Assumption Percentage. 9 2 2 2 10" xfId="11986" xr:uid="{00000000-0005-0000-0000-0000A62E0000}"/>
    <cellStyle name="Assumption Percentage. 9 2 2 2 2" xfId="11987" xr:uid="{00000000-0005-0000-0000-0000A72E0000}"/>
    <cellStyle name="Assumption Percentage. 9 2 2 2 3" xfId="11988" xr:uid="{00000000-0005-0000-0000-0000A82E0000}"/>
    <cellStyle name="Assumption Percentage. 9 2 2 2 4" xfId="11989" xr:uid="{00000000-0005-0000-0000-0000A92E0000}"/>
    <cellStyle name="Assumption Percentage. 9 2 2 2 5" xfId="11990" xr:uid="{00000000-0005-0000-0000-0000AA2E0000}"/>
    <cellStyle name="Assumption Percentage. 9 2 2 2 6" xfId="11991" xr:uid="{00000000-0005-0000-0000-0000AB2E0000}"/>
    <cellStyle name="Assumption Percentage. 9 2 2 2 7" xfId="11992" xr:uid="{00000000-0005-0000-0000-0000AC2E0000}"/>
    <cellStyle name="Assumption Percentage. 9 2 2 2 8" xfId="11993" xr:uid="{00000000-0005-0000-0000-0000AD2E0000}"/>
    <cellStyle name="Assumption Percentage. 9 2 2 2 9" xfId="11994" xr:uid="{00000000-0005-0000-0000-0000AE2E0000}"/>
    <cellStyle name="Assumption Percentage. 9 2 2 3" xfId="11995" xr:uid="{00000000-0005-0000-0000-0000AF2E0000}"/>
    <cellStyle name="Assumption Percentage. 9 2 2 4" xfId="11996" xr:uid="{00000000-0005-0000-0000-0000B02E0000}"/>
    <cellStyle name="Assumption Percentage. 9 2 2 5" xfId="11997" xr:uid="{00000000-0005-0000-0000-0000B12E0000}"/>
    <cellStyle name="Assumption Percentage. 9 2 2 6" xfId="11998" xr:uid="{00000000-0005-0000-0000-0000B22E0000}"/>
    <cellStyle name="Assumption Percentage. 9 2 2 7" xfId="11999" xr:uid="{00000000-0005-0000-0000-0000B32E0000}"/>
    <cellStyle name="Assumption Percentage. 9 2 2 8" xfId="12000" xr:uid="{00000000-0005-0000-0000-0000B42E0000}"/>
    <cellStyle name="Assumption Percentage. 9 2 2 9" xfId="12001" xr:uid="{00000000-0005-0000-0000-0000B52E0000}"/>
    <cellStyle name="Assumption Percentage. 9 2 3" xfId="12002" xr:uid="{00000000-0005-0000-0000-0000B62E0000}"/>
    <cellStyle name="Assumption Percentage. 9 2 3 10" xfId="12003" xr:uid="{00000000-0005-0000-0000-0000B72E0000}"/>
    <cellStyle name="Assumption Percentage. 9 2 3 2" xfId="12004" xr:uid="{00000000-0005-0000-0000-0000B82E0000}"/>
    <cellStyle name="Assumption Percentage. 9 2 3 3" xfId="12005" xr:uid="{00000000-0005-0000-0000-0000B92E0000}"/>
    <cellStyle name="Assumption Percentage. 9 2 3 4" xfId="12006" xr:uid="{00000000-0005-0000-0000-0000BA2E0000}"/>
    <cellStyle name="Assumption Percentage. 9 2 3 5" xfId="12007" xr:uid="{00000000-0005-0000-0000-0000BB2E0000}"/>
    <cellStyle name="Assumption Percentage. 9 2 3 6" xfId="12008" xr:uid="{00000000-0005-0000-0000-0000BC2E0000}"/>
    <cellStyle name="Assumption Percentage. 9 2 3 7" xfId="12009" xr:uid="{00000000-0005-0000-0000-0000BD2E0000}"/>
    <cellStyle name="Assumption Percentage. 9 2 3 8" xfId="12010" xr:uid="{00000000-0005-0000-0000-0000BE2E0000}"/>
    <cellStyle name="Assumption Percentage. 9 2 3 9" xfId="12011" xr:uid="{00000000-0005-0000-0000-0000BF2E0000}"/>
    <cellStyle name="Assumption Percentage. 9 2 4" xfId="12012" xr:uid="{00000000-0005-0000-0000-0000C02E0000}"/>
    <cellStyle name="Assumption Percentage. 9 2 5" xfId="12013" xr:uid="{00000000-0005-0000-0000-0000C12E0000}"/>
    <cellStyle name="Assumption Percentage. 9 2 6" xfId="12014" xr:uid="{00000000-0005-0000-0000-0000C22E0000}"/>
    <cellStyle name="Assumption Percentage. 9 2 7" xfId="12015" xr:uid="{00000000-0005-0000-0000-0000C32E0000}"/>
    <cellStyle name="Assumption Percentage. 9 2 8" xfId="12016" xr:uid="{00000000-0005-0000-0000-0000C42E0000}"/>
    <cellStyle name="Assumption Percentage. 9 2 9" xfId="12017" xr:uid="{00000000-0005-0000-0000-0000C52E0000}"/>
    <cellStyle name="Assumption Percentage. 9 3" xfId="12018" xr:uid="{00000000-0005-0000-0000-0000C62E0000}"/>
    <cellStyle name="Assumption Percentage. 9 3 10" xfId="12019" xr:uid="{00000000-0005-0000-0000-0000C72E0000}"/>
    <cellStyle name="Assumption Percentage. 9 3 2" xfId="12020" xr:uid="{00000000-0005-0000-0000-0000C82E0000}"/>
    <cellStyle name="Assumption Percentage. 9 3 2 10" xfId="12021" xr:uid="{00000000-0005-0000-0000-0000C92E0000}"/>
    <cellStyle name="Assumption Percentage. 9 3 2 2" xfId="12022" xr:uid="{00000000-0005-0000-0000-0000CA2E0000}"/>
    <cellStyle name="Assumption Percentage. 9 3 2 3" xfId="12023" xr:uid="{00000000-0005-0000-0000-0000CB2E0000}"/>
    <cellStyle name="Assumption Percentage. 9 3 2 4" xfId="12024" xr:uid="{00000000-0005-0000-0000-0000CC2E0000}"/>
    <cellStyle name="Assumption Percentage. 9 3 2 5" xfId="12025" xr:uid="{00000000-0005-0000-0000-0000CD2E0000}"/>
    <cellStyle name="Assumption Percentage. 9 3 2 6" xfId="12026" xr:uid="{00000000-0005-0000-0000-0000CE2E0000}"/>
    <cellStyle name="Assumption Percentage. 9 3 2 7" xfId="12027" xr:uid="{00000000-0005-0000-0000-0000CF2E0000}"/>
    <cellStyle name="Assumption Percentage. 9 3 2 8" xfId="12028" xr:uid="{00000000-0005-0000-0000-0000D02E0000}"/>
    <cellStyle name="Assumption Percentage. 9 3 2 9" xfId="12029" xr:uid="{00000000-0005-0000-0000-0000D12E0000}"/>
    <cellStyle name="Assumption Percentage. 9 3 3" xfId="12030" xr:uid="{00000000-0005-0000-0000-0000D22E0000}"/>
    <cellStyle name="Assumption Percentage. 9 3 4" xfId="12031" xr:uid="{00000000-0005-0000-0000-0000D32E0000}"/>
    <cellStyle name="Assumption Percentage. 9 3 5" xfId="12032" xr:uid="{00000000-0005-0000-0000-0000D42E0000}"/>
    <cellStyle name="Assumption Percentage. 9 3 6" xfId="12033" xr:uid="{00000000-0005-0000-0000-0000D52E0000}"/>
    <cellStyle name="Assumption Percentage. 9 3 7" xfId="12034" xr:uid="{00000000-0005-0000-0000-0000D62E0000}"/>
    <cellStyle name="Assumption Percentage. 9 3 8" xfId="12035" xr:uid="{00000000-0005-0000-0000-0000D72E0000}"/>
    <cellStyle name="Assumption Percentage. 9 3 9" xfId="12036" xr:uid="{00000000-0005-0000-0000-0000D82E0000}"/>
    <cellStyle name="Assumption Percentage. 9 4" xfId="12037" xr:uid="{00000000-0005-0000-0000-0000D92E0000}"/>
    <cellStyle name="Assumption Percentage. 9 4 10" xfId="12038" xr:uid="{00000000-0005-0000-0000-0000DA2E0000}"/>
    <cellStyle name="Assumption Percentage. 9 4 2" xfId="12039" xr:uid="{00000000-0005-0000-0000-0000DB2E0000}"/>
    <cellStyle name="Assumption Percentage. 9 4 3" xfId="12040" xr:uid="{00000000-0005-0000-0000-0000DC2E0000}"/>
    <cellStyle name="Assumption Percentage. 9 4 4" xfId="12041" xr:uid="{00000000-0005-0000-0000-0000DD2E0000}"/>
    <cellStyle name="Assumption Percentage. 9 4 5" xfId="12042" xr:uid="{00000000-0005-0000-0000-0000DE2E0000}"/>
    <cellStyle name="Assumption Percentage. 9 4 6" xfId="12043" xr:uid="{00000000-0005-0000-0000-0000DF2E0000}"/>
    <cellStyle name="Assumption Percentage. 9 4 7" xfId="12044" xr:uid="{00000000-0005-0000-0000-0000E02E0000}"/>
    <cellStyle name="Assumption Percentage. 9 4 8" xfId="12045" xr:uid="{00000000-0005-0000-0000-0000E12E0000}"/>
    <cellStyle name="Assumption Percentage. 9 4 9" xfId="12046" xr:uid="{00000000-0005-0000-0000-0000E22E0000}"/>
    <cellStyle name="Assumption Percentage. 9 5" xfId="12047" xr:uid="{00000000-0005-0000-0000-0000E32E0000}"/>
    <cellStyle name="Assumption Percentage. 9 6" xfId="12048" xr:uid="{00000000-0005-0000-0000-0000E42E0000}"/>
    <cellStyle name="Assumption Percentage. 9 7" xfId="12049" xr:uid="{00000000-0005-0000-0000-0000E52E0000}"/>
    <cellStyle name="Assumption Percentage. 9 8" xfId="12050" xr:uid="{00000000-0005-0000-0000-0000E62E0000}"/>
    <cellStyle name="Assumption Percentage. 9 9" xfId="12051" xr:uid="{00000000-0005-0000-0000-0000E72E0000}"/>
    <cellStyle name="Assumption Year." xfId="12052" xr:uid="{00000000-0005-0000-0000-0000E82E0000}"/>
    <cellStyle name="Assumption Year. 10" xfId="12053" xr:uid="{00000000-0005-0000-0000-0000E92E0000}"/>
    <cellStyle name="Assumption Year. 10 10" xfId="12054" xr:uid="{00000000-0005-0000-0000-0000EA2E0000}"/>
    <cellStyle name="Assumption Year. 10 11" xfId="12055" xr:uid="{00000000-0005-0000-0000-0000EB2E0000}"/>
    <cellStyle name="Assumption Year. 10 12" xfId="12056" xr:uid="{00000000-0005-0000-0000-0000EC2E0000}"/>
    <cellStyle name="Assumption Year. 10 13" xfId="12057" xr:uid="{00000000-0005-0000-0000-0000ED2E0000}"/>
    <cellStyle name="Assumption Year. 10 2" xfId="12058" xr:uid="{00000000-0005-0000-0000-0000EE2E0000}"/>
    <cellStyle name="Assumption Year. 10 2 10" xfId="12059" xr:uid="{00000000-0005-0000-0000-0000EF2E0000}"/>
    <cellStyle name="Assumption Year. 10 2 11" xfId="12060" xr:uid="{00000000-0005-0000-0000-0000F02E0000}"/>
    <cellStyle name="Assumption Year. 10 2 12" xfId="12061" xr:uid="{00000000-0005-0000-0000-0000F12E0000}"/>
    <cellStyle name="Assumption Year. 10 2 2" xfId="12062" xr:uid="{00000000-0005-0000-0000-0000F22E0000}"/>
    <cellStyle name="Assumption Year. 10 2 2 10" xfId="12063" xr:uid="{00000000-0005-0000-0000-0000F32E0000}"/>
    <cellStyle name="Assumption Year. 10 2 2 2" xfId="12064" xr:uid="{00000000-0005-0000-0000-0000F42E0000}"/>
    <cellStyle name="Assumption Year. 10 2 2 2 10" xfId="12065" xr:uid="{00000000-0005-0000-0000-0000F52E0000}"/>
    <cellStyle name="Assumption Year. 10 2 2 2 2" xfId="12066" xr:uid="{00000000-0005-0000-0000-0000F62E0000}"/>
    <cellStyle name="Assumption Year. 10 2 2 2 3" xfId="12067" xr:uid="{00000000-0005-0000-0000-0000F72E0000}"/>
    <cellStyle name="Assumption Year. 10 2 2 2 4" xfId="12068" xr:uid="{00000000-0005-0000-0000-0000F82E0000}"/>
    <cellStyle name="Assumption Year. 10 2 2 2 5" xfId="12069" xr:uid="{00000000-0005-0000-0000-0000F92E0000}"/>
    <cellStyle name="Assumption Year. 10 2 2 2 6" xfId="12070" xr:uid="{00000000-0005-0000-0000-0000FA2E0000}"/>
    <cellStyle name="Assumption Year. 10 2 2 2 7" xfId="12071" xr:uid="{00000000-0005-0000-0000-0000FB2E0000}"/>
    <cellStyle name="Assumption Year. 10 2 2 2 8" xfId="12072" xr:uid="{00000000-0005-0000-0000-0000FC2E0000}"/>
    <cellStyle name="Assumption Year. 10 2 2 2 9" xfId="12073" xr:uid="{00000000-0005-0000-0000-0000FD2E0000}"/>
    <cellStyle name="Assumption Year. 10 2 2 3" xfId="12074" xr:uid="{00000000-0005-0000-0000-0000FE2E0000}"/>
    <cellStyle name="Assumption Year. 10 2 2 4" xfId="12075" xr:uid="{00000000-0005-0000-0000-0000FF2E0000}"/>
    <cellStyle name="Assumption Year. 10 2 2 5" xfId="12076" xr:uid="{00000000-0005-0000-0000-0000002F0000}"/>
    <cellStyle name="Assumption Year. 10 2 2 6" xfId="12077" xr:uid="{00000000-0005-0000-0000-0000012F0000}"/>
    <cellStyle name="Assumption Year. 10 2 2 7" xfId="12078" xr:uid="{00000000-0005-0000-0000-0000022F0000}"/>
    <cellStyle name="Assumption Year. 10 2 2 8" xfId="12079" xr:uid="{00000000-0005-0000-0000-0000032F0000}"/>
    <cellStyle name="Assumption Year. 10 2 2 9" xfId="12080" xr:uid="{00000000-0005-0000-0000-0000042F0000}"/>
    <cellStyle name="Assumption Year. 10 2 3" xfId="12081" xr:uid="{00000000-0005-0000-0000-0000052F0000}"/>
    <cellStyle name="Assumption Year. 10 2 3 10" xfId="12082" xr:uid="{00000000-0005-0000-0000-0000062F0000}"/>
    <cellStyle name="Assumption Year. 10 2 3 2" xfId="12083" xr:uid="{00000000-0005-0000-0000-0000072F0000}"/>
    <cellStyle name="Assumption Year. 10 2 3 3" xfId="12084" xr:uid="{00000000-0005-0000-0000-0000082F0000}"/>
    <cellStyle name="Assumption Year. 10 2 3 4" xfId="12085" xr:uid="{00000000-0005-0000-0000-0000092F0000}"/>
    <cellStyle name="Assumption Year. 10 2 3 5" xfId="12086" xr:uid="{00000000-0005-0000-0000-00000A2F0000}"/>
    <cellStyle name="Assumption Year. 10 2 3 6" xfId="12087" xr:uid="{00000000-0005-0000-0000-00000B2F0000}"/>
    <cellStyle name="Assumption Year. 10 2 3 7" xfId="12088" xr:uid="{00000000-0005-0000-0000-00000C2F0000}"/>
    <cellStyle name="Assumption Year. 10 2 3 8" xfId="12089" xr:uid="{00000000-0005-0000-0000-00000D2F0000}"/>
    <cellStyle name="Assumption Year. 10 2 3 9" xfId="12090" xr:uid="{00000000-0005-0000-0000-00000E2F0000}"/>
    <cellStyle name="Assumption Year. 10 2 4" xfId="12091" xr:uid="{00000000-0005-0000-0000-00000F2F0000}"/>
    <cellStyle name="Assumption Year. 10 2 5" xfId="12092" xr:uid="{00000000-0005-0000-0000-0000102F0000}"/>
    <cellStyle name="Assumption Year. 10 2 6" xfId="12093" xr:uid="{00000000-0005-0000-0000-0000112F0000}"/>
    <cellStyle name="Assumption Year. 10 2 7" xfId="12094" xr:uid="{00000000-0005-0000-0000-0000122F0000}"/>
    <cellStyle name="Assumption Year. 10 2 8" xfId="12095" xr:uid="{00000000-0005-0000-0000-0000132F0000}"/>
    <cellStyle name="Assumption Year. 10 2 9" xfId="12096" xr:uid="{00000000-0005-0000-0000-0000142F0000}"/>
    <cellStyle name="Assumption Year. 10 3" xfId="12097" xr:uid="{00000000-0005-0000-0000-0000152F0000}"/>
    <cellStyle name="Assumption Year. 10 3 10" xfId="12098" xr:uid="{00000000-0005-0000-0000-0000162F0000}"/>
    <cellStyle name="Assumption Year. 10 3 2" xfId="12099" xr:uid="{00000000-0005-0000-0000-0000172F0000}"/>
    <cellStyle name="Assumption Year. 10 3 2 10" xfId="12100" xr:uid="{00000000-0005-0000-0000-0000182F0000}"/>
    <cellStyle name="Assumption Year. 10 3 2 2" xfId="12101" xr:uid="{00000000-0005-0000-0000-0000192F0000}"/>
    <cellStyle name="Assumption Year. 10 3 2 3" xfId="12102" xr:uid="{00000000-0005-0000-0000-00001A2F0000}"/>
    <cellStyle name="Assumption Year. 10 3 2 4" xfId="12103" xr:uid="{00000000-0005-0000-0000-00001B2F0000}"/>
    <cellStyle name="Assumption Year. 10 3 2 5" xfId="12104" xr:uid="{00000000-0005-0000-0000-00001C2F0000}"/>
    <cellStyle name="Assumption Year. 10 3 2 6" xfId="12105" xr:uid="{00000000-0005-0000-0000-00001D2F0000}"/>
    <cellStyle name="Assumption Year. 10 3 2 7" xfId="12106" xr:uid="{00000000-0005-0000-0000-00001E2F0000}"/>
    <cellStyle name="Assumption Year. 10 3 2 8" xfId="12107" xr:uid="{00000000-0005-0000-0000-00001F2F0000}"/>
    <cellStyle name="Assumption Year. 10 3 2 9" xfId="12108" xr:uid="{00000000-0005-0000-0000-0000202F0000}"/>
    <cellStyle name="Assumption Year. 10 3 3" xfId="12109" xr:uid="{00000000-0005-0000-0000-0000212F0000}"/>
    <cellStyle name="Assumption Year. 10 3 4" xfId="12110" xr:uid="{00000000-0005-0000-0000-0000222F0000}"/>
    <cellStyle name="Assumption Year. 10 3 5" xfId="12111" xr:uid="{00000000-0005-0000-0000-0000232F0000}"/>
    <cellStyle name="Assumption Year. 10 3 6" xfId="12112" xr:uid="{00000000-0005-0000-0000-0000242F0000}"/>
    <cellStyle name="Assumption Year. 10 3 7" xfId="12113" xr:uid="{00000000-0005-0000-0000-0000252F0000}"/>
    <cellStyle name="Assumption Year. 10 3 8" xfId="12114" xr:uid="{00000000-0005-0000-0000-0000262F0000}"/>
    <cellStyle name="Assumption Year. 10 3 9" xfId="12115" xr:uid="{00000000-0005-0000-0000-0000272F0000}"/>
    <cellStyle name="Assumption Year. 10 4" xfId="12116" xr:uid="{00000000-0005-0000-0000-0000282F0000}"/>
    <cellStyle name="Assumption Year. 10 4 10" xfId="12117" xr:uid="{00000000-0005-0000-0000-0000292F0000}"/>
    <cellStyle name="Assumption Year. 10 4 2" xfId="12118" xr:uid="{00000000-0005-0000-0000-00002A2F0000}"/>
    <cellStyle name="Assumption Year. 10 4 3" xfId="12119" xr:uid="{00000000-0005-0000-0000-00002B2F0000}"/>
    <cellStyle name="Assumption Year. 10 4 4" xfId="12120" xr:uid="{00000000-0005-0000-0000-00002C2F0000}"/>
    <cellStyle name="Assumption Year. 10 4 5" xfId="12121" xr:uid="{00000000-0005-0000-0000-00002D2F0000}"/>
    <cellStyle name="Assumption Year. 10 4 6" xfId="12122" xr:uid="{00000000-0005-0000-0000-00002E2F0000}"/>
    <cellStyle name="Assumption Year. 10 4 7" xfId="12123" xr:uid="{00000000-0005-0000-0000-00002F2F0000}"/>
    <cellStyle name="Assumption Year. 10 4 8" xfId="12124" xr:uid="{00000000-0005-0000-0000-0000302F0000}"/>
    <cellStyle name="Assumption Year. 10 4 9" xfId="12125" xr:uid="{00000000-0005-0000-0000-0000312F0000}"/>
    <cellStyle name="Assumption Year. 10 5" xfId="12126" xr:uid="{00000000-0005-0000-0000-0000322F0000}"/>
    <cellStyle name="Assumption Year. 10 6" xfId="12127" xr:uid="{00000000-0005-0000-0000-0000332F0000}"/>
    <cellStyle name="Assumption Year. 10 7" xfId="12128" xr:uid="{00000000-0005-0000-0000-0000342F0000}"/>
    <cellStyle name="Assumption Year. 10 8" xfId="12129" xr:uid="{00000000-0005-0000-0000-0000352F0000}"/>
    <cellStyle name="Assumption Year. 10 9" xfId="12130" xr:uid="{00000000-0005-0000-0000-0000362F0000}"/>
    <cellStyle name="Assumption Year. 11" xfId="12131" xr:uid="{00000000-0005-0000-0000-0000372F0000}"/>
    <cellStyle name="Assumption Year. 11 10" xfId="12132" xr:uid="{00000000-0005-0000-0000-0000382F0000}"/>
    <cellStyle name="Assumption Year. 11 11" xfId="12133" xr:uid="{00000000-0005-0000-0000-0000392F0000}"/>
    <cellStyle name="Assumption Year. 11 12" xfId="12134" xr:uid="{00000000-0005-0000-0000-00003A2F0000}"/>
    <cellStyle name="Assumption Year. 11 2" xfId="12135" xr:uid="{00000000-0005-0000-0000-00003B2F0000}"/>
    <cellStyle name="Assumption Year. 11 2 10" xfId="12136" xr:uid="{00000000-0005-0000-0000-00003C2F0000}"/>
    <cellStyle name="Assumption Year. 11 2 2" xfId="12137" xr:uid="{00000000-0005-0000-0000-00003D2F0000}"/>
    <cellStyle name="Assumption Year. 11 2 2 10" xfId="12138" xr:uid="{00000000-0005-0000-0000-00003E2F0000}"/>
    <cellStyle name="Assumption Year. 11 2 2 2" xfId="12139" xr:uid="{00000000-0005-0000-0000-00003F2F0000}"/>
    <cellStyle name="Assumption Year. 11 2 2 3" xfId="12140" xr:uid="{00000000-0005-0000-0000-0000402F0000}"/>
    <cellStyle name="Assumption Year. 11 2 2 4" xfId="12141" xr:uid="{00000000-0005-0000-0000-0000412F0000}"/>
    <cellStyle name="Assumption Year. 11 2 2 5" xfId="12142" xr:uid="{00000000-0005-0000-0000-0000422F0000}"/>
    <cellStyle name="Assumption Year. 11 2 2 6" xfId="12143" xr:uid="{00000000-0005-0000-0000-0000432F0000}"/>
    <cellStyle name="Assumption Year. 11 2 2 7" xfId="12144" xr:uid="{00000000-0005-0000-0000-0000442F0000}"/>
    <cellStyle name="Assumption Year. 11 2 2 8" xfId="12145" xr:uid="{00000000-0005-0000-0000-0000452F0000}"/>
    <cellStyle name="Assumption Year. 11 2 2 9" xfId="12146" xr:uid="{00000000-0005-0000-0000-0000462F0000}"/>
    <cellStyle name="Assumption Year. 11 2 3" xfId="12147" xr:uid="{00000000-0005-0000-0000-0000472F0000}"/>
    <cellStyle name="Assumption Year. 11 2 4" xfId="12148" xr:uid="{00000000-0005-0000-0000-0000482F0000}"/>
    <cellStyle name="Assumption Year. 11 2 5" xfId="12149" xr:uid="{00000000-0005-0000-0000-0000492F0000}"/>
    <cellStyle name="Assumption Year. 11 2 6" xfId="12150" xr:uid="{00000000-0005-0000-0000-00004A2F0000}"/>
    <cellStyle name="Assumption Year. 11 2 7" xfId="12151" xr:uid="{00000000-0005-0000-0000-00004B2F0000}"/>
    <cellStyle name="Assumption Year. 11 2 8" xfId="12152" xr:uid="{00000000-0005-0000-0000-00004C2F0000}"/>
    <cellStyle name="Assumption Year. 11 2 9" xfId="12153" xr:uid="{00000000-0005-0000-0000-00004D2F0000}"/>
    <cellStyle name="Assumption Year. 11 3" xfId="12154" xr:uid="{00000000-0005-0000-0000-00004E2F0000}"/>
    <cellStyle name="Assumption Year. 11 3 10" xfId="12155" xr:uid="{00000000-0005-0000-0000-00004F2F0000}"/>
    <cellStyle name="Assumption Year. 11 3 2" xfId="12156" xr:uid="{00000000-0005-0000-0000-0000502F0000}"/>
    <cellStyle name="Assumption Year. 11 3 3" xfId="12157" xr:uid="{00000000-0005-0000-0000-0000512F0000}"/>
    <cellStyle name="Assumption Year. 11 3 4" xfId="12158" xr:uid="{00000000-0005-0000-0000-0000522F0000}"/>
    <cellStyle name="Assumption Year. 11 3 5" xfId="12159" xr:uid="{00000000-0005-0000-0000-0000532F0000}"/>
    <cellStyle name="Assumption Year. 11 3 6" xfId="12160" xr:uid="{00000000-0005-0000-0000-0000542F0000}"/>
    <cellStyle name="Assumption Year. 11 3 7" xfId="12161" xr:uid="{00000000-0005-0000-0000-0000552F0000}"/>
    <cellStyle name="Assumption Year. 11 3 8" xfId="12162" xr:uid="{00000000-0005-0000-0000-0000562F0000}"/>
    <cellStyle name="Assumption Year. 11 3 9" xfId="12163" xr:uid="{00000000-0005-0000-0000-0000572F0000}"/>
    <cellStyle name="Assumption Year. 11 4" xfId="12164" xr:uid="{00000000-0005-0000-0000-0000582F0000}"/>
    <cellStyle name="Assumption Year. 11 5" xfId="12165" xr:uid="{00000000-0005-0000-0000-0000592F0000}"/>
    <cellStyle name="Assumption Year. 11 6" xfId="12166" xr:uid="{00000000-0005-0000-0000-00005A2F0000}"/>
    <cellStyle name="Assumption Year. 11 7" xfId="12167" xr:uid="{00000000-0005-0000-0000-00005B2F0000}"/>
    <cellStyle name="Assumption Year. 11 8" xfId="12168" xr:uid="{00000000-0005-0000-0000-00005C2F0000}"/>
    <cellStyle name="Assumption Year. 11 9" xfId="12169" xr:uid="{00000000-0005-0000-0000-00005D2F0000}"/>
    <cellStyle name="Assumption Year. 12" xfId="12170" xr:uid="{00000000-0005-0000-0000-00005E2F0000}"/>
    <cellStyle name="Assumption Year. 12 10" xfId="12171" xr:uid="{00000000-0005-0000-0000-00005F2F0000}"/>
    <cellStyle name="Assumption Year. 12 11" xfId="12172" xr:uid="{00000000-0005-0000-0000-0000602F0000}"/>
    <cellStyle name="Assumption Year. 12 12" xfId="12173" xr:uid="{00000000-0005-0000-0000-0000612F0000}"/>
    <cellStyle name="Assumption Year. 12 2" xfId="12174" xr:uid="{00000000-0005-0000-0000-0000622F0000}"/>
    <cellStyle name="Assumption Year. 12 2 10" xfId="12175" xr:uid="{00000000-0005-0000-0000-0000632F0000}"/>
    <cellStyle name="Assumption Year. 12 2 2" xfId="12176" xr:uid="{00000000-0005-0000-0000-0000642F0000}"/>
    <cellStyle name="Assumption Year. 12 2 2 10" xfId="12177" xr:uid="{00000000-0005-0000-0000-0000652F0000}"/>
    <cellStyle name="Assumption Year. 12 2 2 2" xfId="12178" xr:uid="{00000000-0005-0000-0000-0000662F0000}"/>
    <cellStyle name="Assumption Year. 12 2 2 3" xfId="12179" xr:uid="{00000000-0005-0000-0000-0000672F0000}"/>
    <cellStyle name="Assumption Year. 12 2 2 4" xfId="12180" xr:uid="{00000000-0005-0000-0000-0000682F0000}"/>
    <cellStyle name="Assumption Year. 12 2 2 5" xfId="12181" xr:uid="{00000000-0005-0000-0000-0000692F0000}"/>
    <cellStyle name="Assumption Year. 12 2 2 6" xfId="12182" xr:uid="{00000000-0005-0000-0000-00006A2F0000}"/>
    <cellStyle name="Assumption Year. 12 2 2 7" xfId="12183" xr:uid="{00000000-0005-0000-0000-00006B2F0000}"/>
    <cellStyle name="Assumption Year. 12 2 2 8" xfId="12184" xr:uid="{00000000-0005-0000-0000-00006C2F0000}"/>
    <cellStyle name="Assumption Year. 12 2 2 9" xfId="12185" xr:uid="{00000000-0005-0000-0000-00006D2F0000}"/>
    <cellStyle name="Assumption Year. 12 2 3" xfId="12186" xr:uid="{00000000-0005-0000-0000-00006E2F0000}"/>
    <cellStyle name="Assumption Year. 12 2 4" xfId="12187" xr:uid="{00000000-0005-0000-0000-00006F2F0000}"/>
    <cellStyle name="Assumption Year. 12 2 5" xfId="12188" xr:uid="{00000000-0005-0000-0000-0000702F0000}"/>
    <cellStyle name="Assumption Year. 12 2 6" xfId="12189" xr:uid="{00000000-0005-0000-0000-0000712F0000}"/>
    <cellStyle name="Assumption Year. 12 2 7" xfId="12190" xr:uid="{00000000-0005-0000-0000-0000722F0000}"/>
    <cellStyle name="Assumption Year. 12 2 8" xfId="12191" xr:uid="{00000000-0005-0000-0000-0000732F0000}"/>
    <cellStyle name="Assumption Year. 12 2 9" xfId="12192" xr:uid="{00000000-0005-0000-0000-0000742F0000}"/>
    <cellStyle name="Assumption Year. 12 3" xfId="12193" xr:uid="{00000000-0005-0000-0000-0000752F0000}"/>
    <cellStyle name="Assumption Year. 12 3 10" xfId="12194" xr:uid="{00000000-0005-0000-0000-0000762F0000}"/>
    <cellStyle name="Assumption Year. 12 3 2" xfId="12195" xr:uid="{00000000-0005-0000-0000-0000772F0000}"/>
    <cellStyle name="Assumption Year. 12 3 3" xfId="12196" xr:uid="{00000000-0005-0000-0000-0000782F0000}"/>
    <cellStyle name="Assumption Year. 12 3 4" xfId="12197" xr:uid="{00000000-0005-0000-0000-0000792F0000}"/>
    <cellStyle name="Assumption Year. 12 3 5" xfId="12198" xr:uid="{00000000-0005-0000-0000-00007A2F0000}"/>
    <cellStyle name="Assumption Year. 12 3 6" xfId="12199" xr:uid="{00000000-0005-0000-0000-00007B2F0000}"/>
    <cellStyle name="Assumption Year. 12 3 7" xfId="12200" xr:uid="{00000000-0005-0000-0000-00007C2F0000}"/>
    <cellStyle name="Assumption Year. 12 3 8" xfId="12201" xr:uid="{00000000-0005-0000-0000-00007D2F0000}"/>
    <cellStyle name="Assumption Year. 12 3 9" xfId="12202" xr:uid="{00000000-0005-0000-0000-00007E2F0000}"/>
    <cellStyle name="Assumption Year. 12 4" xfId="12203" xr:uid="{00000000-0005-0000-0000-00007F2F0000}"/>
    <cellStyle name="Assumption Year. 12 5" xfId="12204" xr:uid="{00000000-0005-0000-0000-0000802F0000}"/>
    <cellStyle name="Assumption Year. 12 6" xfId="12205" xr:uid="{00000000-0005-0000-0000-0000812F0000}"/>
    <cellStyle name="Assumption Year. 12 7" xfId="12206" xr:uid="{00000000-0005-0000-0000-0000822F0000}"/>
    <cellStyle name="Assumption Year. 12 8" xfId="12207" xr:uid="{00000000-0005-0000-0000-0000832F0000}"/>
    <cellStyle name="Assumption Year. 12 9" xfId="12208" xr:uid="{00000000-0005-0000-0000-0000842F0000}"/>
    <cellStyle name="Assumption Year. 13" xfId="12209" xr:uid="{00000000-0005-0000-0000-0000852F0000}"/>
    <cellStyle name="Assumption Year. 13 10" xfId="12210" xr:uid="{00000000-0005-0000-0000-0000862F0000}"/>
    <cellStyle name="Assumption Year. 13 2" xfId="12211" xr:uid="{00000000-0005-0000-0000-0000872F0000}"/>
    <cellStyle name="Assumption Year. 13 2 10" xfId="12212" xr:uid="{00000000-0005-0000-0000-0000882F0000}"/>
    <cellStyle name="Assumption Year. 13 2 2" xfId="12213" xr:uid="{00000000-0005-0000-0000-0000892F0000}"/>
    <cellStyle name="Assumption Year. 13 2 3" xfId="12214" xr:uid="{00000000-0005-0000-0000-00008A2F0000}"/>
    <cellStyle name="Assumption Year. 13 2 4" xfId="12215" xr:uid="{00000000-0005-0000-0000-00008B2F0000}"/>
    <cellStyle name="Assumption Year. 13 2 5" xfId="12216" xr:uid="{00000000-0005-0000-0000-00008C2F0000}"/>
    <cellStyle name="Assumption Year. 13 2 6" xfId="12217" xr:uid="{00000000-0005-0000-0000-00008D2F0000}"/>
    <cellStyle name="Assumption Year. 13 2 7" xfId="12218" xr:uid="{00000000-0005-0000-0000-00008E2F0000}"/>
    <cellStyle name="Assumption Year. 13 2 8" xfId="12219" xr:uid="{00000000-0005-0000-0000-00008F2F0000}"/>
    <cellStyle name="Assumption Year. 13 2 9" xfId="12220" xr:uid="{00000000-0005-0000-0000-0000902F0000}"/>
    <cellStyle name="Assumption Year. 13 3" xfId="12221" xr:uid="{00000000-0005-0000-0000-0000912F0000}"/>
    <cellStyle name="Assumption Year. 13 4" xfId="12222" xr:uid="{00000000-0005-0000-0000-0000922F0000}"/>
    <cellStyle name="Assumption Year. 13 5" xfId="12223" xr:uid="{00000000-0005-0000-0000-0000932F0000}"/>
    <cellStyle name="Assumption Year. 13 6" xfId="12224" xr:uid="{00000000-0005-0000-0000-0000942F0000}"/>
    <cellStyle name="Assumption Year. 13 7" xfId="12225" xr:uid="{00000000-0005-0000-0000-0000952F0000}"/>
    <cellStyle name="Assumption Year. 13 8" xfId="12226" xr:uid="{00000000-0005-0000-0000-0000962F0000}"/>
    <cellStyle name="Assumption Year. 13 9" xfId="12227" xr:uid="{00000000-0005-0000-0000-0000972F0000}"/>
    <cellStyle name="Assumption Year. 14" xfId="12228" xr:uid="{00000000-0005-0000-0000-0000982F0000}"/>
    <cellStyle name="Assumption Year. 14 10" xfId="12229" xr:uid="{00000000-0005-0000-0000-0000992F0000}"/>
    <cellStyle name="Assumption Year. 14 2" xfId="12230" xr:uid="{00000000-0005-0000-0000-00009A2F0000}"/>
    <cellStyle name="Assumption Year. 14 3" xfId="12231" xr:uid="{00000000-0005-0000-0000-00009B2F0000}"/>
    <cellStyle name="Assumption Year. 14 4" xfId="12232" xr:uid="{00000000-0005-0000-0000-00009C2F0000}"/>
    <cellStyle name="Assumption Year. 14 5" xfId="12233" xr:uid="{00000000-0005-0000-0000-00009D2F0000}"/>
    <cellStyle name="Assumption Year. 14 6" xfId="12234" xr:uid="{00000000-0005-0000-0000-00009E2F0000}"/>
    <cellStyle name="Assumption Year. 14 7" xfId="12235" xr:uid="{00000000-0005-0000-0000-00009F2F0000}"/>
    <cellStyle name="Assumption Year. 14 8" xfId="12236" xr:uid="{00000000-0005-0000-0000-0000A02F0000}"/>
    <cellStyle name="Assumption Year. 14 9" xfId="12237" xr:uid="{00000000-0005-0000-0000-0000A12F0000}"/>
    <cellStyle name="Assumption Year. 15" xfId="12238" xr:uid="{00000000-0005-0000-0000-0000A22F0000}"/>
    <cellStyle name="Assumption Year. 16" xfId="12239" xr:uid="{00000000-0005-0000-0000-0000A32F0000}"/>
    <cellStyle name="Assumption Year. 17" xfId="12240" xr:uid="{00000000-0005-0000-0000-0000A42F0000}"/>
    <cellStyle name="Assumption Year. 18" xfId="12241" xr:uid="{00000000-0005-0000-0000-0000A52F0000}"/>
    <cellStyle name="Assumption Year. 2" xfId="12242" xr:uid="{00000000-0005-0000-0000-0000A62F0000}"/>
    <cellStyle name="Assumption Year. 2 10" xfId="12243" xr:uid="{00000000-0005-0000-0000-0000A72F0000}"/>
    <cellStyle name="Assumption Year. 2 10 10" xfId="12244" xr:uid="{00000000-0005-0000-0000-0000A82F0000}"/>
    <cellStyle name="Assumption Year. 2 10 2" xfId="12245" xr:uid="{00000000-0005-0000-0000-0000A92F0000}"/>
    <cellStyle name="Assumption Year. 2 10 3" xfId="12246" xr:uid="{00000000-0005-0000-0000-0000AA2F0000}"/>
    <cellStyle name="Assumption Year. 2 10 4" xfId="12247" xr:uid="{00000000-0005-0000-0000-0000AB2F0000}"/>
    <cellStyle name="Assumption Year. 2 10 5" xfId="12248" xr:uid="{00000000-0005-0000-0000-0000AC2F0000}"/>
    <cellStyle name="Assumption Year. 2 10 6" xfId="12249" xr:uid="{00000000-0005-0000-0000-0000AD2F0000}"/>
    <cellStyle name="Assumption Year. 2 10 7" xfId="12250" xr:uid="{00000000-0005-0000-0000-0000AE2F0000}"/>
    <cellStyle name="Assumption Year. 2 10 8" xfId="12251" xr:uid="{00000000-0005-0000-0000-0000AF2F0000}"/>
    <cellStyle name="Assumption Year. 2 10 9" xfId="12252" xr:uid="{00000000-0005-0000-0000-0000B02F0000}"/>
    <cellStyle name="Assumption Year. 2 11" xfId="12253" xr:uid="{00000000-0005-0000-0000-0000B12F0000}"/>
    <cellStyle name="Assumption Year. 2 12" xfId="12254" xr:uid="{00000000-0005-0000-0000-0000B22F0000}"/>
    <cellStyle name="Assumption Year. 2 13" xfId="12255" xr:uid="{00000000-0005-0000-0000-0000B32F0000}"/>
    <cellStyle name="Assumption Year. 2 14" xfId="12256" xr:uid="{00000000-0005-0000-0000-0000B42F0000}"/>
    <cellStyle name="Assumption Year. 2 15" xfId="12257" xr:uid="{00000000-0005-0000-0000-0000B52F0000}"/>
    <cellStyle name="Assumption Year. 2 16" xfId="12258" xr:uid="{00000000-0005-0000-0000-0000B62F0000}"/>
    <cellStyle name="Assumption Year. 2 17" xfId="12259" xr:uid="{00000000-0005-0000-0000-0000B72F0000}"/>
    <cellStyle name="Assumption Year. 2 18" xfId="12260" xr:uid="{00000000-0005-0000-0000-0000B82F0000}"/>
    <cellStyle name="Assumption Year. 2 19" xfId="12261" xr:uid="{00000000-0005-0000-0000-0000B92F0000}"/>
    <cellStyle name="Assumption Year. 2 2" xfId="12262" xr:uid="{00000000-0005-0000-0000-0000BA2F0000}"/>
    <cellStyle name="Assumption Year. 2 2 10" xfId="12263" xr:uid="{00000000-0005-0000-0000-0000BB2F0000}"/>
    <cellStyle name="Assumption Year. 2 2 11" xfId="12264" xr:uid="{00000000-0005-0000-0000-0000BC2F0000}"/>
    <cellStyle name="Assumption Year. 2 2 12" xfId="12265" xr:uid="{00000000-0005-0000-0000-0000BD2F0000}"/>
    <cellStyle name="Assumption Year. 2 2 13" xfId="12266" xr:uid="{00000000-0005-0000-0000-0000BE2F0000}"/>
    <cellStyle name="Assumption Year. 2 2 14" xfId="12267" xr:uid="{00000000-0005-0000-0000-0000BF2F0000}"/>
    <cellStyle name="Assumption Year. 2 2 15" xfId="12268" xr:uid="{00000000-0005-0000-0000-0000C02F0000}"/>
    <cellStyle name="Assumption Year. 2 2 16" xfId="12269" xr:uid="{00000000-0005-0000-0000-0000C12F0000}"/>
    <cellStyle name="Assumption Year. 2 2 17" xfId="12270" xr:uid="{00000000-0005-0000-0000-0000C22F0000}"/>
    <cellStyle name="Assumption Year. 2 2 18" xfId="12271" xr:uid="{00000000-0005-0000-0000-0000C32F0000}"/>
    <cellStyle name="Assumption Year. 2 2 2" xfId="12272" xr:uid="{00000000-0005-0000-0000-0000C42F0000}"/>
    <cellStyle name="Assumption Year. 2 2 2 10" xfId="12273" xr:uid="{00000000-0005-0000-0000-0000C52F0000}"/>
    <cellStyle name="Assumption Year. 2 2 2 11" xfId="12274" xr:uid="{00000000-0005-0000-0000-0000C62F0000}"/>
    <cellStyle name="Assumption Year. 2 2 2 12" xfId="12275" xr:uid="{00000000-0005-0000-0000-0000C72F0000}"/>
    <cellStyle name="Assumption Year. 2 2 2 13" xfId="12276" xr:uid="{00000000-0005-0000-0000-0000C82F0000}"/>
    <cellStyle name="Assumption Year. 2 2 2 14" xfId="12277" xr:uid="{00000000-0005-0000-0000-0000C92F0000}"/>
    <cellStyle name="Assumption Year. 2 2 2 2" xfId="12278" xr:uid="{00000000-0005-0000-0000-0000CA2F0000}"/>
    <cellStyle name="Assumption Year. 2 2 2 2 10" xfId="12279" xr:uid="{00000000-0005-0000-0000-0000CB2F0000}"/>
    <cellStyle name="Assumption Year. 2 2 2 2 11" xfId="12280" xr:uid="{00000000-0005-0000-0000-0000CC2F0000}"/>
    <cellStyle name="Assumption Year. 2 2 2 2 12" xfId="12281" xr:uid="{00000000-0005-0000-0000-0000CD2F0000}"/>
    <cellStyle name="Assumption Year. 2 2 2 2 13" xfId="12282" xr:uid="{00000000-0005-0000-0000-0000CE2F0000}"/>
    <cellStyle name="Assumption Year. 2 2 2 2 2" xfId="12283" xr:uid="{00000000-0005-0000-0000-0000CF2F0000}"/>
    <cellStyle name="Assumption Year. 2 2 2 2 2 10" xfId="12284" xr:uid="{00000000-0005-0000-0000-0000D02F0000}"/>
    <cellStyle name="Assumption Year. 2 2 2 2 2 11" xfId="12285" xr:uid="{00000000-0005-0000-0000-0000D12F0000}"/>
    <cellStyle name="Assumption Year. 2 2 2 2 2 12" xfId="12286" xr:uid="{00000000-0005-0000-0000-0000D22F0000}"/>
    <cellStyle name="Assumption Year. 2 2 2 2 2 2" xfId="12287" xr:uid="{00000000-0005-0000-0000-0000D32F0000}"/>
    <cellStyle name="Assumption Year. 2 2 2 2 2 2 10" xfId="12288" xr:uid="{00000000-0005-0000-0000-0000D42F0000}"/>
    <cellStyle name="Assumption Year. 2 2 2 2 2 2 2" xfId="12289" xr:uid="{00000000-0005-0000-0000-0000D52F0000}"/>
    <cellStyle name="Assumption Year. 2 2 2 2 2 2 2 10" xfId="12290" xr:uid="{00000000-0005-0000-0000-0000D62F0000}"/>
    <cellStyle name="Assumption Year. 2 2 2 2 2 2 2 2" xfId="12291" xr:uid="{00000000-0005-0000-0000-0000D72F0000}"/>
    <cellStyle name="Assumption Year. 2 2 2 2 2 2 2 3" xfId="12292" xr:uid="{00000000-0005-0000-0000-0000D82F0000}"/>
    <cellStyle name="Assumption Year. 2 2 2 2 2 2 2 4" xfId="12293" xr:uid="{00000000-0005-0000-0000-0000D92F0000}"/>
    <cellStyle name="Assumption Year. 2 2 2 2 2 2 2 5" xfId="12294" xr:uid="{00000000-0005-0000-0000-0000DA2F0000}"/>
    <cellStyle name="Assumption Year. 2 2 2 2 2 2 2 6" xfId="12295" xr:uid="{00000000-0005-0000-0000-0000DB2F0000}"/>
    <cellStyle name="Assumption Year. 2 2 2 2 2 2 2 7" xfId="12296" xr:uid="{00000000-0005-0000-0000-0000DC2F0000}"/>
    <cellStyle name="Assumption Year. 2 2 2 2 2 2 2 8" xfId="12297" xr:uid="{00000000-0005-0000-0000-0000DD2F0000}"/>
    <cellStyle name="Assumption Year. 2 2 2 2 2 2 2 9" xfId="12298" xr:uid="{00000000-0005-0000-0000-0000DE2F0000}"/>
    <cellStyle name="Assumption Year. 2 2 2 2 2 2 3" xfId="12299" xr:uid="{00000000-0005-0000-0000-0000DF2F0000}"/>
    <cellStyle name="Assumption Year. 2 2 2 2 2 2 4" xfId="12300" xr:uid="{00000000-0005-0000-0000-0000E02F0000}"/>
    <cellStyle name="Assumption Year. 2 2 2 2 2 2 5" xfId="12301" xr:uid="{00000000-0005-0000-0000-0000E12F0000}"/>
    <cellStyle name="Assumption Year. 2 2 2 2 2 2 6" xfId="12302" xr:uid="{00000000-0005-0000-0000-0000E22F0000}"/>
    <cellStyle name="Assumption Year. 2 2 2 2 2 2 7" xfId="12303" xr:uid="{00000000-0005-0000-0000-0000E32F0000}"/>
    <cellStyle name="Assumption Year. 2 2 2 2 2 2 8" xfId="12304" xr:uid="{00000000-0005-0000-0000-0000E42F0000}"/>
    <cellStyle name="Assumption Year. 2 2 2 2 2 2 9" xfId="12305" xr:uid="{00000000-0005-0000-0000-0000E52F0000}"/>
    <cellStyle name="Assumption Year. 2 2 2 2 2 3" xfId="12306" xr:uid="{00000000-0005-0000-0000-0000E62F0000}"/>
    <cellStyle name="Assumption Year. 2 2 2 2 2 3 10" xfId="12307" xr:uid="{00000000-0005-0000-0000-0000E72F0000}"/>
    <cellStyle name="Assumption Year. 2 2 2 2 2 3 2" xfId="12308" xr:uid="{00000000-0005-0000-0000-0000E82F0000}"/>
    <cellStyle name="Assumption Year. 2 2 2 2 2 3 3" xfId="12309" xr:uid="{00000000-0005-0000-0000-0000E92F0000}"/>
    <cellStyle name="Assumption Year. 2 2 2 2 2 3 4" xfId="12310" xr:uid="{00000000-0005-0000-0000-0000EA2F0000}"/>
    <cellStyle name="Assumption Year. 2 2 2 2 2 3 5" xfId="12311" xr:uid="{00000000-0005-0000-0000-0000EB2F0000}"/>
    <cellStyle name="Assumption Year. 2 2 2 2 2 3 6" xfId="12312" xr:uid="{00000000-0005-0000-0000-0000EC2F0000}"/>
    <cellStyle name="Assumption Year. 2 2 2 2 2 3 7" xfId="12313" xr:uid="{00000000-0005-0000-0000-0000ED2F0000}"/>
    <cellStyle name="Assumption Year. 2 2 2 2 2 3 8" xfId="12314" xr:uid="{00000000-0005-0000-0000-0000EE2F0000}"/>
    <cellStyle name="Assumption Year. 2 2 2 2 2 3 9" xfId="12315" xr:uid="{00000000-0005-0000-0000-0000EF2F0000}"/>
    <cellStyle name="Assumption Year. 2 2 2 2 2 4" xfId="12316" xr:uid="{00000000-0005-0000-0000-0000F02F0000}"/>
    <cellStyle name="Assumption Year. 2 2 2 2 2 5" xfId="12317" xr:uid="{00000000-0005-0000-0000-0000F12F0000}"/>
    <cellStyle name="Assumption Year. 2 2 2 2 2 6" xfId="12318" xr:uid="{00000000-0005-0000-0000-0000F22F0000}"/>
    <cellStyle name="Assumption Year. 2 2 2 2 2 7" xfId="12319" xr:uid="{00000000-0005-0000-0000-0000F32F0000}"/>
    <cellStyle name="Assumption Year. 2 2 2 2 2 8" xfId="12320" xr:uid="{00000000-0005-0000-0000-0000F42F0000}"/>
    <cellStyle name="Assumption Year. 2 2 2 2 2 9" xfId="12321" xr:uid="{00000000-0005-0000-0000-0000F52F0000}"/>
    <cellStyle name="Assumption Year. 2 2 2 2 3" xfId="12322" xr:uid="{00000000-0005-0000-0000-0000F62F0000}"/>
    <cellStyle name="Assumption Year. 2 2 2 2 3 10" xfId="12323" xr:uid="{00000000-0005-0000-0000-0000F72F0000}"/>
    <cellStyle name="Assumption Year. 2 2 2 2 3 2" xfId="12324" xr:uid="{00000000-0005-0000-0000-0000F82F0000}"/>
    <cellStyle name="Assumption Year. 2 2 2 2 3 2 10" xfId="12325" xr:uid="{00000000-0005-0000-0000-0000F92F0000}"/>
    <cellStyle name="Assumption Year. 2 2 2 2 3 2 2" xfId="12326" xr:uid="{00000000-0005-0000-0000-0000FA2F0000}"/>
    <cellStyle name="Assumption Year. 2 2 2 2 3 2 3" xfId="12327" xr:uid="{00000000-0005-0000-0000-0000FB2F0000}"/>
    <cellStyle name="Assumption Year. 2 2 2 2 3 2 4" xfId="12328" xr:uid="{00000000-0005-0000-0000-0000FC2F0000}"/>
    <cellStyle name="Assumption Year. 2 2 2 2 3 2 5" xfId="12329" xr:uid="{00000000-0005-0000-0000-0000FD2F0000}"/>
    <cellStyle name="Assumption Year. 2 2 2 2 3 2 6" xfId="12330" xr:uid="{00000000-0005-0000-0000-0000FE2F0000}"/>
    <cellStyle name="Assumption Year. 2 2 2 2 3 2 7" xfId="12331" xr:uid="{00000000-0005-0000-0000-0000FF2F0000}"/>
    <cellStyle name="Assumption Year. 2 2 2 2 3 2 8" xfId="12332" xr:uid="{00000000-0005-0000-0000-000000300000}"/>
    <cellStyle name="Assumption Year. 2 2 2 2 3 2 9" xfId="12333" xr:uid="{00000000-0005-0000-0000-000001300000}"/>
    <cellStyle name="Assumption Year. 2 2 2 2 3 3" xfId="12334" xr:uid="{00000000-0005-0000-0000-000002300000}"/>
    <cellStyle name="Assumption Year. 2 2 2 2 3 4" xfId="12335" xr:uid="{00000000-0005-0000-0000-000003300000}"/>
    <cellStyle name="Assumption Year. 2 2 2 2 3 5" xfId="12336" xr:uid="{00000000-0005-0000-0000-000004300000}"/>
    <cellStyle name="Assumption Year. 2 2 2 2 3 6" xfId="12337" xr:uid="{00000000-0005-0000-0000-000005300000}"/>
    <cellStyle name="Assumption Year. 2 2 2 2 3 7" xfId="12338" xr:uid="{00000000-0005-0000-0000-000006300000}"/>
    <cellStyle name="Assumption Year. 2 2 2 2 3 8" xfId="12339" xr:uid="{00000000-0005-0000-0000-000007300000}"/>
    <cellStyle name="Assumption Year. 2 2 2 2 3 9" xfId="12340" xr:uid="{00000000-0005-0000-0000-000008300000}"/>
    <cellStyle name="Assumption Year. 2 2 2 2 4" xfId="12341" xr:uid="{00000000-0005-0000-0000-000009300000}"/>
    <cellStyle name="Assumption Year. 2 2 2 2 4 10" xfId="12342" xr:uid="{00000000-0005-0000-0000-00000A300000}"/>
    <cellStyle name="Assumption Year. 2 2 2 2 4 2" xfId="12343" xr:uid="{00000000-0005-0000-0000-00000B300000}"/>
    <cellStyle name="Assumption Year. 2 2 2 2 4 3" xfId="12344" xr:uid="{00000000-0005-0000-0000-00000C300000}"/>
    <cellStyle name="Assumption Year. 2 2 2 2 4 4" xfId="12345" xr:uid="{00000000-0005-0000-0000-00000D300000}"/>
    <cellStyle name="Assumption Year. 2 2 2 2 4 5" xfId="12346" xr:uid="{00000000-0005-0000-0000-00000E300000}"/>
    <cellStyle name="Assumption Year. 2 2 2 2 4 6" xfId="12347" xr:uid="{00000000-0005-0000-0000-00000F300000}"/>
    <cellStyle name="Assumption Year. 2 2 2 2 4 7" xfId="12348" xr:uid="{00000000-0005-0000-0000-000010300000}"/>
    <cellStyle name="Assumption Year. 2 2 2 2 4 8" xfId="12349" xr:uid="{00000000-0005-0000-0000-000011300000}"/>
    <cellStyle name="Assumption Year. 2 2 2 2 4 9" xfId="12350" xr:uid="{00000000-0005-0000-0000-000012300000}"/>
    <cellStyle name="Assumption Year. 2 2 2 2 5" xfId="12351" xr:uid="{00000000-0005-0000-0000-000013300000}"/>
    <cellStyle name="Assumption Year. 2 2 2 2 6" xfId="12352" xr:uid="{00000000-0005-0000-0000-000014300000}"/>
    <cellStyle name="Assumption Year. 2 2 2 2 7" xfId="12353" xr:uid="{00000000-0005-0000-0000-000015300000}"/>
    <cellStyle name="Assumption Year. 2 2 2 2 8" xfId="12354" xr:uid="{00000000-0005-0000-0000-000016300000}"/>
    <cellStyle name="Assumption Year. 2 2 2 2 9" xfId="12355" xr:uid="{00000000-0005-0000-0000-000017300000}"/>
    <cellStyle name="Assumption Year. 2 2 2 3" xfId="12356" xr:uid="{00000000-0005-0000-0000-000018300000}"/>
    <cellStyle name="Assumption Year. 2 2 2 3 10" xfId="12357" xr:uid="{00000000-0005-0000-0000-000019300000}"/>
    <cellStyle name="Assumption Year. 2 2 2 3 11" xfId="12358" xr:uid="{00000000-0005-0000-0000-00001A300000}"/>
    <cellStyle name="Assumption Year. 2 2 2 3 12" xfId="12359" xr:uid="{00000000-0005-0000-0000-00001B300000}"/>
    <cellStyle name="Assumption Year. 2 2 2 3 2" xfId="12360" xr:uid="{00000000-0005-0000-0000-00001C300000}"/>
    <cellStyle name="Assumption Year. 2 2 2 3 2 10" xfId="12361" xr:uid="{00000000-0005-0000-0000-00001D300000}"/>
    <cellStyle name="Assumption Year. 2 2 2 3 2 2" xfId="12362" xr:uid="{00000000-0005-0000-0000-00001E300000}"/>
    <cellStyle name="Assumption Year. 2 2 2 3 2 2 10" xfId="12363" xr:uid="{00000000-0005-0000-0000-00001F300000}"/>
    <cellStyle name="Assumption Year. 2 2 2 3 2 2 2" xfId="12364" xr:uid="{00000000-0005-0000-0000-000020300000}"/>
    <cellStyle name="Assumption Year. 2 2 2 3 2 2 3" xfId="12365" xr:uid="{00000000-0005-0000-0000-000021300000}"/>
    <cellStyle name="Assumption Year. 2 2 2 3 2 2 4" xfId="12366" xr:uid="{00000000-0005-0000-0000-000022300000}"/>
    <cellStyle name="Assumption Year. 2 2 2 3 2 2 5" xfId="12367" xr:uid="{00000000-0005-0000-0000-000023300000}"/>
    <cellStyle name="Assumption Year. 2 2 2 3 2 2 6" xfId="12368" xr:uid="{00000000-0005-0000-0000-000024300000}"/>
    <cellStyle name="Assumption Year. 2 2 2 3 2 2 7" xfId="12369" xr:uid="{00000000-0005-0000-0000-000025300000}"/>
    <cellStyle name="Assumption Year. 2 2 2 3 2 2 8" xfId="12370" xr:uid="{00000000-0005-0000-0000-000026300000}"/>
    <cellStyle name="Assumption Year. 2 2 2 3 2 2 9" xfId="12371" xr:uid="{00000000-0005-0000-0000-000027300000}"/>
    <cellStyle name="Assumption Year. 2 2 2 3 2 3" xfId="12372" xr:uid="{00000000-0005-0000-0000-000028300000}"/>
    <cellStyle name="Assumption Year. 2 2 2 3 2 4" xfId="12373" xr:uid="{00000000-0005-0000-0000-000029300000}"/>
    <cellStyle name="Assumption Year. 2 2 2 3 2 5" xfId="12374" xr:uid="{00000000-0005-0000-0000-00002A300000}"/>
    <cellStyle name="Assumption Year. 2 2 2 3 2 6" xfId="12375" xr:uid="{00000000-0005-0000-0000-00002B300000}"/>
    <cellStyle name="Assumption Year. 2 2 2 3 2 7" xfId="12376" xr:uid="{00000000-0005-0000-0000-00002C300000}"/>
    <cellStyle name="Assumption Year. 2 2 2 3 2 8" xfId="12377" xr:uid="{00000000-0005-0000-0000-00002D300000}"/>
    <cellStyle name="Assumption Year. 2 2 2 3 2 9" xfId="12378" xr:uid="{00000000-0005-0000-0000-00002E300000}"/>
    <cellStyle name="Assumption Year. 2 2 2 3 3" xfId="12379" xr:uid="{00000000-0005-0000-0000-00002F300000}"/>
    <cellStyle name="Assumption Year. 2 2 2 3 3 10" xfId="12380" xr:uid="{00000000-0005-0000-0000-000030300000}"/>
    <cellStyle name="Assumption Year. 2 2 2 3 3 2" xfId="12381" xr:uid="{00000000-0005-0000-0000-000031300000}"/>
    <cellStyle name="Assumption Year. 2 2 2 3 3 3" xfId="12382" xr:uid="{00000000-0005-0000-0000-000032300000}"/>
    <cellStyle name="Assumption Year. 2 2 2 3 3 4" xfId="12383" xr:uid="{00000000-0005-0000-0000-000033300000}"/>
    <cellStyle name="Assumption Year. 2 2 2 3 3 5" xfId="12384" xr:uid="{00000000-0005-0000-0000-000034300000}"/>
    <cellStyle name="Assumption Year. 2 2 2 3 3 6" xfId="12385" xr:uid="{00000000-0005-0000-0000-000035300000}"/>
    <cellStyle name="Assumption Year. 2 2 2 3 3 7" xfId="12386" xr:uid="{00000000-0005-0000-0000-000036300000}"/>
    <cellStyle name="Assumption Year. 2 2 2 3 3 8" xfId="12387" xr:uid="{00000000-0005-0000-0000-000037300000}"/>
    <cellStyle name="Assumption Year. 2 2 2 3 3 9" xfId="12388" xr:uid="{00000000-0005-0000-0000-000038300000}"/>
    <cellStyle name="Assumption Year. 2 2 2 3 4" xfId="12389" xr:uid="{00000000-0005-0000-0000-000039300000}"/>
    <cellStyle name="Assumption Year. 2 2 2 3 5" xfId="12390" xr:uid="{00000000-0005-0000-0000-00003A300000}"/>
    <cellStyle name="Assumption Year. 2 2 2 3 6" xfId="12391" xr:uid="{00000000-0005-0000-0000-00003B300000}"/>
    <cellStyle name="Assumption Year. 2 2 2 3 7" xfId="12392" xr:uid="{00000000-0005-0000-0000-00003C300000}"/>
    <cellStyle name="Assumption Year. 2 2 2 3 8" xfId="12393" xr:uid="{00000000-0005-0000-0000-00003D300000}"/>
    <cellStyle name="Assumption Year. 2 2 2 3 9" xfId="12394" xr:uid="{00000000-0005-0000-0000-00003E300000}"/>
    <cellStyle name="Assumption Year. 2 2 2 4" xfId="12395" xr:uid="{00000000-0005-0000-0000-00003F300000}"/>
    <cellStyle name="Assumption Year. 2 2 2 4 10" xfId="12396" xr:uid="{00000000-0005-0000-0000-000040300000}"/>
    <cellStyle name="Assumption Year. 2 2 2 4 2" xfId="12397" xr:uid="{00000000-0005-0000-0000-000041300000}"/>
    <cellStyle name="Assumption Year. 2 2 2 4 2 10" xfId="12398" xr:uid="{00000000-0005-0000-0000-000042300000}"/>
    <cellStyle name="Assumption Year. 2 2 2 4 2 2" xfId="12399" xr:uid="{00000000-0005-0000-0000-000043300000}"/>
    <cellStyle name="Assumption Year. 2 2 2 4 2 3" xfId="12400" xr:uid="{00000000-0005-0000-0000-000044300000}"/>
    <cellStyle name="Assumption Year. 2 2 2 4 2 4" xfId="12401" xr:uid="{00000000-0005-0000-0000-000045300000}"/>
    <cellStyle name="Assumption Year. 2 2 2 4 2 5" xfId="12402" xr:uid="{00000000-0005-0000-0000-000046300000}"/>
    <cellStyle name="Assumption Year. 2 2 2 4 2 6" xfId="12403" xr:uid="{00000000-0005-0000-0000-000047300000}"/>
    <cellStyle name="Assumption Year. 2 2 2 4 2 7" xfId="12404" xr:uid="{00000000-0005-0000-0000-000048300000}"/>
    <cellStyle name="Assumption Year. 2 2 2 4 2 8" xfId="12405" xr:uid="{00000000-0005-0000-0000-000049300000}"/>
    <cellStyle name="Assumption Year. 2 2 2 4 2 9" xfId="12406" xr:uid="{00000000-0005-0000-0000-00004A300000}"/>
    <cellStyle name="Assumption Year. 2 2 2 4 3" xfId="12407" xr:uid="{00000000-0005-0000-0000-00004B300000}"/>
    <cellStyle name="Assumption Year. 2 2 2 4 4" xfId="12408" xr:uid="{00000000-0005-0000-0000-00004C300000}"/>
    <cellStyle name="Assumption Year. 2 2 2 4 5" xfId="12409" xr:uid="{00000000-0005-0000-0000-00004D300000}"/>
    <cellStyle name="Assumption Year. 2 2 2 4 6" xfId="12410" xr:uid="{00000000-0005-0000-0000-00004E300000}"/>
    <cellStyle name="Assumption Year. 2 2 2 4 7" xfId="12411" xr:uid="{00000000-0005-0000-0000-00004F300000}"/>
    <cellStyle name="Assumption Year. 2 2 2 4 8" xfId="12412" xr:uid="{00000000-0005-0000-0000-000050300000}"/>
    <cellStyle name="Assumption Year. 2 2 2 4 9" xfId="12413" xr:uid="{00000000-0005-0000-0000-000051300000}"/>
    <cellStyle name="Assumption Year. 2 2 2 5" xfId="12414" xr:uid="{00000000-0005-0000-0000-000052300000}"/>
    <cellStyle name="Assumption Year. 2 2 2 5 10" xfId="12415" xr:uid="{00000000-0005-0000-0000-000053300000}"/>
    <cellStyle name="Assumption Year. 2 2 2 5 2" xfId="12416" xr:uid="{00000000-0005-0000-0000-000054300000}"/>
    <cellStyle name="Assumption Year. 2 2 2 5 3" xfId="12417" xr:uid="{00000000-0005-0000-0000-000055300000}"/>
    <cellStyle name="Assumption Year. 2 2 2 5 4" xfId="12418" xr:uid="{00000000-0005-0000-0000-000056300000}"/>
    <cellStyle name="Assumption Year. 2 2 2 5 5" xfId="12419" xr:uid="{00000000-0005-0000-0000-000057300000}"/>
    <cellStyle name="Assumption Year. 2 2 2 5 6" xfId="12420" xr:uid="{00000000-0005-0000-0000-000058300000}"/>
    <cellStyle name="Assumption Year. 2 2 2 5 7" xfId="12421" xr:uid="{00000000-0005-0000-0000-000059300000}"/>
    <cellStyle name="Assumption Year. 2 2 2 5 8" xfId="12422" xr:uid="{00000000-0005-0000-0000-00005A300000}"/>
    <cellStyle name="Assumption Year. 2 2 2 5 9" xfId="12423" xr:uid="{00000000-0005-0000-0000-00005B300000}"/>
    <cellStyle name="Assumption Year. 2 2 2 6" xfId="12424" xr:uid="{00000000-0005-0000-0000-00005C300000}"/>
    <cellStyle name="Assumption Year. 2 2 2 7" xfId="12425" xr:uid="{00000000-0005-0000-0000-00005D300000}"/>
    <cellStyle name="Assumption Year. 2 2 2 8" xfId="12426" xr:uid="{00000000-0005-0000-0000-00005E300000}"/>
    <cellStyle name="Assumption Year. 2 2 2 9" xfId="12427" xr:uid="{00000000-0005-0000-0000-00005F300000}"/>
    <cellStyle name="Assumption Year. 2 2 3" xfId="12428" xr:uid="{00000000-0005-0000-0000-000060300000}"/>
    <cellStyle name="Assumption Year. 2 2 3 10" xfId="12429" xr:uid="{00000000-0005-0000-0000-000061300000}"/>
    <cellStyle name="Assumption Year. 2 2 3 11" xfId="12430" xr:uid="{00000000-0005-0000-0000-000062300000}"/>
    <cellStyle name="Assumption Year. 2 2 3 12" xfId="12431" xr:uid="{00000000-0005-0000-0000-000063300000}"/>
    <cellStyle name="Assumption Year. 2 2 3 13" xfId="12432" xr:uid="{00000000-0005-0000-0000-000064300000}"/>
    <cellStyle name="Assumption Year. 2 2 3 2" xfId="12433" xr:uid="{00000000-0005-0000-0000-000065300000}"/>
    <cellStyle name="Assumption Year. 2 2 3 2 10" xfId="12434" xr:uid="{00000000-0005-0000-0000-000066300000}"/>
    <cellStyle name="Assumption Year. 2 2 3 2 11" xfId="12435" xr:uid="{00000000-0005-0000-0000-000067300000}"/>
    <cellStyle name="Assumption Year. 2 2 3 2 12" xfId="12436" xr:uid="{00000000-0005-0000-0000-000068300000}"/>
    <cellStyle name="Assumption Year. 2 2 3 2 2" xfId="12437" xr:uid="{00000000-0005-0000-0000-000069300000}"/>
    <cellStyle name="Assumption Year. 2 2 3 2 2 10" xfId="12438" xr:uid="{00000000-0005-0000-0000-00006A300000}"/>
    <cellStyle name="Assumption Year. 2 2 3 2 2 2" xfId="12439" xr:uid="{00000000-0005-0000-0000-00006B300000}"/>
    <cellStyle name="Assumption Year. 2 2 3 2 2 2 10" xfId="12440" xr:uid="{00000000-0005-0000-0000-00006C300000}"/>
    <cellStyle name="Assumption Year. 2 2 3 2 2 2 2" xfId="12441" xr:uid="{00000000-0005-0000-0000-00006D300000}"/>
    <cellStyle name="Assumption Year. 2 2 3 2 2 2 3" xfId="12442" xr:uid="{00000000-0005-0000-0000-00006E300000}"/>
    <cellStyle name="Assumption Year. 2 2 3 2 2 2 4" xfId="12443" xr:uid="{00000000-0005-0000-0000-00006F300000}"/>
    <cellStyle name="Assumption Year. 2 2 3 2 2 2 5" xfId="12444" xr:uid="{00000000-0005-0000-0000-000070300000}"/>
    <cellStyle name="Assumption Year. 2 2 3 2 2 2 6" xfId="12445" xr:uid="{00000000-0005-0000-0000-000071300000}"/>
    <cellStyle name="Assumption Year. 2 2 3 2 2 2 7" xfId="12446" xr:uid="{00000000-0005-0000-0000-000072300000}"/>
    <cellStyle name="Assumption Year. 2 2 3 2 2 2 8" xfId="12447" xr:uid="{00000000-0005-0000-0000-000073300000}"/>
    <cellStyle name="Assumption Year. 2 2 3 2 2 2 9" xfId="12448" xr:uid="{00000000-0005-0000-0000-000074300000}"/>
    <cellStyle name="Assumption Year. 2 2 3 2 2 3" xfId="12449" xr:uid="{00000000-0005-0000-0000-000075300000}"/>
    <cellStyle name="Assumption Year. 2 2 3 2 2 4" xfId="12450" xr:uid="{00000000-0005-0000-0000-000076300000}"/>
    <cellStyle name="Assumption Year. 2 2 3 2 2 5" xfId="12451" xr:uid="{00000000-0005-0000-0000-000077300000}"/>
    <cellStyle name="Assumption Year. 2 2 3 2 2 6" xfId="12452" xr:uid="{00000000-0005-0000-0000-000078300000}"/>
    <cellStyle name="Assumption Year. 2 2 3 2 2 7" xfId="12453" xr:uid="{00000000-0005-0000-0000-000079300000}"/>
    <cellStyle name="Assumption Year. 2 2 3 2 2 8" xfId="12454" xr:uid="{00000000-0005-0000-0000-00007A300000}"/>
    <cellStyle name="Assumption Year. 2 2 3 2 2 9" xfId="12455" xr:uid="{00000000-0005-0000-0000-00007B300000}"/>
    <cellStyle name="Assumption Year. 2 2 3 2 3" xfId="12456" xr:uid="{00000000-0005-0000-0000-00007C300000}"/>
    <cellStyle name="Assumption Year. 2 2 3 2 3 10" xfId="12457" xr:uid="{00000000-0005-0000-0000-00007D300000}"/>
    <cellStyle name="Assumption Year. 2 2 3 2 3 2" xfId="12458" xr:uid="{00000000-0005-0000-0000-00007E300000}"/>
    <cellStyle name="Assumption Year. 2 2 3 2 3 3" xfId="12459" xr:uid="{00000000-0005-0000-0000-00007F300000}"/>
    <cellStyle name="Assumption Year. 2 2 3 2 3 4" xfId="12460" xr:uid="{00000000-0005-0000-0000-000080300000}"/>
    <cellStyle name="Assumption Year. 2 2 3 2 3 5" xfId="12461" xr:uid="{00000000-0005-0000-0000-000081300000}"/>
    <cellStyle name="Assumption Year. 2 2 3 2 3 6" xfId="12462" xr:uid="{00000000-0005-0000-0000-000082300000}"/>
    <cellStyle name="Assumption Year. 2 2 3 2 3 7" xfId="12463" xr:uid="{00000000-0005-0000-0000-000083300000}"/>
    <cellStyle name="Assumption Year. 2 2 3 2 3 8" xfId="12464" xr:uid="{00000000-0005-0000-0000-000084300000}"/>
    <cellStyle name="Assumption Year. 2 2 3 2 3 9" xfId="12465" xr:uid="{00000000-0005-0000-0000-000085300000}"/>
    <cellStyle name="Assumption Year. 2 2 3 2 4" xfId="12466" xr:uid="{00000000-0005-0000-0000-000086300000}"/>
    <cellStyle name="Assumption Year. 2 2 3 2 5" xfId="12467" xr:uid="{00000000-0005-0000-0000-000087300000}"/>
    <cellStyle name="Assumption Year. 2 2 3 2 6" xfId="12468" xr:uid="{00000000-0005-0000-0000-000088300000}"/>
    <cellStyle name="Assumption Year. 2 2 3 2 7" xfId="12469" xr:uid="{00000000-0005-0000-0000-000089300000}"/>
    <cellStyle name="Assumption Year. 2 2 3 2 8" xfId="12470" xr:uid="{00000000-0005-0000-0000-00008A300000}"/>
    <cellStyle name="Assumption Year. 2 2 3 2 9" xfId="12471" xr:uid="{00000000-0005-0000-0000-00008B300000}"/>
    <cellStyle name="Assumption Year. 2 2 3 3" xfId="12472" xr:uid="{00000000-0005-0000-0000-00008C300000}"/>
    <cellStyle name="Assumption Year. 2 2 3 3 10" xfId="12473" xr:uid="{00000000-0005-0000-0000-00008D300000}"/>
    <cellStyle name="Assumption Year. 2 2 3 3 2" xfId="12474" xr:uid="{00000000-0005-0000-0000-00008E300000}"/>
    <cellStyle name="Assumption Year. 2 2 3 3 2 10" xfId="12475" xr:uid="{00000000-0005-0000-0000-00008F300000}"/>
    <cellStyle name="Assumption Year. 2 2 3 3 2 2" xfId="12476" xr:uid="{00000000-0005-0000-0000-000090300000}"/>
    <cellStyle name="Assumption Year. 2 2 3 3 2 3" xfId="12477" xr:uid="{00000000-0005-0000-0000-000091300000}"/>
    <cellStyle name="Assumption Year. 2 2 3 3 2 4" xfId="12478" xr:uid="{00000000-0005-0000-0000-000092300000}"/>
    <cellStyle name="Assumption Year. 2 2 3 3 2 5" xfId="12479" xr:uid="{00000000-0005-0000-0000-000093300000}"/>
    <cellStyle name="Assumption Year. 2 2 3 3 2 6" xfId="12480" xr:uid="{00000000-0005-0000-0000-000094300000}"/>
    <cellStyle name="Assumption Year. 2 2 3 3 2 7" xfId="12481" xr:uid="{00000000-0005-0000-0000-000095300000}"/>
    <cellStyle name="Assumption Year. 2 2 3 3 2 8" xfId="12482" xr:uid="{00000000-0005-0000-0000-000096300000}"/>
    <cellStyle name="Assumption Year. 2 2 3 3 2 9" xfId="12483" xr:uid="{00000000-0005-0000-0000-000097300000}"/>
    <cellStyle name="Assumption Year. 2 2 3 3 3" xfId="12484" xr:uid="{00000000-0005-0000-0000-000098300000}"/>
    <cellStyle name="Assumption Year. 2 2 3 3 4" xfId="12485" xr:uid="{00000000-0005-0000-0000-000099300000}"/>
    <cellStyle name="Assumption Year. 2 2 3 3 5" xfId="12486" xr:uid="{00000000-0005-0000-0000-00009A300000}"/>
    <cellStyle name="Assumption Year. 2 2 3 3 6" xfId="12487" xr:uid="{00000000-0005-0000-0000-00009B300000}"/>
    <cellStyle name="Assumption Year. 2 2 3 3 7" xfId="12488" xr:uid="{00000000-0005-0000-0000-00009C300000}"/>
    <cellStyle name="Assumption Year. 2 2 3 3 8" xfId="12489" xr:uid="{00000000-0005-0000-0000-00009D300000}"/>
    <cellStyle name="Assumption Year. 2 2 3 3 9" xfId="12490" xr:uid="{00000000-0005-0000-0000-00009E300000}"/>
    <cellStyle name="Assumption Year. 2 2 3 4" xfId="12491" xr:uid="{00000000-0005-0000-0000-00009F300000}"/>
    <cellStyle name="Assumption Year. 2 2 3 4 10" xfId="12492" xr:uid="{00000000-0005-0000-0000-0000A0300000}"/>
    <cellStyle name="Assumption Year. 2 2 3 4 2" xfId="12493" xr:uid="{00000000-0005-0000-0000-0000A1300000}"/>
    <cellStyle name="Assumption Year. 2 2 3 4 3" xfId="12494" xr:uid="{00000000-0005-0000-0000-0000A2300000}"/>
    <cellStyle name="Assumption Year. 2 2 3 4 4" xfId="12495" xr:uid="{00000000-0005-0000-0000-0000A3300000}"/>
    <cellStyle name="Assumption Year. 2 2 3 4 5" xfId="12496" xr:uid="{00000000-0005-0000-0000-0000A4300000}"/>
    <cellStyle name="Assumption Year. 2 2 3 4 6" xfId="12497" xr:uid="{00000000-0005-0000-0000-0000A5300000}"/>
    <cellStyle name="Assumption Year. 2 2 3 4 7" xfId="12498" xr:uid="{00000000-0005-0000-0000-0000A6300000}"/>
    <cellStyle name="Assumption Year. 2 2 3 4 8" xfId="12499" xr:uid="{00000000-0005-0000-0000-0000A7300000}"/>
    <cellStyle name="Assumption Year. 2 2 3 4 9" xfId="12500" xr:uid="{00000000-0005-0000-0000-0000A8300000}"/>
    <cellStyle name="Assumption Year. 2 2 3 5" xfId="12501" xr:uid="{00000000-0005-0000-0000-0000A9300000}"/>
    <cellStyle name="Assumption Year. 2 2 3 6" xfId="12502" xr:uid="{00000000-0005-0000-0000-0000AA300000}"/>
    <cellStyle name="Assumption Year. 2 2 3 7" xfId="12503" xr:uid="{00000000-0005-0000-0000-0000AB300000}"/>
    <cellStyle name="Assumption Year. 2 2 3 8" xfId="12504" xr:uid="{00000000-0005-0000-0000-0000AC300000}"/>
    <cellStyle name="Assumption Year. 2 2 3 9" xfId="12505" xr:uid="{00000000-0005-0000-0000-0000AD300000}"/>
    <cellStyle name="Assumption Year. 2 2 4" xfId="12506" xr:uid="{00000000-0005-0000-0000-0000AE300000}"/>
    <cellStyle name="Assumption Year. 2 2 4 10" xfId="12507" xr:uid="{00000000-0005-0000-0000-0000AF300000}"/>
    <cellStyle name="Assumption Year. 2 2 4 11" xfId="12508" xr:uid="{00000000-0005-0000-0000-0000B0300000}"/>
    <cellStyle name="Assumption Year. 2 2 4 12" xfId="12509" xr:uid="{00000000-0005-0000-0000-0000B1300000}"/>
    <cellStyle name="Assumption Year. 2 2 4 13" xfId="12510" xr:uid="{00000000-0005-0000-0000-0000B2300000}"/>
    <cellStyle name="Assumption Year. 2 2 4 2" xfId="12511" xr:uid="{00000000-0005-0000-0000-0000B3300000}"/>
    <cellStyle name="Assumption Year. 2 2 4 2 10" xfId="12512" xr:uid="{00000000-0005-0000-0000-0000B4300000}"/>
    <cellStyle name="Assumption Year. 2 2 4 2 11" xfId="12513" xr:uid="{00000000-0005-0000-0000-0000B5300000}"/>
    <cellStyle name="Assumption Year. 2 2 4 2 12" xfId="12514" xr:uid="{00000000-0005-0000-0000-0000B6300000}"/>
    <cellStyle name="Assumption Year. 2 2 4 2 2" xfId="12515" xr:uid="{00000000-0005-0000-0000-0000B7300000}"/>
    <cellStyle name="Assumption Year. 2 2 4 2 2 10" xfId="12516" xr:uid="{00000000-0005-0000-0000-0000B8300000}"/>
    <cellStyle name="Assumption Year. 2 2 4 2 2 2" xfId="12517" xr:uid="{00000000-0005-0000-0000-0000B9300000}"/>
    <cellStyle name="Assumption Year. 2 2 4 2 2 2 10" xfId="12518" xr:uid="{00000000-0005-0000-0000-0000BA300000}"/>
    <cellStyle name="Assumption Year. 2 2 4 2 2 2 2" xfId="12519" xr:uid="{00000000-0005-0000-0000-0000BB300000}"/>
    <cellStyle name="Assumption Year. 2 2 4 2 2 2 3" xfId="12520" xr:uid="{00000000-0005-0000-0000-0000BC300000}"/>
    <cellStyle name="Assumption Year. 2 2 4 2 2 2 4" xfId="12521" xr:uid="{00000000-0005-0000-0000-0000BD300000}"/>
    <cellStyle name="Assumption Year. 2 2 4 2 2 2 5" xfId="12522" xr:uid="{00000000-0005-0000-0000-0000BE300000}"/>
    <cellStyle name="Assumption Year. 2 2 4 2 2 2 6" xfId="12523" xr:uid="{00000000-0005-0000-0000-0000BF300000}"/>
    <cellStyle name="Assumption Year. 2 2 4 2 2 2 7" xfId="12524" xr:uid="{00000000-0005-0000-0000-0000C0300000}"/>
    <cellStyle name="Assumption Year. 2 2 4 2 2 2 8" xfId="12525" xr:uid="{00000000-0005-0000-0000-0000C1300000}"/>
    <cellStyle name="Assumption Year. 2 2 4 2 2 2 9" xfId="12526" xr:uid="{00000000-0005-0000-0000-0000C2300000}"/>
    <cellStyle name="Assumption Year. 2 2 4 2 2 3" xfId="12527" xr:uid="{00000000-0005-0000-0000-0000C3300000}"/>
    <cellStyle name="Assumption Year. 2 2 4 2 2 4" xfId="12528" xr:uid="{00000000-0005-0000-0000-0000C4300000}"/>
    <cellStyle name="Assumption Year. 2 2 4 2 2 5" xfId="12529" xr:uid="{00000000-0005-0000-0000-0000C5300000}"/>
    <cellStyle name="Assumption Year. 2 2 4 2 2 6" xfId="12530" xr:uid="{00000000-0005-0000-0000-0000C6300000}"/>
    <cellStyle name="Assumption Year. 2 2 4 2 2 7" xfId="12531" xr:uid="{00000000-0005-0000-0000-0000C7300000}"/>
    <cellStyle name="Assumption Year. 2 2 4 2 2 8" xfId="12532" xr:uid="{00000000-0005-0000-0000-0000C8300000}"/>
    <cellStyle name="Assumption Year. 2 2 4 2 2 9" xfId="12533" xr:uid="{00000000-0005-0000-0000-0000C9300000}"/>
    <cellStyle name="Assumption Year. 2 2 4 2 3" xfId="12534" xr:uid="{00000000-0005-0000-0000-0000CA300000}"/>
    <cellStyle name="Assumption Year. 2 2 4 2 3 10" xfId="12535" xr:uid="{00000000-0005-0000-0000-0000CB300000}"/>
    <cellStyle name="Assumption Year. 2 2 4 2 3 2" xfId="12536" xr:uid="{00000000-0005-0000-0000-0000CC300000}"/>
    <cellStyle name="Assumption Year. 2 2 4 2 3 3" xfId="12537" xr:uid="{00000000-0005-0000-0000-0000CD300000}"/>
    <cellStyle name="Assumption Year. 2 2 4 2 3 4" xfId="12538" xr:uid="{00000000-0005-0000-0000-0000CE300000}"/>
    <cellStyle name="Assumption Year. 2 2 4 2 3 5" xfId="12539" xr:uid="{00000000-0005-0000-0000-0000CF300000}"/>
    <cellStyle name="Assumption Year. 2 2 4 2 3 6" xfId="12540" xr:uid="{00000000-0005-0000-0000-0000D0300000}"/>
    <cellStyle name="Assumption Year. 2 2 4 2 3 7" xfId="12541" xr:uid="{00000000-0005-0000-0000-0000D1300000}"/>
    <cellStyle name="Assumption Year. 2 2 4 2 3 8" xfId="12542" xr:uid="{00000000-0005-0000-0000-0000D2300000}"/>
    <cellStyle name="Assumption Year. 2 2 4 2 3 9" xfId="12543" xr:uid="{00000000-0005-0000-0000-0000D3300000}"/>
    <cellStyle name="Assumption Year. 2 2 4 2 4" xfId="12544" xr:uid="{00000000-0005-0000-0000-0000D4300000}"/>
    <cellStyle name="Assumption Year. 2 2 4 2 5" xfId="12545" xr:uid="{00000000-0005-0000-0000-0000D5300000}"/>
    <cellStyle name="Assumption Year. 2 2 4 2 6" xfId="12546" xr:uid="{00000000-0005-0000-0000-0000D6300000}"/>
    <cellStyle name="Assumption Year. 2 2 4 2 7" xfId="12547" xr:uid="{00000000-0005-0000-0000-0000D7300000}"/>
    <cellStyle name="Assumption Year. 2 2 4 2 8" xfId="12548" xr:uid="{00000000-0005-0000-0000-0000D8300000}"/>
    <cellStyle name="Assumption Year. 2 2 4 2 9" xfId="12549" xr:uid="{00000000-0005-0000-0000-0000D9300000}"/>
    <cellStyle name="Assumption Year. 2 2 4 3" xfId="12550" xr:uid="{00000000-0005-0000-0000-0000DA300000}"/>
    <cellStyle name="Assumption Year. 2 2 4 3 10" xfId="12551" xr:uid="{00000000-0005-0000-0000-0000DB300000}"/>
    <cellStyle name="Assumption Year. 2 2 4 3 2" xfId="12552" xr:uid="{00000000-0005-0000-0000-0000DC300000}"/>
    <cellStyle name="Assumption Year. 2 2 4 3 2 10" xfId="12553" xr:uid="{00000000-0005-0000-0000-0000DD300000}"/>
    <cellStyle name="Assumption Year. 2 2 4 3 2 2" xfId="12554" xr:uid="{00000000-0005-0000-0000-0000DE300000}"/>
    <cellStyle name="Assumption Year. 2 2 4 3 2 3" xfId="12555" xr:uid="{00000000-0005-0000-0000-0000DF300000}"/>
    <cellStyle name="Assumption Year. 2 2 4 3 2 4" xfId="12556" xr:uid="{00000000-0005-0000-0000-0000E0300000}"/>
    <cellStyle name="Assumption Year. 2 2 4 3 2 5" xfId="12557" xr:uid="{00000000-0005-0000-0000-0000E1300000}"/>
    <cellStyle name="Assumption Year. 2 2 4 3 2 6" xfId="12558" xr:uid="{00000000-0005-0000-0000-0000E2300000}"/>
    <cellStyle name="Assumption Year. 2 2 4 3 2 7" xfId="12559" xr:uid="{00000000-0005-0000-0000-0000E3300000}"/>
    <cellStyle name="Assumption Year. 2 2 4 3 2 8" xfId="12560" xr:uid="{00000000-0005-0000-0000-0000E4300000}"/>
    <cellStyle name="Assumption Year. 2 2 4 3 2 9" xfId="12561" xr:uid="{00000000-0005-0000-0000-0000E5300000}"/>
    <cellStyle name="Assumption Year. 2 2 4 3 3" xfId="12562" xr:uid="{00000000-0005-0000-0000-0000E6300000}"/>
    <cellStyle name="Assumption Year. 2 2 4 3 4" xfId="12563" xr:uid="{00000000-0005-0000-0000-0000E7300000}"/>
    <cellStyle name="Assumption Year. 2 2 4 3 5" xfId="12564" xr:uid="{00000000-0005-0000-0000-0000E8300000}"/>
    <cellStyle name="Assumption Year. 2 2 4 3 6" xfId="12565" xr:uid="{00000000-0005-0000-0000-0000E9300000}"/>
    <cellStyle name="Assumption Year. 2 2 4 3 7" xfId="12566" xr:uid="{00000000-0005-0000-0000-0000EA300000}"/>
    <cellStyle name="Assumption Year. 2 2 4 3 8" xfId="12567" xr:uid="{00000000-0005-0000-0000-0000EB300000}"/>
    <cellStyle name="Assumption Year. 2 2 4 3 9" xfId="12568" xr:uid="{00000000-0005-0000-0000-0000EC300000}"/>
    <cellStyle name="Assumption Year. 2 2 4 4" xfId="12569" xr:uid="{00000000-0005-0000-0000-0000ED300000}"/>
    <cellStyle name="Assumption Year. 2 2 4 4 10" xfId="12570" xr:uid="{00000000-0005-0000-0000-0000EE300000}"/>
    <cellStyle name="Assumption Year. 2 2 4 4 2" xfId="12571" xr:uid="{00000000-0005-0000-0000-0000EF300000}"/>
    <cellStyle name="Assumption Year. 2 2 4 4 3" xfId="12572" xr:uid="{00000000-0005-0000-0000-0000F0300000}"/>
    <cellStyle name="Assumption Year. 2 2 4 4 4" xfId="12573" xr:uid="{00000000-0005-0000-0000-0000F1300000}"/>
    <cellStyle name="Assumption Year. 2 2 4 4 5" xfId="12574" xr:uid="{00000000-0005-0000-0000-0000F2300000}"/>
    <cellStyle name="Assumption Year. 2 2 4 4 6" xfId="12575" xr:uid="{00000000-0005-0000-0000-0000F3300000}"/>
    <cellStyle name="Assumption Year. 2 2 4 4 7" xfId="12576" xr:uid="{00000000-0005-0000-0000-0000F4300000}"/>
    <cellStyle name="Assumption Year. 2 2 4 4 8" xfId="12577" xr:uid="{00000000-0005-0000-0000-0000F5300000}"/>
    <cellStyle name="Assumption Year. 2 2 4 4 9" xfId="12578" xr:uid="{00000000-0005-0000-0000-0000F6300000}"/>
    <cellStyle name="Assumption Year. 2 2 4 5" xfId="12579" xr:uid="{00000000-0005-0000-0000-0000F7300000}"/>
    <cellStyle name="Assumption Year. 2 2 4 6" xfId="12580" xr:uid="{00000000-0005-0000-0000-0000F8300000}"/>
    <cellStyle name="Assumption Year. 2 2 4 7" xfId="12581" xr:uid="{00000000-0005-0000-0000-0000F9300000}"/>
    <cellStyle name="Assumption Year. 2 2 4 8" xfId="12582" xr:uid="{00000000-0005-0000-0000-0000FA300000}"/>
    <cellStyle name="Assumption Year. 2 2 4 9" xfId="12583" xr:uid="{00000000-0005-0000-0000-0000FB300000}"/>
    <cellStyle name="Assumption Year. 2 2 5" xfId="12584" xr:uid="{00000000-0005-0000-0000-0000FC300000}"/>
    <cellStyle name="Assumption Year. 2 2 5 10" xfId="12585" xr:uid="{00000000-0005-0000-0000-0000FD300000}"/>
    <cellStyle name="Assumption Year. 2 2 5 11" xfId="12586" xr:uid="{00000000-0005-0000-0000-0000FE300000}"/>
    <cellStyle name="Assumption Year. 2 2 5 12" xfId="12587" xr:uid="{00000000-0005-0000-0000-0000FF300000}"/>
    <cellStyle name="Assumption Year. 2 2 5 2" xfId="12588" xr:uid="{00000000-0005-0000-0000-000000310000}"/>
    <cellStyle name="Assumption Year. 2 2 5 2 10" xfId="12589" xr:uid="{00000000-0005-0000-0000-000001310000}"/>
    <cellStyle name="Assumption Year. 2 2 5 2 2" xfId="12590" xr:uid="{00000000-0005-0000-0000-000002310000}"/>
    <cellStyle name="Assumption Year. 2 2 5 2 2 10" xfId="12591" xr:uid="{00000000-0005-0000-0000-000003310000}"/>
    <cellStyle name="Assumption Year. 2 2 5 2 2 2" xfId="12592" xr:uid="{00000000-0005-0000-0000-000004310000}"/>
    <cellStyle name="Assumption Year. 2 2 5 2 2 3" xfId="12593" xr:uid="{00000000-0005-0000-0000-000005310000}"/>
    <cellStyle name="Assumption Year. 2 2 5 2 2 4" xfId="12594" xr:uid="{00000000-0005-0000-0000-000006310000}"/>
    <cellStyle name="Assumption Year. 2 2 5 2 2 5" xfId="12595" xr:uid="{00000000-0005-0000-0000-000007310000}"/>
    <cellStyle name="Assumption Year. 2 2 5 2 2 6" xfId="12596" xr:uid="{00000000-0005-0000-0000-000008310000}"/>
    <cellStyle name="Assumption Year. 2 2 5 2 2 7" xfId="12597" xr:uid="{00000000-0005-0000-0000-000009310000}"/>
    <cellStyle name="Assumption Year. 2 2 5 2 2 8" xfId="12598" xr:uid="{00000000-0005-0000-0000-00000A310000}"/>
    <cellStyle name="Assumption Year. 2 2 5 2 2 9" xfId="12599" xr:uid="{00000000-0005-0000-0000-00000B310000}"/>
    <cellStyle name="Assumption Year. 2 2 5 2 3" xfId="12600" xr:uid="{00000000-0005-0000-0000-00000C310000}"/>
    <cellStyle name="Assumption Year. 2 2 5 2 4" xfId="12601" xr:uid="{00000000-0005-0000-0000-00000D310000}"/>
    <cellStyle name="Assumption Year. 2 2 5 2 5" xfId="12602" xr:uid="{00000000-0005-0000-0000-00000E310000}"/>
    <cellStyle name="Assumption Year. 2 2 5 2 6" xfId="12603" xr:uid="{00000000-0005-0000-0000-00000F310000}"/>
    <cellStyle name="Assumption Year. 2 2 5 2 7" xfId="12604" xr:uid="{00000000-0005-0000-0000-000010310000}"/>
    <cellStyle name="Assumption Year. 2 2 5 2 8" xfId="12605" xr:uid="{00000000-0005-0000-0000-000011310000}"/>
    <cellStyle name="Assumption Year. 2 2 5 2 9" xfId="12606" xr:uid="{00000000-0005-0000-0000-000012310000}"/>
    <cellStyle name="Assumption Year. 2 2 5 3" xfId="12607" xr:uid="{00000000-0005-0000-0000-000013310000}"/>
    <cellStyle name="Assumption Year. 2 2 5 3 10" xfId="12608" xr:uid="{00000000-0005-0000-0000-000014310000}"/>
    <cellStyle name="Assumption Year. 2 2 5 3 2" xfId="12609" xr:uid="{00000000-0005-0000-0000-000015310000}"/>
    <cellStyle name="Assumption Year. 2 2 5 3 3" xfId="12610" xr:uid="{00000000-0005-0000-0000-000016310000}"/>
    <cellStyle name="Assumption Year. 2 2 5 3 4" xfId="12611" xr:uid="{00000000-0005-0000-0000-000017310000}"/>
    <cellStyle name="Assumption Year. 2 2 5 3 5" xfId="12612" xr:uid="{00000000-0005-0000-0000-000018310000}"/>
    <cellStyle name="Assumption Year. 2 2 5 3 6" xfId="12613" xr:uid="{00000000-0005-0000-0000-000019310000}"/>
    <cellStyle name="Assumption Year. 2 2 5 3 7" xfId="12614" xr:uid="{00000000-0005-0000-0000-00001A310000}"/>
    <cellStyle name="Assumption Year. 2 2 5 3 8" xfId="12615" xr:uid="{00000000-0005-0000-0000-00001B310000}"/>
    <cellStyle name="Assumption Year. 2 2 5 3 9" xfId="12616" xr:uid="{00000000-0005-0000-0000-00001C310000}"/>
    <cellStyle name="Assumption Year. 2 2 5 4" xfId="12617" xr:uid="{00000000-0005-0000-0000-00001D310000}"/>
    <cellStyle name="Assumption Year. 2 2 5 5" xfId="12618" xr:uid="{00000000-0005-0000-0000-00001E310000}"/>
    <cellStyle name="Assumption Year. 2 2 5 6" xfId="12619" xr:uid="{00000000-0005-0000-0000-00001F310000}"/>
    <cellStyle name="Assumption Year. 2 2 5 7" xfId="12620" xr:uid="{00000000-0005-0000-0000-000020310000}"/>
    <cellStyle name="Assumption Year. 2 2 5 8" xfId="12621" xr:uid="{00000000-0005-0000-0000-000021310000}"/>
    <cellStyle name="Assumption Year. 2 2 5 9" xfId="12622" xr:uid="{00000000-0005-0000-0000-000022310000}"/>
    <cellStyle name="Assumption Year. 2 2 6" xfId="12623" xr:uid="{00000000-0005-0000-0000-000023310000}"/>
    <cellStyle name="Assumption Year. 2 2 6 10" xfId="12624" xr:uid="{00000000-0005-0000-0000-000024310000}"/>
    <cellStyle name="Assumption Year. 2 2 6 11" xfId="12625" xr:uid="{00000000-0005-0000-0000-000025310000}"/>
    <cellStyle name="Assumption Year. 2 2 6 12" xfId="12626" xr:uid="{00000000-0005-0000-0000-000026310000}"/>
    <cellStyle name="Assumption Year. 2 2 6 2" xfId="12627" xr:uid="{00000000-0005-0000-0000-000027310000}"/>
    <cellStyle name="Assumption Year. 2 2 6 2 10" xfId="12628" xr:uid="{00000000-0005-0000-0000-000028310000}"/>
    <cellStyle name="Assumption Year. 2 2 6 2 2" xfId="12629" xr:uid="{00000000-0005-0000-0000-000029310000}"/>
    <cellStyle name="Assumption Year. 2 2 6 2 2 10" xfId="12630" xr:uid="{00000000-0005-0000-0000-00002A310000}"/>
    <cellStyle name="Assumption Year. 2 2 6 2 2 2" xfId="12631" xr:uid="{00000000-0005-0000-0000-00002B310000}"/>
    <cellStyle name="Assumption Year. 2 2 6 2 2 3" xfId="12632" xr:uid="{00000000-0005-0000-0000-00002C310000}"/>
    <cellStyle name="Assumption Year. 2 2 6 2 2 4" xfId="12633" xr:uid="{00000000-0005-0000-0000-00002D310000}"/>
    <cellStyle name="Assumption Year. 2 2 6 2 2 5" xfId="12634" xr:uid="{00000000-0005-0000-0000-00002E310000}"/>
    <cellStyle name="Assumption Year. 2 2 6 2 2 6" xfId="12635" xr:uid="{00000000-0005-0000-0000-00002F310000}"/>
    <cellStyle name="Assumption Year. 2 2 6 2 2 7" xfId="12636" xr:uid="{00000000-0005-0000-0000-000030310000}"/>
    <cellStyle name="Assumption Year. 2 2 6 2 2 8" xfId="12637" xr:uid="{00000000-0005-0000-0000-000031310000}"/>
    <cellStyle name="Assumption Year. 2 2 6 2 2 9" xfId="12638" xr:uid="{00000000-0005-0000-0000-000032310000}"/>
    <cellStyle name="Assumption Year. 2 2 6 2 3" xfId="12639" xr:uid="{00000000-0005-0000-0000-000033310000}"/>
    <cellStyle name="Assumption Year. 2 2 6 2 4" xfId="12640" xr:uid="{00000000-0005-0000-0000-000034310000}"/>
    <cellStyle name="Assumption Year. 2 2 6 2 5" xfId="12641" xr:uid="{00000000-0005-0000-0000-000035310000}"/>
    <cellStyle name="Assumption Year. 2 2 6 2 6" xfId="12642" xr:uid="{00000000-0005-0000-0000-000036310000}"/>
    <cellStyle name="Assumption Year. 2 2 6 2 7" xfId="12643" xr:uid="{00000000-0005-0000-0000-000037310000}"/>
    <cellStyle name="Assumption Year. 2 2 6 2 8" xfId="12644" xr:uid="{00000000-0005-0000-0000-000038310000}"/>
    <cellStyle name="Assumption Year. 2 2 6 2 9" xfId="12645" xr:uid="{00000000-0005-0000-0000-000039310000}"/>
    <cellStyle name="Assumption Year. 2 2 6 3" xfId="12646" xr:uid="{00000000-0005-0000-0000-00003A310000}"/>
    <cellStyle name="Assumption Year. 2 2 6 3 10" xfId="12647" xr:uid="{00000000-0005-0000-0000-00003B310000}"/>
    <cellStyle name="Assumption Year. 2 2 6 3 2" xfId="12648" xr:uid="{00000000-0005-0000-0000-00003C310000}"/>
    <cellStyle name="Assumption Year. 2 2 6 3 3" xfId="12649" xr:uid="{00000000-0005-0000-0000-00003D310000}"/>
    <cellStyle name="Assumption Year. 2 2 6 3 4" xfId="12650" xr:uid="{00000000-0005-0000-0000-00003E310000}"/>
    <cellStyle name="Assumption Year. 2 2 6 3 5" xfId="12651" xr:uid="{00000000-0005-0000-0000-00003F310000}"/>
    <cellStyle name="Assumption Year. 2 2 6 3 6" xfId="12652" xr:uid="{00000000-0005-0000-0000-000040310000}"/>
    <cellStyle name="Assumption Year. 2 2 6 3 7" xfId="12653" xr:uid="{00000000-0005-0000-0000-000041310000}"/>
    <cellStyle name="Assumption Year. 2 2 6 3 8" xfId="12654" xr:uid="{00000000-0005-0000-0000-000042310000}"/>
    <cellStyle name="Assumption Year. 2 2 6 3 9" xfId="12655" xr:uid="{00000000-0005-0000-0000-000043310000}"/>
    <cellStyle name="Assumption Year. 2 2 6 4" xfId="12656" xr:uid="{00000000-0005-0000-0000-000044310000}"/>
    <cellStyle name="Assumption Year. 2 2 6 5" xfId="12657" xr:uid="{00000000-0005-0000-0000-000045310000}"/>
    <cellStyle name="Assumption Year. 2 2 6 6" xfId="12658" xr:uid="{00000000-0005-0000-0000-000046310000}"/>
    <cellStyle name="Assumption Year. 2 2 6 7" xfId="12659" xr:uid="{00000000-0005-0000-0000-000047310000}"/>
    <cellStyle name="Assumption Year. 2 2 6 8" xfId="12660" xr:uid="{00000000-0005-0000-0000-000048310000}"/>
    <cellStyle name="Assumption Year. 2 2 6 9" xfId="12661" xr:uid="{00000000-0005-0000-0000-000049310000}"/>
    <cellStyle name="Assumption Year. 2 2 7" xfId="12662" xr:uid="{00000000-0005-0000-0000-00004A310000}"/>
    <cellStyle name="Assumption Year. 2 2 7 10" xfId="12663" xr:uid="{00000000-0005-0000-0000-00004B310000}"/>
    <cellStyle name="Assumption Year. 2 2 7 11" xfId="12664" xr:uid="{00000000-0005-0000-0000-00004C310000}"/>
    <cellStyle name="Assumption Year. 2 2 7 12" xfId="12665" xr:uid="{00000000-0005-0000-0000-00004D310000}"/>
    <cellStyle name="Assumption Year. 2 2 7 2" xfId="12666" xr:uid="{00000000-0005-0000-0000-00004E310000}"/>
    <cellStyle name="Assumption Year. 2 2 7 2 10" xfId="12667" xr:uid="{00000000-0005-0000-0000-00004F310000}"/>
    <cellStyle name="Assumption Year. 2 2 7 2 2" xfId="12668" xr:uid="{00000000-0005-0000-0000-000050310000}"/>
    <cellStyle name="Assumption Year. 2 2 7 2 2 10" xfId="12669" xr:uid="{00000000-0005-0000-0000-000051310000}"/>
    <cellStyle name="Assumption Year. 2 2 7 2 2 2" xfId="12670" xr:uid="{00000000-0005-0000-0000-000052310000}"/>
    <cellStyle name="Assumption Year. 2 2 7 2 2 3" xfId="12671" xr:uid="{00000000-0005-0000-0000-000053310000}"/>
    <cellStyle name="Assumption Year. 2 2 7 2 2 4" xfId="12672" xr:uid="{00000000-0005-0000-0000-000054310000}"/>
    <cellStyle name="Assumption Year. 2 2 7 2 2 5" xfId="12673" xr:uid="{00000000-0005-0000-0000-000055310000}"/>
    <cellStyle name="Assumption Year. 2 2 7 2 2 6" xfId="12674" xr:uid="{00000000-0005-0000-0000-000056310000}"/>
    <cellStyle name="Assumption Year. 2 2 7 2 2 7" xfId="12675" xr:uid="{00000000-0005-0000-0000-000057310000}"/>
    <cellStyle name="Assumption Year. 2 2 7 2 2 8" xfId="12676" xr:uid="{00000000-0005-0000-0000-000058310000}"/>
    <cellStyle name="Assumption Year. 2 2 7 2 2 9" xfId="12677" xr:uid="{00000000-0005-0000-0000-000059310000}"/>
    <cellStyle name="Assumption Year. 2 2 7 2 3" xfId="12678" xr:uid="{00000000-0005-0000-0000-00005A310000}"/>
    <cellStyle name="Assumption Year. 2 2 7 2 4" xfId="12679" xr:uid="{00000000-0005-0000-0000-00005B310000}"/>
    <cellStyle name="Assumption Year. 2 2 7 2 5" xfId="12680" xr:uid="{00000000-0005-0000-0000-00005C310000}"/>
    <cellStyle name="Assumption Year. 2 2 7 2 6" xfId="12681" xr:uid="{00000000-0005-0000-0000-00005D310000}"/>
    <cellStyle name="Assumption Year. 2 2 7 2 7" xfId="12682" xr:uid="{00000000-0005-0000-0000-00005E310000}"/>
    <cellStyle name="Assumption Year. 2 2 7 2 8" xfId="12683" xr:uid="{00000000-0005-0000-0000-00005F310000}"/>
    <cellStyle name="Assumption Year. 2 2 7 2 9" xfId="12684" xr:uid="{00000000-0005-0000-0000-000060310000}"/>
    <cellStyle name="Assumption Year. 2 2 7 3" xfId="12685" xr:uid="{00000000-0005-0000-0000-000061310000}"/>
    <cellStyle name="Assumption Year. 2 2 7 3 10" xfId="12686" xr:uid="{00000000-0005-0000-0000-000062310000}"/>
    <cellStyle name="Assumption Year. 2 2 7 3 2" xfId="12687" xr:uid="{00000000-0005-0000-0000-000063310000}"/>
    <cellStyle name="Assumption Year. 2 2 7 3 3" xfId="12688" xr:uid="{00000000-0005-0000-0000-000064310000}"/>
    <cellStyle name="Assumption Year. 2 2 7 3 4" xfId="12689" xr:uid="{00000000-0005-0000-0000-000065310000}"/>
    <cellStyle name="Assumption Year. 2 2 7 3 5" xfId="12690" xr:uid="{00000000-0005-0000-0000-000066310000}"/>
    <cellStyle name="Assumption Year. 2 2 7 3 6" xfId="12691" xr:uid="{00000000-0005-0000-0000-000067310000}"/>
    <cellStyle name="Assumption Year. 2 2 7 3 7" xfId="12692" xr:uid="{00000000-0005-0000-0000-000068310000}"/>
    <cellStyle name="Assumption Year. 2 2 7 3 8" xfId="12693" xr:uid="{00000000-0005-0000-0000-000069310000}"/>
    <cellStyle name="Assumption Year. 2 2 7 3 9" xfId="12694" xr:uid="{00000000-0005-0000-0000-00006A310000}"/>
    <cellStyle name="Assumption Year. 2 2 7 4" xfId="12695" xr:uid="{00000000-0005-0000-0000-00006B310000}"/>
    <cellStyle name="Assumption Year. 2 2 7 5" xfId="12696" xr:uid="{00000000-0005-0000-0000-00006C310000}"/>
    <cellStyle name="Assumption Year. 2 2 7 6" xfId="12697" xr:uid="{00000000-0005-0000-0000-00006D310000}"/>
    <cellStyle name="Assumption Year. 2 2 7 7" xfId="12698" xr:uid="{00000000-0005-0000-0000-00006E310000}"/>
    <cellStyle name="Assumption Year. 2 2 7 8" xfId="12699" xr:uid="{00000000-0005-0000-0000-00006F310000}"/>
    <cellStyle name="Assumption Year. 2 2 7 9" xfId="12700" xr:uid="{00000000-0005-0000-0000-000070310000}"/>
    <cellStyle name="Assumption Year. 2 2 8" xfId="12701" xr:uid="{00000000-0005-0000-0000-000071310000}"/>
    <cellStyle name="Assumption Year. 2 2 8 10" xfId="12702" xr:uid="{00000000-0005-0000-0000-000072310000}"/>
    <cellStyle name="Assumption Year. 2 2 8 2" xfId="12703" xr:uid="{00000000-0005-0000-0000-000073310000}"/>
    <cellStyle name="Assumption Year. 2 2 8 2 10" xfId="12704" xr:uid="{00000000-0005-0000-0000-000074310000}"/>
    <cellStyle name="Assumption Year. 2 2 8 2 2" xfId="12705" xr:uid="{00000000-0005-0000-0000-000075310000}"/>
    <cellStyle name="Assumption Year. 2 2 8 2 3" xfId="12706" xr:uid="{00000000-0005-0000-0000-000076310000}"/>
    <cellStyle name="Assumption Year. 2 2 8 2 4" xfId="12707" xr:uid="{00000000-0005-0000-0000-000077310000}"/>
    <cellStyle name="Assumption Year. 2 2 8 2 5" xfId="12708" xr:uid="{00000000-0005-0000-0000-000078310000}"/>
    <cellStyle name="Assumption Year. 2 2 8 2 6" xfId="12709" xr:uid="{00000000-0005-0000-0000-000079310000}"/>
    <cellStyle name="Assumption Year. 2 2 8 2 7" xfId="12710" xr:uid="{00000000-0005-0000-0000-00007A310000}"/>
    <cellStyle name="Assumption Year. 2 2 8 2 8" xfId="12711" xr:uid="{00000000-0005-0000-0000-00007B310000}"/>
    <cellStyle name="Assumption Year. 2 2 8 2 9" xfId="12712" xr:uid="{00000000-0005-0000-0000-00007C310000}"/>
    <cellStyle name="Assumption Year. 2 2 8 3" xfId="12713" xr:uid="{00000000-0005-0000-0000-00007D310000}"/>
    <cellStyle name="Assumption Year. 2 2 8 4" xfId="12714" xr:uid="{00000000-0005-0000-0000-00007E310000}"/>
    <cellStyle name="Assumption Year. 2 2 8 5" xfId="12715" xr:uid="{00000000-0005-0000-0000-00007F310000}"/>
    <cellStyle name="Assumption Year. 2 2 8 6" xfId="12716" xr:uid="{00000000-0005-0000-0000-000080310000}"/>
    <cellStyle name="Assumption Year. 2 2 8 7" xfId="12717" xr:uid="{00000000-0005-0000-0000-000081310000}"/>
    <cellStyle name="Assumption Year. 2 2 8 8" xfId="12718" xr:uid="{00000000-0005-0000-0000-000082310000}"/>
    <cellStyle name="Assumption Year. 2 2 8 9" xfId="12719" xr:uid="{00000000-0005-0000-0000-000083310000}"/>
    <cellStyle name="Assumption Year. 2 2 9" xfId="12720" xr:uid="{00000000-0005-0000-0000-000084310000}"/>
    <cellStyle name="Assumption Year. 2 2 9 10" xfId="12721" xr:uid="{00000000-0005-0000-0000-000085310000}"/>
    <cellStyle name="Assumption Year. 2 2 9 2" xfId="12722" xr:uid="{00000000-0005-0000-0000-000086310000}"/>
    <cellStyle name="Assumption Year. 2 2 9 3" xfId="12723" xr:uid="{00000000-0005-0000-0000-000087310000}"/>
    <cellStyle name="Assumption Year. 2 2 9 4" xfId="12724" xr:uid="{00000000-0005-0000-0000-000088310000}"/>
    <cellStyle name="Assumption Year. 2 2 9 5" xfId="12725" xr:uid="{00000000-0005-0000-0000-000089310000}"/>
    <cellStyle name="Assumption Year. 2 2 9 6" xfId="12726" xr:uid="{00000000-0005-0000-0000-00008A310000}"/>
    <cellStyle name="Assumption Year. 2 2 9 7" xfId="12727" xr:uid="{00000000-0005-0000-0000-00008B310000}"/>
    <cellStyle name="Assumption Year. 2 2 9 8" xfId="12728" xr:uid="{00000000-0005-0000-0000-00008C310000}"/>
    <cellStyle name="Assumption Year. 2 2 9 9" xfId="12729" xr:uid="{00000000-0005-0000-0000-00008D310000}"/>
    <cellStyle name="Assumption Year. 2 3" xfId="12730" xr:uid="{00000000-0005-0000-0000-00008E310000}"/>
    <cellStyle name="Assumption Year. 2 3 10" xfId="12731" xr:uid="{00000000-0005-0000-0000-00008F310000}"/>
    <cellStyle name="Assumption Year. 2 3 11" xfId="12732" xr:uid="{00000000-0005-0000-0000-000090310000}"/>
    <cellStyle name="Assumption Year. 2 3 12" xfId="12733" xr:uid="{00000000-0005-0000-0000-000091310000}"/>
    <cellStyle name="Assumption Year. 2 3 13" xfId="12734" xr:uid="{00000000-0005-0000-0000-000092310000}"/>
    <cellStyle name="Assumption Year. 2 3 14" xfId="12735" xr:uid="{00000000-0005-0000-0000-000093310000}"/>
    <cellStyle name="Assumption Year. 2 3 2" xfId="12736" xr:uid="{00000000-0005-0000-0000-000094310000}"/>
    <cellStyle name="Assumption Year. 2 3 2 10" xfId="12737" xr:uid="{00000000-0005-0000-0000-000095310000}"/>
    <cellStyle name="Assumption Year. 2 3 2 11" xfId="12738" xr:uid="{00000000-0005-0000-0000-000096310000}"/>
    <cellStyle name="Assumption Year. 2 3 2 12" xfId="12739" xr:uid="{00000000-0005-0000-0000-000097310000}"/>
    <cellStyle name="Assumption Year. 2 3 2 13" xfId="12740" xr:uid="{00000000-0005-0000-0000-000098310000}"/>
    <cellStyle name="Assumption Year. 2 3 2 2" xfId="12741" xr:uid="{00000000-0005-0000-0000-000099310000}"/>
    <cellStyle name="Assumption Year. 2 3 2 2 10" xfId="12742" xr:uid="{00000000-0005-0000-0000-00009A310000}"/>
    <cellStyle name="Assumption Year. 2 3 2 2 11" xfId="12743" xr:uid="{00000000-0005-0000-0000-00009B310000}"/>
    <cellStyle name="Assumption Year. 2 3 2 2 12" xfId="12744" xr:uid="{00000000-0005-0000-0000-00009C310000}"/>
    <cellStyle name="Assumption Year. 2 3 2 2 2" xfId="12745" xr:uid="{00000000-0005-0000-0000-00009D310000}"/>
    <cellStyle name="Assumption Year. 2 3 2 2 2 10" xfId="12746" xr:uid="{00000000-0005-0000-0000-00009E310000}"/>
    <cellStyle name="Assumption Year. 2 3 2 2 2 2" xfId="12747" xr:uid="{00000000-0005-0000-0000-00009F310000}"/>
    <cellStyle name="Assumption Year. 2 3 2 2 2 2 10" xfId="12748" xr:uid="{00000000-0005-0000-0000-0000A0310000}"/>
    <cellStyle name="Assumption Year. 2 3 2 2 2 2 2" xfId="12749" xr:uid="{00000000-0005-0000-0000-0000A1310000}"/>
    <cellStyle name="Assumption Year. 2 3 2 2 2 2 3" xfId="12750" xr:uid="{00000000-0005-0000-0000-0000A2310000}"/>
    <cellStyle name="Assumption Year. 2 3 2 2 2 2 4" xfId="12751" xr:uid="{00000000-0005-0000-0000-0000A3310000}"/>
    <cellStyle name="Assumption Year. 2 3 2 2 2 2 5" xfId="12752" xr:uid="{00000000-0005-0000-0000-0000A4310000}"/>
    <cellStyle name="Assumption Year. 2 3 2 2 2 2 6" xfId="12753" xr:uid="{00000000-0005-0000-0000-0000A5310000}"/>
    <cellStyle name="Assumption Year. 2 3 2 2 2 2 7" xfId="12754" xr:uid="{00000000-0005-0000-0000-0000A6310000}"/>
    <cellStyle name="Assumption Year. 2 3 2 2 2 2 8" xfId="12755" xr:uid="{00000000-0005-0000-0000-0000A7310000}"/>
    <cellStyle name="Assumption Year. 2 3 2 2 2 2 9" xfId="12756" xr:uid="{00000000-0005-0000-0000-0000A8310000}"/>
    <cellStyle name="Assumption Year. 2 3 2 2 2 3" xfId="12757" xr:uid="{00000000-0005-0000-0000-0000A9310000}"/>
    <cellStyle name="Assumption Year. 2 3 2 2 2 4" xfId="12758" xr:uid="{00000000-0005-0000-0000-0000AA310000}"/>
    <cellStyle name="Assumption Year. 2 3 2 2 2 5" xfId="12759" xr:uid="{00000000-0005-0000-0000-0000AB310000}"/>
    <cellStyle name="Assumption Year. 2 3 2 2 2 6" xfId="12760" xr:uid="{00000000-0005-0000-0000-0000AC310000}"/>
    <cellStyle name="Assumption Year. 2 3 2 2 2 7" xfId="12761" xr:uid="{00000000-0005-0000-0000-0000AD310000}"/>
    <cellStyle name="Assumption Year. 2 3 2 2 2 8" xfId="12762" xr:uid="{00000000-0005-0000-0000-0000AE310000}"/>
    <cellStyle name="Assumption Year. 2 3 2 2 2 9" xfId="12763" xr:uid="{00000000-0005-0000-0000-0000AF310000}"/>
    <cellStyle name="Assumption Year. 2 3 2 2 3" xfId="12764" xr:uid="{00000000-0005-0000-0000-0000B0310000}"/>
    <cellStyle name="Assumption Year. 2 3 2 2 3 10" xfId="12765" xr:uid="{00000000-0005-0000-0000-0000B1310000}"/>
    <cellStyle name="Assumption Year. 2 3 2 2 3 2" xfId="12766" xr:uid="{00000000-0005-0000-0000-0000B2310000}"/>
    <cellStyle name="Assumption Year. 2 3 2 2 3 3" xfId="12767" xr:uid="{00000000-0005-0000-0000-0000B3310000}"/>
    <cellStyle name="Assumption Year. 2 3 2 2 3 4" xfId="12768" xr:uid="{00000000-0005-0000-0000-0000B4310000}"/>
    <cellStyle name="Assumption Year. 2 3 2 2 3 5" xfId="12769" xr:uid="{00000000-0005-0000-0000-0000B5310000}"/>
    <cellStyle name="Assumption Year. 2 3 2 2 3 6" xfId="12770" xr:uid="{00000000-0005-0000-0000-0000B6310000}"/>
    <cellStyle name="Assumption Year. 2 3 2 2 3 7" xfId="12771" xr:uid="{00000000-0005-0000-0000-0000B7310000}"/>
    <cellStyle name="Assumption Year. 2 3 2 2 3 8" xfId="12772" xr:uid="{00000000-0005-0000-0000-0000B8310000}"/>
    <cellStyle name="Assumption Year. 2 3 2 2 3 9" xfId="12773" xr:uid="{00000000-0005-0000-0000-0000B9310000}"/>
    <cellStyle name="Assumption Year. 2 3 2 2 4" xfId="12774" xr:uid="{00000000-0005-0000-0000-0000BA310000}"/>
    <cellStyle name="Assumption Year. 2 3 2 2 5" xfId="12775" xr:uid="{00000000-0005-0000-0000-0000BB310000}"/>
    <cellStyle name="Assumption Year. 2 3 2 2 6" xfId="12776" xr:uid="{00000000-0005-0000-0000-0000BC310000}"/>
    <cellStyle name="Assumption Year. 2 3 2 2 7" xfId="12777" xr:uid="{00000000-0005-0000-0000-0000BD310000}"/>
    <cellStyle name="Assumption Year. 2 3 2 2 8" xfId="12778" xr:uid="{00000000-0005-0000-0000-0000BE310000}"/>
    <cellStyle name="Assumption Year. 2 3 2 2 9" xfId="12779" xr:uid="{00000000-0005-0000-0000-0000BF310000}"/>
    <cellStyle name="Assumption Year. 2 3 2 3" xfId="12780" xr:uid="{00000000-0005-0000-0000-0000C0310000}"/>
    <cellStyle name="Assumption Year. 2 3 2 3 10" xfId="12781" xr:uid="{00000000-0005-0000-0000-0000C1310000}"/>
    <cellStyle name="Assumption Year. 2 3 2 3 2" xfId="12782" xr:uid="{00000000-0005-0000-0000-0000C2310000}"/>
    <cellStyle name="Assumption Year. 2 3 2 3 2 10" xfId="12783" xr:uid="{00000000-0005-0000-0000-0000C3310000}"/>
    <cellStyle name="Assumption Year. 2 3 2 3 2 2" xfId="12784" xr:uid="{00000000-0005-0000-0000-0000C4310000}"/>
    <cellStyle name="Assumption Year. 2 3 2 3 2 3" xfId="12785" xr:uid="{00000000-0005-0000-0000-0000C5310000}"/>
    <cellStyle name="Assumption Year. 2 3 2 3 2 4" xfId="12786" xr:uid="{00000000-0005-0000-0000-0000C6310000}"/>
    <cellStyle name="Assumption Year. 2 3 2 3 2 5" xfId="12787" xr:uid="{00000000-0005-0000-0000-0000C7310000}"/>
    <cellStyle name="Assumption Year. 2 3 2 3 2 6" xfId="12788" xr:uid="{00000000-0005-0000-0000-0000C8310000}"/>
    <cellStyle name="Assumption Year. 2 3 2 3 2 7" xfId="12789" xr:uid="{00000000-0005-0000-0000-0000C9310000}"/>
    <cellStyle name="Assumption Year. 2 3 2 3 2 8" xfId="12790" xr:uid="{00000000-0005-0000-0000-0000CA310000}"/>
    <cellStyle name="Assumption Year. 2 3 2 3 2 9" xfId="12791" xr:uid="{00000000-0005-0000-0000-0000CB310000}"/>
    <cellStyle name="Assumption Year. 2 3 2 3 3" xfId="12792" xr:uid="{00000000-0005-0000-0000-0000CC310000}"/>
    <cellStyle name="Assumption Year. 2 3 2 3 4" xfId="12793" xr:uid="{00000000-0005-0000-0000-0000CD310000}"/>
    <cellStyle name="Assumption Year. 2 3 2 3 5" xfId="12794" xr:uid="{00000000-0005-0000-0000-0000CE310000}"/>
    <cellStyle name="Assumption Year. 2 3 2 3 6" xfId="12795" xr:uid="{00000000-0005-0000-0000-0000CF310000}"/>
    <cellStyle name="Assumption Year. 2 3 2 3 7" xfId="12796" xr:uid="{00000000-0005-0000-0000-0000D0310000}"/>
    <cellStyle name="Assumption Year. 2 3 2 3 8" xfId="12797" xr:uid="{00000000-0005-0000-0000-0000D1310000}"/>
    <cellStyle name="Assumption Year. 2 3 2 3 9" xfId="12798" xr:uid="{00000000-0005-0000-0000-0000D2310000}"/>
    <cellStyle name="Assumption Year. 2 3 2 4" xfId="12799" xr:uid="{00000000-0005-0000-0000-0000D3310000}"/>
    <cellStyle name="Assumption Year. 2 3 2 4 10" xfId="12800" xr:uid="{00000000-0005-0000-0000-0000D4310000}"/>
    <cellStyle name="Assumption Year. 2 3 2 4 2" xfId="12801" xr:uid="{00000000-0005-0000-0000-0000D5310000}"/>
    <cellStyle name="Assumption Year. 2 3 2 4 3" xfId="12802" xr:uid="{00000000-0005-0000-0000-0000D6310000}"/>
    <cellStyle name="Assumption Year. 2 3 2 4 4" xfId="12803" xr:uid="{00000000-0005-0000-0000-0000D7310000}"/>
    <cellStyle name="Assumption Year. 2 3 2 4 5" xfId="12804" xr:uid="{00000000-0005-0000-0000-0000D8310000}"/>
    <cellStyle name="Assumption Year. 2 3 2 4 6" xfId="12805" xr:uid="{00000000-0005-0000-0000-0000D9310000}"/>
    <cellStyle name="Assumption Year. 2 3 2 4 7" xfId="12806" xr:uid="{00000000-0005-0000-0000-0000DA310000}"/>
    <cellStyle name="Assumption Year. 2 3 2 4 8" xfId="12807" xr:uid="{00000000-0005-0000-0000-0000DB310000}"/>
    <cellStyle name="Assumption Year. 2 3 2 4 9" xfId="12808" xr:uid="{00000000-0005-0000-0000-0000DC310000}"/>
    <cellStyle name="Assumption Year. 2 3 2 5" xfId="12809" xr:uid="{00000000-0005-0000-0000-0000DD310000}"/>
    <cellStyle name="Assumption Year. 2 3 2 6" xfId="12810" xr:uid="{00000000-0005-0000-0000-0000DE310000}"/>
    <cellStyle name="Assumption Year. 2 3 2 7" xfId="12811" xr:uid="{00000000-0005-0000-0000-0000DF310000}"/>
    <cellStyle name="Assumption Year. 2 3 2 8" xfId="12812" xr:uid="{00000000-0005-0000-0000-0000E0310000}"/>
    <cellStyle name="Assumption Year. 2 3 2 9" xfId="12813" xr:uid="{00000000-0005-0000-0000-0000E1310000}"/>
    <cellStyle name="Assumption Year. 2 3 3" xfId="12814" xr:uid="{00000000-0005-0000-0000-0000E2310000}"/>
    <cellStyle name="Assumption Year. 2 3 3 10" xfId="12815" xr:uid="{00000000-0005-0000-0000-0000E3310000}"/>
    <cellStyle name="Assumption Year. 2 3 3 11" xfId="12816" xr:uid="{00000000-0005-0000-0000-0000E4310000}"/>
    <cellStyle name="Assumption Year. 2 3 3 12" xfId="12817" xr:uid="{00000000-0005-0000-0000-0000E5310000}"/>
    <cellStyle name="Assumption Year. 2 3 3 2" xfId="12818" xr:uid="{00000000-0005-0000-0000-0000E6310000}"/>
    <cellStyle name="Assumption Year. 2 3 3 2 10" xfId="12819" xr:uid="{00000000-0005-0000-0000-0000E7310000}"/>
    <cellStyle name="Assumption Year. 2 3 3 2 2" xfId="12820" xr:uid="{00000000-0005-0000-0000-0000E8310000}"/>
    <cellStyle name="Assumption Year. 2 3 3 2 2 10" xfId="12821" xr:uid="{00000000-0005-0000-0000-0000E9310000}"/>
    <cellStyle name="Assumption Year. 2 3 3 2 2 2" xfId="12822" xr:uid="{00000000-0005-0000-0000-0000EA310000}"/>
    <cellStyle name="Assumption Year. 2 3 3 2 2 3" xfId="12823" xr:uid="{00000000-0005-0000-0000-0000EB310000}"/>
    <cellStyle name="Assumption Year. 2 3 3 2 2 4" xfId="12824" xr:uid="{00000000-0005-0000-0000-0000EC310000}"/>
    <cellStyle name="Assumption Year. 2 3 3 2 2 5" xfId="12825" xr:uid="{00000000-0005-0000-0000-0000ED310000}"/>
    <cellStyle name="Assumption Year. 2 3 3 2 2 6" xfId="12826" xr:uid="{00000000-0005-0000-0000-0000EE310000}"/>
    <cellStyle name="Assumption Year. 2 3 3 2 2 7" xfId="12827" xr:uid="{00000000-0005-0000-0000-0000EF310000}"/>
    <cellStyle name="Assumption Year. 2 3 3 2 2 8" xfId="12828" xr:uid="{00000000-0005-0000-0000-0000F0310000}"/>
    <cellStyle name="Assumption Year. 2 3 3 2 2 9" xfId="12829" xr:uid="{00000000-0005-0000-0000-0000F1310000}"/>
    <cellStyle name="Assumption Year. 2 3 3 2 3" xfId="12830" xr:uid="{00000000-0005-0000-0000-0000F2310000}"/>
    <cellStyle name="Assumption Year. 2 3 3 2 4" xfId="12831" xr:uid="{00000000-0005-0000-0000-0000F3310000}"/>
    <cellStyle name="Assumption Year. 2 3 3 2 5" xfId="12832" xr:uid="{00000000-0005-0000-0000-0000F4310000}"/>
    <cellStyle name="Assumption Year. 2 3 3 2 6" xfId="12833" xr:uid="{00000000-0005-0000-0000-0000F5310000}"/>
    <cellStyle name="Assumption Year. 2 3 3 2 7" xfId="12834" xr:uid="{00000000-0005-0000-0000-0000F6310000}"/>
    <cellStyle name="Assumption Year. 2 3 3 2 8" xfId="12835" xr:uid="{00000000-0005-0000-0000-0000F7310000}"/>
    <cellStyle name="Assumption Year. 2 3 3 2 9" xfId="12836" xr:uid="{00000000-0005-0000-0000-0000F8310000}"/>
    <cellStyle name="Assumption Year. 2 3 3 3" xfId="12837" xr:uid="{00000000-0005-0000-0000-0000F9310000}"/>
    <cellStyle name="Assumption Year. 2 3 3 3 10" xfId="12838" xr:uid="{00000000-0005-0000-0000-0000FA310000}"/>
    <cellStyle name="Assumption Year. 2 3 3 3 2" xfId="12839" xr:uid="{00000000-0005-0000-0000-0000FB310000}"/>
    <cellStyle name="Assumption Year. 2 3 3 3 3" xfId="12840" xr:uid="{00000000-0005-0000-0000-0000FC310000}"/>
    <cellStyle name="Assumption Year. 2 3 3 3 4" xfId="12841" xr:uid="{00000000-0005-0000-0000-0000FD310000}"/>
    <cellStyle name="Assumption Year. 2 3 3 3 5" xfId="12842" xr:uid="{00000000-0005-0000-0000-0000FE310000}"/>
    <cellStyle name="Assumption Year. 2 3 3 3 6" xfId="12843" xr:uid="{00000000-0005-0000-0000-0000FF310000}"/>
    <cellStyle name="Assumption Year. 2 3 3 3 7" xfId="12844" xr:uid="{00000000-0005-0000-0000-000000320000}"/>
    <cellStyle name="Assumption Year. 2 3 3 3 8" xfId="12845" xr:uid="{00000000-0005-0000-0000-000001320000}"/>
    <cellStyle name="Assumption Year. 2 3 3 3 9" xfId="12846" xr:uid="{00000000-0005-0000-0000-000002320000}"/>
    <cellStyle name="Assumption Year. 2 3 3 4" xfId="12847" xr:uid="{00000000-0005-0000-0000-000003320000}"/>
    <cellStyle name="Assumption Year. 2 3 3 5" xfId="12848" xr:uid="{00000000-0005-0000-0000-000004320000}"/>
    <cellStyle name="Assumption Year. 2 3 3 6" xfId="12849" xr:uid="{00000000-0005-0000-0000-000005320000}"/>
    <cellStyle name="Assumption Year. 2 3 3 7" xfId="12850" xr:uid="{00000000-0005-0000-0000-000006320000}"/>
    <cellStyle name="Assumption Year. 2 3 3 8" xfId="12851" xr:uid="{00000000-0005-0000-0000-000007320000}"/>
    <cellStyle name="Assumption Year. 2 3 3 9" xfId="12852" xr:uid="{00000000-0005-0000-0000-000008320000}"/>
    <cellStyle name="Assumption Year. 2 3 4" xfId="12853" xr:uid="{00000000-0005-0000-0000-000009320000}"/>
    <cellStyle name="Assumption Year. 2 3 4 10" xfId="12854" xr:uid="{00000000-0005-0000-0000-00000A320000}"/>
    <cellStyle name="Assumption Year. 2 3 4 2" xfId="12855" xr:uid="{00000000-0005-0000-0000-00000B320000}"/>
    <cellStyle name="Assumption Year. 2 3 4 2 10" xfId="12856" xr:uid="{00000000-0005-0000-0000-00000C320000}"/>
    <cellStyle name="Assumption Year. 2 3 4 2 2" xfId="12857" xr:uid="{00000000-0005-0000-0000-00000D320000}"/>
    <cellStyle name="Assumption Year. 2 3 4 2 3" xfId="12858" xr:uid="{00000000-0005-0000-0000-00000E320000}"/>
    <cellStyle name="Assumption Year. 2 3 4 2 4" xfId="12859" xr:uid="{00000000-0005-0000-0000-00000F320000}"/>
    <cellStyle name="Assumption Year. 2 3 4 2 5" xfId="12860" xr:uid="{00000000-0005-0000-0000-000010320000}"/>
    <cellStyle name="Assumption Year. 2 3 4 2 6" xfId="12861" xr:uid="{00000000-0005-0000-0000-000011320000}"/>
    <cellStyle name="Assumption Year. 2 3 4 2 7" xfId="12862" xr:uid="{00000000-0005-0000-0000-000012320000}"/>
    <cellStyle name="Assumption Year. 2 3 4 2 8" xfId="12863" xr:uid="{00000000-0005-0000-0000-000013320000}"/>
    <cellStyle name="Assumption Year. 2 3 4 2 9" xfId="12864" xr:uid="{00000000-0005-0000-0000-000014320000}"/>
    <cellStyle name="Assumption Year. 2 3 4 3" xfId="12865" xr:uid="{00000000-0005-0000-0000-000015320000}"/>
    <cellStyle name="Assumption Year. 2 3 4 4" xfId="12866" xr:uid="{00000000-0005-0000-0000-000016320000}"/>
    <cellStyle name="Assumption Year. 2 3 4 5" xfId="12867" xr:uid="{00000000-0005-0000-0000-000017320000}"/>
    <cellStyle name="Assumption Year. 2 3 4 6" xfId="12868" xr:uid="{00000000-0005-0000-0000-000018320000}"/>
    <cellStyle name="Assumption Year. 2 3 4 7" xfId="12869" xr:uid="{00000000-0005-0000-0000-000019320000}"/>
    <cellStyle name="Assumption Year. 2 3 4 8" xfId="12870" xr:uid="{00000000-0005-0000-0000-00001A320000}"/>
    <cellStyle name="Assumption Year. 2 3 4 9" xfId="12871" xr:uid="{00000000-0005-0000-0000-00001B320000}"/>
    <cellStyle name="Assumption Year. 2 3 5" xfId="12872" xr:uid="{00000000-0005-0000-0000-00001C320000}"/>
    <cellStyle name="Assumption Year. 2 3 5 10" xfId="12873" xr:uid="{00000000-0005-0000-0000-00001D320000}"/>
    <cellStyle name="Assumption Year. 2 3 5 2" xfId="12874" xr:uid="{00000000-0005-0000-0000-00001E320000}"/>
    <cellStyle name="Assumption Year. 2 3 5 3" xfId="12875" xr:uid="{00000000-0005-0000-0000-00001F320000}"/>
    <cellStyle name="Assumption Year. 2 3 5 4" xfId="12876" xr:uid="{00000000-0005-0000-0000-000020320000}"/>
    <cellStyle name="Assumption Year. 2 3 5 5" xfId="12877" xr:uid="{00000000-0005-0000-0000-000021320000}"/>
    <cellStyle name="Assumption Year. 2 3 5 6" xfId="12878" xr:uid="{00000000-0005-0000-0000-000022320000}"/>
    <cellStyle name="Assumption Year. 2 3 5 7" xfId="12879" xr:uid="{00000000-0005-0000-0000-000023320000}"/>
    <cellStyle name="Assumption Year. 2 3 5 8" xfId="12880" xr:uid="{00000000-0005-0000-0000-000024320000}"/>
    <cellStyle name="Assumption Year. 2 3 5 9" xfId="12881" xr:uid="{00000000-0005-0000-0000-000025320000}"/>
    <cellStyle name="Assumption Year. 2 3 6" xfId="12882" xr:uid="{00000000-0005-0000-0000-000026320000}"/>
    <cellStyle name="Assumption Year. 2 3 7" xfId="12883" xr:uid="{00000000-0005-0000-0000-000027320000}"/>
    <cellStyle name="Assumption Year. 2 3 8" xfId="12884" xr:uid="{00000000-0005-0000-0000-000028320000}"/>
    <cellStyle name="Assumption Year. 2 3 9" xfId="12885" xr:uid="{00000000-0005-0000-0000-000029320000}"/>
    <cellStyle name="Assumption Year. 2 4" xfId="12886" xr:uid="{00000000-0005-0000-0000-00002A320000}"/>
    <cellStyle name="Assumption Year. 2 4 10" xfId="12887" xr:uid="{00000000-0005-0000-0000-00002B320000}"/>
    <cellStyle name="Assumption Year. 2 4 11" xfId="12888" xr:uid="{00000000-0005-0000-0000-00002C320000}"/>
    <cellStyle name="Assumption Year. 2 4 12" xfId="12889" xr:uid="{00000000-0005-0000-0000-00002D320000}"/>
    <cellStyle name="Assumption Year. 2 4 13" xfId="12890" xr:uid="{00000000-0005-0000-0000-00002E320000}"/>
    <cellStyle name="Assumption Year. 2 4 2" xfId="12891" xr:uid="{00000000-0005-0000-0000-00002F320000}"/>
    <cellStyle name="Assumption Year. 2 4 2 10" xfId="12892" xr:uid="{00000000-0005-0000-0000-000030320000}"/>
    <cellStyle name="Assumption Year. 2 4 2 11" xfId="12893" xr:uid="{00000000-0005-0000-0000-000031320000}"/>
    <cellStyle name="Assumption Year. 2 4 2 12" xfId="12894" xr:uid="{00000000-0005-0000-0000-000032320000}"/>
    <cellStyle name="Assumption Year. 2 4 2 2" xfId="12895" xr:uid="{00000000-0005-0000-0000-000033320000}"/>
    <cellStyle name="Assumption Year. 2 4 2 2 10" xfId="12896" xr:uid="{00000000-0005-0000-0000-000034320000}"/>
    <cellStyle name="Assumption Year. 2 4 2 2 2" xfId="12897" xr:uid="{00000000-0005-0000-0000-000035320000}"/>
    <cellStyle name="Assumption Year. 2 4 2 2 2 10" xfId="12898" xr:uid="{00000000-0005-0000-0000-000036320000}"/>
    <cellStyle name="Assumption Year. 2 4 2 2 2 2" xfId="12899" xr:uid="{00000000-0005-0000-0000-000037320000}"/>
    <cellStyle name="Assumption Year. 2 4 2 2 2 3" xfId="12900" xr:uid="{00000000-0005-0000-0000-000038320000}"/>
    <cellStyle name="Assumption Year. 2 4 2 2 2 4" xfId="12901" xr:uid="{00000000-0005-0000-0000-000039320000}"/>
    <cellStyle name="Assumption Year. 2 4 2 2 2 5" xfId="12902" xr:uid="{00000000-0005-0000-0000-00003A320000}"/>
    <cellStyle name="Assumption Year. 2 4 2 2 2 6" xfId="12903" xr:uid="{00000000-0005-0000-0000-00003B320000}"/>
    <cellStyle name="Assumption Year. 2 4 2 2 2 7" xfId="12904" xr:uid="{00000000-0005-0000-0000-00003C320000}"/>
    <cellStyle name="Assumption Year. 2 4 2 2 2 8" xfId="12905" xr:uid="{00000000-0005-0000-0000-00003D320000}"/>
    <cellStyle name="Assumption Year. 2 4 2 2 2 9" xfId="12906" xr:uid="{00000000-0005-0000-0000-00003E320000}"/>
    <cellStyle name="Assumption Year. 2 4 2 2 3" xfId="12907" xr:uid="{00000000-0005-0000-0000-00003F320000}"/>
    <cellStyle name="Assumption Year. 2 4 2 2 4" xfId="12908" xr:uid="{00000000-0005-0000-0000-000040320000}"/>
    <cellStyle name="Assumption Year. 2 4 2 2 5" xfId="12909" xr:uid="{00000000-0005-0000-0000-000041320000}"/>
    <cellStyle name="Assumption Year. 2 4 2 2 6" xfId="12910" xr:uid="{00000000-0005-0000-0000-000042320000}"/>
    <cellStyle name="Assumption Year. 2 4 2 2 7" xfId="12911" xr:uid="{00000000-0005-0000-0000-000043320000}"/>
    <cellStyle name="Assumption Year. 2 4 2 2 8" xfId="12912" xr:uid="{00000000-0005-0000-0000-000044320000}"/>
    <cellStyle name="Assumption Year. 2 4 2 2 9" xfId="12913" xr:uid="{00000000-0005-0000-0000-000045320000}"/>
    <cellStyle name="Assumption Year. 2 4 2 3" xfId="12914" xr:uid="{00000000-0005-0000-0000-000046320000}"/>
    <cellStyle name="Assumption Year. 2 4 2 3 10" xfId="12915" xr:uid="{00000000-0005-0000-0000-000047320000}"/>
    <cellStyle name="Assumption Year. 2 4 2 3 2" xfId="12916" xr:uid="{00000000-0005-0000-0000-000048320000}"/>
    <cellStyle name="Assumption Year. 2 4 2 3 3" xfId="12917" xr:uid="{00000000-0005-0000-0000-000049320000}"/>
    <cellStyle name="Assumption Year. 2 4 2 3 4" xfId="12918" xr:uid="{00000000-0005-0000-0000-00004A320000}"/>
    <cellStyle name="Assumption Year. 2 4 2 3 5" xfId="12919" xr:uid="{00000000-0005-0000-0000-00004B320000}"/>
    <cellStyle name="Assumption Year. 2 4 2 3 6" xfId="12920" xr:uid="{00000000-0005-0000-0000-00004C320000}"/>
    <cellStyle name="Assumption Year. 2 4 2 3 7" xfId="12921" xr:uid="{00000000-0005-0000-0000-00004D320000}"/>
    <cellStyle name="Assumption Year. 2 4 2 3 8" xfId="12922" xr:uid="{00000000-0005-0000-0000-00004E320000}"/>
    <cellStyle name="Assumption Year. 2 4 2 3 9" xfId="12923" xr:uid="{00000000-0005-0000-0000-00004F320000}"/>
    <cellStyle name="Assumption Year. 2 4 2 4" xfId="12924" xr:uid="{00000000-0005-0000-0000-000050320000}"/>
    <cellStyle name="Assumption Year. 2 4 2 5" xfId="12925" xr:uid="{00000000-0005-0000-0000-000051320000}"/>
    <cellStyle name="Assumption Year. 2 4 2 6" xfId="12926" xr:uid="{00000000-0005-0000-0000-000052320000}"/>
    <cellStyle name="Assumption Year. 2 4 2 7" xfId="12927" xr:uid="{00000000-0005-0000-0000-000053320000}"/>
    <cellStyle name="Assumption Year. 2 4 2 8" xfId="12928" xr:uid="{00000000-0005-0000-0000-000054320000}"/>
    <cellStyle name="Assumption Year. 2 4 2 9" xfId="12929" xr:uid="{00000000-0005-0000-0000-000055320000}"/>
    <cellStyle name="Assumption Year. 2 4 3" xfId="12930" xr:uid="{00000000-0005-0000-0000-000056320000}"/>
    <cellStyle name="Assumption Year. 2 4 3 10" xfId="12931" xr:uid="{00000000-0005-0000-0000-000057320000}"/>
    <cellStyle name="Assumption Year. 2 4 3 2" xfId="12932" xr:uid="{00000000-0005-0000-0000-000058320000}"/>
    <cellStyle name="Assumption Year. 2 4 3 2 10" xfId="12933" xr:uid="{00000000-0005-0000-0000-000059320000}"/>
    <cellStyle name="Assumption Year. 2 4 3 2 2" xfId="12934" xr:uid="{00000000-0005-0000-0000-00005A320000}"/>
    <cellStyle name="Assumption Year. 2 4 3 2 3" xfId="12935" xr:uid="{00000000-0005-0000-0000-00005B320000}"/>
    <cellStyle name="Assumption Year. 2 4 3 2 4" xfId="12936" xr:uid="{00000000-0005-0000-0000-00005C320000}"/>
    <cellStyle name="Assumption Year. 2 4 3 2 5" xfId="12937" xr:uid="{00000000-0005-0000-0000-00005D320000}"/>
    <cellStyle name="Assumption Year. 2 4 3 2 6" xfId="12938" xr:uid="{00000000-0005-0000-0000-00005E320000}"/>
    <cellStyle name="Assumption Year. 2 4 3 2 7" xfId="12939" xr:uid="{00000000-0005-0000-0000-00005F320000}"/>
    <cellStyle name="Assumption Year. 2 4 3 2 8" xfId="12940" xr:uid="{00000000-0005-0000-0000-000060320000}"/>
    <cellStyle name="Assumption Year. 2 4 3 2 9" xfId="12941" xr:uid="{00000000-0005-0000-0000-000061320000}"/>
    <cellStyle name="Assumption Year. 2 4 3 3" xfId="12942" xr:uid="{00000000-0005-0000-0000-000062320000}"/>
    <cellStyle name="Assumption Year. 2 4 3 4" xfId="12943" xr:uid="{00000000-0005-0000-0000-000063320000}"/>
    <cellStyle name="Assumption Year. 2 4 3 5" xfId="12944" xr:uid="{00000000-0005-0000-0000-000064320000}"/>
    <cellStyle name="Assumption Year. 2 4 3 6" xfId="12945" xr:uid="{00000000-0005-0000-0000-000065320000}"/>
    <cellStyle name="Assumption Year. 2 4 3 7" xfId="12946" xr:uid="{00000000-0005-0000-0000-000066320000}"/>
    <cellStyle name="Assumption Year. 2 4 3 8" xfId="12947" xr:uid="{00000000-0005-0000-0000-000067320000}"/>
    <cellStyle name="Assumption Year. 2 4 3 9" xfId="12948" xr:uid="{00000000-0005-0000-0000-000068320000}"/>
    <cellStyle name="Assumption Year. 2 4 4" xfId="12949" xr:uid="{00000000-0005-0000-0000-000069320000}"/>
    <cellStyle name="Assumption Year. 2 4 4 10" xfId="12950" xr:uid="{00000000-0005-0000-0000-00006A320000}"/>
    <cellStyle name="Assumption Year. 2 4 4 2" xfId="12951" xr:uid="{00000000-0005-0000-0000-00006B320000}"/>
    <cellStyle name="Assumption Year. 2 4 4 3" xfId="12952" xr:uid="{00000000-0005-0000-0000-00006C320000}"/>
    <cellStyle name="Assumption Year. 2 4 4 4" xfId="12953" xr:uid="{00000000-0005-0000-0000-00006D320000}"/>
    <cellStyle name="Assumption Year. 2 4 4 5" xfId="12954" xr:uid="{00000000-0005-0000-0000-00006E320000}"/>
    <cellStyle name="Assumption Year. 2 4 4 6" xfId="12955" xr:uid="{00000000-0005-0000-0000-00006F320000}"/>
    <cellStyle name="Assumption Year. 2 4 4 7" xfId="12956" xr:uid="{00000000-0005-0000-0000-000070320000}"/>
    <cellStyle name="Assumption Year. 2 4 4 8" xfId="12957" xr:uid="{00000000-0005-0000-0000-000071320000}"/>
    <cellStyle name="Assumption Year. 2 4 4 9" xfId="12958" xr:uid="{00000000-0005-0000-0000-000072320000}"/>
    <cellStyle name="Assumption Year. 2 4 5" xfId="12959" xr:uid="{00000000-0005-0000-0000-000073320000}"/>
    <cellStyle name="Assumption Year. 2 4 6" xfId="12960" xr:uid="{00000000-0005-0000-0000-000074320000}"/>
    <cellStyle name="Assumption Year. 2 4 7" xfId="12961" xr:uid="{00000000-0005-0000-0000-000075320000}"/>
    <cellStyle name="Assumption Year. 2 4 8" xfId="12962" xr:uid="{00000000-0005-0000-0000-000076320000}"/>
    <cellStyle name="Assumption Year. 2 4 9" xfId="12963" xr:uid="{00000000-0005-0000-0000-000077320000}"/>
    <cellStyle name="Assumption Year. 2 5" xfId="12964" xr:uid="{00000000-0005-0000-0000-000078320000}"/>
    <cellStyle name="Assumption Year. 2 5 10" xfId="12965" xr:uid="{00000000-0005-0000-0000-000079320000}"/>
    <cellStyle name="Assumption Year. 2 5 11" xfId="12966" xr:uid="{00000000-0005-0000-0000-00007A320000}"/>
    <cellStyle name="Assumption Year. 2 5 12" xfId="12967" xr:uid="{00000000-0005-0000-0000-00007B320000}"/>
    <cellStyle name="Assumption Year. 2 5 13" xfId="12968" xr:uid="{00000000-0005-0000-0000-00007C320000}"/>
    <cellStyle name="Assumption Year. 2 5 2" xfId="12969" xr:uid="{00000000-0005-0000-0000-00007D320000}"/>
    <cellStyle name="Assumption Year. 2 5 2 10" xfId="12970" xr:uid="{00000000-0005-0000-0000-00007E320000}"/>
    <cellStyle name="Assumption Year. 2 5 2 11" xfId="12971" xr:uid="{00000000-0005-0000-0000-00007F320000}"/>
    <cellStyle name="Assumption Year. 2 5 2 12" xfId="12972" xr:uid="{00000000-0005-0000-0000-000080320000}"/>
    <cellStyle name="Assumption Year. 2 5 2 2" xfId="12973" xr:uid="{00000000-0005-0000-0000-000081320000}"/>
    <cellStyle name="Assumption Year. 2 5 2 2 10" xfId="12974" xr:uid="{00000000-0005-0000-0000-000082320000}"/>
    <cellStyle name="Assumption Year. 2 5 2 2 2" xfId="12975" xr:uid="{00000000-0005-0000-0000-000083320000}"/>
    <cellStyle name="Assumption Year. 2 5 2 2 2 10" xfId="12976" xr:uid="{00000000-0005-0000-0000-000084320000}"/>
    <cellStyle name="Assumption Year. 2 5 2 2 2 2" xfId="12977" xr:uid="{00000000-0005-0000-0000-000085320000}"/>
    <cellStyle name="Assumption Year. 2 5 2 2 2 3" xfId="12978" xr:uid="{00000000-0005-0000-0000-000086320000}"/>
    <cellStyle name="Assumption Year. 2 5 2 2 2 4" xfId="12979" xr:uid="{00000000-0005-0000-0000-000087320000}"/>
    <cellStyle name="Assumption Year. 2 5 2 2 2 5" xfId="12980" xr:uid="{00000000-0005-0000-0000-000088320000}"/>
    <cellStyle name="Assumption Year. 2 5 2 2 2 6" xfId="12981" xr:uid="{00000000-0005-0000-0000-000089320000}"/>
    <cellStyle name="Assumption Year. 2 5 2 2 2 7" xfId="12982" xr:uid="{00000000-0005-0000-0000-00008A320000}"/>
    <cellStyle name="Assumption Year. 2 5 2 2 2 8" xfId="12983" xr:uid="{00000000-0005-0000-0000-00008B320000}"/>
    <cellStyle name="Assumption Year. 2 5 2 2 2 9" xfId="12984" xr:uid="{00000000-0005-0000-0000-00008C320000}"/>
    <cellStyle name="Assumption Year. 2 5 2 2 3" xfId="12985" xr:uid="{00000000-0005-0000-0000-00008D320000}"/>
    <cellStyle name="Assumption Year. 2 5 2 2 4" xfId="12986" xr:uid="{00000000-0005-0000-0000-00008E320000}"/>
    <cellStyle name="Assumption Year. 2 5 2 2 5" xfId="12987" xr:uid="{00000000-0005-0000-0000-00008F320000}"/>
    <cellStyle name="Assumption Year. 2 5 2 2 6" xfId="12988" xr:uid="{00000000-0005-0000-0000-000090320000}"/>
    <cellStyle name="Assumption Year. 2 5 2 2 7" xfId="12989" xr:uid="{00000000-0005-0000-0000-000091320000}"/>
    <cellStyle name="Assumption Year. 2 5 2 2 8" xfId="12990" xr:uid="{00000000-0005-0000-0000-000092320000}"/>
    <cellStyle name="Assumption Year. 2 5 2 2 9" xfId="12991" xr:uid="{00000000-0005-0000-0000-000093320000}"/>
    <cellStyle name="Assumption Year. 2 5 2 3" xfId="12992" xr:uid="{00000000-0005-0000-0000-000094320000}"/>
    <cellStyle name="Assumption Year. 2 5 2 3 10" xfId="12993" xr:uid="{00000000-0005-0000-0000-000095320000}"/>
    <cellStyle name="Assumption Year. 2 5 2 3 2" xfId="12994" xr:uid="{00000000-0005-0000-0000-000096320000}"/>
    <cellStyle name="Assumption Year. 2 5 2 3 3" xfId="12995" xr:uid="{00000000-0005-0000-0000-000097320000}"/>
    <cellStyle name="Assumption Year. 2 5 2 3 4" xfId="12996" xr:uid="{00000000-0005-0000-0000-000098320000}"/>
    <cellStyle name="Assumption Year. 2 5 2 3 5" xfId="12997" xr:uid="{00000000-0005-0000-0000-000099320000}"/>
    <cellStyle name="Assumption Year. 2 5 2 3 6" xfId="12998" xr:uid="{00000000-0005-0000-0000-00009A320000}"/>
    <cellStyle name="Assumption Year. 2 5 2 3 7" xfId="12999" xr:uid="{00000000-0005-0000-0000-00009B320000}"/>
    <cellStyle name="Assumption Year. 2 5 2 3 8" xfId="13000" xr:uid="{00000000-0005-0000-0000-00009C320000}"/>
    <cellStyle name="Assumption Year. 2 5 2 3 9" xfId="13001" xr:uid="{00000000-0005-0000-0000-00009D320000}"/>
    <cellStyle name="Assumption Year. 2 5 2 4" xfId="13002" xr:uid="{00000000-0005-0000-0000-00009E320000}"/>
    <cellStyle name="Assumption Year. 2 5 2 5" xfId="13003" xr:uid="{00000000-0005-0000-0000-00009F320000}"/>
    <cellStyle name="Assumption Year. 2 5 2 6" xfId="13004" xr:uid="{00000000-0005-0000-0000-0000A0320000}"/>
    <cellStyle name="Assumption Year. 2 5 2 7" xfId="13005" xr:uid="{00000000-0005-0000-0000-0000A1320000}"/>
    <cellStyle name="Assumption Year. 2 5 2 8" xfId="13006" xr:uid="{00000000-0005-0000-0000-0000A2320000}"/>
    <cellStyle name="Assumption Year. 2 5 2 9" xfId="13007" xr:uid="{00000000-0005-0000-0000-0000A3320000}"/>
    <cellStyle name="Assumption Year. 2 5 3" xfId="13008" xr:uid="{00000000-0005-0000-0000-0000A4320000}"/>
    <cellStyle name="Assumption Year. 2 5 3 10" xfId="13009" xr:uid="{00000000-0005-0000-0000-0000A5320000}"/>
    <cellStyle name="Assumption Year. 2 5 3 2" xfId="13010" xr:uid="{00000000-0005-0000-0000-0000A6320000}"/>
    <cellStyle name="Assumption Year. 2 5 3 2 10" xfId="13011" xr:uid="{00000000-0005-0000-0000-0000A7320000}"/>
    <cellStyle name="Assumption Year. 2 5 3 2 2" xfId="13012" xr:uid="{00000000-0005-0000-0000-0000A8320000}"/>
    <cellStyle name="Assumption Year. 2 5 3 2 3" xfId="13013" xr:uid="{00000000-0005-0000-0000-0000A9320000}"/>
    <cellStyle name="Assumption Year. 2 5 3 2 4" xfId="13014" xr:uid="{00000000-0005-0000-0000-0000AA320000}"/>
    <cellStyle name="Assumption Year. 2 5 3 2 5" xfId="13015" xr:uid="{00000000-0005-0000-0000-0000AB320000}"/>
    <cellStyle name="Assumption Year. 2 5 3 2 6" xfId="13016" xr:uid="{00000000-0005-0000-0000-0000AC320000}"/>
    <cellStyle name="Assumption Year. 2 5 3 2 7" xfId="13017" xr:uid="{00000000-0005-0000-0000-0000AD320000}"/>
    <cellStyle name="Assumption Year. 2 5 3 2 8" xfId="13018" xr:uid="{00000000-0005-0000-0000-0000AE320000}"/>
    <cellStyle name="Assumption Year. 2 5 3 2 9" xfId="13019" xr:uid="{00000000-0005-0000-0000-0000AF320000}"/>
    <cellStyle name="Assumption Year. 2 5 3 3" xfId="13020" xr:uid="{00000000-0005-0000-0000-0000B0320000}"/>
    <cellStyle name="Assumption Year. 2 5 3 4" xfId="13021" xr:uid="{00000000-0005-0000-0000-0000B1320000}"/>
    <cellStyle name="Assumption Year. 2 5 3 5" xfId="13022" xr:uid="{00000000-0005-0000-0000-0000B2320000}"/>
    <cellStyle name="Assumption Year. 2 5 3 6" xfId="13023" xr:uid="{00000000-0005-0000-0000-0000B3320000}"/>
    <cellStyle name="Assumption Year. 2 5 3 7" xfId="13024" xr:uid="{00000000-0005-0000-0000-0000B4320000}"/>
    <cellStyle name="Assumption Year. 2 5 3 8" xfId="13025" xr:uid="{00000000-0005-0000-0000-0000B5320000}"/>
    <cellStyle name="Assumption Year. 2 5 3 9" xfId="13026" xr:uid="{00000000-0005-0000-0000-0000B6320000}"/>
    <cellStyle name="Assumption Year. 2 5 4" xfId="13027" xr:uid="{00000000-0005-0000-0000-0000B7320000}"/>
    <cellStyle name="Assumption Year. 2 5 4 10" xfId="13028" xr:uid="{00000000-0005-0000-0000-0000B8320000}"/>
    <cellStyle name="Assumption Year. 2 5 4 2" xfId="13029" xr:uid="{00000000-0005-0000-0000-0000B9320000}"/>
    <cellStyle name="Assumption Year. 2 5 4 3" xfId="13030" xr:uid="{00000000-0005-0000-0000-0000BA320000}"/>
    <cellStyle name="Assumption Year. 2 5 4 4" xfId="13031" xr:uid="{00000000-0005-0000-0000-0000BB320000}"/>
    <cellStyle name="Assumption Year. 2 5 4 5" xfId="13032" xr:uid="{00000000-0005-0000-0000-0000BC320000}"/>
    <cellStyle name="Assumption Year. 2 5 4 6" xfId="13033" xr:uid="{00000000-0005-0000-0000-0000BD320000}"/>
    <cellStyle name="Assumption Year. 2 5 4 7" xfId="13034" xr:uid="{00000000-0005-0000-0000-0000BE320000}"/>
    <cellStyle name="Assumption Year. 2 5 4 8" xfId="13035" xr:uid="{00000000-0005-0000-0000-0000BF320000}"/>
    <cellStyle name="Assumption Year. 2 5 4 9" xfId="13036" xr:uid="{00000000-0005-0000-0000-0000C0320000}"/>
    <cellStyle name="Assumption Year. 2 5 5" xfId="13037" xr:uid="{00000000-0005-0000-0000-0000C1320000}"/>
    <cellStyle name="Assumption Year. 2 5 6" xfId="13038" xr:uid="{00000000-0005-0000-0000-0000C2320000}"/>
    <cellStyle name="Assumption Year. 2 5 7" xfId="13039" xr:uid="{00000000-0005-0000-0000-0000C3320000}"/>
    <cellStyle name="Assumption Year. 2 5 8" xfId="13040" xr:uid="{00000000-0005-0000-0000-0000C4320000}"/>
    <cellStyle name="Assumption Year. 2 5 9" xfId="13041" xr:uid="{00000000-0005-0000-0000-0000C5320000}"/>
    <cellStyle name="Assumption Year. 2 6" xfId="13042" xr:uid="{00000000-0005-0000-0000-0000C6320000}"/>
    <cellStyle name="Assumption Year. 2 6 10" xfId="13043" xr:uid="{00000000-0005-0000-0000-0000C7320000}"/>
    <cellStyle name="Assumption Year. 2 6 11" xfId="13044" xr:uid="{00000000-0005-0000-0000-0000C8320000}"/>
    <cellStyle name="Assumption Year. 2 6 12" xfId="13045" xr:uid="{00000000-0005-0000-0000-0000C9320000}"/>
    <cellStyle name="Assumption Year. 2 6 2" xfId="13046" xr:uid="{00000000-0005-0000-0000-0000CA320000}"/>
    <cellStyle name="Assumption Year. 2 6 2 10" xfId="13047" xr:uid="{00000000-0005-0000-0000-0000CB320000}"/>
    <cellStyle name="Assumption Year. 2 6 2 2" xfId="13048" xr:uid="{00000000-0005-0000-0000-0000CC320000}"/>
    <cellStyle name="Assumption Year. 2 6 2 2 10" xfId="13049" xr:uid="{00000000-0005-0000-0000-0000CD320000}"/>
    <cellStyle name="Assumption Year. 2 6 2 2 2" xfId="13050" xr:uid="{00000000-0005-0000-0000-0000CE320000}"/>
    <cellStyle name="Assumption Year. 2 6 2 2 3" xfId="13051" xr:uid="{00000000-0005-0000-0000-0000CF320000}"/>
    <cellStyle name="Assumption Year. 2 6 2 2 4" xfId="13052" xr:uid="{00000000-0005-0000-0000-0000D0320000}"/>
    <cellStyle name="Assumption Year. 2 6 2 2 5" xfId="13053" xr:uid="{00000000-0005-0000-0000-0000D1320000}"/>
    <cellStyle name="Assumption Year. 2 6 2 2 6" xfId="13054" xr:uid="{00000000-0005-0000-0000-0000D2320000}"/>
    <cellStyle name="Assumption Year. 2 6 2 2 7" xfId="13055" xr:uid="{00000000-0005-0000-0000-0000D3320000}"/>
    <cellStyle name="Assumption Year. 2 6 2 2 8" xfId="13056" xr:uid="{00000000-0005-0000-0000-0000D4320000}"/>
    <cellStyle name="Assumption Year. 2 6 2 2 9" xfId="13057" xr:uid="{00000000-0005-0000-0000-0000D5320000}"/>
    <cellStyle name="Assumption Year. 2 6 2 3" xfId="13058" xr:uid="{00000000-0005-0000-0000-0000D6320000}"/>
    <cellStyle name="Assumption Year. 2 6 2 4" xfId="13059" xr:uid="{00000000-0005-0000-0000-0000D7320000}"/>
    <cellStyle name="Assumption Year. 2 6 2 5" xfId="13060" xr:uid="{00000000-0005-0000-0000-0000D8320000}"/>
    <cellStyle name="Assumption Year. 2 6 2 6" xfId="13061" xr:uid="{00000000-0005-0000-0000-0000D9320000}"/>
    <cellStyle name="Assumption Year. 2 6 2 7" xfId="13062" xr:uid="{00000000-0005-0000-0000-0000DA320000}"/>
    <cellStyle name="Assumption Year. 2 6 2 8" xfId="13063" xr:uid="{00000000-0005-0000-0000-0000DB320000}"/>
    <cellStyle name="Assumption Year. 2 6 2 9" xfId="13064" xr:uid="{00000000-0005-0000-0000-0000DC320000}"/>
    <cellStyle name="Assumption Year. 2 6 3" xfId="13065" xr:uid="{00000000-0005-0000-0000-0000DD320000}"/>
    <cellStyle name="Assumption Year. 2 6 3 10" xfId="13066" xr:uid="{00000000-0005-0000-0000-0000DE320000}"/>
    <cellStyle name="Assumption Year. 2 6 3 2" xfId="13067" xr:uid="{00000000-0005-0000-0000-0000DF320000}"/>
    <cellStyle name="Assumption Year. 2 6 3 3" xfId="13068" xr:uid="{00000000-0005-0000-0000-0000E0320000}"/>
    <cellStyle name="Assumption Year. 2 6 3 4" xfId="13069" xr:uid="{00000000-0005-0000-0000-0000E1320000}"/>
    <cellStyle name="Assumption Year. 2 6 3 5" xfId="13070" xr:uid="{00000000-0005-0000-0000-0000E2320000}"/>
    <cellStyle name="Assumption Year. 2 6 3 6" xfId="13071" xr:uid="{00000000-0005-0000-0000-0000E3320000}"/>
    <cellStyle name="Assumption Year. 2 6 3 7" xfId="13072" xr:uid="{00000000-0005-0000-0000-0000E4320000}"/>
    <cellStyle name="Assumption Year. 2 6 3 8" xfId="13073" xr:uid="{00000000-0005-0000-0000-0000E5320000}"/>
    <cellStyle name="Assumption Year. 2 6 3 9" xfId="13074" xr:uid="{00000000-0005-0000-0000-0000E6320000}"/>
    <cellStyle name="Assumption Year. 2 6 4" xfId="13075" xr:uid="{00000000-0005-0000-0000-0000E7320000}"/>
    <cellStyle name="Assumption Year. 2 6 5" xfId="13076" xr:uid="{00000000-0005-0000-0000-0000E8320000}"/>
    <cellStyle name="Assumption Year. 2 6 6" xfId="13077" xr:uid="{00000000-0005-0000-0000-0000E9320000}"/>
    <cellStyle name="Assumption Year. 2 6 7" xfId="13078" xr:uid="{00000000-0005-0000-0000-0000EA320000}"/>
    <cellStyle name="Assumption Year. 2 6 8" xfId="13079" xr:uid="{00000000-0005-0000-0000-0000EB320000}"/>
    <cellStyle name="Assumption Year. 2 6 9" xfId="13080" xr:uid="{00000000-0005-0000-0000-0000EC320000}"/>
    <cellStyle name="Assumption Year. 2 7" xfId="13081" xr:uid="{00000000-0005-0000-0000-0000ED320000}"/>
    <cellStyle name="Assumption Year. 2 7 10" xfId="13082" xr:uid="{00000000-0005-0000-0000-0000EE320000}"/>
    <cellStyle name="Assumption Year. 2 7 11" xfId="13083" xr:uid="{00000000-0005-0000-0000-0000EF320000}"/>
    <cellStyle name="Assumption Year. 2 7 12" xfId="13084" xr:uid="{00000000-0005-0000-0000-0000F0320000}"/>
    <cellStyle name="Assumption Year. 2 7 2" xfId="13085" xr:uid="{00000000-0005-0000-0000-0000F1320000}"/>
    <cellStyle name="Assumption Year. 2 7 2 10" xfId="13086" xr:uid="{00000000-0005-0000-0000-0000F2320000}"/>
    <cellStyle name="Assumption Year. 2 7 2 2" xfId="13087" xr:uid="{00000000-0005-0000-0000-0000F3320000}"/>
    <cellStyle name="Assumption Year. 2 7 2 2 10" xfId="13088" xr:uid="{00000000-0005-0000-0000-0000F4320000}"/>
    <cellStyle name="Assumption Year. 2 7 2 2 2" xfId="13089" xr:uid="{00000000-0005-0000-0000-0000F5320000}"/>
    <cellStyle name="Assumption Year. 2 7 2 2 3" xfId="13090" xr:uid="{00000000-0005-0000-0000-0000F6320000}"/>
    <cellStyle name="Assumption Year. 2 7 2 2 4" xfId="13091" xr:uid="{00000000-0005-0000-0000-0000F7320000}"/>
    <cellStyle name="Assumption Year. 2 7 2 2 5" xfId="13092" xr:uid="{00000000-0005-0000-0000-0000F8320000}"/>
    <cellStyle name="Assumption Year. 2 7 2 2 6" xfId="13093" xr:uid="{00000000-0005-0000-0000-0000F9320000}"/>
    <cellStyle name="Assumption Year. 2 7 2 2 7" xfId="13094" xr:uid="{00000000-0005-0000-0000-0000FA320000}"/>
    <cellStyle name="Assumption Year. 2 7 2 2 8" xfId="13095" xr:uid="{00000000-0005-0000-0000-0000FB320000}"/>
    <cellStyle name="Assumption Year. 2 7 2 2 9" xfId="13096" xr:uid="{00000000-0005-0000-0000-0000FC320000}"/>
    <cellStyle name="Assumption Year. 2 7 2 3" xfId="13097" xr:uid="{00000000-0005-0000-0000-0000FD320000}"/>
    <cellStyle name="Assumption Year. 2 7 2 4" xfId="13098" xr:uid="{00000000-0005-0000-0000-0000FE320000}"/>
    <cellStyle name="Assumption Year. 2 7 2 5" xfId="13099" xr:uid="{00000000-0005-0000-0000-0000FF320000}"/>
    <cellStyle name="Assumption Year. 2 7 2 6" xfId="13100" xr:uid="{00000000-0005-0000-0000-000000330000}"/>
    <cellStyle name="Assumption Year. 2 7 2 7" xfId="13101" xr:uid="{00000000-0005-0000-0000-000001330000}"/>
    <cellStyle name="Assumption Year. 2 7 2 8" xfId="13102" xr:uid="{00000000-0005-0000-0000-000002330000}"/>
    <cellStyle name="Assumption Year. 2 7 2 9" xfId="13103" xr:uid="{00000000-0005-0000-0000-000003330000}"/>
    <cellStyle name="Assumption Year. 2 7 3" xfId="13104" xr:uid="{00000000-0005-0000-0000-000004330000}"/>
    <cellStyle name="Assumption Year. 2 7 3 10" xfId="13105" xr:uid="{00000000-0005-0000-0000-000005330000}"/>
    <cellStyle name="Assumption Year. 2 7 3 2" xfId="13106" xr:uid="{00000000-0005-0000-0000-000006330000}"/>
    <cellStyle name="Assumption Year. 2 7 3 3" xfId="13107" xr:uid="{00000000-0005-0000-0000-000007330000}"/>
    <cellStyle name="Assumption Year. 2 7 3 4" xfId="13108" xr:uid="{00000000-0005-0000-0000-000008330000}"/>
    <cellStyle name="Assumption Year. 2 7 3 5" xfId="13109" xr:uid="{00000000-0005-0000-0000-000009330000}"/>
    <cellStyle name="Assumption Year. 2 7 3 6" xfId="13110" xr:uid="{00000000-0005-0000-0000-00000A330000}"/>
    <cellStyle name="Assumption Year. 2 7 3 7" xfId="13111" xr:uid="{00000000-0005-0000-0000-00000B330000}"/>
    <cellStyle name="Assumption Year. 2 7 3 8" xfId="13112" xr:uid="{00000000-0005-0000-0000-00000C330000}"/>
    <cellStyle name="Assumption Year. 2 7 3 9" xfId="13113" xr:uid="{00000000-0005-0000-0000-00000D330000}"/>
    <cellStyle name="Assumption Year. 2 7 4" xfId="13114" xr:uid="{00000000-0005-0000-0000-00000E330000}"/>
    <cellStyle name="Assumption Year. 2 7 5" xfId="13115" xr:uid="{00000000-0005-0000-0000-00000F330000}"/>
    <cellStyle name="Assumption Year. 2 7 6" xfId="13116" xr:uid="{00000000-0005-0000-0000-000010330000}"/>
    <cellStyle name="Assumption Year. 2 7 7" xfId="13117" xr:uid="{00000000-0005-0000-0000-000011330000}"/>
    <cellStyle name="Assumption Year. 2 7 8" xfId="13118" xr:uid="{00000000-0005-0000-0000-000012330000}"/>
    <cellStyle name="Assumption Year. 2 7 9" xfId="13119" xr:uid="{00000000-0005-0000-0000-000013330000}"/>
    <cellStyle name="Assumption Year. 2 8" xfId="13120" xr:uid="{00000000-0005-0000-0000-000014330000}"/>
    <cellStyle name="Assumption Year. 2 8 10" xfId="13121" xr:uid="{00000000-0005-0000-0000-000015330000}"/>
    <cellStyle name="Assumption Year. 2 8 11" xfId="13122" xr:uid="{00000000-0005-0000-0000-000016330000}"/>
    <cellStyle name="Assumption Year. 2 8 12" xfId="13123" xr:uid="{00000000-0005-0000-0000-000017330000}"/>
    <cellStyle name="Assumption Year. 2 8 2" xfId="13124" xr:uid="{00000000-0005-0000-0000-000018330000}"/>
    <cellStyle name="Assumption Year. 2 8 2 10" xfId="13125" xr:uid="{00000000-0005-0000-0000-000019330000}"/>
    <cellStyle name="Assumption Year. 2 8 2 2" xfId="13126" xr:uid="{00000000-0005-0000-0000-00001A330000}"/>
    <cellStyle name="Assumption Year. 2 8 2 2 10" xfId="13127" xr:uid="{00000000-0005-0000-0000-00001B330000}"/>
    <cellStyle name="Assumption Year. 2 8 2 2 2" xfId="13128" xr:uid="{00000000-0005-0000-0000-00001C330000}"/>
    <cellStyle name="Assumption Year. 2 8 2 2 3" xfId="13129" xr:uid="{00000000-0005-0000-0000-00001D330000}"/>
    <cellStyle name="Assumption Year. 2 8 2 2 4" xfId="13130" xr:uid="{00000000-0005-0000-0000-00001E330000}"/>
    <cellStyle name="Assumption Year. 2 8 2 2 5" xfId="13131" xr:uid="{00000000-0005-0000-0000-00001F330000}"/>
    <cellStyle name="Assumption Year. 2 8 2 2 6" xfId="13132" xr:uid="{00000000-0005-0000-0000-000020330000}"/>
    <cellStyle name="Assumption Year. 2 8 2 2 7" xfId="13133" xr:uid="{00000000-0005-0000-0000-000021330000}"/>
    <cellStyle name="Assumption Year. 2 8 2 2 8" xfId="13134" xr:uid="{00000000-0005-0000-0000-000022330000}"/>
    <cellStyle name="Assumption Year. 2 8 2 2 9" xfId="13135" xr:uid="{00000000-0005-0000-0000-000023330000}"/>
    <cellStyle name="Assumption Year. 2 8 2 3" xfId="13136" xr:uid="{00000000-0005-0000-0000-000024330000}"/>
    <cellStyle name="Assumption Year. 2 8 2 4" xfId="13137" xr:uid="{00000000-0005-0000-0000-000025330000}"/>
    <cellStyle name="Assumption Year. 2 8 2 5" xfId="13138" xr:uid="{00000000-0005-0000-0000-000026330000}"/>
    <cellStyle name="Assumption Year. 2 8 2 6" xfId="13139" xr:uid="{00000000-0005-0000-0000-000027330000}"/>
    <cellStyle name="Assumption Year. 2 8 2 7" xfId="13140" xr:uid="{00000000-0005-0000-0000-000028330000}"/>
    <cellStyle name="Assumption Year. 2 8 2 8" xfId="13141" xr:uid="{00000000-0005-0000-0000-000029330000}"/>
    <cellStyle name="Assumption Year. 2 8 2 9" xfId="13142" xr:uid="{00000000-0005-0000-0000-00002A330000}"/>
    <cellStyle name="Assumption Year. 2 8 3" xfId="13143" xr:uid="{00000000-0005-0000-0000-00002B330000}"/>
    <cellStyle name="Assumption Year. 2 8 3 10" xfId="13144" xr:uid="{00000000-0005-0000-0000-00002C330000}"/>
    <cellStyle name="Assumption Year. 2 8 3 2" xfId="13145" xr:uid="{00000000-0005-0000-0000-00002D330000}"/>
    <cellStyle name="Assumption Year. 2 8 3 3" xfId="13146" xr:uid="{00000000-0005-0000-0000-00002E330000}"/>
    <cellStyle name="Assumption Year. 2 8 3 4" xfId="13147" xr:uid="{00000000-0005-0000-0000-00002F330000}"/>
    <cellStyle name="Assumption Year. 2 8 3 5" xfId="13148" xr:uid="{00000000-0005-0000-0000-000030330000}"/>
    <cellStyle name="Assumption Year. 2 8 3 6" xfId="13149" xr:uid="{00000000-0005-0000-0000-000031330000}"/>
    <cellStyle name="Assumption Year. 2 8 3 7" xfId="13150" xr:uid="{00000000-0005-0000-0000-000032330000}"/>
    <cellStyle name="Assumption Year. 2 8 3 8" xfId="13151" xr:uid="{00000000-0005-0000-0000-000033330000}"/>
    <cellStyle name="Assumption Year. 2 8 3 9" xfId="13152" xr:uid="{00000000-0005-0000-0000-000034330000}"/>
    <cellStyle name="Assumption Year. 2 8 4" xfId="13153" xr:uid="{00000000-0005-0000-0000-000035330000}"/>
    <cellStyle name="Assumption Year. 2 8 5" xfId="13154" xr:uid="{00000000-0005-0000-0000-000036330000}"/>
    <cellStyle name="Assumption Year. 2 8 6" xfId="13155" xr:uid="{00000000-0005-0000-0000-000037330000}"/>
    <cellStyle name="Assumption Year. 2 8 7" xfId="13156" xr:uid="{00000000-0005-0000-0000-000038330000}"/>
    <cellStyle name="Assumption Year. 2 8 8" xfId="13157" xr:uid="{00000000-0005-0000-0000-000039330000}"/>
    <cellStyle name="Assumption Year. 2 8 9" xfId="13158" xr:uid="{00000000-0005-0000-0000-00003A330000}"/>
    <cellStyle name="Assumption Year. 2 9" xfId="13159" xr:uid="{00000000-0005-0000-0000-00003B330000}"/>
    <cellStyle name="Assumption Year. 2 9 10" xfId="13160" xr:uid="{00000000-0005-0000-0000-00003C330000}"/>
    <cellStyle name="Assumption Year. 2 9 2" xfId="13161" xr:uid="{00000000-0005-0000-0000-00003D330000}"/>
    <cellStyle name="Assumption Year. 2 9 2 10" xfId="13162" xr:uid="{00000000-0005-0000-0000-00003E330000}"/>
    <cellStyle name="Assumption Year. 2 9 2 2" xfId="13163" xr:uid="{00000000-0005-0000-0000-00003F330000}"/>
    <cellStyle name="Assumption Year. 2 9 2 3" xfId="13164" xr:uid="{00000000-0005-0000-0000-000040330000}"/>
    <cellStyle name="Assumption Year. 2 9 2 4" xfId="13165" xr:uid="{00000000-0005-0000-0000-000041330000}"/>
    <cellStyle name="Assumption Year. 2 9 2 5" xfId="13166" xr:uid="{00000000-0005-0000-0000-000042330000}"/>
    <cellStyle name="Assumption Year. 2 9 2 6" xfId="13167" xr:uid="{00000000-0005-0000-0000-000043330000}"/>
    <cellStyle name="Assumption Year. 2 9 2 7" xfId="13168" xr:uid="{00000000-0005-0000-0000-000044330000}"/>
    <cellStyle name="Assumption Year. 2 9 2 8" xfId="13169" xr:uid="{00000000-0005-0000-0000-000045330000}"/>
    <cellStyle name="Assumption Year. 2 9 2 9" xfId="13170" xr:uid="{00000000-0005-0000-0000-000046330000}"/>
    <cellStyle name="Assumption Year. 2 9 3" xfId="13171" xr:uid="{00000000-0005-0000-0000-000047330000}"/>
    <cellStyle name="Assumption Year. 2 9 4" xfId="13172" xr:uid="{00000000-0005-0000-0000-000048330000}"/>
    <cellStyle name="Assumption Year. 2 9 5" xfId="13173" xr:uid="{00000000-0005-0000-0000-000049330000}"/>
    <cellStyle name="Assumption Year. 2 9 6" xfId="13174" xr:uid="{00000000-0005-0000-0000-00004A330000}"/>
    <cellStyle name="Assumption Year. 2 9 7" xfId="13175" xr:uid="{00000000-0005-0000-0000-00004B330000}"/>
    <cellStyle name="Assumption Year. 2 9 8" xfId="13176" xr:uid="{00000000-0005-0000-0000-00004C330000}"/>
    <cellStyle name="Assumption Year. 2 9 9" xfId="13177" xr:uid="{00000000-0005-0000-0000-00004D330000}"/>
    <cellStyle name="Assumption Year. 3" xfId="13178" xr:uid="{00000000-0005-0000-0000-00004E330000}"/>
    <cellStyle name="Assumption Year. 3 10" xfId="13179" xr:uid="{00000000-0005-0000-0000-00004F330000}"/>
    <cellStyle name="Assumption Year. 3 11" xfId="13180" xr:uid="{00000000-0005-0000-0000-000050330000}"/>
    <cellStyle name="Assumption Year. 3 12" xfId="13181" xr:uid="{00000000-0005-0000-0000-000051330000}"/>
    <cellStyle name="Assumption Year. 3 13" xfId="13182" xr:uid="{00000000-0005-0000-0000-000052330000}"/>
    <cellStyle name="Assumption Year. 3 14" xfId="13183" xr:uid="{00000000-0005-0000-0000-000053330000}"/>
    <cellStyle name="Assumption Year. 3 15" xfId="13184" xr:uid="{00000000-0005-0000-0000-000054330000}"/>
    <cellStyle name="Assumption Year. 3 16" xfId="13185" xr:uid="{00000000-0005-0000-0000-000055330000}"/>
    <cellStyle name="Assumption Year. 3 2" xfId="13186" xr:uid="{00000000-0005-0000-0000-000056330000}"/>
    <cellStyle name="Assumption Year. 3 2 10" xfId="13187" xr:uid="{00000000-0005-0000-0000-000057330000}"/>
    <cellStyle name="Assumption Year. 3 2 11" xfId="13188" xr:uid="{00000000-0005-0000-0000-000058330000}"/>
    <cellStyle name="Assumption Year. 3 2 12" xfId="13189" xr:uid="{00000000-0005-0000-0000-000059330000}"/>
    <cellStyle name="Assumption Year. 3 2 13" xfId="13190" xr:uid="{00000000-0005-0000-0000-00005A330000}"/>
    <cellStyle name="Assumption Year. 3 2 14" xfId="13191" xr:uid="{00000000-0005-0000-0000-00005B330000}"/>
    <cellStyle name="Assumption Year. 3 2 2" xfId="13192" xr:uid="{00000000-0005-0000-0000-00005C330000}"/>
    <cellStyle name="Assumption Year. 3 2 2 10" xfId="13193" xr:uid="{00000000-0005-0000-0000-00005D330000}"/>
    <cellStyle name="Assumption Year. 3 2 2 11" xfId="13194" xr:uid="{00000000-0005-0000-0000-00005E330000}"/>
    <cellStyle name="Assumption Year. 3 2 2 12" xfId="13195" xr:uid="{00000000-0005-0000-0000-00005F330000}"/>
    <cellStyle name="Assumption Year. 3 2 2 13" xfId="13196" xr:uid="{00000000-0005-0000-0000-000060330000}"/>
    <cellStyle name="Assumption Year. 3 2 2 2" xfId="13197" xr:uid="{00000000-0005-0000-0000-000061330000}"/>
    <cellStyle name="Assumption Year. 3 2 2 2 10" xfId="13198" xr:uid="{00000000-0005-0000-0000-000062330000}"/>
    <cellStyle name="Assumption Year. 3 2 2 2 11" xfId="13199" xr:uid="{00000000-0005-0000-0000-000063330000}"/>
    <cellStyle name="Assumption Year. 3 2 2 2 12" xfId="13200" xr:uid="{00000000-0005-0000-0000-000064330000}"/>
    <cellStyle name="Assumption Year. 3 2 2 2 2" xfId="13201" xr:uid="{00000000-0005-0000-0000-000065330000}"/>
    <cellStyle name="Assumption Year. 3 2 2 2 2 10" xfId="13202" xr:uid="{00000000-0005-0000-0000-000066330000}"/>
    <cellStyle name="Assumption Year. 3 2 2 2 2 2" xfId="13203" xr:uid="{00000000-0005-0000-0000-000067330000}"/>
    <cellStyle name="Assumption Year. 3 2 2 2 2 2 10" xfId="13204" xr:uid="{00000000-0005-0000-0000-000068330000}"/>
    <cellStyle name="Assumption Year. 3 2 2 2 2 2 2" xfId="13205" xr:uid="{00000000-0005-0000-0000-000069330000}"/>
    <cellStyle name="Assumption Year. 3 2 2 2 2 2 3" xfId="13206" xr:uid="{00000000-0005-0000-0000-00006A330000}"/>
    <cellStyle name="Assumption Year. 3 2 2 2 2 2 4" xfId="13207" xr:uid="{00000000-0005-0000-0000-00006B330000}"/>
    <cellStyle name="Assumption Year. 3 2 2 2 2 2 5" xfId="13208" xr:uid="{00000000-0005-0000-0000-00006C330000}"/>
    <cellStyle name="Assumption Year. 3 2 2 2 2 2 6" xfId="13209" xr:uid="{00000000-0005-0000-0000-00006D330000}"/>
    <cellStyle name="Assumption Year. 3 2 2 2 2 2 7" xfId="13210" xr:uid="{00000000-0005-0000-0000-00006E330000}"/>
    <cellStyle name="Assumption Year. 3 2 2 2 2 2 8" xfId="13211" xr:uid="{00000000-0005-0000-0000-00006F330000}"/>
    <cellStyle name="Assumption Year. 3 2 2 2 2 2 9" xfId="13212" xr:uid="{00000000-0005-0000-0000-000070330000}"/>
    <cellStyle name="Assumption Year. 3 2 2 2 2 3" xfId="13213" xr:uid="{00000000-0005-0000-0000-000071330000}"/>
    <cellStyle name="Assumption Year. 3 2 2 2 2 4" xfId="13214" xr:uid="{00000000-0005-0000-0000-000072330000}"/>
    <cellStyle name="Assumption Year. 3 2 2 2 2 5" xfId="13215" xr:uid="{00000000-0005-0000-0000-000073330000}"/>
    <cellStyle name="Assumption Year. 3 2 2 2 2 6" xfId="13216" xr:uid="{00000000-0005-0000-0000-000074330000}"/>
    <cellStyle name="Assumption Year. 3 2 2 2 2 7" xfId="13217" xr:uid="{00000000-0005-0000-0000-000075330000}"/>
    <cellStyle name="Assumption Year. 3 2 2 2 2 8" xfId="13218" xr:uid="{00000000-0005-0000-0000-000076330000}"/>
    <cellStyle name="Assumption Year. 3 2 2 2 2 9" xfId="13219" xr:uid="{00000000-0005-0000-0000-000077330000}"/>
    <cellStyle name="Assumption Year. 3 2 2 2 3" xfId="13220" xr:uid="{00000000-0005-0000-0000-000078330000}"/>
    <cellStyle name="Assumption Year. 3 2 2 2 3 10" xfId="13221" xr:uid="{00000000-0005-0000-0000-000079330000}"/>
    <cellStyle name="Assumption Year. 3 2 2 2 3 2" xfId="13222" xr:uid="{00000000-0005-0000-0000-00007A330000}"/>
    <cellStyle name="Assumption Year. 3 2 2 2 3 3" xfId="13223" xr:uid="{00000000-0005-0000-0000-00007B330000}"/>
    <cellStyle name="Assumption Year. 3 2 2 2 3 4" xfId="13224" xr:uid="{00000000-0005-0000-0000-00007C330000}"/>
    <cellStyle name="Assumption Year. 3 2 2 2 3 5" xfId="13225" xr:uid="{00000000-0005-0000-0000-00007D330000}"/>
    <cellStyle name="Assumption Year. 3 2 2 2 3 6" xfId="13226" xr:uid="{00000000-0005-0000-0000-00007E330000}"/>
    <cellStyle name="Assumption Year. 3 2 2 2 3 7" xfId="13227" xr:uid="{00000000-0005-0000-0000-00007F330000}"/>
    <cellStyle name="Assumption Year. 3 2 2 2 3 8" xfId="13228" xr:uid="{00000000-0005-0000-0000-000080330000}"/>
    <cellStyle name="Assumption Year. 3 2 2 2 3 9" xfId="13229" xr:uid="{00000000-0005-0000-0000-000081330000}"/>
    <cellStyle name="Assumption Year. 3 2 2 2 4" xfId="13230" xr:uid="{00000000-0005-0000-0000-000082330000}"/>
    <cellStyle name="Assumption Year. 3 2 2 2 5" xfId="13231" xr:uid="{00000000-0005-0000-0000-000083330000}"/>
    <cellStyle name="Assumption Year. 3 2 2 2 6" xfId="13232" xr:uid="{00000000-0005-0000-0000-000084330000}"/>
    <cellStyle name="Assumption Year. 3 2 2 2 7" xfId="13233" xr:uid="{00000000-0005-0000-0000-000085330000}"/>
    <cellStyle name="Assumption Year. 3 2 2 2 8" xfId="13234" xr:uid="{00000000-0005-0000-0000-000086330000}"/>
    <cellStyle name="Assumption Year. 3 2 2 2 9" xfId="13235" xr:uid="{00000000-0005-0000-0000-000087330000}"/>
    <cellStyle name="Assumption Year. 3 2 2 3" xfId="13236" xr:uid="{00000000-0005-0000-0000-000088330000}"/>
    <cellStyle name="Assumption Year. 3 2 2 3 10" xfId="13237" xr:uid="{00000000-0005-0000-0000-000089330000}"/>
    <cellStyle name="Assumption Year. 3 2 2 3 2" xfId="13238" xr:uid="{00000000-0005-0000-0000-00008A330000}"/>
    <cellStyle name="Assumption Year. 3 2 2 3 2 10" xfId="13239" xr:uid="{00000000-0005-0000-0000-00008B330000}"/>
    <cellStyle name="Assumption Year. 3 2 2 3 2 2" xfId="13240" xr:uid="{00000000-0005-0000-0000-00008C330000}"/>
    <cellStyle name="Assumption Year. 3 2 2 3 2 3" xfId="13241" xr:uid="{00000000-0005-0000-0000-00008D330000}"/>
    <cellStyle name="Assumption Year. 3 2 2 3 2 4" xfId="13242" xr:uid="{00000000-0005-0000-0000-00008E330000}"/>
    <cellStyle name="Assumption Year. 3 2 2 3 2 5" xfId="13243" xr:uid="{00000000-0005-0000-0000-00008F330000}"/>
    <cellStyle name="Assumption Year. 3 2 2 3 2 6" xfId="13244" xr:uid="{00000000-0005-0000-0000-000090330000}"/>
    <cellStyle name="Assumption Year. 3 2 2 3 2 7" xfId="13245" xr:uid="{00000000-0005-0000-0000-000091330000}"/>
    <cellStyle name="Assumption Year. 3 2 2 3 2 8" xfId="13246" xr:uid="{00000000-0005-0000-0000-000092330000}"/>
    <cellStyle name="Assumption Year. 3 2 2 3 2 9" xfId="13247" xr:uid="{00000000-0005-0000-0000-000093330000}"/>
    <cellStyle name="Assumption Year. 3 2 2 3 3" xfId="13248" xr:uid="{00000000-0005-0000-0000-000094330000}"/>
    <cellStyle name="Assumption Year. 3 2 2 3 4" xfId="13249" xr:uid="{00000000-0005-0000-0000-000095330000}"/>
    <cellStyle name="Assumption Year. 3 2 2 3 5" xfId="13250" xr:uid="{00000000-0005-0000-0000-000096330000}"/>
    <cellStyle name="Assumption Year. 3 2 2 3 6" xfId="13251" xr:uid="{00000000-0005-0000-0000-000097330000}"/>
    <cellStyle name="Assumption Year. 3 2 2 3 7" xfId="13252" xr:uid="{00000000-0005-0000-0000-000098330000}"/>
    <cellStyle name="Assumption Year. 3 2 2 3 8" xfId="13253" xr:uid="{00000000-0005-0000-0000-000099330000}"/>
    <cellStyle name="Assumption Year. 3 2 2 3 9" xfId="13254" xr:uid="{00000000-0005-0000-0000-00009A330000}"/>
    <cellStyle name="Assumption Year. 3 2 2 4" xfId="13255" xr:uid="{00000000-0005-0000-0000-00009B330000}"/>
    <cellStyle name="Assumption Year. 3 2 2 4 10" xfId="13256" xr:uid="{00000000-0005-0000-0000-00009C330000}"/>
    <cellStyle name="Assumption Year. 3 2 2 4 2" xfId="13257" xr:uid="{00000000-0005-0000-0000-00009D330000}"/>
    <cellStyle name="Assumption Year. 3 2 2 4 3" xfId="13258" xr:uid="{00000000-0005-0000-0000-00009E330000}"/>
    <cellStyle name="Assumption Year. 3 2 2 4 4" xfId="13259" xr:uid="{00000000-0005-0000-0000-00009F330000}"/>
    <cellStyle name="Assumption Year. 3 2 2 4 5" xfId="13260" xr:uid="{00000000-0005-0000-0000-0000A0330000}"/>
    <cellStyle name="Assumption Year. 3 2 2 4 6" xfId="13261" xr:uid="{00000000-0005-0000-0000-0000A1330000}"/>
    <cellStyle name="Assumption Year. 3 2 2 4 7" xfId="13262" xr:uid="{00000000-0005-0000-0000-0000A2330000}"/>
    <cellStyle name="Assumption Year. 3 2 2 4 8" xfId="13263" xr:uid="{00000000-0005-0000-0000-0000A3330000}"/>
    <cellStyle name="Assumption Year. 3 2 2 4 9" xfId="13264" xr:uid="{00000000-0005-0000-0000-0000A4330000}"/>
    <cellStyle name="Assumption Year. 3 2 2 5" xfId="13265" xr:uid="{00000000-0005-0000-0000-0000A5330000}"/>
    <cellStyle name="Assumption Year. 3 2 2 6" xfId="13266" xr:uid="{00000000-0005-0000-0000-0000A6330000}"/>
    <cellStyle name="Assumption Year. 3 2 2 7" xfId="13267" xr:uid="{00000000-0005-0000-0000-0000A7330000}"/>
    <cellStyle name="Assumption Year. 3 2 2 8" xfId="13268" xr:uid="{00000000-0005-0000-0000-0000A8330000}"/>
    <cellStyle name="Assumption Year. 3 2 2 9" xfId="13269" xr:uid="{00000000-0005-0000-0000-0000A9330000}"/>
    <cellStyle name="Assumption Year. 3 2 3" xfId="13270" xr:uid="{00000000-0005-0000-0000-0000AA330000}"/>
    <cellStyle name="Assumption Year. 3 2 3 10" xfId="13271" xr:uid="{00000000-0005-0000-0000-0000AB330000}"/>
    <cellStyle name="Assumption Year. 3 2 3 11" xfId="13272" xr:uid="{00000000-0005-0000-0000-0000AC330000}"/>
    <cellStyle name="Assumption Year. 3 2 3 12" xfId="13273" xr:uid="{00000000-0005-0000-0000-0000AD330000}"/>
    <cellStyle name="Assumption Year. 3 2 3 2" xfId="13274" xr:uid="{00000000-0005-0000-0000-0000AE330000}"/>
    <cellStyle name="Assumption Year. 3 2 3 2 10" xfId="13275" xr:uid="{00000000-0005-0000-0000-0000AF330000}"/>
    <cellStyle name="Assumption Year. 3 2 3 2 2" xfId="13276" xr:uid="{00000000-0005-0000-0000-0000B0330000}"/>
    <cellStyle name="Assumption Year. 3 2 3 2 2 10" xfId="13277" xr:uid="{00000000-0005-0000-0000-0000B1330000}"/>
    <cellStyle name="Assumption Year. 3 2 3 2 2 2" xfId="13278" xr:uid="{00000000-0005-0000-0000-0000B2330000}"/>
    <cellStyle name="Assumption Year. 3 2 3 2 2 3" xfId="13279" xr:uid="{00000000-0005-0000-0000-0000B3330000}"/>
    <cellStyle name="Assumption Year. 3 2 3 2 2 4" xfId="13280" xr:uid="{00000000-0005-0000-0000-0000B4330000}"/>
    <cellStyle name="Assumption Year. 3 2 3 2 2 5" xfId="13281" xr:uid="{00000000-0005-0000-0000-0000B5330000}"/>
    <cellStyle name="Assumption Year. 3 2 3 2 2 6" xfId="13282" xr:uid="{00000000-0005-0000-0000-0000B6330000}"/>
    <cellStyle name="Assumption Year. 3 2 3 2 2 7" xfId="13283" xr:uid="{00000000-0005-0000-0000-0000B7330000}"/>
    <cellStyle name="Assumption Year. 3 2 3 2 2 8" xfId="13284" xr:uid="{00000000-0005-0000-0000-0000B8330000}"/>
    <cellStyle name="Assumption Year. 3 2 3 2 2 9" xfId="13285" xr:uid="{00000000-0005-0000-0000-0000B9330000}"/>
    <cellStyle name="Assumption Year. 3 2 3 2 3" xfId="13286" xr:uid="{00000000-0005-0000-0000-0000BA330000}"/>
    <cellStyle name="Assumption Year. 3 2 3 2 4" xfId="13287" xr:uid="{00000000-0005-0000-0000-0000BB330000}"/>
    <cellStyle name="Assumption Year. 3 2 3 2 5" xfId="13288" xr:uid="{00000000-0005-0000-0000-0000BC330000}"/>
    <cellStyle name="Assumption Year. 3 2 3 2 6" xfId="13289" xr:uid="{00000000-0005-0000-0000-0000BD330000}"/>
    <cellStyle name="Assumption Year. 3 2 3 2 7" xfId="13290" xr:uid="{00000000-0005-0000-0000-0000BE330000}"/>
    <cellStyle name="Assumption Year. 3 2 3 2 8" xfId="13291" xr:uid="{00000000-0005-0000-0000-0000BF330000}"/>
    <cellStyle name="Assumption Year. 3 2 3 2 9" xfId="13292" xr:uid="{00000000-0005-0000-0000-0000C0330000}"/>
    <cellStyle name="Assumption Year. 3 2 3 3" xfId="13293" xr:uid="{00000000-0005-0000-0000-0000C1330000}"/>
    <cellStyle name="Assumption Year. 3 2 3 3 10" xfId="13294" xr:uid="{00000000-0005-0000-0000-0000C2330000}"/>
    <cellStyle name="Assumption Year. 3 2 3 3 2" xfId="13295" xr:uid="{00000000-0005-0000-0000-0000C3330000}"/>
    <cellStyle name="Assumption Year. 3 2 3 3 3" xfId="13296" xr:uid="{00000000-0005-0000-0000-0000C4330000}"/>
    <cellStyle name="Assumption Year. 3 2 3 3 4" xfId="13297" xr:uid="{00000000-0005-0000-0000-0000C5330000}"/>
    <cellStyle name="Assumption Year. 3 2 3 3 5" xfId="13298" xr:uid="{00000000-0005-0000-0000-0000C6330000}"/>
    <cellStyle name="Assumption Year. 3 2 3 3 6" xfId="13299" xr:uid="{00000000-0005-0000-0000-0000C7330000}"/>
    <cellStyle name="Assumption Year. 3 2 3 3 7" xfId="13300" xr:uid="{00000000-0005-0000-0000-0000C8330000}"/>
    <cellStyle name="Assumption Year. 3 2 3 3 8" xfId="13301" xr:uid="{00000000-0005-0000-0000-0000C9330000}"/>
    <cellStyle name="Assumption Year. 3 2 3 3 9" xfId="13302" xr:uid="{00000000-0005-0000-0000-0000CA330000}"/>
    <cellStyle name="Assumption Year. 3 2 3 4" xfId="13303" xr:uid="{00000000-0005-0000-0000-0000CB330000}"/>
    <cellStyle name="Assumption Year. 3 2 3 5" xfId="13304" xr:uid="{00000000-0005-0000-0000-0000CC330000}"/>
    <cellStyle name="Assumption Year. 3 2 3 6" xfId="13305" xr:uid="{00000000-0005-0000-0000-0000CD330000}"/>
    <cellStyle name="Assumption Year. 3 2 3 7" xfId="13306" xr:uid="{00000000-0005-0000-0000-0000CE330000}"/>
    <cellStyle name="Assumption Year. 3 2 3 8" xfId="13307" xr:uid="{00000000-0005-0000-0000-0000CF330000}"/>
    <cellStyle name="Assumption Year. 3 2 3 9" xfId="13308" xr:uid="{00000000-0005-0000-0000-0000D0330000}"/>
    <cellStyle name="Assumption Year. 3 2 4" xfId="13309" xr:uid="{00000000-0005-0000-0000-0000D1330000}"/>
    <cellStyle name="Assumption Year. 3 2 4 10" xfId="13310" xr:uid="{00000000-0005-0000-0000-0000D2330000}"/>
    <cellStyle name="Assumption Year. 3 2 4 2" xfId="13311" xr:uid="{00000000-0005-0000-0000-0000D3330000}"/>
    <cellStyle name="Assumption Year. 3 2 4 2 10" xfId="13312" xr:uid="{00000000-0005-0000-0000-0000D4330000}"/>
    <cellStyle name="Assumption Year. 3 2 4 2 2" xfId="13313" xr:uid="{00000000-0005-0000-0000-0000D5330000}"/>
    <cellStyle name="Assumption Year. 3 2 4 2 3" xfId="13314" xr:uid="{00000000-0005-0000-0000-0000D6330000}"/>
    <cellStyle name="Assumption Year. 3 2 4 2 4" xfId="13315" xr:uid="{00000000-0005-0000-0000-0000D7330000}"/>
    <cellStyle name="Assumption Year. 3 2 4 2 5" xfId="13316" xr:uid="{00000000-0005-0000-0000-0000D8330000}"/>
    <cellStyle name="Assumption Year. 3 2 4 2 6" xfId="13317" xr:uid="{00000000-0005-0000-0000-0000D9330000}"/>
    <cellStyle name="Assumption Year. 3 2 4 2 7" xfId="13318" xr:uid="{00000000-0005-0000-0000-0000DA330000}"/>
    <cellStyle name="Assumption Year. 3 2 4 2 8" xfId="13319" xr:uid="{00000000-0005-0000-0000-0000DB330000}"/>
    <cellStyle name="Assumption Year. 3 2 4 2 9" xfId="13320" xr:uid="{00000000-0005-0000-0000-0000DC330000}"/>
    <cellStyle name="Assumption Year. 3 2 4 3" xfId="13321" xr:uid="{00000000-0005-0000-0000-0000DD330000}"/>
    <cellStyle name="Assumption Year. 3 2 4 4" xfId="13322" xr:uid="{00000000-0005-0000-0000-0000DE330000}"/>
    <cellStyle name="Assumption Year. 3 2 4 5" xfId="13323" xr:uid="{00000000-0005-0000-0000-0000DF330000}"/>
    <cellStyle name="Assumption Year. 3 2 4 6" xfId="13324" xr:uid="{00000000-0005-0000-0000-0000E0330000}"/>
    <cellStyle name="Assumption Year. 3 2 4 7" xfId="13325" xr:uid="{00000000-0005-0000-0000-0000E1330000}"/>
    <cellStyle name="Assumption Year. 3 2 4 8" xfId="13326" xr:uid="{00000000-0005-0000-0000-0000E2330000}"/>
    <cellStyle name="Assumption Year. 3 2 4 9" xfId="13327" xr:uid="{00000000-0005-0000-0000-0000E3330000}"/>
    <cellStyle name="Assumption Year. 3 2 5" xfId="13328" xr:uid="{00000000-0005-0000-0000-0000E4330000}"/>
    <cellStyle name="Assumption Year. 3 2 5 10" xfId="13329" xr:uid="{00000000-0005-0000-0000-0000E5330000}"/>
    <cellStyle name="Assumption Year. 3 2 5 2" xfId="13330" xr:uid="{00000000-0005-0000-0000-0000E6330000}"/>
    <cellStyle name="Assumption Year. 3 2 5 3" xfId="13331" xr:uid="{00000000-0005-0000-0000-0000E7330000}"/>
    <cellStyle name="Assumption Year. 3 2 5 4" xfId="13332" xr:uid="{00000000-0005-0000-0000-0000E8330000}"/>
    <cellStyle name="Assumption Year. 3 2 5 5" xfId="13333" xr:uid="{00000000-0005-0000-0000-0000E9330000}"/>
    <cellStyle name="Assumption Year. 3 2 5 6" xfId="13334" xr:uid="{00000000-0005-0000-0000-0000EA330000}"/>
    <cellStyle name="Assumption Year. 3 2 5 7" xfId="13335" xr:uid="{00000000-0005-0000-0000-0000EB330000}"/>
    <cellStyle name="Assumption Year. 3 2 5 8" xfId="13336" xr:uid="{00000000-0005-0000-0000-0000EC330000}"/>
    <cellStyle name="Assumption Year. 3 2 5 9" xfId="13337" xr:uid="{00000000-0005-0000-0000-0000ED330000}"/>
    <cellStyle name="Assumption Year. 3 2 6" xfId="13338" xr:uid="{00000000-0005-0000-0000-0000EE330000}"/>
    <cellStyle name="Assumption Year. 3 2 7" xfId="13339" xr:uid="{00000000-0005-0000-0000-0000EF330000}"/>
    <cellStyle name="Assumption Year. 3 2 8" xfId="13340" xr:uid="{00000000-0005-0000-0000-0000F0330000}"/>
    <cellStyle name="Assumption Year. 3 2 9" xfId="13341" xr:uid="{00000000-0005-0000-0000-0000F1330000}"/>
    <cellStyle name="Assumption Year. 3 3" xfId="13342" xr:uid="{00000000-0005-0000-0000-0000F2330000}"/>
    <cellStyle name="Assumption Year. 3 3 10" xfId="13343" xr:uid="{00000000-0005-0000-0000-0000F3330000}"/>
    <cellStyle name="Assumption Year. 3 3 11" xfId="13344" xr:uid="{00000000-0005-0000-0000-0000F4330000}"/>
    <cellStyle name="Assumption Year. 3 3 12" xfId="13345" xr:uid="{00000000-0005-0000-0000-0000F5330000}"/>
    <cellStyle name="Assumption Year. 3 3 13" xfId="13346" xr:uid="{00000000-0005-0000-0000-0000F6330000}"/>
    <cellStyle name="Assumption Year. 3 3 2" xfId="13347" xr:uid="{00000000-0005-0000-0000-0000F7330000}"/>
    <cellStyle name="Assumption Year. 3 3 2 10" xfId="13348" xr:uid="{00000000-0005-0000-0000-0000F8330000}"/>
    <cellStyle name="Assumption Year. 3 3 2 11" xfId="13349" xr:uid="{00000000-0005-0000-0000-0000F9330000}"/>
    <cellStyle name="Assumption Year. 3 3 2 12" xfId="13350" xr:uid="{00000000-0005-0000-0000-0000FA330000}"/>
    <cellStyle name="Assumption Year. 3 3 2 2" xfId="13351" xr:uid="{00000000-0005-0000-0000-0000FB330000}"/>
    <cellStyle name="Assumption Year. 3 3 2 2 10" xfId="13352" xr:uid="{00000000-0005-0000-0000-0000FC330000}"/>
    <cellStyle name="Assumption Year. 3 3 2 2 2" xfId="13353" xr:uid="{00000000-0005-0000-0000-0000FD330000}"/>
    <cellStyle name="Assumption Year. 3 3 2 2 2 10" xfId="13354" xr:uid="{00000000-0005-0000-0000-0000FE330000}"/>
    <cellStyle name="Assumption Year. 3 3 2 2 2 2" xfId="13355" xr:uid="{00000000-0005-0000-0000-0000FF330000}"/>
    <cellStyle name="Assumption Year. 3 3 2 2 2 3" xfId="13356" xr:uid="{00000000-0005-0000-0000-000000340000}"/>
    <cellStyle name="Assumption Year. 3 3 2 2 2 4" xfId="13357" xr:uid="{00000000-0005-0000-0000-000001340000}"/>
    <cellStyle name="Assumption Year. 3 3 2 2 2 5" xfId="13358" xr:uid="{00000000-0005-0000-0000-000002340000}"/>
    <cellStyle name="Assumption Year. 3 3 2 2 2 6" xfId="13359" xr:uid="{00000000-0005-0000-0000-000003340000}"/>
    <cellStyle name="Assumption Year. 3 3 2 2 2 7" xfId="13360" xr:uid="{00000000-0005-0000-0000-000004340000}"/>
    <cellStyle name="Assumption Year. 3 3 2 2 2 8" xfId="13361" xr:uid="{00000000-0005-0000-0000-000005340000}"/>
    <cellStyle name="Assumption Year. 3 3 2 2 2 9" xfId="13362" xr:uid="{00000000-0005-0000-0000-000006340000}"/>
    <cellStyle name="Assumption Year. 3 3 2 2 3" xfId="13363" xr:uid="{00000000-0005-0000-0000-000007340000}"/>
    <cellStyle name="Assumption Year. 3 3 2 2 4" xfId="13364" xr:uid="{00000000-0005-0000-0000-000008340000}"/>
    <cellStyle name="Assumption Year. 3 3 2 2 5" xfId="13365" xr:uid="{00000000-0005-0000-0000-000009340000}"/>
    <cellStyle name="Assumption Year. 3 3 2 2 6" xfId="13366" xr:uid="{00000000-0005-0000-0000-00000A340000}"/>
    <cellStyle name="Assumption Year. 3 3 2 2 7" xfId="13367" xr:uid="{00000000-0005-0000-0000-00000B340000}"/>
    <cellStyle name="Assumption Year. 3 3 2 2 8" xfId="13368" xr:uid="{00000000-0005-0000-0000-00000C340000}"/>
    <cellStyle name="Assumption Year. 3 3 2 2 9" xfId="13369" xr:uid="{00000000-0005-0000-0000-00000D340000}"/>
    <cellStyle name="Assumption Year. 3 3 2 3" xfId="13370" xr:uid="{00000000-0005-0000-0000-00000E340000}"/>
    <cellStyle name="Assumption Year. 3 3 2 3 10" xfId="13371" xr:uid="{00000000-0005-0000-0000-00000F340000}"/>
    <cellStyle name="Assumption Year. 3 3 2 3 2" xfId="13372" xr:uid="{00000000-0005-0000-0000-000010340000}"/>
    <cellStyle name="Assumption Year. 3 3 2 3 3" xfId="13373" xr:uid="{00000000-0005-0000-0000-000011340000}"/>
    <cellStyle name="Assumption Year. 3 3 2 3 4" xfId="13374" xr:uid="{00000000-0005-0000-0000-000012340000}"/>
    <cellStyle name="Assumption Year. 3 3 2 3 5" xfId="13375" xr:uid="{00000000-0005-0000-0000-000013340000}"/>
    <cellStyle name="Assumption Year. 3 3 2 3 6" xfId="13376" xr:uid="{00000000-0005-0000-0000-000014340000}"/>
    <cellStyle name="Assumption Year. 3 3 2 3 7" xfId="13377" xr:uid="{00000000-0005-0000-0000-000015340000}"/>
    <cellStyle name="Assumption Year. 3 3 2 3 8" xfId="13378" xr:uid="{00000000-0005-0000-0000-000016340000}"/>
    <cellStyle name="Assumption Year. 3 3 2 3 9" xfId="13379" xr:uid="{00000000-0005-0000-0000-000017340000}"/>
    <cellStyle name="Assumption Year. 3 3 2 4" xfId="13380" xr:uid="{00000000-0005-0000-0000-000018340000}"/>
    <cellStyle name="Assumption Year. 3 3 2 5" xfId="13381" xr:uid="{00000000-0005-0000-0000-000019340000}"/>
    <cellStyle name="Assumption Year. 3 3 2 6" xfId="13382" xr:uid="{00000000-0005-0000-0000-00001A340000}"/>
    <cellStyle name="Assumption Year. 3 3 2 7" xfId="13383" xr:uid="{00000000-0005-0000-0000-00001B340000}"/>
    <cellStyle name="Assumption Year. 3 3 2 8" xfId="13384" xr:uid="{00000000-0005-0000-0000-00001C340000}"/>
    <cellStyle name="Assumption Year. 3 3 2 9" xfId="13385" xr:uid="{00000000-0005-0000-0000-00001D340000}"/>
    <cellStyle name="Assumption Year. 3 3 3" xfId="13386" xr:uid="{00000000-0005-0000-0000-00001E340000}"/>
    <cellStyle name="Assumption Year. 3 3 3 10" xfId="13387" xr:uid="{00000000-0005-0000-0000-00001F340000}"/>
    <cellStyle name="Assumption Year. 3 3 3 2" xfId="13388" xr:uid="{00000000-0005-0000-0000-000020340000}"/>
    <cellStyle name="Assumption Year. 3 3 3 2 10" xfId="13389" xr:uid="{00000000-0005-0000-0000-000021340000}"/>
    <cellStyle name="Assumption Year. 3 3 3 2 2" xfId="13390" xr:uid="{00000000-0005-0000-0000-000022340000}"/>
    <cellStyle name="Assumption Year. 3 3 3 2 3" xfId="13391" xr:uid="{00000000-0005-0000-0000-000023340000}"/>
    <cellStyle name="Assumption Year. 3 3 3 2 4" xfId="13392" xr:uid="{00000000-0005-0000-0000-000024340000}"/>
    <cellStyle name="Assumption Year. 3 3 3 2 5" xfId="13393" xr:uid="{00000000-0005-0000-0000-000025340000}"/>
    <cellStyle name="Assumption Year. 3 3 3 2 6" xfId="13394" xr:uid="{00000000-0005-0000-0000-000026340000}"/>
    <cellStyle name="Assumption Year. 3 3 3 2 7" xfId="13395" xr:uid="{00000000-0005-0000-0000-000027340000}"/>
    <cellStyle name="Assumption Year. 3 3 3 2 8" xfId="13396" xr:uid="{00000000-0005-0000-0000-000028340000}"/>
    <cellStyle name="Assumption Year. 3 3 3 2 9" xfId="13397" xr:uid="{00000000-0005-0000-0000-000029340000}"/>
    <cellStyle name="Assumption Year. 3 3 3 3" xfId="13398" xr:uid="{00000000-0005-0000-0000-00002A340000}"/>
    <cellStyle name="Assumption Year. 3 3 3 4" xfId="13399" xr:uid="{00000000-0005-0000-0000-00002B340000}"/>
    <cellStyle name="Assumption Year. 3 3 3 5" xfId="13400" xr:uid="{00000000-0005-0000-0000-00002C340000}"/>
    <cellStyle name="Assumption Year. 3 3 3 6" xfId="13401" xr:uid="{00000000-0005-0000-0000-00002D340000}"/>
    <cellStyle name="Assumption Year. 3 3 3 7" xfId="13402" xr:uid="{00000000-0005-0000-0000-00002E340000}"/>
    <cellStyle name="Assumption Year. 3 3 3 8" xfId="13403" xr:uid="{00000000-0005-0000-0000-00002F340000}"/>
    <cellStyle name="Assumption Year. 3 3 3 9" xfId="13404" xr:uid="{00000000-0005-0000-0000-000030340000}"/>
    <cellStyle name="Assumption Year. 3 3 4" xfId="13405" xr:uid="{00000000-0005-0000-0000-000031340000}"/>
    <cellStyle name="Assumption Year. 3 3 4 10" xfId="13406" xr:uid="{00000000-0005-0000-0000-000032340000}"/>
    <cellStyle name="Assumption Year. 3 3 4 2" xfId="13407" xr:uid="{00000000-0005-0000-0000-000033340000}"/>
    <cellStyle name="Assumption Year. 3 3 4 3" xfId="13408" xr:uid="{00000000-0005-0000-0000-000034340000}"/>
    <cellStyle name="Assumption Year. 3 3 4 4" xfId="13409" xr:uid="{00000000-0005-0000-0000-000035340000}"/>
    <cellStyle name="Assumption Year. 3 3 4 5" xfId="13410" xr:uid="{00000000-0005-0000-0000-000036340000}"/>
    <cellStyle name="Assumption Year. 3 3 4 6" xfId="13411" xr:uid="{00000000-0005-0000-0000-000037340000}"/>
    <cellStyle name="Assumption Year. 3 3 4 7" xfId="13412" xr:uid="{00000000-0005-0000-0000-000038340000}"/>
    <cellStyle name="Assumption Year. 3 3 4 8" xfId="13413" xr:uid="{00000000-0005-0000-0000-000039340000}"/>
    <cellStyle name="Assumption Year. 3 3 4 9" xfId="13414" xr:uid="{00000000-0005-0000-0000-00003A340000}"/>
    <cellStyle name="Assumption Year. 3 3 5" xfId="13415" xr:uid="{00000000-0005-0000-0000-00003B340000}"/>
    <cellStyle name="Assumption Year. 3 3 6" xfId="13416" xr:uid="{00000000-0005-0000-0000-00003C340000}"/>
    <cellStyle name="Assumption Year. 3 3 7" xfId="13417" xr:uid="{00000000-0005-0000-0000-00003D340000}"/>
    <cellStyle name="Assumption Year. 3 3 8" xfId="13418" xr:uid="{00000000-0005-0000-0000-00003E340000}"/>
    <cellStyle name="Assumption Year. 3 3 9" xfId="13419" xr:uid="{00000000-0005-0000-0000-00003F340000}"/>
    <cellStyle name="Assumption Year. 3 4" xfId="13420" xr:uid="{00000000-0005-0000-0000-000040340000}"/>
    <cellStyle name="Assumption Year. 3 4 10" xfId="13421" xr:uid="{00000000-0005-0000-0000-000041340000}"/>
    <cellStyle name="Assumption Year. 3 4 11" xfId="13422" xr:uid="{00000000-0005-0000-0000-000042340000}"/>
    <cellStyle name="Assumption Year. 3 4 12" xfId="13423" xr:uid="{00000000-0005-0000-0000-000043340000}"/>
    <cellStyle name="Assumption Year. 3 4 2" xfId="13424" xr:uid="{00000000-0005-0000-0000-000044340000}"/>
    <cellStyle name="Assumption Year. 3 4 2 10" xfId="13425" xr:uid="{00000000-0005-0000-0000-000045340000}"/>
    <cellStyle name="Assumption Year. 3 4 2 2" xfId="13426" xr:uid="{00000000-0005-0000-0000-000046340000}"/>
    <cellStyle name="Assumption Year. 3 4 2 2 10" xfId="13427" xr:uid="{00000000-0005-0000-0000-000047340000}"/>
    <cellStyle name="Assumption Year. 3 4 2 2 2" xfId="13428" xr:uid="{00000000-0005-0000-0000-000048340000}"/>
    <cellStyle name="Assumption Year. 3 4 2 2 3" xfId="13429" xr:uid="{00000000-0005-0000-0000-000049340000}"/>
    <cellStyle name="Assumption Year. 3 4 2 2 4" xfId="13430" xr:uid="{00000000-0005-0000-0000-00004A340000}"/>
    <cellStyle name="Assumption Year. 3 4 2 2 5" xfId="13431" xr:uid="{00000000-0005-0000-0000-00004B340000}"/>
    <cellStyle name="Assumption Year. 3 4 2 2 6" xfId="13432" xr:uid="{00000000-0005-0000-0000-00004C340000}"/>
    <cellStyle name="Assumption Year. 3 4 2 2 7" xfId="13433" xr:uid="{00000000-0005-0000-0000-00004D340000}"/>
    <cellStyle name="Assumption Year. 3 4 2 2 8" xfId="13434" xr:uid="{00000000-0005-0000-0000-00004E340000}"/>
    <cellStyle name="Assumption Year. 3 4 2 2 9" xfId="13435" xr:uid="{00000000-0005-0000-0000-00004F340000}"/>
    <cellStyle name="Assumption Year. 3 4 2 3" xfId="13436" xr:uid="{00000000-0005-0000-0000-000050340000}"/>
    <cellStyle name="Assumption Year. 3 4 2 4" xfId="13437" xr:uid="{00000000-0005-0000-0000-000051340000}"/>
    <cellStyle name="Assumption Year. 3 4 2 5" xfId="13438" xr:uid="{00000000-0005-0000-0000-000052340000}"/>
    <cellStyle name="Assumption Year. 3 4 2 6" xfId="13439" xr:uid="{00000000-0005-0000-0000-000053340000}"/>
    <cellStyle name="Assumption Year. 3 4 2 7" xfId="13440" xr:uid="{00000000-0005-0000-0000-000054340000}"/>
    <cellStyle name="Assumption Year. 3 4 2 8" xfId="13441" xr:uid="{00000000-0005-0000-0000-000055340000}"/>
    <cellStyle name="Assumption Year. 3 4 2 9" xfId="13442" xr:uid="{00000000-0005-0000-0000-000056340000}"/>
    <cellStyle name="Assumption Year. 3 4 3" xfId="13443" xr:uid="{00000000-0005-0000-0000-000057340000}"/>
    <cellStyle name="Assumption Year. 3 4 3 10" xfId="13444" xr:uid="{00000000-0005-0000-0000-000058340000}"/>
    <cellStyle name="Assumption Year. 3 4 3 2" xfId="13445" xr:uid="{00000000-0005-0000-0000-000059340000}"/>
    <cellStyle name="Assumption Year. 3 4 3 3" xfId="13446" xr:uid="{00000000-0005-0000-0000-00005A340000}"/>
    <cellStyle name="Assumption Year. 3 4 3 4" xfId="13447" xr:uid="{00000000-0005-0000-0000-00005B340000}"/>
    <cellStyle name="Assumption Year. 3 4 3 5" xfId="13448" xr:uid="{00000000-0005-0000-0000-00005C340000}"/>
    <cellStyle name="Assumption Year. 3 4 3 6" xfId="13449" xr:uid="{00000000-0005-0000-0000-00005D340000}"/>
    <cellStyle name="Assumption Year. 3 4 3 7" xfId="13450" xr:uid="{00000000-0005-0000-0000-00005E340000}"/>
    <cellStyle name="Assumption Year. 3 4 3 8" xfId="13451" xr:uid="{00000000-0005-0000-0000-00005F340000}"/>
    <cellStyle name="Assumption Year. 3 4 3 9" xfId="13452" xr:uid="{00000000-0005-0000-0000-000060340000}"/>
    <cellStyle name="Assumption Year. 3 4 4" xfId="13453" xr:uid="{00000000-0005-0000-0000-000061340000}"/>
    <cellStyle name="Assumption Year. 3 4 5" xfId="13454" xr:uid="{00000000-0005-0000-0000-000062340000}"/>
    <cellStyle name="Assumption Year. 3 4 6" xfId="13455" xr:uid="{00000000-0005-0000-0000-000063340000}"/>
    <cellStyle name="Assumption Year. 3 4 7" xfId="13456" xr:uid="{00000000-0005-0000-0000-000064340000}"/>
    <cellStyle name="Assumption Year. 3 4 8" xfId="13457" xr:uid="{00000000-0005-0000-0000-000065340000}"/>
    <cellStyle name="Assumption Year. 3 4 9" xfId="13458" xr:uid="{00000000-0005-0000-0000-000066340000}"/>
    <cellStyle name="Assumption Year. 3 5" xfId="13459" xr:uid="{00000000-0005-0000-0000-000067340000}"/>
    <cellStyle name="Assumption Year. 3 5 10" xfId="13460" xr:uid="{00000000-0005-0000-0000-000068340000}"/>
    <cellStyle name="Assumption Year. 3 5 11" xfId="13461" xr:uid="{00000000-0005-0000-0000-000069340000}"/>
    <cellStyle name="Assumption Year. 3 5 12" xfId="13462" xr:uid="{00000000-0005-0000-0000-00006A340000}"/>
    <cellStyle name="Assumption Year. 3 5 2" xfId="13463" xr:uid="{00000000-0005-0000-0000-00006B340000}"/>
    <cellStyle name="Assumption Year. 3 5 2 10" xfId="13464" xr:uid="{00000000-0005-0000-0000-00006C340000}"/>
    <cellStyle name="Assumption Year. 3 5 2 2" xfId="13465" xr:uid="{00000000-0005-0000-0000-00006D340000}"/>
    <cellStyle name="Assumption Year. 3 5 2 2 10" xfId="13466" xr:uid="{00000000-0005-0000-0000-00006E340000}"/>
    <cellStyle name="Assumption Year. 3 5 2 2 2" xfId="13467" xr:uid="{00000000-0005-0000-0000-00006F340000}"/>
    <cellStyle name="Assumption Year. 3 5 2 2 3" xfId="13468" xr:uid="{00000000-0005-0000-0000-000070340000}"/>
    <cellStyle name="Assumption Year. 3 5 2 2 4" xfId="13469" xr:uid="{00000000-0005-0000-0000-000071340000}"/>
    <cellStyle name="Assumption Year. 3 5 2 2 5" xfId="13470" xr:uid="{00000000-0005-0000-0000-000072340000}"/>
    <cellStyle name="Assumption Year. 3 5 2 2 6" xfId="13471" xr:uid="{00000000-0005-0000-0000-000073340000}"/>
    <cellStyle name="Assumption Year. 3 5 2 2 7" xfId="13472" xr:uid="{00000000-0005-0000-0000-000074340000}"/>
    <cellStyle name="Assumption Year. 3 5 2 2 8" xfId="13473" xr:uid="{00000000-0005-0000-0000-000075340000}"/>
    <cellStyle name="Assumption Year. 3 5 2 2 9" xfId="13474" xr:uid="{00000000-0005-0000-0000-000076340000}"/>
    <cellStyle name="Assumption Year. 3 5 2 3" xfId="13475" xr:uid="{00000000-0005-0000-0000-000077340000}"/>
    <cellStyle name="Assumption Year. 3 5 2 4" xfId="13476" xr:uid="{00000000-0005-0000-0000-000078340000}"/>
    <cellStyle name="Assumption Year. 3 5 2 5" xfId="13477" xr:uid="{00000000-0005-0000-0000-000079340000}"/>
    <cellStyle name="Assumption Year. 3 5 2 6" xfId="13478" xr:uid="{00000000-0005-0000-0000-00007A340000}"/>
    <cellStyle name="Assumption Year. 3 5 2 7" xfId="13479" xr:uid="{00000000-0005-0000-0000-00007B340000}"/>
    <cellStyle name="Assumption Year. 3 5 2 8" xfId="13480" xr:uid="{00000000-0005-0000-0000-00007C340000}"/>
    <cellStyle name="Assumption Year. 3 5 2 9" xfId="13481" xr:uid="{00000000-0005-0000-0000-00007D340000}"/>
    <cellStyle name="Assumption Year. 3 5 3" xfId="13482" xr:uid="{00000000-0005-0000-0000-00007E340000}"/>
    <cellStyle name="Assumption Year. 3 5 3 10" xfId="13483" xr:uid="{00000000-0005-0000-0000-00007F340000}"/>
    <cellStyle name="Assumption Year. 3 5 3 2" xfId="13484" xr:uid="{00000000-0005-0000-0000-000080340000}"/>
    <cellStyle name="Assumption Year. 3 5 3 3" xfId="13485" xr:uid="{00000000-0005-0000-0000-000081340000}"/>
    <cellStyle name="Assumption Year. 3 5 3 4" xfId="13486" xr:uid="{00000000-0005-0000-0000-000082340000}"/>
    <cellStyle name="Assumption Year. 3 5 3 5" xfId="13487" xr:uid="{00000000-0005-0000-0000-000083340000}"/>
    <cellStyle name="Assumption Year. 3 5 3 6" xfId="13488" xr:uid="{00000000-0005-0000-0000-000084340000}"/>
    <cellStyle name="Assumption Year. 3 5 3 7" xfId="13489" xr:uid="{00000000-0005-0000-0000-000085340000}"/>
    <cellStyle name="Assumption Year. 3 5 3 8" xfId="13490" xr:uid="{00000000-0005-0000-0000-000086340000}"/>
    <cellStyle name="Assumption Year. 3 5 3 9" xfId="13491" xr:uid="{00000000-0005-0000-0000-000087340000}"/>
    <cellStyle name="Assumption Year. 3 5 4" xfId="13492" xr:uid="{00000000-0005-0000-0000-000088340000}"/>
    <cellStyle name="Assumption Year. 3 5 5" xfId="13493" xr:uid="{00000000-0005-0000-0000-000089340000}"/>
    <cellStyle name="Assumption Year. 3 5 6" xfId="13494" xr:uid="{00000000-0005-0000-0000-00008A340000}"/>
    <cellStyle name="Assumption Year. 3 5 7" xfId="13495" xr:uid="{00000000-0005-0000-0000-00008B340000}"/>
    <cellStyle name="Assumption Year. 3 5 8" xfId="13496" xr:uid="{00000000-0005-0000-0000-00008C340000}"/>
    <cellStyle name="Assumption Year. 3 5 9" xfId="13497" xr:uid="{00000000-0005-0000-0000-00008D340000}"/>
    <cellStyle name="Assumption Year. 3 6" xfId="13498" xr:uid="{00000000-0005-0000-0000-00008E340000}"/>
    <cellStyle name="Assumption Year. 3 6 10" xfId="13499" xr:uid="{00000000-0005-0000-0000-00008F340000}"/>
    <cellStyle name="Assumption Year. 3 6 2" xfId="13500" xr:uid="{00000000-0005-0000-0000-000090340000}"/>
    <cellStyle name="Assumption Year. 3 6 2 10" xfId="13501" xr:uid="{00000000-0005-0000-0000-000091340000}"/>
    <cellStyle name="Assumption Year. 3 6 2 2" xfId="13502" xr:uid="{00000000-0005-0000-0000-000092340000}"/>
    <cellStyle name="Assumption Year. 3 6 2 3" xfId="13503" xr:uid="{00000000-0005-0000-0000-000093340000}"/>
    <cellStyle name="Assumption Year. 3 6 2 4" xfId="13504" xr:uid="{00000000-0005-0000-0000-000094340000}"/>
    <cellStyle name="Assumption Year. 3 6 2 5" xfId="13505" xr:uid="{00000000-0005-0000-0000-000095340000}"/>
    <cellStyle name="Assumption Year. 3 6 2 6" xfId="13506" xr:uid="{00000000-0005-0000-0000-000096340000}"/>
    <cellStyle name="Assumption Year. 3 6 2 7" xfId="13507" xr:uid="{00000000-0005-0000-0000-000097340000}"/>
    <cellStyle name="Assumption Year. 3 6 2 8" xfId="13508" xr:uid="{00000000-0005-0000-0000-000098340000}"/>
    <cellStyle name="Assumption Year. 3 6 2 9" xfId="13509" xr:uid="{00000000-0005-0000-0000-000099340000}"/>
    <cellStyle name="Assumption Year. 3 6 3" xfId="13510" xr:uid="{00000000-0005-0000-0000-00009A340000}"/>
    <cellStyle name="Assumption Year. 3 6 4" xfId="13511" xr:uid="{00000000-0005-0000-0000-00009B340000}"/>
    <cellStyle name="Assumption Year. 3 6 5" xfId="13512" xr:uid="{00000000-0005-0000-0000-00009C340000}"/>
    <cellStyle name="Assumption Year. 3 6 6" xfId="13513" xr:uid="{00000000-0005-0000-0000-00009D340000}"/>
    <cellStyle name="Assumption Year. 3 6 7" xfId="13514" xr:uid="{00000000-0005-0000-0000-00009E340000}"/>
    <cellStyle name="Assumption Year. 3 6 8" xfId="13515" xr:uid="{00000000-0005-0000-0000-00009F340000}"/>
    <cellStyle name="Assumption Year. 3 6 9" xfId="13516" xr:uid="{00000000-0005-0000-0000-0000A0340000}"/>
    <cellStyle name="Assumption Year. 3 7" xfId="13517" xr:uid="{00000000-0005-0000-0000-0000A1340000}"/>
    <cellStyle name="Assumption Year. 3 7 10" xfId="13518" xr:uid="{00000000-0005-0000-0000-0000A2340000}"/>
    <cellStyle name="Assumption Year. 3 7 2" xfId="13519" xr:uid="{00000000-0005-0000-0000-0000A3340000}"/>
    <cellStyle name="Assumption Year. 3 7 3" xfId="13520" xr:uid="{00000000-0005-0000-0000-0000A4340000}"/>
    <cellStyle name="Assumption Year. 3 7 4" xfId="13521" xr:uid="{00000000-0005-0000-0000-0000A5340000}"/>
    <cellStyle name="Assumption Year. 3 7 5" xfId="13522" xr:uid="{00000000-0005-0000-0000-0000A6340000}"/>
    <cellStyle name="Assumption Year. 3 7 6" xfId="13523" xr:uid="{00000000-0005-0000-0000-0000A7340000}"/>
    <cellStyle name="Assumption Year. 3 7 7" xfId="13524" xr:uid="{00000000-0005-0000-0000-0000A8340000}"/>
    <cellStyle name="Assumption Year. 3 7 8" xfId="13525" xr:uid="{00000000-0005-0000-0000-0000A9340000}"/>
    <cellStyle name="Assumption Year. 3 7 9" xfId="13526" xr:uid="{00000000-0005-0000-0000-0000AA340000}"/>
    <cellStyle name="Assumption Year. 3 8" xfId="13527" xr:uid="{00000000-0005-0000-0000-0000AB340000}"/>
    <cellStyle name="Assumption Year. 3 9" xfId="13528" xr:uid="{00000000-0005-0000-0000-0000AC340000}"/>
    <cellStyle name="Assumption Year. 4" xfId="13529" xr:uid="{00000000-0005-0000-0000-0000AD340000}"/>
    <cellStyle name="Assumption Year. 4 10" xfId="13530" xr:uid="{00000000-0005-0000-0000-0000AE340000}"/>
    <cellStyle name="Assumption Year. 4 11" xfId="13531" xr:uid="{00000000-0005-0000-0000-0000AF340000}"/>
    <cellStyle name="Assumption Year. 4 12" xfId="13532" xr:uid="{00000000-0005-0000-0000-0000B0340000}"/>
    <cellStyle name="Assumption Year. 4 13" xfId="13533" xr:uid="{00000000-0005-0000-0000-0000B1340000}"/>
    <cellStyle name="Assumption Year. 4 2" xfId="13534" xr:uid="{00000000-0005-0000-0000-0000B2340000}"/>
    <cellStyle name="Assumption Year. 4 2 10" xfId="13535" xr:uid="{00000000-0005-0000-0000-0000B3340000}"/>
    <cellStyle name="Assumption Year. 4 2 11" xfId="13536" xr:uid="{00000000-0005-0000-0000-0000B4340000}"/>
    <cellStyle name="Assumption Year. 4 2 12" xfId="13537" xr:uid="{00000000-0005-0000-0000-0000B5340000}"/>
    <cellStyle name="Assumption Year. 4 2 2" xfId="13538" xr:uid="{00000000-0005-0000-0000-0000B6340000}"/>
    <cellStyle name="Assumption Year. 4 2 2 10" xfId="13539" xr:uid="{00000000-0005-0000-0000-0000B7340000}"/>
    <cellStyle name="Assumption Year. 4 2 2 2" xfId="13540" xr:uid="{00000000-0005-0000-0000-0000B8340000}"/>
    <cellStyle name="Assumption Year. 4 2 2 2 10" xfId="13541" xr:uid="{00000000-0005-0000-0000-0000B9340000}"/>
    <cellStyle name="Assumption Year. 4 2 2 2 2" xfId="13542" xr:uid="{00000000-0005-0000-0000-0000BA340000}"/>
    <cellStyle name="Assumption Year. 4 2 2 2 3" xfId="13543" xr:uid="{00000000-0005-0000-0000-0000BB340000}"/>
    <cellStyle name="Assumption Year. 4 2 2 2 4" xfId="13544" xr:uid="{00000000-0005-0000-0000-0000BC340000}"/>
    <cellStyle name="Assumption Year. 4 2 2 2 5" xfId="13545" xr:uid="{00000000-0005-0000-0000-0000BD340000}"/>
    <cellStyle name="Assumption Year. 4 2 2 2 6" xfId="13546" xr:uid="{00000000-0005-0000-0000-0000BE340000}"/>
    <cellStyle name="Assumption Year. 4 2 2 2 7" xfId="13547" xr:uid="{00000000-0005-0000-0000-0000BF340000}"/>
    <cellStyle name="Assumption Year. 4 2 2 2 8" xfId="13548" xr:uid="{00000000-0005-0000-0000-0000C0340000}"/>
    <cellStyle name="Assumption Year. 4 2 2 2 9" xfId="13549" xr:uid="{00000000-0005-0000-0000-0000C1340000}"/>
    <cellStyle name="Assumption Year. 4 2 2 3" xfId="13550" xr:uid="{00000000-0005-0000-0000-0000C2340000}"/>
    <cellStyle name="Assumption Year. 4 2 2 4" xfId="13551" xr:uid="{00000000-0005-0000-0000-0000C3340000}"/>
    <cellStyle name="Assumption Year. 4 2 2 5" xfId="13552" xr:uid="{00000000-0005-0000-0000-0000C4340000}"/>
    <cellStyle name="Assumption Year. 4 2 2 6" xfId="13553" xr:uid="{00000000-0005-0000-0000-0000C5340000}"/>
    <cellStyle name="Assumption Year. 4 2 2 7" xfId="13554" xr:uid="{00000000-0005-0000-0000-0000C6340000}"/>
    <cellStyle name="Assumption Year. 4 2 2 8" xfId="13555" xr:uid="{00000000-0005-0000-0000-0000C7340000}"/>
    <cellStyle name="Assumption Year. 4 2 2 9" xfId="13556" xr:uid="{00000000-0005-0000-0000-0000C8340000}"/>
    <cellStyle name="Assumption Year. 4 2 3" xfId="13557" xr:uid="{00000000-0005-0000-0000-0000C9340000}"/>
    <cellStyle name="Assumption Year. 4 2 3 10" xfId="13558" xr:uid="{00000000-0005-0000-0000-0000CA340000}"/>
    <cellStyle name="Assumption Year. 4 2 3 2" xfId="13559" xr:uid="{00000000-0005-0000-0000-0000CB340000}"/>
    <cellStyle name="Assumption Year. 4 2 3 3" xfId="13560" xr:uid="{00000000-0005-0000-0000-0000CC340000}"/>
    <cellStyle name="Assumption Year. 4 2 3 4" xfId="13561" xr:uid="{00000000-0005-0000-0000-0000CD340000}"/>
    <cellStyle name="Assumption Year. 4 2 3 5" xfId="13562" xr:uid="{00000000-0005-0000-0000-0000CE340000}"/>
    <cellStyle name="Assumption Year. 4 2 3 6" xfId="13563" xr:uid="{00000000-0005-0000-0000-0000CF340000}"/>
    <cellStyle name="Assumption Year. 4 2 3 7" xfId="13564" xr:uid="{00000000-0005-0000-0000-0000D0340000}"/>
    <cellStyle name="Assumption Year. 4 2 3 8" xfId="13565" xr:uid="{00000000-0005-0000-0000-0000D1340000}"/>
    <cellStyle name="Assumption Year. 4 2 3 9" xfId="13566" xr:uid="{00000000-0005-0000-0000-0000D2340000}"/>
    <cellStyle name="Assumption Year. 4 2 4" xfId="13567" xr:uid="{00000000-0005-0000-0000-0000D3340000}"/>
    <cellStyle name="Assumption Year. 4 2 5" xfId="13568" xr:uid="{00000000-0005-0000-0000-0000D4340000}"/>
    <cellStyle name="Assumption Year. 4 2 6" xfId="13569" xr:uid="{00000000-0005-0000-0000-0000D5340000}"/>
    <cellStyle name="Assumption Year. 4 2 7" xfId="13570" xr:uid="{00000000-0005-0000-0000-0000D6340000}"/>
    <cellStyle name="Assumption Year. 4 2 8" xfId="13571" xr:uid="{00000000-0005-0000-0000-0000D7340000}"/>
    <cellStyle name="Assumption Year. 4 2 9" xfId="13572" xr:uid="{00000000-0005-0000-0000-0000D8340000}"/>
    <cellStyle name="Assumption Year. 4 3" xfId="13573" xr:uid="{00000000-0005-0000-0000-0000D9340000}"/>
    <cellStyle name="Assumption Year. 4 3 10" xfId="13574" xr:uid="{00000000-0005-0000-0000-0000DA340000}"/>
    <cellStyle name="Assumption Year. 4 3 2" xfId="13575" xr:uid="{00000000-0005-0000-0000-0000DB340000}"/>
    <cellStyle name="Assumption Year. 4 3 2 10" xfId="13576" xr:uid="{00000000-0005-0000-0000-0000DC340000}"/>
    <cellStyle name="Assumption Year. 4 3 2 2" xfId="13577" xr:uid="{00000000-0005-0000-0000-0000DD340000}"/>
    <cellStyle name="Assumption Year. 4 3 2 3" xfId="13578" xr:uid="{00000000-0005-0000-0000-0000DE340000}"/>
    <cellStyle name="Assumption Year. 4 3 2 4" xfId="13579" xr:uid="{00000000-0005-0000-0000-0000DF340000}"/>
    <cellStyle name="Assumption Year. 4 3 2 5" xfId="13580" xr:uid="{00000000-0005-0000-0000-0000E0340000}"/>
    <cellStyle name="Assumption Year. 4 3 2 6" xfId="13581" xr:uid="{00000000-0005-0000-0000-0000E1340000}"/>
    <cellStyle name="Assumption Year. 4 3 2 7" xfId="13582" xr:uid="{00000000-0005-0000-0000-0000E2340000}"/>
    <cellStyle name="Assumption Year. 4 3 2 8" xfId="13583" xr:uid="{00000000-0005-0000-0000-0000E3340000}"/>
    <cellStyle name="Assumption Year. 4 3 2 9" xfId="13584" xr:uid="{00000000-0005-0000-0000-0000E4340000}"/>
    <cellStyle name="Assumption Year. 4 3 3" xfId="13585" xr:uid="{00000000-0005-0000-0000-0000E5340000}"/>
    <cellStyle name="Assumption Year. 4 3 4" xfId="13586" xr:uid="{00000000-0005-0000-0000-0000E6340000}"/>
    <cellStyle name="Assumption Year. 4 3 5" xfId="13587" xr:uid="{00000000-0005-0000-0000-0000E7340000}"/>
    <cellStyle name="Assumption Year. 4 3 6" xfId="13588" xr:uid="{00000000-0005-0000-0000-0000E8340000}"/>
    <cellStyle name="Assumption Year. 4 3 7" xfId="13589" xr:uid="{00000000-0005-0000-0000-0000E9340000}"/>
    <cellStyle name="Assumption Year. 4 3 8" xfId="13590" xr:uid="{00000000-0005-0000-0000-0000EA340000}"/>
    <cellStyle name="Assumption Year. 4 3 9" xfId="13591" xr:uid="{00000000-0005-0000-0000-0000EB340000}"/>
    <cellStyle name="Assumption Year. 4 4" xfId="13592" xr:uid="{00000000-0005-0000-0000-0000EC340000}"/>
    <cellStyle name="Assumption Year. 4 4 10" xfId="13593" xr:uid="{00000000-0005-0000-0000-0000ED340000}"/>
    <cellStyle name="Assumption Year. 4 4 2" xfId="13594" xr:uid="{00000000-0005-0000-0000-0000EE340000}"/>
    <cellStyle name="Assumption Year. 4 4 3" xfId="13595" xr:uid="{00000000-0005-0000-0000-0000EF340000}"/>
    <cellStyle name="Assumption Year. 4 4 4" xfId="13596" xr:uid="{00000000-0005-0000-0000-0000F0340000}"/>
    <cellStyle name="Assumption Year. 4 4 5" xfId="13597" xr:uid="{00000000-0005-0000-0000-0000F1340000}"/>
    <cellStyle name="Assumption Year. 4 4 6" xfId="13598" xr:uid="{00000000-0005-0000-0000-0000F2340000}"/>
    <cellStyle name="Assumption Year. 4 4 7" xfId="13599" xr:uid="{00000000-0005-0000-0000-0000F3340000}"/>
    <cellStyle name="Assumption Year. 4 4 8" xfId="13600" xr:uid="{00000000-0005-0000-0000-0000F4340000}"/>
    <cellStyle name="Assumption Year. 4 4 9" xfId="13601" xr:uid="{00000000-0005-0000-0000-0000F5340000}"/>
    <cellStyle name="Assumption Year. 4 5" xfId="13602" xr:uid="{00000000-0005-0000-0000-0000F6340000}"/>
    <cellStyle name="Assumption Year. 4 6" xfId="13603" xr:uid="{00000000-0005-0000-0000-0000F7340000}"/>
    <cellStyle name="Assumption Year. 4 7" xfId="13604" xr:uid="{00000000-0005-0000-0000-0000F8340000}"/>
    <cellStyle name="Assumption Year. 4 8" xfId="13605" xr:uid="{00000000-0005-0000-0000-0000F9340000}"/>
    <cellStyle name="Assumption Year. 4 9" xfId="13606" xr:uid="{00000000-0005-0000-0000-0000FA340000}"/>
    <cellStyle name="Assumption Year. 5" xfId="13607" xr:uid="{00000000-0005-0000-0000-0000FB340000}"/>
    <cellStyle name="Assumption Year. 5 10" xfId="13608" xr:uid="{00000000-0005-0000-0000-0000FC340000}"/>
    <cellStyle name="Assumption Year. 5 11" xfId="13609" xr:uid="{00000000-0005-0000-0000-0000FD340000}"/>
    <cellStyle name="Assumption Year. 5 12" xfId="13610" xr:uid="{00000000-0005-0000-0000-0000FE340000}"/>
    <cellStyle name="Assumption Year. 5 13" xfId="13611" xr:uid="{00000000-0005-0000-0000-0000FF340000}"/>
    <cellStyle name="Assumption Year. 5 2" xfId="13612" xr:uid="{00000000-0005-0000-0000-000000350000}"/>
    <cellStyle name="Assumption Year. 5 2 10" xfId="13613" xr:uid="{00000000-0005-0000-0000-000001350000}"/>
    <cellStyle name="Assumption Year. 5 2 11" xfId="13614" xr:uid="{00000000-0005-0000-0000-000002350000}"/>
    <cellStyle name="Assumption Year. 5 2 12" xfId="13615" xr:uid="{00000000-0005-0000-0000-000003350000}"/>
    <cellStyle name="Assumption Year. 5 2 2" xfId="13616" xr:uid="{00000000-0005-0000-0000-000004350000}"/>
    <cellStyle name="Assumption Year. 5 2 2 10" xfId="13617" xr:uid="{00000000-0005-0000-0000-000005350000}"/>
    <cellStyle name="Assumption Year. 5 2 2 2" xfId="13618" xr:uid="{00000000-0005-0000-0000-000006350000}"/>
    <cellStyle name="Assumption Year. 5 2 2 2 10" xfId="13619" xr:uid="{00000000-0005-0000-0000-000007350000}"/>
    <cellStyle name="Assumption Year. 5 2 2 2 2" xfId="13620" xr:uid="{00000000-0005-0000-0000-000008350000}"/>
    <cellStyle name="Assumption Year. 5 2 2 2 3" xfId="13621" xr:uid="{00000000-0005-0000-0000-000009350000}"/>
    <cellStyle name="Assumption Year. 5 2 2 2 4" xfId="13622" xr:uid="{00000000-0005-0000-0000-00000A350000}"/>
    <cellStyle name="Assumption Year. 5 2 2 2 5" xfId="13623" xr:uid="{00000000-0005-0000-0000-00000B350000}"/>
    <cellStyle name="Assumption Year. 5 2 2 2 6" xfId="13624" xr:uid="{00000000-0005-0000-0000-00000C350000}"/>
    <cellStyle name="Assumption Year. 5 2 2 2 7" xfId="13625" xr:uid="{00000000-0005-0000-0000-00000D350000}"/>
    <cellStyle name="Assumption Year. 5 2 2 2 8" xfId="13626" xr:uid="{00000000-0005-0000-0000-00000E350000}"/>
    <cellStyle name="Assumption Year. 5 2 2 2 9" xfId="13627" xr:uid="{00000000-0005-0000-0000-00000F350000}"/>
    <cellStyle name="Assumption Year. 5 2 2 3" xfId="13628" xr:uid="{00000000-0005-0000-0000-000010350000}"/>
    <cellStyle name="Assumption Year. 5 2 2 4" xfId="13629" xr:uid="{00000000-0005-0000-0000-000011350000}"/>
    <cellStyle name="Assumption Year. 5 2 2 5" xfId="13630" xr:uid="{00000000-0005-0000-0000-000012350000}"/>
    <cellStyle name="Assumption Year. 5 2 2 6" xfId="13631" xr:uid="{00000000-0005-0000-0000-000013350000}"/>
    <cellStyle name="Assumption Year. 5 2 2 7" xfId="13632" xr:uid="{00000000-0005-0000-0000-000014350000}"/>
    <cellStyle name="Assumption Year. 5 2 2 8" xfId="13633" xr:uid="{00000000-0005-0000-0000-000015350000}"/>
    <cellStyle name="Assumption Year. 5 2 2 9" xfId="13634" xr:uid="{00000000-0005-0000-0000-000016350000}"/>
    <cellStyle name="Assumption Year. 5 2 3" xfId="13635" xr:uid="{00000000-0005-0000-0000-000017350000}"/>
    <cellStyle name="Assumption Year. 5 2 3 10" xfId="13636" xr:uid="{00000000-0005-0000-0000-000018350000}"/>
    <cellStyle name="Assumption Year. 5 2 3 2" xfId="13637" xr:uid="{00000000-0005-0000-0000-000019350000}"/>
    <cellStyle name="Assumption Year. 5 2 3 3" xfId="13638" xr:uid="{00000000-0005-0000-0000-00001A350000}"/>
    <cellStyle name="Assumption Year. 5 2 3 4" xfId="13639" xr:uid="{00000000-0005-0000-0000-00001B350000}"/>
    <cellStyle name="Assumption Year. 5 2 3 5" xfId="13640" xr:uid="{00000000-0005-0000-0000-00001C350000}"/>
    <cellStyle name="Assumption Year. 5 2 3 6" xfId="13641" xr:uid="{00000000-0005-0000-0000-00001D350000}"/>
    <cellStyle name="Assumption Year. 5 2 3 7" xfId="13642" xr:uid="{00000000-0005-0000-0000-00001E350000}"/>
    <cellStyle name="Assumption Year. 5 2 3 8" xfId="13643" xr:uid="{00000000-0005-0000-0000-00001F350000}"/>
    <cellStyle name="Assumption Year. 5 2 3 9" xfId="13644" xr:uid="{00000000-0005-0000-0000-000020350000}"/>
    <cellStyle name="Assumption Year. 5 2 4" xfId="13645" xr:uid="{00000000-0005-0000-0000-000021350000}"/>
    <cellStyle name="Assumption Year. 5 2 5" xfId="13646" xr:uid="{00000000-0005-0000-0000-000022350000}"/>
    <cellStyle name="Assumption Year. 5 2 6" xfId="13647" xr:uid="{00000000-0005-0000-0000-000023350000}"/>
    <cellStyle name="Assumption Year. 5 2 7" xfId="13648" xr:uid="{00000000-0005-0000-0000-000024350000}"/>
    <cellStyle name="Assumption Year. 5 2 8" xfId="13649" xr:uid="{00000000-0005-0000-0000-000025350000}"/>
    <cellStyle name="Assumption Year. 5 2 9" xfId="13650" xr:uid="{00000000-0005-0000-0000-000026350000}"/>
    <cellStyle name="Assumption Year. 5 3" xfId="13651" xr:uid="{00000000-0005-0000-0000-000027350000}"/>
    <cellStyle name="Assumption Year. 5 3 10" xfId="13652" xr:uid="{00000000-0005-0000-0000-000028350000}"/>
    <cellStyle name="Assumption Year. 5 3 2" xfId="13653" xr:uid="{00000000-0005-0000-0000-000029350000}"/>
    <cellStyle name="Assumption Year. 5 3 2 10" xfId="13654" xr:uid="{00000000-0005-0000-0000-00002A350000}"/>
    <cellStyle name="Assumption Year. 5 3 2 2" xfId="13655" xr:uid="{00000000-0005-0000-0000-00002B350000}"/>
    <cellStyle name="Assumption Year. 5 3 2 3" xfId="13656" xr:uid="{00000000-0005-0000-0000-00002C350000}"/>
    <cellStyle name="Assumption Year. 5 3 2 4" xfId="13657" xr:uid="{00000000-0005-0000-0000-00002D350000}"/>
    <cellStyle name="Assumption Year. 5 3 2 5" xfId="13658" xr:uid="{00000000-0005-0000-0000-00002E350000}"/>
    <cellStyle name="Assumption Year. 5 3 2 6" xfId="13659" xr:uid="{00000000-0005-0000-0000-00002F350000}"/>
    <cellStyle name="Assumption Year. 5 3 2 7" xfId="13660" xr:uid="{00000000-0005-0000-0000-000030350000}"/>
    <cellStyle name="Assumption Year. 5 3 2 8" xfId="13661" xr:uid="{00000000-0005-0000-0000-000031350000}"/>
    <cellStyle name="Assumption Year. 5 3 2 9" xfId="13662" xr:uid="{00000000-0005-0000-0000-000032350000}"/>
    <cellStyle name="Assumption Year. 5 3 3" xfId="13663" xr:uid="{00000000-0005-0000-0000-000033350000}"/>
    <cellStyle name="Assumption Year. 5 3 4" xfId="13664" xr:uid="{00000000-0005-0000-0000-000034350000}"/>
    <cellStyle name="Assumption Year. 5 3 5" xfId="13665" xr:uid="{00000000-0005-0000-0000-000035350000}"/>
    <cellStyle name="Assumption Year. 5 3 6" xfId="13666" xr:uid="{00000000-0005-0000-0000-000036350000}"/>
    <cellStyle name="Assumption Year. 5 3 7" xfId="13667" xr:uid="{00000000-0005-0000-0000-000037350000}"/>
    <cellStyle name="Assumption Year. 5 3 8" xfId="13668" xr:uid="{00000000-0005-0000-0000-000038350000}"/>
    <cellStyle name="Assumption Year. 5 3 9" xfId="13669" xr:uid="{00000000-0005-0000-0000-000039350000}"/>
    <cellStyle name="Assumption Year. 5 4" xfId="13670" xr:uid="{00000000-0005-0000-0000-00003A350000}"/>
    <cellStyle name="Assumption Year. 5 4 10" xfId="13671" xr:uid="{00000000-0005-0000-0000-00003B350000}"/>
    <cellStyle name="Assumption Year. 5 4 2" xfId="13672" xr:uid="{00000000-0005-0000-0000-00003C350000}"/>
    <cellStyle name="Assumption Year. 5 4 3" xfId="13673" xr:uid="{00000000-0005-0000-0000-00003D350000}"/>
    <cellStyle name="Assumption Year. 5 4 4" xfId="13674" xr:uid="{00000000-0005-0000-0000-00003E350000}"/>
    <cellStyle name="Assumption Year. 5 4 5" xfId="13675" xr:uid="{00000000-0005-0000-0000-00003F350000}"/>
    <cellStyle name="Assumption Year. 5 4 6" xfId="13676" xr:uid="{00000000-0005-0000-0000-000040350000}"/>
    <cellStyle name="Assumption Year. 5 4 7" xfId="13677" xr:uid="{00000000-0005-0000-0000-000041350000}"/>
    <cellStyle name="Assumption Year. 5 4 8" xfId="13678" xr:uid="{00000000-0005-0000-0000-000042350000}"/>
    <cellStyle name="Assumption Year. 5 4 9" xfId="13679" xr:uid="{00000000-0005-0000-0000-000043350000}"/>
    <cellStyle name="Assumption Year. 5 5" xfId="13680" xr:uid="{00000000-0005-0000-0000-000044350000}"/>
    <cellStyle name="Assumption Year. 5 6" xfId="13681" xr:uid="{00000000-0005-0000-0000-000045350000}"/>
    <cellStyle name="Assumption Year. 5 7" xfId="13682" xr:uid="{00000000-0005-0000-0000-000046350000}"/>
    <cellStyle name="Assumption Year. 5 8" xfId="13683" xr:uid="{00000000-0005-0000-0000-000047350000}"/>
    <cellStyle name="Assumption Year. 5 9" xfId="13684" xr:uid="{00000000-0005-0000-0000-000048350000}"/>
    <cellStyle name="Assumption Year. 6" xfId="13685" xr:uid="{00000000-0005-0000-0000-000049350000}"/>
    <cellStyle name="Assumption Year. 6 10" xfId="13686" xr:uid="{00000000-0005-0000-0000-00004A350000}"/>
    <cellStyle name="Assumption Year. 6 11" xfId="13687" xr:uid="{00000000-0005-0000-0000-00004B350000}"/>
    <cellStyle name="Assumption Year. 6 12" xfId="13688" xr:uid="{00000000-0005-0000-0000-00004C350000}"/>
    <cellStyle name="Assumption Year. 6 13" xfId="13689" xr:uid="{00000000-0005-0000-0000-00004D350000}"/>
    <cellStyle name="Assumption Year. 6 2" xfId="13690" xr:uid="{00000000-0005-0000-0000-00004E350000}"/>
    <cellStyle name="Assumption Year. 6 2 10" xfId="13691" xr:uid="{00000000-0005-0000-0000-00004F350000}"/>
    <cellStyle name="Assumption Year. 6 2 11" xfId="13692" xr:uid="{00000000-0005-0000-0000-000050350000}"/>
    <cellStyle name="Assumption Year. 6 2 12" xfId="13693" xr:uid="{00000000-0005-0000-0000-000051350000}"/>
    <cellStyle name="Assumption Year. 6 2 2" xfId="13694" xr:uid="{00000000-0005-0000-0000-000052350000}"/>
    <cellStyle name="Assumption Year. 6 2 2 10" xfId="13695" xr:uid="{00000000-0005-0000-0000-000053350000}"/>
    <cellStyle name="Assumption Year. 6 2 2 2" xfId="13696" xr:uid="{00000000-0005-0000-0000-000054350000}"/>
    <cellStyle name="Assumption Year. 6 2 2 2 10" xfId="13697" xr:uid="{00000000-0005-0000-0000-000055350000}"/>
    <cellStyle name="Assumption Year. 6 2 2 2 2" xfId="13698" xr:uid="{00000000-0005-0000-0000-000056350000}"/>
    <cellStyle name="Assumption Year. 6 2 2 2 3" xfId="13699" xr:uid="{00000000-0005-0000-0000-000057350000}"/>
    <cellStyle name="Assumption Year. 6 2 2 2 4" xfId="13700" xr:uid="{00000000-0005-0000-0000-000058350000}"/>
    <cellStyle name="Assumption Year. 6 2 2 2 5" xfId="13701" xr:uid="{00000000-0005-0000-0000-000059350000}"/>
    <cellStyle name="Assumption Year. 6 2 2 2 6" xfId="13702" xr:uid="{00000000-0005-0000-0000-00005A350000}"/>
    <cellStyle name="Assumption Year. 6 2 2 2 7" xfId="13703" xr:uid="{00000000-0005-0000-0000-00005B350000}"/>
    <cellStyle name="Assumption Year. 6 2 2 2 8" xfId="13704" xr:uid="{00000000-0005-0000-0000-00005C350000}"/>
    <cellStyle name="Assumption Year. 6 2 2 2 9" xfId="13705" xr:uid="{00000000-0005-0000-0000-00005D350000}"/>
    <cellStyle name="Assumption Year. 6 2 2 3" xfId="13706" xr:uid="{00000000-0005-0000-0000-00005E350000}"/>
    <cellStyle name="Assumption Year. 6 2 2 4" xfId="13707" xr:uid="{00000000-0005-0000-0000-00005F350000}"/>
    <cellStyle name="Assumption Year. 6 2 2 5" xfId="13708" xr:uid="{00000000-0005-0000-0000-000060350000}"/>
    <cellStyle name="Assumption Year. 6 2 2 6" xfId="13709" xr:uid="{00000000-0005-0000-0000-000061350000}"/>
    <cellStyle name="Assumption Year. 6 2 2 7" xfId="13710" xr:uid="{00000000-0005-0000-0000-000062350000}"/>
    <cellStyle name="Assumption Year. 6 2 2 8" xfId="13711" xr:uid="{00000000-0005-0000-0000-000063350000}"/>
    <cellStyle name="Assumption Year. 6 2 2 9" xfId="13712" xr:uid="{00000000-0005-0000-0000-000064350000}"/>
    <cellStyle name="Assumption Year. 6 2 3" xfId="13713" xr:uid="{00000000-0005-0000-0000-000065350000}"/>
    <cellStyle name="Assumption Year. 6 2 3 10" xfId="13714" xr:uid="{00000000-0005-0000-0000-000066350000}"/>
    <cellStyle name="Assumption Year. 6 2 3 2" xfId="13715" xr:uid="{00000000-0005-0000-0000-000067350000}"/>
    <cellStyle name="Assumption Year. 6 2 3 3" xfId="13716" xr:uid="{00000000-0005-0000-0000-000068350000}"/>
    <cellStyle name="Assumption Year. 6 2 3 4" xfId="13717" xr:uid="{00000000-0005-0000-0000-000069350000}"/>
    <cellStyle name="Assumption Year. 6 2 3 5" xfId="13718" xr:uid="{00000000-0005-0000-0000-00006A350000}"/>
    <cellStyle name="Assumption Year. 6 2 3 6" xfId="13719" xr:uid="{00000000-0005-0000-0000-00006B350000}"/>
    <cellStyle name="Assumption Year. 6 2 3 7" xfId="13720" xr:uid="{00000000-0005-0000-0000-00006C350000}"/>
    <cellStyle name="Assumption Year. 6 2 3 8" xfId="13721" xr:uid="{00000000-0005-0000-0000-00006D350000}"/>
    <cellStyle name="Assumption Year. 6 2 3 9" xfId="13722" xr:uid="{00000000-0005-0000-0000-00006E350000}"/>
    <cellStyle name="Assumption Year. 6 2 4" xfId="13723" xr:uid="{00000000-0005-0000-0000-00006F350000}"/>
    <cellStyle name="Assumption Year. 6 2 5" xfId="13724" xr:uid="{00000000-0005-0000-0000-000070350000}"/>
    <cellStyle name="Assumption Year. 6 2 6" xfId="13725" xr:uid="{00000000-0005-0000-0000-000071350000}"/>
    <cellStyle name="Assumption Year. 6 2 7" xfId="13726" xr:uid="{00000000-0005-0000-0000-000072350000}"/>
    <cellStyle name="Assumption Year. 6 2 8" xfId="13727" xr:uid="{00000000-0005-0000-0000-000073350000}"/>
    <cellStyle name="Assumption Year. 6 2 9" xfId="13728" xr:uid="{00000000-0005-0000-0000-000074350000}"/>
    <cellStyle name="Assumption Year. 6 3" xfId="13729" xr:uid="{00000000-0005-0000-0000-000075350000}"/>
    <cellStyle name="Assumption Year. 6 3 10" xfId="13730" xr:uid="{00000000-0005-0000-0000-000076350000}"/>
    <cellStyle name="Assumption Year. 6 3 2" xfId="13731" xr:uid="{00000000-0005-0000-0000-000077350000}"/>
    <cellStyle name="Assumption Year. 6 3 2 10" xfId="13732" xr:uid="{00000000-0005-0000-0000-000078350000}"/>
    <cellStyle name="Assumption Year. 6 3 2 2" xfId="13733" xr:uid="{00000000-0005-0000-0000-000079350000}"/>
    <cellStyle name="Assumption Year. 6 3 2 3" xfId="13734" xr:uid="{00000000-0005-0000-0000-00007A350000}"/>
    <cellStyle name="Assumption Year. 6 3 2 4" xfId="13735" xr:uid="{00000000-0005-0000-0000-00007B350000}"/>
    <cellStyle name="Assumption Year. 6 3 2 5" xfId="13736" xr:uid="{00000000-0005-0000-0000-00007C350000}"/>
    <cellStyle name="Assumption Year. 6 3 2 6" xfId="13737" xr:uid="{00000000-0005-0000-0000-00007D350000}"/>
    <cellStyle name="Assumption Year. 6 3 2 7" xfId="13738" xr:uid="{00000000-0005-0000-0000-00007E350000}"/>
    <cellStyle name="Assumption Year. 6 3 2 8" xfId="13739" xr:uid="{00000000-0005-0000-0000-00007F350000}"/>
    <cellStyle name="Assumption Year. 6 3 2 9" xfId="13740" xr:uid="{00000000-0005-0000-0000-000080350000}"/>
    <cellStyle name="Assumption Year. 6 3 3" xfId="13741" xr:uid="{00000000-0005-0000-0000-000081350000}"/>
    <cellStyle name="Assumption Year. 6 3 4" xfId="13742" xr:uid="{00000000-0005-0000-0000-000082350000}"/>
    <cellStyle name="Assumption Year. 6 3 5" xfId="13743" xr:uid="{00000000-0005-0000-0000-000083350000}"/>
    <cellStyle name="Assumption Year. 6 3 6" xfId="13744" xr:uid="{00000000-0005-0000-0000-000084350000}"/>
    <cellStyle name="Assumption Year. 6 3 7" xfId="13745" xr:uid="{00000000-0005-0000-0000-000085350000}"/>
    <cellStyle name="Assumption Year. 6 3 8" xfId="13746" xr:uid="{00000000-0005-0000-0000-000086350000}"/>
    <cellStyle name="Assumption Year. 6 3 9" xfId="13747" xr:uid="{00000000-0005-0000-0000-000087350000}"/>
    <cellStyle name="Assumption Year. 6 4" xfId="13748" xr:uid="{00000000-0005-0000-0000-000088350000}"/>
    <cellStyle name="Assumption Year. 6 4 10" xfId="13749" xr:uid="{00000000-0005-0000-0000-000089350000}"/>
    <cellStyle name="Assumption Year. 6 4 2" xfId="13750" xr:uid="{00000000-0005-0000-0000-00008A350000}"/>
    <cellStyle name="Assumption Year. 6 4 3" xfId="13751" xr:uid="{00000000-0005-0000-0000-00008B350000}"/>
    <cellStyle name="Assumption Year. 6 4 4" xfId="13752" xr:uid="{00000000-0005-0000-0000-00008C350000}"/>
    <cellStyle name="Assumption Year. 6 4 5" xfId="13753" xr:uid="{00000000-0005-0000-0000-00008D350000}"/>
    <cellStyle name="Assumption Year. 6 4 6" xfId="13754" xr:uid="{00000000-0005-0000-0000-00008E350000}"/>
    <cellStyle name="Assumption Year. 6 4 7" xfId="13755" xr:uid="{00000000-0005-0000-0000-00008F350000}"/>
    <cellStyle name="Assumption Year. 6 4 8" xfId="13756" xr:uid="{00000000-0005-0000-0000-000090350000}"/>
    <cellStyle name="Assumption Year. 6 4 9" xfId="13757" xr:uid="{00000000-0005-0000-0000-000091350000}"/>
    <cellStyle name="Assumption Year. 6 5" xfId="13758" xr:uid="{00000000-0005-0000-0000-000092350000}"/>
    <cellStyle name="Assumption Year. 6 6" xfId="13759" xr:uid="{00000000-0005-0000-0000-000093350000}"/>
    <cellStyle name="Assumption Year. 6 7" xfId="13760" xr:uid="{00000000-0005-0000-0000-000094350000}"/>
    <cellStyle name="Assumption Year. 6 8" xfId="13761" xr:uid="{00000000-0005-0000-0000-000095350000}"/>
    <cellStyle name="Assumption Year. 6 9" xfId="13762" xr:uid="{00000000-0005-0000-0000-000096350000}"/>
    <cellStyle name="Assumption Year. 7" xfId="13763" xr:uid="{00000000-0005-0000-0000-000097350000}"/>
    <cellStyle name="Assumption Year. 7 10" xfId="13764" xr:uid="{00000000-0005-0000-0000-000098350000}"/>
    <cellStyle name="Assumption Year. 7 11" xfId="13765" xr:uid="{00000000-0005-0000-0000-000099350000}"/>
    <cellStyle name="Assumption Year. 7 12" xfId="13766" xr:uid="{00000000-0005-0000-0000-00009A350000}"/>
    <cellStyle name="Assumption Year. 7 13" xfId="13767" xr:uid="{00000000-0005-0000-0000-00009B350000}"/>
    <cellStyle name="Assumption Year. 7 2" xfId="13768" xr:uid="{00000000-0005-0000-0000-00009C350000}"/>
    <cellStyle name="Assumption Year. 7 2 10" xfId="13769" xr:uid="{00000000-0005-0000-0000-00009D350000}"/>
    <cellStyle name="Assumption Year. 7 2 11" xfId="13770" xr:uid="{00000000-0005-0000-0000-00009E350000}"/>
    <cellStyle name="Assumption Year. 7 2 12" xfId="13771" xr:uid="{00000000-0005-0000-0000-00009F350000}"/>
    <cellStyle name="Assumption Year. 7 2 2" xfId="13772" xr:uid="{00000000-0005-0000-0000-0000A0350000}"/>
    <cellStyle name="Assumption Year. 7 2 2 10" xfId="13773" xr:uid="{00000000-0005-0000-0000-0000A1350000}"/>
    <cellStyle name="Assumption Year. 7 2 2 2" xfId="13774" xr:uid="{00000000-0005-0000-0000-0000A2350000}"/>
    <cellStyle name="Assumption Year. 7 2 2 2 10" xfId="13775" xr:uid="{00000000-0005-0000-0000-0000A3350000}"/>
    <cellStyle name="Assumption Year. 7 2 2 2 2" xfId="13776" xr:uid="{00000000-0005-0000-0000-0000A4350000}"/>
    <cellStyle name="Assumption Year. 7 2 2 2 3" xfId="13777" xr:uid="{00000000-0005-0000-0000-0000A5350000}"/>
    <cellStyle name="Assumption Year. 7 2 2 2 4" xfId="13778" xr:uid="{00000000-0005-0000-0000-0000A6350000}"/>
    <cellStyle name="Assumption Year. 7 2 2 2 5" xfId="13779" xr:uid="{00000000-0005-0000-0000-0000A7350000}"/>
    <cellStyle name="Assumption Year. 7 2 2 2 6" xfId="13780" xr:uid="{00000000-0005-0000-0000-0000A8350000}"/>
    <cellStyle name="Assumption Year. 7 2 2 2 7" xfId="13781" xr:uid="{00000000-0005-0000-0000-0000A9350000}"/>
    <cellStyle name="Assumption Year. 7 2 2 2 8" xfId="13782" xr:uid="{00000000-0005-0000-0000-0000AA350000}"/>
    <cellStyle name="Assumption Year. 7 2 2 2 9" xfId="13783" xr:uid="{00000000-0005-0000-0000-0000AB350000}"/>
    <cellStyle name="Assumption Year. 7 2 2 3" xfId="13784" xr:uid="{00000000-0005-0000-0000-0000AC350000}"/>
    <cellStyle name="Assumption Year. 7 2 2 4" xfId="13785" xr:uid="{00000000-0005-0000-0000-0000AD350000}"/>
    <cellStyle name="Assumption Year. 7 2 2 5" xfId="13786" xr:uid="{00000000-0005-0000-0000-0000AE350000}"/>
    <cellStyle name="Assumption Year. 7 2 2 6" xfId="13787" xr:uid="{00000000-0005-0000-0000-0000AF350000}"/>
    <cellStyle name="Assumption Year. 7 2 2 7" xfId="13788" xr:uid="{00000000-0005-0000-0000-0000B0350000}"/>
    <cellStyle name="Assumption Year. 7 2 2 8" xfId="13789" xr:uid="{00000000-0005-0000-0000-0000B1350000}"/>
    <cellStyle name="Assumption Year. 7 2 2 9" xfId="13790" xr:uid="{00000000-0005-0000-0000-0000B2350000}"/>
    <cellStyle name="Assumption Year. 7 2 3" xfId="13791" xr:uid="{00000000-0005-0000-0000-0000B3350000}"/>
    <cellStyle name="Assumption Year. 7 2 3 10" xfId="13792" xr:uid="{00000000-0005-0000-0000-0000B4350000}"/>
    <cellStyle name="Assumption Year. 7 2 3 2" xfId="13793" xr:uid="{00000000-0005-0000-0000-0000B5350000}"/>
    <cellStyle name="Assumption Year. 7 2 3 3" xfId="13794" xr:uid="{00000000-0005-0000-0000-0000B6350000}"/>
    <cellStyle name="Assumption Year. 7 2 3 4" xfId="13795" xr:uid="{00000000-0005-0000-0000-0000B7350000}"/>
    <cellStyle name="Assumption Year. 7 2 3 5" xfId="13796" xr:uid="{00000000-0005-0000-0000-0000B8350000}"/>
    <cellStyle name="Assumption Year. 7 2 3 6" xfId="13797" xr:uid="{00000000-0005-0000-0000-0000B9350000}"/>
    <cellStyle name="Assumption Year. 7 2 3 7" xfId="13798" xr:uid="{00000000-0005-0000-0000-0000BA350000}"/>
    <cellStyle name="Assumption Year. 7 2 3 8" xfId="13799" xr:uid="{00000000-0005-0000-0000-0000BB350000}"/>
    <cellStyle name="Assumption Year. 7 2 3 9" xfId="13800" xr:uid="{00000000-0005-0000-0000-0000BC350000}"/>
    <cellStyle name="Assumption Year. 7 2 4" xfId="13801" xr:uid="{00000000-0005-0000-0000-0000BD350000}"/>
    <cellStyle name="Assumption Year. 7 2 5" xfId="13802" xr:uid="{00000000-0005-0000-0000-0000BE350000}"/>
    <cellStyle name="Assumption Year. 7 2 6" xfId="13803" xr:uid="{00000000-0005-0000-0000-0000BF350000}"/>
    <cellStyle name="Assumption Year. 7 2 7" xfId="13804" xr:uid="{00000000-0005-0000-0000-0000C0350000}"/>
    <cellStyle name="Assumption Year. 7 2 8" xfId="13805" xr:uid="{00000000-0005-0000-0000-0000C1350000}"/>
    <cellStyle name="Assumption Year. 7 2 9" xfId="13806" xr:uid="{00000000-0005-0000-0000-0000C2350000}"/>
    <cellStyle name="Assumption Year. 7 3" xfId="13807" xr:uid="{00000000-0005-0000-0000-0000C3350000}"/>
    <cellStyle name="Assumption Year. 7 3 10" xfId="13808" xr:uid="{00000000-0005-0000-0000-0000C4350000}"/>
    <cellStyle name="Assumption Year. 7 3 2" xfId="13809" xr:uid="{00000000-0005-0000-0000-0000C5350000}"/>
    <cellStyle name="Assumption Year. 7 3 2 10" xfId="13810" xr:uid="{00000000-0005-0000-0000-0000C6350000}"/>
    <cellStyle name="Assumption Year. 7 3 2 2" xfId="13811" xr:uid="{00000000-0005-0000-0000-0000C7350000}"/>
    <cellStyle name="Assumption Year. 7 3 2 3" xfId="13812" xr:uid="{00000000-0005-0000-0000-0000C8350000}"/>
    <cellStyle name="Assumption Year. 7 3 2 4" xfId="13813" xr:uid="{00000000-0005-0000-0000-0000C9350000}"/>
    <cellStyle name="Assumption Year. 7 3 2 5" xfId="13814" xr:uid="{00000000-0005-0000-0000-0000CA350000}"/>
    <cellStyle name="Assumption Year. 7 3 2 6" xfId="13815" xr:uid="{00000000-0005-0000-0000-0000CB350000}"/>
    <cellStyle name="Assumption Year. 7 3 2 7" xfId="13816" xr:uid="{00000000-0005-0000-0000-0000CC350000}"/>
    <cellStyle name="Assumption Year. 7 3 2 8" xfId="13817" xr:uid="{00000000-0005-0000-0000-0000CD350000}"/>
    <cellStyle name="Assumption Year. 7 3 2 9" xfId="13818" xr:uid="{00000000-0005-0000-0000-0000CE350000}"/>
    <cellStyle name="Assumption Year. 7 3 3" xfId="13819" xr:uid="{00000000-0005-0000-0000-0000CF350000}"/>
    <cellStyle name="Assumption Year. 7 3 4" xfId="13820" xr:uid="{00000000-0005-0000-0000-0000D0350000}"/>
    <cellStyle name="Assumption Year. 7 3 5" xfId="13821" xr:uid="{00000000-0005-0000-0000-0000D1350000}"/>
    <cellStyle name="Assumption Year. 7 3 6" xfId="13822" xr:uid="{00000000-0005-0000-0000-0000D2350000}"/>
    <cellStyle name="Assumption Year. 7 3 7" xfId="13823" xr:uid="{00000000-0005-0000-0000-0000D3350000}"/>
    <cellStyle name="Assumption Year. 7 3 8" xfId="13824" xr:uid="{00000000-0005-0000-0000-0000D4350000}"/>
    <cellStyle name="Assumption Year. 7 3 9" xfId="13825" xr:uid="{00000000-0005-0000-0000-0000D5350000}"/>
    <cellStyle name="Assumption Year. 7 4" xfId="13826" xr:uid="{00000000-0005-0000-0000-0000D6350000}"/>
    <cellStyle name="Assumption Year. 7 4 10" xfId="13827" xr:uid="{00000000-0005-0000-0000-0000D7350000}"/>
    <cellStyle name="Assumption Year. 7 4 2" xfId="13828" xr:uid="{00000000-0005-0000-0000-0000D8350000}"/>
    <cellStyle name="Assumption Year. 7 4 3" xfId="13829" xr:uid="{00000000-0005-0000-0000-0000D9350000}"/>
    <cellStyle name="Assumption Year. 7 4 4" xfId="13830" xr:uid="{00000000-0005-0000-0000-0000DA350000}"/>
    <cellStyle name="Assumption Year. 7 4 5" xfId="13831" xr:uid="{00000000-0005-0000-0000-0000DB350000}"/>
    <cellStyle name="Assumption Year. 7 4 6" xfId="13832" xr:uid="{00000000-0005-0000-0000-0000DC350000}"/>
    <cellStyle name="Assumption Year. 7 4 7" xfId="13833" xr:uid="{00000000-0005-0000-0000-0000DD350000}"/>
    <cellStyle name="Assumption Year. 7 4 8" xfId="13834" xr:uid="{00000000-0005-0000-0000-0000DE350000}"/>
    <cellStyle name="Assumption Year. 7 4 9" xfId="13835" xr:uid="{00000000-0005-0000-0000-0000DF350000}"/>
    <cellStyle name="Assumption Year. 7 5" xfId="13836" xr:uid="{00000000-0005-0000-0000-0000E0350000}"/>
    <cellStyle name="Assumption Year. 7 6" xfId="13837" xr:uid="{00000000-0005-0000-0000-0000E1350000}"/>
    <cellStyle name="Assumption Year. 7 7" xfId="13838" xr:uid="{00000000-0005-0000-0000-0000E2350000}"/>
    <cellStyle name="Assumption Year. 7 8" xfId="13839" xr:uid="{00000000-0005-0000-0000-0000E3350000}"/>
    <cellStyle name="Assumption Year. 7 9" xfId="13840" xr:uid="{00000000-0005-0000-0000-0000E4350000}"/>
    <cellStyle name="Assumption Year. 8" xfId="13841" xr:uid="{00000000-0005-0000-0000-0000E5350000}"/>
    <cellStyle name="Assumption Year. 8 10" xfId="13842" xr:uid="{00000000-0005-0000-0000-0000E6350000}"/>
    <cellStyle name="Assumption Year. 8 11" xfId="13843" xr:uid="{00000000-0005-0000-0000-0000E7350000}"/>
    <cellStyle name="Assumption Year. 8 12" xfId="13844" xr:uid="{00000000-0005-0000-0000-0000E8350000}"/>
    <cellStyle name="Assumption Year. 8 13" xfId="13845" xr:uid="{00000000-0005-0000-0000-0000E9350000}"/>
    <cellStyle name="Assumption Year. 8 2" xfId="13846" xr:uid="{00000000-0005-0000-0000-0000EA350000}"/>
    <cellStyle name="Assumption Year. 8 2 10" xfId="13847" xr:uid="{00000000-0005-0000-0000-0000EB350000}"/>
    <cellStyle name="Assumption Year. 8 2 11" xfId="13848" xr:uid="{00000000-0005-0000-0000-0000EC350000}"/>
    <cellStyle name="Assumption Year. 8 2 12" xfId="13849" xr:uid="{00000000-0005-0000-0000-0000ED350000}"/>
    <cellStyle name="Assumption Year. 8 2 2" xfId="13850" xr:uid="{00000000-0005-0000-0000-0000EE350000}"/>
    <cellStyle name="Assumption Year. 8 2 2 10" xfId="13851" xr:uid="{00000000-0005-0000-0000-0000EF350000}"/>
    <cellStyle name="Assumption Year. 8 2 2 2" xfId="13852" xr:uid="{00000000-0005-0000-0000-0000F0350000}"/>
    <cellStyle name="Assumption Year. 8 2 2 2 10" xfId="13853" xr:uid="{00000000-0005-0000-0000-0000F1350000}"/>
    <cellStyle name="Assumption Year. 8 2 2 2 2" xfId="13854" xr:uid="{00000000-0005-0000-0000-0000F2350000}"/>
    <cellStyle name="Assumption Year. 8 2 2 2 3" xfId="13855" xr:uid="{00000000-0005-0000-0000-0000F3350000}"/>
    <cellStyle name="Assumption Year. 8 2 2 2 4" xfId="13856" xr:uid="{00000000-0005-0000-0000-0000F4350000}"/>
    <cellStyle name="Assumption Year. 8 2 2 2 5" xfId="13857" xr:uid="{00000000-0005-0000-0000-0000F5350000}"/>
    <cellStyle name="Assumption Year. 8 2 2 2 6" xfId="13858" xr:uid="{00000000-0005-0000-0000-0000F6350000}"/>
    <cellStyle name="Assumption Year. 8 2 2 2 7" xfId="13859" xr:uid="{00000000-0005-0000-0000-0000F7350000}"/>
    <cellStyle name="Assumption Year. 8 2 2 2 8" xfId="13860" xr:uid="{00000000-0005-0000-0000-0000F8350000}"/>
    <cellStyle name="Assumption Year. 8 2 2 2 9" xfId="13861" xr:uid="{00000000-0005-0000-0000-0000F9350000}"/>
    <cellStyle name="Assumption Year. 8 2 2 3" xfId="13862" xr:uid="{00000000-0005-0000-0000-0000FA350000}"/>
    <cellStyle name="Assumption Year. 8 2 2 4" xfId="13863" xr:uid="{00000000-0005-0000-0000-0000FB350000}"/>
    <cellStyle name="Assumption Year. 8 2 2 5" xfId="13864" xr:uid="{00000000-0005-0000-0000-0000FC350000}"/>
    <cellStyle name="Assumption Year. 8 2 2 6" xfId="13865" xr:uid="{00000000-0005-0000-0000-0000FD350000}"/>
    <cellStyle name="Assumption Year. 8 2 2 7" xfId="13866" xr:uid="{00000000-0005-0000-0000-0000FE350000}"/>
    <cellStyle name="Assumption Year. 8 2 2 8" xfId="13867" xr:uid="{00000000-0005-0000-0000-0000FF350000}"/>
    <cellStyle name="Assumption Year. 8 2 2 9" xfId="13868" xr:uid="{00000000-0005-0000-0000-000000360000}"/>
    <cellStyle name="Assumption Year. 8 2 3" xfId="13869" xr:uid="{00000000-0005-0000-0000-000001360000}"/>
    <cellStyle name="Assumption Year. 8 2 3 10" xfId="13870" xr:uid="{00000000-0005-0000-0000-000002360000}"/>
    <cellStyle name="Assumption Year. 8 2 3 2" xfId="13871" xr:uid="{00000000-0005-0000-0000-000003360000}"/>
    <cellStyle name="Assumption Year. 8 2 3 3" xfId="13872" xr:uid="{00000000-0005-0000-0000-000004360000}"/>
    <cellStyle name="Assumption Year. 8 2 3 4" xfId="13873" xr:uid="{00000000-0005-0000-0000-000005360000}"/>
    <cellStyle name="Assumption Year. 8 2 3 5" xfId="13874" xr:uid="{00000000-0005-0000-0000-000006360000}"/>
    <cellStyle name="Assumption Year. 8 2 3 6" xfId="13875" xr:uid="{00000000-0005-0000-0000-000007360000}"/>
    <cellStyle name="Assumption Year. 8 2 3 7" xfId="13876" xr:uid="{00000000-0005-0000-0000-000008360000}"/>
    <cellStyle name="Assumption Year. 8 2 3 8" xfId="13877" xr:uid="{00000000-0005-0000-0000-000009360000}"/>
    <cellStyle name="Assumption Year. 8 2 3 9" xfId="13878" xr:uid="{00000000-0005-0000-0000-00000A360000}"/>
    <cellStyle name="Assumption Year. 8 2 4" xfId="13879" xr:uid="{00000000-0005-0000-0000-00000B360000}"/>
    <cellStyle name="Assumption Year. 8 2 5" xfId="13880" xr:uid="{00000000-0005-0000-0000-00000C360000}"/>
    <cellStyle name="Assumption Year. 8 2 6" xfId="13881" xr:uid="{00000000-0005-0000-0000-00000D360000}"/>
    <cellStyle name="Assumption Year. 8 2 7" xfId="13882" xr:uid="{00000000-0005-0000-0000-00000E360000}"/>
    <cellStyle name="Assumption Year. 8 2 8" xfId="13883" xr:uid="{00000000-0005-0000-0000-00000F360000}"/>
    <cellStyle name="Assumption Year. 8 2 9" xfId="13884" xr:uid="{00000000-0005-0000-0000-000010360000}"/>
    <cellStyle name="Assumption Year. 8 3" xfId="13885" xr:uid="{00000000-0005-0000-0000-000011360000}"/>
    <cellStyle name="Assumption Year. 8 3 10" xfId="13886" xr:uid="{00000000-0005-0000-0000-000012360000}"/>
    <cellStyle name="Assumption Year. 8 3 2" xfId="13887" xr:uid="{00000000-0005-0000-0000-000013360000}"/>
    <cellStyle name="Assumption Year. 8 3 2 10" xfId="13888" xr:uid="{00000000-0005-0000-0000-000014360000}"/>
    <cellStyle name="Assumption Year. 8 3 2 2" xfId="13889" xr:uid="{00000000-0005-0000-0000-000015360000}"/>
    <cellStyle name="Assumption Year. 8 3 2 3" xfId="13890" xr:uid="{00000000-0005-0000-0000-000016360000}"/>
    <cellStyle name="Assumption Year. 8 3 2 4" xfId="13891" xr:uid="{00000000-0005-0000-0000-000017360000}"/>
    <cellStyle name="Assumption Year. 8 3 2 5" xfId="13892" xr:uid="{00000000-0005-0000-0000-000018360000}"/>
    <cellStyle name="Assumption Year. 8 3 2 6" xfId="13893" xr:uid="{00000000-0005-0000-0000-000019360000}"/>
    <cellStyle name="Assumption Year. 8 3 2 7" xfId="13894" xr:uid="{00000000-0005-0000-0000-00001A360000}"/>
    <cellStyle name="Assumption Year. 8 3 2 8" xfId="13895" xr:uid="{00000000-0005-0000-0000-00001B360000}"/>
    <cellStyle name="Assumption Year. 8 3 2 9" xfId="13896" xr:uid="{00000000-0005-0000-0000-00001C360000}"/>
    <cellStyle name="Assumption Year. 8 3 3" xfId="13897" xr:uid="{00000000-0005-0000-0000-00001D360000}"/>
    <cellStyle name="Assumption Year. 8 3 4" xfId="13898" xr:uid="{00000000-0005-0000-0000-00001E360000}"/>
    <cellStyle name="Assumption Year. 8 3 5" xfId="13899" xr:uid="{00000000-0005-0000-0000-00001F360000}"/>
    <cellStyle name="Assumption Year. 8 3 6" xfId="13900" xr:uid="{00000000-0005-0000-0000-000020360000}"/>
    <cellStyle name="Assumption Year. 8 3 7" xfId="13901" xr:uid="{00000000-0005-0000-0000-000021360000}"/>
    <cellStyle name="Assumption Year. 8 3 8" xfId="13902" xr:uid="{00000000-0005-0000-0000-000022360000}"/>
    <cellStyle name="Assumption Year. 8 3 9" xfId="13903" xr:uid="{00000000-0005-0000-0000-000023360000}"/>
    <cellStyle name="Assumption Year. 8 4" xfId="13904" xr:uid="{00000000-0005-0000-0000-000024360000}"/>
    <cellStyle name="Assumption Year. 8 4 10" xfId="13905" xr:uid="{00000000-0005-0000-0000-000025360000}"/>
    <cellStyle name="Assumption Year. 8 4 2" xfId="13906" xr:uid="{00000000-0005-0000-0000-000026360000}"/>
    <cellStyle name="Assumption Year. 8 4 3" xfId="13907" xr:uid="{00000000-0005-0000-0000-000027360000}"/>
    <cellStyle name="Assumption Year. 8 4 4" xfId="13908" xr:uid="{00000000-0005-0000-0000-000028360000}"/>
    <cellStyle name="Assumption Year. 8 4 5" xfId="13909" xr:uid="{00000000-0005-0000-0000-000029360000}"/>
    <cellStyle name="Assumption Year. 8 4 6" xfId="13910" xr:uid="{00000000-0005-0000-0000-00002A360000}"/>
    <cellStyle name="Assumption Year. 8 4 7" xfId="13911" xr:uid="{00000000-0005-0000-0000-00002B360000}"/>
    <cellStyle name="Assumption Year. 8 4 8" xfId="13912" xr:uid="{00000000-0005-0000-0000-00002C360000}"/>
    <cellStyle name="Assumption Year. 8 4 9" xfId="13913" xr:uid="{00000000-0005-0000-0000-00002D360000}"/>
    <cellStyle name="Assumption Year. 8 5" xfId="13914" xr:uid="{00000000-0005-0000-0000-00002E360000}"/>
    <cellStyle name="Assumption Year. 8 6" xfId="13915" xr:uid="{00000000-0005-0000-0000-00002F360000}"/>
    <cellStyle name="Assumption Year. 8 7" xfId="13916" xr:uid="{00000000-0005-0000-0000-000030360000}"/>
    <cellStyle name="Assumption Year. 8 8" xfId="13917" xr:uid="{00000000-0005-0000-0000-000031360000}"/>
    <cellStyle name="Assumption Year. 8 9" xfId="13918" xr:uid="{00000000-0005-0000-0000-000032360000}"/>
    <cellStyle name="Assumption Year. 9" xfId="13919" xr:uid="{00000000-0005-0000-0000-000033360000}"/>
    <cellStyle name="Assumption Year. 9 10" xfId="13920" xr:uid="{00000000-0005-0000-0000-000034360000}"/>
    <cellStyle name="Assumption Year. 9 11" xfId="13921" xr:uid="{00000000-0005-0000-0000-000035360000}"/>
    <cellStyle name="Assumption Year. 9 12" xfId="13922" xr:uid="{00000000-0005-0000-0000-000036360000}"/>
    <cellStyle name="Assumption Year. 9 13" xfId="13923" xr:uid="{00000000-0005-0000-0000-000037360000}"/>
    <cellStyle name="Assumption Year. 9 2" xfId="13924" xr:uid="{00000000-0005-0000-0000-000038360000}"/>
    <cellStyle name="Assumption Year. 9 2 10" xfId="13925" xr:uid="{00000000-0005-0000-0000-000039360000}"/>
    <cellStyle name="Assumption Year. 9 2 11" xfId="13926" xr:uid="{00000000-0005-0000-0000-00003A360000}"/>
    <cellStyle name="Assumption Year. 9 2 12" xfId="13927" xr:uid="{00000000-0005-0000-0000-00003B360000}"/>
    <cellStyle name="Assumption Year. 9 2 2" xfId="13928" xr:uid="{00000000-0005-0000-0000-00003C360000}"/>
    <cellStyle name="Assumption Year. 9 2 2 10" xfId="13929" xr:uid="{00000000-0005-0000-0000-00003D360000}"/>
    <cellStyle name="Assumption Year. 9 2 2 2" xfId="13930" xr:uid="{00000000-0005-0000-0000-00003E360000}"/>
    <cellStyle name="Assumption Year. 9 2 2 2 10" xfId="13931" xr:uid="{00000000-0005-0000-0000-00003F360000}"/>
    <cellStyle name="Assumption Year. 9 2 2 2 2" xfId="13932" xr:uid="{00000000-0005-0000-0000-000040360000}"/>
    <cellStyle name="Assumption Year. 9 2 2 2 3" xfId="13933" xr:uid="{00000000-0005-0000-0000-000041360000}"/>
    <cellStyle name="Assumption Year. 9 2 2 2 4" xfId="13934" xr:uid="{00000000-0005-0000-0000-000042360000}"/>
    <cellStyle name="Assumption Year. 9 2 2 2 5" xfId="13935" xr:uid="{00000000-0005-0000-0000-000043360000}"/>
    <cellStyle name="Assumption Year. 9 2 2 2 6" xfId="13936" xr:uid="{00000000-0005-0000-0000-000044360000}"/>
    <cellStyle name="Assumption Year. 9 2 2 2 7" xfId="13937" xr:uid="{00000000-0005-0000-0000-000045360000}"/>
    <cellStyle name="Assumption Year. 9 2 2 2 8" xfId="13938" xr:uid="{00000000-0005-0000-0000-000046360000}"/>
    <cellStyle name="Assumption Year. 9 2 2 2 9" xfId="13939" xr:uid="{00000000-0005-0000-0000-000047360000}"/>
    <cellStyle name="Assumption Year. 9 2 2 3" xfId="13940" xr:uid="{00000000-0005-0000-0000-000048360000}"/>
    <cellStyle name="Assumption Year. 9 2 2 4" xfId="13941" xr:uid="{00000000-0005-0000-0000-000049360000}"/>
    <cellStyle name="Assumption Year. 9 2 2 5" xfId="13942" xr:uid="{00000000-0005-0000-0000-00004A360000}"/>
    <cellStyle name="Assumption Year. 9 2 2 6" xfId="13943" xr:uid="{00000000-0005-0000-0000-00004B360000}"/>
    <cellStyle name="Assumption Year. 9 2 2 7" xfId="13944" xr:uid="{00000000-0005-0000-0000-00004C360000}"/>
    <cellStyle name="Assumption Year. 9 2 2 8" xfId="13945" xr:uid="{00000000-0005-0000-0000-00004D360000}"/>
    <cellStyle name="Assumption Year. 9 2 2 9" xfId="13946" xr:uid="{00000000-0005-0000-0000-00004E360000}"/>
    <cellStyle name="Assumption Year. 9 2 3" xfId="13947" xr:uid="{00000000-0005-0000-0000-00004F360000}"/>
    <cellStyle name="Assumption Year. 9 2 3 10" xfId="13948" xr:uid="{00000000-0005-0000-0000-000050360000}"/>
    <cellStyle name="Assumption Year. 9 2 3 2" xfId="13949" xr:uid="{00000000-0005-0000-0000-000051360000}"/>
    <cellStyle name="Assumption Year. 9 2 3 3" xfId="13950" xr:uid="{00000000-0005-0000-0000-000052360000}"/>
    <cellStyle name="Assumption Year. 9 2 3 4" xfId="13951" xr:uid="{00000000-0005-0000-0000-000053360000}"/>
    <cellStyle name="Assumption Year. 9 2 3 5" xfId="13952" xr:uid="{00000000-0005-0000-0000-000054360000}"/>
    <cellStyle name="Assumption Year. 9 2 3 6" xfId="13953" xr:uid="{00000000-0005-0000-0000-000055360000}"/>
    <cellStyle name="Assumption Year. 9 2 3 7" xfId="13954" xr:uid="{00000000-0005-0000-0000-000056360000}"/>
    <cellStyle name="Assumption Year. 9 2 3 8" xfId="13955" xr:uid="{00000000-0005-0000-0000-000057360000}"/>
    <cellStyle name="Assumption Year. 9 2 3 9" xfId="13956" xr:uid="{00000000-0005-0000-0000-000058360000}"/>
    <cellStyle name="Assumption Year. 9 2 4" xfId="13957" xr:uid="{00000000-0005-0000-0000-000059360000}"/>
    <cellStyle name="Assumption Year. 9 2 5" xfId="13958" xr:uid="{00000000-0005-0000-0000-00005A360000}"/>
    <cellStyle name="Assumption Year. 9 2 6" xfId="13959" xr:uid="{00000000-0005-0000-0000-00005B360000}"/>
    <cellStyle name="Assumption Year. 9 2 7" xfId="13960" xr:uid="{00000000-0005-0000-0000-00005C360000}"/>
    <cellStyle name="Assumption Year. 9 2 8" xfId="13961" xr:uid="{00000000-0005-0000-0000-00005D360000}"/>
    <cellStyle name="Assumption Year. 9 2 9" xfId="13962" xr:uid="{00000000-0005-0000-0000-00005E360000}"/>
    <cellStyle name="Assumption Year. 9 3" xfId="13963" xr:uid="{00000000-0005-0000-0000-00005F360000}"/>
    <cellStyle name="Assumption Year. 9 3 10" xfId="13964" xr:uid="{00000000-0005-0000-0000-000060360000}"/>
    <cellStyle name="Assumption Year. 9 3 2" xfId="13965" xr:uid="{00000000-0005-0000-0000-000061360000}"/>
    <cellStyle name="Assumption Year. 9 3 2 10" xfId="13966" xr:uid="{00000000-0005-0000-0000-000062360000}"/>
    <cellStyle name="Assumption Year. 9 3 2 2" xfId="13967" xr:uid="{00000000-0005-0000-0000-000063360000}"/>
    <cellStyle name="Assumption Year. 9 3 2 3" xfId="13968" xr:uid="{00000000-0005-0000-0000-000064360000}"/>
    <cellStyle name="Assumption Year. 9 3 2 4" xfId="13969" xr:uid="{00000000-0005-0000-0000-000065360000}"/>
    <cellStyle name="Assumption Year. 9 3 2 5" xfId="13970" xr:uid="{00000000-0005-0000-0000-000066360000}"/>
    <cellStyle name="Assumption Year. 9 3 2 6" xfId="13971" xr:uid="{00000000-0005-0000-0000-000067360000}"/>
    <cellStyle name="Assumption Year. 9 3 2 7" xfId="13972" xr:uid="{00000000-0005-0000-0000-000068360000}"/>
    <cellStyle name="Assumption Year. 9 3 2 8" xfId="13973" xr:uid="{00000000-0005-0000-0000-000069360000}"/>
    <cellStyle name="Assumption Year. 9 3 2 9" xfId="13974" xr:uid="{00000000-0005-0000-0000-00006A360000}"/>
    <cellStyle name="Assumption Year. 9 3 3" xfId="13975" xr:uid="{00000000-0005-0000-0000-00006B360000}"/>
    <cellStyle name="Assumption Year. 9 3 4" xfId="13976" xr:uid="{00000000-0005-0000-0000-00006C360000}"/>
    <cellStyle name="Assumption Year. 9 3 5" xfId="13977" xr:uid="{00000000-0005-0000-0000-00006D360000}"/>
    <cellStyle name="Assumption Year. 9 3 6" xfId="13978" xr:uid="{00000000-0005-0000-0000-00006E360000}"/>
    <cellStyle name="Assumption Year. 9 3 7" xfId="13979" xr:uid="{00000000-0005-0000-0000-00006F360000}"/>
    <cellStyle name="Assumption Year. 9 3 8" xfId="13980" xr:uid="{00000000-0005-0000-0000-000070360000}"/>
    <cellStyle name="Assumption Year. 9 3 9" xfId="13981" xr:uid="{00000000-0005-0000-0000-000071360000}"/>
    <cellStyle name="Assumption Year. 9 4" xfId="13982" xr:uid="{00000000-0005-0000-0000-000072360000}"/>
    <cellStyle name="Assumption Year. 9 4 10" xfId="13983" xr:uid="{00000000-0005-0000-0000-000073360000}"/>
    <cellStyle name="Assumption Year. 9 4 2" xfId="13984" xr:uid="{00000000-0005-0000-0000-000074360000}"/>
    <cellStyle name="Assumption Year. 9 4 3" xfId="13985" xr:uid="{00000000-0005-0000-0000-000075360000}"/>
    <cellStyle name="Assumption Year. 9 4 4" xfId="13986" xr:uid="{00000000-0005-0000-0000-000076360000}"/>
    <cellStyle name="Assumption Year. 9 4 5" xfId="13987" xr:uid="{00000000-0005-0000-0000-000077360000}"/>
    <cellStyle name="Assumption Year. 9 4 6" xfId="13988" xr:uid="{00000000-0005-0000-0000-000078360000}"/>
    <cellStyle name="Assumption Year. 9 4 7" xfId="13989" xr:uid="{00000000-0005-0000-0000-000079360000}"/>
    <cellStyle name="Assumption Year. 9 4 8" xfId="13990" xr:uid="{00000000-0005-0000-0000-00007A360000}"/>
    <cellStyle name="Assumption Year. 9 4 9" xfId="13991" xr:uid="{00000000-0005-0000-0000-00007B360000}"/>
    <cellStyle name="Assumption Year. 9 5" xfId="13992" xr:uid="{00000000-0005-0000-0000-00007C360000}"/>
    <cellStyle name="Assumption Year. 9 6" xfId="13993" xr:uid="{00000000-0005-0000-0000-00007D360000}"/>
    <cellStyle name="Assumption Year. 9 7" xfId="13994" xr:uid="{00000000-0005-0000-0000-00007E360000}"/>
    <cellStyle name="Assumption Year. 9 8" xfId="13995" xr:uid="{00000000-0005-0000-0000-00007F360000}"/>
    <cellStyle name="Assumption Year. 9 9" xfId="13996" xr:uid="{00000000-0005-0000-0000-000080360000}"/>
    <cellStyle name="Assumptions Center Currency" xfId="13997" xr:uid="{00000000-0005-0000-0000-000081360000}"/>
    <cellStyle name="Assumptions Center Currency 2" xfId="13998" xr:uid="{00000000-0005-0000-0000-000082360000}"/>
    <cellStyle name="Assumptions Center Currency 3" xfId="13999" xr:uid="{00000000-0005-0000-0000-000083360000}"/>
    <cellStyle name="Assumptions Center Currency 4" xfId="14000" xr:uid="{00000000-0005-0000-0000-000084360000}"/>
    <cellStyle name="Assumptions Center Date" xfId="14001" xr:uid="{00000000-0005-0000-0000-000085360000}"/>
    <cellStyle name="Assumptions Center Date 2" xfId="14002" xr:uid="{00000000-0005-0000-0000-000086360000}"/>
    <cellStyle name="Assumptions Center Date 3" xfId="14003" xr:uid="{00000000-0005-0000-0000-000087360000}"/>
    <cellStyle name="Assumptions Center Date 4" xfId="14004" xr:uid="{00000000-0005-0000-0000-000088360000}"/>
    <cellStyle name="Assumptions Center Date 5" xfId="14005" xr:uid="{00000000-0005-0000-0000-000089360000}"/>
    <cellStyle name="Assumptions Center Multiple" xfId="14006" xr:uid="{00000000-0005-0000-0000-00008A360000}"/>
    <cellStyle name="Assumptions Center Multiple 2" xfId="14007" xr:uid="{00000000-0005-0000-0000-00008B360000}"/>
    <cellStyle name="Assumptions Center Multiple 3" xfId="14008" xr:uid="{00000000-0005-0000-0000-00008C360000}"/>
    <cellStyle name="Assumptions Center Multiple 4" xfId="14009" xr:uid="{00000000-0005-0000-0000-00008D360000}"/>
    <cellStyle name="Assumptions Center Number" xfId="14010" xr:uid="{00000000-0005-0000-0000-00008E360000}"/>
    <cellStyle name="Assumptions Center Number 2" xfId="14011" xr:uid="{00000000-0005-0000-0000-00008F360000}"/>
    <cellStyle name="Assumptions Center Number 3" xfId="14012" xr:uid="{00000000-0005-0000-0000-000090360000}"/>
    <cellStyle name="Assumptions Center Number 4" xfId="14013" xr:uid="{00000000-0005-0000-0000-000091360000}"/>
    <cellStyle name="Assumptions Center Number 5" xfId="14014" xr:uid="{00000000-0005-0000-0000-000092360000}"/>
    <cellStyle name="Assumptions Center Percentage" xfId="14015" xr:uid="{00000000-0005-0000-0000-000093360000}"/>
    <cellStyle name="Assumptions Center Percentage 2" xfId="14016" xr:uid="{00000000-0005-0000-0000-000094360000}"/>
    <cellStyle name="Assumptions Center Percentage 3" xfId="14017" xr:uid="{00000000-0005-0000-0000-000095360000}"/>
    <cellStyle name="Assumptions Center Percentage 4" xfId="14018" xr:uid="{00000000-0005-0000-0000-000096360000}"/>
    <cellStyle name="Assumptions Center Year" xfId="14019" xr:uid="{00000000-0005-0000-0000-000097360000}"/>
    <cellStyle name="Assumptions Center Year 2" xfId="14020" xr:uid="{00000000-0005-0000-0000-000098360000}"/>
    <cellStyle name="Assumptions Center Year 3" xfId="14021" xr:uid="{00000000-0005-0000-0000-000099360000}"/>
    <cellStyle name="Assumptions Center Year 4" xfId="14022" xr:uid="{00000000-0005-0000-0000-00009A360000}"/>
    <cellStyle name="Assumptions Forecast Currency" xfId="14023" xr:uid="{00000000-0005-0000-0000-00009B360000}"/>
    <cellStyle name="Assumptions Forecast Currency 2" xfId="14024" xr:uid="{00000000-0005-0000-0000-00009C360000}"/>
    <cellStyle name="Assumptions Forecast Date" xfId="14025" xr:uid="{00000000-0005-0000-0000-00009D360000}"/>
    <cellStyle name="Assumptions Forecast Date 2" xfId="14026" xr:uid="{00000000-0005-0000-0000-00009E360000}"/>
    <cellStyle name="Assumptions Forecast Multiple" xfId="14027" xr:uid="{00000000-0005-0000-0000-00009F360000}"/>
    <cellStyle name="Assumptions Forecast Multiple 2" xfId="14028" xr:uid="{00000000-0005-0000-0000-0000A0360000}"/>
    <cellStyle name="Assumptions Forecast Number" xfId="14029" xr:uid="{00000000-0005-0000-0000-0000A1360000}"/>
    <cellStyle name="Assumptions Forecast Number 2" xfId="14030" xr:uid="{00000000-0005-0000-0000-0000A2360000}"/>
    <cellStyle name="Assumptions Forecast Percentage" xfId="14031" xr:uid="{00000000-0005-0000-0000-0000A3360000}"/>
    <cellStyle name="Assumptions Forecast Percentage 2" xfId="14032" xr:uid="{00000000-0005-0000-0000-0000A4360000}"/>
    <cellStyle name="Assumptions Forecast Title / Name" xfId="14033" xr:uid="{00000000-0005-0000-0000-0000A5360000}"/>
    <cellStyle name="Assumptions Forecast Title / Name 2" xfId="14034" xr:uid="{00000000-0005-0000-0000-0000A6360000}"/>
    <cellStyle name="Assumptions Forecast Year" xfId="14035" xr:uid="{00000000-0005-0000-0000-0000A7360000}"/>
    <cellStyle name="Assumptions Forecast Year 2" xfId="14036" xr:uid="{00000000-0005-0000-0000-0000A8360000}"/>
    <cellStyle name="Assumptions Heading" xfId="14037" xr:uid="{00000000-0005-0000-0000-0000A9360000}"/>
    <cellStyle name="Assumptions Heading 2" xfId="14038" xr:uid="{00000000-0005-0000-0000-0000AA360000}"/>
    <cellStyle name="Assumptions Heading 3" xfId="14039" xr:uid="{00000000-0005-0000-0000-0000AB360000}"/>
    <cellStyle name="Assumptions Heading 4" xfId="14040" xr:uid="{00000000-0005-0000-0000-0000AC360000}"/>
    <cellStyle name="Assumptions Middle Currency" xfId="14041" xr:uid="{00000000-0005-0000-0000-0000AD360000}"/>
    <cellStyle name="Assumptions Middle Currency 2" xfId="14042" xr:uid="{00000000-0005-0000-0000-0000AE360000}"/>
    <cellStyle name="Assumptions Middle Date" xfId="14043" xr:uid="{00000000-0005-0000-0000-0000AF360000}"/>
    <cellStyle name="Assumptions Middle Date 2" xfId="14044" xr:uid="{00000000-0005-0000-0000-0000B0360000}"/>
    <cellStyle name="Assumptions Middle Multiple" xfId="14045" xr:uid="{00000000-0005-0000-0000-0000B1360000}"/>
    <cellStyle name="Assumptions Middle Multiple 2" xfId="14046" xr:uid="{00000000-0005-0000-0000-0000B2360000}"/>
    <cellStyle name="Assumptions Middle Number" xfId="14047" xr:uid="{00000000-0005-0000-0000-0000B3360000}"/>
    <cellStyle name="Assumptions Middle Number 2" xfId="14048" xr:uid="{00000000-0005-0000-0000-0000B4360000}"/>
    <cellStyle name="Assumptions Middle Percentage" xfId="14049" xr:uid="{00000000-0005-0000-0000-0000B5360000}"/>
    <cellStyle name="Assumptions Middle Percentage 2" xfId="14050" xr:uid="{00000000-0005-0000-0000-0000B6360000}"/>
    <cellStyle name="Assumptions Middle Title / Name" xfId="14051" xr:uid="{00000000-0005-0000-0000-0000B7360000}"/>
    <cellStyle name="Assumptions Middle Title / Name 2" xfId="14052" xr:uid="{00000000-0005-0000-0000-0000B8360000}"/>
    <cellStyle name="Assumptions Middle Year" xfId="14053" xr:uid="{00000000-0005-0000-0000-0000B9360000}"/>
    <cellStyle name="Assumptions Middle Year 2" xfId="14054" xr:uid="{00000000-0005-0000-0000-0000BA360000}"/>
    <cellStyle name="Assumptions Right Currency" xfId="14055" xr:uid="{00000000-0005-0000-0000-0000BB360000}"/>
    <cellStyle name="Assumptions Right Currency 2" xfId="14056" xr:uid="{00000000-0005-0000-0000-0000BC360000}"/>
    <cellStyle name="Assumptions Right Currency 3" xfId="14057" xr:uid="{00000000-0005-0000-0000-0000BD360000}"/>
    <cellStyle name="Assumptions Right Currency 4" xfId="14058" xr:uid="{00000000-0005-0000-0000-0000BE360000}"/>
    <cellStyle name="Assumptions Right Date" xfId="14059" xr:uid="{00000000-0005-0000-0000-0000BF360000}"/>
    <cellStyle name="Assumptions Right Date 2" xfId="14060" xr:uid="{00000000-0005-0000-0000-0000C0360000}"/>
    <cellStyle name="Assumptions Right Date 3" xfId="14061" xr:uid="{00000000-0005-0000-0000-0000C1360000}"/>
    <cellStyle name="Assumptions Right Date 4" xfId="14062" xr:uid="{00000000-0005-0000-0000-0000C2360000}"/>
    <cellStyle name="Assumptions Right Date 5" xfId="14063" xr:uid="{00000000-0005-0000-0000-0000C3360000}"/>
    <cellStyle name="Assumptions Right Multiple" xfId="14064" xr:uid="{00000000-0005-0000-0000-0000C4360000}"/>
    <cellStyle name="Assumptions Right Multiple 2" xfId="14065" xr:uid="{00000000-0005-0000-0000-0000C5360000}"/>
    <cellStyle name="Assumptions Right Multiple 3" xfId="14066" xr:uid="{00000000-0005-0000-0000-0000C6360000}"/>
    <cellStyle name="Assumptions Right Multiple 4" xfId="14067" xr:uid="{00000000-0005-0000-0000-0000C7360000}"/>
    <cellStyle name="Assumptions Right Number" xfId="14068" xr:uid="{00000000-0005-0000-0000-0000C8360000}"/>
    <cellStyle name="Assumptions Right Number 2" xfId="14069" xr:uid="{00000000-0005-0000-0000-0000C9360000}"/>
    <cellStyle name="Assumptions Right Number 2 2" xfId="14070" xr:uid="{00000000-0005-0000-0000-0000CA360000}"/>
    <cellStyle name="Assumptions Right Number 2 3" xfId="14071" xr:uid="{00000000-0005-0000-0000-0000CB360000}"/>
    <cellStyle name="Assumptions Right Number 3" xfId="14072" xr:uid="{00000000-0005-0000-0000-0000CC360000}"/>
    <cellStyle name="Assumptions Right Number 3 2" xfId="14073" xr:uid="{00000000-0005-0000-0000-0000CD360000}"/>
    <cellStyle name="Assumptions Right Number 3 3" xfId="14074" xr:uid="{00000000-0005-0000-0000-0000CE360000}"/>
    <cellStyle name="Assumptions Right Number 4" xfId="14075" xr:uid="{00000000-0005-0000-0000-0000CF360000}"/>
    <cellStyle name="Assumptions Right Number 4 2" xfId="14076" xr:uid="{00000000-0005-0000-0000-0000D0360000}"/>
    <cellStyle name="Assumptions Right Number 4 3" xfId="14077" xr:uid="{00000000-0005-0000-0000-0000D1360000}"/>
    <cellStyle name="Assumptions Right Number 5" xfId="14078" xr:uid="{00000000-0005-0000-0000-0000D2360000}"/>
    <cellStyle name="Assumptions Right Number 6" xfId="14079" xr:uid="{00000000-0005-0000-0000-0000D3360000}"/>
    <cellStyle name="Assumptions Right Percentage" xfId="14080" xr:uid="{00000000-0005-0000-0000-0000D4360000}"/>
    <cellStyle name="Assumptions Right Percentage 2" xfId="14081" xr:uid="{00000000-0005-0000-0000-0000D5360000}"/>
    <cellStyle name="Assumptions Right Percentage 3" xfId="14082" xr:uid="{00000000-0005-0000-0000-0000D6360000}"/>
    <cellStyle name="Assumptions Right Percentage 4" xfId="14083" xr:uid="{00000000-0005-0000-0000-0000D7360000}"/>
    <cellStyle name="Assumptions Right Year" xfId="14084" xr:uid="{00000000-0005-0000-0000-0000D8360000}"/>
    <cellStyle name="Assumptions Right Year 2" xfId="14085" xr:uid="{00000000-0005-0000-0000-0000D9360000}"/>
    <cellStyle name="Assumptions Right Year 3" xfId="14086" xr:uid="{00000000-0005-0000-0000-0000DA360000}"/>
    <cellStyle name="Assumptions Right Year 4" xfId="14087" xr:uid="{00000000-0005-0000-0000-0000DB360000}"/>
    <cellStyle name="B79812_.wvu.PrintTitlest" xfId="14088" xr:uid="{00000000-0005-0000-0000-0000DC360000}"/>
    <cellStyle name="Bad" xfId="10" builtinId="27" hidden="1"/>
    <cellStyle name="Bad" xfId="73" builtinId="27" hidden="1" customBuiltin="1"/>
    <cellStyle name="Bad 2" xfId="14089" xr:uid="{00000000-0005-0000-0000-0000DF360000}"/>
    <cellStyle name="Bad 3" xfId="14090" xr:uid="{00000000-0005-0000-0000-0000E0360000}"/>
    <cellStyle name="Bad 4" xfId="14091" xr:uid="{00000000-0005-0000-0000-0000E1360000}"/>
    <cellStyle name="Bad 5" xfId="14092" xr:uid="{00000000-0005-0000-0000-0000E2360000}"/>
    <cellStyle name="Bad 6" xfId="14093" xr:uid="{00000000-0005-0000-0000-0000E3360000}"/>
    <cellStyle name="Black" xfId="14094" xr:uid="{00000000-0005-0000-0000-0000E4360000}"/>
    <cellStyle name="Blank" xfId="14095" xr:uid="{00000000-0005-0000-0000-0000E5360000}"/>
    <cellStyle name="Blockout" xfId="14096" xr:uid="{00000000-0005-0000-0000-0000E6360000}"/>
    <cellStyle name="Blockout 2" xfId="14097" xr:uid="{00000000-0005-0000-0000-0000E7360000}"/>
    <cellStyle name="Blue" xfId="14098" xr:uid="{00000000-0005-0000-0000-0000E8360000}"/>
    <cellStyle name="Border" xfId="14099" xr:uid="{00000000-0005-0000-0000-0000E9360000}"/>
    <cellStyle name="Calculation" xfId="14" builtinId="22" customBuiltin="1"/>
    <cellStyle name="Calculation 10" xfId="14100" xr:uid="{00000000-0005-0000-0000-0000EB360000}"/>
    <cellStyle name="Calculation 10 10" xfId="14101" xr:uid="{00000000-0005-0000-0000-0000EC360000}"/>
    <cellStyle name="Calculation 10 11" xfId="14102" xr:uid="{00000000-0005-0000-0000-0000ED360000}"/>
    <cellStyle name="Calculation 10 12" xfId="14103" xr:uid="{00000000-0005-0000-0000-0000EE360000}"/>
    <cellStyle name="Calculation 10 13" xfId="14104" xr:uid="{00000000-0005-0000-0000-0000EF360000}"/>
    <cellStyle name="Calculation 10 2" xfId="14105" xr:uid="{00000000-0005-0000-0000-0000F0360000}"/>
    <cellStyle name="Calculation 10 2 10" xfId="14106" xr:uid="{00000000-0005-0000-0000-0000F1360000}"/>
    <cellStyle name="Calculation 10 2 11" xfId="14107" xr:uid="{00000000-0005-0000-0000-0000F2360000}"/>
    <cellStyle name="Calculation 10 2 12" xfId="14108" xr:uid="{00000000-0005-0000-0000-0000F3360000}"/>
    <cellStyle name="Calculation 10 2 2" xfId="14109" xr:uid="{00000000-0005-0000-0000-0000F4360000}"/>
    <cellStyle name="Calculation 10 2 2 10" xfId="14110" xr:uid="{00000000-0005-0000-0000-0000F5360000}"/>
    <cellStyle name="Calculation 10 2 2 11" xfId="14111" xr:uid="{00000000-0005-0000-0000-0000F6360000}"/>
    <cellStyle name="Calculation 10 2 2 2" xfId="14112" xr:uid="{00000000-0005-0000-0000-0000F7360000}"/>
    <cellStyle name="Calculation 10 2 2 2 10" xfId="14113" xr:uid="{00000000-0005-0000-0000-0000F8360000}"/>
    <cellStyle name="Calculation 10 2 2 2 11" xfId="14114" xr:uid="{00000000-0005-0000-0000-0000F9360000}"/>
    <cellStyle name="Calculation 10 2 2 2 2" xfId="14115" xr:uid="{00000000-0005-0000-0000-0000FA360000}"/>
    <cellStyle name="Calculation 10 2 2 2 3" xfId="14116" xr:uid="{00000000-0005-0000-0000-0000FB360000}"/>
    <cellStyle name="Calculation 10 2 2 2 4" xfId="14117" xr:uid="{00000000-0005-0000-0000-0000FC360000}"/>
    <cellStyle name="Calculation 10 2 2 2 5" xfId="14118" xr:uid="{00000000-0005-0000-0000-0000FD360000}"/>
    <cellStyle name="Calculation 10 2 2 2 6" xfId="14119" xr:uid="{00000000-0005-0000-0000-0000FE360000}"/>
    <cellStyle name="Calculation 10 2 2 2 7" xfId="14120" xr:uid="{00000000-0005-0000-0000-0000FF360000}"/>
    <cellStyle name="Calculation 10 2 2 2 8" xfId="14121" xr:uid="{00000000-0005-0000-0000-000000370000}"/>
    <cellStyle name="Calculation 10 2 2 2 9" xfId="14122" xr:uid="{00000000-0005-0000-0000-000001370000}"/>
    <cellStyle name="Calculation 10 2 2 3" xfId="14123" xr:uid="{00000000-0005-0000-0000-000002370000}"/>
    <cellStyle name="Calculation 10 2 2 4" xfId="14124" xr:uid="{00000000-0005-0000-0000-000003370000}"/>
    <cellStyle name="Calculation 10 2 2 5" xfId="14125" xr:uid="{00000000-0005-0000-0000-000004370000}"/>
    <cellStyle name="Calculation 10 2 2 6" xfId="14126" xr:uid="{00000000-0005-0000-0000-000005370000}"/>
    <cellStyle name="Calculation 10 2 2 7" xfId="14127" xr:uid="{00000000-0005-0000-0000-000006370000}"/>
    <cellStyle name="Calculation 10 2 2 8" xfId="14128" xr:uid="{00000000-0005-0000-0000-000007370000}"/>
    <cellStyle name="Calculation 10 2 2 9" xfId="14129" xr:uid="{00000000-0005-0000-0000-000008370000}"/>
    <cellStyle name="Calculation 10 2 3" xfId="14130" xr:uid="{00000000-0005-0000-0000-000009370000}"/>
    <cellStyle name="Calculation 10 2 3 10" xfId="14131" xr:uid="{00000000-0005-0000-0000-00000A370000}"/>
    <cellStyle name="Calculation 10 2 3 11" xfId="14132" xr:uid="{00000000-0005-0000-0000-00000B370000}"/>
    <cellStyle name="Calculation 10 2 3 2" xfId="14133" xr:uid="{00000000-0005-0000-0000-00000C370000}"/>
    <cellStyle name="Calculation 10 2 3 3" xfId="14134" xr:uid="{00000000-0005-0000-0000-00000D370000}"/>
    <cellStyle name="Calculation 10 2 3 4" xfId="14135" xr:uid="{00000000-0005-0000-0000-00000E370000}"/>
    <cellStyle name="Calculation 10 2 3 5" xfId="14136" xr:uid="{00000000-0005-0000-0000-00000F370000}"/>
    <cellStyle name="Calculation 10 2 3 6" xfId="14137" xr:uid="{00000000-0005-0000-0000-000010370000}"/>
    <cellStyle name="Calculation 10 2 3 7" xfId="14138" xr:uid="{00000000-0005-0000-0000-000011370000}"/>
    <cellStyle name="Calculation 10 2 3 8" xfId="14139" xr:uid="{00000000-0005-0000-0000-000012370000}"/>
    <cellStyle name="Calculation 10 2 3 9" xfId="14140" xr:uid="{00000000-0005-0000-0000-000013370000}"/>
    <cellStyle name="Calculation 10 2 4" xfId="14141" xr:uid="{00000000-0005-0000-0000-000014370000}"/>
    <cellStyle name="Calculation 10 2 5" xfId="14142" xr:uid="{00000000-0005-0000-0000-000015370000}"/>
    <cellStyle name="Calculation 10 2 6" xfId="14143" xr:uid="{00000000-0005-0000-0000-000016370000}"/>
    <cellStyle name="Calculation 10 2 7" xfId="14144" xr:uid="{00000000-0005-0000-0000-000017370000}"/>
    <cellStyle name="Calculation 10 2 8" xfId="14145" xr:uid="{00000000-0005-0000-0000-000018370000}"/>
    <cellStyle name="Calculation 10 2 9" xfId="14146" xr:uid="{00000000-0005-0000-0000-000019370000}"/>
    <cellStyle name="Calculation 10 3" xfId="14147" xr:uid="{00000000-0005-0000-0000-00001A370000}"/>
    <cellStyle name="Calculation 10 3 10" xfId="14148" xr:uid="{00000000-0005-0000-0000-00001B370000}"/>
    <cellStyle name="Calculation 10 3 11" xfId="14149" xr:uid="{00000000-0005-0000-0000-00001C370000}"/>
    <cellStyle name="Calculation 10 3 2" xfId="14150" xr:uid="{00000000-0005-0000-0000-00001D370000}"/>
    <cellStyle name="Calculation 10 3 2 10" xfId="14151" xr:uid="{00000000-0005-0000-0000-00001E370000}"/>
    <cellStyle name="Calculation 10 3 2 11" xfId="14152" xr:uid="{00000000-0005-0000-0000-00001F370000}"/>
    <cellStyle name="Calculation 10 3 2 2" xfId="14153" xr:uid="{00000000-0005-0000-0000-000020370000}"/>
    <cellStyle name="Calculation 10 3 2 3" xfId="14154" xr:uid="{00000000-0005-0000-0000-000021370000}"/>
    <cellStyle name="Calculation 10 3 2 4" xfId="14155" xr:uid="{00000000-0005-0000-0000-000022370000}"/>
    <cellStyle name="Calculation 10 3 2 5" xfId="14156" xr:uid="{00000000-0005-0000-0000-000023370000}"/>
    <cellStyle name="Calculation 10 3 2 6" xfId="14157" xr:uid="{00000000-0005-0000-0000-000024370000}"/>
    <cellStyle name="Calculation 10 3 2 7" xfId="14158" xr:uid="{00000000-0005-0000-0000-000025370000}"/>
    <cellStyle name="Calculation 10 3 2 8" xfId="14159" xr:uid="{00000000-0005-0000-0000-000026370000}"/>
    <cellStyle name="Calculation 10 3 2 9" xfId="14160" xr:uid="{00000000-0005-0000-0000-000027370000}"/>
    <cellStyle name="Calculation 10 3 3" xfId="14161" xr:uid="{00000000-0005-0000-0000-000028370000}"/>
    <cellStyle name="Calculation 10 3 4" xfId="14162" xr:uid="{00000000-0005-0000-0000-000029370000}"/>
    <cellStyle name="Calculation 10 3 5" xfId="14163" xr:uid="{00000000-0005-0000-0000-00002A370000}"/>
    <cellStyle name="Calculation 10 3 6" xfId="14164" xr:uid="{00000000-0005-0000-0000-00002B370000}"/>
    <cellStyle name="Calculation 10 3 7" xfId="14165" xr:uid="{00000000-0005-0000-0000-00002C370000}"/>
    <cellStyle name="Calculation 10 3 8" xfId="14166" xr:uid="{00000000-0005-0000-0000-00002D370000}"/>
    <cellStyle name="Calculation 10 3 9" xfId="14167" xr:uid="{00000000-0005-0000-0000-00002E370000}"/>
    <cellStyle name="Calculation 10 4" xfId="14168" xr:uid="{00000000-0005-0000-0000-00002F370000}"/>
    <cellStyle name="Calculation 10 4 10" xfId="14169" xr:uid="{00000000-0005-0000-0000-000030370000}"/>
    <cellStyle name="Calculation 10 4 11" xfId="14170" xr:uid="{00000000-0005-0000-0000-000031370000}"/>
    <cellStyle name="Calculation 10 4 2" xfId="14171" xr:uid="{00000000-0005-0000-0000-000032370000}"/>
    <cellStyle name="Calculation 10 4 3" xfId="14172" xr:uid="{00000000-0005-0000-0000-000033370000}"/>
    <cellStyle name="Calculation 10 4 4" xfId="14173" xr:uid="{00000000-0005-0000-0000-000034370000}"/>
    <cellStyle name="Calculation 10 4 5" xfId="14174" xr:uid="{00000000-0005-0000-0000-000035370000}"/>
    <cellStyle name="Calculation 10 4 6" xfId="14175" xr:uid="{00000000-0005-0000-0000-000036370000}"/>
    <cellStyle name="Calculation 10 4 7" xfId="14176" xr:uid="{00000000-0005-0000-0000-000037370000}"/>
    <cellStyle name="Calculation 10 4 8" xfId="14177" xr:uid="{00000000-0005-0000-0000-000038370000}"/>
    <cellStyle name="Calculation 10 4 9" xfId="14178" xr:uid="{00000000-0005-0000-0000-000039370000}"/>
    <cellStyle name="Calculation 10 5" xfId="14179" xr:uid="{00000000-0005-0000-0000-00003A370000}"/>
    <cellStyle name="Calculation 10 6" xfId="14180" xr:uid="{00000000-0005-0000-0000-00003B370000}"/>
    <cellStyle name="Calculation 10 7" xfId="14181" xr:uid="{00000000-0005-0000-0000-00003C370000}"/>
    <cellStyle name="Calculation 10 8" xfId="14182" xr:uid="{00000000-0005-0000-0000-00003D370000}"/>
    <cellStyle name="Calculation 10 9" xfId="14183" xr:uid="{00000000-0005-0000-0000-00003E370000}"/>
    <cellStyle name="Calculation 11" xfId="14184" xr:uid="{00000000-0005-0000-0000-00003F370000}"/>
    <cellStyle name="Calculation 11 10" xfId="14185" xr:uid="{00000000-0005-0000-0000-000040370000}"/>
    <cellStyle name="Calculation 11 11" xfId="14186" xr:uid="{00000000-0005-0000-0000-000041370000}"/>
    <cellStyle name="Calculation 11 12" xfId="14187" xr:uid="{00000000-0005-0000-0000-000042370000}"/>
    <cellStyle name="Calculation 11 2" xfId="14188" xr:uid="{00000000-0005-0000-0000-000043370000}"/>
    <cellStyle name="Calculation 11 2 10" xfId="14189" xr:uid="{00000000-0005-0000-0000-000044370000}"/>
    <cellStyle name="Calculation 11 2 11" xfId="14190" xr:uid="{00000000-0005-0000-0000-000045370000}"/>
    <cellStyle name="Calculation 11 2 2" xfId="14191" xr:uid="{00000000-0005-0000-0000-000046370000}"/>
    <cellStyle name="Calculation 11 2 2 10" xfId="14192" xr:uid="{00000000-0005-0000-0000-000047370000}"/>
    <cellStyle name="Calculation 11 2 2 11" xfId="14193" xr:uid="{00000000-0005-0000-0000-000048370000}"/>
    <cellStyle name="Calculation 11 2 2 2" xfId="14194" xr:uid="{00000000-0005-0000-0000-000049370000}"/>
    <cellStyle name="Calculation 11 2 2 3" xfId="14195" xr:uid="{00000000-0005-0000-0000-00004A370000}"/>
    <cellStyle name="Calculation 11 2 2 4" xfId="14196" xr:uid="{00000000-0005-0000-0000-00004B370000}"/>
    <cellStyle name="Calculation 11 2 2 5" xfId="14197" xr:uid="{00000000-0005-0000-0000-00004C370000}"/>
    <cellStyle name="Calculation 11 2 2 6" xfId="14198" xr:uid="{00000000-0005-0000-0000-00004D370000}"/>
    <cellStyle name="Calculation 11 2 2 7" xfId="14199" xr:uid="{00000000-0005-0000-0000-00004E370000}"/>
    <cellStyle name="Calculation 11 2 2 8" xfId="14200" xr:uid="{00000000-0005-0000-0000-00004F370000}"/>
    <cellStyle name="Calculation 11 2 2 9" xfId="14201" xr:uid="{00000000-0005-0000-0000-000050370000}"/>
    <cellStyle name="Calculation 11 2 3" xfId="14202" xr:uid="{00000000-0005-0000-0000-000051370000}"/>
    <cellStyle name="Calculation 11 2 4" xfId="14203" xr:uid="{00000000-0005-0000-0000-000052370000}"/>
    <cellStyle name="Calculation 11 2 5" xfId="14204" xr:uid="{00000000-0005-0000-0000-000053370000}"/>
    <cellStyle name="Calculation 11 2 6" xfId="14205" xr:uid="{00000000-0005-0000-0000-000054370000}"/>
    <cellStyle name="Calculation 11 2 7" xfId="14206" xr:uid="{00000000-0005-0000-0000-000055370000}"/>
    <cellStyle name="Calculation 11 2 8" xfId="14207" xr:uid="{00000000-0005-0000-0000-000056370000}"/>
    <cellStyle name="Calculation 11 2 9" xfId="14208" xr:uid="{00000000-0005-0000-0000-000057370000}"/>
    <cellStyle name="Calculation 11 3" xfId="14209" xr:uid="{00000000-0005-0000-0000-000058370000}"/>
    <cellStyle name="Calculation 11 3 10" xfId="14210" xr:uid="{00000000-0005-0000-0000-000059370000}"/>
    <cellStyle name="Calculation 11 3 11" xfId="14211" xr:uid="{00000000-0005-0000-0000-00005A370000}"/>
    <cellStyle name="Calculation 11 3 2" xfId="14212" xr:uid="{00000000-0005-0000-0000-00005B370000}"/>
    <cellStyle name="Calculation 11 3 3" xfId="14213" xr:uid="{00000000-0005-0000-0000-00005C370000}"/>
    <cellStyle name="Calculation 11 3 4" xfId="14214" xr:uid="{00000000-0005-0000-0000-00005D370000}"/>
    <cellStyle name="Calculation 11 3 5" xfId="14215" xr:uid="{00000000-0005-0000-0000-00005E370000}"/>
    <cellStyle name="Calculation 11 3 6" xfId="14216" xr:uid="{00000000-0005-0000-0000-00005F370000}"/>
    <cellStyle name="Calculation 11 3 7" xfId="14217" xr:uid="{00000000-0005-0000-0000-000060370000}"/>
    <cellStyle name="Calculation 11 3 8" xfId="14218" xr:uid="{00000000-0005-0000-0000-000061370000}"/>
    <cellStyle name="Calculation 11 3 9" xfId="14219" xr:uid="{00000000-0005-0000-0000-000062370000}"/>
    <cellStyle name="Calculation 11 4" xfId="14220" xr:uid="{00000000-0005-0000-0000-000063370000}"/>
    <cellStyle name="Calculation 11 5" xfId="14221" xr:uid="{00000000-0005-0000-0000-000064370000}"/>
    <cellStyle name="Calculation 11 6" xfId="14222" xr:uid="{00000000-0005-0000-0000-000065370000}"/>
    <cellStyle name="Calculation 11 7" xfId="14223" xr:uid="{00000000-0005-0000-0000-000066370000}"/>
    <cellStyle name="Calculation 11 8" xfId="14224" xr:uid="{00000000-0005-0000-0000-000067370000}"/>
    <cellStyle name="Calculation 11 9" xfId="14225" xr:uid="{00000000-0005-0000-0000-000068370000}"/>
    <cellStyle name="Calculation 12" xfId="14226" xr:uid="{00000000-0005-0000-0000-000069370000}"/>
    <cellStyle name="Calculation 13" xfId="14227" xr:uid="{00000000-0005-0000-0000-00006A370000}"/>
    <cellStyle name="Calculation 2" xfId="14228" xr:uid="{00000000-0005-0000-0000-00006B370000}"/>
    <cellStyle name="Calculation 2 2" xfId="14229" xr:uid="{00000000-0005-0000-0000-00006C370000}"/>
    <cellStyle name="Calculation 2 2 10" xfId="14230" xr:uid="{00000000-0005-0000-0000-00006D370000}"/>
    <cellStyle name="Calculation 2 2 11" xfId="14231" xr:uid="{00000000-0005-0000-0000-00006E370000}"/>
    <cellStyle name="Calculation 2 2 12" xfId="14232" xr:uid="{00000000-0005-0000-0000-00006F370000}"/>
    <cellStyle name="Calculation 2 2 13" xfId="14233" xr:uid="{00000000-0005-0000-0000-000070370000}"/>
    <cellStyle name="Calculation 2 2 2" xfId="14234" xr:uid="{00000000-0005-0000-0000-000071370000}"/>
    <cellStyle name="Calculation 2 2 2 10" xfId="14235" xr:uid="{00000000-0005-0000-0000-000072370000}"/>
    <cellStyle name="Calculation 2 2 2 11" xfId="14236" xr:uid="{00000000-0005-0000-0000-000073370000}"/>
    <cellStyle name="Calculation 2 2 2 12" xfId="14237" xr:uid="{00000000-0005-0000-0000-000074370000}"/>
    <cellStyle name="Calculation 2 2 2 2" xfId="14238" xr:uid="{00000000-0005-0000-0000-000075370000}"/>
    <cellStyle name="Calculation 2 2 2 2 10" xfId="14239" xr:uid="{00000000-0005-0000-0000-000076370000}"/>
    <cellStyle name="Calculation 2 2 2 2 11" xfId="14240" xr:uid="{00000000-0005-0000-0000-000077370000}"/>
    <cellStyle name="Calculation 2 2 2 2 2" xfId="14241" xr:uid="{00000000-0005-0000-0000-000078370000}"/>
    <cellStyle name="Calculation 2 2 2 2 2 10" xfId="14242" xr:uid="{00000000-0005-0000-0000-000079370000}"/>
    <cellStyle name="Calculation 2 2 2 2 2 11" xfId="14243" xr:uid="{00000000-0005-0000-0000-00007A370000}"/>
    <cellStyle name="Calculation 2 2 2 2 2 2" xfId="14244" xr:uid="{00000000-0005-0000-0000-00007B370000}"/>
    <cellStyle name="Calculation 2 2 2 2 2 3" xfId="14245" xr:uid="{00000000-0005-0000-0000-00007C370000}"/>
    <cellStyle name="Calculation 2 2 2 2 2 4" xfId="14246" xr:uid="{00000000-0005-0000-0000-00007D370000}"/>
    <cellStyle name="Calculation 2 2 2 2 2 5" xfId="14247" xr:uid="{00000000-0005-0000-0000-00007E370000}"/>
    <cellStyle name="Calculation 2 2 2 2 2 6" xfId="14248" xr:uid="{00000000-0005-0000-0000-00007F370000}"/>
    <cellStyle name="Calculation 2 2 2 2 2 7" xfId="14249" xr:uid="{00000000-0005-0000-0000-000080370000}"/>
    <cellStyle name="Calculation 2 2 2 2 2 8" xfId="14250" xr:uid="{00000000-0005-0000-0000-000081370000}"/>
    <cellStyle name="Calculation 2 2 2 2 2 9" xfId="14251" xr:uid="{00000000-0005-0000-0000-000082370000}"/>
    <cellStyle name="Calculation 2 2 2 2 3" xfId="14252" xr:uid="{00000000-0005-0000-0000-000083370000}"/>
    <cellStyle name="Calculation 2 2 2 2 4" xfId="14253" xr:uid="{00000000-0005-0000-0000-000084370000}"/>
    <cellStyle name="Calculation 2 2 2 2 5" xfId="14254" xr:uid="{00000000-0005-0000-0000-000085370000}"/>
    <cellStyle name="Calculation 2 2 2 2 6" xfId="14255" xr:uid="{00000000-0005-0000-0000-000086370000}"/>
    <cellStyle name="Calculation 2 2 2 2 7" xfId="14256" xr:uid="{00000000-0005-0000-0000-000087370000}"/>
    <cellStyle name="Calculation 2 2 2 2 8" xfId="14257" xr:uid="{00000000-0005-0000-0000-000088370000}"/>
    <cellStyle name="Calculation 2 2 2 2 9" xfId="14258" xr:uid="{00000000-0005-0000-0000-000089370000}"/>
    <cellStyle name="Calculation 2 2 2 3" xfId="14259" xr:uid="{00000000-0005-0000-0000-00008A370000}"/>
    <cellStyle name="Calculation 2 2 2 3 10" xfId="14260" xr:uid="{00000000-0005-0000-0000-00008B370000}"/>
    <cellStyle name="Calculation 2 2 2 3 11" xfId="14261" xr:uid="{00000000-0005-0000-0000-00008C370000}"/>
    <cellStyle name="Calculation 2 2 2 3 2" xfId="14262" xr:uid="{00000000-0005-0000-0000-00008D370000}"/>
    <cellStyle name="Calculation 2 2 2 3 3" xfId="14263" xr:uid="{00000000-0005-0000-0000-00008E370000}"/>
    <cellStyle name="Calculation 2 2 2 3 4" xfId="14264" xr:uid="{00000000-0005-0000-0000-00008F370000}"/>
    <cellStyle name="Calculation 2 2 2 3 5" xfId="14265" xr:uid="{00000000-0005-0000-0000-000090370000}"/>
    <cellStyle name="Calculation 2 2 2 3 6" xfId="14266" xr:uid="{00000000-0005-0000-0000-000091370000}"/>
    <cellStyle name="Calculation 2 2 2 3 7" xfId="14267" xr:uid="{00000000-0005-0000-0000-000092370000}"/>
    <cellStyle name="Calculation 2 2 2 3 8" xfId="14268" xr:uid="{00000000-0005-0000-0000-000093370000}"/>
    <cellStyle name="Calculation 2 2 2 3 9" xfId="14269" xr:uid="{00000000-0005-0000-0000-000094370000}"/>
    <cellStyle name="Calculation 2 2 2 4" xfId="14270" xr:uid="{00000000-0005-0000-0000-000095370000}"/>
    <cellStyle name="Calculation 2 2 2 5" xfId="14271" xr:uid="{00000000-0005-0000-0000-000096370000}"/>
    <cellStyle name="Calculation 2 2 2 6" xfId="14272" xr:uid="{00000000-0005-0000-0000-000097370000}"/>
    <cellStyle name="Calculation 2 2 2 7" xfId="14273" xr:uid="{00000000-0005-0000-0000-000098370000}"/>
    <cellStyle name="Calculation 2 2 2 8" xfId="14274" xr:uid="{00000000-0005-0000-0000-000099370000}"/>
    <cellStyle name="Calculation 2 2 2 9" xfId="14275" xr:uid="{00000000-0005-0000-0000-00009A370000}"/>
    <cellStyle name="Calculation 2 2 3" xfId="14276" xr:uid="{00000000-0005-0000-0000-00009B370000}"/>
    <cellStyle name="Calculation 2 2 3 10" xfId="14277" xr:uid="{00000000-0005-0000-0000-00009C370000}"/>
    <cellStyle name="Calculation 2 2 3 11" xfId="14278" xr:uid="{00000000-0005-0000-0000-00009D370000}"/>
    <cellStyle name="Calculation 2 2 3 2" xfId="14279" xr:uid="{00000000-0005-0000-0000-00009E370000}"/>
    <cellStyle name="Calculation 2 2 3 2 10" xfId="14280" xr:uid="{00000000-0005-0000-0000-00009F370000}"/>
    <cellStyle name="Calculation 2 2 3 2 11" xfId="14281" xr:uid="{00000000-0005-0000-0000-0000A0370000}"/>
    <cellStyle name="Calculation 2 2 3 2 2" xfId="14282" xr:uid="{00000000-0005-0000-0000-0000A1370000}"/>
    <cellStyle name="Calculation 2 2 3 2 3" xfId="14283" xr:uid="{00000000-0005-0000-0000-0000A2370000}"/>
    <cellStyle name="Calculation 2 2 3 2 4" xfId="14284" xr:uid="{00000000-0005-0000-0000-0000A3370000}"/>
    <cellStyle name="Calculation 2 2 3 2 5" xfId="14285" xr:uid="{00000000-0005-0000-0000-0000A4370000}"/>
    <cellStyle name="Calculation 2 2 3 2 6" xfId="14286" xr:uid="{00000000-0005-0000-0000-0000A5370000}"/>
    <cellStyle name="Calculation 2 2 3 2 7" xfId="14287" xr:uid="{00000000-0005-0000-0000-0000A6370000}"/>
    <cellStyle name="Calculation 2 2 3 2 8" xfId="14288" xr:uid="{00000000-0005-0000-0000-0000A7370000}"/>
    <cellStyle name="Calculation 2 2 3 2 9" xfId="14289" xr:uid="{00000000-0005-0000-0000-0000A8370000}"/>
    <cellStyle name="Calculation 2 2 3 3" xfId="14290" xr:uid="{00000000-0005-0000-0000-0000A9370000}"/>
    <cellStyle name="Calculation 2 2 3 4" xfId="14291" xr:uid="{00000000-0005-0000-0000-0000AA370000}"/>
    <cellStyle name="Calculation 2 2 3 5" xfId="14292" xr:uid="{00000000-0005-0000-0000-0000AB370000}"/>
    <cellStyle name="Calculation 2 2 3 6" xfId="14293" xr:uid="{00000000-0005-0000-0000-0000AC370000}"/>
    <cellStyle name="Calculation 2 2 3 7" xfId="14294" xr:uid="{00000000-0005-0000-0000-0000AD370000}"/>
    <cellStyle name="Calculation 2 2 3 8" xfId="14295" xr:uid="{00000000-0005-0000-0000-0000AE370000}"/>
    <cellStyle name="Calculation 2 2 3 9" xfId="14296" xr:uid="{00000000-0005-0000-0000-0000AF370000}"/>
    <cellStyle name="Calculation 2 2 4" xfId="14297" xr:uid="{00000000-0005-0000-0000-0000B0370000}"/>
    <cellStyle name="Calculation 2 2 4 10" xfId="14298" xr:uid="{00000000-0005-0000-0000-0000B1370000}"/>
    <cellStyle name="Calculation 2 2 4 11" xfId="14299" xr:uid="{00000000-0005-0000-0000-0000B2370000}"/>
    <cellStyle name="Calculation 2 2 4 2" xfId="14300" xr:uid="{00000000-0005-0000-0000-0000B3370000}"/>
    <cellStyle name="Calculation 2 2 4 3" xfId="14301" xr:uid="{00000000-0005-0000-0000-0000B4370000}"/>
    <cellStyle name="Calculation 2 2 4 4" xfId="14302" xr:uid="{00000000-0005-0000-0000-0000B5370000}"/>
    <cellStyle name="Calculation 2 2 4 5" xfId="14303" xr:uid="{00000000-0005-0000-0000-0000B6370000}"/>
    <cellStyle name="Calculation 2 2 4 6" xfId="14304" xr:uid="{00000000-0005-0000-0000-0000B7370000}"/>
    <cellStyle name="Calculation 2 2 4 7" xfId="14305" xr:uid="{00000000-0005-0000-0000-0000B8370000}"/>
    <cellStyle name="Calculation 2 2 4 8" xfId="14306" xr:uid="{00000000-0005-0000-0000-0000B9370000}"/>
    <cellStyle name="Calculation 2 2 4 9" xfId="14307" xr:uid="{00000000-0005-0000-0000-0000BA370000}"/>
    <cellStyle name="Calculation 2 2 5" xfId="14308" xr:uid="{00000000-0005-0000-0000-0000BB370000}"/>
    <cellStyle name="Calculation 2 2 6" xfId="14309" xr:uid="{00000000-0005-0000-0000-0000BC370000}"/>
    <cellStyle name="Calculation 2 2 7" xfId="14310" xr:uid="{00000000-0005-0000-0000-0000BD370000}"/>
    <cellStyle name="Calculation 2 2 8" xfId="14311" xr:uid="{00000000-0005-0000-0000-0000BE370000}"/>
    <cellStyle name="Calculation 2 2 9" xfId="14312" xr:uid="{00000000-0005-0000-0000-0000BF370000}"/>
    <cellStyle name="Calculation 2 3" xfId="14313" xr:uid="{00000000-0005-0000-0000-0000C0370000}"/>
    <cellStyle name="Calculation 2 3 10" xfId="14314" xr:uid="{00000000-0005-0000-0000-0000C1370000}"/>
    <cellStyle name="Calculation 2 3 11" xfId="14315" xr:uid="{00000000-0005-0000-0000-0000C2370000}"/>
    <cellStyle name="Calculation 2 3 12" xfId="14316" xr:uid="{00000000-0005-0000-0000-0000C3370000}"/>
    <cellStyle name="Calculation 2 3 13" xfId="14317" xr:uid="{00000000-0005-0000-0000-0000C4370000}"/>
    <cellStyle name="Calculation 2 3 2" xfId="14318" xr:uid="{00000000-0005-0000-0000-0000C5370000}"/>
    <cellStyle name="Calculation 2 3 2 10" xfId="14319" xr:uid="{00000000-0005-0000-0000-0000C6370000}"/>
    <cellStyle name="Calculation 2 3 2 11" xfId="14320" xr:uid="{00000000-0005-0000-0000-0000C7370000}"/>
    <cellStyle name="Calculation 2 3 2 12" xfId="14321" xr:uid="{00000000-0005-0000-0000-0000C8370000}"/>
    <cellStyle name="Calculation 2 3 2 2" xfId="14322" xr:uid="{00000000-0005-0000-0000-0000C9370000}"/>
    <cellStyle name="Calculation 2 3 2 2 10" xfId="14323" xr:uid="{00000000-0005-0000-0000-0000CA370000}"/>
    <cellStyle name="Calculation 2 3 2 2 11" xfId="14324" xr:uid="{00000000-0005-0000-0000-0000CB370000}"/>
    <cellStyle name="Calculation 2 3 2 2 2" xfId="14325" xr:uid="{00000000-0005-0000-0000-0000CC370000}"/>
    <cellStyle name="Calculation 2 3 2 2 2 10" xfId="14326" xr:uid="{00000000-0005-0000-0000-0000CD370000}"/>
    <cellStyle name="Calculation 2 3 2 2 2 11" xfId="14327" xr:uid="{00000000-0005-0000-0000-0000CE370000}"/>
    <cellStyle name="Calculation 2 3 2 2 2 2" xfId="14328" xr:uid="{00000000-0005-0000-0000-0000CF370000}"/>
    <cellStyle name="Calculation 2 3 2 2 2 3" xfId="14329" xr:uid="{00000000-0005-0000-0000-0000D0370000}"/>
    <cellStyle name="Calculation 2 3 2 2 2 4" xfId="14330" xr:uid="{00000000-0005-0000-0000-0000D1370000}"/>
    <cellStyle name="Calculation 2 3 2 2 2 5" xfId="14331" xr:uid="{00000000-0005-0000-0000-0000D2370000}"/>
    <cellStyle name="Calculation 2 3 2 2 2 6" xfId="14332" xr:uid="{00000000-0005-0000-0000-0000D3370000}"/>
    <cellStyle name="Calculation 2 3 2 2 2 7" xfId="14333" xr:uid="{00000000-0005-0000-0000-0000D4370000}"/>
    <cellStyle name="Calculation 2 3 2 2 2 8" xfId="14334" xr:uid="{00000000-0005-0000-0000-0000D5370000}"/>
    <cellStyle name="Calculation 2 3 2 2 2 9" xfId="14335" xr:uid="{00000000-0005-0000-0000-0000D6370000}"/>
    <cellStyle name="Calculation 2 3 2 2 3" xfId="14336" xr:uid="{00000000-0005-0000-0000-0000D7370000}"/>
    <cellStyle name="Calculation 2 3 2 2 4" xfId="14337" xr:uid="{00000000-0005-0000-0000-0000D8370000}"/>
    <cellStyle name="Calculation 2 3 2 2 5" xfId="14338" xr:uid="{00000000-0005-0000-0000-0000D9370000}"/>
    <cellStyle name="Calculation 2 3 2 2 6" xfId="14339" xr:uid="{00000000-0005-0000-0000-0000DA370000}"/>
    <cellStyle name="Calculation 2 3 2 2 7" xfId="14340" xr:uid="{00000000-0005-0000-0000-0000DB370000}"/>
    <cellStyle name="Calculation 2 3 2 2 8" xfId="14341" xr:uid="{00000000-0005-0000-0000-0000DC370000}"/>
    <cellStyle name="Calculation 2 3 2 2 9" xfId="14342" xr:uid="{00000000-0005-0000-0000-0000DD370000}"/>
    <cellStyle name="Calculation 2 3 2 3" xfId="14343" xr:uid="{00000000-0005-0000-0000-0000DE370000}"/>
    <cellStyle name="Calculation 2 3 2 3 10" xfId="14344" xr:uid="{00000000-0005-0000-0000-0000DF370000}"/>
    <cellStyle name="Calculation 2 3 2 3 11" xfId="14345" xr:uid="{00000000-0005-0000-0000-0000E0370000}"/>
    <cellStyle name="Calculation 2 3 2 3 2" xfId="14346" xr:uid="{00000000-0005-0000-0000-0000E1370000}"/>
    <cellStyle name="Calculation 2 3 2 3 3" xfId="14347" xr:uid="{00000000-0005-0000-0000-0000E2370000}"/>
    <cellStyle name="Calculation 2 3 2 3 4" xfId="14348" xr:uid="{00000000-0005-0000-0000-0000E3370000}"/>
    <cellStyle name="Calculation 2 3 2 3 5" xfId="14349" xr:uid="{00000000-0005-0000-0000-0000E4370000}"/>
    <cellStyle name="Calculation 2 3 2 3 6" xfId="14350" xr:uid="{00000000-0005-0000-0000-0000E5370000}"/>
    <cellStyle name="Calculation 2 3 2 3 7" xfId="14351" xr:uid="{00000000-0005-0000-0000-0000E6370000}"/>
    <cellStyle name="Calculation 2 3 2 3 8" xfId="14352" xr:uid="{00000000-0005-0000-0000-0000E7370000}"/>
    <cellStyle name="Calculation 2 3 2 3 9" xfId="14353" xr:uid="{00000000-0005-0000-0000-0000E8370000}"/>
    <cellStyle name="Calculation 2 3 2 4" xfId="14354" xr:uid="{00000000-0005-0000-0000-0000E9370000}"/>
    <cellStyle name="Calculation 2 3 2 5" xfId="14355" xr:uid="{00000000-0005-0000-0000-0000EA370000}"/>
    <cellStyle name="Calculation 2 3 2 6" xfId="14356" xr:uid="{00000000-0005-0000-0000-0000EB370000}"/>
    <cellStyle name="Calculation 2 3 2 7" xfId="14357" xr:uid="{00000000-0005-0000-0000-0000EC370000}"/>
    <cellStyle name="Calculation 2 3 2 8" xfId="14358" xr:uid="{00000000-0005-0000-0000-0000ED370000}"/>
    <cellStyle name="Calculation 2 3 2 9" xfId="14359" xr:uid="{00000000-0005-0000-0000-0000EE370000}"/>
    <cellStyle name="Calculation 2 3 3" xfId="14360" xr:uid="{00000000-0005-0000-0000-0000EF370000}"/>
    <cellStyle name="Calculation 2 3 3 10" xfId="14361" xr:uid="{00000000-0005-0000-0000-0000F0370000}"/>
    <cellStyle name="Calculation 2 3 3 11" xfId="14362" xr:uid="{00000000-0005-0000-0000-0000F1370000}"/>
    <cellStyle name="Calculation 2 3 3 2" xfId="14363" xr:uid="{00000000-0005-0000-0000-0000F2370000}"/>
    <cellStyle name="Calculation 2 3 3 2 10" xfId="14364" xr:uid="{00000000-0005-0000-0000-0000F3370000}"/>
    <cellStyle name="Calculation 2 3 3 2 11" xfId="14365" xr:uid="{00000000-0005-0000-0000-0000F4370000}"/>
    <cellStyle name="Calculation 2 3 3 2 2" xfId="14366" xr:uid="{00000000-0005-0000-0000-0000F5370000}"/>
    <cellStyle name="Calculation 2 3 3 2 3" xfId="14367" xr:uid="{00000000-0005-0000-0000-0000F6370000}"/>
    <cellStyle name="Calculation 2 3 3 2 4" xfId="14368" xr:uid="{00000000-0005-0000-0000-0000F7370000}"/>
    <cellStyle name="Calculation 2 3 3 2 5" xfId="14369" xr:uid="{00000000-0005-0000-0000-0000F8370000}"/>
    <cellStyle name="Calculation 2 3 3 2 6" xfId="14370" xr:uid="{00000000-0005-0000-0000-0000F9370000}"/>
    <cellStyle name="Calculation 2 3 3 2 7" xfId="14371" xr:uid="{00000000-0005-0000-0000-0000FA370000}"/>
    <cellStyle name="Calculation 2 3 3 2 8" xfId="14372" xr:uid="{00000000-0005-0000-0000-0000FB370000}"/>
    <cellStyle name="Calculation 2 3 3 2 9" xfId="14373" xr:uid="{00000000-0005-0000-0000-0000FC370000}"/>
    <cellStyle name="Calculation 2 3 3 3" xfId="14374" xr:uid="{00000000-0005-0000-0000-0000FD370000}"/>
    <cellStyle name="Calculation 2 3 3 4" xfId="14375" xr:uid="{00000000-0005-0000-0000-0000FE370000}"/>
    <cellStyle name="Calculation 2 3 3 5" xfId="14376" xr:uid="{00000000-0005-0000-0000-0000FF370000}"/>
    <cellStyle name="Calculation 2 3 3 6" xfId="14377" xr:uid="{00000000-0005-0000-0000-000000380000}"/>
    <cellStyle name="Calculation 2 3 3 7" xfId="14378" xr:uid="{00000000-0005-0000-0000-000001380000}"/>
    <cellStyle name="Calculation 2 3 3 8" xfId="14379" xr:uid="{00000000-0005-0000-0000-000002380000}"/>
    <cellStyle name="Calculation 2 3 3 9" xfId="14380" xr:uid="{00000000-0005-0000-0000-000003380000}"/>
    <cellStyle name="Calculation 2 3 4" xfId="14381" xr:uid="{00000000-0005-0000-0000-000004380000}"/>
    <cellStyle name="Calculation 2 3 4 10" xfId="14382" xr:uid="{00000000-0005-0000-0000-000005380000}"/>
    <cellStyle name="Calculation 2 3 4 11" xfId="14383" xr:uid="{00000000-0005-0000-0000-000006380000}"/>
    <cellStyle name="Calculation 2 3 4 2" xfId="14384" xr:uid="{00000000-0005-0000-0000-000007380000}"/>
    <cellStyle name="Calculation 2 3 4 3" xfId="14385" xr:uid="{00000000-0005-0000-0000-000008380000}"/>
    <cellStyle name="Calculation 2 3 4 4" xfId="14386" xr:uid="{00000000-0005-0000-0000-000009380000}"/>
    <cellStyle name="Calculation 2 3 4 5" xfId="14387" xr:uid="{00000000-0005-0000-0000-00000A380000}"/>
    <cellStyle name="Calculation 2 3 4 6" xfId="14388" xr:uid="{00000000-0005-0000-0000-00000B380000}"/>
    <cellStyle name="Calculation 2 3 4 7" xfId="14389" xr:uid="{00000000-0005-0000-0000-00000C380000}"/>
    <cellStyle name="Calculation 2 3 4 8" xfId="14390" xr:uid="{00000000-0005-0000-0000-00000D380000}"/>
    <cellStyle name="Calculation 2 3 4 9" xfId="14391" xr:uid="{00000000-0005-0000-0000-00000E380000}"/>
    <cellStyle name="Calculation 2 3 5" xfId="14392" xr:uid="{00000000-0005-0000-0000-00000F380000}"/>
    <cellStyle name="Calculation 2 3 6" xfId="14393" xr:uid="{00000000-0005-0000-0000-000010380000}"/>
    <cellStyle name="Calculation 2 3 7" xfId="14394" xr:uid="{00000000-0005-0000-0000-000011380000}"/>
    <cellStyle name="Calculation 2 3 8" xfId="14395" xr:uid="{00000000-0005-0000-0000-000012380000}"/>
    <cellStyle name="Calculation 2 3 9" xfId="14396" xr:uid="{00000000-0005-0000-0000-000013380000}"/>
    <cellStyle name="Calculation 2 4" xfId="14397" xr:uid="{00000000-0005-0000-0000-000014380000}"/>
    <cellStyle name="Calculation 2 4 10" xfId="14398" xr:uid="{00000000-0005-0000-0000-000015380000}"/>
    <cellStyle name="Calculation 2 4 11" xfId="14399" xr:uid="{00000000-0005-0000-0000-000016380000}"/>
    <cellStyle name="Calculation 2 4 12" xfId="14400" xr:uid="{00000000-0005-0000-0000-000017380000}"/>
    <cellStyle name="Calculation 2 4 13" xfId="14401" xr:uid="{00000000-0005-0000-0000-000018380000}"/>
    <cellStyle name="Calculation 2 4 2" xfId="14402" xr:uid="{00000000-0005-0000-0000-000019380000}"/>
    <cellStyle name="Calculation 2 4 2 10" xfId="14403" xr:uid="{00000000-0005-0000-0000-00001A380000}"/>
    <cellStyle name="Calculation 2 4 2 11" xfId="14404" xr:uid="{00000000-0005-0000-0000-00001B380000}"/>
    <cellStyle name="Calculation 2 4 2 12" xfId="14405" xr:uid="{00000000-0005-0000-0000-00001C380000}"/>
    <cellStyle name="Calculation 2 4 2 2" xfId="14406" xr:uid="{00000000-0005-0000-0000-00001D380000}"/>
    <cellStyle name="Calculation 2 4 2 2 10" xfId="14407" xr:uid="{00000000-0005-0000-0000-00001E380000}"/>
    <cellStyle name="Calculation 2 4 2 2 11" xfId="14408" xr:uid="{00000000-0005-0000-0000-00001F380000}"/>
    <cellStyle name="Calculation 2 4 2 2 2" xfId="14409" xr:uid="{00000000-0005-0000-0000-000020380000}"/>
    <cellStyle name="Calculation 2 4 2 2 2 10" xfId="14410" xr:uid="{00000000-0005-0000-0000-000021380000}"/>
    <cellStyle name="Calculation 2 4 2 2 2 11" xfId="14411" xr:uid="{00000000-0005-0000-0000-000022380000}"/>
    <cellStyle name="Calculation 2 4 2 2 2 2" xfId="14412" xr:uid="{00000000-0005-0000-0000-000023380000}"/>
    <cellStyle name="Calculation 2 4 2 2 2 3" xfId="14413" xr:uid="{00000000-0005-0000-0000-000024380000}"/>
    <cellStyle name="Calculation 2 4 2 2 2 4" xfId="14414" xr:uid="{00000000-0005-0000-0000-000025380000}"/>
    <cellStyle name="Calculation 2 4 2 2 2 5" xfId="14415" xr:uid="{00000000-0005-0000-0000-000026380000}"/>
    <cellStyle name="Calculation 2 4 2 2 2 6" xfId="14416" xr:uid="{00000000-0005-0000-0000-000027380000}"/>
    <cellStyle name="Calculation 2 4 2 2 2 7" xfId="14417" xr:uid="{00000000-0005-0000-0000-000028380000}"/>
    <cellStyle name="Calculation 2 4 2 2 2 8" xfId="14418" xr:uid="{00000000-0005-0000-0000-000029380000}"/>
    <cellStyle name="Calculation 2 4 2 2 2 9" xfId="14419" xr:uid="{00000000-0005-0000-0000-00002A380000}"/>
    <cellStyle name="Calculation 2 4 2 2 3" xfId="14420" xr:uid="{00000000-0005-0000-0000-00002B380000}"/>
    <cellStyle name="Calculation 2 4 2 2 4" xfId="14421" xr:uid="{00000000-0005-0000-0000-00002C380000}"/>
    <cellStyle name="Calculation 2 4 2 2 5" xfId="14422" xr:uid="{00000000-0005-0000-0000-00002D380000}"/>
    <cellStyle name="Calculation 2 4 2 2 6" xfId="14423" xr:uid="{00000000-0005-0000-0000-00002E380000}"/>
    <cellStyle name="Calculation 2 4 2 2 7" xfId="14424" xr:uid="{00000000-0005-0000-0000-00002F380000}"/>
    <cellStyle name="Calculation 2 4 2 2 8" xfId="14425" xr:uid="{00000000-0005-0000-0000-000030380000}"/>
    <cellStyle name="Calculation 2 4 2 2 9" xfId="14426" xr:uid="{00000000-0005-0000-0000-000031380000}"/>
    <cellStyle name="Calculation 2 4 2 3" xfId="14427" xr:uid="{00000000-0005-0000-0000-000032380000}"/>
    <cellStyle name="Calculation 2 4 2 3 10" xfId="14428" xr:uid="{00000000-0005-0000-0000-000033380000}"/>
    <cellStyle name="Calculation 2 4 2 3 11" xfId="14429" xr:uid="{00000000-0005-0000-0000-000034380000}"/>
    <cellStyle name="Calculation 2 4 2 3 2" xfId="14430" xr:uid="{00000000-0005-0000-0000-000035380000}"/>
    <cellStyle name="Calculation 2 4 2 3 3" xfId="14431" xr:uid="{00000000-0005-0000-0000-000036380000}"/>
    <cellStyle name="Calculation 2 4 2 3 4" xfId="14432" xr:uid="{00000000-0005-0000-0000-000037380000}"/>
    <cellStyle name="Calculation 2 4 2 3 5" xfId="14433" xr:uid="{00000000-0005-0000-0000-000038380000}"/>
    <cellStyle name="Calculation 2 4 2 3 6" xfId="14434" xr:uid="{00000000-0005-0000-0000-000039380000}"/>
    <cellStyle name="Calculation 2 4 2 3 7" xfId="14435" xr:uid="{00000000-0005-0000-0000-00003A380000}"/>
    <cellStyle name="Calculation 2 4 2 3 8" xfId="14436" xr:uid="{00000000-0005-0000-0000-00003B380000}"/>
    <cellStyle name="Calculation 2 4 2 3 9" xfId="14437" xr:uid="{00000000-0005-0000-0000-00003C380000}"/>
    <cellStyle name="Calculation 2 4 2 4" xfId="14438" xr:uid="{00000000-0005-0000-0000-00003D380000}"/>
    <cellStyle name="Calculation 2 4 2 5" xfId="14439" xr:uid="{00000000-0005-0000-0000-00003E380000}"/>
    <cellStyle name="Calculation 2 4 2 6" xfId="14440" xr:uid="{00000000-0005-0000-0000-00003F380000}"/>
    <cellStyle name="Calculation 2 4 2 7" xfId="14441" xr:uid="{00000000-0005-0000-0000-000040380000}"/>
    <cellStyle name="Calculation 2 4 2 8" xfId="14442" xr:uid="{00000000-0005-0000-0000-000041380000}"/>
    <cellStyle name="Calculation 2 4 2 9" xfId="14443" xr:uid="{00000000-0005-0000-0000-000042380000}"/>
    <cellStyle name="Calculation 2 4 3" xfId="14444" xr:uid="{00000000-0005-0000-0000-000043380000}"/>
    <cellStyle name="Calculation 2 4 3 10" xfId="14445" xr:uid="{00000000-0005-0000-0000-000044380000}"/>
    <cellStyle name="Calculation 2 4 3 11" xfId="14446" xr:uid="{00000000-0005-0000-0000-000045380000}"/>
    <cellStyle name="Calculation 2 4 3 2" xfId="14447" xr:uid="{00000000-0005-0000-0000-000046380000}"/>
    <cellStyle name="Calculation 2 4 3 2 10" xfId="14448" xr:uid="{00000000-0005-0000-0000-000047380000}"/>
    <cellStyle name="Calculation 2 4 3 2 11" xfId="14449" xr:uid="{00000000-0005-0000-0000-000048380000}"/>
    <cellStyle name="Calculation 2 4 3 2 2" xfId="14450" xr:uid="{00000000-0005-0000-0000-000049380000}"/>
    <cellStyle name="Calculation 2 4 3 2 3" xfId="14451" xr:uid="{00000000-0005-0000-0000-00004A380000}"/>
    <cellStyle name="Calculation 2 4 3 2 4" xfId="14452" xr:uid="{00000000-0005-0000-0000-00004B380000}"/>
    <cellStyle name="Calculation 2 4 3 2 5" xfId="14453" xr:uid="{00000000-0005-0000-0000-00004C380000}"/>
    <cellStyle name="Calculation 2 4 3 2 6" xfId="14454" xr:uid="{00000000-0005-0000-0000-00004D380000}"/>
    <cellStyle name="Calculation 2 4 3 2 7" xfId="14455" xr:uid="{00000000-0005-0000-0000-00004E380000}"/>
    <cellStyle name="Calculation 2 4 3 2 8" xfId="14456" xr:uid="{00000000-0005-0000-0000-00004F380000}"/>
    <cellStyle name="Calculation 2 4 3 2 9" xfId="14457" xr:uid="{00000000-0005-0000-0000-000050380000}"/>
    <cellStyle name="Calculation 2 4 3 3" xfId="14458" xr:uid="{00000000-0005-0000-0000-000051380000}"/>
    <cellStyle name="Calculation 2 4 3 4" xfId="14459" xr:uid="{00000000-0005-0000-0000-000052380000}"/>
    <cellStyle name="Calculation 2 4 3 5" xfId="14460" xr:uid="{00000000-0005-0000-0000-000053380000}"/>
    <cellStyle name="Calculation 2 4 3 6" xfId="14461" xr:uid="{00000000-0005-0000-0000-000054380000}"/>
    <cellStyle name="Calculation 2 4 3 7" xfId="14462" xr:uid="{00000000-0005-0000-0000-000055380000}"/>
    <cellStyle name="Calculation 2 4 3 8" xfId="14463" xr:uid="{00000000-0005-0000-0000-000056380000}"/>
    <cellStyle name="Calculation 2 4 3 9" xfId="14464" xr:uid="{00000000-0005-0000-0000-000057380000}"/>
    <cellStyle name="Calculation 2 4 4" xfId="14465" xr:uid="{00000000-0005-0000-0000-000058380000}"/>
    <cellStyle name="Calculation 2 4 4 10" xfId="14466" xr:uid="{00000000-0005-0000-0000-000059380000}"/>
    <cellStyle name="Calculation 2 4 4 11" xfId="14467" xr:uid="{00000000-0005-0000-0000-00005A380000}"/>
    <cellStyle name="Calculation 2 4 4 2" xfId="14468" xr:uid="{00000000-0005-0000-0000-00005B380000}"/>
    <cellStyle name="Calculation 2 4 4 3" xfId="14469" xr:uid="{00000000-0005-0000-0000-00005C380000}"/>
    <cellStyle name="Calculation 2 4 4 4" xfId="14470" xr:uid="{00000000-0005-0000-0000-00005D380000}"/>
    <cellStyle name="Calculation 2 4 4 5" xfId="14471" xr:uid="{00000000-0005-0000-0000-00005E380000}"/>
    <cellStyle name="Calculation 2 4 4 6" xfId="14472" xr:uid="{00000000-0005-0000-0000-00005F380000}"/>
    <cellStyle name="Calculation 2 4 4 7" xfId="14473" xr:uid="{00000000-0005-0000-0000-000060380000}"/>
    <cellStyle name="Calculation 2 4 4 8" xfId="14474" xr:uid="{00000000-0005-0000-0000-000061380000}"/>
    <cellStyle name="Calculation 2 4 4 9" xfId="14475" xr:uid="{00000000-0005-0000-0000-000062380000}"/>
    <cellStyle name="Calculation 2 4 5" xfId="14476" xr:uid="{00000000-0005-0000-0000-000063380000}"/>
    <cellStyle name="Calculation 2 4 6" xfId="14477" xr:uid="{00000000-0005-0000-0000-000064380000}"/>
    <cellStyle name="Calculation 2 4 7" xfId="14478" xr:uid="{00000000-0005-0000-0000-000065380000}"/>
    <cellStyle name="Calculation 2 4 8" xfId="14479" xr:uid="{00000000-0005-0000-0000-000066380000}"/>
    <cellStyle name="Calculation 2 4 9" xfId="14480" xr:uid="{00000000-0005-0000-0000-000067380000}"/>
    <cellStyle name="Calculation 2 5" xfId="14481" xr:uid="{00000000-0005-0000-0000-000068380000}"/>
    <cellStyle name="Calculation 2 5 10" xfId="14482" xr:uid="{00000000-0005-0000-0000-000069380000}"/>
    <cellStyle name="Calculation 2 5 11" xfId="14483" xr:uid="{00000000-0005-0000-0000-00006A380000}"/>
    <cellStyle name="Calculation 2 5 12" xfId="14484" xr:uid="{00000000-0005-0000-0000-00006B380000}"/>
    <cellStyle name="Calculation 2 5 13" xfId="14485" xr:uid="{00000000-0005-0000-0000-00006C380000}"/>
    <cellStyle name="Calculation 2 5 2" xfId="14486" xr:uid="{00000000-0005-0000-0000-00006D380000}"/>
    <cellStyle name="Calculation 2 5 2 10" xfId="14487" xr:uid="{00000000-0005-0000-0000-00006E380000}"/>
    <cellStyle name="Calculation 2 5 2 11" xfId="14488" xr:uid="{00000000-0005-0000-0000-00006F380000}"/>
    <cellStyle name="Calculation 2 5 2 12" xfId="14489" xr:uid="{00000000-0005-0000-0000-000070380000}"/>
    <cellStyle name="Calculation 2 5 2 2" xfId="14490" xr:uid="{00000000-0005-0000-0000-000071380000}"/>
    <cellStyle name="Calculation 2 5 2 2 10" xfId="14491" xr:uid="{00000000-0005-0000-0000-000072380000}"/>
    <cellStyle name="Calculation 2 5 2 2 11" xfId="14492" xr:uid="{00000000-0005-0000-0000-000073380000}"/>
    <cellStyle name="Calculation 2 5 2 2 2" xfId="14493" xr:uid="{00000000-0005-0000-0000-000074380000}"/>
    <cellStyle name="Calculation 2 5 2 2 2 10" xfId="14494" xr:uid="{00000000-0005-0000-0000-000075380000}"/>
    <cellStyle name="Calculation 2 5 2 2 2 11" xfId="14495" xr:uid="{00000000-0005-0000-0000-000076380000}"/>
    <cellStyle name="Calculation 2 5 2 2 2 2" xfId="14496" xr:uid="{00000000-0005-0000-0000-000077380000}"/>
    <cellStyle name="Calculation 2 5 2 2 2 3" xfId="14497" xr:uid="{00000000-0005-0000-0000-000078380000}"/>
    <cellStyle name="Calculation 2 5 2 2 2 4" xfId="14498" xr:uid="{00000000-0005-0000-0000-000079380000}"/>
    <cellStyle name="Calculation 2 5 2 2 2 5" xfId="14499" xr:uid="{00000000-0005-0000-0000-00007A380000}"/>
    <cellStyle name="Calculation 2 5 2 2 2 6" xfId="14500" xr:uid="{00000000-0005-0000-0000-00007B380000}"/>
    <cellStyle name="Calculation 2 5 2 2 2 7" xfId="14501" xr:uid="{00000000-0005-0000-0000-00007C380000}"/>
    <cellStyle name="Calculation 2 5 2 2 2 8" xfId="14502" xr:uid="{00000000-0005-0000-0000-00007D380000}"/>
    <cellStyle name="Calculation 2 5 2 2 2 9" xfId="14503" xr:uid="{00000000-0005-0000-0000-00007E380000}"/>
    <cellStyle name="Calculation 2 5 2 2 3" xfId="14504" xr:uid="{00000000-0005-0000-0000-00007F380000}"/>
    <cellStyle name="Calculation 2 5 2 2 4" xfId="14505" xr:uid="{00000000-0005-0000-0000-000080380000}"/>
    <cellStyle name="Calculation 2 5 2 2 5" xfId="14506" xr:uid="{00000000-0005-0000-0000-000081380000}"/>
    <cellStyle name="Calculation 2 5 2 2 6" xfId="14507" xr:uid="{00000000-0005-0000-0000-000082380000}"/>
    <cellStyle name="Calculation 2 5 2 2 7" xfId="14508" xr:uid="{00000000-0005-0000-0000-000083380000}"/>
    <cellStyle name="Calculation 2 5 2 2 8" xfId="14509" xr:uid="{00000000-0005-0000-0000-000084380000}"/>
    <cellStyle name="Calculation 2 5 2 2 9" xfId="14510" xr:uid="{00000000-0005-0000-0000-000085380000}"/>
    <cellStyle name="Calculation 2 5 2 3" xfId="14511" xr:uid="{00000000-0005-0000-0000-000086380000}"/>
    <cellStyle name="Calculation 2 5 2 3 10" xfId="14512" xr:uid="{00000000-0005-0000-0000-000087380000}"/>
    <cellStyle name="Calculation 2 5 2 3 11" xfId="14513" xr:uid="{00000000-0005-0000-0000-000088380000}"/>
    <cellStyle name="Calculation 2 5 2 3 2" xfId="14514" xr:uid="{00000000-0005-0000-0000-000089380000}"/>
    <cellStyle name="Calculation 2 5 2 3 3" xfId="14515" xr:uid="{00000000-0005-0000-0000-00008A380000}"/>
    <cellStyle name="Calculation 2 5 2 3 4" xfId="14516" xr:uid="{00000000-0005-0000-0000-00008B380000}"/>
    <cellStyle name="Calculation 2 5 2 3 5" xfId="14517" xr:uid="{00000000-0005-0000-0000-00008C380000}"/>
    <cellStyle name="Calculation 2 5 2 3 6" xfId="14518" xr:uid="{00000000-0005-0000-0000-00008D380000}"/>
    <cellStyle name="Calculation 2 5 2 3 7" xfId="14519" xr:uid="{00000000-0005-0000-0000-00008E380000}"/>
    <cellStyle name="Calculation 2 5 2 3 8" xfId="14520" xr:uid="{00000000-0005-0000-0000-00008F380000}"/>
    <cellStyle name="Calculation 2 5 2 3 9" xfId="14521" xr:uid="{00000000-0005-0000-0000-000090380000}"/>
    <cellStyle name="Calculation 2 5 2 4" xfId="14522" xr:uid="{00000000-0005-0000-0000-000091380000}"/>
    <cellStyle name="Calculation 2 5 2 5" xfId="14523" xr:uid="{00000000-0005-0000-0000-000092380000}"/>
    <cellStyle name="Calculation 2 5 2 6" xfId="14524" xr:uid="{00000000-0005-0000-0000-000093380000}"/>
    <cellStyle name="Calculation 2 5 2 7" xfId="14525" xr:uid="{00000000-0005-0000-0000-000094380000}"/>
    <cellStyle name="Calculation 2 5 2 8" xfId="14526" xr:uid="{00000000-0005-0000-0000-000095380000}"/>
    <cellStyle name="Calculation 2 5 2 9" xfId="14527" xr:uid="{00000000-0005-0000-0000-000096380000}"/>
    <cellStyle name="Calculation 2 5 3" xfId="14528" xr:uid="{00000000-0005-0000-0000-000097380000}"/>
    <cellStyle name="Calculation 2 5 3 10" xfId="14529" xr:uid="{00000000-0005-0000-0000-000098380000}"/>
    <cellStyle name="Calculation 2 5 3 11" xfId="14530" xr:uid="{00000000-0005-0000-0000-000099380000}"/>
    <cellStyle name="Calculation 2 5 3 2" xfId="14531" xr:uid="{00000000-0005-0000-0000-00009A380000}"/>
    <cellStyle name="Calculation 2 5 3 2 10" xfId="14532" xr:uid="{00000000-0005-0000-0000-00009B380000}"/>
    <cellStyle name="Calculation 2 5 3 2 11" xfId="14533" xr:uid="{00000000-0005-0000-0000-00009C380000}"/>
    <cellStyle name="Calculation 2 5 3 2 2" xfId="14534" xr:uid="{00000000-0005-0000-0000-00009D380000}"/>
    <cellStyle name="Calculation 2 5 3 2 3" xfId="14535" xr:uid="{00000000-0005-0000-0000-00009E380000}"/>
    <cellStyle name="Calculation 2 5 3 2 4" xfId="14536" xr:uid="{00000000-0005-0000-0000-00009F380000}"/>
    <cellStyle name="Calculation 2 5 3 2 5" xfId="14537" xr:uid="{00000000-0005-0000-0000-0000A0380000}"/>
    <cellStyle name="Calculation 2 5 3 2 6" xfId="14538" xr:uid="{00000000-0005-0000-0000-0000A1380000}"/>
    <cellStyle name="Calculation 2 5 3 2 7" xfId="14539" xr:uid="{00000000-0005-0000-0000-0000A2380000}"/>
    <cellStyle name="Calculation 2 5 3 2 8" xfId="14540" xr:uid="{00000000-0005-0000-0000-0000A3380000}"/>
    <cellStyle name="Calculation 2 5 3 2 9" xfId="14541" xr:uid="{00000000-0005-0000-0000-0000A4380000}"/>
    <cellStyle name="Calculation 2 5 3 3" xfId="14542" xr:uid="{00000000-0005-0000-0000-0000A5380000}"/>
    <cellStyle name="Calculation 2 5 3 4" xfId="14543" xr:uid="{00000000-0005-0000-0000-0000A6380000}"/>
    <cellStyle name="Calculation 2 5 3 5" xfId="14544" xr:uid="{00000000-0005-0000-0000-0000A7380000}"/>
    <cellStyle name="Calculation 2 5 3 6" xfId="14545" xr:uid="{00000000-0005-0000-0000-0000A8380000}"/>
    <cellStyle name="Calculation 2 5 3 7" xfId="14546" xr:uid="{00000000-0005-0000-0000-0000A9380000}"/>
    <cellStyle name="Calculation 2 5 3 8" xfId="14547" xr:uid="{00000000-0005-0000-0000-0000AA380000}"/>
    <cellStyle name="Calculation 2 5 3 9" xfId="14548" xr:uid="{00000000-0005-0000-0000-0000AB380000}"/>
    <cellStyle name="Calculation 2 5 4" xfId="14549" xr:uid="{00000000-0005-0000-0000-0000AC380000}"/>
    <cellStyle name="Calculation 2 5 4 10" xfId="14550" xr:uid="{00000000-0005-0000-0000-0000AD380000}"/>
    <cellStyle name="Calculation 2 5 4 11" xfId="14551" xr:uid="{00000000-0005-0000-0000-0000AE380000}"/>
    <cellStyle name="Calculation 2 5 4 2" xfId="14552" xr:uid="{00000000-0005-0000-0000-0000AF380000}"/>
    <cellStyle name="Calculation 2 5 4 3" xfId="14553" xr:uid="{00000000-0005-0000-0000-0000B0380000}"/>
    <cellStyle name="Calculation 2 5 4 4" xfId="14554" xr:uid="{00000000-0005-0000-0000-0000B1380000}"/>
    <cellStyle name="Calculation 2 5 4 5" xfId="14555" xr:uid="{00000000-0005-0000-0000-0000B2380000}"/>
    <cellStyle name="Calculation 2 5 4 6" xfId="14556" xr:uid="{00000000-0005-0000-0000-0000B3380000}"/>
    <cellStyle name="Calculation 2 5 4 7" xfId="14557" xr:uid="{00000000-0005-0000-0000-0000B4380000}"/>
    <cellStyle name="Calculation 2 5 4 8" xfId="14558" xr:uid="{00000000-0005-0000-0000-0000B5380000}"/>
    <cellStyle name="Calculation 2 5 4 9" xfId="14559" xr:uid="{00000000-0005-0000-0000-0000B6380000}"/>
    <cellStyle name="Calculation 2 5 5" xfId="14560" xr:uid="{00000000-0005-0000-0000-0000B7380000}"/>
    <cellStyle name="Calculation 2 5 6" xfId="14561" xr:uid="{00000000-0005-0000-0000-0000B8380000}"/>
    <cellStyle name="Calculation 2 5 7" xfId="14562" xr:uid="{00000000-0005-0000-0000-0000B9380000}"/>
    <cellStyle name="Calculation 2 5 8" xfId="14563" xr:uid="{00000000-0005-0000-0000-0000BA380000}"/>
    <cellStyle name="Calculation 2 5 9" xfId="14564" xr:uid="{00000000-0005-0000-0000-0000BB380000}"/>
    <cellStyle name="Calculation 2 6" xfId="14565" xr:uid="{00000000-0005-0000-0000-0000BC380000}"/>
    <cellStyle name="Calculation 2 6 10" xfId="14566" xr:uid="{00000000-0005-0000-0000-0000BD380000}"/>
    <cellStyle name="Calculation 2 6 11" xfId="14567" xr:uid="{00000000-0005-0000-0000-0000BE380000}"/>
    <cellStyle name="Calculation 2 6 12" xfId="14568" xr:uid="{00000000-0005-0000-0000-0000BF380000}"/>
    <cellStyle name="Calculation 2 6 13" xfId="14569" xr:uid="{00000000-0005-0000-0000-0000C0380000}"/>
    <cellStyle name="Calculation 2 6 2" xfId="14570" xr:uid="{00000000-0005-0000-0000-0000C1380000}"/>
    <cellStyle name="Calculation 2 6 2 10" xfId="14571" xr:uid="{00000000-0005-0000-0000-0000C2380000}"/>
    <cellStyle name="Calculation 2 6 2 11" xfId="14572" xr:uid="{00000000-0005-0000-0000-0000C3380000}"/>
    <cellStyle name="Calculation 2 6 2 12" xfId="14573" xr:uid="{00000000-0005-0000-0000-0000C4380000}"/>
    <cellStyle name="Calculation 2 6 2 2" xfId="14574" xr:uid="{00000000-0005-0000-0000-0000C5380000}"/>
    <cellStyle name="Calculation 2 6 2 2 10" xfId="14575" xr:uid="{00000000-0005-0000-0000-0000C6380000}"/>
    <cellStyle name="Calculation 2 6 2 2 11" xfId="14576" xr:uid="{00000000-0005-0000-0000-0000C7380000}"/>
    <cellStyle name="Calculation 2 6 2 2 2" xfId="14577" xr:uid="{00000000-0005-0000-0000-0000C8380000}"/>
    <cellStyle name="Calculation 2 6 2 2 2 10" xfId="14578" xr:uid="{00000000-0005-0000-0000-0000C9380000}"/>
    <cellStyle name="Calculation 2 6 2 2 2 11" xfId="14579" xr:uid="{00000000-0005-0000-0000-0000CA380000}"/>
    <cellStyle name="Calculation 2 6 2 2 2 2" xfId="14580" xr:uid="{00000000-0005-0000-0000-0000CB380000}"/>
    <cellStyle name="Calculation 2 6 2 2 2 3" xfId="14581" xr:uid="{00000000-0005-0000-0000-0000CC380000}"/>
    <cellStyle name="Calculation 2 6 2 2 2 4" xfId="14582" xr:uid="{00000000-0005-0000-0000-0000CD380000}"/>
    <cellStyle name="Calculation 2 6 2 2 2 5" xfId="14583" xr:uid="{00000000-0005-0000-0000-0000CE380000}"/>
    <cellStyle name="Calculation 2 6 2 2 2 6" xfId="14584" xr:uid="{00000000-0005-0000-0000-0000CF380000}"/>
    <cellStyle name="Calculation 2 6 2 2 2 7" xfId="14585" xr:uid="{00000000-0005-0000-0000-0000D0380000}"/>
    <cellStyle name="Calculation 2 6 2 2 2 8" xfId="14586" xr:uid="{00000000-0005-0000-0000-0000D1380000}"/>
    <cellStyle name="Calculation 2 6 2 2 2 9" xfId="14587" xr:uid="{00000000-0005-0000-0000-0000D2380000}"/>
    <cellStyle name="Calculation 2 6 2 2 3" xfId="14588" xr:uid="{00000000-0005-0000-0000-0000D3380000}"/>
    <cellStyle name="Calculation 2 6 2 2 4" xfId="14589" xr:uid="{00000000-0005-0000-0000-0000D4380000}"/>
    <cellStyle name="Calculation 2 6 2 2 5" xfId="14590" xr:uid="{00000000-0005-0000-0000-0000D5380000}"/>
    <cellStyle name="Calculation 2 6 2 2 6" xfId="14591" xr:uid="{00000000-0005-0000-0000-0000D6380000}"/>
    <cellStyle name="Calculation 2 6 2 2 7" xfId="14592" xr:uid="{00000000-0005-0000-0000-0000D7380000}"/>
    <cellStyle name="Calculation 2 6 2 2 8" xfId="14593" xr:uid="{00000000-0005-0000-0000-0000D8380000}"/>
    <cellStyle name="Calculation 2 6 2 2 9" xfId="14594" xr:uid="{00000000-0005-0000-0000-0000D9380000}"/>
    <cellStyle name="Calculation 2 6 2 3" xfId="14595" xr:uid="{00000000-0005-0000-0000-0000DA380000}"/>
    <cellStyle name="Calculation 2 6 2 3 10" xfId="14596" xr:uid="{00000000-0005-0000-0000-0000DB380000}"/>
    <cellStyle name="Calculation 2 6 2 3 11" xfId="14597" xr:uid="{00000000-0005-0000-0000-0000DC380000}"/>
    <cellStyle name="Calculation 2 6 2 3 2" xfId="14598" xr:uid="{00000000-0005-0000-0000-0000DD380000}"/>
    <cellStyle name="Calculation 2 6 2 3 3" xfId="14599" xr:uid="{00000000-0005-0000-0000-0000DE380000}"/>
    <cellStyle name="Calculation 2 6 2 3 4" xfId="14600" xr:uid="{00000000-0005-0000-0000-0000DF380000}"/>
    <cellStyle name="Calculation 2 6 2 3 5" xfId="14601" xr:uid="{00000000-0005-0000-0000-0000E0380000}"/>
    <cellStyle name="Calculation 2 6 2 3 6" xfId="14602" xr:uid="{00000000-0005-0000-0000-0000E1380000}"/>
    <cellStyle name="Calculation 2 6 2 3 7" xfId="14603" xr:uid="{00000000-0005-0000-0000-0000E2380000}"/>
    <cellStyle name="Calculation 2 6 2 3 8" xfId="14604" xr:uid="{00000000-0005-0000-0000-0000E3380000}"/>
    <cellStyle name="Calculation 2 6 2 3 9" xfId="14605" xr:uid="{00000000-0005-0000-0000-0000E4380000}"/>
    <cellStyle name="Calculation 2 6 2 4" xfId="14606" xr:uid="{00000000-0005-0000-0000-0000E5380000}"/>
    <cellStyle name="Calculation 2 6 2 5" xfId="14607" xr:uid="{00000000-0005-0000-0000-0000E6380000}"/>
    <cellStyle name="Calculation 2 6 2 6" xfId="14608" xr:uid="{00000000-0005-0000-0000-0000E7380000}"/>
    <cellStyle name="Calculation 2 6 2 7" xfId="14609" xr:uid="{00000000-0005-0000-0000-0000E8380000}"/>
    <cellStyle name="Calculation 2 6 2 8" xfId="14610" xr:uid="{00000000-0005-0000-0000-0000E9380000}"/>
    <cellStyle name="Calculation 2 6 2 9" xfId="14611" xr:uid="{00000000-0005-0000-0000-0000EA380000}"/>
    <cellStyle name="Calculation 2 6 3" xfId="14612" xr:uid="{00000000-0005-0000-0000-0000EB380000}"/>
    <cellStyle name="Calculation 2 6 3 10" xfId="14613" xr:uid="{00000000-0005-0000-0000-0000EC380000}"/>
    <cellStyle name="Calculation 2 6 3 11" xfId="14614" xr:uid="{00000000-0005-0000-0000-0000ED380000}"/>
    <cellStyle name="Calculation 2 6 3 2" xfId="14615" xr:uid="{00000000-0005-0000-0000-0000EE380000}"/>
    <cellStyle name="Calculation 2 6 3 2 10" xfId="14616" xr:uid="{00000000-0005-0000-0000-0000EF380000}"/>
    <cellStyle name="Calculation 2 6 3 2 11" xfId="14617" xr:uid="{00000000-0005-0000-0000-0000F0380000}"/>
    <cellStyle name="Calculation 2 6 3 2 2" xfId="14618" xr:uid="{00000000-0005-0000-0000-0000F1380000}"/>
    <cellStyle name="Calculation 2 6 3 2 3" xfId="14619" xr:uid="{00000000-0005-0000-0000-0000F2380000}"/>
    <cellStyle name="Calculation 2 6 3 2 4" xfId="14620" xr:uid="{00000000-0005-0000-0000-0000F3380000}"/>
    <cellStyle name="Calculation 2 6 3 2 5" xfId="14621" xr:uid="{00000000-0005-0000-0000-0000F4380000}"/>
    <cellStyle name="Calculation 2 6 3 2 6" xfId="14622" xr:uid="{00000000-0005-0000-0000-0000F5380000}"/>
    <cellStyle name="Calculation 2 6 3 2 7" xfId="14623" xr:uid="{00000000-0005-0000-0000-0000F6380000}"/>
    <cellStyle name="Calculation 2 6 3 2 8" xfId="14624" xr:uid="{00000000-0005-0000-0000-0000F7380000}"/>
    <cellStyle name="Calculation 2 6 3 2 9" xfId="14625" xr:uid="{00000000-0005-0000-0000-0000F8380000}"/>
    <cellStyle name="Calculation 2 6 3 3" xfId="14626" xr:uid="{00000000-0005-0000-0000-0000F9380000}"/>
    <cellStyle name="Calculation 2 6 3 4" xfId="14627" xr:uid="{00000000-0005-0000-0000-0000FA380000}"/>
    <cellStyle name="Calculation 2 6 3 5" xfId="14628" xr:uid="{00000000-0005-0000-0000-0000FB380000}"/>
    <cellStyle name="Calculation 2 6 3 6" xfId="14629" xr:uid="{00000000-0005-0000-0000-0000FC380000}"/>
    <cellStyle name="Calculation 2 6 3 7" xfId="14630" xr:uid="{00000000-0005-0000-0000-0000FD380000}"/>
    <cellStyle name="Calculation 2 6 3 8" xfId="14631" xr:uid="{00000000-0005-0000-0000-0000FE380000}"/>
    <cellStyle name="Calculation 2 6 3 9" xfId="14632" xr:uid="{00000000-0005-0000-0000-0000FF380000}"/>
    <cellStyle name="Calculation 2 6 4" xfId="14633" xr:uid="{00000000-0005-0000-0000-000000390000}"/>
    <cellStyle name="Calculation 2 6 4 10" xfId="14634" xr:uid="{00000000-0005-0000-0000-000001390000}"/>
    <cellStyle name="Calculation 2 6 4 11" xfId="14635" xr:uid="{00000000-0005-0000-0000-000002390000}"/>
    <cellStyle name="Calculation 2 6 4 2" xfId="14636" xr:uid="{00000000-0005-0000-0000-000003390000}"/>
    <cellStyle name="Calculation 2 6 4 3" xfId="14637" xr:uid="{00000000-0005-0000-0000-000004390000}"/>
    <cellStyle name="Calculation 2 6 4 4" xfId="14638" xr:uid="{00000000-0005-0000-0000-000005390000}"/>
    <cellStyle name="Calculation 2 6 4 5" xfId="14639" xr:uid="{00000000-0005-0000-0000-000006390000}"/>
    <cellStyle name="Calculation 2 6 4 6" xfId="14640" xr:uid="{00000000-0005-0000-0000-000007390000}"/>
    <cellStyle name="Calculation 2 6 4 7" xfId="14641" xr:uid="{00000000-0005-0000-0000-000008390000}"/>
    <cellStyle name="Calculation 2 6 4 8" xfId="14642" xr:uid="{00000000-0005-0000-0000-000009390000}"/>
    <cellStyle name="Calculation 2 6 4 9" xfId="14643" xr:uid="{00000000-0005-0000-0000-00000A390000}"/>
    <cellStyle name="Calculation 2 6 5" xfId="14644" xr:uid="{00000000-0005-0000-0000-00000B390000}"/>
    <cellStyle name="Calculation 2 6 6" xfId="14645" xr:uid="{00000000-0005-0000-0000-00000C390000}"/>
    <cellStyle name="Calculation 2 6 7" xfId="14646" xr:uid="{00000000-0005-0000-0000-00000D390000}"/>
    <cellStyle name="Calculation 2 6 8" xfId="14647" xr:uid="{00000000-0005-0000-0000-00000E390000}"/>
    <cellStyle name="Calculation 2 6 9" xfId="14648" xr:uid="{00000000-0005-0000-0000-00000F390000}"/>
    <cellStyle name="Calculation 2 7" xfId="14649" xr:uid="{00000000-0005-0000-0000-000010390000}"/>
    <cellStyle name="Calculation 2 7 10" xfId="14650" xr:uid="{00000000-0005-0000-0000-000011390000}"/>
    <cellStyle name="Calculation 2 7 11" xfId="14651" xr:uid="{00000000-0005-0000-0000-000012390000}"/>
    <cellStyle name="Calculation 2 7 12" xfId="14652" xr:uid="{00000000-0005-0000-0000-000013390000}"/>
    <cellStyle name="Calculation 2 7 13" xfId="14653" xr:uid="{00000000-0005-0000-0000-000014390000}"/>
    <cellStyle name="Calculation 2 7 2" xfId="14654" xr:uid="{00000000-0005-0000-0000-000015390000}"/>
    <cellStyle name="Calculation 2 7 2 10" xfId="14655" xr:uid="{00000000-0005-0000-0000-000016390000}"/>
    <cellStyle name="Calculation 2 7 2 11" xfId="14656" xr:uid="{00000000-0005-0000-0000-000017390000}"/>
    <cellStyle name="Calculation 2 7 2 12" xfId="14657" xr:uid="{00000000-0005-0000-0000-000018390000}"/>
    <cellStyle name="Calculation 2 7 2 2" xfId="14658" xr:uid="{00000000-0005-0000-0000-000019390000}"/>
    <cellStyle name="Calculation 2 7 2 2 10" xfId="14659" xr:uid="{00000000-0005-0000-0000-00001A390000}"/>
    <cellStyle name="Calculation 2 7 2 2 11" xfId="14660" xr:uid="{00000000-0005-0000-0000-00001B390000}"/>
    <cellStyle name="Calculation 2 7 2 2 2" xfId="14661" xr:uid="{00000000-0005-0000-0000-00001C390000}"/>
    <cellStyle name="Calculation 2 7 2 2 2 10" xfId="14662" xr:uid="{00000000-0005-0000-0000-00001D390000}"/>
    <cellStyle name="Calculation 2 7 2 2 2 11" xfId="14663" xr:uid="{00000000-0005-0000-0000-00001E390000}"/>
    <cellStyle name="Calculation 2 7 2 2 2 2" xfId="14664" xr:uid="{00000000-0005-0000-0000-00001F390000}"/>
    <cellStyle name="Calculation 2 7 2 2 2 3" xfId="14665" xr:uid="{00000000-0005-0000-0000-000020390000}"/>
    <cellStyle name="Calculation 2 7 2 2 2 4" xfId="14666" xr:uid="{00000000-0005-0000-0000-000021390000}"/>
    <cellStyle name="Calculation 2 7 2 2 2 5" xfId="14667" xr:uid="{00000000-0005-0000-0000-000022390000}"/>
    <cellStyle name="Calculation 2 7 2 2 2 6" xfId="14668" xr:uid="{00000000-0005-0000-0000-000023390000}"/>
    <cellStyle name="Calculation 2 7 2 2 2 7" xfId="14669" xr:uid="{00000000-0005-0000-0000-000024390000}"/>
    <cellStyle name="Calculation 2 7 2 2 2 8" xfId="14670" xr:uid="{00000000-0005-0000-0000-000025390000}"/>
    <cellStyle name="Calculation 2 7 2 2 2 9" xfId="14671" xr:uid="{00000000-0005-0000-0000-000026390000}"/>
    <cellStyle name="Calculation 2 7 2 2 3" xfId="14672" xr:uid="{00000000-0005-0000-0000-000027390000}"/>
    <cellStyle name="Calculation 2 7 2 2 4" xfId="14673" xr:uid="{00000000-0005-0000-0000-000028390000}"/>
    <cellStyle name="Calculation 2 7 2 2 5" xfId="14674" xr:uid="{00000000-0005-0000-0000-000029390000}"/>
    <cellStyle name="Calculation 2 7 2 2 6" xfId="14675" xr:uid="{00000000-0005-0000-0000-00002A390000}"/>
    <cellStyle name="Calculation 2 7 2 2 7" xfId="14676" xr:uid="{00000000-0005-0000-0000-00002B390000}"/>
    <cellStyle name="Calculation 2 7 2 2 8" xfId="14677" xr:uid="{00000000-0005-0000-0000-00002C390000}"/>
    <cellStyle name="Calculation 2 7 2 2 9" xfId="14678" xr:uid="{00000000-0005-0000-0000-00002D390000}"/>
    <cellStyle name="Calculation 2 7 2 3" xfId="14679" xr:uid="{00000000-0005-0000-0000-00002E390000}"/>
    <cellStyle name="Calculation 2 7 2 3 10" xfId="14680" xr:uid="{00000000-0005-0000-0000-00002F390000}"/>
    <cellStyle name="Calculation 2 7 2 3 11" xfId="14681" xr:uid="{00000000-0005-0000-0000-000030390000}"/>
    <cellStyle name="Calculation 2 7 2 3 2" xfId="14682" xr:uid="{00000000-0005-0000-0000-000031390000}"/>
    <cellStyle name="Calculation 2 7 2 3 3" xfId="14683" xr:uid="{00000000-0005-0000-0000-000032390000}"/>
    <cellStyle name="Calculation 2 7 2 3 4" xfId="14684" xr:uid="{00000000-0005-0000-0000-000033390000}"/>
    <cellStyle name="Calculation 2 7 2 3 5" xfId="14685" xr:uid="{00000000-0005-0000-0000-000034390000}"/>
    <cellStyle name="Calculation 2 7 2 3 6" xfId="14686" xr:uid="{00000000-0005-0000-0000-000035390000}"/>
    <cellStyle name="Calculation 2 7 2 3 7" xfId="14687" xr:uid="{00000000-0005-0000-0000-000036390000}"/>
    <cellStyle name="Calculation 2 7 2 3 8" xfId="14688" xr:uid="{00000000-0005-0000-0000-000037390000}"/>
    <cellStyle name="Calculation 2 7 2 3 9" xfId="14689" xr:uid="{00000000-0005-0000-0000-000038390000}"/>
    <cellStyle name="Calculation 2 7 2 4" xfId="14690" xr:uid="{00000000-0005-0000-0000-000039390000}"/>
    <cellStyle name="Calculation 2 7 2 5" xfId="14691" xr:uid="{00000000-0005-0000-0000-00003A390000}"/>
    <cellStyle name="Calculation 2 7 2 6" xfId="14692" xr:uid="{00000000-0005-0000-0000-00003B390000}"/>
    <cellStyle name="Calculation 2 7 2 7" xfId="14693" xr:uid="{00000000-0005-0000-0000-00003C390000}"/>
    <cellStyle name="Calculation 2 7 2 8" xfId="14694" xr:uid="{00000000-0005-0000-0000-00003D390000}"/>
    <cellStyle name="Calculation 2 7 2 9" xfId="14695" xr:uid="{00000000-0005-0000-0000-00003E390000}"/>
    <cellStyle name="Calculation 2 7 3" xfId="14696" xr:uid="{00000000-0005-0000-0000-00003F390000}"/>
    <cellStyle name="Calculation 2 7 3 10" xfId="14697" xr:uid="{00000000-0005-0000-0000-000040390000}"/>
    <cellStyle name="Calculation 2 7 3 11" xfId="14698" xr:uid="{00000000-0005-0000-0000-000041390000}"/>
    <cellStyle name="Calculation 2 7 3 2" xfId="14699" xr:uid="{00000000-0005-0000-0000-000042390000}"/>
    <cellStyle name="Calculation 2 7 3 2 10" xfId="14700" xr:uid="{00000000-0005-0000-0000-000043390000}"/>
    <cellStyle name="Calculation 2 7 3 2 11" xfId="14701" xr:uid="{00000000-0005-0000-0000-000044390000}"/>
    <cellStyle name="Calculation 2 7 3 2 2" xfId="14702" xr:uid="{00000000-0005-0000-0000-000045390000}"/>
    <cellStyle name="Calculation 2 7 3 2 3" xfId="14703" xr:uid="{00000000-0005-0000-0000-000046390000}"/>
    <cellStyle name="Calculation 2 7 3 2 4" xfId="14704" xr:uid="{00000000-0005-0000-0000-000047390000}"/>
    <cellStyle name="Calculation 2 7 3 2 5" xfId="14705" xr:uid="{00000000-0005-0000-0000-000048390000}"/>
    <cellStyle name="Calculation 2 7 3 2 6" xfId="14706" xr:uid="{00000000-0005-0000-0000-000049390000}"/>
    <cellStyle name="Calculation 2 7 3 2 7" xfId="14707" xr:uid="{00000000-0005-0000-0000-00004A390000}"/>
    <cellStyle name="Calculation 2 7 3 2 8" xfId="14708" xr:uid="{00000000-0005-0000-0000-00004B390000}"/>
    <cellStyle name="Calculation 2 7 3 2 9" xfId="14709" xr:uid="{00000000-0005-0000-0000-00004C390000}"/>
    <cellStyle name="Calculation 2 7 3 3" xfId="14710" xr:uid="{00000000-0005-0000-0000-00004D390000}"/>
    <cellStyle name="Calculation 2 7 3 4" xfId="14711" xr:uid="{00000000-0005-0000-0000-00004E390000}"/>
    <cellStyle name="Calculation 2 7 3 5" xfId="14712" xr:uid="{00000000-0005-0000-0000-00004F390000}"/>
    <cellStyle name="Calculation 2 7 3 6" xfId="14713" xr:uid="{00000000-0005-0000-0000-000050390000}"/>
    <cellStyle name="Calculation 2 7 3 7" xfId="14714" xr:uid="{00000000-0005-0000-0000-000051390000}"/>
    <cellStyle name="Calculation 2 7 3 8" xfId="14715" xr:uid="{00000000-0005-0000-0000-000052390000}"/>
    <cellStyle name="Calculation 2 7 3 9" xfId="14716" xr:uid="{00000000-0005-0000-0000-000053390000}"/>
    <cellStyle name="Calculation 2 7 4" xfId="14717" xr:uid="{00000000-0005-0000-0000-000054390000}"/>
    <cellStyle name="Calculation 2 7 4 10" xfId="14718" xr:uid="{00000000-0005-0000-0000-000055390000}"/>
    <cellStyle name="Calculation 2 7 4 11" xfId="14719" xr:uid="{00000000-0005-0000-0000-000056390000}"/>
    <cellStyle name="Calculation 2 7 4 2" xfId="14720" xr:uid="{00000000-0005-0000-0000-000057390000}"/>
    <cellStyle name="Calculation 2 7 4 3" xfId="14721" xr:uid="{00000000-0005-0000-0000-000058390000}"/>
    <cellStyle name="Calculation 2 7 4 4" xfId="14722" xr:uid="{00000000-0005-0000-0000-000059390000}"/>
    <cellStyle name="Calculation 2 7 4 5" xfId="14723" xr:uid="{00000000-0005-0000-0000-00005A390000}"/>
    <cellStyle name="Calculation 2 7 4 6" xfId="14724" xr:uid="{00000000-0005-0000-0000-00005B390000}"/>
    <cellStyle name="Calculation 2 7 4 7" xfId="14725" xr:uid="{00000000-0005-0000-0000-00005C390000}"/>
    <cellStyle name="Calculation 2 7 4 8" xfId="14726" xr:uid="{00000000-0005-0000-0000-00005D390000}"/>
    <cellStyle name="Calculation 2 7 4 9" xfId="14727" xr:uid="{00000000-0005-0000-0000-00005E390000}"/>
    <cellStyle name="Calculation 2 7 5" xfId="14728" xr:uid="{00000000-0005-0000-0000-00005F390000}"/>
    <cellStyle name="Calculation 2 7 6" xfId="14729" xr:uid="{00000000-0005-0000-0000-000060390000}"/>
    <cellStyle name="Calculation 2 7 7" xfId="14730" xr:uid="{00000000-0005-0000-0000-000061390000}"/>
    <cellStyle name="Calculation 2 7 8" xfId="14731" xr:uid="{00000000-0005-0000-0000-000062390000}"/>
    <cellStyle name="Calculation 2 7 9" xfId="14732" xr:uid="{00000000-0005-0000-0000-000063390000}"/>
    <cellStyle name="Calculation 2 8" xfId="14733" xr:uid="{00000000-0005-0000-0000-000064390000}"/>
    <cellStyle name="Calculation 3" xfId="14734" xr:uid="{00000000-0005-0000-0000-000065390000}"/>
    <cellStyle name="Calculation 3 2" xfId="14735" xr:uid="{00000000-0005-0000-0000-000066390000}"/>
    <cellStyle name="Calculation 3 2 10" xfId="14736" xr:uid="{00000000-0005-0000-0000-000067390000}"/>
    <cellStyle name="Calculation 3 2 11" xfId="14737" xr:uid="{00000000-0005-0000-0000-000068390000}"/>
    <cellStyle name="Calculation 3 2 12" xfId="14738" xr:uid="{00000000-0005-0000-0000-000069390000}"/>
    <cellStyle name="Calculation 3 2 13" xfId="14739" xr:uid="{00000000-0005-0000-0000-00006A390000}"/>
    <cellStyle name="Calculation 3 2 2" xfId="14740" xr:uid="{00000000-0005-0000-0000-00006B390000}"/>
    <cellStyle name="Calculation 3 2 2 10" xfId="14741" xr:uid="{00000000-0005-0000-0000-00006C390000}"/>
    <cellStyle name="Calculation 3 2 2 11" xfId="14742" xr:uid="{00000000-0005-0000-0000-00006D390000}"/>
    <cellStyle name="Calculation 3 2 2 12" xfId="14743" xr:uid="{00000000-0005-0000-0000-00006E390000}"/>
    <cellStyle name="Calculation 3 2 2 2" xfId="14744" xr:uid="{00000000-0005-0000-0000-00006F390000}"/>
    <cellStyle name="Calculation 3 2 2 2 10" xfId="14745" xr:uid="{00000000-0005-0000-0000-000070390000}"/>
    <cellStyle name="Calculation 3 2 2 2 11" xfId="14746" xr:uid="{00000000-0005-0000-0000-000071390000}"/>
    <cellStyle name="Calculation 3 2 2 2 2" xfId="14747" xr:uid="{00000000-0005-0000-0000-000072390000}"/>
    <cellStyle name="Calculation 3 2 2 2 2 10" xfId="14748" xr:uid="{00000000-0005-0000-0000-000073390000}"/>
    <cellStyle name="Calculation 3 2 2 2 2 11" xfId="14749" xr:uid="{00000000-0005-0000-0000-000074390000}"/>
    <cellStyle name="Calculation 3 2 2 2 2 2" xfId="14750" xr:uid="{00000000-0005-0000-0000-000075390000}"/>
    <cellStyle name="Calculation 3 2 2 2 2 3" xfId="14751" xr:uid="{00000000-0005-0000-0000-000076390000}"/>
    <cellStyle name="Calculation 3 2 2 2 2 4" xfId="14752" xr:uid="{00000000-0005-0000-0000-000077390000}"/>
    <cellStyle name="Calculation 3 2 2 2 2 5" xfId="14753" xr:uid="{00000000-0005-0000-0000-000078390000}"/>
    <cellStyle name="Calculation 3 2 2 2 2 6" xfId="14754" xr:uid="{00000000-0005-0000-0000-000079390000}"/>
    <cellStyle name="Calculation 3 2 2 2 2 7" xfId="14755" xr:uid="{00000000-0005-0000-0000-00007A390000}"/>
    <cellStyle name="Calculation 3 2 2 2 2 8" xfId="14756" xr:uid="{00000000-0005-0000-0000-00007B390000}"/>
    <cellStyle name="Calculation 3 2 2 2 2 9" xfId="14757" xr:uid="{00000000-0005-0000-0000-00007C390000}"/>
    <cellStyle name="Calculation 3 2 2 2 3" xfId="14758" xr:uid="{00000000-0005-0000-0000-00007D390000}"/>
    <cellStyle name="Calculation 3 2 2 2 4" xfId="14759" xr:uid="{00000000-0005-0000-0000-00007E390000}"/>
    <cellStyle name="Calculation 3 2 2 2 5" xfId="14760" xr:uid="{00000000-0005-0000-0000-00007F390000}"/>
    <cellStyle name="Calculation 3 2 2 2 6" xfId="14761" xr:uid="{00000000-0005-0000-0000-000080390000}"/>
    <cellStyle name="Calculation 3 2 2 2 7" xfId="14762" xr:uid="{00000000-0005-0000-0000-000081390000}"/>
    <cellStyle name="Calculation 3 2 2 2 8" xfId="14763" xr:uid="{00000000-0005-0000-0000-000082390000}"/>
    <cellStyle name="Calculation 3 2 2 2 9" xfId="14764" xr:uid="{00000000-0005-0000-0000-000083390000}"/>
    <cellStyle name="Calculation 3 2 2 3" xfId="14765" xr:uid="{00000000-0005-0000-0000-000084390000}"/>
    <cellStyle name="Calculation 3 2 2 3 10" xfId="14766" xr:uid="{00000000-0005-0000-0000-000085390000}"/>
    <cellStyle name="Calculation 3 2 2 3 11" xfId="14767" xr:uid="{00000000-0005-0000-0000-000086390000}"/>
    <cellStyle name="Calculation 3 2 2 3 2" xfId="14768" xr:uid="{00000000-0005-0000-0000-000087390000}"/>
    <cellStyle name="Calculation 3 2 2 3 3" xfId="14769" xr:uid="{00000000-0005-0000-0000-000088390000}"/>
    <cellStyle name="Calculation 3 2 2 3 4" xfId="14770" xr:uid="{00000000-0005-0000-0000-000089390000}"/>
    <cellStyle name="Calculation 3 2 2 3 5" xfId="14771" xr:uid="{00000000-0005-0000-0000-00008A390000}"/>
    <cellStyle name="Calculation 3 2 2 3 6" xfId="14772" xr:uid="{00000000-0005-0000-0000-00008B390000}"/>
    <cellStyle name="Calculation 3 2 2 3 7" xfId="14773" xr:uid="{00000000-0005-0000-0000-00008C390000}"/>
    <cellStyle name="Calculation 3 2 2 3 8" xfId="14774" xr:uid="{00000000-0005-0000-0000-00008D390000}"/>
    <cellStyle name="Calculation 3 2 2 3 9" xfId="14775" xr:uid="{00000000-0005-0000-0000-00008E390000}"/>
    <cellStyle name="Calculation 3 2 2 4" xfId="14776" xr:uid="{00000000-0005-0000-0000-00008F390000}"/>
    <cellStyle name="Calculation 3 2 2 5" xfId="14777" xr:uid="{00000000-0005-0000-0000-000090390000}"/>
    <cellStyle name="Calculation 3 2 2 6" xfId="14778" xr:uid="{00000000-0005-0000-0000-000091390000}"/>
    <cellStyle name="Calculation 3 2 2 7" xfId="14779" xr:uid="{00000000-0005-0000-0000-000092390000}"/>
    <cellStyle name="Calculation 3 2 2 8" xfId="14780" xr:uid="{00000000-0005-0000-0000-000093390000}"/>
    <cellStyle name="Calculation 3 2 2 9" xfId="14781" xr:uid="{00000000-0005-0000-0000-000094390000}"/>
    <cellStyle name="Calculation 3 2 3" xfId="14782" xr:uid="{00000000-0005-0000-0000-000095390000}"/>
    <cellStyle name="Calculation 3 2 3 10" xfId="14783" xr:uid="{00000000-0005-0000-0000-000096390000}"/>
    <cellStyle name="Calculation 3 2 3 11" xfId="14784" xr:uid="{00000000-0005-0000-0000-000097390000}"/>
    <cellStyle name="Calculation 3 2 3 2" xfId="14785" xr:uid="{00000000-0005-0000-0000-000098390000}"/>
    <cellStyle name="Calculation 3 2 3 2 10" xfId="14786" xr:uid="{00000000-0005-0000-0000-000099390000}"/>
    <cellStyle name="Calculation 3 2 3 2 11" xfId="14787" xr:uid="{00000000-0005-0000-0000-00009A390000}"/>
    <cellStyle name="Calculation 3 2 3 2 2" xfId="14788" xr:uid="{00000000-0005-0000-0000-00009B390000}"/>
    <cellStyle name="Calculation 3 2 3 2 3" xfId="14789" xr:uid="{00000000-0005-0000-0000-00009C390000}"/>
    <cellStyle name="Calculation 3 2 3 2 4" xfId="14790" xr:uid="{00000000-0005-0000-0000-00009D390000}"/>
    <cellStyle name="Calculation 3 2 3 2 5" xfId="14791" xr:uid="{00000000-0005-0000-0000-00009E390000}"/>
    <cellStyle name="Calculation 3 2 3 2 6" xfId="14792" xr:uid="{00000000-0005-0000-0000-00009F390000}"/>
    <cellStyle name="Calculation 3 2 3 2 7" xfId="14793" xr:uid="{00000000-0005-0000-0000-0000A0390000}"/>
    <cellStyle name="Calculation 3 2 3 2 8" xfId="14794" xr:uid="{00000000-0005-0000-0000-0000A1390000}"/>
    <cellStyle name="Calculation 3 2 3 2 9" xfId="14795" xr:uid="{00000000-0005-0000-0000-0000A2390000}"/>
    <cellStyle name="Calculation 3 2 3 3" xfId="14796" xr:uid="{00000000-0005-0000-0000-0000A3390000}"/>
    <cellStyle name="Calculation 3 2 3 4" xfId="14797" xr:uid="{00000000-0005-0000-0000-0000A4390000}"/>
    <cellStyle name="Calculation 3 2 3 5" xfId="14798" xr:uid="{00000000-0005-0000-0000-0000A5390000}"/>
    <cellStyle name="Calculation 3 2 3 6" xfId="14799" xr:uid="{00000000-0005-0000-0000-0000A6390000}"/>
    <cellStyle name="Calculation 3 2 3 7" xfId="14800" xr:uid="{00000000-0005-0000-0000-0000A7390000}"/>
    <cellStyle name="Calculation 3 2 3 8" xfId="14801" xr:uid="{00000000-0005-0000-0000-0000A8390000}"/>
    <cellStyle name="Calculation 3 2 3 9" xfId="14802" xr:uid="{00000000-0005-0000-0000-0000A9390000}"/>
    <cellStyle name="Calculation 3 2 4" xfId="14803" xr:uid="{00000000-0005-0000-0000-0000AA390000}"/>
    <cellStyle name="Calculation 3 2 4 10" xfId="14804" xr:uid="{00000000-0005-0000-0000-0000AB390000}"/>
    <cellStyle name="Calculation 3 2 4 11" xfId="14805" xr:uid="{00000000-0005-0000-0000-0000AC390000}"/>
    <cellStyle name="Calculation 3 2 4 2" xfId="14806" xr:uid="{00000000-0005-0000-0000-0000AD390000}"/>
    <cellStyle name="Calculation 3 2 4 3" xfId="14807" xr:uid="{00000000-0005-0000-0000-0000AE390000}"/>
    <cellStyle name="Calculation 3 2 4 4" xfId="14808" xr:uid="{00000000-0005-0000-0000-0000AF390000}"/>
    <cellStyle name="Calculation 3 2 4 5" xfId="14809" xr:uid="{00000000-0005-0000-0000-0000B0390000}"/>
    <cellStyle name="Calculation 3 2 4 6" xfId="14810" xr:uid="{00000000-0005-0000-0000-0000B1390000}"/>
    <cellStyle name="Calculation 3 2 4 7" xfId="14811" xr:uid="{00000000-0005-0000-0000-0000B2390000}"/>
    <cellStyle name="Calculation 3 2 4 8" xfId="14812" xr:uid="{00000000-0005-0000-0000-0000B3390000}"/>
    <cellStyle name="Calculation 3 2 4 9" xfId="14813" xr:uid="{00000000-0005-0000-0000-0000B4390000}"/>
    <cellStyle name="Calculation 3 2 5" xfId="14814" xr:uid="{00000000-0005-0000-0000-0000B5390000}"/>
    <cellStyle name="Calculation 3 2 6" xfId="14815" xr:uid="{00000000-0005-0000-0000-0000B6390000}"/>
    <cellStyle name="Calculation 3 2 7" xfId="14816" xr:uid="{00000000-0005-0000-0000-0000B7390000}"/>
    <cellStyle name="Calculation 3 2 8" xfId="14817" xr:uid="{00000000-0005-0000-0000-0000B8390000}"/>
    <cellStyle name="Calculation 3 2 9" xfId="14818" xr:uid="{00000000-0005-0000-0000-0000B9390000}"/>
    <cellStyle name="Calculation 3 3" xfId="14819" xr:uid="{00000000-0005-0000-0000-0000BA390000}"/>
    <cellStyle name="Calculation 3 3 10" xfId="14820" xr:uid="{00000000-0005-0000-0000-0000BB390000}"/>
    <cellStyle name="Calculation 3 3 11" xfId="14821" xr:uid="{00000000-0005-0000-0000-0000BC390000}"/>
    <cellStyle name="Calculation 3 3 12" xfId="14822" xr:uid="{00000000-0005-0000-0000-0000BD390000}"/>
    <cellStyle name="Calculation 3 3 13" xfId="14823" xr:uid="{00000000-0005-0000-0000-0000BE390000}"/>
    <cellStyle name="Calculation 3 3 2" xfId="14824" xr:uid="{00000000-0005-0000-0000-0000BF390000}"/>
    <cellStyle name="Calculation 3 3 2 10" xfId="14825" xr:uid="{00000000-0005-0000-0000-0000C0390000}"/>
    <cellStyle name="Calculation 3 3 2 11" xfId="14826" xr:uid="{00000000-0005-0000-0000-0000C1390000}"/>
    <cellStyle name="Calculation 3 3 2 12" xfId="14827" xr:uid="{00000000-0005-0000-0000-0000C2390000}"/>
    <cellStyle name="Calculation 3 3 2 2" xfId="14828" xr:uid="{00000000-0005-0000-0000-0000C3390000}"/>
    <cellStyle name="Calculation 3 3 2 2 10" xfId="14829" xr:uid="{00000000-0005-0000-0000-0000C4390000}"/>
    <cellStyle name="Calculation 3 3 2 2 11" xfId="14830" xr:uid="{00000000-0005-0000-0000-0000C5390000}"/>
    <cellStyle name="Calculation 3 3 2 2 2" xfId="14831" xr:uid="{00000000-0005-0000-0000-0000C6390000}"/>
    <cellStyle name="Calculation 3 3 2 2 2 10" xfId="14832" xr:uid="{00000000-0005-0000-0000-0000C7390000}"/>
    <cellStyle name="Calculation 3 3 2 2 2 11" xfId="14833" xr:uid="{00000000-0005-0000-0000-0000C8390000}"/>
    <cellStyle name="Calculation 3 3 2 2 2 2" xfId="14834" xr:uid="{00000000-0005-0000-0000-0000C9390000}"/>
    <cellStyle name="Calculation 3 3 2 2 2 3" xfId="14835" xr:uid="{00000000-0005-0000-0000-0000CA390000}"/>
    <cellStyle name="Calculation 3 3 2 2 2 4" xfId="14836" xr:uid="{00000000-0005-0000-0000-0000CB390000}"/>
    <cellStyle name="Calculation 3 3 2 2 2 5" xfId="14837" xr:uid="{00000000-0005-0000-0000-0000CC390000}"/>
    <cellStyle name="Calculation 3 3 2 2 2 6" xfId="14838" xr:uid="{00000000-0005-0000-0000-0000CD390000}"/>
    <cellStyle name="Calculation 3 3 2 2 2 7" xfId="14839" xr:uid="{00000000-0005-0000-0000-0000CE390000}"/>
    <cellStyle name="Calculation 3 3 2 2 2 8" xfId="14840" xr:uid="{00000000-0005-0000-0000-0000CF390000}"/>
    <cellStyle name="Calculation 3 3 2 2 2 9" xfId="14841" xr:uid="{00000000-0005-0000-0000-0000D0390000}"/>
    <cellStyle name="Calculation 3 3 2 2 3" xfId="14842" xr:uid="{00000000-0005-0000-0000-0000D1390000}"/>
    <cellStyle name="Calculation 3 3 2 2 4" xfId="14843" xr:uid="{00000000-0005-0000-0000-0000D2390000}"/>
    <cellStyle name="Calculation 3 3 2 2 5" xfId="14844" xr:uid="{00000000-0005-0000-0000-0000D3390000}"/>
    <cellStyle name="Calculation 3 3 2 2 6" xfId="14845" xr:uid="{00000000-0005-0000-0000-0000D4390000}"/>
    <cellStyle name="Calculation 3 3 2 2 7" xfId="14846" xr:uid="{00000000-0005-0000-0000-0000D5390000}"/>
    <cellStyle name="Calculation 3 3 2 2 8" xfId="14847" xr:uid="{00000000-0005-0000-0000-0000D6390000}"/>
    <cellStyle name="Calculation 3 3 2 2 9" xfId="14848" xr:uid="{00000000-0005-0000-0000-0000D7390000}"/>
    <cellStyle name="Calculation 3 3 2 3" xfId="14849" xr:uid="{00000000-0005-0000-0000-0000D8390000}"/>
    <cellStyle name="Calculation 3 3 2 3 10" xfId="14850" xr:uid="{00000000-0005-0000-0000-0000D9390000}"/>
    <cellStyle name="Calculation 3 3 2 3 11" xfId="14851" xr:uid="{00000000-0005-0000-0000-0000DA390000}"/>
    <cellStyle name="Calculation 3 3 2 3 2" xfId="14852" xr:uid="{00000000-0005-0000-0000-0000DB390000}"/>
    <cellStyle name="Calculation 3 3 2 3 3" xfId="14853" xr:uid="{00000000-0005-0000-0000-0000DC390000}"/>
    <cellStyle name="Calculation 3 3 2 3 4" xfId="14854" xr:uid="{00000000-0005-0000-0000-0000DD390000}"/>
    <cellStyle name="Calculation 3 3 2 3 5" xfId="14855" xr:uid="{00000000-0005-0000-0000-0000DE390000}"/>
    <cellStyle name="Calculation 3 3 2 3 6" xfId="14856" xr:uid="{00000000-0005-0000-0000-0000DF390000}"/>
    <cellStyle name="Calculation 3 3 2 3 7" xfId="14857" xr:uid="{00000000-0005-0000-0000-0000E0390000}"/>
    <cellStyle name="Calculation 3 3 2 3 8" xfId="14858" xr:uid="{00000000-0005-0000-0000-0000E1390000}"/>
    <cellStyle name="Calculation 3 3 2 3 9" xfId="14859" xr:uid="{00000000-0005-0000-0000-0000E2390000}"/>
    <cellStyle name="Calculation 3 3 2 4" xfId="14860" xr:uid="{00000000-0005-0000-0000-0000E3390000}"/>
    <cellStyle name="Calculation 3 3 2 5" xfId="14861" xr:uid="{00000000-0005-0000-0000-0000E4390000}"/>
    <cellStyle name="Calculation 3 3 2 6" xfId="14862" xr:uid="{00000000-0005-0000-0000-0000E5390000}"/>
    <cellStyle name="Calculation 3 3 2 7" xfId="14863" xr:uid="{00000000-0005-0000-0000-0000E6390000}"/>
    <cellStyle name="Calculation 3 3 2 8" xfId="14864" xr:uid="{00000000-0005-0000-0000-0000E7390000}"/>
    <cellStyle name="Calculation 3 3 2 9" xfId="14865" xr:uid="{00000000-0005-0000-0000-0000E8390000}"/>
    <cellStyle name="Calculation 3 3 3" xfId="14866" xr:uid="{00000000-0005-0000-0000-0000E9390000}"/>
    <cellStyle name="Calculation 3 3 3 10" xfId="14867" xr:uid="{00000000-0005-0000-0000-0000EA390000}"/>
    <cellStyle name="Calculation 3 3 3 11" xfId="14868" xr:uid="{00000000-0005-0000-0000-0000EB390000}"/>
    <cellStyle name="Calculation 3 3 3 2" xfId="14869" xr:uid="{00000000-0005-0000-0000-0000EC390000}"/>
    <cellStyle name="Calculation 3 3 3 2 10" xfId="14870" xr:uid="{00000000-0005-0000-0000-0000ED390000}"/>
    <cellStyle name="Calculation 3 3 3 2 11" xfId="14871" xr:uid="{00000000-0005-0000-0000-0000EE390000}"/>
    <cellStyle name="Calculation 3 3 3 2 2" xfId="14872" xr:uid="{00000000-0005-0000-0000-0000EF390000}"/>
    <cellStyle name="Calculation 3 3 3 2 3" xfId="14873" xr:uid="{00000000-0005-0000-0000-0000F0390000}"/>
    <cellStyle name="Calculation 3 3 3 2 4" xfId="14874" xr:uid="{00000000-0005-0000-0000-0000F1390000}"/>
    <cellStyle name="Calculation 3 3 3 2 5" xfId="14875" xr:uid="{00000000-0005-0000-0000-0000F2390000}"/>
    <cellStyle name="Calculation 3 3 3 2 6" xfId="14876" xr:uid="{00000000-0005-0000-0000-0000F3390000}"/>
    <cellStyle name="Calculation 3 3 3 2 7" xfId="14877" xr:uid="{00000000-0005-0000-0000-0000F4390000}"/>
    <cellStyle name="Calculation 3 3 3 2 8" xfId="14878" xr:uid="{00000000-0005-0000-0000-0000F5390000}"/>
    <cellStyle name="Calculation 3 3 3 2 9" xfId="14879" xr:uid="{00000000-0005-0000-0000-0000F6390000}"/>
    <cellStyle name="Calculation 3 3 3 3" xfId="14880" xr:uid="{00000000-0005-0000-0000-0000F7390000}"/>
    <cellStyle name="Calculation 3 3 3 4" xfId="14881" xr:uid="{00000000-0005-0000-0000-0000F8390000}"/>
    <cellStyle name="Calculation 3 3 3 5" xfId="14882" xr:uid="{00000000-0005-0000-0000-0000F9390000}"/>
    <cellStyle name="Calculation 3 3 3 6" xfId="14883" xr:uid="{00000000-0005-0000-0000-0000FA390000}"/>
    <cellStyle name="Calculation 3 3 3 7" xfId="14884" xr:uid="{00000000-0005-0000-0000-0000FB390000}"/>
    <cellStyle name="Calculation 3 3 3 8" xfId="14885" xr:uid="{00000000-0005-0000-0000-0000FC390000}"/>
    <cellStyle name="Calculation 3 3 3 9" xfId="14886" xr:uid="{00000000-0005-0000-0000-0000FD390000}"/>
    <cellStyle name="Calculation 3 3 4" xfId="14887" xr:uid="{00000000-0005-0000-0000-0000FE390000}"/>
    <cellStyle name="Calculation 3 3 4 10" xfId="14888" xr:uid="{00000000-0005-0000-0000-0000FF390000}"/>
    <cellStyle name="Calculation 3 3 4 11" xfId="14889" xr:uid="{00000000-0005-0000-0000-0000003A0000}"/>
    <cellStyle name="Calculation 3 3 4 2" xfId="14890" xr:uid="{00000000-0005-0000-0000-0000013A0000}"/>
    <cellStyle name="Calculation 3 3 4 3" xfId="14891" xr:uid="{00000000-0005-0000-0000-0000023A0000}"/>
    <cellStyle name="Calculation 3 3 4 4" xfId="14892" xr:uid="{00000000-0005-0000-0000-0000033A0000}"/>
    <cellStyle name="Calculation 3 3 4 5" xfId="14893" xr:uid="{00000000-0005-0000-0000-0000043A0000}"/>
    <cellStyle name="Calculation 3 3 4 6" xfId="14894" xr:uid="{00000000-0005-0000-0000-0000053A0000}"/>
    <cellStyle name="Calculation 3 3 4 7" xfId="14895" xr:uid="{00000000-0005-0000-0000-0000063A0000}"/>
    <cellStyle name="Calculation 3 3 4 8" xfId="14896" xr:uid="{00000000-0005-0000-0000-0000073A0000}"/>
    <cellStyle name="Calculation 3 3 4 9" xfId="14897" xr:uid="{00000000-0005-0000-0000-0000083A0000}"/>
    <cellStyle name="Calculation 3 3 5" xfId="14898" xr:uid="{00000000-0005-0000-0000-0000093A0000}"/>
    <cellStyle name="Calculation 3 3 6" xfId="14899" xr:uid="{00000000-0005-0000-0000-00000A3A0000}"/>
    <cellStyle name="Calculation 3 3 7" xfId="14900" xr:uid="{00000000-0005-0000-0000-00000B3A0000}"/>
    <cellStyle name="Calculation 3 3 8" xfId="14901" xr:uid="{00000000-0005-0000-0000-00000C3A0000}"/>
    <cellStyle name="Calculation 3 3 9" xfId="14902" xr:uid="{00000000-0005-0000-0000-00000D3A0000}"/>
    <cellStyle name="Calculation 3 4" xfId="14903" xr:uid="{00000000-0005-0000-0000-00000E3A0000}"/>
    <cellStyle name="Calculation 3 4 10" xfId="14904" xr:uid="{00000000-0005-0000-0000-00000F3A0000}"/>
    <cellStyle name="Calculation 3 4 11" xfId="14905" xr:uid="{00000000-0005-0000-0000-0000103A0000}"/>
    <cellStyle name="Calculation 3 4 12" xfId="14906" xr:uid="{00000000-0005-0000-0000-0000113A0000}"/>
    <cellStyle name="Calculation 3 4 13" xfId="14907" xr:uid="{00000000-0005-0000-0000-0000123A0000}"/>
    <cellStyle name="Calculation 3 4 2" xfId="14908" xr:uid="{00000000-0005-0000-0000-0000133A0000}"/>
    <cellStyle name="Calculation 3 4 2 10" xfId="14909" xr:uid="{00000000-0005-0000-0000-0000143A0000}"/>
    <cellStyle name="Calculation 3 4 2 11" xfId="14910" xr:uid="{00000000-0005-0000-0000-0000153A0000}"/>
    <cellStyle name="Calculation 3 4 2 12" xfId="14911" xr:uid="{00000000-0005-0000-0000-0000163A0000}"/>
    <cellStyle name="Calculation 3 4 2 2" xfId="14912" xr:uid="{00000000-0005-0000-0000-0000173A0000}"/>
    <cellStyle name="Calculation 3 4 2 2 10" xfId="14913" xr:uid="{00000000-0005-0000-0000-0000183A0000}"/>
    <cellStyle name="Calculation 3 4 2 2 11" xfId="14914" xr:uid="{00000000-0005-0000-0000-0000193A0000}"/>
    <cellStyle name="Calculation 3 4 2 2 2" xfId="14915" xr:uid="{00000000-0005-0000-0000-00001A3A0000}"/>
    <cellStyle name="Calculation 3 4 2 2 2 10" xfId="14916" xr:uid="{00000000-0005-0000-0000-00001B3A0000}"/>
    <cellStyle name="Calculation 3 4 2 2 2 11" xfId="14917" xr:uid="{00000000-0005-0000-0000-00001C3A0000}"/>
    <cellStyle name="Calculation 3 4 2 2 2 2" xfId="14918" xr:uid="{00000000-0005-0000-0000-00001D3A0000}"/>
    <cellStyle name="Calculation 3 4 2 2 2 3" xfId="14919" xr:uid="{00000000-0005-0000-0000-00001E3A0000}"/>
    <cellStyle name="Calculation 3 4 2 2 2 4" xfId="14920" xr:uid="{00000000-0005-0000-0000-00001F3A0000}"/>
    <cellStyle name="Calculation 3 4 2 2 2 5" xfId="14921" xr:uid="{00000000-0005-0000-0000-0000203A0000}"/>
    <cellStyle name="Calculation 3 4 2 2 2 6" xfId="14922" xr:uid="{00000000-0005-0000-0000-0000213A0000}"/>
    <cellStyle name="Calculation 3 4 2 2 2 7" xfId="14923" xr:uid="{00000000-0005-0000-0000-0000223A0000}"/>
    <cellStyle name="Calculation 3 4 2 2 2 8" xfId="14924" xr:uid="{00000000-0005-0000-0000-0000233A0000}"/>
    <cellStyle name="Calculation 3 4 2 2 2 9" xfId="14925" xr:uid="{00000000-0005-0000-0000-0000243A0000}"/>
    <cellStyle name="Calculation 3 4 2 2 3" xfId="14926" xr:uid="{00000000-0005-0000-0000-0000253A0000}"/>
    <cellStyle name="Calculation 3 4 2 2 4" xfId="14927" xr:uid="{00000000-0005-0000-0000-0000263A0000}"/>
    <cellStyle name="Calculation 3 4 2 2 5" xfId="14928" xr:uid="{00000000-0005-0000-0000-0000273A0000}"/>
    <cellStyle name="Calculation 3 4 2 2 6" xfId="14929" xr:uid="{00000000-0005-0000-0000-0000283A0000}"/>
    <cellStyle name="Calculation 3 4 2 2 7" xfId="14930" xr:uid="{00000000-0005-0000-0000-0000293A0000}"/>
    <cellStyle name="Calculation 3 4 2 2 8" xfId="14931" xr:uid="{00000000-0005-0000-0000-00002A3A0000}"/>
    <cellStyle name="Calculation 3 4 2 2 9" xfId="14932" xr:uid="{00000000-0005-0000-0000-00002B3A0000}"/>
    <cellStyle name="Calculation 3 4 2 3" xfId="14933" xr:uid="{00000000-0005-0000-0000-00002C3A0000}"/>
    <cellStyle name="Calculation 3 4 2 3 10" xfId="14934" xr:uid="{00000000-0005-0000-0000-00002D3A0000}"/>
    <cellStyle name="Calculation 3 4 2 3 11" xfId="14935" xr:uid="{00000000-0005-0000-0000-00002E3A0000}"/>
    <cellStyle name="Calculation 3 4 2 3 2" xfId="14936" xr:uid="{00000000-0005-0000-0000-00002F3A0000}"/>
    <cellStyle name="Calculation 3 4 2 3 3" xfId="14937" xr:uid="{00000000-0005-0000-0000-0000303A0000}"/>
    <cellStyle name="Calculation 3 4 2 3 4" xfId="14938" xr:uid="{00000000-0005-0000-0000-0000313A0000}"/>
    <cellStyle name="Calculation 3 4 2 3 5" xfId="14939" xr:uid="{00000000-0005-0000-0000-0000323A0000}"/>
    <cellStyle name="Calculation 3 4 2 3 6" xfId="14940" xr:uid="{00000000-0005-0000-0000-0000333A0000}"/>
    <cellStyle name="Calculation 3 4 2 3 7" xfId="14941" xr:uid="{00000000-0005-0000-0000-0000343A0000}"/>
    <cellStyle name="Calculation 3 4 2 3 8" xfId="14942" xr:uid="{00000000-0005-0000-0000-0000353A0000}"/>
    <cellStyle name="Calculation 3 4 2 3 9" xfId="14943" xr:uid="{00000000-0005-0000-0000-0000363A0000}"/>
    <cellStyle name="Calculation 3 4 2 4" xfId="14944" xr:uid="{00000000-0005-0000-0000-0000373A0000}"/>
    <cellStyle name="Calculation 3 4 2 5" xfId="14945" xr:uid="{00000000-0005-0000-0000-0000383A0000}"/>
    <cellStyle name="Calculation 3 4 2 6" xfId="14946" xr:uid="{00000000-0005-0000-0000-0000393A0000}"/>
    <cellStyle name="Calculation 3 4 2 7" xfId="14947" xr:uid="{00000000-0005-0000-0000-00003A3A0000}"/>
    <cellStyle name="Calculation 3 4 2 8" xfId="14948" xr:uid="{00000000-0005-0000-0000-00003B3A0000}"/>
    <cellStyle name="Calculation 3 4 2 9" xfId="14949" xr:uid="{00000000-0005-0000-0000-00003C3A0000}"/>
    <cellStyle name="Calculation 3 4 3" xfId="14950" xr:uid="{00000000-0005-0000-0000-00003D3A0000}"/>
    <cellStyle name="Calculation 3 4 3 10" xfId="14951" xr:uid="{00000000-0005-0000-0000-00003E3A0000}"/>
    <cellStyle name="Calculation 3 4 3 11" xfId="14952" xr:uid="{00000000-0005-0000-0000-00003F3A0000}"/>
    <cellStyle name="Calculation 3 4 3 2" xfId="14953" xr:uid="{00000000-0005-0000-0000-0000403A0000}"/>
    <cellStyle name="Calculation 3 4 3 2 10" xfId="14954" xr:uid="{00000000-0005-0000-0000-0000413A0000}"/>
    <cellStyle name="Calculation 3 4 3 2 11" xfId="14955" xr:uid="{00000000-0005-0000-0000-0000423A0000}"/>
    <cellStyle name="Calculation 3 4 3 2 2" xfId="14956" xr:uid="{00000000-0005-0000-0000-0000433A0000}"/>
    <cellStyle name="Calculation 3 4 3 2 3" xfId="14957" xr:uid="{00000000-0005-0000-0000-0000443A0000}"/>
    <cellStyle name="Calculation 3 4 3 2 4" xfId="14958" xr:uid="{00000000-0005-0000-0000-0000453A0000}"/>
    <cellStyle name="Calculation 3 4 3 2 5" xfId="14959" xr:uid="{00000000-0005-0000-0000-0000463A0000}"/>
    <cellStyle name="Calculation 3 4 3 2 6" xfId="14960" xr:uid="{00000000-0005-0000-0000-0000473A0000}"/>
    <cellStyle name="Calculation 3 4 3 2 7" xfId="14961" xr:uid="{00000000-0005-0000-0000-0000483A0000}"/>
    <cellStyle name="Calculation 3 4 3 2 8" xfId="14962" xr:uid="{00000000-0005-0000-0000-0000493A0000}"/>
    <cellStyle name="Calculation 3 4 3 2 9" xfId="14963" xr:uid="{00000000-0005-0000-0000-00004A3A0000}"/>
    <cellStyle name="Calculation 3 4 3 3" xfId="14964" xr:uid="{00000000-0005-0000-0000-00004B3A0000}"/>
    <cellStyle name="Calculation 3 4 3 4" xfId="14965" xr:uid="{00000000-0005-0000-0000-00004C3A0000}"/>
    <cellStyle name="Calculation 3 4 3 5" xfId="14966" xr:uid="{00000000-0005-0000-0000-00004D3A0000}"/>
    <cellStyle name="Calculation 3 4 3 6" xfId="14967" xr:uid="{00000000-0005-0000-0000-00004E3A0000}"/>
    <cellStyle name="Calculation 3 4 3 7" xfId="14968" xr:uid="{00000000-0005-0000-0000-00004F3A0000}"/>
    <cellStyle name="Calculation 3 4 3 8" xfId="14969" xr:uid="{00000000-0005-0000-0000-0000503A0000}"/>
    <cellStyle name="Calculation 3 4 3 9" xfId="14970" xr:uid="{00000000-0005-0000-0000-0000513A0000}"/>
    <cellStyle name="Calculation 3 4 4" xfId="14971" xr:uid="{00000000-0005-0000-0000-0000523A0000}"/>
    <cellStyle name="Calculation 3 4 4 10" xfId="14972" xr:uid="{00000000-0005-0000-0000-0000533A0000}"/>
    <cellStyle name="Calculation 3 4 4 11" xfId="14973" xr:uid="{00000000-0005-0000-0000-0000543A0000}"/>
    <cellStyle name="Calculation 3 4 4 2" xfId="14974" xr:uid="{00000000-0005-0000-0000-0000553A0000}"/>
    <cellStyle name="Calculation 3 4 4 3" xfId="14975" xr:uid="{00000000-0005-0000-0000-0000563A0000}"/>
    <cellStyle name="Calculation 3 4 4 4" xfId="14976" xr:uid="{00000000-0005-0000-0000-0000573A0000}"/>
    <cellStyle name="Calculation 3 4 4 5" xfId="14977" xr:uid="{00000000-0005-0000-0000-0000583A0000}"/>
    <cellStyle name="Calculation 3 4 4 6" xfId="14978" xr:uid="{00000000-0005-0000-0000-0000593A0000}"/>
    <cellStyle name="Calculation 3 4 4 7" xfId="14979" xr:uid="{00000000-0005-0000-0000-00005A3A0000}"/>
    <cellStyle name="Calculation 3 4 4 8" xfId="14980" xr:uid="{00000000-0005-0000-0000-00005B3A0000}"/>
    <cellStyle name="Calculation 3 4 4 9" xfId="14981" xr:uid="{00000000-0005-0000-0000-00005C3A0000}"/>
    <cellStyle name="Calculation 3 4 5" xfId="14982" xr:uid="{00000000-0005-0000-0000-00005D3A0000}"/>
    <cellStyle name="Calculation 3 4 6" xfId="14983" xr:uid="{00000000-0005-0000-0000-00005E3A0000}"/>
    <cellStyle name="Calculation 3 4 7" xfId="14984" xr:uid="{00000000-0005-0000-0000-00005F3A0000}"/>
    <cellStyle name="Calculation 3 4 8" xfId="14985" xr:uid="{00000000-0005-0000-0000-0000603A0000}"/>
    <cellStyle name="Calculation 3 4 9" xfId="14986" xr:uid="{00000000-0005-0000-0000-0000613A0000}"/>
    <cellStyle name="Calculation 3 5" xfId="14987" xr:uid="{00000000-0005-0000-0000-0000623A0000}"/>
    <cellStyle name="Calculation 3 5 10" xfId="14988" xr:uid="{00000000-0005-0000-0000-0000633A0000}"/>
    <cellStyle name="Calculation 3 5 11" xfId="14989" xr:uid="{00000000-0005-0000-0000-0000643A0000}"/>
    <cellStyle name="Calculation 3 5 12" xfId="14990" xr:uid="{00000000-0005-0000-0000-0000653A0000}"/>
    <cellStyle name="Calculation 3 5 13" xfId="14991" xr:uid="{00000000-0005-0000-0000-0000663A0000}"/>
    <cellStyle name="Calculation 3 5 2" xfId="14992" xr:uid="{00000000-0005-0000-0000-0000673A0000}"/>
    <cellStyle name="Calculation 3 5 2 10" xfId="14993" xr:uid="{00000000-0005-0000-0000-0000683A0000}"/>
    <cellStyle name="Calculation 3 5 2 11" xfId="14994" xr:uid="{00000000-0005-0000-0000-0000693A0000}"/>
    <cellStyle name="Calculation 3 5 2 12" xfId="14995" xr:uid="{00000000-0005-0000-0000-00006A3A0000}"/>
    <cellStyle name="Calculation 3 5 2 2" xfId="14996" xr:uid="{00000000-0005-0000-0000-00006B3A0000}"/>
    <cellStyle name="Calculation 3 5 2 2 10" xfId="14997" xr:uid="{00000000-0005-0000-0000-00006C3A0000}"/>
    <cellStyle name="Calculation 3 5 2 2 11" xfId="14998" xr:uid="{00000000-0005-0000-0000-00006D3A0000}"/>
    <cellStyle name="Calculation 3 5 2 2 2" xfId="14999" xr:uid="{00000000-0005-0000-0000-00006E3A0000}"/>
    <cellStyle name="Calculation 3 5 2 2 2 10" xfId="15000" xr:uid="{00000000-0005-0000-0000-00006F3A0000}"/>
    <cellStyle name="Calculation 3 5 2 2 2 11" xfId="15001" xr:uid="{00000000-0005-0000-0000-0000703A0000}"/>
    <cellStyle name="Calculation 3 5 2 2 2 2" xfId="15002" xr:uid="{00000000-0005-0000-0000-0000713A0000}"/>
    <cellStyle name="Calculation 3 5 2 2 2 3" xfId="15003" xr:uid="{00000000-0005-0000-0000-0000723A0000}"/>
    <cellStyle name="Calculation 3 5 2 2 2 4" xfId="15004" xr:uid="{00000000-0005-0000-0000-0000733A0000}"/>
    <cellStyle name="Calculation 3 5 2 2 2 5" xfId="15005" xr:uid="{00000000-0005-0000-0000-0000743A0000}"/>
    <cellStyle name="Calculation 3 5 2 2 2 6" xfId="15006" xr:uid="{00000000-0005-0000-0000-0000753A0000}"/>
    <cellStyle name="Calculation 3 5 2 2 2 7" xfId="15007" xr:uid="{00000000-0005-0000-0000-0000763A0000}"/>
    <cellStyle name="Calculation 3 5 2 2 2 8" xfId="15008" xr:uid="{00000000-0005-0000-0000-0000773A0000}"/>
    <cellStyle name="Calculation 3 5 2 2 2 9" xfId="15009" xr:uid="{00000000-0005-0000-0000-0000783A0000}"/>
    <cellStyle name="Calculation 3 5 2 2 3" xfId="15010" xr:uid="{00000000-0005-0000-0000-0000793A0000}"/>
    <cellStyle name="Calculation 3 5 2 2 4" xfId="15011" xr:uid="{00000000-0005-0000-0000-00007A3A0000}"/>
    <cellStyle name="Calculation 3 5 2 2 5" xfId="15012" xr:uid="{00000000-0005-0000-0000-00007B3A0000}"/>
    <cellStyle name="Calculation 3 5 2 2 6" xfId="15013" xr:uid="{00000000-0005-0000-0000-00007C3A0000}"/>
    <cellStyle name="Calculation 3 5 2 2 7" xfId="15014" xr:uid="{00000000-0005-0000-0000-00007D3A0000}"/>
    <cellStyle name="Calculation 3 5 2 2 8" xfId="15015" xr:uid="{00000000-0005-0000-0000-00007E3A0000}"/>
    <cellStyle name="Calculation 3 5 2 2 9" xfId="15016" xr:uid="{00000000-0005-0000-0000-00007F3A0000}"/>
    <cellStyle name="Calculation 3 5 2 3" xfId="15017" xr:uid="{00000000-0005-0000-0000-0000803A0000}"/>
    <cellStyle name="Calculation 3 5 2 3 10" xfId="15018" xr:uid="{00000000-0005-0000-0000-0000813A0000}"/>
    <cellStyle name="Calculation 3 5 2 3 11" xfId="15019" xr:uid="{00000000-0005-0000-0000-0000823A0000}"/>
    <cellStyle name="Calculation 3 5 2 3 2" xfId="15020" xr:uid="{00000000-0005-0000-0000-0000833A0000}"/>
    <cellStyle name="Calculation 3 5 2 3 3" xfId="15021" xr:uid="{00000000-0005-0000-0000-0000843A0000}"/>
    <cellStyle name="Calculation 3 5 2 3 4" xfId="15022" xr:uid="{00000000-0005-0000-0000-0000853A0000}"/>
    <cellStyle name="Calculation 3 5 2 3 5" xfId="15023" xr:uid="{00000000-0005-0000-0000-0000863A0000}"/>
    <cellStyle name="Calculation 3 5 2 3 6" xfId="15024" xr:uid="{00000000-0005-0000-0000-0000873A0000}"/>
    <cellStyle name="Calculation 3 5 2 3 7" xfId="15025" xr:uid="{00000000-0005-0000-0000-0000883A0000}"/>
    <cellStyle name="Calculation 3 5 2 3 8" xfId="15026" xr:uid="{00000000-0005-0000-0000-0000893A0000}"/>
    <cellStyle name="Calculation 3 5 2 3 9" xfId="15027" xr:uid="{00000000-0005-0000-0000-00008A3A0000}"/>
    <cellStyle name="Calculation 3 5 2 4" xfId="15028" xr:uid="{00000000-0005-0000-0000-00008B3A0000}"/>
    <cellStyle name="Calculation 3 5 2 5" xfId="15029" xr:uid="{00000000-0005-0000-0000-00008C3A0000}"/>
    <cellStyle name="Calculation 3 5 2 6" xfId="15030" xr:uid="{00000000-0005-0000-0000-00008D3A0000}"/>
    <cellStyle name="Calculation 3 5 2 7" xfId="15031" xr:uid="{00000000-0005-0000-0000-00008E3A0000}"/>
    <cellStyle name="Calculation 3 5 2 8" xfId="15032" xr:uid="{00000000-0005-0000-0000-00008F3A0000}"/>
    <cellStyle name="Calculation 3 5 2 9" xfId="15033" xr:uid="{00000000-0005-0000-0000-0000903A0000}"/>
    <cellStyle name="Calculation 3 5 3" xfId="15034" xr:uid="{00000000-0005-0000-0000-0000913A0000}"/>
    <cellStyle name="Calculation 3 5 3 10" xfId="15035" xr:uid="{00000000-0005-0000-0000-0000923A0000}"/>
    <cellStyle name="Calculation 3 5 3 11" xfId="15036" xr:uid="{00000000-0005-0000-0000-0000933A0000}"/>
    <cellStyle name="Calculation 3 5 3 2" xfId="15037" xr:uid="{00000000-0005-0000-0000-0000943A0000}"/>
    <cellStyle name="Calculation 3 5 3 2 10" xfId="15038" xr:uid="{00000000-0005-0000-0000-0000953A0000}"/>
    <cellStyle name="Calculation 3 5 3 2 11" xfId="15039" xr:uid="{00000000-0005-0000-0000-0000963A0000}"/>
    <cellStyle name="Calculation 3 5 3 2 2" xfId="15040" xr:uid="{00000000-0005-0000-0000-0000973A0000}"/>
    <cellStyle name="Calculation 3 5 3 2 3" xfId="15041" xr:uid="{00000000-0005-0000-0000-0000983A0000}"/>
    <cellStyle name="Calculation 3 5 3 2 4" xfId="15042" xr:uid="{00000000-0005-0000-0000-0000993A0000}"/>
    <cellStyle name="Calculation 3 5 3 2 5" xfId="15043" xr:uid="{00000000-0005-0000-0000-00009A3A0000}"/>
    <cellStyle name="Calculation 3 5 3 2 6" xfId="15044" xr:uid="{00000000-0005-0000-0000-00009B3A0000}"/>
    <cellStyle name="Calculation 3 5 3 2 7" xfId="15045" xr:uid="{00000000-0005-0000-0000-00009C3A0000}"/>
    <cellStyle name="Calculation 3 5 3 2 8" xfId="15046" xr:uid="{00000000-0005-0000-0000-00009D3A0000}"/>
    <cellStyle name="Calculation 3 5 3 2 9" xfId="15047" xr:uid="{00000000-0005-0000-0000-00009E3A0000}"/>
    <cellStyle name="Calculation 3 5 3 3" xfId="15048" xr:uid="{00000000-0005-0000-0000-00009F3A0000}"/>
    <cellStyle name="Calculation 3 5 3 4" xfId="15049" xr:uid="{00000000-0005-0000-0000-0000A03A0000}"/>
    <cellStyle name="Calculation 3 5 3 5" xfId="15050" xr:uid="{00000000-0005-0000-0000-0000A13A0000}"/>
    <cellStyle name="Calculation 3 5 3 6" xfId="15051" xr:uid="{00000000-0005-0000-0000-0000A23A0000}"/>
    <cellStyle name="Calculation 3 5 3 7" xfId="15052" xr:uid="{00000000-0005-0000-0000-0000A33A0000}"/>
    <cellStyle name="Calculation 3 5 3 8" xfId="15053" xr:uid="{00000000-0005-0000-0000-0000A43A0000}"/>
    <cellStyle name="Calculation 3 5 3 9" xfId="15054" xr:uid="{00000000-0005-0000-0000-0000A53A0000}"/>
    <cellStyle name="Calculation 3 5 4" xfId="15055" xr:uid="{00000000-0005-0000-0000-0000A63A0000}"/>
    <cellStyle name="Calculation 3 5 4 10" xfId="15056" xr:uid="{00000000-0005-0000-0000-0000A73A0000}"/>
    <cellStyle name="Calculation 3 5 4 11" xfId="15057" xr:uid="{00000000-0005-0000-0000-0000A83A0000}"/>
    <cellStyle name="Calculation 3 5 4 2" xfId="15058" xr:uid="{00000000-0005-0000-0000-0000A93A0000}"/>
    <cellStyle name="Calculation 3 5 4 3" xfId="15059" xr:uid="{00000000-0005-0000-0000-0000AA3A0000}"/>
    <cellStyle name="Calculation 3 5 4 4" xfId="15060" xr:uid="{00000000-0005-0000-0000-0000AB3A0000}"/>
    <cellStyle name="Calculation 3 5 4 5" xfId="15061" xr:uid="{00000000-0005-0000-0000-0000AC3A0000}"/>
    <cellStyle name="Calculation 3 5 4 6" xfId="15062" xr:uid="{00000000-0005-0000-0000-0000AD3A0000}"/>
    <cellStyle name="Calculation 3 5 4 7" xfId="15063" xr:uid="{00000000-0005-0000-0000-0000AE3A0000}"/>
    <cellStyle name="Calculation 3 5 4 8" xfId="15064" xr:uid="{00000000-0005-0000-0000-0000AF3A0000}"/>
    <cellStyle name="Calculation 3 5 4 9" xfId="15065" xr:uid="{00000000-0005-0000-0000-0000B03A0000}"/>
    <cellStyle name="Calculation 3 5 5" xfId="15066" xr:uid="{00000000-0005-0000-0000-0000B13A0000}"/>
    <cellStyle name="Calculation 3 5 6" xfId="15067" xr:uid="{00000000-0005-0000-0000-0000B23A0000}"/>
    <cellStyle name="Calculation 3 5 7" xfId="15068" xr:uid="{00000000-0005-0000-0000-0000B33A0000}"/>
    <cellStyle name="Calculation 3 5 8" xfId="15069" xr:uid="{00000000-0005-0000-0000-0000B43A0000}"/>
    <cellStyle name="Calculation 3 5 9" xfId="15070" xr:uid="{00000000-0005-0000-0000-0000B53A0000}"/>
    <cellStyle name="Calculation 3 6" xfId="15071" xr:uid="{00000000-0005-0000-0000-0000B63A0000}"/>
    <cellStyle name="Calculation 3 6 10" xfId="15072" xr:uid="{00000000-0005-0000-0000-0000B73A0000}"/>
    <cellStyle name="Calculation 3 6 11" xfId="15073" xr:uid="{00000000-0005-0000-0000-0000B83A0000}"/>
    <cellStyle name="Calculation 3 6 12" xfId="15074" xr:uid="{00000000-0005-0000-0000-0000B93A0000}"/>
    <cellStyle name="Calculation 3 6 13" xfId="15075" xr:uid="{00000000-0005-0000-0000-0000BA3A0000}"/>
    <cellStyle name="Calculation 3 6 2" xfId="15076" xr:uid="{00000000-0005-0000-0000-0000BB3A0000}"/>
    <cellStyle name="Calculation 3 6 2 10" xfId="15077" xr:uid="{00000000-0005-0000-0000-0000BC3A0000}"/>
    <cellStyle name="Calculation 3 6 2 11" xfId="15078" xr:uid="{00000000-0005-0000-0000-0000BD3A0000}"/>
    <cellStyle name="Calculation 3 6 2 12" xfId="15079" xr:uid="{00000000-0005-0000-0000-0000BE3A0000}"/>
    <cellStyle name="Calculation 3 6 2 2" xfId="15080" xr:uid="{00000000-0005-0000-0000-0000BF3A0000}"/>
    <cellStyle name="Calculation 3 6 2 2 10" xfId="15081" xr:uid="{00000000-0005-0000-0000-0000C03A0000}"/>
    <cellStyle name="Calculation 3 6 2 2 11" xfId="15082" xr:uid="{00000000-0005-0000-0000-0000C13A0000}"/>
    <cellStyle name="Calculation 3 6 2 2 2" xfId="15083" xr:uid="{00000000-0005-0000-0000-0000C23A0000}"/>
    <cellStyle name="Calculation 3 6 2 2 2 10" xfId="15084" xr:uid="{00000000-0005-0000-0000-0000C33A0000}"/>
    <cellStyle name="Calculation 3 6 2 2 2 11" xfId="15085" xr:uid="{00000000-0005-0000-0000-0000C43A0000}"/>
    <cellStyle name="Calculation 3 6 2 2 2 2" xfId="15086" xr:uid="{00000000-0005-0000-0000-0000C53A0000}"/>
    <cellStyle name="Calculation 3 6 2 2 2 3" xfId="15087" xr:uid="{00000000-0005-0000-0000-0000C63A0000}"/>
    <cellStyle name="Calculation 3 6 2 2 2 4" xfId="15088" xr:uid="{00000000-0005-0000-0000-0000C73A0000}"/>
    <cellStyle name="Calculation 3 6 2 2 2 5" xfId="15089" xr:uid="{00000000-0005-0000-0000-0000C83A0000}"/>
    <cellStyle name="Calculation 3 6 2 2 2 6" xfId="15090" xr:uid="{00000000-0005-0000-0000-0000C93A0000}"/>
    <cellStyle name="Calculation 3 6 2 2 2 7" xfId="15091" xr:uid="{00000000-0005-0000-0000-0000CA3A0000}"/>
    <cellStyle name="Calculation 3 6 2 2 2 8" xfId="15092" xr:uid="{00000000-0005-0000-0000-0000CB3A0000}"/>
    <cellStyle name="Calculation 3 6 2 2 2 9" xfId="15093" xr:uid="{00000000-0005-0000-0000-0000CC3A0000}"/>
    <cellStyle name="Calculation 3 6 2 2 3" xfId="15094" xr:uid="{00000000-0005-0000-0000-0000CD3A0000}"/>
    <cellStyle name="Calculation 3 6 2 2 4" xfId="15095" xr:uid="{00000000-0005-0000-0000-0000CE3A0000}"/>
    <cellStyle name="Calculation 3 6 2 2 5" xfId="15096" xr:uid="{00000000-0005-0000-0000-0000CF3A0000}"/>
    <cellStyle name="Calculation 3 6 2 2 6" xfId="15097" xr:uid="{00000000-0005-0000-0000-0000D03A0000}"/>
    <cellStyle name="Calculation 3 6 2 2 7" xfId="15098" xr:uid="{00000000-0005-0000-0000-0000D13A0000}"/>
    <cellStyle name="Calculation 3 6 2 2 8" xfId="15099" xr:uid="{00000000-0005-0000-0000-0000D23A0000}"/>
    <cellStyle name="Calculation 3 6 2 2 9" xfId="15100" xr:uid="{00000000-0005-0000-0000-0000D33A0000}"/>
    <cellStyle name="Calculation 3 6 2 3" xfId="15101" xr:uid="{00000000-0005-0000-0000-0000D43A0000}"/>
    <cellStyle name="Calculation 3 6 2 3 10" xfId="15102" xr:uid="{00000000-0005-0000-0000-0000D53A0000}"/>
    <cellStyle name="Calculation 3 6 2 3 11" xfId="15103" xr:uid="{00000000-0005-0000-0000-0000D63A0000}"/>
    <cellStyle name="Calculation 3 6 2 3 2" xfId="15104" xr:uid="{00000000-0005-0000-0000-0000D73A0000}"/>
    <cellStyle name="Calculation 3 6 2 3 3" xfId="15105" xr:uid="{00000000-0005-0000-0000-0000D83A0000}"/>
    <cellStyle name="Calculation 3 6 2 3 4" xfId="15106" xr:uid="{00000000-0005-0000-0000-0000D93A0000}"/>
    <cellStyle name="Calculation 3 6 2 3 5" xfId="15107" xr:uid="{00000000-0005-0000-0000-0000DA3A0000}"/>
    <cellStyle name="Calculation 3 6 2 3 6" xfId="15108" xr:uid="{00000000-0005-0000-0000-0000DB3A0000}"/>
    <cellStyle name="Calculation 3 6 2 3 7" xfId="15109" xr:uid="{00000000-0005-0000-0000-0000DC3A0000}"/>
    <cellStyle name="Calculation 3 6 2 3 8" xfId="15110" xr:uid="{00000000-0005-0000-0000-0000DD3A0000}"/>
    <cellStyle name="Calculation 3 6 2 3 9" xfId="15111" xr:uid="{00000000-0005-0000-0000-0000DE3A0000}"/>
    <cellStyle name="Calculation 3 6 2 4" xfId="15112" xr:uid="{00000000-0005-0000-0000-0000DF3A0000}"/>
    <cellStyle name="Calculation 3 6 2 5" xfId="15113" xr:uid="{00000000-0005-0000-0000-0000E03A0000}"/>
    <cellStyle name="Calculation 3 6 2 6" xfId="15114" xr:uid="{00000000-0005-0000-0000-0000E13A0000}"/>
    <cellStyle name="Calculation 3 6 2 7" xfId="15115" xr:uid="{00000000-0005-0000-0000-0000E23A0000}"/>
    <cellStyle name="Calculation 3 6 2 8" xfId="15116" xr:uid="{00000000-0005-0000-0000-0000E33A0000}"/>
    <cellStyle name="Calculation 3 6 2 9" xfId="15117" xr:uid="{00000000-0005-0000-0000-0000E43A0000}"/>
    <cellStyle name="Calculation 3 6 3" xfId="15118" xr:uid="{00000000-0005-0000-0000-0000E53A0000}"/>
    <cellStyle name="Calculation 3 6 3 10" xfId="15119" xr:uid="{00000000-0005-0000-0000-0000E63A0000}"/>
    <cellStyle name="Calculation 3 6 3 11" xfId="15120" xr:uid="{00000000-0005-0000-0000-0000E73A0000}"/>
    <cellStyle name="Calculation 3 6 3 2" xfId="15121" xr:uid="{00000000-0005-0000-0000-0000E83A0000}"/>
    <cellStyle name="Calculation 3 6 3 2 10" xfId="15122" xr:uid="{00000000-0005-0000-0000-0000E93A0000}"/>
    <cellStyle name="Calculation 3 6 3 2 11" xfId="15123" xr:uid="{00000000-0005-0000-0000-0000EA3A0000}"/>
    <cellStyle name="Calculation 3 6 3 2 2" xfId="15124" xr:uid="{00000000-0005-0000-0000-0000EB3A0000}"/>
    <cellStyle name="Calculation 3 6 3 2 3" xfId="15125" xr:uid="{00000000-0005-0000-0000-0000EC3A0000}"/>
    <cellStyle name="Calculation 3 6 3 2 4" xfId="15126" xr:uid="{00000000-0005-0000-0000-0000ED3A0000}"/>
    <cellStyle name="Calculation 3 6 3 2 5" xfId="15127" xr:uid="{00000000-0005-0000-0000-0000EE3A0000}"/>
    <cellStyle name="Calculation 3 6 3 2 6" xfId="15128" xr:uid="{00000000-0005-0000-0000-0000EF3A0000}"/>
    <cellStyle name="Calculation 3 6 3 2 7" xfId="15129" xr:uid="{00000000-0005-0000-0000-0000F03A0000}"/>
    <cellStyle name="Calculation 3 6 3 2 8" xfId="15130" xr:uid="{00000000-0005-0000-0000-0000F13A0000}"/>
    <cellStyle name="Calculation 3 6 3 2 9" xfId="15131" xr:uid="{00000000-0005-0000-0000-0000F23A0000}"/>
    <cellStyle name="Calculation 3 6 3 3" xfId="15132" xr:uid="{00000000-0005-0000-0000-0000F33A0000}"/>
    <cellStyle name="Calculation 3 6 3 4" xfId="15133" xr:uid="{00000000-0005-0000-0000-0000F43A0000}"/>
    <cellStyle name="Calculation 3 6 3 5" xfId="15134" xr:uid="{00000000-0005-0000-0000-0000F53A0000}"/>
    <cellStyle name="Calculation 3 6 3 6" xfId="15135" xr:uid="{00000000-0005-0000-0000-0000F63A0000}"/>
    <cellStyle name="Calculation 3 6 3 7" xfId="15136" xr:uid="{00000000-0005-0000-0000-0000F73A0000}"/>
    <cellStyle name="Calculation 3 6 3 8" xfId="15137" xr:uid="{00000000-0005-0000-0000-0000F83A0000}"/>
    <cellStyle name="Calculation 3 6 3 9" xfId="15138" xr:uid="{00000000-0005-0000-0000-0000F93A0000}"/>
    <cellStyle name="Calculation 3 6 4" xfId="15139" xr:uid="{00000000-0005-0000-0000-0000FA3A0000}"/>
    <cellStyle name="Calculation 3 6 4 10" xfId="15140" xr:uid="{00000000-0005-0000-0000-0000FB3A0000}"/>
    <cellStyle name="Calculation 3 6 4 11" xfId="15141" xr:uid="{00000000-0005-0000-0000-0000FC3A0000}"/>
    <cellStyle name="Calculation 3 6 4 2" xfId="15142" xr:uid="{00000000-0005-0000-0000-0000FD3A0000}"/>
    <cellStyle name="Calculation 3 6 4 3" xfId="15143" xr:uid="{00000000-0005-0000-0000-0000FE3A0000}"/>
    <cellStyle name="Calculation 3 6 4 4" xfId="15144" xr:uid="{00000000-0005-0000-0000-0000FF3A0000}"/>
    <cellStyle name="Calculation 3 6 4 5" xfId="15145" xr:uid="{00000000-0005-0000-0000-0000003B0000}"/>
    <cellStyle name="Calculation 3 6 4 6" xfId="15146" xr:uid="{00000000-0005-0000-0000-0000013B0000}"/>
    <cellStyle name="Calculation 3 6 4 7" xfId="15147" xr:uid="{00000000-0005-0000-0000-0000023B0000}"/>
    <cellStyle name="Calculation 3 6 4 8" xfId="15148" xr:uid="{00000000-0005-0000-0000-0000033B0000}"/>
    <cellStyle name="Calculation 3 6 4 9" xfId="15149" xr:uid="{00000000-0005-0000-0000-0000043B0000}"/>
    <cellStyle name="Calculation 3 6 5" xfId="15150" xr:uid="{00000000-0005-0000-0000-0000053B0000}"/>
    <cellStyle name="Calculation 3 6 6" xfId="15151" xr:uid="{00000000-0005-0000-0000-0000063B0000}"/>
    <cellStyle name="Calculation 3 6 7" xfId="15152" xr:uid="{00000000-0005-0000-0000-0000073B0000}"/>
    <cellStyle name="Calculation 3 6 8" xfId="15153" xr:uid="{00000000-0005-0000-0000-0000083B0000}"/>
    <cellStyle name="Calculation 3 6 9" xfId="15154" xr:uid="{00000000-0005-0000-0000-0000093B0000}"/>
    <cellStyle name="Calculation 3 7" xfId="15155" xr:uid="{00000000-0005-0000-0000-00000A3B0000}"/>
    <cellStyle name="Calculation 3 7 10" xfId="15156" xr:uid="{00000000-0005-0000-0000-00000B3B0000}"/>
    <cellStyle name="Calculation 3 7 11" xfId="15157" xr:uid="{00000000-0005-0000-0000-00000C3B0000}"/>
    <cellStyle name="Calculation 3 7 12" xfId="15158" xr:uid="{00000000-0005-0000-0000-00000D3B0000}"/>
    <cellStyle name="Calculation 3 7 13" xfId="15159" xr:uid="{00000000-0005-0000-0000-00000E3B0000}"/>
    <cellStyle name="Calculation 3 7 2" xfId="15160" xr:uid="{00000000-0005-0000-0000-00000F3B0000}"/>
    <cellStyle name="Calculation 3 7 2 10" xfId="15161" xr:uid="{00000000-0005-0000-0000-0000103B0000}"/>
    <cellStyle name="Calculation 3 7 2 11" xfId="15162" xr:uid="{00000000-0005-0000-0000-0000113B0000}"/>
    <cellStyle name="Calculation 3 7 2 12" xfId="15163" xr:uid="{00000000-0005-0000-0000-0000123B0000}"/>
    <cellStyle name="Calculation 3 7 2 2" xfId="15164" xr:uid="{00000000-0005-0000-0000-0000133B0000}"/>
    <cellStyle name="Calculation 3 7 2 2 10" xfId="15165" xr:uid="{00000000-0005-0000-0000-0000143B0000}"/>
    <cellStyle name="Calculation 3 7 2 2 11" xfId="15166" xr:uid="{00000000-0005-0000-0000-0000153B0000}"/>
    <cellStyle name="Calculation 3 7 2 2 2" xfId="15167" xr:uid="{00000000-0005-0000-0000-0000163B0000}"/>
    <cellStyle name="Calculation 3 7 2 2 2 10" xfId="15168" xr:uid="{00000000-0005-0000-0000-0000173B0000}"/>
    <cellStyle name="Calculation 3 7 2 2 2 11" xfId="15169" xr:uid="{00000000-0005-0000-0000-0000183B0000}"/>
    <cellStyle name="Calculation 3 7 2 2 2 2" xfId="15170" xr:uid="{00000000-0005-0000-0000-0000193B0000}"/>
    <cellStyle name="Calculation 3 7 2 2 2 3" xfId="15171" xr:uid="{00000000-0005-0000-0000-00001A3B0000}"/>
    <cellStyle name="Calculation 3 7 2 2 2 4" xfId="15172" xr:uid="{00000000-0005-0000-0000-00001B3B0000}"/>
    <cellStyle name="Calculation 3 7 2 2 2 5" xfId="15173" xr:uid="{00000000-0005-0000-0000-00001C3B0000}"/>
    <cellStyle name="Calculation 3 7 2 2 2 6" xfId="15174" xr:uid="{00000000-0005-0000-0000-00001D3B0000}"/>
    <cellStyle name="Calculation 3 7 2 2 2 7" xfId="15175" xr:uid="{00000000-0005-0000-0000-00001E3B0000}"/>
    <cellStyle name="Calculation 3 7 2 2 2 8" xfId="15176" xr:uid="{00000000-0005-0000-0000-00001F3B0000}"/>
    <cellStyle name="Calculation 3 7 2 2 2 9" xfId="15177" xr:uid="{00000000-0005-0000-0000-0000203B0000}"/>
    <cellStyle name="Calculation 3 7 2 2 3" xfId="15178" xr:uid="{00000000-0005-0000-0000-0000213B0000}"/>
    <cellStyle name="Calculation 3 7 2 2 4" xfId="15179" xr:uid="{00000000-0005-0000-0000-0000223B0000}"/>
    <cellStyle name="Calculation 3 7 2 2 5" xfId="15180" xr:uid="{00000000-0005-0000-0000-0000233B0000}"/>
    <cellStyle name="Calculation 3 7 2 2 6" xfId="15181" xr:uid="{00000000-0005-0000-0000-0000243B0000}"/>
    <cellStyle name="Calculation 3 7 2 2 7" xfId="15182" xr:uid="{00000000-0005-0000-0000-0000253B0000}"/>
    <cellStyle name="Calculation 3 7 2 2 8" xfId="15183" xr:uid="{00000000-0005-0000-0000-0000263B0000}"/>
    <cellStyle name="Calculation 3 7 2 2 9" xfId="15184" xr:uid="{00000000-0005-0000-0000-0000273B0000}"/>
    <cellStyle name="Calculation 3 7 2 3" xfId="15185" xr:uid="{00000000-0005-0000-0000-0000283B0000}"/>
    <cellStyle name="Calculation 3 7 2 3 10" xfId="15186" xr:uid="{00000000-0005-0000-0000-0000293B0000}"/>
    <cellStyle name="Calculation 3 7 2 3 11" xfId="15187" xr:uid="{00000000-0005-0000-0000-00002A3B0000}"/>
    <cellStyle name="Calculation 3 7 2 3 2" xfId="15188" xr:uid="{00000000-0005-0000-0000-00002B3B0000}"/>
    <cellStyle name="Calculation 3 7 2 3 3" xfId="15189" xr:uid="{00000000-0005-0000-0000-00002C3B0000}"/>
    <cellStyle name="Calculation 3 7 2 3 4" xfId="15190" xr:uid="{00000000-0005-0000-0000-00002D3B0000}"/>
    <cellStyle name="Calculation 3 7 2 3 5" xfId="15191" xr:uid="{00000000-0005-0000-0000-00002E3B0000}"/>
    <cellStyle name="Calculation 3 7 2 3 6" xfId="15192" xr:uid="{00000000-0005-0000-0000-00002F3B0000}"/>
    <cellStyle name="Calculation 3 7 2 3 7" xfId="15193" xr:uid="{00000000-0005-0000-0000-0000303B0000}"/>
    <cellStyle name="Calculation 3 7 2 3 8" xfId="15194" xr:uid="{00000000-0005-0000-0000-0000313B0000}"/>
    <cellStyle name="Calculation 3 7 2 3 9" xfId="15195" xr:uid="{00000000-0005-0000-0000-0000323B0000}"/>
    <cellStyle name="Calculation 3 7 2 4" xfId="15196" xr:uid="{00000000-0005-0000-0000-0000333B0000}"/>
    <cellStyle name="Calculation 3 7 2 5" xfId="15197" xr:uid="{00000000-0005-0000-0000-0000343B0000}"/>
    <cellStyle name="Calculation 3 7 2 6" xfId="15198" xr:uid="{00000000-0005-0000-0000-0000353B0000}"/>
    <cellStyle name="Calculation 3 7 2 7" xfId="15199" xr:uid="{00000000-0005-0000-0000-0000363B0000}"/>
    <cellStyle name="Calculation 3 7 2 8" xfId="15200" xr:uid="{00000000-0005-0000-0000-0000373B0000}"/>
    <cellStyle name="Calculation 3 7 2 9" xfId="15201" xr:uid="{00000000-0005-0000-0000-0000383B0000}"/>
    <cellStyle name="Calculation 3 7 3" xfId="15202" xr:uid="{00000000-0005-0000-0000-0000393B0000}"/>
    <cellStyle name="Calculation 3 7 3 10" xfId="15203" xr:uid="{00000000-0005-0000-0000-00003A3B0000}"/>
    <cellStyle name="Calculation 3 7 3 11" xfId="15204" xr:uid="{00000000-0005-0000-0000-00003B3B0000}"/>
    <cellStyle name="Calculation 3 7 3 2" xfId="15205" xr:uid="{00000000-0005-0000-0000-00003C3B0000}"/>
    <cellStyle name="Calculation 3 7 3 2 10" xfId="15206" xr:uid="{00000000-0005-0000-0000-00003D3B0000}"/>
    <cellStyle name="Calculation 3 7 3 2 11" xfId="15207" xr:uid="{00000000-0005-0000-0000-00003E3B0000}"/>
    <cellStyle name="Calculation 3 7 3 2 2" xfId="15208" xr:uid="{00000000-0005-0000-0000-00003F3B0000}"/>
    <cellStyle name="Calculation 3 7 3 2 3" xfId="15209" xr:uid="{00000000-0005-0000-0000-0000403B0000}"/>
    <cellStyle name="Calculation 3 7 3 2 4" xfId="15210" xr:uid="{00000000-0005-0000-0000-0000413B0000}"/>
    <cellStyle name="Calculation 3 7 3 2 5" xfId="15211" xr:uid="{00000000-0005-0000-0000-0000423B0000}"/>
    <cellStyle name="Calculation 3 7 3 2 6" xfId="15212" xr:uid="{00000000-0005-0000-0000-0000433B0000}"/>
    <cellStyle name="Calculation 3 7 3 2 7" xfId="15213" xr:uid="{00000000-0005-0000-0000-0000443B0000}"/>
    <cellStyle name="Calculation 3 7 3 2 8" xfId="15214" xr:uid="{00000000-0005-0000-0000-0000453B0000}"/>
    <cellStyle name="Calculation 3 7 3 2 9" xfId="15215" xr:uid="{00000000-0005-0000-0000-0000463B0000}"/>
    <cellStyle name="Calculation 3 7 3 3" xfId="15216" xr:uid="{00000000-0005-0000-0000-0000473B0000}"/>
    <cellStyle name="Calculation 3 7 3 4" xfId="15217" xr:uid="{00000000-0005-0000-0000-0000483B0000}"/>
    <cellStyle name="Calculation 3 7 3 5" xfId="15218" xr:uid="{00000000-0005-0000-0000-0000493B0000}"/>
    <cellStyle name="Calculation 3 7 3 6" xfId="15219" xr:uid="{00000000-0005-0000-0000-00004A3B0000}"/>
    <cellStyle name="Calculation 3 7 3 7" xfId="15220" xr:uid="{00000000-0005-0000-0000-00004B3B0000}"/>
    <cellStyle name="Calculation 3 7 3 8" xfId="15221" xr:uid="{00000000-0005-0000-0000-00004C3B0000}"/>
    <cellStyle name="Calculation 3 7 3 9" xfId="15222" xr:uid="{00000000-0005-0000-0000-00004D3B0000}"/>
    <cellStyle name="Calculation 3 7 4" xfId="15223" xr:uid="{00000000-0005-0000-0000-00004E3B0000}"/>
    <cellStyle name="Calculation 3 7 4 10" xfId="15224" xr:uid="{00000000-0005-0000-0000-00004F3B0000}"/>
    <cellStyle name="Calculation 3 7 4 11" xfId="15225" xr:uid="{00000000-0005-0000-0000-0000503B0000}"/>
    <cellStyle name="Calculation 3 7 4 2" xfId="15226" xr:uid="{00000000-0005-0000-0000-0000513B0000}"/>
    <cellStyle name="Calculation 3 7 4 3" xfId="15227" xr:uid="{00000000-0005-0000-0000-0000523B0000}"/>
    <cellStyle name="Calculation 3 7 4 4" xfId="15228" xr:uid="{00000000-0005-0000-0000-0000533B0000}"/>
    <cellStyle name="Calculation 3 7 4 5" xfId="15229" xr:uid="{00000000-0005-0000-0000-0000543B0000}"/>
    <cellStyle name="Calculation 3 7 4 6" xfId="15230" xr:uid="{00000000-0005-0000-0000-0000553B0000}"/>
    <cellStyle name="Calculation 3 7 4 7" xfId="15231" xr:uid="{00000000-0005-0000-0000-0000563B0000}"/>
    <cellStyle name="Calculation 3 7 4 8" xfId="15232" xr:uid="{00000000-0005-0000-0000-0000573B0000}"/>
    <cellStyle name="Calculation 3 7 4 9" xfId="15233" xr:uid="{00000000-0005-0000-0000-0000583B0000}"/>
    <cellStyle name="Calculation 3 7 5" xfId="15234" xr:uid="{00000000-0005-0000-0000-0000593B0000}"/>
    <cellStyle name="Calculation 3 7 6" xfId="15235" xr:uid="{00000000-0005-0000-0000-00005A3B0000}"/>
    <cellStyle name="Calculation 3 7 7" xfId="15236" xr:uid="{00000000-0005-0000-0000-00005B3B0000}"/>
    <cellStyle name="Calculation 3 7 8" xfId="15237" xr:uid="{00000000-0005-0000-0000-00005C3B0000}"/>
    <cellStyle name="Calculation 3 7 9" xfId="15238" xr:uid="{00000000-0005-0000-0000-00005D3B0000}"/>
    <cellStyle name="Calculation 3 8" xfId="15239" xr:uid="{00000000-0005-0000-0000-00005E3B0000}"/>
    <cellStyle name="Calculation 4" xfId="15240" xr:uid="{00000000-0005-0000-0000-00005F3B0000}"/>
    <cellStyle name="Calculation 4 2" xfId="15241" xr:uid="{00000000-0005-0000-0000-0000603B0000}"/>
    <cellStyle name="Calculation 4 2 10" xfId="15242" xr:uid="{00000000-0005-0000-0000-0000613B0000}"/>
    <cellStyle name="Calculation 4 2 11" xfId="15243" xr:uid="{00000000-0005-0000-0000-0000623B0000}"/>
    <cellStyle name="Calculation 4 2 12" xfId="15244" xr:uid="{00000000-0005-0000-0000-0000633B0000}"/>
    <cellStyle name="Calculation 4 2 13" xfId="15245" xr:uid="{00000000-0005-0000-0000-0000643B0000}"/>
    <cellStyle name="Calculation 4 2 2" xfId="15246" xr:uid="{00000000-0005-0000-0000-0000653B0000}"/>
    <cellStyle name="Calculation 4 2 2 10" xfId="15247" xr:uid="{00000000-0005-0000-0000-0000663B0000}"/>
    <cellStyle name="Calculation 4 2 2 11" xfId="15248" xr:uid="{00000000-0005-0000-0000-0000673B0000}"/>
    <cellStyle name="Calculation 4 2 2 12" xfId="15249" xr:uid="{00000000-0005-0000-0000-0000683B0000}"/>
    <cellStyle name="Calculation 4 2 2 2" xfId="15250" xr:uid="{00000000-0005-0000-0000-0000693B0000}"/>
    <cellStyle name="Calculation 4 2 2 2 10" xfId="15251" xr:uid="{00000000-0005-0000-0000-00006A3B0000}"/>
    <cellStyle name="Calculation 4 2 2 2 11" xfId="15252" xr:uid="{00000000-0005-0000-0000-00006B3B0000}"/>
    <cellStyle name="Calculation 4 2 2 2 2" xfId="15253" xr:uid="{00000000-0005-0000-0000-00006C3B0000}"/>
    <cellStyle name="Calculation 4 2 2 2 2 10" xfId="15254" xr:uid="{00000000-0005-0000-0000-00006D3B0000}"/>
    <cellStyle name="Calculation 4 2 2 2 2 11" xfId="15255" xr:uid="{00000000-0005-0000-0000-00006E3B0000}"/>
    <cellStyle name="Calculation 4 2 2 2 2 2" xfId="15256" xr:uid="{00000000-0005-0000-0000-00006F3B0000}"/>
    <cellStyle name="Calculation 4 2 2 2 2 3" xfId="15257" xr:uid="{00000000-0005-0000-0000-0000703B0000}"/>
    <cellStyle name="Calculation 4 2 2 2 2 4" xfId="15258" xr:uid="{00000000-0005-0000-0000-0000713B0000}"/>
    <cellStyle name="Calculation 4 2 2 2 2 5" xfId="15259" xr:uid="{00000000-0005-0000-0000-0000723B0000}"/>
    <cellStyle name="Calculation 4 2 2 2 2 6" xfId="15260" xr:uid="{00000000-0005-0000-0000-0000733B0000}"/>
    <cellStyle name="Calculation 4 2 2 2 2 7" xfId="15261" xr:uid="{00000000-0005-0000-0000-0000743B0000}"/>
    <cellStyle name="Calculation 4 2 2 2 2 8" xfId="15262" xr:uid="{00000000-0005-0000-0000-0000753B0000}"/>
    <cellStyle name="Calculation 4 2 2 2 2 9" xfId="15263" xr:uid="{00000000-0005-0000-0000-0000763B0000}"/>
    <cellStyle name="Calculation 4 2 2 2 3" xfId="15264" xr:uid="{00000000-0005-0000-0000-0000773B0000}"/>
    <cellStyle name="Calculation 4 2 2 2 4" xfId="15265" xr:uid="{00000000-0005-0000-0000-0000783B0000}"/>
    <cellStyle name="Calculation 4 2 2 2 5" xfId="15266" xr:uid="{00000000-0005-0000-0000-0000793B0000}"/>
    <cellStyle name="Calculation 4 2 2 2 6" xfId="15267" xr:uid="{00000000-0005-0000-0000-00007A3B0000}"/>
    <cellStyle name="Calculation 4 2 2 2 7" xfId="15268" xr:uid="{00000000-0005-0000-0000-00007B3B0000}"/>
    <cellStyle name="Calculation 4 2 2 2 8" xfId="15269" xr:uid="{00000000-0005-0000-0000-00007C3B0000}"/>
    <cellStyle name="Calculation 4 2 2 2 9" xfId="15270" xr:uid="{00000000-0005-0000-0000-00007D3B0000}"/>
    <cellStyle name="Calculation 4 2 2 3" xfId="15271" xr:uid="{00000000-0005-0000-0000-00007E3B0000}"/>
    <cellStyle name="Calculation 4 2 2 3 10" xfId="15272" xr:uid="{00000000-0005-0000-0000-00007F3B0000}"/>
    <cellStyle name="Calculation 4 2 2 3 11" xfId="15273" xr:uid="{00000000-0005-0000-0000-0000803B0000}"/>
    <cellStyle name="Calculation 4 2 2 3 2" xfId="15274" xr:uid="{00000000-0005-0000-0000-0000813B0000}"/>
    <cellStyle name="Calculation 4 2 2 3 3" xfId="15275" xr:uid="{00000000-0005-0000-0000-0000823B0000}"/>
    <cellStyle name="Calculation 4 2 2 3 4" xfId="15276" xr:uid="{00000000-0005-0000-0000-0000833B0000}"/>
    <cellStyle name="Calculation 4 2 2 3 5" xfId="15277" xr:uid="{00000000-0005-0000-0000-0000843B0000}"/>
    <cellStyle name="Calculation 4 2 2 3 6" xfId="15278" xr:uid="{00000000-0005-0000-0000-0000853B0000}"/>
    <cellStyle name="Calculation 4 2 2 3 7" xfId="15279" xr:uid="{00000000-0005-0000-0000-0000863B0000}"/>
    <cellStyle name="Calculation 4 2 2 3 8" xfId="15280" xr:uid="{00000000-0005-0000-0000-0000873B0000}"/>
    <cellStyle name="Calculation 4 2 2 3 9" xfId="15281" xr:uid="{00000000-0005-0000-0000-0000883B0000}"/>
    <cellStyle name="Calculation 4 2 2 4" xfId="15282" xr:uid="{00000000-0005-0000-0000-0000893B0000}"/>
    <cellStyle name="Calculation 4 2 2 5" xfId="15283" xr:uid="{00000000-0005-0000-0000-00008A3B0000}"/>
    <cellStyle name="Calculation 4 2 2 6" xfId="15284" xr:uid="{00000000-0005-0000-0000-00008B3B0000}"/>
    <cellStyle name="Calculation 4 2 2 7" xfId="15285" xr:uid="{00000000-0005-0000-0000-00008C3B0000}"/>
    <cellStyle name="Calculation 4 2 2 8" xfId="15286" xr:uid="{00000000-0005-0000-0000-00008D3B0000}"/>
    <cellStyle name="Calculation 4 2 2 9" xfId="15287" xr:uid="{00000000-0005-0000-0000-00008E3B0000}"/>
    <cellStyle name="Calculation 4 2 3" xfId="15288" xr:uid="{00000000-0005-0000-0000-00008F3B0000}"/>
    <cellStyle name="Calculation 4 2 3 10" xfId="15289" xr:uid="{00000000-0005-0000-0000-0000903B0000}"/>
    <cellStyle name="Calculation 4 2 3 11" xfId="15290" xr:uid="{00000000-0005-0000-0000-0000913B0000}"/>
    <cellStyle name="Calculation 4 2 3 2" xfId="15291" xr:uid="{00000000-0005-0000-0000-0000923B0000}"/>
    <cellStyle name="Calculation 4 2 3 2 10" xfId="15292" xr:uid="{00000000-0005-0000-0000-0000933B0000}"/>
    <cellStyle name="Calculation 4 2 3 2 11" xfId="15293" xr:uid="{00000000-0005-0000-0000-0000943B0000}"/>
    <cellStyle name="Calculation 4 2 3 2 2" xfId="15294" xr:uid="{00000000-0005-0000-0000-0000953B0000}"/>
    <cellStyle name="Calculation 4 2 3 2 3" xfId="15295" xr:uid="{00000000-0005-0000-0000-0000963B0000}"/>
    <cellStyle name="Calculation 4 2 3 2 4" xfId="15296" xr:uid="{00000000-0005-0000-0000-0000973B0000}"/>
    <cellStyle name="Calculation 4 2 3 2 5" xfId="15297" xr:uid="{00000000-0005-0000-0000-0000983B0000}"/>
    <cellStyle name="Calculation 4 2 3 2 6" xfId="15298" xr:uid="{00000000-0005-0000-0000-0000993B0000}"/>
    <cellStyle name="Calculation 4 2 3 2 7" xfId="15299" xr:uid="{00000000-0005-0000-0000-00009A3B0000}"/>
    <cellStyle name="Calculation 4 2 3 2 8" xfId="15300" xr:uid="{00000000-0005-0000-0000-00009B3B0000}"/>
    <cellStyle name="Calculation 4 2 3 2 9" xfId="15301" xr:uid="{00000000-0005-0000-0000-00009C3B0000}"/>
    <cellStyle name="Calculation 4 2 3 3" xfId="15302" xr:uid="{00000000-0005-0000-0000-00009D3B0000}"/>
    <cellStyle name="Calculation 4 2 3 4" xfId="15303" xr:uid="{00000000-0005-0000-0000-00009E3B0000}"/>
    <cellStyle name="Calculation 4 2 3 5" xfId="15304" xr:uid="{00000000-0005-0000-0000-00009F3B0000}"/>
    <cellStyle name="Calculation 4 2 3 6" xfId="15305" xr:uid="{00000000-0005-0000-0000-0000A03B0000}"/>
    <cellStyle name="Calculation 4 2 3 7" xfId="15306" xr:uid="{00000000-0005-0000-0000-0000A13B0000}"/>
    <cellStyle name="Calculation 4 2 3 8" xfId="15307" xr:uid="{00000000-0005-0000-0000-0000A23B0000}"/>
    <cellStyle name="Calculation 4 2 3 9" xfId="15308" xr:uid="{00000000-0005-0000-0000-0000A33B0000}"/>
    <cellStyle name="Calculation 4 2 4" xfId="15309" xr:uid="{00000000-0005-0000-0000-0000A43B0000}"/>
    <cellStyle name="Calculation 4 2 4 10" xfId="15310" xr:uid="{00000000-0005-0000-0000-0000A53B0000}"/>
    <cellStyle name="Calculation 4 2 4 11" xfId="15311" xr:uid="{00000000-0005-0000-0000-0000A63B0000}"/>
    <cellStyle name="Calculation 4 2 4 2" xfId="15312" xr:uid="{00000000-0005-0000-0000-0000A73B0000}"/>
    <cellStyle name="Calculation 4 2 4 3" xfId="15313" xr:uid="{00000000-0005-0000-0000-0000A83B0000}"/>
    <cellStyle name="Calculation 4 2 4 4" xfId="15314" xr:uid="{00000000-0005-0000-0000-0000A93B0000}"/>
    <cellStyle name="Calculation 4 2 4 5" xfId="15315" xr:uid="{00000000-0005-0000-0000-0000AA3B0000}"/>
    <cellStyle name="Calculation 4 2 4 6" xfId="15316" xr:uid="{00000000-0005-0000-0000-0000AB3B0000}"/>
    <cellStyle name="Calculation 4 2 4 7" xfId="15317" xr:uid="{00000000-0005-0000-0000-0000AC3B0000}"/>
    <cellStyle name="Calculation 4 2 4 8" xfId="15318" xr:uid="{00000000-0005-0000-0000-0000AD3B0000}"/>
    <cellStyle name="Calculation 4 2 4 9" xfId="15319" xr:uid="{00000000-0005-0000-0000-0000AE3B0000}"/>
    <cellStyle name="Calculation 4 2 5" xfId="15320" xr:uid="{00000000-0005-0000-0000-0000AF3B0000}"/>
    <cellStyle name="Calculation 4 2 6" xfId="15321" xr:uid="{00000000-0005-0000-0000-0000B03B0000}"/>
    <cellStyle name="Calculation 4 2 7" xfId="15322" xr:uid="{00000000-0005-0000-0000-0000B13B0000}"/>
    <cellStyle name="Calculation 4 2 8" xfId="15323" xr:uid="{00000000-0005-0000-0000-0000B23B0000}"/>
    <cellStyle name="Calculation 4 2 9" xfId="15324" xr:uid="{00000000-0005-0000-0000-0000B33B0000}"/>
    <cellStyle name="Calculation 4 3" xfId="15325" xr:uid="{00000000-0005-0000-0000-0000B43B0000}"/>
    <cellStyle name="Calculation 4 3 10" xfId="15326" xr:uid="{00000000-0005-0000-0000-0000B53B0000}"/>
    <cellStyle name="Calculation 4 3 11" xfId="15327" xr:uid="{00000000-0005-0000-0000-0000B63B0000}"/>
    <cellStyle name="Calculation 4 3 12" xfId="15328" xr:uid="{00000000-0005-0000-0000-0000B73B0000}"/>
    <cellStyle name="Calculation 4 3 13" xfId="15329" xr:uid="{00000000-0005-0000-0000-0000B83B0000}"/>
    <cellStyle name="Calculation 4 3 2" xfId="15330" xr:uid="{00000000-0005-0000-0000-0000B93B0000}"/>
    <cellStyle name="Calculation 4 3 2 10" xfId="15331" xr:uid="{00000000-0005-0000-0000-0000BA3B0000}"/>
    <cellStyle name="Calculation 4 3 2 11" xfId="15332" xr:uid="{00000000-0005-0000-0000-0000BB3B0000}"/>
    <cellStyle name="Calculation 4 3 2 12" xfId="15333" xr:uid="{00000000-0005-0000-0000-0000BC3B0000}"/>
    <cellStyle name="Calculation 4 3 2 2" xfId="15334" xr:uid="{00000000-0005-0000-0000-0000BD3B0000}"/>
    <cellStyle name="Calculation 4 3 2 2 10" xfId="15335" xr:uid="{00000000-0005-0000-0000-0000BE3B0000}"/>
    <cellStyle name="Calculation 4 3 2 2 11" xfId="15336" xr:uid="{00000000-0005-0000-0000-0000BF3B0000}"/>
    <cellStyle name="Calculation 4 3 2 2 2" xfId="15337" xr:uid="{00000000-0005-0000-0000-0000C03B0000}"/>
    <cellStyle name="Calculation 4 3 2 2 2 10" xfId="15338" xr:uid="{00000000-0005-0000-0000-0000C13B0000}"/>
    <cellStyle name="Calculation 4 3 2 2 2 11" xfId="15339" xr:uid="{00000000-0005-0000-0000-0000C23B0000}"/>
    <cellStyle name="Calculation 4 3 2 2 2 2" xfId="15340" xr:uid="{00000000-0005-0000-0000-0000C33B0000}"/>
    <cellStyle name="Calculation 4 3 2 2 2 3" xfId="15341" xr:uid="{00000000-0005-0000-0000-0000C43B0000}"/>
    <cellStyle name="Calculation 4 3 2 2 2 4" xfId="15342" xr:uid="{00000000-0005-0000-0000-0000C53B0000}"/>
    <cellStyle name="Calculation 4 3 2 2 2 5" xfId="15343" xr:uid="{00000000-0005-0000-0000-0000C63B0000}"/>
    <cellStyle name="Calculation 4 3 2 2 2 6" xfId="15344" xr:uid="{00000000-0005-0000-0000-0000C73B0000}"/>
    <cellStyle name="Calculation 4 3 2 2 2 7" xfId="15345" xr:uid="{00000000-0005-0000-0000-0000C83B0000}"/>
    <cellStyle name="Calculation 4 3 2 2 2 8" xfId="15346" xr:uid="{00000000-0005-0000-0000-0000C93B0000}"/>
    <cellStyle name="Calculation 4 3 2 2 2 9" xfId="15347" xr:uid="{00000000-0005-0000-0000-0000CA3B0000}"/>
    <cellStyle name="Calculation 4 3 2 2 3" xfId="15348" xr:uid="{00000000-0005-0000-0000-0000CB3B0000}"/>
    <cellStyle name="Calculation 4 3 2 2 4" xfId="15349" xr:uid="{00000000-0005-0000-0000-0000CC3B0000}"/>
    <cellStyle name="Calculation 4 3 2 2 5" xfId="15350" xr:uid="{00000000-0005-0000-0000-0000CD3B0000}"/>
    <cellStyle name="Calculation 4 3 2 2 6" xfId="15351" xr:uid="{00000000-0005-0000-0000-0000CE3B0000}"/>
    <cellStyle name="Calculation 4 3 2 2 7" xfId="15352" xr:uid="{00000000-0005-0000-0000-0000CF3B0000}"/>
    <cellStyle name="Calculation 4 3 2 2 8" xfId="15353" xr:uid="{00000000-0005-0000-0000-0000D03B0000}"/>
    <cellStyle name="Calculation 4 3 2 2 9" xfId="15354" xr:uid="{00000000-0005-0000-0000-0000D13B0000}"/>
    <cellStyle name="Calculation 4 3 2 3" xfId="15355" xr:uid="{00000000-0005-0000-0000-0000D23B0000}"/>
    <cellStyle name="Calculation 4 3 2 3 10" xfId="15356" xr:uid="{00000000-0005-0000-0000-0000D33B0000}"/>
    <cellStyle name="Calculation 4 3 2 3 11" xfId="15357" xr:uid="{00000000-0005-0000-0000-0000D43B0000}"/>
    <cellStyle name="Calculation 4 3 2 3 2" xfId="15358" xr:uid="{00000000-0005-0000-0000-0000D53B0000}"/>
    <cellStyle name="Calculation 4 3 2 3 3" xfId="15359" xr:uid="{00000000-0005-0000-0000-0000D63B0000}"/>
    <cellStyle name="Calculation 4 3 2 3 4" xfId="15360" xr:uid="{00000000-0005-0000-0000-0000D73B0000}"/>
    <cellStyle name="Calculation 4 3 2 3 5" xfId="15361" xr:uid="{00000000-0005-0000-0000-0000D83B0000}"/>
    <cellStyle name="Calculation 4 3 2 3 6" xfId="15362" xr:uid="{00000000-0005-0000-0000-0000D93B0000}"/>
    <cellStyle name="Calculation 4 3 2 3 7" xfId="15363" xr:uid="{00000000-0005-0000-0000-0000DA3B0000}"/>
    <cellStyle name="Calculation 4 3 2 3 8" xfId="15364" xr:uid="{00000000-0005-0000-0000-0000DB3B0000}"/>
    <cellStyle name="Calculation 4 3 2 3 9" xfId="15365" xr:uid="{00000000-0005-0000-0000-0000DC3B0000}"/>
    <cellStyle name="Calculation 4 3 2 4" xfId="15366" xr:uid="{00000000-0005-0000-0000-0000DD3B0000}"/>
    <cellStyle name="Calculation 4 3 2 5" xfId="15367" xr:uid="{00000000-0005-0000-0000-0000DE3B0000}"/>
    <cellStyle name="Calculation 4 3 2 6" xfId="15368" xr:uid="{00000000-0005-0000-0000-0000DF3B0000}"/>
    <cellStyle name="Calculation 4 3 2 7" xfId="15369" xr:uid="{00000000-0005-0000-0000-0000E03B0000}"/>
    <cellStyle name="Calculation 4 3 2 8" xfId="15370" xr:uid="{00000000-0005-0000-0000-0000E13B0000}"/>
    <cellStyle name="Calculation 4 3 2 9" xfId="15371" xr:uid="{00000000-0005-0000-0000-0000E23B0000}"/>
    <cellStyle name="Calculation 4 3 3" xfId="15372" xr:uid="{00000000-0005-0000-0000-0000E33B0000}"/>
    <cellStyle name="Calculation 4 3 3 10" xfId="15373" xr:uid="{00000000-0005-0000-0000-0000E43B0000}"/>
    <cellStyle name="Calculation 4 3 3 11" xfId="15374" xr:uid="{00000000-0005-0000-0000-0000E53B0000}"/>
    <cellStyle name="Calculation 4 3 3 2" xfId="15375" xr:uid="{00000000-0005-0000-0000-0000E63B0000}"/>
    <cellStyle name="Calculation 4 3 3 2 10" xfId="15376" xr:uid="{00000000-0005-0000-0000-0000E73B0000}"/>
    <cellStyle name="Calculation 4 3 3 2 11" xfId="15377" xr:uid="{00000000-0005-0000-0000-0000E83B0000}"/>
    <cellStyle name="Calculation 4 3 3 2 2" xfId="15378" xr:uid="{00000000-0005-0000-0000-0000E93B0000}"/>
    <cellStyle name="Calculation 4 3 3 2 3" xfId="15379" xr:uid="{00000000-0005-0000-0000-0000EA3B0000}"/>
    <cellStyle name="Calculation 4 3 3 2 4" xfId="15380" xr:uid="{00000000-0005-0000-0000-0000EB3B0000}"/>
    <cellStyle name="Calculation 4 3 3 2 5" xfId="15381" xr:uid="{00000000-0005-0000-0000-0000EC3B0000}"/>
    <cellStyle name="Calculation 4 3 3 2 6" xfId="15382" xr:uid="{00000000-0005-0000-0000-0000ED3B0000}"/>
    <cellStyle name="Calculation 4 3 3 2 7" xfId="15383" xr:uid="{00000000-0005-0000-0000-0000EE3B0000}"/>
    <cellStyle name="Calculation 4 3 3 2 8" xfId="15384" xr:uid="{00000000-0005-0000-0000-0000EF3B0000}"/>
    <cellStyle name="Calculation 4 3 3 2 9" xfId="15385" xr:uid="{00000000-0005-0000-0000-0000F03B0000}"/>
    <cellStyle name="Calculation 4 3 3 3" xfId="15386" xr:uid="{00000000-0005-0000-0000-0000F13B0000}"/>
    <cellStyle name="Calculation 4 3 3 4" xfId="15387" xr:uid="{00000000-0005-0000-0000-0000F23B0000}"/>
    <cellStyle name="Calculation 4 3 3 5" xfId="15388" xr:uid="{00000000-0005-0000-0000-0000F33B0000}"/>
    <cellStyle name="Calculation 4 3 3 6" xfId="15389" xr:uid="{00000000-0005-0000-0000-0000F43B0000}"/>
    <cellStyle name="Calculation 4 3 3 7" xfId="15390" xr:uid="{00000000-0005-0000-0000-0000F53B0000}"/>
    <cellStyle name="Calculation 4 3 3 8" xfId="15391" xr:uid="{00000000-0005-0000-0000-0000F63B0000}"/>
    <cellStyle name="Calculation 4 3 3 9" xfId="15392" xr:uid="{00000000-0005-0000-0000-0000F73B0000}"/>
    <cellStyle name="Calculation 4 3 4" xfId="15393" xr:uid="{00000000-0005-0000-0000-0000F83B0000}"/>
    <cellStyle name="Calculation 4 3 4 10" xfId="15394" xr:uid="{00000000-0005-0000-0000-0000F93B0000}"/>
    <cellStyle name="Calculation 4 3 4 11" xfId="15395" xr:uid="{00000000-0005-0000-0000-0000FA3B0000}"/>
    <cellStyle name="Calculation 4 3 4 2" xfId="15396" xr:uid="{00000000-0005-0000-0000-0000FB3B0000}"/>
    <cellStyle name="Calculation 4 3 4 3" xfId="15397" xr:uid="{00000000-0005-0000-0000-0000FC3B0000}"/>
    <cellStyle name="Calculation 4 3 4 4" xfId="15398" xr:uid="{00000000-0005-0000-0000-0000FD3B0000}"/>
    <cellStyle name="Calculation 4 3 4 5" xfId="15399" xr:uid="{00000000-0005-0000-0000-0000FE3B0000}"/>
    <cellStyle name="Calculation 4 3 4 6" xfId="15400" xr:uid="{00000000-0005-0000-0000-0000FF3B0000}"/>
    <cellStyle name="Calculation 4 3 4 7" xfId="15401" xr:uid="{00000000-0005-0000-0000-0000003C0000}"/>
    <cellStyle name="Calculation 4 3 4 8" xfId="15402" xr:uid="{00000000-0005-0000-0000-0000013C0000}"/>
    <cellStyle name="Calculation 4 3 4 9" xfId="15403" xr:uid="{00000000-0005-0000-0000-0000023C0000}"/>
    <cellStyle name="Calculation 4 3 5" xfId="15404" xr:uid="{00000000-0005-0000-0000-0000033C0000}"/>
    <cellStyle name="Calculation 4 3 6" xfId="15405" xr:uid="{00000000-0005-0000-0000-0000043C0000}"/>
    <cellStyle name="Calculation 4 3 7" xfId="15406" xr:uid="{00000000-0005-0000-0000-0000053C0000}"/>
    <cellStyle name="Calculation 4 3 8" xfId="15407" xr:uid="{00000000-0005-0000-0000-0000063C0000}"/>
    <cellStyle name="Calculation 4 3 9" xfId="15408" xr:uid="{00000000-0005-0000-0000-0000073C0000}"/>
    <cellStyle name="Calculation 4 4" xfId="15409" xr:uid="{00000000-0005-0000-0000-0000083C0000}"/>
    <cellStyle name="Calculation 4 4 10" xfId="15410" xr:uid="{00000000-0005-0000-0000-0000093C0000}"/>
    <cellStyle name="Calculation 4 4 11" xfId="15411" xr:uid="{00000000-0005-0000-0000-00000A3C0000}"/>
    <cellStyle name="Calculation 4 4 12" xfId="15412" xr:uid="{00000000-0005-0000-0000-00000B3C0000}"/>
    <cellStyle name="Calculation 4 4 13" xfId="15413" xr:uid="{00000000-0005-0000-0000-00000C3C0000}"/>
    <cellStyle name="Calculation 4 4 2" xfId="15414" xr:uid="{00000000-0005-0000-0000-00000D3C0000}"/>
    <cellStyle name="Calculation 4 4 2 10" xfId="15415" xr:uid="{00000000-0005-0000-0000-00000E3C0000}"/>
    <cellStyle name="Calculation 4 4 2 11" xfId="15416" xr:uid="{00000000-0005-0000-0000-00000F3C0000}"/>
    <cellStyle name="Calculation 4 4 2 12" xfId="15417" xr:uid="{00000000-0005-0000-0000-0000103C0000}"/>
    <cellStyle name="Calculation 4 4 2 2" xfId="15418" xr:uid="{00000000-0005-0000-0000-0000113C0000}"/>
    <cellStyle name="Calculation 4 4 2 2 10" xfId="15419" xr:uid="{00000000-0005-0000-0000-0000123C0000}"/>
    <cellStyle name="Calculation 4 4 2 2 11" xfId="15420" xr:uid="{00000000-0005-0000-0000-0000133C0000}"/>
    <cellStyle name="Calculation 4 4 2 2 2" xfId="15421" xr:uid="{00000000-0005-0000-0000-0000143C0000}"/>
    <cellStyle name="Calculation 4 4 2 2 2 10" xfId="15422" xr:uid="{00000000-0005-0000-0000-0000153C0000}"/>
    <cellStyle name="Calculation 4 4 2 2 2 11" xfId="15423" xr:uid="{00000000-0005-0000-0000-0000163C0000}"/>
    <cellStyle name="Calculation 4 4 2 2 2 2" xfId="15424" xr:uid="{00000000-0005-0000-0000-0000173C0000}"/>
    <cellStyle name="Calculation 4 4 2 2 2 3" xfId="15425" xr:uid="{00000000-0005-0000-0000-0000183C0000}"/>
    <cellStyle name="Calculation 4 4 2 2 2 4" xfId="15426" xr:uid="{00000000-0005-0000-0000-0000193C0000}"/>
    <cellStyle name="Calculation 4 4 2 2 2 5" xfId="15427" xr:uid="{00000000-0005-0000-0000-00001A3C0000}"/>
    <cellStyle name="Calculation 4 4 2 2 2 6" xfId="15428" xr:uid="{00000000-0005-0000-0000-00001B3C0000}"/>
    <cellStyle name="Calculation 4 4 2 2 2 7" xfId="15429" xr:uid="{00000000-0005-0000-0000-00001C3C0000}"/>
    <cellStyle name="Calculation 4 4 2 2 2 8" xfId="15430" xr:uid="{00000000-0005-0000-0000-00001D3C0000}"/>
    <cellStyle name="Calculation 4 4 2 2 2 9" xfId="15431" xr:uid="{00000000-0005-0000-0000-00001E3C0000}"/>
    <cellStyle name="Calculation 4 4 2 2 3" xfId="15432" xr:uid="{00000000-0005-0000-0000-00001F3C0000}"/>
    <cellStyle name="Calculation 4 4 2 2 4" xfId="15433" xr:uid="{00000000-0005-0000-0000-0000203C0000}"/>
    <cellStyle name="Calculation 4 4 2 2 5" xfId="15434" xr:uid="{00000000-0005-0000-0000-0000213C0000}"/>
    <cellStyle name="Calculation 4 4 2 2 6" xfId="15435" xr:uid="{00000000-0005-0000-0000-0000223C0000}"/>
    <cellStyle name="Calculation 4 4 2 2 7" xfId="15436" xr:uid="{00000000-0005-0000-0000-0000233C0000}"/>
    <cellStyle name="Calculation 4 4 2 2 8" xfId="15437" xr:uid="{00000000-0005-0000-0000-0000243C0000}"/>
    <cellStyle name="Calculation 4 4 2 2 9" xfId="15438" xr:uid="{00000000-0005-0000-0000-0000253C0000}"/>
    <cellStyle name="Calculation 4 4 2 3" xfId="15439" xr:uid="{00000000-0005-0000-0000-0000263C0000}"/>
    <cellStyle name="Calculation 4 4 2 3 10" xfId="15440" xr:uid="{00000000-0005-0000-0000-0000273C0000}"/>
    <cellStyle name="Calculation 4 4 2 3 11" xfId="15441" xr:uid="{00000000-0005-0000-0000-0000283C0000}"/>
    <cellStyle name="Calculation 4 4 2 3 2" xfId="15442" xr:uid="{00000000-0005-0000-0000-0000293C0000}"/>
    <cellStyle name="Calculation 4 4 2 3 3" xfId="15443" xr:uid="{00000000-0005-0000-0000-00002A3C0000}"/>
    <cellStyle name="Calculation 4 4 2 3 4" xfId="15444" xr:uid="{00000000-0005-0000-0000-00002B3C0000}"/>
    <cellStyle name="Calculation 4 4 2 3 5" xfId="15445" xr:uid="{00000000-0005-0000-0000-00002C3C0000}"/>
    <cellStyle name="Calculation 4 4 2 3 6" xfId="15446" xr:uid="{00000000-0005-0000-0000-00002D3C0000}"/>
    <cellStyle name="Calculation 4 4 2 3 7" xfId="15447" xr:uid="{00000000-0005-0000-0000-00002E3C0000}"/>
    <cellStyle name="Calculation 4 4 2 3 8" xfId="15448" xr:uid="{00000000-0005-0000-0000-00002F3C0000}"/>
    <cellStyle name="Calculation 4 4 2 3 9" xfId="15449" xr:uid="{00000000-0005-0000-0000-0000303C0000}"/>
    <cellStyle name="Calculation 4 4 2 4" xfId="15450" xr:uid="{00000000-0005-0000-0000-0000313C0000}"/>
    <cellStyle name="Calculation 4 4 2 5" xfId="15451" xr:uid="{00000000-0005-0000-0000-0000323C0000}"/>
    <cellStyle name="Calculation 4 4 2 6" xfId="15452" xr:uid="{00000000-0005-0000-0000-0000333C0000}"/>
    <cellStyle name="Calculation 4 4 2 7" xfId="15453" xr:uid="{00000000-0005-0000-0000-0000343C0000}"/>
    <cellStyle name="Calculation 4 4 2 8" xfId="15454" xr:uid="{00000000-0005-0000-0000-0000353C0000}"/>
    <cellStyle name="Calculation 4 4 2 9" xfId="15455" xr:uid="{00000000-0005-0000-0000-0000363C0000}"/>
    <cellStyle name="Calculation 4 4 3" xfId="15456" xr:uid="{00000000-0005-0000-0000-0000373C0000}"/>
    <cellStyle name="Calculation 4 4 3 10" xfId="15457" xr:uid="{00000000-0005-0000-0000-0000383C0000}"/>
    <cellStyle name="Calculation 4 4 3 11" xfId="15458" xr:uid="{00000000-0005-0000-0000-0000393C0000}"/>
    <cellStyle name="Calculation 4 4 3 2" xfId="15459" xr:uid="{00000000-0005-0000-0000-00003A3C0000}"/>
    <cellStyle name="Calculation 4 4 3 2 10" xfId="15460" xr:uid="{00000000-0005-0000-0000-00003B3C0000}"/>
    <cellStyle name="Calculation 4 4 3 2 11" xfId="15461" xr:uid="{00000000-0005-0000-0000-00003C3C0000}"/>
    <cellStyle name="Calculation 4 4 3 2 2" xfId="15462" xr:uid="{00000000-0005-0000-0000-00003D3C0000}"/>
    <cellStyle name="Calculation 4 4 3 2 3" xfId="15463" xr:uid="{00000000-0005-0000-0000-00003E3C0000}"/>
    <cellStyle name="Calculation 4 4 3 2 4" xfId="15464" xr:uid="{00000000-0005-0000-0000-00003F3C0000}"/>
    <cellStyle name="Calculation 4 4 3 2 5" xfId="15465" xr:uid="{00000000-0005-0000-0000-0000403C0000}"/>
    <cellStyle name="Calculation 4 4 3 2 6" xfId="15466" xr:uid="{00000000-0005-0000-0000-0000413C0000}"/>
    <cellStyle name="Calculation 4 4 3 2 7" xfId="15467" xr:uid="{00000000-0005-0000-0000-0000423C0000}"/>
    <cellStyle name="Calculation 4 4 3 2 8" xfId="15468" xr:uid="{00000000-0005-0000-0000-0000433C0000}"/>
    <cellStyle name="Calculation 4 4 3 2 9" xfId="15469" xr:uid="{00000000-0005-0000-0000-0000443C0000}"/>
    <cellStyle name="Calculation 4 4 3 3" xfId="15470" xr:uid="{00000000-0005-0000-0000-0000453C0000}"/>
    <cellStyle name="Calculation 4 4 3 4" xfId="15471" xr:uid="{00000000-0005-0000-0000-0000463C0000}"/>
    <cellStyle name="Calculation 4 4 3 5" xfId="15472" xr:uid="{00000000-0005-0000-0000-0000473C0000}"/>
    <cellStyle name="Calculation 4 4 3 6" xfId="15473" xr:uid="{00000000-0005-0000-0000-0000483C0000}"/>
    <cellStyle name="Calculation 4 4 3 7" xfId="15474" xr:uid="{00000000-0005-0000-0000-0000493C0000}"/>
    <cellStyle name="Calculation 4 4 3 8" xfId="15475" xr:uid="{00000000-0005-0000-0000-00004A3C0000}"/>
    <cellStyle name="Calculation 4 4 3 9" xfId="15476" xr:uid="{00000000-0005-0000-0000-00004B3C0000}"/>
    <cellStyle name="Calculation 4 4 4" xfId="15477" xr:uid="{00000000-0005-0000-0000-00004C3C0000}"/>
    <cellStyle name="Calculation 4 4 4 10" xfId="15478" xr:uid="{00000000-0005-0000-0000-00004D3C0000}"/>
    <cellStyle name="Calculation 4 4 4 11" xfId="15479" xr:uid="{00000000-0005-0000-0000-00004E3C0000}"/>
    <cellStyle name="Calculation 4 4 4 2" xfId="15480" xr:uid="{00000000-0005-0000-0000-00004F3C0000}"/>
    <cellStyle name="Calculation 4 4 4 3" xfId="15481" xr:uid="{00000000-0005-0000-0000-0000503C0000}"/>
    <cellStyle name="Calculation 4 4 4 4" xfId="15482" xr:uid="{00000000-0005-0000-0000-0000513C0000}"/>
    <cellStyle name="Calculation 4 4 4 5" xfId="15483" xr:uid="{00000000-0005-0000-0000-0000523C0000}"/>
    <cellStyle name="Calculation 4 4 4 6" xfId="15484" xr:uid="{00000000-0005-0000-0000-0000533C0000}"/>
    <cellStyle name="Calculation 4 4 4 7" xfId="15485" xr:uid="{00000000-0005-0000-0000-0000543C0000}"/>
    <cellStyle name="Calculation 4 4 4 8" xfId="15486" xr:uid="{00000000-0005-0000-0000-0000553C0000}"/>
    <cellStyle name="Calculation 4 4 4 9" xfId="15487" xr:uid="{00000000-0005-0000-0000-0000563C0000}"/>
    <cellStyle name="Calculation 4 4 5" xfId="15488" xr:uid="{00000000-0005-0000-0000-0000573C0000}"/>
    <cellStyle name="Calculation 4 4 6" xfId="15489" xr:uid="{00000000-0005-0000-0000-0000583C0000}"/>
    <cellStyle name="Calculation 4 4 7" xfId="15490" xr:uid="{00000000-0005-0000-0000-0000593C0000}"/>
    <cellStyle name="Calculation 4 4 8" xfId="15491" xr:uid="{00000000-0005-0000-0000-00005A3C0000}"/>
    <cellStyle name="Calculation 4 4 9" xfId="15492" xr:uid="{00000000-0005-0000-0000-00005B3C0000}"/>
    <cellStyle name="Calculation 4 5" xfId="15493" xr:uid="{00000000-0005-0000-0000-00005C3C0000}"/>
    <cellStyle name="Calculation 4 5 10" xfId="15494" xr:uid="{00000000-0005-0000-0000-00005D3C0000}"/>
    <cellStyle name="Calculation 4 5 11" xfId="15495" xr:uid="{00000000-0005-0000-0000-00005E3C0000}"/>
    <cellStyle name="Calculation 4 5 12" xfId="15496" xr:uid="{00000000-0005-0000-0000-00005F3C0000}"/>
    <cellStyle name="Calculation 4 5 13" xfId="15497" xr:uid="{00000000-0005-0000-0000-0000603C0000}"/>
    <cellStyle name="Calculation 4 5 2" xfId="15498" xr:uid="{00000000-0005-0000-0000-0000613C0000}"/>
    <cellStyle name="Calculation 4 5 2 10" xfId="15499" xr:uid="{00000000-0005-0000-0000-0000623C0000}"/>
    <cellStyle name="Calculation 4 5 2 11" xfId="15500" xr:uid="{00000000-0005-0000-0000-0000633C0000}"/>
    <cellStyle name="Calculation 4 5 2 12" xfId="15501" xr:uid="{00000000-0005-0000-0000-0000643C0000}"/>
    <cellStyle name="Calculation 4 5 2 2" xfId="15502" xr:uid="{00000000-0005-0000-0000-0000653C0000}"/>
    <cellStyle name="Calculation 4 5 2 2 10" xfId="15503" xr:uid="{00000000-0005-0000-0000-0000663C0000}"/>
    <cellStyle name="Calculation 4 5 2 2 11" xfId="15504" xr:uid="{00000000-0005-0000-0000-0000673C0000}"/>
    <cellStyle name="Calculation 4 5 2 2 2" xfId="15505" xr:uid="{00000000-0005-0000-0000-0000683C0000}"/>
    <cellStyle name="Calculation 4 5 2 2 2 10" xfId="15506" xr:uid="{00000000-0005-0000-0000-0000693C0000}"/>
    <cellStyle name="Calculation 4 5 2 2 2 11" xfId="15507" xr:uid="{00000000-0005-0000-0000-00006A3C0000}"/>
    <cellStyle name="Calculation 4 5 2 2 2 2" xfId="15508" xr:uid="{00000000-0005-0000-0000-00006B3C0000}"/>
    <cellStyle name="Calculation 4 5 2 2 2 3" xfId="15509" xr:uid="{00000000-0005-0000-0000-00006C3C0000}"/>
    <cellStyle name="Calculation 4 5 2 2 2 4" xfId="15510" xr:uid="{00000000-0005-0000-0000-00006D3C0000}"/>
    <cellStyle name="Calculation 4 5 2 2 2 5" xfId="15511" xr:uid="{00000000-0005-0000-0000-00006E3C0000}"/>
    <cellStyle name="Calculation 4 5 2 2 2 6" xfId="15512" xr:uid="{00000000-0005-0000-0000-00006F3C0000}"/>
    <cellStyle name="Calculation 4 5 2 2 2 7" xfId="15513" xr:uid="{00000000-0005-0000-0000-0000703C0000}"/>
    <cellStyle name="Calculation 4 5 2 2 2 8" xfId="15514" xr:uid="{00000000-0005-0000-0000-0000713C0000}"/>
    <cellStyle name="Calculation 4 5 2 2 2 9" xfId="15515" xr:uid="{00000000-0005-0000-0000-0000723C0000}"/>
    <cellStyle name="Calculation 4 5 2 2 3" xfId="15516" xr:uid="{00000000-0005-0000-0000-0000733C0000}"/>
    <cellStyle name="Calculation 4 5 2 2 4" xfId="15517" xr:uid="{00000000-0005-0000-0000-0000743C0000}"/>
    <cellStyle name="Calculation 4 5 2 2 5" xfId="15518" xr:uid="{00000000-0005-0000-0000-0000753C0000}"/>
    <cellStyle name="Calculation 4 5 2 2 6" xfId="15519" xr:uid="{00000000-0005-0000-0000-0000763C0000}"/>
    <cellStyle name="Calculation 4 5 2 2 7" xfId="15520" xr:uid="{00000000-0005-0000-0000-0000773C0000}"/>
    <cellStyle name="Calculation 4 5 2 2 8" xfId="15521" xr:uid="{00000000-0005-0000-0000-0000783C0000}"/>
    <cellStyle name="Calculation 4 5 2 2 9" xfId="15522" xr:uid="{00000000-0005-0000-0000-0000793C0000}"/>
    <cellStyle name="Calculation 4 5 2 3" xfId="15523" xr:uid="{00000000-0005-0000-0000-00007A3C0000}"/>
    <cellStyle name="Calculation 4 5 2 3 10" xfId="15524" xr:uid="{00000000-0005-0000-0000-00007B3C0000}"/>
    <cellStyle name="Calculation 4 5 2 3 11" xfId="15525" xr:uid="{00000000-0005-0000-0000-00007C3C0000}"/>
    <cellStyle name="Calculation 4 5 2 3 2" xfId="15526" xr:uid="{00000000-0005-0000-0000-00007D3C0000}"/>
    <cellStyle name="Calculation 4 5 2 3 3" xfId="15527" xr:uid="{00000000-0005-0000-0000-00007E3C0000}"/>
    <cellStyle name="Calculation 4 5 2 3 4" xfId="15528" xr:uid="{00000000-0005-0000-0000-00007F3C0000}"/>
    <cellStyle name="Calculation 4 5 2 3 5" xfId="15529" xr:uid="{00000000-0005-0000-0000-0000803C0000}"/>
    <cellStyle name="Calculation 4 5 2 3 6" xfId="15530" xr:uid="{00000000-0005-0000-0000-0000813C0000}"/>
    <cellStyle name="Calculation 4 5 2 3 7" xfId="15531" xr:uid="{00000000-0005-0000-0000-0000823C0000}"/>
    <cellStyle name="Calculation 4 5 2 3 8" xfId="15532" xr:uid="{00000000-0005-0000-0000-0000833C0000}"/>
    <cellStyle name="Calculation 4 5 2 3 9" xfId="15533" xr:uid="{00000000-0005-0000-0000-0000843C0000}"/>
    <cellStyle name="Calculation 4 5 2 4" xfId="15534" xr:uid="{00000000-0005-0000-0000-0000853C0000}"/>
    <cellStyle name="Calculation 4 5 2 5" xfId="15535" xr:uid="{00000000-0005-0000-0000-0000863C0000}"/>
    <cellStyle name="Calculation 4 5 2 6" xfId="15536" xr:uid="{00000000-0005-0000-0000-0000873C0000}"/>
    <cellStyle name="Calculation 4 5 2 7" xfId="15537" xr:uid="{00000000-0005-0000-0000-0000883C0000}"/>
    <cellStyle name="Calculation 4 5 2 8" xfId="15538" xr:uid="{00000000-0005-0000-0000-0000893C0000}"/>
    <cellStyle name="Calculation 4 5 2 9" xfId="15539" xr:uid="{00000000-0005-0000-0000-00008A3C0000}"/>
    <cellStyle name="Calculation 4 5 3" xfId="15540" xr:uid="{00000000-0005-0000-0000-00008B3C0000}"/>
    <cellStyle name="Calculation 4 5 3 10" xfId="15541" xr:uid="{00000000-0005-0000-0000-00008C3C0000}"/>
    <cellStyle name="Calculation 4 5 3 11" xfId="15542" xr:uid="{00000000-0005-0000-0000-00008D3C0000}"/>
    <cellStyle name="Calculation 4 5 3 2" xfId="15543" xr:uid="{00000000-0005-0000-0000-00008E3C0000}"/>
    <cellStyle name="Calculation 4 5 3 2 10" xfId="15544" xr:uid="{00000000-0005-0000-0000-00008F3C0000}"/>
    <cellStyle name="Calculation 4 5 3 2 11" xfId="15545" xr:uid="{00000000-0005-0000-0000-0000903C0000}"/>
    <cellStyle name="Calculation 4 5 3 2 2" xfId="15546" xr:uid="{00000000-0005-0000-0000-0000913C0000}"/>
    <cellStyle name="Calculation 4 5 3 2 3" xfId="15547" xr:uid="{00000000-0005-0000-0000-0000923C0000}"/>
    <cellStyle name="Calculation 4 5 3 2 4" xfId="15548" xr:uid="{00000000-0005-0000-0000-0000933C0000}"/>
    <cellStyle name="Calculation 4 5 3 2 5" xfId="15549" xr:uid="{00000000-0005-0000-0000-0000943C0000}"/>
    <cellStyle name="Calculation 4 5 3 2 6" xfId="15550" xr:uid="{00000000-0005-0000-0000-0000953C0000}"/>
    <cellStyle name="Calculation 4 5 3 2 7" xfId="15551" xr:uid="{00000000-0005-0000-0000-0000963C0000}"/>
    <cellStyle name="Calculation 4 5 3 2 8" xfId="15552" xr:uid="{00000000-0005-0000-0000-0000973C0000}"/>
    <cellStyle name="Calculation 4 5 3 2 9" xfId="15553" xr:uid="{00000000-0005-0000-0000-0000983C0000}"/>
    <cellStyle name="Calculation 4 5 3 3" xfId="15554" xr:uid="{00000000-0005-0000-0000-0000993C0000}"/>
    <cellStyle name="Calculation 4 5 3 4" xfId="15555" xr:uid="{00000000-0005-0000-0000-00009A3C0000}"/>
    <cellStyle name="Calculation 4 5 3 5" xfId="15556" xr:uid="{00000000-0005-0000-0000-00009B3C0000}"/>
    <cellStyle name="Calculation 4 5 3 6" xfId="15557" xr:uid="{00000000-0005-0000-0000-00009C3C0000}"/>
    <cellStyle name="Calculation 4 5 3 7" xfId="15558" xr:uid="{00000000-0005-0000-0000-00009D3C0000}"/>
    <cellStyle name="Calculation 4 5 3 8" xfId="15559" xr:uid="{00000000-0005-0000-0000-00009E3C0000}"/>
    <cellStyle name="Calculation 4 5 3 9" xfId="15560" xr:uid="{00000000-0005-0000-0000-00009F3C0000}"/>
    <cellStyle name="Calculation 4 5 4" xfId="15561" xr:uid="{00000000-0005-0000-0000-0000A03C0000}"/>
    <cellStyle name="Calculation 4 5 4 10" xfId="15562" xr:uid="{00000000-0005-0000-0000-0000A13C0000}"/>
    <cellStyle name="Calculation 4 5 4 11" xfId="15563" xr:uid="{00000000-0005-0000-0000-0000A23C0000}"/>
    <cellStyle name="Calculation 4 5 4 2" xfId="15564" xr:uid="{00000000-0005-0000-0000-0000A33C0000}"/>
    <cellStyle name="Calculation 4 5 4 3" xfId="15565" xr:uid="{00000000-0005-0000-0000-0000A43C0000}"/>
    <cellStyle name="Calculation 4 5 4 4" xfId="15566" xr:uid="{00000000-0005-0000-0000-0000A53C0000}"/>
    <cellStyle name="Calculation 4 5 4 5" xfId="15567" xr:uid="{00000000-0005-0000-0000-0000A63C0000}"/>
    <cellStyle name="Calculation 4 5 4 6" xfId="15568" xr:uid="{00000000-0005-0000-0000-0000A73C0000}"/>
    <cellStyle name="Calculation 4 5 4 7" xfId="15569" xr:uid="{00000000-0005-0000-0000-0000A83C0000}"/>
    <cellStyle name="Calculation 4 5 4 8" xfId="15570" xr:uid="{00000000-0005-0000-0000-0000A93C0000}"/>
    <cellStyle name="Calculation 4 5 4 9" xfId="15571" xr:uid="{00000000-0005-0000-0000-0000AA3C0000}"/>
    <cellStyle name="Calculation 4 5 5" xfId="15572" xr:uid="{00000000-0005-0000-0000-0000AB3C0000}"/>
    <cellStyle name="Calculation 4 5 6" xfId="15573" xr:uid="{00000000-0005-0000-0000-0000AC3C0000}"/>
    <cellStyle name="Calculation 4 5 7" xfId="15574" xr:uid="{00000000-0005-0000-0000-0000AD3C0000}"/>
    <cellStyle name="Calculation 4 5 8" xfId="15575" xr:uid="{00000000-0005-0000-0000-0000AE3C0000}"/>
    <cellStyle name="Calculation 4 5 9" xfId="15576" xr:uid="{00000000-0005-0000-0000-0000AF3C0000}"/>
    <cellStyle name="Calculation 4 6" xfId="15577" xr:uid="{00000000-0005-0000-0000-0000B03C0000}"/>
    <cellStyle name="Calculation 4 6 10" xfId="15578" xr:uid="{00000000-0005-0000-0000-0000B13C0000}"/>
    <cellStyle name="Calculation 4 6 11" xfId="15579" xr:uid="{00000000-0005-0000-0000-0000B23C0000}"/>
    <cellStyle name="Calculation 4 6 12" xfId="15580" xr:uid="{00000000-0005-0000-0000-0000B33C0000}"/>
    <cellStyle name="Calculation 4 6 13" xfId="15581" xr:uid="{00000000-0005-0000-0000-0000B43C0000}"/>
    <cellStyle name="Calculation 4 6 2" xfId="15582" xr:uid="{00000000-0005-0000-0000-0000B53C0000}"/>
    <cellStyle name="Calculation 4 6 2 10" xfId="15583" xr:uid="{00000000-0005-0000-0000-0000B63C0000}"/>
    <cellStyle name="Calculation 4 6 2 11" xfId="15584" xr:uid="{00000000-0005-0000-0000-0000B73C0000}"/>
    <cellStyle name="Calculation 4 6 2 12" xfId="15585" xr:uid="{00000000-0005-0000-0000-0000B83C0000}"/>
    <cellStyle name="Calculation 4 6 2 2" xfId="15586" xr:uid="{00000000-0005-0000-0000-0000B93C0000}"/>
    <cellStyle name="Calculation 4 6 2 2 10" xfId="15587" xr:uid="{00000000-0005-0000-0000-0000BA3C0000}"/>
    <cellStyle name="Calculation 4 6 2 2 11" xfId="15588" xr:uid="{00000000-0005-0000-0000-0000BB3C0000}"/>
    <cellStyle name="Calculation 4 6 2 2 2" xfId="15589" xr:uid="{00000000-0005-0000-0000-0000BC3C0000}"/>
    <cellStyle name="Calculation 4 6 2 2 2 10" xfId="15590" xr:uid="{00000000-0005-0000-0000-0000BD3C0000}"/>
    <cellStyle name="Calculation 4 6 2 2 2 11" xfId="15591" xr:uid="{00000000-0005-0000-0000-0000BE3C0000}"/>
    <cellStyle name="Calculation 4 6 2 2 2 2" xfId="15592" xr:uid="{00000000-0005-0000-0000-0000BF3C0000}"/>
    <cellStyle name="Calculation 4 6 2 2 2 3" xfId="15593" xr:uid="{00000000-0005-0000-0000-0000C03C0000}"/>
    <cellStyle name="Calculation 4 6 2 2 2 4" xfId="15594" xr:uid="{00000000-0005-0000-0000-0000C13C0000}"/>
    <cellStyle name="Calculation 4 6 2 2 2 5" xfId="15595" xr:uid="{00000000-0005-0000-0000-0000C23C0000}"/>
    <cellStyle name="Calculation 4 6 2 2 2 6" xfId="15596" xr:uid="{00000000-0005-0000-0000-0000C33C0000}"/>
    <cellStyle name="Calculation 4 6 2 2 2 7" xfId="15597" xr:uid="{00000000-0005-0000-0000-0000C43C0000}"/>
    <cellStyle name="Calculation 4 6 2 2 2 8" xfId="15598" xr:uid="{00000000-0005-0000-0000-0000C53C0000}"/>
    <cellStyle name="Calculation 4 6 2 2 2 9" xfId="15599" xr:uid="{00000000-0005-0000-0000-0000C63C0000}"/>
    <cellStyle name="Calculation 4 6 2 2 3" xfId="15600" xr:uid="{00000000-0005-0000-0000-0000C73C0000}"/>
    <cellStyle name="Calculation 4 6 2 2 4" xfId="15601" xr:uid="{00000000-0005-0000-0000-0000C83C0000}"/>
    <cellStyle name="Calculation 4 6 2 2 5" xfId="15602" xr:uid="{00000000-0005-0000-0000-0000C93C0000}"/>
    <cellStyle name="Calculation 4 6 2 2 6" xfId="15603" xr:uid="{00000000-0005-0000-0000-0000CA3C0000}"/>
    <cellStyle name="Calculation 4 6 2 2 7" xfId="15604" xr:uid="{00000000-0005-0000-0000-0000CB3C0000}"/>
    <cellStyle name="Calculation 4 6 2 2 8" xfId="15605" xr:uid="{00000000-0005-0000-0000-0000CC3C0000}"/>
    <cellStyle name="Calculation 4 6 2 2 9" xfId="15606" xr:uid="{00000000-0005-0000-0000-0000CD3C0000}"/>
    <cellStyle name="Calculation 4 6 2 3" xfId="15607" xr:uid="{00000000-0005-0000-0000-0000CE3C0000}"/>
    <cellStyle name="Calculation 4 6 2 3 10" xfId="15608" xr:uid="{00000000-0005-0000-0000-0000CF3C0000}"/>
    <cellStyle name="Calculation 4 6 2 3 11" xfId="15609" xr:uid="{00000000-0005-0000-0000-0000D03C0000}"/>
    <cellStyle name="Calculation 4 6 2 3 2" xfId="15610" xr:uid="{00000000-0005-0000-0000-0000D13C0000}"/>
    <cellStyle name="Calculation 4 6 2 3 3" xfId="15611" xr:uid="{00000000-0005-0000-0000-0000D23C0000}"/>
    <cellStyle name="Calculation 4 6 2 3 4" xfId="15612" xr:uid="{00000000-0005-0000-0000-0000D33C0000}"/>
    <cellStyle name="Calculation 4 6 2 3 5" xfId="15613" xr:uid="{00000000-0005-0000-0000-0000D43C0000}"/>
    <cellStyle name="Calculation 4 6 2 3 6" xfId="15614" xr:uid="{00000000-0005-0000-0000-0000D53C0000}"/>
    <cellStyle name="Calculation 4 6 2 3 7" xfId="15615" xr:uid="{00000000-0005-0000-0000-0000D63C0000}"/>
    <cellStyle name="Calculation 4 6 2 3 8" xfId="15616" xr:uid="{00000000-0005-0000-0000-0000D73C0000}"/>
    <cellStyle name="Calculation 4 6 2 3 9" xfId="15617" xr:uid="{00000000-0005-0000-0000-0000D83C0000}"/>
    <cellStyle name="Calculation 4 6 2 4" xfId="15618" xr:uid="{00000000-0005-0000-0000-0000D93C0000}"/>
    <cellStyle name="Calculation 4 6 2 5" xfId="15619" xr:uid="{00000000-0005-0000-0000-0000DA3C0000}"/>
    <cellStyle name="Calculation 4 6 2 6" xfId="15620" xr:uid="{00000000-0005-0000-0000-0000DB3C0000}"/>
    <cellStyle name="Calculation 4 6 2 7" xfId="15621" xr:uid="{00000000-0005-0000-0000-0000DC3C0000}"/>
    <cellStyle name="Calculation 4 6 2 8" xfId="15622" xr:uid="{00000000-0005-0000-0000-0000DD3C0000}"/>
    <cellStyle name="Calculation 4 6 2 9" xfId="15623" xr:uid="{00000000-0005-0000-0000-0000DE3C0000}"/>
    <cellStyle name="Calculation 4 6 3" xfId="15624" xr:uid="{00000000-0005-0000-0000-0000DF3C0000}"/>
    <cellStyle name="Calculation 4 6 3 10" xfId="15625" xr:uid="{00000000-0005-0000-0000-0000E03C0000}"/>
    <cellStyle name="Calculation 4 6 3 11" xfId="15626" xr:uid="{00000000-0005-0000-0000-0000E13C0000}"/>
    <cellStyle name="Calculation 4 6 3 2" xfId="15627" xr:uid="{00000000-0005-0000-0000-0000E23C0000}"/>
    <cellStyle name="Calculation 4 6 3 2 10" xfId="15628" xr:uid="{00000000-0005-0000-0000-0000E33C0000}"/>
    <cellStyle name="Calculation 4 6 3 2 11" xfId="15629" xr:uid="{00000000-0005-0000-0000-0000E43C0000}"/>
    <cellStyle name="Calculation 4 6 3 2 2" xfId="15630" xr:uid="{00000000-0005-0000-0000-0000E53C0000}"/>
    <cellStyle name="Calculation 4 6 3 2 3" xfId="15631" xr:uid="{00000000-0005-0000-0000-0000E63C0000}"/>
    <cellStyle name="Calculation 4 6 3 2 4" xfId="15632" xr:uid="{00000000-0005-0000-0000-0000E73C0000}"/>
    <cellStyle name="Calculation 4 6 3 2 5" xfId="15633" xr:uid="{00000000-0005-0000-0000-0000E83C0000}"/>
    <cellStyle name="Calculation 4 6 3 2 6" xfId="15634" xr:uid="{00000000-0005-0000-0000-0000E93C0000}"/>
    <cellStyle name="Calculation 4 6 3 2 7" xfId="15635" xr:uid="{00000000-0005-0000-0000-0000EA3C0000}"/>
    <cellStyle name="Calculation 4 6 3 2 8" xfId="15636" xr:uid="{00000000-0005-0000-0000-0000EB3C0000}"/>
    <cellStyle name="Calculation 4 6 3 2 9" xfId="15637" xr:uid="{00000000-0005-0000-0000-0000EC3C0000}"/>
    <cellStyle name="Calculation 4 6 3 3" xfId="15638" xr:uid="{00000000-0005-0000-0000-0000ED3C0000}"/>
    <cellStyle name="Calculation 4 6 3 4" xfId="15639" xr:uid="{00000000-0005-0000-0000-0000EE3C0000}"/>
    <cellStyle name="Calculation 4 6 3 5" xfId="15640" xr:uid="{00000000-0005-0000-0000-0000EF3C0000}"/>
    <cellStyle name="Calculation 4 6 3 6" xfId="15641" xr:uid="{00000000-0005-0000-0000-0000F03C0000}"/>
    <cellStyle name="Calculation 4 6 3 7" xfId="15642" xr:uid="{00000000-0005-0000-0000-0000F13C0000}"/>
    <cellStyle name="Calculation 4 6 3 8" xfId="15643" xr:uid="{00000000-0005-0000-0000-0000F23C0000}"/>
    <cellStyle name="Calculation 4 6 3 9" xfId="15644" xr:uid="{00000000-0005-0000-0000-0000F33C0000}"/>
    <cellStyle name="Calculation 4 6 4" xfId="15645" xr:uid="{00000000-0005-0000-0000-0000F43C0000}"/>
    <cellStyle name="Calculation 4 6 4 10" xfId="15646" xr:uid="{00000000-0005-0000-0000-0000F53C0000}"/>
    <cellStyle name="Calculation 4 6 4 11" xfId="15647" xr:uid="{00000000-0005-0000-0000-0000F63C0000}"/>
    <cellStyle name="Calculation 4 6 4 2" xfId="15648" xr:uid="{00000000-0005-0000-0000-0000F73C0000}"/>
    <cellStyle name="Calculation 4 6 4 3" xfId="15649" xr:uid="{00000000-0005-0000-0000-0000F83C0000}"/>
    <cellStyle name="Calculation 4 6 4 4" xfId="15650" xr:uid="{00000000-0005-0000-0000-0000F93C0000}"/>
    <cellStyle name="Calculation 4 6 4 5" xfId="15651" xr:uid="{00000000-0005-0000-0000-0000FA3C0000}"/>
    <cellStyle name="Calculation 4 6 4 6" xfId="15652" xr:uid="{00000000-0005-0000-0000-0000FB3C0000}"/>
    <cellStyle name="Calculation 4 6 4 7" xfId="15653" xr:uid="{00000000-0005-0000-0000-0000FC3C0000}"/>
    <cellStyle name="Calculation 4 6 4 8" xfId="15654" xr:uid="{00000000-0005-0000-0000-0000FD3C0000}"/>
    <cellStyle name="Calculation 4 6 4 9" xfId="15655" xr:uid="{00000000-0005-0000-0000-0000FE3C0000}"/>
    <cellStyle name="Calculation 4 6 5" xfId="15656" xr:uid="{00000000-0005-0000-0000-0000FF3C0000}"/>
    <cellStyle name="Calculation 4 6 6" xfId="15657" xr:uid="{00000000-0005-0000-0000-0000003D0000}"/>
    <cellStyle name="Calculation 4 6 7" xfId="15658" xr:uid="{00000000-0005-0000-0000-0000013D0000}"/>
    <cellStyle name="Calculation 4 6 8" xfId="15659" xr:uid="{00000000-0005-0000-0000-0000023D0000}"/>
    <cellStyle name="Calculation 4 6 9" xfId="15660" xr:uid="{00000000-0005-0000-0000-0000033D0000}"/>
    <cellStyle name="Calculation 4 7" xfId="15661" xr:uid="{00000000-0005-0000-0000-0000043D0000}"/>
    <cellStyle name="Calculation 4 7 10" xfId="15662" xr:uid="{00000000-0005-0000-0000-0000053D0000}"/>
    <cellStyle name="Calculation 4 7 11" xfId="15663" xr:uid="{00000000-0005-0000-0000-0000063D0000}"/>
    <cellStyle name="Calculation 4 7 12" xfId="15664" xr:uid="{00000000-0005-0000-0000-0000073D0000}"/>
    <cellStyle name="Calculation 4 7 13" xfId="15665" xr:uid="{00000000-0005-0000-0000-0000083D0000}"/>
    <cellStyle name="Calculation 4 7 2" xfId="15666" xr:uid="{00000000-0005-0000-0000-0000093D0000}"/>
    <cellStyle name="Calculation 4 7 2 10" xfId="15667" xr:uid="{00000000-0005-0000-0000-00000A3D0000}"/>
    <cellStyle name="Calculation 4 7 2 11" xfId="15668" xr:uid="{00000000-0005-0000-0000-00000B3D0000}"/>
    <cellStyle name="Calculation 4 7 2 12" xfId="15669" xr:uid="{00000000-0005-0000-0000-00000C3D0000}"/>
    <cellStyle name="Calculation 4 7 2 2" xfId="15670" xr:uid="{00000000-0005-0000-0000-00000D3D0000}"/>
    <cellStyle name="Calculation 4 7 2 2 10" xfId="15671" xr:uid="{00000000-0005-0000-0000-00000E3D0000}"/>
    <cellStyle name="Calculation 4 7 2 2 11" xfId="15672" xr:uid="{00000000-0005-0000-0000-00000F3D0000}"/>
    <cellStyle name="Calculation 4 7 2 2 2" xfId="15673" xr:uid="{00000000-0005-0000-0000-0000103D0000}"/>
    <cellStyle name="Calculation 4 7 2 2 2 10" xfId="15674" xr:uid="{00000000-0005-0000-0000-0000113D0000}"/>
    <cellStyle name="Calculation 4 7 2 2 2 11" xfId="15675" xr:uid="{00000000-0005-0000-0000-0000123D0000}"/>
    <cellStyle name="Calculation 4 7 2 2 2 2" xfId="15676" xr:uid="{00000000-0005-0000-0000-0000133D0000}"/>
    <cellStyle name="Calculation 4 7 2 2 2 3" xfId="15677" xr:uid="{00000000-0005-0000-0000-0000143D0000}"/>
    <cellStyle name="Calculation 4 7 2 2 2 4" xfId="15678" xr:uid="{00000000-0005-0000-0000-0000153D0000}"/>
    <cellStyle name="Calculation 4 7 2 2 2 5" xfId="15679" xr:uid="{00000000-0005-0000-0000-0000163D0000}"/>
    <cellStyle name="Calculation 4 7 2 2 2 6" xfId="15680" xr:uid="{00000000-0005-0000-0000-0000173D0000}"/>
    <cellStyle name="Calculation 4 7 2 2 2 7" xfId="15681" xr:uid="{00000000-0005-0000-0000-0000183D0000}"/>
    <cellStyle name="Calculation 4 7 2 2 2 8" xfId="15682" xr:uid="{00000000-0005-0000-0000-0000193D0000}"/>
    <cellStyle name="Calculation 4 7 2 2 2 9" xfId="15683" xr:uid="{00000000-0005-0000-0000-00001A3D0000}"/>
    <cellStyle name="Calculation 4 7 2 2 3" xfId="15684" xr:uid="{00000000-0005-0000-0000-00001B3D0000}"/>
    <cellStyle name="Calculation 4 7 2 2 4" xfId="15685" xr:uid="{00000000-0005-0000-0000-00001C3D0000}"/>
    <cellStyle name="Calculation 4 7 2 2 5" xfId="15686" xr:uid="{00000000-0005-0000-0000-00001D3D0000}"/>
    <cellStyle name="Calculation 4 7 2 2 6" xfId="15687" xr:uid="{00000000-0005-0000-0000-00001E3D0000}"/>
    <cellStyle name="Calculation 4 7 2 2 7" xfId="15688" xr:uid="{00000000-0005-0000-0000-00001F3D0000}"/>
    <cellStyle name="Calculation 4 7 2 2 8" xfId="15689" xr:uid="{00000000-0005-0000-0000-0000203D0000}"/>
    <cellStyle name="Calculation 4 7 2 2 9" xfId="15690" xr:uid="{00000000-0005-0000-0000-0000213D0000}"/>
    <cellStyle name="Calculation 4 7 2 3" xfId="15691" xr:uid="{00000000-0005-0000-0000-0000223D0000}"/>
    <cellStyle name="Calculation 4 7 2 3 10" xfId="15692" xr:uid="{00000000-0005-0000-0000-0000233D0000}"/>
    <cellStyle name="Calculation 4 7 2 3 11" xfId="15693" xr:uid="{00000000-0005-0000-0000-0000243D0000}"/>
    <cellStyle name="Calculation 4 7 2 3 2" xfId="15694" xr:uid="{00000000-0005-0000-0000-0000253D0000}"/>
    <cellStyle name="Calculation 4 7 2 3 3" xfId="15695" xr:uid="{00000000-0005-0000-0000-0000263D0000}"/>
    <cellStyle name="Calculation 4 7 2 3 4" xfId="15696" xr:uid="{00000000-0005-0000-0000-0000273D0000}"/>
    <cellStyle name="Calculation 4 7 2 3 5" xfId="15697" xr:uid="{00000000-0005-0000-0000-0000283D0000}"/>
    <cellStyle name="Calculation 4 7 2 3 6" xfId="15698" xr:uid="{00000000-0005-0000-0000-0000293D0000}"/>
    <cellStyle name="Calculation 4 7 2 3 7" xfId="15699" xr:uid="{00000000-0005-0000-0000-00002A3D0000}"/>
    <cellStyle name="Calculation 4 7 2 3 8" xfId="15700" xr:uid="{00000000-0005-0000-0000-00002B3D0000}"/>
    <cellStyle name="Calculation 4 7 2 3 9" xfId="15701" xr:uid="{00000000-0005-0000-0000-00002C3D0000}"/>
    <cellStyle name="Calculation 4 7 2 4" xfId="15702" xr:uid="{00000000-0005-0000-0000-00002D3D0000}"/>
    <cellStyle name="Calculation 4 7 2 5" xfId="15703" xr:uid="{00000000-0005-0000-0000-00002E3D0000}"/>
    <cellStyle name="Calculation 4 7 2 6" xfId="15704" xr:uid="{00000000-0005-0000-0000-00002F3D0000}"/>
    <cellStyle name="Calculation 4 7 2 7" xfId="15705" xr:uid="{00000000-0005-0000-0000-0000303D0000}"/>
    <cellStyle name="Calculation 4 7 2 8" xfId="15706" xr:uid="{00000000-0005-0000-0000-0000313D0000}"/>
    <cellStyle name="Calculation 4 7 2 9" xfId="15707" xr:uid="{00000000-0005-0000-0000-0000323D0000}"/>
    <cellStyle name="Calculation 4 7 3" xfId="15708" xr:uid="{00000000-0005-0000-0000-0000333D0000}"/>
    <cellStyle name="Calculation 4 7 3 10" xfId="15709" xr:uid="{00000000-0005-0000-0000-0000343D0000}"/>
    <cellStyle name="Calculation 4 7 3 11" xfId="15710" xr:uid="{00000000-0005-0000-0000-0000353D0000}"/>
    <cellStyle name="Calculation 4 7 3 2" xfId="15711" xr:uid="{00000000-0005-0000-0000-0000363D0000}"/>
    <cellStyle name="Calculation 4 7 3 2 10" xfId="15712" xr:uid="{00000000-0005-0000-0000-0000373D0000}"/>
    <cellStyle name="Calculation 4 7 3 2 11" xfId="15713" xr:uid="{00000000-0005-0000-0000-0000383D0000}"/>
    <cellStyle name="Calculation 4 7 3 2 2" xfId="15714" xr:uid="{00000000-0005-0000-0000-0000393D0000}"/>
    <cellStyle name="Calculation 4 7 3 2 3" xfId="15715" xr:uid="{00000000-0005-0000-0000-00003A3D0000}"/>
    <cellStyle name="Calculation 4 7 3 2 4" xfId="15716" xr:uid="{00000000-0005-0000-0000-00003B3D0000}"/>
    <cellStyle name="Calculation 4 7 3 2 5" xfId="15717" xr:uid="{00000000-0005-0000-0000-00003C3D0000}"/>
    <cellStyle name="Calculation 4 7 3 2 6" xfId="15718" xr:uid="{00000000-0005-0000-0000-00003D3D0000}"/>
    <cellStyle name="Calculation 4 7 3 2 7" xfId="15719" xr:uid="{00000000-0005-0000-0000-00003E3D0000}"/>
    <cellStyle name="Calculation 4 7 3 2 8" xfId="15720" xr:uid="{00000000-0005-0000-0000-00003F3D0000}"/>
    <cellStyle name="Calculation 4 7 3 2 9" xfId="15721" xr:uid="{00000000-0005-0000-0000-0000403D0000}"/>
    <cellStyle name="Calculation 4 7 3 3" xfId="15722" xr:uid="{00000000-0005-0000-0000-0000413D0000}"/>
    <cellStyle name="Calculation 4 7 3 4" xfId="15723" xr:uid="{00000000-0005-0000-0000-0000423D0000}"/>
    <cellStyle name="Calculation 4 7 3 5" xfId="15724" xr:uid="{00000000-0005-0000-0000-0000433D0000}"/>
    <cellStyle name="Calculation 4 7 3 6" xfId="15725" xr:uid="{00000000-0005-0000-0000-0000443D0000}"/>
    <cellStyle name="Calculation 4 7 3 7" xfId="15726" xr:uid="{00000000-0005-0000-0000-0000453D0000}"/>
    <cellStyle name="Calculation 4 7 3 8" xfId="15727" xr:uid="{00000000-0005-0000-0000-0000463D0000}"/>
    <cellStyle name="Calculation 4 7 3 9" xfId="15728" xr:uid="{00000000-0005-0000-0000-0000473D0000}"/>
    <cellStyle name="Calculation 4 7 4" xfId="15729" xr:uid="{00000000-0005-0000-0000-0000483D0000}"/>
    <cellStyle name="Calculation 4 7 4 10" xfId="15730" xr:uid="{00000000-0005-0000-0000-0000493D0000}"/>
    <cellStyle name="Calculation 4 7 4 11" xfId="15731" xr:uid="{00000000-0005-0000-0000-00004A3D0000}"/>
    <cellStyle name="Calculation 4 7 4 2" xfId="15732" xr:uid="{00000000-0005-0000-0000-00004B3D0000}"/>
    <cellStyle name="Calculation 4 7 4 3" xfId="15733" xr:uid="{00000000-0005-0000-0000-00004C3D0000}"/>
    <cellStyle name="Calculation 4 7 4 4" xfId="15734" xr:uid="{00000000-0005-0000-0000-00004D3D0000}"/>
    <cellStyle name="Calculation 4 7 4 5" xfId="15735" xr:uid="{00000000-0005-0000-0000-00004E3D0000}"/>
    <cellStyle name="Calculation 4 7 4 6" xfId="15736" xr:uid="{00000000-0005-0000-0000-00004F3D0000}"/>
    <cellStyle name="Calculation 4 7 4 7" xfId="15737" xr:uid="{00000000-0005-0000-0000-0000503D0000}"/>
    <cellStyle name="Calculation 4 7 4 8" xfId="15738" xr:uid="{00000000-0005-0000-0000-0000513D0000}"/>
    <cellStyle name="Calculation 4 7 4 9" xfId="15739" xr:uid="{00000000-0005-0000-0000-0000523D0000}"/>
    <cellStyle name="Calculation 4 7 5" xfId="15740" xr:uid="{00000000-0005-0000-0000-0000533D0000}"/>
    <cellStyle name="Calculation 4 7 6" xfId="15741" xr:uid="{00000000-0005-0000-0000-0000543D0000}"/>
    <cellStyle name="Calculation 4 7 7" xfId="15742" xr:uid="{00000000-0005-0000-0000-0000553D0000}"/>
    <cellStyle name="Calculation 4 7 8" xfId="15743" xr:uid="{00000000-0005-0000-0000-0000563D0000}"/>
    <cellStyle name="Calculation 4 7 9" xfId="15744" xr:uid="{00000000-0005-0000-0000-0000573D0000}"/>
    <cellStyle name="Calculation 4 8" xfId="15745" xr:uid="{00000000-0005-0000-0000-0000583D0000}"/>
    <cellStyle name="Calculation 5" xfId="15746" xr:uid="{00000000-0005-0000-0000-0000593D0000}"/>
    <cellStyle name="Calculation 5 10" xfId="15747" xr:uid="{00000000-0005-0000-0000-00005A3D0000}"/>
    <cellStyle name="Calculation 5 11" xfId="15748" xr:uid="{00000000-0005-0000-0000-00005B3D0000}"/>
    <cellStyle name="Calculation 5 12" xfId="15749" xr:uid="{00000000-0005-0000-0000-00005C3D0000}"/>
    <cellStyle name="Calculation 5 13" xfId="15750" xr:uid="{00000000-0005-0000-0000-00005D3D0000}"/>
    <cellStyle name="Calculation 5 14" xfId="15751" xr:uid="{00000000-0005-0000-0000-00005E3D0000}"/>
    <cellStyle name="Calculation 5 2" xfId="15752" xr:uid="{00000000-0005-0000-0000-00005F3D0000}"/>
    <cellStyle name="Calculation 5 2 10" xfId="15753" xr:uid="{00000000-0005-0000-0000-0000603D0000}"/>
    <cellStyle name="Calculation 5 2 11" xfId="15754" xr:uid="{00000000-0005-0000-0000-0000613D0000}"/>
    <cellStyle name="Calculation 5 2 12" xfId="15755" xr:uid="{00000000-0005-0000-0000-0000623D0000}"/>
    <cellStyle name="Calculation 5 2 13" xfId="15756" xr:uid="{00000000-0005-0000-0000-0000633D0000}"/>
    <cellStyle name="Calculation 5 2 2" xfId="15757" xr:uid="{00000000-0005-0000-0000-0000643D0000}"/>
    <cellStyle name="Calculation 5 2 2 10" xfId="15758" xr:uid="{00000000-0005-0000-0000-0000653D0000}"/>
    <cellStyle name="Calculation 5 2 2 11" xfId="15759" xr:uid="{00000000-0005-0000-0000-0000663D0000}"/>
    <cellStyle name="Calculation 5 2 2 12" xfId="15760" xr:uid="{00000000-0005-0000-0000-0000673D0000}"/>
    <cellStyle name="Calculation 5 2 2 2" xfId="15761" xr:uid="{00000000-0005-0000-0000-0000683D0000}"/>
    <cellStyle name="Calculation 5 2 2 2 10" xfId="15762" xr:uid="{00000000-0005-0000-0000-0000693D0000}"/>
    <cellStyle name="Calculation 5 2 2 2 11" xfId="15763" xr:uid="{00000000-0005-0000-0000-00006A3D0000}"/>
    <cellStyle name="Calculation 5 2 2 2 2" xfId="15764" xr:uid="{00000000-0005-0000-0000-00006B3D0000}"/>
    <cellStyle name="Calculation 5 2 2 2 2 10" xfId="15765" xr:uid="{00000000-0005-0000-0000-00006C3D0000}"/>
    <cellStyle name="Calculation 5 2 2 2 2 11" xfId="15766" xr:uid="{00000000-0005-0000-0000-00006D3D0000}"/>
    <cellStyle name="Calculation 5 2 2 2 2 2" xfId="15767" xr:uid="{00000000-0005-0000-0000-00006E3D0000}"/>
    <cellStyle name="Calculation 5 2 2 2 2 3" xfId="15768" xr:uid="{00000000-0005-0000-0000-00006F3D0000}"/>
    <cellStyle name="Calculation 5 2 2 2 2 4" xfId="15769" xr:uid="{00000000-0005-0000-0000-0000703D0000}"/>
    <cellStyle name="Calculation 5 2 2 2 2 5" xfId="15770" xr:uid="{00000000-0005-0000-0000-0000713D0000}"/>
    <cellStyle name="Calculation 5 2 2 2 2 6" xfId="15771" xr:uid="{00000000-0005-0000-0000-0000723D0000}"/>
    <cellStyle name="Calculation 5 2 2 2 2 7" xfId="15772" xr:uid="{00000000-0005-0000-0000-0000733D0000}"/>
    <cellStyle name="Calculation 5 2 2 2 2 8" xfId="15773" xr:uid="{00000000-0005-0000-0000-0000743D0000}"/>
    <cellStyle name="Calculation 5 2 2 2 2 9" xfId="15774" xr:uid="{00000000-0005-0000-0000-0000753D0000}"/>
    <cellStyle name="Calculation 5 2 2 2 3" xfId="15775" xr:uid="{00000000-0005-0000-0000-0000763D0000}"/>
    <cellStyle name="Calculation 5 2 2 2 4" xfId="15776" xr:uid="{00000000-0005-0000-0000-0000773D0000}"/>
    <cellStyle name="Calculation 5 2 2 2 5" xfId="15777" xr:uid="{00000000-0005-0000-0000-0000783D0000}"/>
    <cellStyle name="Calculation 5 2 2 2 6" xfId="15778" xr:uid="{00000000-0005-0000-0000-0000793D0000}"/>
    <cellStyle name="Calculation 5 2 2 2 7" xfId="15779" xr:uid="{00000000-0005-0000-0000-00007A3D0000}"/>
    <cellStyle name="Calculation 5 2 2 2 8" xfId="15780" xr:uid="{00000000-0005-0000-0000-00007B3D0000}"/>
    <cellStyle name="Calculation 5 2 2 2 9" xfId="15781" xr:uid="{00000000-0005-0000-0000-00007C3D0000}"/>
    <cellStyle name="Calculation 5 2 2 3" xfId="15782" xr:uid="{00000000-0005-0000-0000-00007D3D0000}"/>
    <cellStyle name="Calculation 5 2 2 3 10" xfId="15783" xr:uid="{00000000-0005-0000-0000-00007E3D0000}"/>
    <cellStyle name="Calculation 5 2 2 3 11" xfId="15784" xr:uid="{00000000-0005-0000-0000-00007F3D0000}"/>
    <cellStyle name="Calculation 5 2 2 3 2" xfId="15785" xr:uid="{00000000-0005-0000-0000-0000803D0000}"/>
    <cellStyle name="Calculation 5 2 2 3 3" xfId="15786" xr:uid="{00000000-0005-0000-0000-0000813D0000}"/>
    <cellStyle name="Calculation 5 2 2 3 4" xfId="15787" xr:uid="{00000000-0005-0000-0000-0000823D0000}"/>
    <cellStyle name="Calculation 5 2 2 3 5" xfId="15788" xr:uid="{00000000-0005-0000-0000-0000833D0000}"/>
    <cellStyle name="Calculation 5 2 2 3 6" xfId="15789" xr:uid="{00000000-0005-0000-0000-0000843D0000}"/>
    <cellStyle name="Calculation 5 2 2 3 7" xfId="15790" xr:uid="{00000000-0005-0000-0000-0000853D0000}"/>
    <cellStyle name="Calculation 5 2 2 3 8" xfId="15791" xr:uid="{00000000-0005-0000-0000-0000863D0000}"/>
    <cellStyle name="Calculation 5 2 2 3 9" xfId="15792" xr:uid="{00000000-0005-0000-0000-0000873D0000}"/>
    <cellStyle name="Calculation 5 2 2 4" xfId="15793" xr:uid="{00000000-0005-0000-0000-0000883D0000}"/>
    <cellStyle name="Calculation 5 2 2 5" xfId="15794" xr:uid="{00000000-0005-0000-0000-0000893D0000}"/>
    <cellStyle name="Calculation 5 2 2 6" xfId="15795" xr:uid="{00000000-0005-0000-0000-00008A3D0000}"/>
    <cellStyle name="Calculation 5 2 2 7" xfId="15796" xr:uid="{00000000-0005-0000-0000-00008B3D0000}"/>
    <cellStyle name="Calculation 5 2 2 8" xfId="15797" xr:uid="{00000000-0005-0000-0000-00008C3D0000}"/>
    <cellStyle name="Calculation 5 2 2 9" xfId="15798" xr:uid="{00000000-0005-0000-0000-00008D3D0000}"/>
    <cellStyle name="Calculation 5 2 3" xfId="15799" xr:uid="{00000000-0005-0000-0000-00008E3D0000}"/>
    <cellStyle name="Calculation 5 2 3 10" xfId="15800" xr:uid="{00000000-0005-0000-0000-00008F3D0000}"/>
    <cellStyle name="Calculation 5 2 3 11" xfId="15801" xr:uid="{00000000-0005-0000-0000-0000903D0000}"/>
    <cellStyle name="Calculation 5 2 3 2" xfId="15802" xr:uid="{00000000-0005-0000-0000-0000913D0000}"/>
    <cellStyle name="Calculation 5 2 3 2 10" xfId="15803" xr:uid="{00000000-0005-0000-0000-0000923D0000}"/>
    <cellStyle name="Calculation 5 2 3 2 11" xfId="15804" xr:uid="{00000000-0005-0000-0000-0000933D0000}"/>
    <cellStyle name="Calculation 5 2 3 2 2" xfId="15805" xr:uid="{00000000-0005-0000-0000-0000943D0000}"/>
    <cellStyle name="Calculation 5 2 3 2 3" xfId="15806" xr:uid="{00000000-0005-0000-0000-0000953D0000}"/>
    <cellStyle name="Calculation 5 2 3 2 4" xfId="15807" xr:uid="{00000000-0005-0000-0000-0000963D0000}"/>
    <cellStyle name="Calculation 5 2 3 2 5" xfId="15808" xr:uid="{00000000-0005-0000-0000-0000973D0000}"/>
    <cellStyle name="Calculation 5 2 3 2 6" xfId="15809" xr:uid="{00000000-0005-0000-0000-0000983D0000}"/>
    <cellStyle name="Calculation 5 2 3 2 7" xfId="15810" xr:uid="{00000000-0005-0000-0000-0000993D0000}"/>
    <cellStyle name="Calculation 5 2 3 2 8" xfId="15811" xr:uid="{00000000-0005-0000-0000-00009A3D0000}"/>
    <cellStyle name="Calculation 5 2 3 2 9" xfId="15812" xr:uid="{00000000-0005-0000-0000-00009B3D0000}"/>
    <cellStyle name="Calculation 5 2 3 3" xfId="15813" xr:uid="{00000000-0005-0000-0000-00009C3D0000}"/>
    <cellStyle name="Calculation 5 2 3 4" xfId="15814" xr:uid="{00000000-0005-0000-0000-00009D3D0000}"/>
    <cellStyle name="Calculation 5 2 3 5" xfId="15815" xr:uid="{00000000-0005-0000-0000-00009E3D0000}"/>
    <cellStyle name="Calculation 5 2 3 6" xfId="15816" xr:uid="{00000000-0005-0000-0000-00009F3D0000}"/>
    <cellStyle name="Calculation 5 2 3 7" xfId="15817" xr:uid="{00000000-0005-0000-0000-0000A03D0000}"/>
    <cellStyle name="Calculation 5 2 3 8" xfId="15818" xr:uid="{00000000-0005-0000-0000-0000A13D0000}"/>
    <cellStyle name="Calculation 5 2 3 9" xfId="15819" xr:uid="{00000000-0005-0000-0000-0000A23D0000}"/>
    <cellStyle name="Calculation 5 2 4" xfId="15820" xr:uid="{00000000-0005-0000-0000-0000A33D0000}"/>
    <cellStyle name="Calculation 5 2 4 10" xfId="15821" xr:uid="{00000000-0005-0000-0000-0000A43D0000}"/>
    <cellStyle name="Calculation 5 2 4 11" xfId="15822" xr:uid="{00000000-0005-0000-0000-0000A53D0000}"/>
    <cellStyle name="Calculation 5 2 4 2" xfId="15823" xr:uid="{00000000-0005-0000-0000-0000A63D0000}"/>
    <cellStyle name="Calculation 5 2 4 3" xfId="15824" xr:uid="{00000000-0005-0000-0000-0000A73D0000}"/>
    <cellStyle name="Calculation 5 2 4 4" xfId="15825" xr:uid="{00000000-0005-0000-0000-0000A83D0000}"/>
    <cellStyle name="Calculation 5 2 4 5" xfId="15826" xr:uid="{00000000-0005-0000-0000-0000A93D0000}"/>
    <cellStyle name="Calculation 5 2 4 6" xfId="15827" xr:uid="{00000000-0005-0000-0000-0000AA3D0000}"/>
    <cellStyle name="Calculation 5 2 4 7" xfId="15828" xr:uid="{00000000-0005-0000-0000-0000AB3D0000}"/>
    <cellStyle name="Calculation 5 2 4 8" xfId="15829" xr:uid="{00000000-0005-0000-0000-0000AC3D0000}"/>
    <cellStyle name="Calculation 5 2 4 9" xfId="15830" xr:uid="{00000000-0005-0000-0000-0000AD3D0000}"/>
    <cellStyle name="Calculation 5 2 5" xfId="15831" xr:uid="{00000000-0005-0000-0000-0000AE3D0000}"/>
    <cellStyle name="Calculation 5 2 6" xfId="15832" xr:uid="{00000000-0005-0000-0000-0000AF3D0000}"/>
    <cellStyle name="Calculation 5 2 7" xfId="15833" xr:uid="{00000000-0005-0000-0000-0000B03D0000}"/>
    <cellStyle name="Calculation 5 2 8" xfId="15834" xr:uid="{00000000-0005-0000-0000-0000B13D0000}"/>
    <cellStyle name="Calculation 5 2 9" xfId="15835" xr:uid="{00000000-0005-0000-0000-0000B23D0000}"/>
    <cellStyle name="Calculation 5 3" xfId="15836" xr:uid="{00000000-0005-0000-0000-0000B33D0000}"/>
    <cellStyle name="Calculation 5 3 10" xfId="15837" xr:uid="{00000000-0005-0000-0000-0000B43D0000}"/>
    <cellStyle name="Calculation 5 3 11" xfId="15838" xr:uid="{00000000-0005-0000-0000-0000B53D0000}"/>
    <cellStyle name="Calculation 5 3 12" xfId="15839" xr:uid="{00000000-0005-0000-0000-0000B63D0000}"/>
    <cellStyle name="Calculation 5 3 2" xfId="15840" xr:uid="{00000000-0005-0000-0000-0000B73D0000}"/>
    <cellStyle name="Calculation 5 3 2 10" xfId="15841" xr:uid="{00000000-0005-0000-0000-0000B83D0000}"/>
    <cellStyle name="Calculation 5 3 2 11" xfId="15842" xr:uid="{00000000-0005-0000-0000-0000B93D0000}"/>
    <cellStyle name="Calculation 5 3 2 2" xfId="15843" xr:uid="{00000000-0005-0000-0000-0000BA3D0000}"/>
    <cellStyle name="Calculation 5 3 2 2 10" xfId="15844" xr:uid="{00000000-0005-0000-0000-0000BB3D0000}"/>
    <cellStyle name="Calculation 5 3 2 2 11" xfId="15845" xr:uid="{00000000-0005-0000-0000-0000BC3D0000}"/>
    <cellStyle name="Calculation 5 3 2 2 2" xfId="15846" xr:uid="{00000000-0005-0000-0000-0000BD3D0000}"/>
    <cellStyle name="Calculation 5 3 2 2 3" xfId="15847" xr:uid="{00000000-0005-0000-0000-0000BE3D0000}"/>
    <cellStyle name="Calculation 5 3 2 2 4" xfId="15848" xr:uid="{00000000-0005-0000-0000-0000BF3D0000}"/>
    <cellStyle name="Calculation 5 3 2 2 5" xfId="15849" xr:uid="{00000000-0005-0000-0000-0000C03D0000}"/>
    <cellStyle name="Calculation 5 3 2 2 6" xfId="15850" xr:uid="{00000000-0005-0000-0000-0000C13D0000}"/>
    <cellStyle name="Calculation 5 3 2 2 7" xfId="15851" xr:uid="{00000000-0005-0000-0000-0000C23D0000}"/>
    <cellStyle name="Calculation 5 3 2 2 8" xfId="15852" xr:uid="{00000000-0005-0000-0000-0000C33D0000}"/>
    <cellStyle name="Calculation 5 3 2 2 9" xfId="15853" xr:uid="{00000000-0005-0000-0000-0000C43D0000}"/>
    <cellStyle name="Calculation 5 3 2 3" xfId="15854" xr:uid="{00000000-0005-0000-0000-0000C53D0000}"/>
    <cellStyle name="Calculation 5 3 2 4" xfId="15855" xr:uid="{00000000-0005-0000-0000-0000C63D0000}"/>
    <cellStyle name="Calculation 5 3 2 5" xfId="15856" xr:uid="{00000000-0005-0000-0000-0000C73D0000}"/>
    <cellStyle name="Calculation 5 3 2 6" xfId="15857" xr:uid="{00000000-0005-0000-0000-0000C83D0000}"/>
    <cellStyle name="Calculation 5 3 2 7" xfId="15858" xr:uid="{00000000-0005-0000-0000-0000C93D0000}"/>
    <cellStyle name="Calculation 5 3 2 8" xfId="15859" xr:uid="{00000000-0005-0000-0000-0000CA3D0000}"/>
    <cellStyle name="Calculation 5 3 2 9" xfId="15860" xr:uid="{00000000-0005-0000-0000-0000CB3D0000}"/>
    <cellStyle name="Calculation 5 3 3" xfId="15861" xr:uid="{00000000-0005-0000-0000-0000CC3D0000}"/>
    <cellStyle name="Calculation 5 3 3 10" xfId="15862" xr:uid="{00000000-0005-0000-0000-0000CD3D0000}"/>
    <cellStyle name="Calculation 5 3 3 11" xfId="15863" xr:uid="{00000000-0005-0000-0000-0000CE3D0000}"/>
    <cellStyle name="Calculation 5 3 3 2" xfId="15864" xr:uid="{00000000-0005-0000-0000-0000CF3D0000}"/>
    <cellStyle name="Calculation 5 3 3 3" xfId="15865" xr:uid="{00000000-0005-0000-0000-0000D03D0000}"/>
    <cellStyle name="Calculation 5 3 3 4" xfId="15866" xr:uid="{00000000-0005-0000-0000-0000D13D0000}"/>
    <cellStyle name="Calculation 5 3 3 5" xfId="15867" xr:uid="{00000000-0005-0000-0000-0000D23D0000}"/>
    <cellStyle name="Calculation 5 3 3 6" xfId="15868" xr:uid="{00000000-0005-0000-0000-0000D33D0000}"/>
    <cellStyle name="Calculation 5 3 3 7" xfId="15869" xr:uid="{00000000-0005-0000-0000-0000D43D0000}"/>
    <cellStyle name="Calculation 5 3 3 8" xfId="15870" xr:uid="{00000000-0005-0000-0000-0000D53D0000}"/>
    <cellStyle name="Calculation 5 3 3 9" xfId="15871" xr:uid="{00000000-0005-0000-0000-0000D63D0000}"/>
    <cellStyle name="Calculation 5 3 4" xfId="15872" xr:uid="{00000000-0005-0000-0000-0000D73D0000}"/>
    <cellStyle name="Calculation 5 3 5" xfId="15873" xr:uid="{00000000-0005-0000-0000-0000D83D0000}"/>
    <cellStyle name="Calculation 5 3 6" xfId="15874" xr:uid="{00000000-0005-0000-0000-0000D93D0000}"/>
    <cellStyle name="Calculation 5 3 7" xfId="15875" xr:uid="{00000000-0005-0000-0000-0000DA3D0000}"/>
    <cellStyle name="Calculation 5 3 8" xfId="15876" xr:uid="{00000000-0005-0000-0000-0000DB3D0000}"/>
    <cellStyle name="Calculation 5 3 9" xfId="15877" xr:uid="{00000000-0005-0000-0000-0000DC3D0000}"/>
    <cellStyle name="Calculation 5 4" xfId="15878" xr:uid="{00000000-0005-0000-0000-0000DD3D0000}"/>
    <cellStyle name="Calculation 5 4 10" xfId="15879" xr:uid="{00000000-0005-0000-0000-0000DE3D0000}"/>
    <cellStyle name="Calculation 5 4 11" xfId="15880" xr:uid="{00000000-0005-0000-0000-0000DF3D0000}"/>
    <cellStyle name="Calculation 5 4 2" xfId="15881" xr:uid="{00000000-0005-0000-0000-0000E03D0000}"/>
    <cellStyle name="Calculation 5 4 2 10" xfId="15882" xr:uid="{00000000-0005-0000-0000-0000E13D0000}"/>
    <cellStyle name="Calculation 5 4 2 11" xfId="15883" xr:uid="{00000000-0005-0000-0000-0000E23D0000}"/>
    <cellStyle name="Calculation 5 4 2 2" xfId="15884" xr:uid="{00000000-0005-0000-0000-0000E33D0000}"/>
    <cellStyle name="Calculation 5 4 2 3" xfId="15885" xr:uid="{00000000-0005-0000-0000-0000E43D0000}"/>
    <cellStyle name="Calculation 5 4 2 4" xfId="15886" xr:uid="{00000000-0005-0000-0000-0000E53D0000}"/>
    <cellStyle name="Calculation 5 4 2 5" xfId="15887" xr:uid="{00000000-0005-0000-0000-0000E63D0000}"/>
    <cellStyle name="Calculation 5 4 2 6" xfId="15888" xr:uid="{00000000-0005-0000-0000-0000E73D0000}"/>
    <cellStyle name="Calculation 5 4 2 7" xfId="15889" xr:uid="{00000000-0005-0000-0000-0000E83D0000}"/>
    <cellStyle name="Calculation 5 4 2 8" xfId="15890" xr:uid="{00000000-0005-0000-0000-0000E93D0000}"/>
    <cellStyle name="Calculation 5 4 2 9" xfId="15891" xr:uid="{00000000-0005-0000-0000-0000EA3D0000}"/>
    <cellStyle name="Calculation 5 4 3" xfId="15892" xr:uid="{00000000-0005-0000-0000-0000EB3D0000}"/>
    <cellStyle name="Calculation 5 4 4" xfId="15893" xr:uid="{00000000-0005-0000-0000-0000EC3D0000}"/>
    <cellStyle name="Calculation 5 4 5" xfId="15894" xr:uid="{00000000-0005-0000-0000-0000ED3D0000}"/>
    <cellStyle name="Calculation 5 4 6" xfId="15895" xr:uid="{00000000-0005-0000-0000-0000EE3D0000}"/>
    <cellStyle name="Calculation 5 4 7" xfId="15896" xr:uid="{00000000-0005-0000-0000-0000EF3D0000}"/>
    <cellStyle name="Calculation 5 4 8" xfId="15897" xr:uid="{00000000-0005-0000-0000-0000F03D0000}"/>
    <cellStyle name="Calculation 5 4 9" xfId="15898" xr:uid="{00000000-0005-0000-0000-0000F13D0000}"/>
    <cellStyle name="Calculation 5 5" xfId="15899" xr:uid="{00000000-0005-0000-0000-0000F23D0000}"/>
    <cellStyle name="Calculation 5 5 10" xfId="15900" xr:uid="{00000000-0005-0000-0000-0000F33D0000}"/>
    <cellStyle name="Calculation 5 5 11" xfId="15901" xr:uid="{00000000-0005-0000-0000-0000F43D0000}"/>
    <cellStyle name="Calculation 5 5 2" xfId="15902" xr:uid="{00000000-0005-0000-0000-0000F53D0000}"/>
    <cellStyle name="Calculation 5 5 3" xfId="15903" xr:uid="{00000000-0005-0000-0000-0000F63D0000}"/>
    <cellStyle name="Calculation 5 5 4" xfId="15904" xr:uid="{00000000-0005-0000-0000-0000F73D0000}"/>
    <cellStyle name="Calculation 5 5 5" xfId="15905" xr:uid="{00000000-0005-0000-0000-0000F83D0000}"/>
    <cellStyle name="Calculation 5 5 6" xfId="15906" xr:uid="{00000000-0005-0000-0000-0000F93D0000}"/>
    <cellStyle name="Calculation 5 5 7" xfId="15907" xr:uid="{00000000-0005-0000-0000-0000FA3D0000}"/>
    <cellStyle name="Calculation 5 5 8" xfId="15908" xr:uid="{00000000-0005-0000-0000-0000FB3D0000}"/>
    <cellStyle name="Calculation 5 5 9" xfId="15909" xr:uid="{00000000-0005-0000-0000-0000FC3D0000}"/>
    <cellStyle name="Calculation 5 6" xfId="15910" xr:uid="{00000000-0005-0000-0000-0000FD3D0000}"/>
    <cellStyle name="Calculation 5 7" xfId="15911" xr:uid="{00000000-0005-0000-0000-0000FE3D0000}"/>
    <cellStyle name="Calculation 5 8" xfId="15912" xr:uid="{00000000-0005-0000-0000-0000FF3D0000}"/>
    <cellStyle name="Calculation 5 9" xfId="15913" xr:uid="{00000000-0005-0000-0000-0000003E0000}"/>
    <cellStyle name="Calculation 6" xfId="15914" xr:uid="{00000000-0005-0000-0000-0000013E0000}"/>
    <cellStyle name="Calculation 6 10" xfId="15915" xr:uid="{00000000-0005-0000-0000-0000023E0000}"/>
    <cellStyle name="Calculation 6 11" xfId="15916" xr:uid="{00000000-0005-0000-0000-0000033E0000}"/>
    <cellStyle name="Calculation 6 12" xfId="15917" xr:uid="{00000000-0005-0000-0000-0000043E0000}"/>
    <cellStyle name="Calculation 6 13" xfId="15918" xr:uid="{00000000-0005-0000-0000-0000053E0000}"/>
    <cellStyle name="Calculation 6 2" xfId="15919" xr:uid="{00000000-0005-0000-0000-0000063E0000}"/>
    <cellStyle name="Calculation 6 2 10" xfId="15920" xr:uid="{00000000-0005-0000-0000-0000073E0000}"/>
    <cellStyle name="Calculation 6 2 11" xfId="15921" xr:uid="{00000000-0005-0000-0000-0000083E0000}"/>
    <cellStyle name="Calculation 6 2 12" xfId="15922" xr:uid="{00000000-0005-0000-0000-0000093E0000}"/>
    <cellStyle name="Calculation 6 2 2" xfId="15923" xr:uid="{00000000-0005-0000-0000-00000A3E0000}"/>
    <cellStyle name="Calculation 6 2 2 10" xfId="15924" xr:uid="{00000000-0005-0000-0000-00000B3E0000}"/>
    <cellStyle name="Calculation 6 2 2 11" xfId="15925" xr:uid="{00000000-0005-0000-0000-00000C3E0000}"/>
    <cellStyle name="Calculation 6 2 2 2" xfId="15926" xr:uid="{00000000-0005-0000-0000-00000D3E0000}"/>
    <cellStyle name="Calculation 6 2 2 2 10" xfId="15927" xr:uid="{00000000-0005-0000-0000-00000E3E0000}"/>
    <cellStyle name="Calculation 6 2 2 2 11" xfId="15928" xr:uid="{00000000-0005-0000-0000-00000F3E0000}"/>
    <cellStyle name="Calculation 6 2 2 2 2" xfId="15929" xr:uid="{00000000-0005-0000-0000-0000103E0000}"/>
    <cellStyle name="Calculation 6 2 2 2 3" xfId="15930" xr:uid="{00000000-0005-0000-0000-0000113E0000}"/>
    <cellStyle name="Calculation 6 2 2 2 4" xfId="15931" xr:uid="{00000000-0005-0000-0000-0000123E0000}"/>
    <cellStyle name="Calculation 6 2 2 2 5" xfId="15932" xr:uid="{00000000-0005-0000-0000-0000133E0000}"/>
    <cellStyle name="Calculation 6 2 2 2 6" xfId="15933" xr:uid="{00000000-0005-0000-0000-0000143E0000}"/>
    <cellStyle name="Calculation 6 2 2 2 7" xfId="15934" xr:uid="{00000000-0005-0000-0000-0000153E0000}"/>
    <cellStyle name="Calculation 6 2 2 2 8" xfId="15935" xr:uid="{00000000-0005-0000-0000-0000163E0000}"/>
    <cellStyle name="Calculation 6 2 2 2 9" xfId="15936" xr:uid="{00000000-0005-0000-0000-0000173E0000}"/>
    <cellStyle name="Calculation 6 2 2 3" xfId="15937" xr:uid="{00000000-0005-0000-0000-0000183E0000}"/>
    <cellStyle name="Calculation 6 2 2 4" xfId="15938" xr:uid="{00000000-0005-0000-0000-0000193E0000}"/>
    <cellStyle name="Calculation 6 2 2 5" xfId="15939" xr:uid="{00000000-0005-0000-0000-00001A3E0000}"/>
    <cellStyle name="Calculation 6 2 2 6" xfId="15940" xr:uid="{00000000-0005-0000-0000-00001B3E0000}"/>
    <cellStyle name="Calculation 6 2 2 7" xfId="15941" xr:uid="{00000000-0005-0000-0000-00001C3E0000}"/>
    <cellStyle name="Calculation 6 2 2 8" xfId="15942" xr:uid="{00000000-0005-0000-0000-00001D3E0000}"/>
    <cellStyle name="Calculation 6 2 2 9" xfId="15943" xr:uid="{00000000-0005-0000-0000-00001E3E0000}"/>
    <cellStyle name="Calculation 6 2 3" xfId="15944" xr:uid="{00000000-0005-0000-0000-00001F3E0000}"/>
    <cellStyle name="Calculation 6 2 3 10" xfId="15945" xr:uid="{00000000-0005-0000-0000-0000203E0000}"/>
    <cellStyle name="Calculation 6 2 3 11" xfId="15946" xr:uid="{00000000-0005-0000-0000-0000213E0000}"/>
    <cellStyle name="Calculation 6 2 3 2" xfId="15947" xr:uid="{00000000-0005-0000-0000-0000223E0000}"/>
    <cellStyle name="Calculation 6 2 3 3" xfId="15948" xr:uid="{00000000-0005-0000-0000-0000233E0000}"/>
    <cellStyle name="Calculation 6 2 3 4" xfId="15949" xr:uid="{00000000-0005-0000-0000-0000243E0000}"/>
    <cellStyle name="Calculation 6 2 3 5" xfId="15950" xr:uid="{00000000-0005-0000-0000-0000253E0000}"/>
    <cellStyle name="Calculation 6 2 3 6" xfId="15951" xr:uid="{00000000-0005-0000-0000-0000263E0000}"/>
    <cellStyle name="Calculation 6 2 3 7" xfId="15952" xr:uid="{00000000-0005-0000-0000-0000273E0000}"/>
    <cellStyle name="Calculation 6 2 3 8" xfId="15953" xr:uid="{00000000-0005-0000-0000-0000283E0000}"/>
    <cellStyle name="Calculation 6 2 3 9" xfId="15954" xr:uid="{00000000-0005-0000-0000-0000293E0000}"/>
    <cellStyle name="Calculation 6 2 4" xfId="15955" xr:uid="{00000000-0005-0000-0000-00002A3E0000}"/>
    <cellStyle name="Calculation 6 2 5" xfId="15956" xr:uid="{00000000-0005-0000-0000-00002B3E0000}"/>
    <cellStyle name="Calculation 6 2 6" xfId="15957" xr:uid="{00000000-0005-0000-0000-00002C3E0000}"/>
    <cellStyle name="Calculation 6 2 7" xfId="15958" xr:uid="{00000000-0005-0000-0000-00002D3E0000}"/>
    <cellStyle name="Calculation 6 2 8" xfId="15959" xr:uid="{00000000-0005-0000-0000-00002E3E0000}"/>
    <cellStyle name="Calculation 6 2 9" xfId="15960" xr:uid="{00000000-0005-0000-0000-00002F3E0000}"/>
    <cellStyle name="Calculation 6 3" xfId="15961" xr:uid="{00000000-0005-0000-0000-0000303E0000}"/>
    <cellStyle name="Calculation 6 3 10" xfId="15962" xr:uid="{00000000-0005-0000-0000-0000313E0000}"/>
    <cellStyle name="Calculation 6 3 11" xfId="15963" xr:uid="{00000000-0005-0000-0000-0000323E0000}"/>
    <cellStyle name="Calculation 6 3 2" xfId="15964" xr:uid="{00000000-0005-0000-0000-0000333E0000}"/>
    <cellStyle name="Calculation 6 3 2 10" xfId="15965" xr:uid="{00000000-0005-0000-0000-0000343E0000}"/>
    <cellStyle name="Calculation 6 3 2 11" xfId="15966" xr:uid="{00000000-0005-0000-0000-0000353E0000}"/>
    <cellStyle name="Calculation 6 3 2 2" xfId="15967" xr:uid="{00000000-0005-0000-0000-0000363E0000}"/>
    <cellStyle name="Calculation 6 3 2 3" xfId="15968" xr:uid="{00000000-0005-0000-0000-0000373E0000}"/>
    <cellStyle name="Calculation 6 3 2 4" xfId="15969" xr:uid="{00000000-0005-0000-0000-0000383E0000}"/>
    <cellStyle name="Calculation 6 3 2 5" xfId="15970" xr:uid="{00000000-0005-0000-0000-0000393E0000}"/>
    <cellStyle name="Calculation 6 3 2 6" xfId="15971" xr:uid="{00000000-0005-0000-0000-00003A3E0000}"/>
    <cellStyle name="Calculation 6 3 2 7" xfId="15972" xr:uid="{00000000-0005-0000-0000-00003B3E0000}"/>
    <cellStyle name="Calculation 6 3 2 8" xfId="15973" xr:uid="{00000000-0005-0000-0000-00003C3E0000}"/>
    <cellStyle name="Calculation 6 3 2 9" xfId="15974" xr:uid="{00000000-0005-0000-0000-00003D3E0000}"/>
    <cellStyle name="Calculation 6 3 3" xfId="15975" xr:uid="{00000000-0005-0000-0000-00003E3E0000}"/>
    <cellStyle name="Calculation 6 3 4" xfId="15976" xr:uid="{00000000-0005-0000-0000-00003F3E0000}"/>
    <cellStyle name="Calculation 6 3 5" xfId="15977" xr:uid="{00000000-0005-0000-0000-0000403E0000}"/>
    <cellStyle name="Calculation 6 3 6" xfId="15978" xr:uid="{00000000-0005-0000-0000-0000413E0000}"/>
    <cellStyle name="Calculation 6 3 7" xfId="15979" xr:uid="{00000000-0005-0000-0000-0000423E0000}"/>
    <cellStyle name="Calculation 6 3 8" xfId="15980" xr:uid="{00000000-0005-0000-0000-0000433E0000}"/>
    <cellStyle name="Calculation 6 3 9" xfId="15981" xr:uid="{00000000-0005-0000-0000-0000443E0000}"/>
    <cellStyle name="Calculation 6 4" xfId="15982" xr:uid="{00000000-0005-0000-0000-0000453E0000}"/>
    <cellStyle name="Calculation 6 4 10" xfId="15983" xr:uid="{00000000-0005-0000-0000-0000463E0000}"/>
    <cellStyle name="Calculation 6 4 11" xfId="15984" xr:uid="{00000000-0005-0000-0000-0000473E0000}"/>
    <cellStyle name="Calculation 6 4 2" xfId="15985" xr:uid="{00000000-0005-0000-0000-0000483E0000}"/>
    <cellStyle name="Calculation 6 4 3" xfId="15986" xr:uid="{00000000-0005-0000-0000-0000493E0000}"/>
    <cellStyle name="Calculation 6 4 4" xfId="15987" xr:uid="{00000000-0005-0000-0000-00004A3E0000}"/>
    <cellStyle name="Calculation 6 4 5" xfId="15988" xr:uid="{00000000-0005-0000-0000-00004B3E0000}"/>
    <cellStyle name="Calculation 6 4 6" xfId="15989" xr:uid="{00000000-0005-0000-0000-00004C3E0000}"/>
    <cellStyle name="Calculation 6 4 7" xfId="15990" xr:uid="{00000000-0005-0000-0000-00004D3E0000}"/>
    <cellStyle name="Calculation 6 4 8" xfId="15991" xr:uid="{00000000-0005-0000-0000-00004E3E0000}"/>
    <cellStyle name="Calculation 6 4 9" xfId="15992" xr:uid="{00000000-0005-0000-0000-00004F3E0000}"/>
    <cellStyle name="Calculation 6 5" xfId="15993" xr:uid="{00000000-0005-0000-0000-0000503E0000}"/>
    <cellStyle name="Calculation 6 6" xfId="15994" xr:uid="{00000000-0005-0000-0000-0000513E0000}"/>
    <cellStyle name="Calculation 6 7" xfId="15995" xr:uid="{00000000-0005-0000-0000-0000523E0000}"/>
    <cellStyle name="Calculation 6 8" xfId="15996" xr:uid="{00000000-0005-0000-0000-0000533E0000}"/>
    <cellStyle name="Calculation 6 9" xfId="15997" xr:uid="{00000000-0005-0000-0000-0000543E0000}"/>
    <cellStyle name="Calculation 7" xfId="15998" xr:uid="{00000000-0005-0000-0000-0000553E0000}"/>
    <cellStyle name="Calculation 7 10" xfId="15999" xr:uid="{00000000-0005-0000-0000-0000563E0000}"/>
    <cellStyle name="Calculation 7 11" xfId="16000" xr:uid="{00000000-0005-0000-0000-0000573E0000}"/>
    <cellStyle name="Calculation 7 12" xfId="16001" xr:uid="{00000000-0005-0000-0000-0000583E0000}"/>
    <cellStyle name="Calculation 7 13" xfId="16002" xr:uid="{00000000-0005-0000-0000-0000593E0000}"/>
    <cellStyle name="Calculation 7 2" xfId="16003" xr:uid="{00000000-0005-0000-0000-00005A3E0000}"/>
    <cellStyle name="Calculation 7 2 10" xfId="16004" xr:uid="{00000000-0005-0000-0000-00005B3E0000}"/>
    <cellStyle name="Calculation 7 2 11" xfId="16005" xr:uid="{00000000-0005-0000-0000-00005C3E0000}"/>
    <cellStyle name="Calculation 7 2 12" xfId="16006" xr:uid="{00000000-0005-0000-0000-00005D3E0000}"/>
    <cellStyle name="Calculation 7 2 2" xfId="16007" xr:uid="{00000000-0005-0000-0000-00005E3E0000}"/>
    <cellStyle name="Calculation 7 2 2 10" xfId="16008" xr:uid="{00000000-0005-0000-0000-00005F3E0000}"/>
    <cellStyle name="Calculation 7 2 2 11" xfId="16009" xr:uid="{00000000-0005-0000-0000-0000603E0000}"/>
    <cellStyle name="Calculation 7 2 2 2" xfId="16010" xr:uid="{00000000-0005-0000-0000-0000613E0000}"/>
    <cellStyle name="Calculation 7 2 2 2 10" xfId="16011" xr:uid="{00000000-0005-0000-0000-0000623E0000}"/>
    <cellStyle name="Calculation 7 2 2 2 11" xfId="16012" xr:uid="{00000000-0005-0000-0000-0000633E0000}"/>
    <cellStyle name="Calculation 7 2 2 2 2" xfId="16013" xr:uid="{00000000-0005-0000-0000-0000643E0000}"/>
    <cellStyle name="Calculation 7 2 2 2 3" xfId="16014" xr:uid="{00000000-0005-0000-0000-0000653E0000}"/>
    <cellStyle name="Calculation 7 2 2 2 4" xfId="16015" xr:uid="{00000000-0005-0000-0000-0000663E0000}"/>
    <cellStyle name="Calculation 7 2 2 2 5" xfId="16016" xr:uid="{00000000-0005-0000-0000-0000673E0000}"/>
    <cellStyle name="Calculation 7 2 2 2 6" xfId="16017" xr:uid="{00000000-0005-0000-0000-0000683E0000}"/>
    <cellStyle name="Calculation 7 2 2 2 7" xfId="16018" xr:uid="{00000000-0005-0000-0000-0000693E0000}"/>
    <cellStyle name="Calculation 7 2 2 2 8" xfId="16019" xr:uid="{00000000-0005-0000-0000-00006A3E0000}"/>
    <cellStyle name="Calculation 7 2 2 2 9" xfId="16020" xr:uid="{00000000-0005-0000-0000-00006B3E0000}"/>
    <cellStyle name="Calculation 7 2 2 3" xfId="16021" xr:uid="{00000000-0005-0000-0000-00006C3E0000}"/>
    <cellStyle name="Calculation 7 2 2 4" xfId="16022" xr:uid="{00000000-0005-0000-0000-00006D3E0000}"/>
    <cellStyle name="Calculation 7 2 2 5" xfId="16023" xr:uid="{00000000-0005-0000-0000-00006E3E0000}"/>
    <cellStyle name="Calculation 7 2 2 6" xfId="16024" xr:uid="{00000000-0005-0000-0000-00006F3E0000}"/>
    <cellStyle name="Calculation 7 2 2 7" xfId="16025" xr:uid="{00000000-0005-0000-0000-0000703E0000}"/>
    <cellStyle name="Calculation 7 2 2 8" xfId="16026" xr:uid="{00000000-0005-0000-0000-0000713E0000}"/>
    <cellStyle name="Calculation 7 2 2 9" xfId="16027" xr:uid="{00000000-0005-0000-0000-0000723E0000}"/>
    <cellStyle name="Calculation 7 2 3" xfId="16028" xr:uid="{00000000-0005-0000-0000-0000733E0000}"/>
    <cellStyle name="Calculation 7 2 3 10" xfId="16029" xr:uid="{00000000-0005-0000-0000-0000743E0000}"/>
    <cellStyle name="Calculation 7 2 3 11" xfId="16030" xr:uid="{00000000-0005-0000-0000-0000753E0000}"/>
    <cellStyle name="Calculation 7 2 3 2" xfId="16031" xr:uid="{00000000-0005-0000-0000-0000763E0000}"/>
    <cellStyle name="Calculation 7 2 3 3" xfId="16032" xr:uid="{00000000-0005-0000-0000-0000773E0000}"/>
    <cellStyle name="Calculation 7 2 3 4" xfId="16033" xr:uid="{00000000-0005-0000-0000-0000783E0000}"/>
    <cellStyle name="Calculation 7 2 3 5" xfId="16034" xr:uid="{00000000-0005-0000-0000-0000793E0000}"/>
    <cellStyle name="Calculation 7 2 3 6" xfId="16035" xr:uid="{00000000-0005-0000-0000-00007A3E0000}"/>
    <cellStyle name="Calculation 7 2 3 7" xfId="16036" xr:uid="{00000000-0005-0000-0000-00007B3E0000}"/>
    <cellStyle name="Calculation 7 2 3 8" xfId="16037" xr:uid="{00000000-0005-0000-0000-00007C3E0000}"/>
    <cellStyle name="Calculation 7 2 3 9" xfId="16038" xr:uid="{00000000-0005-0000-0000-00007D3E0000}"/>
    <cellStyle name="Calculation 7 2 4" xfId="16039" xr:uid="{00000000-0005-0000-0000-00007E3E0000}"/>
    <cellStyle name="Calculation 7 2 5" xfId="16040" xr:uid="{00000000-0005-0000-0000-00007F3E0000}"/>
    <cellStyle name="Calculation 7 2 6" xfId="16041" xr:uid="{00000000-0005-0000-0000-0000803E0000}"/>
    <cellStyle name="Calculation 7 2 7" xfId="16042" xr:uid="{00000000-0005-0000-0000-0000813E0000}"/>
    <cellStyle name="Calculation 7 2 8" xfId="16043" xr:uid="{00000000-0005-0000-0000-0000823E0000}"/>
    <cellStyle name="Calculation 7 2 9" xfId="16044" xr:uid="{00000000-0005-0000-0000-0000833E0000}"/>
    <cellStyle name="Calculation 7 3" xfId="16045" xr:uid="{00000000-0005-0000-0000-0000843E0000}"/>
    <cellStyle name="Calculation 7 3 10" xfId="16046" xr:uid="{00000000-0005-0000-0000-0000853E0000}"/>
    <cellStyle name="Calculation 7 3 11" xfId="16047" xr:uid="{00000000-0005-0000-0000-0000863E0000}"/>
    <cellStyle name="Calculation 7 3 2" xfId="16048" xr:uid="{00000000-0005-0000-0000-0000873E0000}"/>
    <cellStyle name="Calculation 7 3 2 10" xfId="16049" xr:uid="{00000000-0005-0000-0000-0000883E0000}"/>
    <cellStyle name="Calculation 7 3 2 11" xfId="16050" xr:uid="{00000000-0005-0000-0000-0000893E0000}"/>
    <cellStyle name="Calculation 7 3 2 2" xfId="16051" xr:uid="{00000000-0005-0000-0000-00008A3E0000}"/>
    <cellStyle name="Calculation 7 3 2 3" xfId="16052" xr:uid="{00000000-0005-0000-0000-00008B3E0000}"/>
    <cellStyle name="Calculation 7 3 2 4" xfId="16053" xr:uid="{00000000-0005-0000-0000-00008C3E0000}"/>
    <cellStyle name="Calculation 7 3 2 5" xfId="16054" xr:uid="{00000000-0005-0000-0000-00008D3E0000}"/>
    <cellStyle name="Calculation 7 3 2 6" xfId="16055" xr:uid="{00000000-0005-0000-0000-00008E3E0000}"/>
    <cellStyle name="Calculation 7 3 2 7" xfId="16056" xr:uid="{00000000-0005-0000-0000-00008F3E0000}"/>
    <cellStyle name="Calculation 7 3 2 8" xfId="16057" xr:uid="{00000000-0005-0000-0000-0000903E0000}"/>
    <cellStyle name="Calculation 7 3 2 9" xfId="16058" xr:uid="{00000000-0005-0000-0000-0000913E0000}"/>
    <cellStyle name="Calculation 7 3 3" xfId="16059" xr:uid="{00000000-0005-0000-0000-0000923E0000}"/>
    <cellStyle name="Calculation 7 3 4" xfId="16060" xr:uid="{00000000-0005-0000-0000-0000933E0000}"/>
    <cellStyle name="Calculation 7 3 5" xfId="16061" xr:uid="{00000000-0005-0000-0000-0000943E0000}"/>
    <cellStyle name="Calculation 7 3 6" xfId="16062" xr:uid="{00000000-0005-0000-0000-0000953E0000}"/>
    <cellStyle name="Calculation 7 3 7" xfId="16063" xr:uid="{00000000-0005-0000-0000-0000963E0000}"/>
    <cellStyle name="Calculation 7 3 8" xfId="16064" xr:uid="{00000000-0005-0000-0000-0000973E0000}"/>
    <cellStyle name="Calculation 7 3 9" xfId="16065" xr:uid="{00000000-0005-0000-0000-0000983E0000}"/>
    <cellStyle name="Calculation 7 4" xfId="16066" xr:uid="{00000000-0005-0000-0000-0000993E0000}"/>
    <cellStyle name="Calculation 7 4 10" xfId="16067" xr:uid="{00000000-0005-0000-0000-00009A3E0000}"/>
    <cellStyle name="Calculation 7 4 11" xfId="16068" xr:uid="{00000000-0005-0000-0000-00009B3E0000}"/>
    <cellStyle name="Calculation 7 4 2" xfId="16069" xr:uid="{00000000-0005-0000-0000-00009C3E0000}"/>
    <cellStyle name="Calculation 7 4 3" xfId="16070" xr:uid="{00000000-0005-0000-0000-00009D3E0000}"/>
    <cellStyle name="Calculation 7 4 4" xfId="16071" xr:uid="{00000000-0005-0000-0000-00009E3E0000}"/>
    <cellStyle name="Calculation 7 4 5" xfId="16072" xr:uid="{00000000-0005-0000-0000-00009F3E0000}"/>
    <cellStyle name="Calculation 7 4 6" xfId="16073" xr:uid="{00000000-0005-0000-0000-0000A03E0000}"/>
    <cellStyle name="Calculation 7 4 7" xfId="16074" xr:uid="{00000000-0005-0000-0000-0000A13E0000}"/>
    <cellStyle name="Calculation 7 4 8" xfId="16075" xr:uid="{00000000-0005-0000-0000-0000A23E0000}"/>
    <cellStyle name="Calculation 7 4 9" xfId="16076" xr:uid="{00000000-0005-0000-0000-0000A33E0000}"/>
    <cellStyle name="Calculation 7 5" xfId="16077" xr:uid="{00000000-0005-0000-0000-0000A43E0000}"/>
    <cellStyle name="Calculation 7 6" xfId="16078" xr:uid="{00000000-0005-0000-0000-0000A53E0000}"/>
    <cellStyle name="Calculation 7 7" xfId="16079" xr:uid="{00000000-0005-0000-0000-0000A63E0000}"/>
    <cellStyle name="Calculation 7 8" xfId="16080" xr:uid="{00000000-0005-0000-0000-0000A73E0000}"/>
    <cellStyle name="Calculation 7 9" xfId="16081" xr:uid="{00000000-0005-0000-0000-0000A83E0000}"/>
    <cellStyle name="Calculation 8" xfId="16082" xr:uid="{00000000-0005-0000-0000-0000A93E0000}"/>
    <cellStyle name="Calculation 8 10" xfId="16083" xr:uid="{00000000-0005-0000-0000-0000AA3E0000}"/>
    <cellStyle name="Calculation 8 11" xfId="16084" xr:uid="{00000000-0005-0000-0000-0000AB3E0000}"/>
    <cellStyle name="Calculation 8 12" xfId="16085" xr:uid="{00000000-0005-0000-0000-0000AC3E0000}"/>
    <cellStyle name="Calculation 8 13" xfId="16086" xr:uid="{00000000-0005-0000-0000-0000AD3E0000}"/>
    <cellStyle name="Calculation 8 2" xfId="16087" xr:uid="{00000000-0005-0000-0000-0000AE3E0000}"/>
    <cellStyle name="Calculation 8 2 10" xfId="16088" xr:uid="{00000000-0005-0000-0000-0000AF3E0000}"/>
    <cellStyle name="Calculation 8 2 11" xfId="16089" xr:uid="{00000000-0005-0000-0000-0000B03E0000}"/>
    <cellStyle name="Calculation 8 2 12" xfId="16090" xr:uid="{00000000-0005-0000-0000-0000B13E0000}"/>
    <cellStyle name="Calculation 8 2 2" xfId="16091" xr:uid="{00000000-0005-0000-0000-0000B23E0000}"/>
    <cellStyle name="Calculation 8 2 2 10" xfId="16092" xr:uid="{00000000-0005-0000-0000-0000B33E0000}"/>
    <cellStyle name="Calculation 8 2 2 11" xfId="16093" xr:uid="{00000000-0005-0000-0000-0000B43E0000}"/>
    <cellStyle name="Calculation 8 2 2 2" xfId="16094" xr:uid="{00000000-0005-0000-0000-0000B53E0000}"/>
    <cellStyle name="Calculation 8 2 2 2 10" xfId="16095" xr:uid="{00000000-0005-0000-0000-0000B63E0000}"/>
    <cellStyle name="Calculation 8 2 2 2 11" xfId="16096" xr:uid="{00000000-0005-0000-0000-0000B73E0000}"/>
    <cellStyle name="Calculation 8 2 2 2 2" xfId="16097" xr:uid="{00000000-0005-0000-0000-0000B83E0000}"/>
    <cellStyle name="Calculation 8 2 2 2 3" xfId="16098" xr:uid="{00000000-0005-0000-0000-0000B93E0000}"/>
    <cellStyle name="Calculation 8 2 2 2 4" xfId="16099" xr:uid="{00000000-0005-0000-0000-0000BA3E0000}"/>
    <cellStyle name="Calculation 8 2 2 2 5" xfId="16100" xr:uid="{00000000-0005-0000-0000-0000BB3E0000}"/>
    <cellStyle name="Calculation 8 2 2 2 6" xfId="16101" xr:uid="{00000000-0005-0000-0000-0000BC3E0000}"/>
    <cellStyle name="Calculation 8 2 2 2 7" xfId="16102" xr:uid="{00000000-0005-0000-0000-0000BD3E0000}"/>
    <cellStyle name="Calculation 8 2 2 2 8" xfId="16103" xr:uid="{00000000-0005-0000-0000-0000BE3E0000}"/>
    <cellStyle name="Calculation 8 2 2 2 9" xfId="16104" xr:uid="{00000000-0005-0000-0000-0000BF3E0000}"/>
    <cellStyle name="Calculation 8 2 2 3" xfId="16105" xr:uid="{00000000-0005-0000-0000-0000C03E0000}"/>
    <cellStyle name="Calculation 8 2 2 4" xfId="16106" xr:uid="{00000000-0005-0000-0000-0000C13E0000}"/>
    <cellStyle name="Calculation 8 2 2 5" xfId="16107" xr:uid="{00000000-0005-0000-0000-0000C23E0000}"/>
    <cellStyle name="Calculation 8 2 2 6" xfId="16108" xr:uid="{00000000-0005-0000-0000-0000C33E0000}"/>
    <cellStyle name="Calculation 8 2 2 7" xfId="16109" xr:uid="{00000000-0005-0000-0000-0000C43E0000}"/>
    <cellStyle name="Calculation 8 2 2 8" xfId="16110" xr:uid="{00000000-0005-0000-0000-0000C53E0000}"/>
    <cellStyle name="Calculation 8 2 2 9" xfId="16111" xr:uid="{00000000-0005-0000-0000-0000C63E0000}"/>
    <cellStyle name="Calculation 8 2 3" xfId="16112" xr:uid="{00000000-0005-0000-0000-0000C73E0000}"/>
    <cellStyle name="Calculation 8 2 3 10" xfId="16113" xr:uid="{00000000-0005-0000-0000-0000C83E0000}"/>
    <cellStyle name="Calculation 8 2 3 11" xfId="16114" xr:uid="{00000000-0005-0000-0000-0000C93E0000}"/>
    <cellStyle name="Calculation 8 2 3 2" xfId="16115" xr:uid="{00000000-0005-0000-0000-0000CA3E0000}"/>
    <cellStyle name="Calculation 8 2 3 3" xfId="16116" xr:uid="{00000000-0005-0000-0000-0000CB3E0000}"/>
    <cellStyle name="Calculation 8 2 3 4" xfId="16117" xr:uid="{00000000-0005-0000-0000-0000CC3E0000}"/>
    <cellStyle name="Calculation 8 2 3 5" xfId="16118" xr:uid="{00000000-0005-0000-0000-0000CD3E0000}"/>
    <cellStyle name="Calculation 8 2 3 6" xfId="16119" xr:uid="{00000000-0005-0000-0000-0000CE3E0000}"/>
    <cellStyle name="Calculation 8 2 3 7" xfId="16120" xr:uid="{00000000-0005-0000-0000-0000CF3E0000}"/>
    <cellStyle name="Calculation 8 2 3 8" xfId="16121" xr:uid="{00000000-0005-0000-0000-0000D03E0000}"/>
    <cellStyle name="Calculation 8 2 3 9" xfId="16122" xr:uid="{00000000-0005-0000-0000-0000D13E0000}"/>
    <cellStyle name="Calculation 8 2 4" xfId="16123" xr:uid="{00000000-0005-0000-0000-0000D23E0000}"/>
    <cellStyle name="Calculation 8 2 5" xfId="16124" xr:uid="{00000000-0005-0000-0000-0000D33E0000}"/>
    <cellStyle name="Calculation 8 2 6" xfId="16125" xr:uid="{00000000-0005-0000-0000-0000D43E0000}"/>
    <cellStyle name="Calculation 8 2 7" xfId="16126" xr:uid="{00000000-0005-0000-0000-0000D53E0000}"/>
    <cellStyle name="Calculation 8 2 8" xfId="16127" xr:uid="{00000000-0005-0000-0000-0000D63E0000}"/>
    <cellStyle name="Calculation 8 2 9" xfId="16128" xr:uid="{00000000-0005-0000-0000-0000D73E0000}"/>
    <cellStyle name="Calculation 8 3" xfId="16129" xr:uid="{00000000-0005-0000-0000-0000D83E0000}"/>
    <cellStyle name="Calculation 8 3 10" xfId="16130" xr:uid="{00000000-0005-0000-0000-0000D93E0000}"/>
    <cellStyle name="Calculation 8 3 11" xfId="16131" xr:uid="{00000000-0005-0000-0000-0000DA3E0000}"/>
    <cellStyle name="Calculation 8 3 2" xfId="16132" xr:uid="{00000000-0005-0000-0000-0000DB3E0000}"/>
    <cellStyle name="Calculation 8 3 2 10" xfId="16133" xr:uid="{00000000-0005-0000-0000-0000DC3E0000}"/>
    <cellStyle name="Calculation 8 3 2 11" xfId="16134" xr:uid="{00000000-0005-0000-0000-0000DD3E0000}"/>
    <cellStyle name="Calculation 8 3 2 2" xfId="16135" xr:uid="{00000000-0005-0000-0000-0000DE3E0000}"/>
    <cellStyle name="Calculation 8 3 2 3" xfId="16136" xr:uid="{00000000-0005-0000-0000-0000DF3E0000}"/>
    <cellStyle name="Calculation 8 3 2 4" xfId="16137" xr:uid="{00000000-0005-0000-0000-0000E03E0000}"/>
    <cellStyle name="Calculation 8 3 2 5" xfId="16138" xr:uid="{00000000-0005-0000-0000-0000E13E0000}"/>
    <cellStyle name="Calculation 8 3 2 6" xfId="16139" xr:uid="{00000000-0005-0000-0000-0000E23E0000}"/>
    <cellStyle name="Calculation 8 3 2 7" xfId="16140" xr:uid="{00000000-0005-0000-0000-0000E33E0000}"/>
    <cellStyle name="Calculation 8 3 2 8" xfId="16141" xr:uid="{00000000-0005-0000-0000-0000E43E0000}"/>
    <cellStyle name="Calculation 8 3 2 9" xfId="16142" xr:uid="{00000000-0005-0000-0000-0000E53E0000}"/>
    <cellStyle name="Calculation 8 3 3" xfId="16143" xr:uid="{00000000-0005-0000-0000-0000E63E0000}"/>
    <cellStyle name="Calculation 8 3 4" xfId="16144" xr:uid="{00000000-0005-0000-0000-0000E73E0000}"/>
    <cellStyle name="Calculation 8 3 5" xfId="16145" xr:uid="{00000000-0005-0000-0000-0000E83E0000}"/>
    <cellStyle name="Calculation 8 3 6" xfId="16146" xr:uid="{00000000-0005-0000-0000-0000E93E0000}"/>
    <cellStyle name="Calculation 8 3 7" xfId="16147" xr:uid="{00000000-0005-0000-0000-0000EA3E0000}"/>
    <cellStyle name="Calculation 8 3 8" xfId="16148" xr:uid="{00000000-0005-0000-0000-0000EB3E0000}"/>
    <cellStyle name="Calculation 8 3 9" xfId="16149" xr:uid="{00000000-0005-0000-0000-0000EC3E0000}"/>
    <cellStyle name="Calculation 8 4" xfId="16150" xr:uid="{00000000-0005-0000-0000-0000ED3E0000}"/>
    <cellStyle name="Calculation 8 4 10" xfId="16151" xr:uid="{00000000-0005-0000-0000-0000EE3E0000}"/>
    <cellStyle name="Calculation 8 4 11" xfId="16152" xr:uid="{00000000-0005-0000-0000-0000EF3E0000}"/>
    <cellStyle name="Calculation 8 4 2" xfId="16153" xr:uid="{00000000-0005-0000-0000-0000F03E0000}"/>
    <cellStyle name="Calculation 8 4 3" xfId="16154" xr:uid="{00000000-0005-0000-0000-0000F13E0000}"/>
    <cellStyle name="Calculation 8 4 4" xfId="16155" xr:uid="{00000000-0005-0000-0000-0000F23E0000}"/>
    <cellStyle name="Calculation 8 4 5" xfId="16156" xr:uid="{00000000-0005-0000-0000-0000F33E0000}"/>
    <cellStyle name="Calculation 8 4 6" xfId="16157" xr:uid="{00000000-0005-0000-0000-0000F43E0000}"/>
    <cellStyle name="Calculation 8 4 7" xfId="16158" xr:uid="{00000000-0005-0000-0000-0000F53E0000}"/>
    <cellStyle name="Calculation 8 4 8" xfId="16159" xr:uid="{00000000-0005-0000-0000-0000F63E0000}"/>
    <cellStyle name="Calculation 8 4 9" xfId="16160" xr:uid="{00000000-0005-0000-0000-0000F73E0000}"/>
    <cellStyle name="Calculation 8 5" xfId="16161" xr:uid="{00000000-0005-0000-0000-0000F83E0000}"/>
    <cellStyle name="Calculation 8 6" xfId="16162" xr:uid="{00000000-0005-0000-0000-0000F93E0000}"/>
    <cellStyle name="Calculation 8 7" xfId="16163" xr:uid="{00000000-0005-0000-0000-0000FA3E0000}"/>
    <cellStyle name="Calculation 8 8" xfId="16164" xr:uid="{00000000-0005-0000-0000-0000FB3E0000}"/>
    <cellStyle name="Calculation 8 9" xfId="16165" xr:uid="{00000000-0005-0000-0000-0000FC3E0000}"/>
    <cellStyle name="Calculation 9" xfId="16166" xr:uid="{00000000-0005-0000-0000-0000FD3E0000}"/>
    <cellStyle name="Calculation 9 10" xfId="16167" xr:uid="{00000000-0005-0000-0000-0000FE3E0000}"/>
    <cellStyle name="Calculation 9 11" xfId="16168" xr:uid="{00000000-0005-0000-0000-0000FF3E0000}"/>
    <cellStyle name="Calculation 9 12" xfId="16169" xr:uid="{00000000-0005-0000-0000-0000003F0000}"/>
    <cellStyle name="Calculation 9 13" xfId="16170" xr:uid="{00000000-0005-0000-0000-0000013F0000}"/>
    <cellStyle name="Calculation 9 2" xfId="16171" xr:uid="{00000000-0005-0000-0000-0000023F0000}"/>
    <cellStyle name="Calculation 9 2 10" xfId="16172" xr:uid="{00000000-0005-0000-0000-0000033F0000}"/>
    <cellStyle name="Calculation 9 2 11" xfId="16173" xr:uid="{00000000-0005-0000-0000-0000043F0000}"/>
    <cellStyle name="Calculation 9 2 12" xfId="16174" xr:uid="{00000000-0005-0000-0000-0000053F0000}"/>
    <cellStyle name="Calculation 9 2 2" xfId="16175" xr:uid="{00000000-0005-0000-0000-0000063F0000}"/>
    <cellStyle name="Calculation 9 2 2 10" xfId="16176" xr:uid="{00000000-0005-0000-0000-0000073F0000}"/>
    <cellStyle name="Calculation 9 2 2 11" xfId="16177" xr:uid="{00000000-0005-0000-0000-0000083F0000}"/>
    <cellStyle name="Calculation 9 2 2 2" xfId="16178" xr:uid="{00000000-0005-0000-0000-0000093F0000}"/>
    <cellStyle name="Calculation 9 2 2 2 10" xfId="16179" xr:uid="{00000000-0005-0000-0000-00000A3F0000}"/>
    <cellStyle name="Calculation 9 2 2 2 11" xfId="16180" xr:uid="{00000000-0005-0000-0000-00000B3F0000}"/>
    <cellStyle name="Calculation 9 2 2 2 2" xfId="16181" xr:uid="{00000000-0005-0000-0000-00000C3F0000}"/>
    <cellStyle name="Calculation 9 2 2 2 3" xfId="16182" xr:uid="{00000000-0005-0000-0000-00000D3F0000}"/>
    <cellStyle name="Calculation 9 2 2 2 4" xfId="16183" xr:uid="{00000000-0005-0000-0000-00000E3F0000}"/>
    <cellStyle name="Calculation 9 2 2 2 5" xfId="16184" xr:uid="{00000000-0005-0000-0000-00000F3F0000}"/>
    <cellStyle name="Calculation 9 2 2 2 6" xfId="16185" xr:uid="{00000000-0005-0000-0000-0000103F0000}"/>
    <cellStyle name="Calculation 9 2 2 2 7" xfId="16186" xr:uid="{00000000-0005-0000-0000-0000113F0000}"/>
    <cellStyle name="Calculation 9 2 2 2 8" xfId="16187" xr:uid="{00000000-0005-0000-0000-0000123F0000}"/>
    <cellStyle name="Calculation 9 2 2 2 9" xfId="16188" xr:uid="{00000000-0005-0000-0000-0000133F0000}"/>
    <cellStyle name="Calculation 9 2 2 3" xfId="16189" xr:uid="{00000000-0005-0000-0000-0000143F0000}"/>
    <cellStyle name="Calculation 9 2 2 4" xfId="16190" xr:uid="{00000000-0005-0000-0000-0000153F0000}"/>
    <cellStyle name="Calculation 9 2 2 5" xfId="16191" xr:uid="{00000000-0005-0000-0000-0000163F0000}"/>
    <cellStyle name="Calculation 9 2 2 6" xfId="16192" xr:uid="{00000000-0005-0000-0000-0000173F0000}"/>
    <cellStyle name="Calculation 9 2 2 7" xfId="16193" xr:uid="{00000000-0005-0000-0000-0000183F0000}"/>
    <cellStyle name="Calculation 9 2 2 8" xfId="16194" xr:uid="{00000000-0005-0000-0000-0000193F0000}"/>
    <cellStyle name="Calculation 9 2 2 9" xfId="16195" xr:uid="{00000000-0005-0000-0000-00001A3F0000}"/>
    <cellStyle name="Calculation 9 2 3" xfId="16196" xr:uid="{00000000-0005-0000-0000-00001B3F0000}"/>
    <cellStyle name="Calculation 9 2 3 10" xfId="16197" xr:uid="{00000000-0005-0000-0000-00001C3F0000}"/>
    <cellStyle name="Calculation 9 2 3 11" xfId="16198" xr:uid="{00000000-0005-0000-0000-00001D3F0000}"/>
    <cellStyle name="Calculation 9 2 3 2" xfId="16199" xr:uid="{00000000-0005-0000-0000-00001E3F0000}"/>
    <cellStyle name="Calculation 9 2 3 3" xfId="16200" xr:uid="{00000000-0005-0000-0000-00001F3F0000}"/>
    <cellStyle name="Calculation 9 2 3 4" xfId="16201" xr:uid="{00000000-0005-0000-0000-0000203F0000}"/>
    <cellStyle name="Calculation 9 2 3 5" xfId="16202" xr:uid="{00000000-0005-0000-0000-0000213F0000}"/>
    <cellStyle name="Calculation 9 2 3 6" xfId="16203" xr:uid="{00000000-0005-0000-0000-0000223F0000}"/>
    <cellStyle name="Calculation 9 2 3 7" xfId="16204" xr:uid="{00000000-0005-0000-0000-0000233F0000}"/>
    <cellStyle name="Calculation 9 2 3 8" xfId="16205" xr:uid="{00000000-0005-0000-0000-0000243F0000}"/>
    <cellStyle name="Calculation 9 2 3 9" xfId="16206" xr:uid="{00000000-0005-0000-0000-0000253F0000}"/>
    <cellStyle name="Calculation 9 2 4" xfId="16207" xr:uid="{00000000-0005-0000-0000-0000263F0000}"/>
    <cellStyle name="Calculation 9 2 5" xfId="16208" xr:uid="{00000000-0005-0000-0000-0000273F0000}"/>
    <cellStyle name="Calculation 9 2 6" xfId="16209" xr:uid="{00000000-0005-0000-0000-0000283F0000}"/>
    <cellStyle name="Calculation 9 2 7" xfId="16210" xr:uid="{00000000-0005-0000-0000-0000293F0000}"/>
    <cellStyle name="Calculation 9 2 8" xfId="16211" xr:uid="{00000000-0005-0000-0000-00002A3F0000}"/>
    <cellStyle name="Calculation 9 2 9" xfId="16212" xr:uid="{00000000-0005-0000-0000-00002B3F0000}"/>
    <cellStyle name="Calculation 9 3" xfId="16213" xr:uid="{00000000-0005-0000-0000-00002C3F0000}"/>
    <cellStyle name="Calculation 9 3 10" xfId="16214" xr:uid="{00000000-0005-0000-0000-00002D3F0000}"/>
    <cellStyle name="Calculation 9 3 11" xfId="16215" xr:uid="{00000000-0005-0000-0000-00002E3F0000}"/>
    <cellStyle name="Calculation 9 3 2" xfId="16216" xr:uid="{00000000-0005-0000-0000-00002F3F0000}"/>
    <cellStyle name="Calculation 9 3 2 10" xfId="16217" xr:uid="{00000000-0005-0000-0000-0000303F0000}"/>
    <cellStyle name="Calculation 9 3 2 11" xfId="16218" xr:uid="{00000000-0005-0000-0000-0000313F0000}"/>
    <cellStyle name="Calculation 9 3 2 2" xfId="16219" xr:uid="{00000000-0005-0000-0000-0000323F0000}"/>
    <cellStyle name="Calculation 9 3 2 3" xfId="16220" xr:uid="{00000000-0005-0000-0000-0000333F0000}"/>
    <cellStyle name="Calculation 9 3 2 4" xfId="16221" xr:uid="{00000000-0005-0000-0000-0000343F0000}"/>
    <cellStyle name="Calculation 9 3 2 5" xfId="16222" xr:uid="{00000000-0005-0000-0000-0000353F0000}"/>
    <cellStyle name="Calculation 9 3 2 6" xfId="16223" xr:uid="{00000000-0005-0000-0000-0000363F0000}"/>
    <cellStyle name="Calculation 9 3 2 7" xfId="16224" xr:uid="{00000000-0005-0000-0000-0000373F0000}"/>
    <cellStyle name="Calculation 9 3 2 8" xfId="16225" xr:uid="{00000000-0005-0000-0000-0000383F0000}"/>
    <cellStyle name="Calculation 9 3 2 9" xfId="16226" xr:uid="{00000000-0005-0000-0000-0000393F0000}"/>
    <cellStyle name="Calculation 9 3 3" xfId="16227" xr:uid="{00000000-0005-0000-0000-00003A3F0000}"/>
    <cellStyle name="Calculation 9 3 4" xfId="16228" xr:uid="{00000000-0005-0000-0000-00003B3F0000}"/>
    <cellStyle name="Calculation 9 3 5" xfId="16229" xr:uid="{00000000-0005-0000-0000-00003C3F0000}"/>
    <cellStyle name="Calculation 9 3 6" xfId="16230" xr:uid="{00000000-0005-0000-0000-00003D3F0000}"/>
    <cellStyle name="Calculation 9 3 7" xfId="16231" xr:uid="{00000000-0005-0000-0000-00003E3F0000}"/>
    <cellStyle name="Calculation 9 3 8" xfId="16232" xr:uid="{00000000-0005-0000-0000-00003F3F0000}"/>
    <cellStyle name="Calculation 9 3 9" xfId="16233" xr:uid="{00000000-0005-0000-0000-0000403F0000}"/>
    <cellStyle name="Calculation 9 4" xfId="16234" xr:uid="{00000000-0005-0000-0000-0000413F0000}"/>
    <cellStyle name="Calculation 9 4 10" xfId="16235" xr:uid="{00000000-0005-0000-0000-0000423F0000}"/>
    <cellStyle name="Calculation 9 4 11" xfId="16236" xr:uid="{00000000-0005-0000-0000-0000433F0000}"/>
    <cellStyle name="Calculation 9 4 2" xfId="16237" xr:uid="{00000000-0005-0000-0000-0000443F0000}"/>
    <cellStyle name="Calculation 9 4 3" xfId="16238" xr:uid="{00000000-0005-0000-0000-0000453F0000}"/>
    <cellStyle name="Calculation 9 4 4" xfId="16239" xr:uid="{00000000-0005-0000-0000-0000463F0000}"/>
    <cellStyle name="Calculation 9 4 5" xfId="16240" xr:uid="{00000000-0005-0000-0000-0000473F0000}"/>
    <cellStyle name="Calculation 9 4 6" xfId="16241" xr:uid="{00000000-0005-0000-0000-0000483F0000}"/>
    <cellStyle name="Calculation 9 4 7" xfId="16242" xr:uid="{00000000-0005-0000-0000-0000493F0000}"/>
    <cellStyle name="Calculation 9 4 8" xfId="16243" xr:uid="{00000000-0005-0000-0000-00004A3F0000}"/>
    <cellStyle name="Calculation 9 4 9" xfId="16244" xr:uid="{00000000-0005-0000-0000-00004B3F0000}"/>
    <cellStyle name="Calculation 9 5" xfId="16245" xr:uid="{00000000-0005-0000-0000-00004C3F0000}"/>
    <cellStyle name="Calculation 9 6" xfId="16246" xr:uid="{00000000-0005-0000-0000-00004D3F0000}"/>
    <cellStyle name="Calculation 9 7" xfId="16247" xr:uid="{00000000-0005-0000-0000-00004E3F0000}"/>
    <cellStyle name="Calculation 9 8" xfId="16248" xr:uid="{00000000-0005-0000-0000-00004F3F0000}"/>
    <cellStyle name="Calculation 9 9" xfId="16249" xr:uid="{00000000-0005-0000-0000-0000503F0000}"/>
    <cellStyle name="Cell Link" xfId="16250" xr:uid="{00000000-0005-0000-0000-0000513F0000}"/>
    <cellStyle name="Cell Link." xfId="16251" xr:uid="{00000000-0005-0000-0000-0000523F0000}"/>
    <cellStyle name="Center Currency" xfId="16252" xr:uid="{00000000-0005-0000-0000-0000533F0000}"/>
    <cellStyle name="Center Currency 2" xfId="16253" xr:uid="{00000000-0005-0000-0000-0000543F0000}"/>
    <cellStyle name="Center Currency 3" xfId="16254" xr:uid="{00000000-0005-0000-0000-0000553F0000}"/>
    <cellStyle name="Center Currency 4" xfId="16255" xr:uid="{00000000-0005-0000-0000-0000563F0000}"/>
    <cellStyle name="Center Date" xfId="16256" xr:uid="{00000000-0005-0000-0000-0000573F0000}"/>
    <cellStyle name="Center Date 2" xfId="16257" xr:uid="{00000000-0005-0000-0000-0000583F0000}"/>
    <cellStyle name="Center Date 3" xfId="16258" xr:uid="{00000000-0005-0000-0000-0000593F0000}"/>
    <cellStyle name="Center Date 4" xfId="16259" xr:uid="{00000000-0005-0000-0000-00005A3F0000}"/>
    <cellStyle name="Center Multiple" xfId="16260" xr:uid="{00000000-0005-0000-0000-00005B3F0000}"/>
    <cellStyle name="Center Multiple 2" xfId="16261" xr:uid="{00000000-0005-0000-0000-00005C3F0000}"/>
    <cellStyle name="Center Multiple 3" xfId="16262" xr:uid="{00000000-0005-0000-0000-00005D3F0000}"/>
    <cellStyle name="Center Multiple 4" xfId="16263" xr:uid="{00000000-0005-0000-0000-00005E3F0000}"/>
    <cellStyle name="Center Number" xfId="16264" xr:uid="{00000000-0005-0000-0000-00005F3F0000}"/>
    <cellStyle name="Center Number 2" xfId="16265" xr:uid="{00000000-0005-0000-0000-0000603F0000}"/>
    <cellStyle name="Center Number 3" xfId="16266" xr:uid="{00000000-0005-0000-0000-0000613F0000}"/>
    <cellStyle name="Center Number 4" xfId="16267" xr:uid="{00000000-0005-0000-0000-0000623F0000}"/>
    <cellStyle name="Center Number 5" xfId="16268" xr:uid="{00000000-0005-0000-0000-0000633F0000}"/>
    <cellStyle name="Center Percentage" xfId="16269" xr:uid="{00000000-0005-0000-0000-0000643F0000}"/>
    <cellStyle name="Center Percentage 2" xfId="16270" xr:uid="{00000000-0005-0000-0000-0000653F0000}"/>
    <cellStyle name="Center Percentage 3" xfId="16271" xr:uid="{00000000-0005-0000-0000-0000663F0000}"/>
    <cellStyle name="Center Percentage 4" xfId="16272" xr:uid="{00000000-0005-0000-0000-0000673F0000}"/>
    <cellStyle name="Center Year" xfId="16273" xr:uid="{00000000-0005-0000-0000-0000683F0000}"/>
    <cellStyle name="Center Year 2" xfId="16274" xr:uid="{00000000-0005-0000-0000-0000693F0000}"/>
    <cellStyle name="Center Year 3" xfId="16275" xr:uid="{00000000-0005-0000-0000-00006A3F0000}"/>
    <cellStyle name="Center Year 4" xfId="16276" xr:uid="{00000000-0005-0000-0000-00006B3F0000}"/>
    <cellStyle name="Check" xfId="110" xr:uid="{00000000-0005-0000-0000-00006C3F0000}"/>
    <cellStyle name="Check Cell" xfId="77" builtinId="23" hidden="1" customBuiltin="1"/>
    <cellStyle name="Check Cell" xfId="15" builtinId="23" hidden="1"/>
    <cellStyle name="Check Cell" xfId="47" builtinId="23" hidden="1"/>
    <cellStyle name="Check Cell 2" xfId="16277" xr:uid="{00000000-0005-0000-0000-0000703F0000}"/>
    <cellStyle name="Check Cell 3" xfId="16278" xr:uid="{00000000-0005-0000-0000-0000713F0000}"/>
    <cellStyle name="Check Cell 4" xfId="16279" xr:uid="{00000000-0005-0000-0000-0000723F0000}"/>
    <cellStyle name="Check Cell 5" xfId="16280" xr:uid="{00000000-0005-0000-0000-0000733F0000}"/>
    <cellStyle name="Comma" xfId="1" builtinId="3" hidden="1"/>
    <cellStyle name="Comma" xfId="48" builtinId="3" customBuiltin="1"/>
    <cellStyle name="Comma [0]" xfId="4" builtinId="6" hidden="1"/>
    <cellStyle name="Comma [0]7Z_87C" xfId="16281" xr:uid="{00000000-0005-0000-0000-0000773F0000}"/>
    <cellStyle name="Comma 0" xfId="16282" xr:uid="{00000000-0005-0000-0000-0000783F0000}"/>
    <cellStyle name="Comma 0 2" xfId="16283" xr:uid="{00000000-0005-0000-0000-0000793F0000}"/>
    <cellStyle name="Comma 0 3" xfId="16284" xr:uid="{00000000-0005-0000-0000-00007A3F0000}"/>
    <cellStyle name="Comma 1" xfId="16285" xr:uid="{00000000-0005-0000-0000-00007B3F0000}"/>
    <cellStyle name="Comma 1 2" xfId="16286" xr:uid="{00000000-0005-0000-0000-00007C3F0000}"/>
    <cellStyle name="Comma 10" xfId="16287" xr:uid="{00000000-0005-0000-0000-00007D3F0000}"/>
    <cellStyle name="Comma 10 2" xfId="16288" xr:uid="{00000000-0005-0000-0000-00007E3F0000}"/>
    <cellStyle name="Comma 10 3" xfId="16289" xr:uid="{00000000-0005-0000-0000-00007F3F0000}"/>
    <cellStyle name="Comma 10 3 10" xfId="16290" xr:uid="{00000000-0005-0000-0000-0000803F0000}"/>
    <cellStyle name="Comma 10 3 2" xfId="16291" xr:uid="{00000000-0005-0000-0000-0000813F0000}"/>
    <cellStyle name="Comma 10 3 2 2" xfId="16292" xr:uid="{00000000-0005-0000-0000-0000823F0000}"/>
    <cellStyle name="Comma 10 3 2 2 2" xfId="16293" xr:uid="{00000000-0005-0000-0000-0000833F0000}"/>
    <cellStyle name="Comma 10 3 2 2 2 2" xfId="16294" xr:uid="{00000000-0005-0000-0000-0000843F0000}"/>
    <cellStyle name="Comma 10 3 2 2 2 2 2" xfId="16295" xr:uid="{00000000-0005-0000-0000-0000853F0000}"/>
    <cellStyle name="Comma 10 3 2 2 2 2 3" xfId="16296" xr:uid="{00000000-0005-0000-0000-0000863F0000}"/>
    <cellStyle name="Comma 10 3 2 2 2 2 4" xfId="16297" xr:uid="{00000000-0005-0000-0000-0000873F0000}"/>
    <cellStyle name="Comma 10 3 2 2 2 2 5" xfId="16298" xr:uid="{00000000-0005-0000-0000-0000883F0000}"/>
    <cellStyle name="Comma 10 3 2 2 2 2 6" xfId="16299" xr:uid="{00000000-0005-0000-0000-0000893F0000}"/>
    <cellStyle name="Comma 10 3 2 2 2 3" xfId="16300" xr:uid="{00000000-0005-0000-0000-00008A3F0000}"/>
    <cellStyle name="Comma 10 3 2 2 2 4" xfId="16301" xr:uid="{00000000-0005-0000-0000-00008B3F0000}"/>
    <cellStyle name="Comma 10 3 2 2 2 5" xfId="16302" xr:uid="{00000000-0005-0000-0000-00008C3F0000}"/>
    <cellStyle name="Comma 10 3 2 2 2 6" xfId="16303" xr:uid="{00000000-0005-0000-0000-00008D3F0000}"/>
    <cellStyle name="Comma 10 3 2 2 2 7" xfId="16304" xr:uid="{00000000-0005-0000-0000-00008E3F0000}"/>
    <cellStyle name="Comma 10 3 2 2 3" xfId="16305" xr:uid="{00000000-0005-0000-0000-00008F3F0000}"/>
    <cellStyle name="Comma 10 3 2 2 3 2" xfId="16306" xr:uid="{00000000-0005-0000-0000-0000903F0000}"/>
    <cellStyle name="Comma 10 3 2 2 3 3" xfId="16307" xr:uid="{00000000-0005-0000-0000-0000913F0000}"/>
    <cellStyle name="Comma 10 3 2 2 3 4" xfId="16308" xr:uid="{00000000-0005-0000-0000-0000923F0000}"/>
    <cellStyle name="Comma 10 3 2 2 3 5" xfId="16309" xr:uid="{00000000-0005-0000-0000-0000933F0000}"/>
    <cellStyle name="Comma 10 3 2 2 3 6" xfId="16310" xr:uid="{00000000-0005-0000-0000-0000943F0000}"/>
    <cellStyle name="Comma 10 3 2 2 4" xfId="16311" xr:uid="{00000000-0005-0000-0000-0000953F0000}"/>
    <cellStyle name="Comma 10 3 2 2 5" xfId="16312" xr:uid="{00000000-0005-0000-0000-0000963F0000}"/>
    <cellStyle name="Comma 10 3 2 2 6" xfId="16313" xr:uid="{00000000-0005-0000-0000-0000973F0000}"/>
    <cellStyle name="Comma 10 3 2 2 7" xfId="16314" xr:uid="{00000000-0005-0000-0000-0000983F0000}"/>
    <cellStyle name="Comma 10 3 2 2 8" xfId="16315" xr:uid="{00000000-0005-0000-0000-0000993F0000}"/>
    <cellStyle name="Comma 10 3 2 3" xfId="16316" xr:uid="{00000000-0005-0000-0000-00009A3F0000}"/>
    <cellStyle name="Comma 10 3 2 3 2" xfId="16317" xr:uid="{00000000-0005-0000-0000-00009B3F0000}"/>
    <cellStyle name="Comma 10 3 2 3 2 2" xfId="16318" xr:uid="{00000000-0005-0000-0000-00009C3F0000}"/>
    <cellStyle name="Comma 10 3 2 3 2 3" xfId="16319" xr:uid="{00000000-0005-0000-0000-00009D3F0000}"/>
    <cellStyle name="Comma 10 3 2 3 2 4" xfId="16320" xr:uid="{00000000-0005-0000-0000-00009E3F0000}"/>
    <cellStyle name="Comma 10 3 2 3 2 5" xfId="16321" xr:uid="{00000000-0005-0000-0000-00009F3F0000}"/>
    <cellStyle name="Comma 10 3 2 3 2 6" xfId="16322" xr:uid="{00000000-0005-0000-0000-0000A03F0000}"/>
    <cellStyle name="Comma 10 3 2 3 3" xfId="16323" xr:uid="{00000000-0005-0000-0000-0000A13F0000}"/>
    <cellStyle name="Comma 10 3 2 3 4" xfId="16324" xr:uid="{00000000-0005-0000-0000-0000A23F0000}"/>
    <cellStyle name="Comma 10 3 2 3 5" xfId="16325" xr:uid="{00000000-0005-0000-0000-0000A33F0000}"/>
    <cellStyle name="Comma 10 3 2 3 6" xfId="16326" xr:uid="{00000000-0005-0000-0000-0000A43F0000}"/>
    <cellStyle name="Comma 10 3 2 3 7" xfId="16327" xr:uid="{00000000-0005-0000-0000-0000A53F0000}"/>
    <cellStyle name="Comma 10 3 2 4" xfId="16328" xr:uid="{00000000-0005-0000-0000-0000A63F0000}"/>
    <cellStyle name="Comma 10 3 2 4 2" xfId="16329" xr:uid="{00000000-0005-0000-0000-0000A73F0000}"/>
    <cellStyle name="Comma 10 3 2 4 3" xfId="16330" xr:uid="{00000000-0005-0000-0000-0000A83F0000}"/>
    <cellStyle name="Comma 10 3 2 4 4" xfId="16331" xr:uid="{00000000-0005-0000-0000-0000A93F0000}"/>
    <cellStyle name="Comma 10 3 2 4 5" xfId="16332" xr:uid="{00000000-0005-0000-0000-0000AA3F0000}"/>
    <cellStyle name="Comma 10 3 2 4 6" xfId="16333" xr:uid="{00000000-0005-0000-0000-0000AB3F0000}"/>
    <cellStyle name="Comma 10 3 2 5" xfId="16334" xr:uid="{00000000-0005-0000-0000-0000AC3F0000}"/>
    <cellStyle name="Comma 10 3 2 6" xfId="16335" xr:uid="{00000000-0005-0000-0000-0000AD3F0000}"/>
    <cellStyle name="Comma 10 3 2 7" xfId="16336" xr:uid="{00000000-0005-0000-0000-0000AE3F0000}"/>
    <cellStyle name="Comma 10 3 2 8" xfId="16337" xr:uid="{00000000-0005-0000-0000-0000AF3F0000}"/>
    <cellStyle name="Comma 10 3 2 9" xfId="16338" xr:uid="{00000000-0005-0000-0000-0000B03F0000}"/>
    <cellStyle name="Comma 10 3 3" xfId="16339" xr:uid="{00000000-0005-0000-0000-0000B13F0000}"/>
    <cellStyle name="Comma 10 3 3 2" xfId="16340" xr:uid="{00000000-0005-0000-0000-0000B23F0000}"/>
    <cellStyle name="Comma 10 3 3 2 2" xfId="16341" xr:uid="{00000000-0005-0000-0000-0000B33F0000}"/>
    <cellStyle name="Comma 10 3 3 2 2 2" xfId="16342" xr:uid="{00000000-0005-0000-0000-0000B43F0000}"/>
    <cellStyle name="Comma 10 3 3 2 2 3" xfId="16343" xr:uid="{00000000-0005-0000-0000-0000B53F0000}"/>
    <cellStyle name="Comma 10 3 3 2 2 4" xfId="16344" xr:uid="{00000000-0005-0000-0000-0000B63F0000}"/>
    <cellStyle name="Comma 10 3 3 2 2 5" xfId="16345" xr:uid="{00000000-0005-0000-0000-0000B73F0000}"/>
    <cellStyle name="Comma 10 3 3 2 2 6" xfId="16346" xr:uid="{00000000-0005-0000-0000-0000B83F0000}"/>
    <cellStyle name="Comma 10 3 3 2 3" xfId="16347" xr:uid="{00000000-0005-0000-0000-0000B93F0000}"/>
    <cellStyle name="Comma 10 3 3 2 4" xfId="16348" xr:uid="{00000000-0005-0000-0000-0000BA3F0000}"/>
    <cellStyle name="Comma 10 3 3 2 5" xfId="16349" xr:uid="{00000000-0005-0000-0000-0000BB3F0000}"/>
    <cellStyle name="Comma 10 3 3 2 6" xfId="16350" xr:uid="{00000000-0005-0000-0000-0000BC3F0000}"/>
    <cellStyle name="Comma 10 3 3 2 7" xfId="16351" xr:uid="{00000000-0005-0000-0000-0000BD3F0000}"/>
    <cellStyle name="Comma 10 3 3 3" xfId="16352" xr:uid="{00000000-0005-0000-0000-0000BE3F0000}"/>
    <cellStyle name="Comma 10 3 3 3 2" xfId="16353" xr:uid="{00000000-0005-0000-0000-0000BF3F0000}"/>
    <cellStyle name="Comma 10 3 3 3 3" xfId="16354" xr:uid="{00000000-0005-0000-0000-0000C03F0000}"/>
    <cellStyle name="Comma 10 3 3 3 4" xfId="16355" xr:uid="{00000000-0005-0000-0000-0000C13F0000}"/>
    <cellStyle name="Comma 10 3 3 3 5" xfId="16356" xr:uid="{00000000-0005-0000-0000-0000C23F0000}"/>
    <cellStyle name="Comma 10 3 3 3 6" xfId="16357" xr:uid="{00000000-0005-0000-0000-0000C33F0000}"/>
    <cellStyle name="Comma 10 3 3 4" xfId="16358" xr:uid="{00000000-0005-0000-0000-0000C43F0000}"/>
    <cellStyle name="Comma 10 3 3 5" xfId="16359" xr:uid="{00000000-0005-0000-0000-0000C53F0000}"/>
    <cellStyle name="Comma 10 3 3 6" xfId="16360" xr:uid="{00000000-0005-0000-0000-0000C63F0000}"/>
    <cellStyle name="Comma 10 3 3 7" xfId="16361" xr:uid="{00000000-0005-0000-0000-0000C73F0000}"/>
    <cellStyle name="Comma 10 3 3 8" xfId="16362" xr:uid="{00000000-0005-0000-0000-0000C83F0000}"/>
    <cellStyle name="Comma 10 3 4" xfId="16363" xr:uid="{00000000-0005-0000-0000-0000C93F0000}"/>
    <cellStyle name="Comma 10 3 4 2" xfId="16364" xr:uid="{00000000-0005-0000-0000-0000CA3F0000}"/>
    <cellStyle name="Comma 10 3 4 2 2" xfId="16365" xr:uid="{00000000-0005-0000-0000-0000CB3F0000}"/>
    <cellStyle name="Comma 10 3 4 2 3" xfId="16366" xr:uid="{00000000-0005-0000-0000-0000CC3F0000}"/>
    <cellStyle name="Comma 10 3 4 2 4" xfId="16367" xr:uid="{00000000-0005-0000-0000-0000CD3F0000}"/>
    <cellStyle name="Comma 10 3 4 2 5" xfId="16368" xr:uid="{00000000-0005-0000-0000-0000CE3F0000}"/>
    <cellStyle name="Comma 10 3 4 2 6" xfId="16369" xr:uid="{00000000-0005-0000-0000-0000CF3F0000}"/>
    <cellStyle name="Comma 10 3 4 3" xfId="16370" xr:uid="{00000000-0005-0000-0000-0000D03F0000}"/>
    <cellStyle name="Comma 10 3 4 4" xfId="16371" xr:uid="{00000000-0005-0000-0000-0000D13F0000}"/>
    <cellStyle name="Comma 10 3 4 5" xfId="16372" xr:uid="{00000000-0005-0000-0000-0000D23F0000}"/>
    <cellStyle name="Comma 10 3 4 6" xfId="16373" xr:uid="{00000000-0005-0000-0000-0000D33F0000}"/>
    <cellStyle name="Comma 10 3 4 7" xfId="16374" xr:uid="{00000000-0005-0000-0000-0000D43F0000}"/>
    <cellStyle name="Comma 10 3 5" xfId="16375" xr:uid="{00000000-0005-0000-0000-0000D53F0000}"/>
    <cellStyle name="Comma 10 3 5 2" xfId="16376" xr:uid="{00000000-0005-0000-0000-0000D63F0000}"/>
    <cellStyle name="Comma 10 3 5 3" xfId="16377" xr:uid="{00000000-0005-0000-0000-0000D73F0000}"/>
    <cellStyle name="Comma 10 3 5 4" xfId="16378" xr:uid="{00000000-0005-0000-0000-0000D83F0000}"/>
    <cellStyle name="Comma 10 3 5 5" xfId="16379" xr:uid="{00000000-0005-0000-0000-0000D93F0000}"/>
    <cellStyle name="Comma 10 3 5 6" xfId="16380" xr:uid="{00000000-0005-0000-0000-0000DA3F0000}"/>
    <cellStyle name="Comma 10 3 6" xfId="16381" xr:uid="{00000000-0005-0000-0000-0000DB3F0000}"/>
    <cellStyle name="Comma 10 3 7" xfId="16382" xr:uid="{00000000-0005-0000-0000-0000DC3F0000}"/>
    <cellStyle name="Comma 10 3 8" xfId="16383" xr:uid="{00000000-0005-0000-0000-0000DD3F0000}"/>
    <cellStyle name="Comma 10 3 9" xfId="16384" xr:uid="{00000000-0005-0000-0000-0000DE3F0000}"/>
    <cellStyle name="Comma 10 4" xfId="16385" xr:uid="{00000000-0005-0000-0000-0000DF3F0000}"/>
    <cellStyle name="Comma 10 4 10" xfId="16386" xr:uid="{00000000-0005-0000-0000-0000E03F0000}"/>
    <cellStyle name="Comma 10 4 2" xfId="16387" xr:uid="{00000000-0005-0000-0000-0000E13F0000}"/>
    <cellStyle name="Comma 10 4 2 2" xfId="16388" xr:uid="{00000000-0005-0000-0000-0000E23F0000}"/>
    <cellStyle name="Comma 10 4 2 2 2" xfId="16389" xr:uid="{00000000-0005-0000-0000-0000E33F0000}"/>
    <cellStyle name="Comma 10 4 2 2 2 2" xfId="16390" xr:uid="{00000000-0005-0000-0000-0000E43F0000}"/>
    <cellStyle name="Comma 10 4 2 2 2 2 2" xfId="16391" xr:uid="{00000000-0005-0000-0000-0000E53F0000}"/>
    <cellStyle name="Comma 10 4 2 2 2 2 3" xfId="16392" xr:uid="{00000000-0005-0000-0000-0000E63F0000}"/>
    <cellStyle name="Comma 10 4 2 2 2 2 4" xfId="16393" xr:uid="{00000000-0005-0000-0000-0000E73F0000}"/>
    <cellStyle name="Comma 10 4 2 2 2 2 5" xfId="16394" xr:uid="{00000000-0005-0000-0000-0000E83F0000}"/>
    <cellStyle name="Comma 10 4 2 2 2 2 6" xfId="16395" xr:uid="{00000000-0005-0000-0000-0000E93F0000}"/>
    <cellStyle name="Comma 10 4 2 2 2 3" xfId="16396" xr:uid="{00000000-0005-0000-0000-0000EA3F0000}"/>
    <cellStyle name="Comma 10 4 2 2 2 4" xfId="16397" xr:uid="{00000000-0005-0000-0000-0000EB3F0000}"/>
    <cellStyle name="Comma 10 4 2 2 2 5" xfId="16398" xr:uid="{00000000-0005-0000-0000-0000EC3F0000}"/>
    <cellStyle name="Comma 10 4 2 2 2 6" xfId="16399" xr:uid="{00000000-0005-0000-0000-0000ED3F0000}"/>
    <cellStyle name="Comma 10 4 2 2 2 7" xfId="16400" xr:uid="{00000000-0005-0000-0000-0000EE3F0000}"/>
    <cellStyle name="Comma 10 4 2 2 3" xfId="16401" xr:uid="{00000000-0005-0000-0000-0000EF3F0000}"/>
    <cellStyle name="Comma 10 4 2 2 3 2" xfId="16402" xr:uid="{00000000-0005-0000-0000-0000F03F0000}"/>
    <cellStyle name="Comma 10 4 2 2 3 3" xfId="16403" xr:uid="{00000000-0005-0000-0000-0000F13F0000}"/>
    <cellStyle name="Comma 10 4 2 2 3 4" xfId="16404" xr:uid="{00000000-0005-0000-0000-0000F23F0000}"/>
    <cellStyle name="Comma 10 4 2 2 3 5" xfId="16405" xr:uid="{00000000-0005-0000-0000-0000F33F0000}"/>
    <cellStyle name="Comma 10 4 2 2 3 6" xfId="16406" xr:uid="{00000000-0005-0000-0000-0000F43F0000}"/>
    <cellStyle name="Comma 10 4 2 2 4" xfId="16407" xr:uid="{00000000-0005-0000-0000-0000F53F0000}"/>
    <cellStyle name="Comma 10 4 2 2 5" xfId="16408" xr:uid="{00000000-0005-0000-0000-0000F63F0000}"/>
    <cellStyle name="Comma 10 4 2 2 6" xfId="16409" xr:uid="{00000000-0005-0000-0000-0000F73F0000}"/>
    <cellStyle name="Comma 10 4 2 2 7" xfId="16410" xr:uid="{00000000-0005-0000-0000-0000F83F0000}"/>
    <cellStyle name="Comma 10 4 2 2 8" xfId="16411" xr:uid="{00000000-0005-0000-0000-0000F93F0000}"/>
    <cellStyle name="Comma 10 4 2 3" xfId="16412" xr:uid="{00000000-0005-0000-0000-0000FA3F0000}"/>
    <cellStyle name="Comma 10 4 2 3 2" xfId="16413" xr:uid="{00000000-0005-0000-0000-0000FB3F0000}"/>
    <cellStyle name="Comma 10 4 2 3 2 2" xfId="16414" xr:uid="{00000000-0005-0000-0000-0000FC3F0000}"/>
    <cellStyle name="Comma 10 4 2 3 2 3" xfId="16415" xr:uid="{00000000-0005-0000-0000-0000FD3F0000}"/>
    <cellStyle name="Comma 10 4 2 3 2 4" xfId="16416" xr:uid="{00000000-0005-0000-0000-0000FE3F0000}"/>
    <cellStyle name="Comma 10 4 2 3 2 5" xfId="16417" xr:uid="{00000000-0005-0000-0000-0000FF3F0000}"/>
    <cellStyle name="Comma 10 4 2 3 2 6" xfId="16418" xr:uid="{00000000-0005-0000-0000-000000400000}"/>
    <cellStyle name="Comma 10 4 2 3 3" xfId="16419" xr:uid="{00000000-0005-0000-0000-000001400000}"/>
    <cellStyle name="Comma 10 4 2 3 4" xfId="16420" xr:uid="{00000000-0005-0000-0000-000002400000}"/>
    <cellStyle name="Comma 10 4 2 3 5" xfId="16421" xr:uid="{00000000-0005-0000-0000-000003400000}"/>
    <cellStyle name="Comma 10 4 2 3 6" xfId="16422" xr:uid="{00000000-0005-0000-0000-000004400000}"/>
    <cellStyle name="Comma 10 4 2 3 7" xfId="16423" xr:uid="{00000000-0005-0000-0000-000005400000}"/>
    <cellStyle name="Comma 10 4 2 4" xfId="16424" xr:uid="{00000000-0005-0000-0000-000006400000}"/>
    <cellStyle name="Comma 10 4 2 4 2" xfId="16425" xr:uid="{00000000-0005-0000-0000-000007400000}"/>
    <cellStyle name="Comma 10 4 2 4 3" xfId="16426" xr:uid="{00000000-0005-0000-0000-000008400000}"/>
    <cellStyle name="Comma 10 4 2 4 4" xfId="16427" xr:uid="{00000000-0005-0000-0000-000009400000}"/>
    <cellStyle name="Comma 10 4 2 4 5" xfId="16428" xr:uid="{00000000-0005-0000-0000-00000A400000}"/>
    <cellStyle name="Comma 10 4 2 4 6" xfId="16429" xr:uid="{00000000-0005-0000-0000-00000B400000}"/>
    <cellStyle name="Comma 10 4 2 5" xfId="16430" xr:uid="{00000000-0005-0000-0000-00000C400000}"/>
    <cellStyle name="Comma 10 4 2 6" xfId="16431" xr:uid="{00000000-0005-0000-0000-00000D400000}"/>
    <cellStyle name="Comma 10 4 2 7" xfId="16432" xr:uid="{00000000-0005-0000-0000-00000E400000}"/>
    <cellStyle name="Comma 10 4 2 8" xfId="16433" xr:uid="{00000000-0005-0000-0000-00000F400000}"/>
    <cellStyle name="Comma 10 4 2 9" xfId="16434" xr:uid="{00000000-0005-0000-0000-000010400000}"/>
    <cellStyle name="Comma 10 4 3" xfId="16435" xr:uid="{00000000-0005-0000-0000-000011400000}"/>
    <cellStyle name="Comma 10 4 3 2" xfId="16436" xr:uid="{00000000-0005-0000-0000-000012400000}"/>
    <cellStyle name="Comma 10 4 3 2 2" xfId="16437" xr:uid="{00000000-0005-0000-0000-000013400000}"/>
    <cellStyle name="Comma 10 4 3 2 2 2" xfId="16438" xr:uid="{00000000-0005-0000-0000-000014400000}"/>
    <cellStyle name="Comma 10 4 3 2 2 3" xfId="16439" xr:uid="{00000000-0005-0000-0000-000015400000}"/>
    <cellStyle name="Comma 10 4 3 2 2 4" xfId="16440" xr:uid="{00000000-0005-0000-0000-000016400000}"/>
    <cellStyle name="Comma 10 4 3 2 2 5" xfId="16441" xr:uid="{00000000-0005-0000-0000-000017400000}"/>
    <cellStyle name="Comma 10 4 3 2 2 6" xfId="16442" xr:uid="{00000000-0005-0000-0000-000018400000}"/>
    <cellStyle name="Comma 10 4 3 2 3" xfId="16443" xr:uid="{00000000-0005-0000-0000-000019400000}"/>
    <cellStyle name="Comma 10 4 3 2 4" xfId="16444" xr:uid="{00000000-0005-0000-0000-00001A400000}"/>
    <cellStyle name="Comma 10 4 3 2 5" xfId="16445" xr:uid="{00000000-0005-0000-0000-00001B400000}"/>
    <cellStyle name="Comma 10 4 3 2 6" xfId="16446" xr:uid="{00000000-0005-0000-0000-00001C400000}"/>
    <cellStyle name="Comma 10 4 3 2 7" xfId="16447" xr:uid="{00000000-0005-0000-0000-00001D400000}"/>
    <cellStyle name="Comma 10 4 3 3" xfId="16448" xr:uid="{00000000-0005-0000-0000-00001E400000}"/>
    <cellStyle name="Comma 10 4 3 3 2" xfId="16449" xr:uid="{00000000-0005-0000-0000-00001F400000}"/>
    <cellStyle name="Comma 10 4 3 3 3" xfId="16450" xr:uid="{00000000-0005-0000-0000-000020400000}"/>
    <cellStyle name="Comma 10 4 3 3 4" xfId="16451" xr:uid="{00000000-0005-0000-0000-000021400000}"/>
    <cellStyle name="Comma 10 4 3 3 5" xfId="16452" xr:uid="{00000000-0005-0000-0000-000022400000}"/>
    <cellStyle name="Comma 10 4 3 3 6" xfId="16453" xr:uid="{00000000-0005-0000-0000-000023400000}"/>
    <cellStyle name="Comma 10 4 3 4" xfId="16454" xr:uid="{00000000-0005-0000-0000-000024400000}"/>
    <cellStyle name="Comma 10 4 3 5" xfId="16455" xr:uid="{00000000-0005-0000-0000-000025400000}"/>
    <cellStyle name="Comma 10 4 3 6" xfId="16456" xr:uid="{00000000-0005-0000-0000-000026400000}"/>
    <cellStyle name="Comma 10 4 3 7" xfId="16457" xr:uid="{00000000-0005-0000-0000-000027400000}"/>
    <cellStyle name="Comma 10 4 3 8" xfId="16458" xr:uid="{00000000-0005-0000-0000-000028400000}"/>
    <cellStyle name="Comma 10 4 4" xfId="16459" xr:uid="{00000000-0005-0000-0000-000029400000}"/>
    <cellStyle name="Comma 10 4 4 2" xfId="16460" xr:uid="{00000000-0005-0000-0000-00002A400000}"/>
    <cellStyle name="Comma 10 4 4 2 2" xfId="16461" xr:uid="{00000000-0005-0000-0000-00002B400000}"/>
    <cellStyle name="Comma 10 4 4 2 3" xfId="16462" xr:uid="{00000000-0005-0000-0000-00002C400000}"/>
    <cellStyle name="Comma 10 4 4 2 4" xfId="16463" xr:uid="{00000000-0005-0000-0000-00002D400000}"/>
    <cellStyle name="Comma 10 4 4 2 5" xfId="16464" xr:uid="{00000000-0005-0000-0000-00002E400000}"/>
    <cellStyle name="Comma 10 4 4 2 6" xfId="16465" xr:uid="{00000000-0005-0000-0000-00002F400000}"/>
    <cellStyle name="Comma 10 4 4 3" xfId="16466" xr:uid="{00000000-0005-0000-0000-000030400000}"/>
    <cellStyle name="Comma 10 4 4 4" xfId="16467" xr:uid="{00000000-0005-0000-0000-000031400000}"/>
    <cellStyle name="Comma 10 4 4 5" xfId="16468" xr:uid="{00000000-0005-0000-0000-000032400000}"/>
    <cellStyle name="Comma 10 4 4 6" xfId="16469" xr:uid="{00000000-0005-0000-0000-000033400000}"/>
    <cellStyle name="Comma 10 4 4 7" xfId="16470" xr:uid="{00000000-0005-0000-0000-000034400000}"/>
    <cellStyle name="Comma 10 4 5" xfId="16471" xr:uid="{00000000-0005-0000-0000-000035400000}"/>
    <cellStyle name="Comma 10 4 5 2" xfId="16472" xr:uid="{00000000-0005-0000-0000-000036400000}"/>
    <cellStyle name="Comma 10 4 5 3" xfId="16473" xr:uid="{00000000-0005-0000-0000-000037400000}"/>
    <cellStyle name="Comma 10 4 5 4" xfId="16474" xr:uid="{00000000-0005-0000-0000-000038400000}"/>
    <cellStyle name="Comma 10 4 5 5" xfId="16475" xr:uid="{00000000-0005-0000-0000-000039400000}"/>
    <cellStyle name="Comma 10 4 5 6" xfId="16476" xr:uid="{00000000-0005-0000-0000-00003A400000}"/>
    <cellStyle name="Comma 10 4 6" xfId="16477" xr:uid="{00000000-0005-0000-0000-00003B400000}"/>
    <cellStyle name="Comma 10 4 7" xfId="16478" xr:uid="{00000000-0005-0000-0000-00003C400000}"/>
    <cellStyle name="Comma 10 4 8" xfId="16479" xr:uid="{00000000-0005-0000-0000-00003D400000}"/>
    <cellStyle name="Comma 10 4 9" xfId="16480" xr:uid="{00000000-0005-0000-0000-00003E400000}"/>
    <cellStyle name="Comma 10 5" xfId="16481" xr:uid="{00000000-0005-0000-0000-00003F400000}"/>
    <cellStyle name="Comma 10 5 2" xfId="16482" xr:uid="{00000000-0005-0000-0000-000040400000}"/>
    <cellStyle name="Comma 10 5 2 2" xfId="16483" xr:uid="{00000000-0005-0000-0000-000041400000}"/>
    <cellStyle name="Comma 10 5 2 2 2" xfId="16484" xr:uid="{00000000-0005-0000-0000-000042400000}"/>
    <cellStyle name="Comma 10 5 2 2 2 2" xfId="16485" xr:uid="{00000000-0005-0000-0000-000043400000}"/>
    <cellStyle name="Comma 10 5 2 2 2 3" xfId="16486" xr:uid="{00000000-0005-0000-0000-000044400000}"/>
    <cellStyle name="Comma 10 5 2 2 2 4" xfId="16487" xr:uid="{00000000-0005-0000-0000-000045400000}"/>
    <cellStyle name="Comma 10 5 2 2 2 5" xfId="16488" xr:uid="{00000000-0005-0000-0000-000046400000}"/>
    <cellStyle name="Comma 10 5 2 2 2 6" xfId="16489" xr:uid="{00000000-0005-0000-0000-000047400000}"/>
    <cellStyle name="Comma 10 5 2 2 3" xfId="16490" xr:uid="{00000000-0005-0000-0000-000048400000}"/>
    <cellStyle name="Comma 10 5 2 2 4" xfId="16491" xr:uid="{00000000-0005-0000-0000-000049400000}"/>
    <cellStyle name="Comma 10 5 2 2 5" xfId="16492" xr:uid="{00000000-0005-0000-0000-00004A400000}"/>
    <cellStyle name="Comma 10 5 2 2 6" xfId="16493" xr:uid="{00000000-0005-0000-0000-00004B400000}"/>
    <cellStyle name="Comma 10 5 2 2 7" xfId="16494" xr:uid="{00000000-0005-0000-0000-00004C400000}"/>
    <cellStyle name="Comma 10 5 2 3" xfId="16495" xr:uid="{00000000-0005-0000-0000-00004D400000}"/>
    <cellStyle name="Comma 10 5 2 3 2" xfId="16496" xr:uid="{00000000-0005-0000-0000-00004E400000}"/>
    <cellStyle name="Comma 10 5 2 3 3" xfId="16497" xr:uid="{00000000-0005-0000-0000-00004F400000}"/>
    <cellStyle name="Comma 10 5 2 3 4" xfId="16498" xr:uid="{00000000-0005-0000-0000-000050400000}"/>
    <cellStyle name="Comma 10 5 2 3 5" xfId="16499" xr:uid="{00000000-0005-0000-0000-000051400000}"/>
    <cellStyle name="Comma 10 5 2 3 6" xfId="16500" xr:uid="{00000000-0005-0000-0000-000052400000}"/>
    <cellStyle name="Comma 10 5 2 4" xfId="16501" xr:uid="{00000000-0005-0000-0000-000053400000}"/>
    <cellStyle name="Comma 10 5 2 5" xfId="16502" xr:uid="{00000000-0005-0000-0000-000054400000}"/>
    <cellStyle name="Comma 10 5 2 6" xfId="16503" xr:uid="{00000000-0005-0000-0000-000055400000}"/>
    <cellStyle name="Comma 10 5 2 7" xfId="16504" xr:uid="{00000000-0005-0000-0000-000056400000}"/>
    <cellStyle name="Comma 10 5 2 8" xfId="16505" xr:uid="{00000000-0005-0000-0000-000057400000}"/>
    <cellStyle name="Comma 10 5 3" xfId="16506" xr:uid="{00000000-0005-0000-0000-000058400000}"/>
    <cellStyle name="Comma 10 5 3 2" xfId="16507" xr:uid="{00000000-0005-0000-0000-000059400000}"/>
    <cellStyle name="Comma 10 5 3 2 2" xfId="16508" xr:uid="{00000000-0005-0000-0000-00005A400000}"/>
    <cellStyle name="Comma 10 5 3 2 3" xfId="16509" xr:uid="{00000000-0005-0000-0000-00005B400000}"/>
    <cellStyle name="Comma 10 5 3 2 4" xfId="16510" xr:uid="{00000000-0005-0000-0000-00005C400000}"/>
    <cellStyle name="Comma 10 5 3 2 5" xfId="16511" xr:uid="{00000000-0005-0000-0000-00005D400000}"/>
    <cellStyle name="Comma 10 5 3 2 6" xfId="16512" xr:uid="{00000000-0005-0000-0000-00005E400000}"/>
    <cellStyle name="Comma 10 5 3 3" xfId="16513" xr:uid="{00000000-0005-0000-0000-00005F400000}"/>
    <cellStyle name="Comma 10 5 3 4" xfId="16514" xr:uid="{00000000-0005-0000-0000-000060400000}"/>
    <cellStyle name="Comma 10 5 3 5" xfId="16515" xr:uid="{00000000-0005-0000-0000-000061400000}"/>
    <cellStyle name="Comma 10 5 3 6" xfId="16516" xr:uid="{00000000-0005-0000-0000-000062400000}"/>
    <cellStyle name="Comma 10 5 3 7" xfId="16517" xr:uid="{00000000-0005-0000-0000-000063400000}"/>
    <cellStyle name="Comma 10 5 4" xfId="16518" xr:uid="{00000000-0005-0000-0000-000064400000}"/>
    <cellStyle name="Comma 10 5 4 2" xfId="16519" xr:uid="{00000000-0005-0000-0000-000065400000}"/>
    <cellStyle name="Comma 10 5 4 3" xfId="16520" xr:uid="{00000000-0005-0000-0000-000066400000}"/>
    <cellStyle name="Comma 10 5 4 4" xfId="16521" xr:uid="{00000000-0005-0000-0000-000067400000}"/>
    <cellStyle name="Comma 10 5 4 5" xfId="16522" xr:uid="{00000000-0005-0000-0000-000068400000}"/>
    <cellStyle name="Comma 10 5 4 6" xfId="16523" xr:uid="{00000000-0005-0000-0000-000069400000}"/>
    <cellStyle name="Comma 10 5 5" xfId="16524" xr:uid="{00000000-0005-0000-0000-00006A400000}"/>
    <cellStyle name="Comma 10 5 6" xfId="16525" xr:uid="{00000000-0005-0000-0000-00006B400000}"/>
    <cellStyle name="Comma 10 5 7" xfId="16526" xr:uid="{00000000-0005-0000-0000-00006C400000}"/>
    <cellStyle name="Comma 10 5 8" xfId="16527" xr:uid="{00000000-0005-0000-0000-00006D400000}"/>
    <cellStyle name="Comma 10 5 9" xfId="16528" xr:uid="{00000000-0005-0000-0000-00006E400000}"/>
    <cellStyle name="Comma 10 6" xfId="16529" xr:uid="{00000000-0005-0000-0000-00006F400000}"/>
    <cellStyle name="Comma 100" xfId="16530" xr:uid="{00000000-0005-0000-0000-000070400000}"/>
    <cellStyle name="Comma 100 2" xfId="16531" xr:uid="{00000000-0005-0000-0000-000071400000}"/>
    <cellStyle name="Comma 100 2 2" xfId="16532" xr:uid="{00000000-0005-0000-0000-000072400000}"/>
    <cellStyle name="Comma 100 2 2 2" xfId="16533" xr:uid="{00000000-0005-0000-0000-000073400000}"/>
    <cellStyle name="Comma 100 2 2 2 2" xfId="16534" xr:uid="{00000000-0005-0000-0000-000074400000}"/>
    <cellStyle name="Comma 100 2 2 2 3" xfId="16535" xr:uid="{00000000-0005-0000-0000-000075400000}"/>
    <cellStyle name="Comma 100 2 2 2 4" xfId="16536" xr:uid="{00000000-0005-0000-0000-000076400000}"/>
    <cellStyle name="Comma 100 2 2 2 5" xfId="16537" xr:uid="{00000000-0005-0000-0000-000077400000}"/>
    <cellStyle name="Comma 100 2 2 2 6" xfId="16538" xr:uid="{00000000-0005-0000-0000-000078400000}"/>
    <cellStyle name="Comma 100 2 2 3" xfId="16539" xr:uid="{00000000-0005-0000-0000-000079400000}"/>
    <cellStyle name="Comma 100 2 2 4" xfId="16540" xr:uid="{00000000-0005-0000-0000-00007A400000}"/>
    <cellStyle name="Comma 100 2 2 5" xfId="16541" xr:uid="{00000000-0005-0000-0000-00007B400000}"/>
    <cellStyle name="Comma 100 2 2 6" xfId="16542" xr:uid="{00000000-0005-0000-0000-00007C400000}"/>
    <cellStyle name="Comma 100 2 2 7" xfId="16543" xr:uid="{00000000-0005-0000-0000-00007D400000}"/>
    <cellStyle name="Comma 100 2 3" xfId="16544" xr:uid="{00000000-0005-0000-0000-00007E400000}"/>
    <cellStyle name="Comma 100 2 3 2" xfId="16545" xr:uid="{00000000-0005-0000-0000-00007F400000}"/>
    <cellStyle name="Comma 100 2 3 3" xfId="16546" xr:uid="{00000000-0005-0000-0000-000080400000}"/>
    <cellStyle name="Comma 100 2 3 4" xfId="16547" xr:uid="{00000000-0005-0000-0000-000081400000}"/>
    <cellStyle name="Comma 100 2 3 5" xfId="16548" xr:uid="{00000000-0005-0000-0000-000082400000}"/>
    <cellStyle name="Comma 100 2 3 6" xfId="16549" xr:uid="{00000000-0005-0000-0000-000083400000}"/>
    <cellStyle name="Comma 100 2 4" xfId="16550" xr:uid="{00000000-0005-0000-0000-000084400000}"/>
    <cellStyle name="Comma 100 2 5" xfId="16551" xr:uid="{00000000-0005-0000-0000-000085400000}"/>
    <cellStyle name="Comma 100 2 6" xfId="16552" xr:uid="{00000000-0005-0000-0000-000086400000}"/>
    <cellStyle name="Comma 100 2 7" xfId="16553" xr:uid="{00000000-0005-0000-0000-000087400000}"/>
    <cellStyle name="Comma 100 2 8" xfId="16554" xr:uid="{00000000-0005-0000-0000-000088400000}"/>
    <cellStyle name="Comma 100 3" xfId="16555" xr:uid="{00000000-0005-0000-0000-000089400000}"/>
    <cellStyle name="Comma 100 3 2" xfId="16556" xr:uid="{00000000-0005-0000-0000-00008A400000}"/>
    <cellStyle name="Comma 100 3 2 2" xfId="16557" xr:uid="{00000000-0005-0000-0000-00008B400000}"/>
    <cellStyle name="Comma 100 3 2 3" xfId="16558" xr:uid="{00000000-0005-0000-0000-00008C400000}"/>
    <cellStyle name="Comma 100 3 2 4" xfId="16559" xr:uid="{00000000-0005-0000-0000-00008D400000}"/>
    <cellStyle name="Comma 100 3 2 5" xfId="16560" xr:uid="{00000000-0005-0000-0000-00008E400000}"/>
    <cellStyle name="Comma 100 3 2 6" xfId="16561" xr:uid="{00000000-0005-0000-0000-00008F400000}"/>
    <cellStyle name="Comma 100 3 3" xfId="16562" xr:uid="{00000000-0005-0000-0000-000090400000}"/>
    <cellStyle name="Comma 100 3 4" xfId="16563" xr:uid="{00000000-0005-0000-0000-000091400000}"/>
    <cellStyle name="Comma 100 3 5" xfId="16564" xr:uid="{00000000-0005-0000-0000-000092400000}"/>
    <cellStyle name="Comma 100 3 6" xfId="16565" xr:uid="{00000000-0005-0000-0000-000093400000}"/>
    <cellStyle name="Comma 100 3 7" xfId="16566" xr:uid="{00000000-0005-0000-0000-000094400000}"/>
    <cellStyle name="Comma 100 4" xfId="16567" xr:uid="{00000000-0005-0000-0000-000095400000}"/>
    <cellStyle name="Comma 100 4 2" xfId="16568" xr:uid="{00000000-0005-0000-0000-000096400000}"/>
    <cellStyle name="Comma 100 4 3" xfId="16569" xr:uid="{00000000-0005-0000-0000-000097400000}"/>
    <cellStyle name="Comma 100 4 4" xfId="16570" xr:uid="{00000000-0005-0000-0000-000098400000}"/>
    <cellStyle name="Comma 100 4 5" xfId="16571" xr:uid="{00000000-0005-0000-0000-000099400000}"/>
    <cellStyle name="Comma 100 4 6" xfId="16572" xr:uid="{00000000-0005-0000-0000-00009A400000}"/>
    <cellStyle name="Comma 100 5" xfId="16573" xr:uid="{00000000-0005-0000-0000-00009B400000}"/>
    <cellStyle name="Comma 100 6" xfId="16574" xr:uid="{00000000-0005-0000-0000-00009C400000}"/>
    <cellStyle name="Comma 100 7" xfId="16575" xr:uid="{00000000-0005-0000-0000-00009D400000}"/>
    <cellStyle name="Comma 100 8" xfId="16576" xr:uid="{00000000-0005-0000-0000-00009E400000}"/>
    <cellStyle name="Comma 100 9" xfId="16577" xr:uid="{00000000-0005-0000-0000-00009F400000}"/>
    <cellStyle name="Comma 101" xfId="16578" xr:uid="{00000000-0005-0000-0000-0000A0400000}"/>
    <cellStyle name="Comma 101 2" xfId="16579" xr:uid="{00000000-0005-0000-0000-0000A1400000}"/>
    <cellStyle name="Comma 101 2 2" xfId="16580" xr:uid="{00000000-0005-0000-0000-0000A2400000}"/>
    <cellStyle name="Comma 101 2 2 2" xfId="16581" xr:uid="{00000000-0005-0000-0000-0000A3400000}"/>
    <cellStyle name="Comma 101 2 2 2 2" xfId="16582" xr:uid="{00000000-0005-0000-0000-0000A4400000}"/>
    <cellStyle name="Comma 101 2 2 2 3" xfId="16583" xr:uid="{00000000-0005-0000-0000-0000A5400000}"/>
    <cellStyle name="Comma 101 2 2 2 4" xfId="16584" xr:uid="{00000000-0005-0000-0000-0000A6400000}"/>
    <cellStyle name="Comma 101 2 2 2 5" xfId="16585" xr:uid="{00000000-0005-0000-0000-0000A7400000}"/>
    <cellStyle name="Comma 101 2 2 2 6" xfId="16586" xr:uid="{00000000-0005-0000-0000-0000A8400000}"/>
    <cellStyle name="Comma 101 2 2 3" xfId="16587" xr:uid="{00000000-0005-0000-0000-0000A9400000}"/>
    <cellStyle name="Comma 101 2 2 4" xfId="16588" xr:uid="{00000000-0005-0000-0000-0000AA400000}"/>
    <cellStyle name="Comma 101 2 2 5" xfId="16589" xr:uid="{00000000-0005-0000-0000-0000AB400000}"/>
    <cellStyle name="Comma 101 2 2 6" xfId="16590" xr:uid="{00000000-0005-0000-0000-0000AC400000}"/>
    <cellStyle name="Comma 101 2 2 7" xfId="16591" xr:uid="{00000000-0005-0000-0000-0000AD400000}"/>
    <cellStyle name="Comma 101 2 3" xfId="16592" xr:uid="{00000000-0005-0000-0000-0000AE400000}"/>
    <cellStyle name="Comma 101 2 3 2" xfId="16593" xr:uid="{00000000-0005-0000-0000-0000AF400000}"/>
    <cellStyle name="Comma 101 2 3 3" xfId="16594" xr:uid="{00000000-0005-0000-0000-0000B0400000}"/>
    <cellStyle name="Comma 101 2 3 4" xfId="16595" xr:uid="{00000000-0005-0000-0000-0000B1400000}"/>
    <cellStyle name="Comma 101 2 3 5" xfId="16596" xr:uid="{00000000-0005-0000-0000-0000B2400000}"/>
    <cellStyle name="Comma 101 2 3 6" xfId="16597" xr:uid="{00000000-0005-0000-0000-0000B3400000}"/>
    <cellStyle name="Comma 101 2 4" xfId="16598" xr:uid="{00000000-0005-0000-0000-0000B4400000}"/>
    <cellStyle name="Comma 101 2 5" xfId="16599" xr:uid="{00000000-0005-0000-0000-0000B5400000}"/>
    <cellStyle name="Comma 101 2 6" xfId="16600" xr:uid="{00000000-0005-0000-0000-0000B6400000}"/>
    <cellStyle name="Comma 101 2 7" xfId="16601" xr:uid="{00000000-0005-0000-0000-0000B7400000}"/>
    <cellStyle name="Comma 101 2 8" xfId="16602" xr:uid="{00000000-0005-0000-0000-0000B8400000}"/>
    <cellStyle name="Comma 101 3" xfId="16603" xr:uid="{00000000-0005-0000-0000-0000B9400000}"/>
    <cellStyle name="Comma 101 3 2" xfId="16604" xr:uid="{00000000-0005-0000-0000-0000BA400000}"/>
    <cellStyle name="Comma 101 3 2 2" xfId="16605" xr:uid="{00000000-0005-0000-0000-0000BB400000}"/>
    <cellStyle name="Comma 101 3 2 3" xfId="16606" xr:uid="{00000000-0005-0000-0000-0000BC400000}"/>
    <cellStyle name="Comma 101 3 2 4" xfId="16607" xr:uid="{00000000-0005-0000-0000-0000BD400000}"/>
    <cellStyle name="Comma 101 3 2 5" xfId="16608" xr:uid="{00000000-0005-0000-0000-0000BE400000}"/>
    <cellStyle name="Comma 101 3 2 6" xfId="16609" xr:uid="{00000000-0005-0000-0000-0000BF400000}"/>
    <cellStyle name="Comma 101 3 3" xfId="16610" xr:uid="{00000000-0005-0000-0000-0000C0400000}"/>
    <cellStyle name="Comma 101 3 4" xfId="16611" xr:uid="{00000000-0005-0000-0000-0000C1400000}"/>
    <cellStyle name="Comma 101 3 5" xfId="16612" xr:uid="{00000000-0005-0000-0000-0000C2400000}"/>
    <cellStyle name="Comma 101 3 6" xfId="16613" xr:uid="{00000000-0005-0000-0000-0000C3400000}"/>
    <cellStyle name="Comma 101 3 7" xfId="16614" xr:uid="{00000000-0005-0000-0000-0000C4400000}"/>
    <cellStyle name="Comma 101 4" xfId="16615" xr:uid="{00000000-0005-0000-0000-0000C5400000}"/>
    <cellStyle name="Comma 101 4 2" xfId="16616" xr:uid="{00000000-0005-0000-0000-0000C6400000}"/>
    <cellStyle name="Comma 101 4 3" xfId="16617" xr:uid="{00000000-0005-0000-0000-0000C7400000}"/>
    <cellStyle name="Comma 101 4 4" xfId="16618" xr:uid="{00000000-0005-0000-0000-0000C8400000}"/>
    <cellStyle name="Comma 101 4 5" xfId="16619" xr:uid="{00000000-0005-0000-0000-0000C9400000}"/>
    <cellStyle name="Comma 101 4 6" xfId="16620" xr:uid="{00000000-0005-0000-0000-0000CA400000}"/>
    <cellStyle name="Comma 101 5" xfId="16621" xr:uid="{00000000-0005-0000-0000-0000CB400000}"/>
    <cellStyle name="Comma 101 6" xfId="16622" xr:uid="{00000000-0005-0000-0000-0000CC400000}"/>
    <cellStyle name="Comma 101 7" xfId="16623" xr:uid="{00000000-0005-0000-0000-0000CD400000}"/>
    <cellStyle name="Comma 101 8" xfId="16624" xr:uid="{00000000-0005-0000-0000-0000CE400000}"/>
    <cellStyle name="Comma 101 9" xfId="16625" xr:uid="{00000000-0005-0000-0000-0000CF400000}"/>
    <cellStyle name="Comma 102" xfId="16626" xr:uid="{00000000-0005-0000-0000-0000D0400000}"/>
    <cellStyle name="Comma 102 2" xfId="16627" xr:uid="{00000000-0005-0000-0000-0000D1400000}"/>
    <cellStyle name="Comma 102 2 2" xfId="16628" xr:uid="{00000000-0005-0000-0000-0000D2400000}"/>
    <cellStyle name="Comma 102 2 2 2" xfId="16629" xr:uid="{00000000-0005-0000-0000-0000D3400000}"/>
    <cellStyle name="Comma 102 2 2 2 2" xfId="16630" xr:uid="{00000000-0005-0000-0000-0000D4400000}"/>
    <cellStyle name="Comma 102 2 2 2 3" xfId="16631" xr:uid="{00000000-0005-0000-0000-0000D5400000}"/>
    <cellStyle name="Comma 102 2 2 2 4" xfId="16632" xr:uid="{00000000-0005-0000-0000-0000D6400000}"/>
    <cellStyle name="Comma 102 2 2 2 5" xfId="16633" xr:uid="{00000000-0005-0000-0000-0000D7400000}"/>
    <cellStyle name="Comma 102 2 2 2 6" xfId="16634" xr:uid="{00000000-0005-0000-0000-0000D8400000}"/>
    <cellStyle name="Comma 102 2 2 3" xfId="16635" xr:uid="{00000000-0005-0000-0000-0000D9400000}"/>
    <cellStyle name="Comma 102 2 2 4" xfId="16636" xr:uid="{00000000-0005-0000-0000-0000DA400000}"/>
    <cellStyle name="Comma 102 2 2 5" xfId="16637" xr:uid="{00000000-0005-0000-0000-0000DB400000}"/>
    <cellStyle name="Comma 102 2 2 6" xfId="16638" xr:uid="{00000000-0005-0000-0000-0000DC400000}"/>
    <cellStyle name="Comma 102 2 2 7" xfId="16639" xr:uid="{00000000-0005-0000-0000-0000DD400000}"/>
    <cellStyle name="Comma 102 2 3" xfId="16640" xr:uid="{00000000-0005-0000-0000-0000DE400000}"/>
    <cellStyle name="Comma 102 2 3 2" xfId="16641" xr:uid="{00000000-0005-0000-0000-0000DF400000}"/>
    <cellStyle name="Comma 102 2 3 3" xfId="16642" xr:uid="{00000000-0005-0000-0000-0000E0400000}"/>
    <cellStyle name="Comma 102 2 3 4" xfId="16643" xr:uid="{00000000-0005-0000-0000-0000E1400000}"/>
    <cellStyle name="Comma 102 2 3 5" xfId="16644" xr:uid="{00000000-0005-0000-0000-0000E2400000}"/>
    <cellStyle name="Comma 102 2 3 6" xfId="16645" xr:uid="{00000000-0005-0000-0000-0000E3400000}"/>
    <cellStyle name="Comma 102 2 4" xfId="16646" xr:uid="{00000000-0005-0000-0000-0000E4400000}"/>
    <cellStyle name="Comma 102 2 5" xfId="16647" xr:uid="{00000000-0005-0000-0000-0000E5400000}"/>
    <cellStyle name="Comma 102 2 6" xfId="16648" xr:uid="{00000000-0005-0000-0000-0000E6400000}"/>
    <cellStyle name="Comma 102 2 7" xfId="16649" xr:uid="{00000000-0005-0000-0000-0000E7400000}"/>
    <cellStyle name="Comma 102 2 8" xfId="16650" xr:uid="{00000000-0005-0000-0000-0000E8400000}"/>
    <cellStyle name="Comma 102 3" xfId="16651" xr:uid="{00000000-0005-0000-0000-0000E9400000}"/>
    <cellStyle name="Comma 102 3 2" xfId="16652" xr:uid="{00000000-0005-0000-0000-0000EA400000}"/>
    <cellStyle name="Comma 102 3 2 2" xfId="16653" xr:uid="{00000000-0005-0000-0000-0000EB400000}"/>
    <cellStyle name="Comma 102 3 2 3" xfId="16654" xr:uid="{00000000-0005-0000-0000-0000EC400000}"/>
    <cellStyle name="Comma 102 3 2 4" xfId="16655" xr:uid="{00000000-0005-0000-0000-0000ED400000}"/>
    <cellStyle name="Comma 102 3 2 5" xfId="16656" xr:uid="{00000000-0005-0000-0000-0000EE400000}"/>
    <cellStyle name="Comma 102 3 2 6" xfId="16657" xr:uid="{00000000-0005-0000-0000-0000EF400000}"/>
    <cellStyle name="Comma 102 3 3" xfId="16658" xr:uid="{00000000-0005-0000-0000-0000F0400000}"/>
    <cellStyle name="Comma 102 3 4" xfId="16659" xr:uid="{00000000-0005-0000-0000-0000F1400000}"/>
    <cellStyle name="Comma 102 3 5" xfId="16660" xr:uid="{00000000-0005-0000-0000-0000F2400000}"/>
    <cellStyle name="Comma 102 3 6" xfId="16661" xr:uid="{00000000-0005-0000-0000-0000F3400000}"/>
    <cellStyle name="Comma 102 3 7" xfId="16662" xr:uid="{00000000-0005-0000-0000-0000F4400000}"/>
    <cellStyle name="Comma 102 4" xfId="16663" xr:uid="{00000000-0005-0000-0000-0000F5400000}"/>
    <cellStyle name="Comma 102 4 2" xfId="16664" xr:uid="{00000000-0005-0000-0000-0000F6400000}"/>
    <cellStyle name="Comma 102 4 3" xfId="16665" xr:uid="{00000000-0005-0000-0000-0000F7400000}"/>
    <cellStyle name="Comma 102 4 4" xfId="16666" xr:uid="{00000000-0005-0000-0000-0000F8400000}"/>
    <cellStyle name="Comma 102 4 5" xfId="16667" xr:uid="{00000000-0005-0000-0000-0000F9400000}"/>
    <cellStyle name="Comma 102 4 6" xfId="16668" xr:uid="{00000000-0005-0000-0000-0000FA400000}"/>
    <cellStyle name="Comma 102 5" xfId="16669" xr:uid="{00000000-0005-0000-0000-0000FB400000}"/>
    <cellStyle name="Comma 102 6" xfId="16670" xr:uid="{00000000-0005-0000-0000-0000FC400000}"/>
    <cellStyle name="Comma 102 7" xfId="16671" xr:uid="{00000000-0005-0000-0000-0000FD400000}"/>
    <cellStyle name="Comma 102 8" xfId="16672" xr:uid="{00000000-0005-0000-0000-0000FE400000}"/>
    <cellStyle name="Comma 102 9" xfId="16673" xr:uid="{00000000-0005-0000-0000-0000FF400000}"/>
    <cellStyle name="Comma 103" xfId="16674" xr:uid="{00000000-0005-0000-0000-000000410000}"/>
    <cellStyle name="Comma 103 2" xfId="16675" xr:uid="{00000000-0005-0000-0000-000001410000}"/>
    <cellStyle name="Comma 103 2 2" xfId="16676" xr:uid="{00000000-0005-0000-0000-000002410000}"/>
    <cellStyle name="Comma 103 2 2 2" xfId="16677" xr:uid="{00000000-0005-0000-0000-000003410000}"/>
    <cellStyle name="Comma 103 2 2 2 2" xfId="16678" xr:uid="{00000000-0005-0000-0000-000004410000}"/>
    <cellStyle name="Comma 103 2 2 2 3" xfId="16679" xr:uid="{00000000-0005-0000-0000-000005410000}"/>
    <cellStyle name="Comma 103 2 2 2 4" xfId="16680" xr:uid="{00000000-0005-0000-0000-000006410000}"/>
    <cellStyle name="Comma 103 2 2 2 5" xfId="16681" xr:uid="{00000000-0005-0000-0000-000007410000}"/>
    <cellStyle name="Comma 103 2 2 2 6" xfId="16682" xr:uid="{00000000-0005-0000-0000-000008410000}"/>
    <cellStyle name="Comma 103 2 2 3" xfId="16683" xr:uid="{00000000-0005-0000-0000-000009410000}"/>
    <cellStyle name="Comma 103 2 2 4" xfId="16684" xr:uid="{00000000-0005-0000-0000-00000A410000}"/>
    <cellStyle name="Comma 103 2 2 5" xfId="16685" xr:uid="{00000000-0005-0000-0000-00000B410000}"/>
    <cellStyle name="Comma 103 2 2 6" xfId="16686" xr:uid="{00000000-0005-0000-0000-00000C410000}"/>
    <cellStyle name="Comma 103 2 2 7" xfId="16687" xr:uid="{00000000-0005-0000-0000-00000D410000}"/>
    <cellStyle name="Comma 103 2 3" xfId="16688" xr:uid="{00000000-0005-0000-0000-00000E410000}"/>
    <cellStyle name="Comma 103 2 3 2" xfId="16689" xr:uid="{00000000-0005-0000-0000-00000F410000}"/>
    <cellStyle name="Comma 103 2 3 3" xfId="16690" xr:uid="{00000000-0005-0000-0000-000010410000}"/>
    <cellStyle name="Comma 103 2 3 4" xfId="16691" xr:uid="{00000000-0005-0000-0000-000011410000}"/>
    <cellStyle name="Comma 103 2 3 5" xfId="16692" xr:uid="{00000000-0005-0000-0000-000012410000}"/>
    <cellStyle name="Comma 103 2 3 6" xfId="16693" xr:uid="{00000000-0005-0000-0000-000013410000}"/>
    <cellStyle name="Comma 103 2 4" xfId="16694" xr:uid="{00000000-0005-0000-0000-000014410000}"/>
    <cellStyle name="Comma 103 2 5" xfId="16695" xr:uid="{00000000-0005-0000-0000-000015410000}"/>
    <cellStyle name="Comma 103 2 6" xfId="16696" xr:uid="{00000000-0005-0000-0000-000016410000}"/>
    <cellStyle name="Comma 103 2 7" xfId="16697" xr:uid="{00000000-0005-0000-0000-000017410000}"/>
    <cellStyle name="Comma 103 2 8" xfId="16698" xr:uid="{00000000-0005-0000-0000-000018410000}"/>
    <cellStyle name="Comma 103 3" xfId="16699" xr:uid="{00000000-0005-0000-0000-000019410000}"/>
    <cellStyle name="Comma 103 3 2" xfId="16700" xr:uid="{00000000-0005-0000-0000-00001A410000}"/>
    <cellStyle name="Comma 103 3 2 2" xfId="16701" xr:uid="{00000000-0005-0000-0000-00001B410000}"/>
    <cellStyle name="Comma 103 3 2 3" xfId="16702" xr:uid="{00000000-0005-0000-0000-00001C410000}"/>
    <cellStyle name="Comma 103 3 2 4" xfId="16703" xr:uid="{00000000-0005-0000-0000-00001D410000}"/>
    <cellStyle name="Comma 103 3 2 5" xfId="16704" xr:uid="{00000000-0005-0000-0000-00001E410000}"/>
    <cellStyle name="Comma 103 3 2 6" xfId="16705" xr:uid="{00000000-0005-0000-0000-00001F410000}"/>
    <cellStyle name="Comma 103 3 3" xfId="16706" xr:uid="{00000000-0005-0000-0000-000020410000}"/>
    <cellStyle name="Comma 103 3 4" xfId="16707" xr:uid="{00000000-0005-0000-0000-000021410000}"/>
    <cellStyle name="Comma 103 3 5" xfId="16708" xr:uid="{00000000-0005-0000-0000-000022410000}"/>
    <cellStyle name="Comma 103 3 6" xfId="16709" xr:uid="{00000000-0005-0000-0000-000023410000}"/>
    <cellStyle name="Comma 103 3 7" xfId="16710" xr:uid="{00000000-0005-0000-0000-000024410000}"/>
    <cellStyle name="Comma 103 4" xfId="16711" xr:uid="{00000000-0005-0000-0000-000025410000}"/>
    <cellStyle name="Comma 103 4 2" xfId="16712" xr:uid="{00000000-0005-0000-0000-000026410000}"/>
    <cellStyle name="Comma 103 4 3" xfId="16713" xr:uid="{00000000-0005-0000-0000-000027410000}"/>
    <cellStyle name="Comma 103 4 4" xfId="16714" xr:uid="{00000000-0005-0000-0000-000028410000}"/>
    <cellStyle name="Comma 103 4 5" xfId="16715" xr:uid="{00000000-0005-0000-0000-000029410000}"/>
    <cellStyle name="Comma 103 4 6" xfId="16716" xr:uid="{00000000-0005-0000-0000-00002A410000}"/>
    <cellStyle name="Comma 103 5" xfId="16717" xr:uid="{00000000-0005-0000-0000-00002B410000}"/>
    <cellStyle name="Comma 103 6" xfId="16718" xr:uid="{00000000-0005-0000-0000-00002C410000}"/>
    <cellStyle name="Comma 103 7" xfId="16719" xr:uid="{00000000-0005-0000-0000-00002D410000}"/>
    <cellStyle name="Comma 103 8" xfId="16720" xr:uid="{00000000-0005-0000-0000-00002E410000}"/>
    <cellStyle name="Comma 103 9" xfId="16721" xr:uid="{00000000-0005-0000-0000-00002F410000}"/>
    <cellStyle name="Comma 104" xfId="16722" xr:uid="{00000000-0005-0000-0000-000030410000}"/>
    <cellStyle name="Comma 104 2" xfId="16723" xr:uid="{00000000-0005-0000-0000-000031410000}"/>
    <cellStyle name="Comma 104 2 2" xfId="16724" xr:uid="{00000000-0005-0000-0000-000032410000}"/>
    <cellStyle name="Comma 104 2 2 2" xfId="16725" xr:uid="{00000000-0005-0000-0000-000033410000}"/>
    <cellStyle name="Comma 104 2 2 2 2" xfId="16726" xr:uid="{00000000-0005-0000-0000-000034410000}"/>
    <cellStyle name="Comma 104 2 2 2 3" xfId="16727" xr:uid="{00000000-0005-0000-0000-000035410000}"/>
    <cellStyle name="Comma 104 2 2 2 4" xfId="16728" xr:uid="{00000000-0005-0000-0000-000036410000}"/>
    <cellStyle name="Comma 104 2 2 2 5" xfId="16729" xr:uid="{00000000-0005-0000-0000-000037410000}"/>
    <cellStyle name="Comma 104 2 2 2 6" xfId="16730" xr:uid="{00000000-0005-0000-0000-000038410000}"/>
    <cellStyle name="Comma 104 2 2 3" xfId="16731" xr:uid="{00000000-0005-0000-0000-000039410000}"/>
    <cellStyle name="Comma 104 2 2 4" xfId="16732" xr:uid="{00000000-0005-0000-0000-00003A410000}"/>
    <cellStyle name="Comma 104 2 2 5" xfId="16733" xr:uid="{00000000-0005-0000-0000-00003B410000}"/>
    <cellStyle name="Comma 104 2 2 6" xfId="16734" xr:uid="{00000000-0005-0000-0000-00003C410000}"/>
    <cellStyle name="Comma 104 2 2 7" xfId="16735" xr:uid="{00000000-0005-0000-0000-00003D410000}"/>
    <cellStyle name="Comma 104 2 3" xfId="16736" xr:uid="{00000000-0005-0000-0000-00003E410000}"/>
    <cellStyle name="Comma 104 2 3 2" xfId="16737" xr:uid="{00000000-0005-0000-0000-00003F410000}"/>
    <cellStyle name="Comma 104 2 3 3" xfId="16738" xr:uid="{00000000-0005-0000-0000-000040410000}"/>
    <cellStyle name="Comma 104 2 3 4" xfId="16739" xr:uid="{00000000-0005-0000-0000-000041410000}"/>
    <cellStyle name="Comma 104 2 3 5" xfId="16740" xr:uid="{00000000-0005-0000-0000-000042410000}"/>
    <cellStyle name="Comma 104 2 3 6" xfId="16741" xr:uid="{00000000-0005-0000-0000-000043410000}"/>
    <cellStyle name="Comma 104 2 4" xfId="16742" xr:uid="{00000000-0005-0000-0000-000044410000}"/>
    <cellStyle name="Comma 104 2 5" xfId="16743" xr:uid="{00000000-0005-0000-0000-000045410000}"/>
    <cellStyle name="Comma 104 2 6" xfId="16744" xr:uid="{00000000-0005-0000-0000-000046410000}"/>
    <cellStyle name="Comma 104 2 7" xfId="16745" xr:uid="{00000000-0005-0000-0000-000047410000}"/>
    <cellStyle name="Comma 104 2 8" xfId="16746" xr:uid="{00000000-0005-0000-0000-000048410000}"/>
    <cellStyle name="Comma 104 3" xfId="16747" xr:uid="{00000000-0005-0000-0000-000049410000}"/>
    <cellStyle name="Comma 104 3 2" xfId="16748" xr:uid="{00000000-0005-0000-0000-00004A410000}"/>
    <cellStyle name="Comma 104 3 2 2" xfId="16749" xr:uid="{00000000-0005-0000-0000-00004B410000}"/>
    <cellStyle name="Comma 104 3 2 3" xfId="16750" xr:uid="{00000000-0005-0000-0000-00004C410000}"/>
    <cellStyle name="Comma 104 3 2 4" xfId="16751" xr:uid="{00000000-0005-0000-0000-00004D410000}"/>
    <cellStyle name="Comma 104 3 2 5" xfId="16752" xr:uid="{00000000-0005-0000-0000-00004E410000}"/>
    <cellStyle name="Comma 104 3 2 6" xfId="16753" xr:uid="{00000000-0005-0000-0000-00004F410000}"/>
    <cellStyle name="Comma 104 3 3" xfId="16754" xr:uid="{00000000-0005-0000-0000-000050410000}"/>
    <cellStyle name="Comma 104 3 4" xfId="16755" xr:uid="{00000000-0005-0000-0000-000051410000}"/>
    <cellStyle name="Comma 104 3 5" xfId="16756" xr:uid="{00000000-0005-0000-0000-000052410000}"/>
    <cellStyle name="Comma 104 3 6" xfId="16757" xr:uid="{00000000-0005-0000-0000-000053410000}"/>
    <cellStyle name="Comma 104 3 7" xfId="16758" xr:uid="{00000000-0005-0000-0000-000054410000}"/>
    <cellStyle name="Comma 104 4" xfId="16759" xr:uid="{00000000-0005-0000-0000-000055410000}"/>
    <cellStyle name="Comma 104 4 2" xfId="16760" xr:uid="{00000000-0005-0000-0000-000056410000}"/>
    <cellStyle name="Comma 104 4 3" xfId="16761" xr:uid="{00000000-0005-0000-0000-000057410000}"/>
    <cellStyle name="Comma 104 4 4" xfId="16762" xr:uid="{00000000-0005-0000-0000-000058410000}"/>
    <cellStyle name="Comma 104 4 5" xfId="16763" xr:uid="{00000000-0005-0000-0000-000059410000}"/>
    <cellStyle name="Comma 104 4 6" xfId="16764" xr:uid="{00000000-0005-0000-0000-00005A410000}"/>
    <cellStyle name="Comma 104 5" xfId="16765" xr:uid="{00000000-0005-0000-0000-00005B410000}"/>
    <cellStyle name="Comma 104 6" xfId="16766" xr:uid="{00000000-0005-0000-0000-00005C410000}"/>
    <cellStyle name="Comma 104 7" xfId="16767" xr:uid="{00000000-0005-0000-0000-00005D410000}"/>
    <cellStyle name="Comma 104 8" xfId="16768" xr:uid="{00000000-0005-0000-0000-00005E410000}"/>
    <cellStyle name="Comma 104 9" xfId="16769" xr:uid="{00000000-0005-0000-0000-00005F410000}"/>
    <cellStyle name="Comma 105" xfId="16770" xr:uid="{00000000-0005-0000-0000-000060410000}"/>
    <cellStyle name="Comma 105 2" xfId="16771" xr:uid="{00000000-0005-0000-0000-000061410000}"/>
    <cellStyle name="Comma 105 2 2" xfId="16772" xr:uid="{00000000-0005-0000-0000-000062410000}"/>
    <cellStyle name="Comma 105 2 2 2" xfId="16773" xr:uid="{00000000-0005-0000-0000-000063410000}"/>
    <cellStyle name="Comma 105 2 2 2 2" xfId="16774" xr:uid="{00000000-0005-0000-0000-000064410000}"/>
    <cellStyle name="Comma 105 2 2 2 3" xfId="16775" xr:uid="{00000000-0005-0000-0000-000065410000}"/>
    <cellStyle name="Comma 105 2 2 2 4" xfId="16776" xr:uid="{00000000-0005-0000-0000-000066410000}"/>
    <cellStyle name="Comma 105 2 2 2 5" xfId="16777" xr:uid="{00000000-0005-0000-0000-000067410000}"/>
    <cellStyle name="Comma 105 2 2 2 6" xfId="16778" xr:uid="{00000000-0005-0000-0000-000068410000}"/>
    <cellStyle name="Comma 105 2 2 3" xfId="16779" xr:uid="{00000000-0005-0000-0000-000069410000}"/>
    <cellStyle name="Comma 105 2 2 4" xfId="16780" xr:uid="{00000000-0005-0000-0000-00006A410000}"/>
    <cellStyle name="Comma 105 2 2 5" xfId="16781" xr:uid="{00000000-0005-0000-0000-00006B410000}"/>
    <cellStyle name="Comma 105 2 2 6" xfId="16782" xr:uid="{00000000-0005-0000-0000-00006C410000}"/>
    <cellStyle name="Comma 105 2 2 7" xfId="16783" xr:uid="{00000000-0005-0000-0000-00006D410000}"/>
    <cellStyle name="Comma 105 2 3" xfId="16784" xr:uid="{00000000-0005-0000-0000-00006E410000}"/>
    <cellStyle name="Comma 105 2 3 2" xfId="16785" xr:uid="{00000000-0005-0000-0000-00006F410000}"/>
    <cellStyle name="Comma 105 2 3 3" xfId="16786" xr:uid="{00000000-0005-0000-0000-000070410000}"/>
    <cellStyle name="Comma 105 2 3 4" xfId="16787" xr:uid="{00000000-0005-0000-0000-000071410000}"/>
    <cellStyle name="Comma 105 2 3 5" xfId="16788" xr:uid="{00000000-0005-0000-0000-000072410000}"/>
    <cellStyle name="Comma 105 2 3 6" xfId="16789" xr:uid="{00000000-0005-0000-0000-000073410000}"/>
    <cellStyle name="Comma 105 2 4" xfId="16790" xr:uid="{00000000-0005-0000-0000-000074410000}"/>
    <cellStyle name="Comma 105 2 5" xfId="16791" xr:uid="{00000000-0005-0000-0000-000075410000}"/>
    <cellStyle name="Comma 105 2 6" xfId="16792" xr:uid="{00000000-0005-0000-0000-000076410000}"/>
    <cellStyle name="Comma 105 2 7" xfId="16793" xr:uid="{00000000-0005-0000-0000-000077410000}"/>
    <cellStyle name="Comma 105 2 8" xfId="16794" xr:uid="{00000000-0005-0000-0000-000078410000}"/>
    <cellStyle name="Comma 105 3" xfId="16795" xr:uid="{00000000-0005-0000-0000-000079410000}"/>
    <cellStyle name="Comma 105 3 2" xfId="16796" xr:uid="{00000000-0005-0000-0000-00007A410000}"/>
    <cellStyle name="Comma 105 3 2 2" xfId="16797" xr:uid="{00000000-0005-0000-0000-00007B410000}"/>
    <cellStyle name="Comma 105 3 2 3" xfId="16798" xr:uid="{00000000-0005-0000-0000-00007C410000}"/>
    <cellStyle name="Comma 105 3 2 4" xfId="16799" xr:uid="{00000000-0005-0000-0000-00007D410000}"/>
    <cellStyle name="Comma 105 3 2 5" xfId="16800" xr:uid="{00000000-0005-0000-0000-00007E410000}"/>
    <cellStyle name="Comma 105 3 2 6" xfId="16801" xr:uid="{00000000-0005-0000-0000-00007F410000}"/>
    <cellStyle name="Comma 105 3 3" xfId="16802" xr:uid="{00000000-0005-0000-0000-000080410000}"/>
    <cellStyle name="Comma 105 3 4" xfId="16803" xr:uid="{00000000-0005-0000-0000-000081410000}"/>
    <cellStyle name="Comma 105 3 5" xfId="16804" xr:uid="{00000000-0005-0000-0000-000082410000}"/>
    <cellStyle name="Comma 105 3 6" xfId="16805" xr:uid="{00000000-0005-0000-0000-000083410000}"/>
    <cellStyle name="Comma 105 3 7" xfId="16806" xr:uid="{00000000-0005-0000-0000-000084410000}"/>
    <cellStyle name="Comma 105 4" xfId="16807" xr:uid="{00000000-0005-0000-0000-000085410000}"/>
    <cellStyle name="Comma 105 4 2" xfId="16808" xr:uid="{00000000-0005-0000-0000-000086410000}"/>
    <cellStyle name="Comma 105 4 3" xfId="16809" xr:uid="{00000000-0005-0000-0000-000087410000}"/>
    <cellStyle name="Comma 105 4 4" xfId="16810" xr:uid="{00000000-0005-0000-0000-000088410000}"/>
    <cellStyle name="Comma 105 4 5" xfId="16811" xr:uid="{00000000-0005-0000-0000-000089410000}"/>
    <cellStyle name="Comma 105 4 6" xfId="16812" xr:uid="{00000000-0005-0000-0000-00008A410000}"/>
    <cellStyle name="Comma 105 5" xfId="16813" xr:uid="{00000000-0005-0000-0000-00008B410000}"/>
    <cellStyle name="Comma 105 6" xfId="16814" xr:uid="{00000000-0005-0000-0000-00008C410000}"/>
    <cellStyle name="Comma 105 7" xfId="16815" xr:uid="{00000000-0005-0000-0000-00008D410000}"/>
    <cellStyle name="Comma 105 8" xfId="16816" xr:uid="{00000000-0005-0000-0000-00008E410000}"/>
    <cellStyle name="Comma 105 9" xfId="16817" xr:uid="{00000000-0005-0000-0000-00008F410000}"/>
    <cellStyle name="Comma 106" xfId="16818" xr:uid="{00000000-0005-0000-0000-000090410000}"/>
    <cellStyle name="Comma 106 2" xfId="16819" xr:uid="{00000000-0005-0000-0000-000091410000}"/>
    <cellStyle name="Comma 106 2 2" xfId="16820" xr:uid="{00000000-0005-0000-0000-000092410000}"/>
    <cellStyle name="Comma 106 2 2 2" xfId="16821" xr:uid="{00000000-0005-0000-0000-000093410000}"/>
    <cellStyle name="Comma 106 2 2 2 2" xfId="16822" xr:uid="{00000000-0005-0000-0000-000094410000}"/>
    <cellStyle name="Comma 106 2 2 2 3" xfId="16823" xr:uid="{00000000-0005-0000-0000-000095410000}"/>
    <cellStyle name="Comma 106 2 2 2 4" xfId="16824" xr:uid="{00000000-0005-0000-0000-000096410000}"/>
    <cellStyle name="Comma 106 2 2 2 5" xfId="16825" xr:uid="{00000000-0005-0000-0000-000097410000}"/>
    <cellStyle name="Comma 106 2 2 2 6" xfId="16826" xr:uid="{00000000-0005-0000-0000-000098410000}"/>
    <cellStyle name="Comma 106 2 2 3" xfId="16827" xr:uid="{00000000-0005-0000-0000-000099410000}"/>
    <cellStyle name="Comma 106 2 2 4" xfId="16828" xr:uid="{00000000-0005-0000-0000-00009A410000}"/>
    <cellStyle name="Comma 106 2 2 5" xfId="16829" xr:uid="{00000000-0005-0000-0000-00009B410000}"/>
    <cellStyle name="Comma 106 2 2 6" xfId="16830" xr:uid="{00000000-0005-0000-0000-00009C410000}"/>
    <cellStyle name="Comma 106 2 2 7" xfId="16831" xr:uid="{00000000-0005-0000-0000-00009D410000}"/>
    <cellStyle name="Comma 106 2 3" xfId="16832" xr:uid="{00000000-0005-0000-0000-00009E410000}"/>
    <cellStyle name="Comma 106 2 3 2" xfId="16833" xr:uid="{00000000-0005-0000-0000-00009F410000}"/>
    <cellStyle name="Comma 106 2 3 3" xfId="16834" xr:uid="{00000000-0005-0000-0000-0000A0410000}"/>
    <cellStyle name="Comma 106 2 3 4" xfId="16835" xr:uid="{00000000-0005-0000-0000-0000A1410000}"/>
    <cellStyle name="Comma 106 2 3 5" xfId="16836" xr:uid="{00000000-0005-0000-0000-0000A2410000}"/>
    <cellStyle name="Comma 106 2 3 6" xfId="16837" xr:uid="{00000000-0005-0000-0000-0000A3410000}"/>
    <cellStyle name="Comma 106 2 4" xfId="16838" xr:uid="{00000000-0005-0000-0000-0000A4410000}"/>
    <cellStyle name="Comma 106 2 5" xfId="16839" xr:uid="{00000000-0005-0000-0000-0000A5410000}"/>
    <cellStyle name="Comma 106 2 6" xfId="16840" xr:uid="{00000000-0005-0000-0000-0000A6410000}"/>
    <cellStyle name="Comma 106 2 7" xfId="16841" xr:uid="{00000000-0005-0000-0000-0000A7410000}"/>
    <cellStyle name="Comma 106 2 8" xfId="16842" xr:uid="{00000000-0005-0000-0000-0000A8410000}"/>
    <cellStyle name="Comma 106 3" xfId="16843" xr:uid="{00000000-0005-0000-0000-0000A9410000}"/>
    <cellStyle name="Comma 106 3 2" xfId="16844" xr:uid="{00000000-0005-0000-0000-0000AA410000}"/>
    <cellStyle name="Comma 106 3 2 2" xfId="16845" xr:uid="{00000000-0005-0000-0000-0000AB410000}"/>
    <cellStyle name="Comma 106 3 2 3" xfId="16846" xr:uid="{00000000-0005-0000-0000-0000AC410000}"/>
    <cellStyle name="Comma 106 3 2 4" xfId="16847" xr:uid="{00000000-0005-0000-0000-0000AD410000}"/>
    <cellStyle name="Comma 106 3 2 5" xfId="16848" xr:uid="{00000000-0005-0000-0000-0000AE410000}"/>
    <cellStyle name="Comma 106 3 2 6" xfId="16849" xr:uid="{00000000-0005-0000-0000-0000AF410000}"/>
    <cellStyle name="Comma 106 3 3" xfId="16850" xr:uid="{00000000-0005-0000-0000-0000B0410000}"/>
    <cellStyle name="Comma 106 3 4" xfId="16851" xr:uid="{00000000-0005-0000-0000-0000B1410000}"/>
    <cellStyle name="Comma 106 3 5" xfId="16852" xr:uid="{00000000-0005-0000-0000-0000B2410000}"/>
    <cellStyle name="Comma 106 3 6" xfId="16853" xr:uid="{00000000-0005-0000-0000-0000B3410000}"/>
    <cellStyle name="Comma 106 3 7" xfId="16854" xr:uid="{00000000-0005-0000-0000-0000B4410000}"/>
    <cellStyle name="Comma 106 4" xfId="16855" xr:uid="{00000000-0005-0000-0000-0000B5410000}"/>
    <cellStyle name="Comma 106 4 2" xfId="16856" xr:uid="{00000000-0005-0000-0000-0000B6410000}"/>
    <cellStyle name="Comma 106 4 3" xfId="16857" xr:uid="{00000000-0005-0000-0000-0000B7410000}"/>
    <cellStyle name="Comma 106 4 4" xfId="16858" xr:uid="{00000000-0005-0000-0000-0000B8410000}"/>
    <cellStyle name="Comma 106 4 5" xfId="16859" xr:uid="{00000000-0005-0000-0000-0000B9410000}"/>
    <cellStyle name="Comma 106 4 6" xfId="16860" xr:uid="{00000000-0005-0000-0000-0000BA410000}"/>
    <cellStyle name="Comma 106 5" xfId="16861" xr:uid="{00000000-0005-0000-0000-0000BB410000}"/>
    <cellStyle name="Comma 106 6" xfId="16862" xr:uid="{00000000-0005-0000-0000-0000BC410000}"/>
    <cellStyle name="Comma 106 7" xfId="16863" xr:uid="{00000000-0005-0000-0000-0000BD410000}"/>
    <cellStyle name="Comma 106 8" xfId="16864" xr:uid="{00000000-0005-0000-0000-0000BE410000}"/>
    <cellStyle name="Comma 106 9" xfId="16865" xr:uid="{00000000-0005-0000-0000-0000BF410000}"/>
    <cellStyle name="Comma 107" xfId="16866" xr:uid="{00000000-0005-0000-0000-0000C0410000}"/>
    <cellStyle name="Comma 107 2" xfId="16867" xr:uid="{00000000-0005-0000-0000-0000C1410000}"/>
    <cellStyle name="Comma 107 2 2" xfId="16868" xr:uid="{00000000-0005-0000-0000-0000C2410000}"/>
    <cellStyle name="Comma 107 2 2 2" xfId="16869" xr:uid="{00000000-0005-0000-0000-0000C3410000}"/>
    <cellStyle name="Comma 107 2 2 2 2" xfId="16870" xr:uid="{00000000-0005-0000-0000-0000C4410000}"/>
    <cellStyle name="Comma 107 2 2 2 3" xfId="16871" xr:uid="{00000000-0005-0000-0000-0000C5410000}"/>
    <cellStyle name="Comma 107 2 2 2 4" xfId="16872" xr:uid="{00000000-0005-0000-0000-0000C6410000}"/>
    <cellStyle name="Comma 107 2 2 2 5" xfId="16873" xr:uid="{00000000-0005-0000-0000-0000C7410000}"/>
    <cellStyle name="Comma 107 2 2 2 6" xfId="16874" xr:uid="{00000000-0005-0000-0000-0000C8410000}"/>
    <cellStyle name="Comma 107 2 2 3" xfId="16875" xr:uid="{00000000-0005-0000-0000-0000C9410000}"/>
    <cellStyle name="Comma 107 2 2 4" xfId="16876" xr:uid="{00000000-0005-0000-0000-0000CA410000}"/>
    <cellStyle name="Comma 107 2 2 5" xfId="16877" xr:uid="{00000000-0005-0000-0000-0000CB410000}"/>
    <cellStyle name="Comma 107 2 2 6" xfId="16878" xr:uid="{00000000-0005-0000-0000-0000CC410000}"/>
    <cellStyle name="Comma 107 2 2 7" xfId="16879" xr:uid="{00000000-0005-0000-0000-0000CD410000}"/>
    <cellStyle name="Comma 107 2 3" xfId="16880" xr:uid="{00000000-0005-0000-0000-0000CE410000}"/>
    <cellStyle name="Comma 107 2 3 2" xfId="16881" xr:uid="{00000000-0005-0000-0000-0000CF410000}"/>
    <cellStyle name="Comma 107 2 3 3" xfId="16882" xr:uid="{00000000-0005-0000-0000-0000D0410000}"/>
    <cellStyle name="Comma 107 2 3 4" xfId="16883" xr:uid="{00000000-0005-0000-0000-0000D1410000}"/>
    <cellStyle name="Comma 107 2 3 5" xfId="16884" xr:uid="{00000000-0005-0000-0000-0000D2410000}"/>
    <cellStyle name="Comma 107 2 3 6" xfId="16885" xr:uid="{00000000-0005-0000-0000-0000D3410000}"/>
    <cellStyle name="Comma 107 2 4" xfId="16886" xr:uid="{00000000-0005-0000-0000-0000D4410000}"/>
    <cellStyle name="Comma 107 2 5" xfId="16887" xr:uid="{00000000-0005-0000-0000-0000D5410000}"/>
    <cellStyle name="Comma 107 2 6" xfId="16888" xr:uid="{00000000-0005-0000-0000-0000D6410000}"/>
    <cellStyle name="Comma 107 2 7" xfId="16889" xr:uid="{00000000-0005-0000-0000-0000D7410000}"/>
    <cellStyle name="Comma 107 2 8" xfId="16890" xr:uid="{00000000-0005-0000-0000-0000D8410000}"/>
    <cellStyle name="Comma 107 3" xfId="16891" xr:uid="{00000000-0005-0000-0000-0000D9410000}"/>
    <cellStyle name="Comma 107 3 2" xfId="16892" xr:uid="{00000000-0005-0000-0000-0000DA410000}"/>
    <cellStyle name="Comma 107 3 2 2" xfId="16893" xr:uid="{00000000-0005-0000-0000-0000DB410000}"/>
    <cellStyle name="Comma 107 3 2 3" xfId="16894" xr:uid="{00000000-0005-0000-0000-0000DC410000}"/>
    <cellStyle name="Comma 107 3 2 4" xfId="16895" xr:uid="{00000000-0005-0000-0000-0000DD410000}"/>
    <cellStyle name="Comma 107 3 2 5" xfId="16896" xr:uid="{00000000-0005-0000-0000-0000DE410000}"/>
    <cellStyle name="Comma 107 3 2 6" xfId="16897" xr:uid="{00000000-0005-0000-0000-0000DF410000}"/>
    <cellStyle name="Comma 107 3 3" xfId="16898" xr:uid="{00000000-0005-0000-0000-0000E0410000}"/>
    <cellStyle name="Comma 107 3 4" xfId="16899" xr:uid="{00000000-0005-0000-0000-0000E1410000}"/>
    <cellStyle name="Comma 107 3 5" xfId="16900" xr:uid="{00000000-0005-0000-0000-0000E2410000}"/>
    <cellStyle name="Comma 107 3 6" xfId="16901" xr:uid="{00000000-0005-0000-0000-0000E3410000}"/>
    <cellStyle name="Comma 107 3 7" xfId="16902" xr:uid="{00000000-0005-0000-0000-0000E4410000}"/>
    <cellStyle name="Comma 107 4" xfId="16903" xr:uid="{00000000-0005-0000-0000-0000E5410000}"/>
    <cellStyle name="Comma 107 4 2" xfId="16904" xr:uid="{00000000-0005-0000-0000-0000E6410000}"/>
    <cellStyle name="Comma 107 4 3" xfId="16905" xr:uid="{00000000-0005-0000-0000-0000E7410000}"/>
    <cellStyle name="Comma 107 4 4" xfId="16906" xr:uid="{00000000-0005-0000-0000-0000E8410000}"/>
    <cellStyle name="Comma 107 4 5" xfId="16907" xr:uid="{00000000-0005-0000-0000-0000E9410000}"/>
    <cellStyle name="Comma 107 4 6" xfId="16908" xr:uid="{00000000-0005-0000-0000-0000EA410000}"/>
    <cellStyle name="Comma 107 5" xfId="16909" xr:uid="{00000000-0005-0000-0000-0000EB410000}"/>
    <cellStyle name="Comma 107 6" xfId="16910" xr:uid="{00000000-0005-0000-0000-0000EC410000}"/>
    <cellStyle name="Comma 107 7" xfId="16911" xr:uid="{00000000-0005-0000-0000-0000ED410000}"/>
    <cellStyle name="Comma 107 8" xfId="16912" xr:uid="{00000000-0005-0000-0000-0000EE410000}"/>
    <cellStyle name="Comma 107 9" xfId="16913" xr:uid="{00000000-0005-0000-0000-0000EF410000}"/>
    <cellStyle name="Comma 108" xfId="16914" xr:uid="{00000000-0005-0000-0000-0000F0410000}"/>
    <cellStyle name="Comma 108 2" xfId="16915" xr:uid="{00000000-0005-0000-0000-0000F1410000}"/>
    <cellStyle name="Comma 108 2 2" xfId="16916" xr:uid="{00000000-0005-0000-0000-0000F2410000}"/>
    <cellStyle name="Comma 108 2 2 2" xfId="16917" xr:uid="{00000000-0005-0000-0000-0000F3410000}"/>
    <cellStyle name="Comma 108 2 2 2 2" xfId="16918" xr:uid="{00000000-0005-0000-0000-0000F4410000}"/>
    <cellStyle name="Comma 108 2 2 2 3" xfId="16919" xr:uid="{00000000-0005-0000-0000-0000F5410000}"/>
    <cellStyle name="Comma 108 2 2 2 4" xfId="16920" xr:uid="{00000000-0005-0000-0000-0000F6410000}"/>
    <cellStyle name="Comma 108 2 2 2 5" xfId="16921" xr:uid="{00000000-0005-0000-0000-0000F7410000}"/>
    <cellStyle name="Comma 108 2 2 2 6" xfId="16922" xr:uid="{00000000-0005-0000-0000-0000F8410000}"/>
    <cellStyle name="Comma 108 2 2 3" xfId="16923" xr:uid="{00000000-0005-0000-0000-0000F9410000}"/>
    <cellStyle name="Comma 108 2 2 4" xfId="16924" xr:uid="{00000000-0005-0000-0000-0000FA410000}"/>
    <cellStyle name="Comma 108 2 2 5" xfId="16925" xr:uid="{00000000-0005-0000-0000-0000FB410000}"/>
    <cellStyle name="Comma 108 2 2 6" xfId="16926" xr:uid="{00000000-0005-0000-0000-0000FC410000}"/>
    <cellStyle name="Comma 108 2 2 7" xfId="16927" xr:uid="{00000000-0005-0000-0000-0000FD410000}"/>
    <cellStyle name="Comma 108 2 3" xfId="16928" xr:uid="{00000000-0005-0000-0000-0000FE410000}"/>
    <cellStyle name="Comma 108 2 3 2" xfId="16929" xr:uid="{00000000-0005-0000-0000-0000FF410000}"/>
    <cellStyle name="Comma 108 2 3 3" xfId="16930" xr:uid="{00000000-0005-0000-0000-000000420000}"/>
    <cellStyle name="Comma 108 2 3 4" xfId="16931" xr:uid="{00000000-0005-0000-0000-000001420000}"/>
    <cellStyle name="Comma 108 2 3 5" xfId="16932" xr:uid="{00000000-0005-0000-0000-000002420000}"/>
    <cellStyle name="Comma 108 2 3 6" xfId="16933" xr:uid="{00000000-0005-0000-0000-000003420000}"/>
    <cellStyle name="Comma 108 2 4" xfId="16934" xr:uid="{00000000-0005-0000-0000-000004420000}"/>
    <cellStyle name="Comma 108 2 5" xfId="16935" xr:uid="{00000000-0005-0000-0000-000005420000}"/>
    <cellStyle name="Comma 108 2 6" xfId="16936" xr:uid="{00000000-0005-0000-0000-000006420000}"/>
    <cellStyle name="Comma 108 2 7" xfId="16937" xr:uid="{00000000-0005-0000-0000-000007420000}"/>
    <cellStyle name="Comma 108 2 8" xfId="16938" xr:uid="{00000000-0005-0000-0000-000008420000}"/>
    <cellStyle name="Comma 108 3" xfId="16939" xr:uid="{00000000-0005-0000-0000-000009420000}"/>
    <cellStyle name="Comma 108 3 2" xfId="16940" xr:uid="{00000000-0005-0000-0000-00000A420000}"/>
    <cellStyle name="Comma 108 3 2 2" xfId="16941" xr:uid="{00000000-0005-0000-0000-00000B420000}"/>
    <cellStyle name="Comma 108 3 2 3" xfId="16942" xr:uid="{00000000-0005-0000-0000-00000C420000}"/>
    <cellStyle name="Comma 108 3 2 4" xfId="16943" xr:uid="{00000000-0005-0000-0000-00000D420000}"/>
    <cellStyle name="Comma 108 3 2 5" xfId="16944" xr:uid="{00000000-0005-0000-0000-00000E420000}"/>
    <cellStyle name="Comma 108 3 2 6" xfId="16945" xr:uid="{00000000-0005-0000-0000-00000F420000}"/>
    <cellStyle name="Comma 108 3 3" xfId="16946" xr:uid="{00000000-0005-0000-0000-000010420000}"/>
    <cellStyle name="Comma 108 3 4" xfId="16947" xr:uid="{00000000-0005-0000-0000-000011420000}"/>
    <cellStyle name="Comma 108 3 5" xfId="16948" xr:uid="{00000000-0005-0000-0000-000012420000}"/>
    <cellStyle name="Comma 108 3 6" xfId="16949" xr:uid="{00000000-0005-0000-0000-000013420000}"/>
    <cellStyle name="Comma 108 3 7" xfId="16950" xr:uid="{00000000-0005-0000-0000-000014420000}"/>
    <cellStyle name="Comma 108 4" xfId="16951" xr:uid="{00000000-0005-0000-0000-000015420000}"/>
    <cellStyle name="Comma 108 4 2" xfId="16952" xr:uid="{00000000-0005-0000-0000-000016420000}"/>
    <cellStyle name="Comma 108 4 3" xfId="16953" xr:uid="{00000000-0005-0000-0000-000017420000}"/>
    <cellStyle name="Comma 108 4 4" xfId="16954" xr:uid="{00000000-0005-0000-0000-000018420000}"/>
    <cellStyle name="Comma 108 4 5" xfId="16955" xr:uid="{00000000-0005-0000-0000-000019420000}"/>
    <cellStyle name="Comma 108 4 6" xfId="16956" xr:uid="{00000000-0005-0000-0000-00001A420000}"/>
    <cellStyle name="Comma 108 5" xfId="16957" xr:uid="{00000000-0005-0000-0000-00001B420000}"/>
    <cellStyle name="Comma 108 6" xfId="16958" xr:uid="{00000000-0005-0000-0000-00001C420000}"/>
    <cellStyle name="Comma 108 7" xfId="16959" xr:uid="{00000000-0005-0000-0000-00001D420000}"/>
    <cellStyle name="Comma 108 8" xfId="16960" xr:uid="{00000000-0005-0000-0000-00001E420000}"/>
    <cellStyle name="Comma 108 9" xfId="16961" xr:uid="{00000000-0005-0000-0000-00001F420000}"/>
    <cellStyle name="Comma 109" xfId="16962" xr:uid="{00000000-0005-0000-0000-000020420000}"/>
    <cellStyle name="Comma 109 2" xfId="16963" xr:uid="{00000000-0005-0000-0000-000021420000}"/>
    <cellStyle name="Comma 109 2 2" xfId="16964" xr:uid="{00000000-0005-0000-0000-000022420000}"/>
    <cellStyle name="Comma 109 2 2 2" xfId="16965" xr:uid="{00000000-0005-0000-0000-000023420000}"/>
    <cellStyle name="Comma 109 2 2 2 2" xfId="16966" xr:uid="{00000000-0005-0000-0000-000024420000}"/>
    <cellStyle name="Comma 109 2 2 2 3" xfId="16967" xr:uid="{00000000-0005-0000-0000-000025420000}"/>
    <cellStyle name="Comma 109 2 2 2 4" xfId="16968" xr:uid="{00000000-0005-0000-0000-000026420000}"/>
    <cellStyle name="Comma 109 2 2 2 5" xfId="16969" xr:uid="{00000000-0005-0000-0000-000027420000}"/>
    <cellStyle name="Comma 109 2 2 2 6" xfId="16970" xr:uid="{00000000-0005-0000-0000-000028420000}"/>
    <cellStyle name="Comma 109 2 2 3" xfId="16971" xr:uid="{00000000-0005-0000-0000-000029420000}"/>
    <cellStyle name="Comma 109 2 2 4" xfId="16972" xr:uid="{00000000-0005-0000-0000-00002A420000}"/>
    <cellStyle name="Comma 109 2 2 5" xfId="16973" xr:uid="{00000000-0005-0000-0000-00002B420000}"/>
    <cellStyle name="Comma 109 2 2 6" xfId="16974" xr:uid="{00000000-0005-0000-0000-00002C420000}"/>
    <cellStyle name="Comma 109 2 2 7" xfId="16975" xr:uid="{00000000-0005-0000-0000-00002D420000}"/>
    <cellStyle name="Comma 109 2 3" xfId="16976" xr:uid="{00000000-0005-0000-0000-00002E420000}"/>
    <cellStyle name="Comma 109 2 3 2" xfId="16977" xr:uid="{00000000-0005-0000-0000-00002F420000}"/>
    <cellStyle name="Comma 109 2 3 3" xfId="16978" xr:uid="{00000000-0005-0000-0000-000030420000}"/>
    <cellStyle name="Comma 109 2 3 4" xfId="16979" xr:uid="{00000000-0005-0000-0000-000031420000}"/>
    <cellStyle name="Comma 109 2 3 5" xfId="16980" xr:uid="{00000000-0005-0000-0000-000032420000}"/>
    <cellStyle name="Comma 109 2 3 6" xfId="16981" xr:uid="{00000000-0005-0000-0000-000033420000}"/>
    <cellStyle name="Comma 109 2 4" xfId="16982" xr:uid="{00000000-0005-0000-0000-000034420000}"/>
    <cellStyle name="Comma 109 2 5" xfId="16983" xr:uid="{00000000-0005-0000-0000-000035420000}"/>
    <cellStyle name="Comma 109 2 6" xfId="16984" xr:uid="{00000000-0005-0000-0000-000036420000}"/>
    <cellStyle name="Comma 109 2 7" xfId="16985" xr:uid="{00000000-0005-0000-0000-000037420000}"/>
    <cellStyle name="Comma 109 2 8" xfId="16986" xr:uid="{00000000-0005-0000-0000-000038420000}"/>
    <cellStyle name="Comma 109 3" xfId="16987" xr:uid="{00000000-0005-0000-0000-000039420000}"/>
    <cellStyle name="Comma 109 3 2" xfId="16988" xr:uid="{00000000-0005-0000-0000-00003A420000}"/>
    <cellStyle name="Comma 109 3 2 2" xfId="16989" xr:uid="{00000000-0005-0000-0000-00003B420000}"/>
    <cellStyle name="Comma 109 3 2 3" xfId="16990" xr:uid="{00000000-0005-0000-0000-00003C420000}"/>
    <cellStyle name="Comma 109 3 2 4" xfId="16991" xr:uid="{00000000-0005-0000-0000-00003D420000}"/>
    <cellStyle name="Comma 109 3 2 5" xfId="16992" xr:uid="{00000000-0005-0000-0000-00003E420000}"/>
    <cellStyle name="Comma 109 3 2 6" xfId="16993" xr:uid="{00000000-0005-0000-0000-00003F420000}"/>
    <cellStyle name="Comma 109 3 3" xfId="16994" xr:uid="{00000000-0005-0000-0000-000040420000}"/>
    <cellStyle name="Comma 109 3 4" xfId="16995" xr:uid="{00000000-0005-0000-0000-000041420000}"/>
    <cellStyle name="Comma 109 3 5" xfId="16996" xr:uid="{00000000-0005-0000-0000-000042420000}"/>
    <cellStyle name="Comma 109 3 6" xfId="16997" xr:uid="{00000000-0005-0000-0000-000043420000}"/>
    <cellStyle name="Comma 109 3 7" xfId="16998" xr:uid="{00000000-0005-0000-0000-000044420000}"/>
    <cellStyle name="Comma 109 4" xfId="16999" xr:uid="{00000000-0005-0000-0000-000045420000}"/>
    <cellStyle name="Comma 109 4 2" xfId="17000" xr:uid="{00000000-0005-0000-0000-000046420000}"/>
    <cellStyle name="Comma 109 4 3" xfId="17001" xr:uid="{00000000-0005-0000-0000-000047420000}"/>
    <cellStyle name="Comma 109 4 4" xfId="17002" xr:uid="{00000000-0005-0000-0000-000048420000}"/>
    <cellStyle name="Comma 109 4 5" xfId="17003" xr:uid="{00000000-0005-0000-0000-000049420000}"/>
    <cellStyle name="Comma 109 4 6" xfId="17004" xr:uid="{00000000-0005-0000-0000-00004A420000}"/>
    <cellStyle name="Comma 109 5" xfId="17005" xr:uid="{00000000-0005-0000-0000-00004B420000}"/>
    <cellStyle name="Comma 109 6" xfId="17006" xr:uid="{00000000-0005-0000-0000-00004C420000}"/>
    <cellStyle name="Comma 109 7" xfId="17007" xr:uid="{00000000-0005-0000-0000-00004D420000}"/>
    <cellStyle name="Comma 109 8" xfId="17008" xr:uid="{00000000-0005-0000-0000-00004E420000}"/>
    <cellStyle name="Comma 109 9" xfId="17009" xr:uid="{00000000-0005-0000-0000-00004F420000}"/>
    <cellStyle name="Comma 11" xfId="17010" xr:uid="{00000000-0005-0000-0000-000050420000}"/>
    <cellStyle name="Comma 11 2" xfId="17011" xr:uid="{00000000-0005-0000-0000-000051420000}"/>
    <cellStyle name="Comma 110" xfId="17012" xr:uid="{00000000-0005-0000-0000-000052420000}"/>
    <cellStyle name="Comma 111" xfId="17013" xr:uid="{00000000-0005-0000-0000-000053420000}"/>
    <cellStyle name="Comma 112" xfId="17014" xr:uid="{00000000-0005-0000-0000-000054420000}"/>
    <cellStyle name="Comma 113" xfId="17015" xr:uid="{00000000-0005-0000-0000-000055420000}"/>
    <cellStyle name="Comma 113 2" xfId="17016" xr:uid="{00000000-0005-0000-0000-000056420000}"/>
    <cellStyle name="Comma 113 2 2" xfId="17017" xr:uid="{00000000-0005-0000-0000-000057420000}"/>
    <cellStyle name="Comma 113 2 2 2" xfId="17018" xr:uid="{00000000-0005-0000-0000-000058420000}"/>
    <cellStyle name="Comma 113 2 2 2 2" xfId="17019" xr:uid="{00000000-0005-0000-0000-000059420000}"/>
    <cellStyle name="Comma 113 2 2 2 3" xfId="17020" xr:uid="{00000000-0005-0000-0000-00005A420000}"/>
    <cellStyle name="Comma 113 2 2 2 4" xfId="17021" xr:uid="{00000000-0005-0000-0000-00005B420000}"/>
    <cellStyle name="Comma 113 2 2 2 5" xfId="17022" xr:uid="{00000000-0005-0000-0000-00005C420000}"/>
    <cellStyle name="Comma 113 2 2 2 6" xfId="17023" xr:uid="{00000000-0005-0000-0000-00005D420000}"/>
    <cellStyle name="Comma 113 2 2 3" xfId="17024" xr:uid="{00000000-0005-0000-0000-00005E420000}"/>
    <cellStyle name="Comma 113 2 2 4" xfId="17025" xr:uid="{00000000-0005-0000-0000-00005F420000}"/>
    <cellStyle name="Comma 113 2 2 5" xfId="17026" xr:uid="{00000000-0005-0000-0000-000060420000}"/>
    <cellStyle name="Comma 113 2 2 6" xfId="17027" xr:uid="{00000000-0005-0000-0000-000061420000}"/>
    <cellStyle name="Comma 113 2 2 7" xfId="17028" xr:uid="{00000000-0005-0000-0000-000062420000}"/>
    <cellStyle name="Comma 113 2 3" xfId="17029" xr:uid="{00000000-0005-0000-0000-000063420000}"/>
    <cellStyle name="Comma 113 2 3 2" xfId="17030" xr:uid="{00000000-0005-0000-0000-000064420000}"/>
    <cellStyle name="Comma 113 2 3 3" xfId="17031" xr:uid="{00000000-0005-0000-0000-000065420000}"/>
    <cellStyle name="Comma 113 2 3 4" xfId="17032" xr:uid="{00000000-0005-0000-0000-000066420000}"/>
    <cellStyle name="Comma 113 2 3 5" xfId="17033" xr:uid="{00000000-0005-0000-0000-000067420000}"/>
    <cellStyle name="Comma 113 2 3 6" xfId="17034" xr:uid="{00000000-0005-0000-0000-000068420000}"/>
    <cellStyle name="Comma 113 2 4" xfId="17035" xr:uid="{00000000-0005-0000-0000-000069420000}"/>
    <cellStyle name="Comma 113 2 5" xfId="17036" xr:uid="{00000000-0005-0000-0000-00006A420000}"/>
    <cellStyle name="Comma 113 2 6" xfId="17037" xr:uid="{00000000-0005-0000-0000-00006B420000}"/>
    <cellStyle name="Comma 113 2 7" xfId="17038" xr:uid="{00000000-0005-0000-0000-00006C420000}"/>
    <cellStyle name="Comma 113 2 8" xfId="17039" xr:uid="{00000000-0005-0000-0000-00006D420000}"/>
    <cellStyle name="Comma 113 3" xfId="17040" xr:uid="{00000000-0005-0000-0000-00006E420000}"/>
    <cellStyle name="Comma 113 3 2" xfId="17041" xr:uid="{00000000-0005-0000-0000-00006F420000}"/>
    <cellStyle name="Comma 113 3 2 2" xfId="17042" xr:uid="{00000000-0005-0000-0000-000070420000}"/>
    <cellStyle name="Comma 113 3 2 3" xfId="17043" xr:uid="{00000000-0005-0000-0000-000071420000}"/>
    <cellStyle name="Comma 113 3 2 4" xfId="17044" xr:uid="{00000000-0005-0000-0000-000072420000}"/>
    <cellStyle name="Comma 113 3 2 5" xfId="17045" xr:uid="{00000000-0005-0000-0000-000073420000}"/>
    <cellStyle name="Comma 113 3 2 6" xfId="17046" xr:uid="{00000000-0005-0000-0000-000074420000}"/>
    <cellStyle name="Comma 113 3 3" xfId="17047" xr:uid="{00000000-0005-0000-0000-000075420000}"/>
    <cellStyle name="Comma 113 3 4" xfId="17048" xr:uid="{00000000-0005-0000-0000-000076420000}"/>
    <cellStyle name="Comma 113 3 5" xfId="17049" xr:uid="{00000000-0005-0000-0000-000077420000}"/>
    <cellStyle name="Comma 113 3 6" xfId="17050" xr:uid="{00000000-0005-0000-0000-000078420000}"/>
    <cellStyle name="Comma 113 3 7" xfId="17051" xr:uid="{00000000-0005-0000-0000-000079420000}"/>
    <cellStyle name="Comma 113 4" xfId="17052" xr:uid="{00000000-0005-0000-0000-00007A420000}"/>
    <cellStyle name="Comma 113 4 2" xfId="17053" xr:uid="{00000000-0005-0000-0000-00007B420000}"/>
    <cellStyle name="Comma 113 4 3" xfId="17054" xr:uid="{00000000-0005-0000-0000-00007C420000}"/>
    <cellStyle name="Comma 113 4 4" xfId="17055" xr:uid="{00000000-0005-0000-0000-00007D420000}"/>
    <cellStyle name="Comma 113 4 5" xfId="17056" xr:uid="{00000000-0005-0000-0000-00007E420000}"/>
    <cellStyle name="Comma 113 4 6" xfId="17057" xr:uid="{00000000-0005-0000-0000-00007F420000}"/>
    <cellStyle name="Comma 113 5" xfId="17058" xr:uid="{00000000-0005-0000-0000-000080420000}"/>
    <cellStyle name="Comma 113 6" xfId="17059" xr:uid="{00000000-0005-0000-0000-000081420000}"/>
    <cellStyle name="Comma 113 7" xfId="17060" xr:uid="{00000000-0005-0000-0000-000082420000}"/>
    <cellStyle name="Comma 113 8" xfId="17061" xr:uid="{00000000-0005-0000-0000-000083420000}"/>
    <cellStyle name="Comma 113 9" xfId="17062" xr:uid="{00000000-0005-0000-0000-000084420000}"/>
    <cellStyle name="Comma 114" xfId="17063" xr:uid="{00000000-0005-0000-0000-000085420000}"/>
    <cellStyle name="Comma 114 2" xfId="17064" xr:uid="{00000000-0005-0000-0000-000086420000}"/>
    <cellStyle name="Comma 114 2 2" xfId="17065" xr:uid="{00000000-0005-0000-0000-000087420000}"/>
    <cellStyle name="Comma 114 2 2 2" xfId="17066" xr:uid="{00000000-0005-0000-0000-000088420000}"/>
    <cellStyle name="Comma 114 2 2 2 2" xfId="17067" xr:uid="{00000000-0005-0000-0000-000089420000}"/>
    <cellStyle name="Comma 114 2 2 2 3" xfId="17068" xr:uid="{00000000-0005-0000-0000-00008A420000}"/>
    <cellStyle name="Comma 114 2 2 2 4" xfId="17069" xr:uid="{00000000-0005-0000-0000-00008B420000}"/>
    <cellStyle name="Comma 114 2 2 2 5" xfId="17070" xr:uid="{00000000-0005-0000-0000-00008C420000}"/>
    <cellStyle name="Comma 114 2 2 2 6" xfId="17071" xr:uid="{00000000-0005-0000-0000-00008D420000}"/>
    <cellStyle name="Comma 114 2 2 3" xfId="17072" xr:uid="{00000000-0005-0000-0000-00008E420000}"/>
    <cellStyle name="Comma 114 2 2 4" xfId="17073" xr:uid="{00000000-0005-0000-0000-00008F420000}"/>
    <cellStyle name="Comma 114 2 2 5" xfId="17074" xr:uid="{00000000-0005-0000-0000-000090420000}"/>
    <cellStyle name="Comma 114 2 2 6" xfId="17075" xr:uid="{00000000-0005-0000-0000-000091420000}"/>
    <cellStyle name="Comma 114 2 2 7" xfId="17076" xr:uid="{00000000-0005-0000-0000-000092420000}"/>
    <cellStyle name="Comma 114 2 3" xfId="17077" xr:uid="{00000000-0005-0000-0000-000093420000}"/>
    <cellStyle name="Comma 114 2 3 2" xfId="17078" xr:uid="{00000000-0005-0000-0000-000094420000}"/>
    <cellStyle name="Comma 114 2 3 3" xfId="17079" xr:uid="{00000000-0005-0000-0000-000095420000}"/>
    <cellStyle name="Comma 114 2 3 4" xfId="17080" xr:uid="{00000000-0005-0000-0000-000096420000}"/>
    <cellStyle name="Comma 114 2 3 5" xfId="17081" xr:uid="{00000000-0005-0000-0000-000097420000}"/>
    <cellStyle name="Comma 114 2 3 6" xfId="17082" xr:uid="{00000000-0005-0000-0000-000098420000}"/>
    <cellStyle name="Comma 114 2 4" xfId="17083" xr:uid="{00000000-0005-0000-0000-000099420000}"/>
    <cellStyle name="Comma 114 2 5" xfId="17084" xr:uid="{00000000-0005-0000-0000-00009A420000}"/>
    <cellStyle name="Comma 114 2 6" xfId="17085" xr:uid="{00000000-0005-0000-0000-00009B420000}"/>
    <cellStyle name="Comma 114 2 7" xfId="17086" xr:uid="{00000000-0005-0000-0000-00009C420000}"/>
    <cellStyle name="Comma 114 2 8" xfId="17087" xr:uid="{00000000-0005-0000-0000-00009D420000}"/>
    <cellStyle name="Comma 114 3" xfId="17088" xr:uid="{00000000-0005-0000-0000-00009E420000}"/>
    <cellStyle name="Comma 114 3 2" xfId="17089" xr:uid="{00000000-0005-0000-0000-00009F420000}"/>
    <cellStyle name="Comma 114 3 2 2" xfId="17090" xr:uid="{00000000-0005-0000-0000-0000A0420000}"/>
    <cellStyle name="Comma 114 3 2 3" xfId="17091" xr:uid="{00000000-0005-0000-0000-0000A1420000}"/>
    <cellStyle name="Comma 114 3 2 4" xfId="17092" xr:uid="{00000000-0005-0000-0000-0000A2420000}"/>
    <cellStyle name="Comma 114 3 2 5" xfId="17093" xr:uid="{00000000-0005-0000-0000-0000A3420000}"/>
    <cellStyle name="Comma 114 3 2 6" xfId="17094" xr:uid="{00000000-0005-0000-0000-0000A4420000}"/>
    <cellStyle name="Comma 114 3 3" xfId="17095" xr:uid="{00000000-0005-0000-0000-0000A5420000}"/>
    <cellStyle name="Comma 114 3 4" xfId="17096" xr:uid="{00000000-0005-0000-0000-0000A6420000}"/>
    <cellStyle name="Comma 114 3 5" xfId="17097" xr:uid="{00000000-0005-0000-0000-0000A7420000}"/>
    <cellStyle name="Comma 114 3 6" xfId="17098" xr:uid="{00000000-0005-0000-0000-0000A8420000}"/>
    <cellStyle name="Comma 114 3 7" xfId="17099" xr:uid="{00000000-0005-0000-0000-0000A9420000}"/>
    <cellStyle name="Comma 114 4" xfId="17100" xr:uid="{00000000-0005-0000-0000-0000AA420000}"/>
    <cellStyle name="Comma 114 4 2" xfId="17101" xr:uid="{00000000-0005-0000-0000-0000AB420000}"/>
    <cellStyle name="Comma 114 4 3" xfId="17102" xr:uid="{00000000-0005-0000-0000-0000AC420000}"/>
    <cellStyle name="Comma 114 4 4" xfId="17103" xr:uid="{00000000-0005-0000-0000-0000AD420000}"/>
    <cellStyle name="Comma 114 4 5" xfId="17104" xr:uid="{00000000-0005-0000-0000-0000AE420000}"/>
    <cellStyle name="Comma 114 4 6" xfId="17105" xr:uid="{00000000-0005-0000-0000-0000AF420000}"/>
    <cellStyle name="Comma 114 5" xfId="17106" xr:uid="{00000000-0005-0000-0000-0000B0420000}"/>
    <cellStyle name="Comma 114 6" xfId="17107" xr:uid="{00000000-0005-0000-0000-0000B1420000}"/>
    <cellStyle name="Comma 114 7" xfId="17108" xr:uid="{00000000-0005-0000-0000-0000B2420000}"/>
    <cellStyle name="Comma 114 8" xfId="17109" xr:uid="{00000000-0005-0000-0000-0000B3420000}"/>
    <cellStyle name="Comma 114 9" xfId="17110" xr:uid="{00000000-0005-0000-0000-0000B4420000}"/>
    <cellStyle name="Comma 115" xfId="17111" xr:uid="{00000000-0005-0000-0000-0000B5420000}"/>
    <cellStyle name="Comma 115 2" xfId="17112" xr:uid="{00000000-0005-0000-0000-0000B6420000}"/>
    <cellStyle name="Comma 115 2 2" xfId="17113" xr:uid="{00000000-0005-0000-0000-0000B7420000}"/>
    <cellStyle name="Comma 115 2 2 2" xfId="17114" xr:uid="{00000000-0005-0000-0000-0000B8420000}"/>
    <cellStyle name="Comma 115 2 2 2 2" xfId="17115" xr:uid="{00000000-0005-0000-0000-0000B9420000}"/>
    <cellStyle name="Comma 115 2 2 2 3" xfId="17116" xr:uid="{00000000-0005-0000-0000-0000BA420000}"/>
    <cellStyle name="Comma 115 2 2 2 4" xfId="17117" xr:uid="{00000000-0005-0000-0000-0000BB420000}"/>
    <cellStyle name="Comma 115 2 2 2 5" xfId="17118" xr:uid="{00000000-0005-0000-0000-0000BC420000}"/>
    <cellStyle name="Comma 115 2 2 2 6" xfId="17119" xr:uid="{00000000-0005-0000-0000-0000BD420000}"/>
    <cellStyle name="Comma 115 2 2 3" xfId="17120" xr:uid="{00000000-0005-0000-0000-0000BE420000}"/>
    <cellStyle name="Comma 115 2 2 4" xfId="17121" xr:uid="{00000000-0005-0000-0000-0000BF420000}"/>
    <cellStyle name="Comma 115 2 2 5" xfId="17122" xr:uid="{00000000-0005-0000-0000-0000C0420000}"/>
    <cellStyle name="Comma 115 2 2 6" xfId="17123" xr:uid="{00000000-0005-0000-0000-0000C1420000}"/>
    <cellStyle name="Comma 115 2 2 7" xfId="17124" xr:uid="{00000000-0005-0000-0000-0000C2420000}"/>
    <cellStyle name="Comma 115 2 3" xfId="17125" xr:uid="{00000000-0005-0000-0000-0000C3420000}"/>
    <cellStyle name="Comma 115 2 3 2" xfId="17126" xr:uid="{00000000-0005-0000-0000-0000C4420000}"/>
    <cellStyle name="Comma 115 2 3 3" xfId="17127" xr:uid="{00000000-0005-0000-0000-0000C5420000}"/>
    <cellStyle name="Comma 115 2 3 4" xfId="17128" xr:uid="{00000000-0005-0000-0000-0000C6420000}"/>
    <cellStyle name="Comma 115 2 3 5" xfId="17129" xr:uid="{00000000-0005-0000-0000-0000C7420000}"/>
    <cellStyle name="Comma 115 2 3 6" xfId="17130" xr:uid="{00000000-0005-0000-0000-0000C8420000}"/>
    <cellStyle name="Comma 115 2 4" xfId="17131" xr:uid="{00000000-0005-0000-0000-0000C9420000}"/>
    <cellStyle name="Comma 115 2 5" xfId="17132" xr:uid="{00000000-0005-0000-0000-0000CA420000}"/>
    <cellStyle name="Comma 115 2 6" xfId="17133" xr:uid="{00000000-0005-0000-0000-0000CB420000}"/>
    <cellStyle name="Comma 115 2 7" xfId="17134" xr:uid="{00000000-0005-0000-0000-0000CC420000}"/>
    <cellStyle name="Comma 115 2 8" xfId="17135" xr:uid="{00000000-0005-0000-0000-0000CD420000}"/>
    <cellStyle name="Comma 115 3" xfId="17136" xr:uid="{00000000-0005-0000-0000-0000CE420000}"/>
    <cellStyle name="Comma 115 3 2" xfId="17137" xr:uid="{00000000-0005-0000-0000-0000CF420000}"/>
    <cellStyle name="Comma 115 3 2 2" xfId="17138" xr:uid="{00000000-0005-0000-0000-0000D0420000}"/>
    <cellStyle name="Comma 115 3 2 3" xfId="17139" xr:uid="{00000000-0005-0000-0000-0000D1420000}"/>
    <cellStyle name="Comma 115 3 2 4" xfId="17140" xr:uid="{00000000-0005-0000-0000-0000D2420000}"/>
    <cellStyle name="Comma 115 3 2 5" xfId="17141" xr:uid="{00000000-0005-0000-0000-0000D3420000}"/>
    <cellStyle name="Comma 115 3 2 6" xfId="17142" xr:uid="{00000000-0005-0000-0000-0000D4420000}"/>
    <cellStyle name="Comma 115 3 3" xfId="17143" xr:uid="{00000000-0005-0000-0000-0000D5420000}"/>
    <cellStyle name="Comma 115 3 4" xfId="17144" xr:uid="{00000000-0005-0000-0000-0000D6420000}"/>
    <cellStyle name="Comma 115 3 5" xfId="17145" xr:uid="{00000000-0005-0000-0000-0000D7420000}"/>
    <cellStyle name="Comma 115 3 6" xfId="17146" xr:uid="{00000000-0005-0000-0000-0000D8420000}"/>
    <cellStyle name="Comma 115 3 7" xfId="17147" xr:uid="{00000000-0005-0000-0000-0000D9420000}"/>
    <cellStyle name="Comma 115 4" xfId="17148" xr:uid="{00000000-0005-0000-0000-0000DA420000}"/>
    <cellStyle name="Comma 115 4 2" xfId="17149" xr:uid="{00000000-0005-0000-0000-0000DB420000}"/>
    <cellStyle name="Comma 115 4 3" xfId="17150" xr:uid="{00000000-0005-0000-0000-0000DC420000}"/>
    <cellStyle name="Comma 115 4 4" xfId="17151" xr:uid="{00000000-0005-0000-0000-0000DD420000}"/>
    <cellStyle name="Comma 115 4 5" xfId="17152" xr:uid="{00000000-0005-0000-0000-0000DE420000}"/>
    <cellStyle name="Comma 115 4 6" xfId="17153" xr:uid="{00000000-0005-0000-0000-0000DF420000}"/>
    <cellStyle name="Comma 115 5" xfId="17154" xr:uid="{00000000-0005-0000-0000-0000E0420000}"/>
    <cellStyle name="Comma 115 6" xfId="17155" xr:uid="{00000000-0005-0000-0000-0000E1420000}"/>
    <cellStyle name="Comma 115 7" xfId="17156" xr:uid="{00000000-0005-0000-0000-0000E2420000}"/>
    <cellStyle name="Comma 115 8" xfId="17157" xr:uid="{00000000-0005-0000-0000-0000E3420000}"/>
    <cellStyle name="Comma 115 9" xfId="17158" xr:uid="{00000000-0005-0000-0000-0000E4420000}"/>
    <cellStyle name="Comma 116" xfId="17159" xr:uid="{00000000-0005-0000-0000-0000E5420000}"/>
    <cellStyle name="Comma 116 2" xfId="17160" xr:uid="{00000000-0005-0000-0000-0000E6420000}"/>
    <cellStyle name="Comma 116 2 2" xfId="17161" xr:uid="{00000000-0005-0000-0000-0000E7420000}"/>
    <cellStyle name="Comma 116 2 2 2" xfId="17162" xr:uid="{00000000-0005-0000-0000-0000E8420000}"/>
    <cellStyle name="Comma 116 2 2 3" xfId="17163" xr:uid="{00000000-0005-0000-0000-0000E9420000}"/>
    <cellStyle name="Comma 116 2 2 4" xfId="17164" xr:uid="{00000000-0005-0000-0000-0000EA420000}"/>
    <cellStyle name="Comma 116 2 2 5" xfId="17165" xr:uid="{00000000-0005-0000-0000-0000EB420000}"/>
    <cellStyle name="Comma 116 2 2 6" xfId="17166" xr:uid="{00000000-0005-0000-0000-0000EC420000}"/>
    <cellStyle name="Comma 116 2 3" xfId="17167" xr:uid="{00000000-0005-0000-0000-0000ED420000}"/>
    <cellStyle name="Comma 116 2 4" xfId="17168" xr:uid="{00000000-0005-0000-0000-0000EE420000}"/>
    <cellStyle name="Comma 116 2 5" xfId="17169" xr:uid="{00000000-0005-0000-0000-0000EF420000}"/>
    <cellStyle name="Comma 116 2 6" xfId="17170" xr:uid="{00000000-0005-0000-0000-0000F0420000}"/>
    <cellStyle name="Comma 116 2 7" xfId="17171" xr:uid="{00000000-0005-0000-0000-0000F1420000}"/>
    <cellStyle name="Comma 116 3" xfId="17172" xr:uid="{00000000-0005-0000-0000-0000F2420000}"/>
    <cellStyle name="Comma 116 3 2" xfId="17173" xr:uid="{00000000-0005-0000-0000-0000F3420000}"/>
    <cellStyle name="Comma 116 3 3" xfId="17174" xr:uid="{00000000-0005-0000-0000-0000F4420000}"/>
    <cellStyle name="Comma 116 3 4" xfId="17175" xr:uid="{00000000-0005-0000-0000-0000F5420000}"/>
    <cellStyle name="Comma 116 3 5" xfId="17176" xr:uid="{00000000-0005-0000-0000-0000F6420000}"/>
    <cellStyle name="Comma 116 3 6" xfId="17177" xr:uid="{00000000-0005-0000-0000-0000F7420000}"/>
    <cellStyle name="Comma 116 4" xfId="17178" xr:uid="{00000000-0005-0000-0000-0000F8420000}"/>
    <cellStyle name="Comma 116 5" xfId="17179" xr:uid="{00000000-0005-0000-0000-0000F9420000}"/>
    <cellStyle name="Comma 116 6" xfId="17180" xr:uid="{00000000-0005-0000-0000-0000FA420000}"/>
    <cellStyle name="Comma 116 7" xfId="17181" xr:uid="{00000000-0005-0000-0000-0000FB420000}"/>
    <cellStyle name="Comma 116 8" xfId="17182" xr:uid="{00000000-0005-0000-0000-0000FC420000}"/>
    <cellStyle name="Comma 117" xfId="17183" xr:uid="{00000000-0005-0000-0000-0000FD420000}"/>
    <cellStyle name="Comma 117 2" xfId="17184" xr:uid="{00000000-0005-0000-0000-0000FE420000}"/>
    <cellStyle name="Comma 117 2 2" xfId="17185" xr:uid="{00000000-0005-0000-0000-0000FF420000}"/>
    <cellStyle name="Comma 117 2 2 2" xfId="17186" xr:uid="{00000000-0005-0000-0000-000000430000}"/>
    <cellStyle name="Comma 117 2 2 3" xfId="17187" xr:uid="{00000000-0005-0000-0000-000001430000}"/>
    <cellStyle name="Comma 117 2 2 4" xfId="17188" xr:uid="{00000000-0005-0000-0000-000002430000}"/>
    <cellStyle name="Comma 117 2 2 5" xfId="17189" xr:uid="{00000000-0005-0000-0000-000003430000}"/>
    <cellStyle name="Comma 117 2 2 6" xfId="17190" xr:uid="{00000000-0005-0000-0000-000004430000}"/>
    <cellStyle name="Comma 117 2 3" xfId="17191" xr:uid="{00000000-0005-0000-0000-000005430000}"/>
    <cellStyle name="Comma 117 2 4" xfId="17192" xr:uid="{00000000-0005-0000-0000-000006430000}"/>
    <cellStyle name="Comma 117 2 5" xfId="17193" xr:uid="{00000000-0005-0000-0000-000007430000}"/>
    <cellStyle name="Comma 117 2 6" xfId="17194" xr:uid="{00000000-0005-0000-0000-000008430000}"/>
    <cellStyle name="Comma 117 2 7" xfId="17195" xr:uid="{00000000-0005-0000-0000-000009430000}"/>
    <cellStyle name="Comma 117 3" xfId="17196" xr:uid="{00000000-0005-0000-0000-00000A430000}"/>
    <cellStyle name="Comma 117 3 2" xfId="17197" xr:uid="{00000000-0005-0000-0000-00000B430000}"/>
    <cellStyle name="Comma 117 3 3" xfId="17198" xr:uid="{00000000-0005-0000-0000-00000C430000}"/>
    <cellStyle name="Comma 117 3 4" xfId="17199" xr:uid="{00000000-0005-0000-0000-00000D430000}"/>
    <cellStyle name="Comma 117 3 5" xfId="17200" xr:uid="{00000000-0005-0000-0000-00000E430000}"/>
    <cellStyle name="Comma 117 3 6" xfId="17201" xr:uid="{00000000-0005-0000-0000-00000F430000}"/>
    <cellStyle name="Comma 117 4" xfId="17202" xr:uid="{00000000-0005-0000-0000-000010430000}"/>
    <cellStyle name="Comma 117 5" xfId="17203" xr:uid="{00000000-0005-0000-0000-000011430000}"/>
    <cellStyle name="Comma 117 6" xfId="17204" xr:uid="{00000000-0005-0000-0000-000012430000}"/>
    <cellStyle name="Comma 117 7" xfId="17205" xr:uid="{00000000-0005-0000-0000-000013430000}"/>
    <cellStyle name="Comma 117 8" xfId="17206" xr:uid="{00000000-0005-0000-0000-000014430000}"/>
    <cellStyle name="Comma 118" xfId="17207" xr:uid="{00000000-0005-0000-0000-000015430000}"/>
    <cellStyle name="Comma 118 2" xfId="17208" xr:uid="{00000000-0005-0000-0000-000016430000}"/>
    <cellStyle name="Comma 118 2 2" xfId="17209" xr:uid="{00000000-0005-0000-0000-000017430000}"/>
    <cellStyle name="Comma 118 2 2 2" xfId="17210" xr:uid="{00000000-0005-0000-0000-000018430000}"/>
    <cellStyle name="Comma 118 2 2 3" xfId="17211" xr:uid="{00000000-0005-0000-0000-000019430000}"/>
    <cellStyle name="Comma 118 2 2 4" xfId="17212" xr:uid="{00000000-0005-0000-0000-00001A430000}"/>
    <cellStyle name="Comma 118 2 2 5" xfId="17213" xr:uid="{00000000-0005-0000-0000-00001B430000}"/>
    <cellStyle name="Comma 118 2 2 6" xfId="17214" xr:uid="{00000000-0005-0000-0000-00001C430000}"/>
    <cellStyle name="Comma 118 2 3" xfId="17215" xr:uid="{00000000-0005-0000-0000-00001D430000}"/>
    <cellStyle name="Comma 118 2 4" xfId="17216" xr:uid="{00000000-0005-0000-0000-00001E430000}"/>
    <cellStyle name="Comma 118 2 5" xfId="17217" xr:uid="{00000000-0005-0000-0000-00001F430000}"/>
    <cellStyle name="Comma 118 2 6" xfId="17218" xr:uid="{00000000-0005-0000-0000-000020430000}"/>
    <cellStyle name="Comma 118 2 7" xfId="17219" xr:uid="{00000000-0005-0000-0000-000021430000}"/>
    <cellStyle name="Comma 118 3" xfId="17220" xr:uid="{00000000-0005-0000-0000-000022430000}"/>
    <cellStyle name="Comma 118 3 2" xfId="17221" xr:uid="{00000000-0005-0000-0000-000023430000}"/>
    <cellStyle name="Comma 118 3 3" xfId="17222" xr:uid="{00000000-0005-0000-0000-000024430000}"/>
    <cellStyle name="Comma 118 3 4" xfId="17223" xr:uid="{00000000-0005-0000-0000-000025430000}"/>
    <cellStyle name="Comma 118 3 5" xfId="17224" xr:uid="{00000000-0005-0000-0000-000026430000}"/>
    <cellStyle name="Comma 118 3 6" xfId="17225" xr:uid="{00000000-0005-0000-0000-000027430000}"/>
    <cellStyle name="Comma 118 4" xfId="17226" xr:uid="{00000000-0005-0000-0000-000028430000}"/>
    <cellStyle name="Comma 118 5" xfId="17227" xr:uid="{00000000-0005-0000-0000-000029430000}"/>
    <cellStyle name="Comma 118 6" xfId="17228" xr:uid="{00000000-0005-0000-0000-00002A430000}"/>
    <cellStyle name="Comma 118 7" xfId="17229" xr:uid="{00000000-0005-0000-0000-00002B430000}"/>
    <cellStyle name="Comma 118 8" xfId="17230" xr:uid="{00000000-0005-0000-0000-00002C430000}"/>
    <cellStyle name="Comma 119" xfId="17231" xr:uid="{00000000-0005-0000-0000-00002D430000}"/>
    <cellStyle name="Comma 12" xfId="17232" xr:uid="{00000000-0005-0000-0000-00002E430000}"/>
    <cellStyle name="Comma 12 2" xfId="17233" xr:uid="{00000000-0005-0000-0000-00002F430000}"/>
    <cellStyle name="Comma 120" xfId="17234" xr:uid="{00000000-0005-0000-0000-000030430000}"/>
    <cellStyle name="Comma 121" xfId="17235" xr:uid="{00000000-0005-0000-0000-000031430000}"/>
    <cellStyle name="Comma 122" xfId="17236" xr:uid="{00000000-0005-0000-0000-000032430000}"/>
    <cellStyle name="Comma 123" xfId="17237" xr:uid="{00000000-0005-0000-0000-000033430000}"/>
    <cellStyle name="Comma 124" xfId="17238" xr:uid="{00000000-0005-0000-0000-000034430000}"/>
    <cellStyle name="Comma 125" xfId="17239" xr:uid="{00000000-0005-0000-0000-000035430000}"/>
    <cellStyle name="Comma 126" xfId="17240" xr:uid="{00000000-0005-0000-0000-000036430000}"/>
    <cellStyle name="Comma 127" xfId="17241" xr:uid="{00000000-0005-0000-0000-000037430000}"/>
    <cellStyle name="Comma 128" xfId="17242" xr:uid="{00000000-0005-0000-0000-000038430000}"/>
    <cellStyle name="Comma 129" xfId="17243" xr:uid="{00000000-0005-0000-0000-000039430000}"/>
    <cellStyle name="Comma 13" xfId="17244" xr:uid="{00000000-0005-0000-0000-00003A430000}"/>
    <cellStyle name="Comma 13 2" xfId="17245" xr:uid="{00000000-0005-0000-0000-00003B430000}"/>
    <cellStyle name="Comma 130" xfId="17246" xr:uid="{00000000-0005-0000-0000-00003C430000}"/>
    <cellStyle name="Comma 131" xfId="17247" xr:uid="{00000000-0005-0000-0000-00003D430000}"/>
    <cellStyle name="Comma 14" xfId="17248" xr:uid="{00000000-0005-0000-0000-00003E430000}"/>
    <cellStyle name="Comma 14 2" xfId="17249" xr:uid="{00000000-0005-0000-0000-00003F430000}"/>
    <cellStyle name="Comma 15" xfId="17250" xr:uid="{00000000-0005-0000-0000-000040430000}"/>
    <cellStyle name="Comma 15 2" xfId="17251" xr:uid="{00000000-0005-0000-0000-000041430000}"/>
    <cellStyle name="Comma 16" xfId="17252" xr:uid="{00000000-0005-0000-0000-000042430000}"/>
    <cellStyle name="Comma 16 2" xfId="17253" xr:uid="{00000000-0005-0000-0000-000043430000}"/>
    <cellStyle name="Comma 17" xfId="17254" xr:uid="{00000000-0005-0000-0000-000044430000}"/>
    <cellStyle name="Comma 17 2" xfId="17255" xr:uid="{00000000-0005-0000-0000-000045430000}"/>
    <cellStyle name="Comma 18" xfId="17256" xr:uid="{00000000-0005-0000-0000-000046430000}"/>
    <cellStyle name="Comma 18 2" xfId="17257" xr:uid="{00000000-0005-0000-0000-000047430000}"/>
    <cellStyle name="Comma 19" xfId="17258" xr:uid="{00000000-0005-0000-0000-000048430000}"/>
    <cellStyle name="Comma 19 2" xfId="17259" xr:uid="{00000000-0005-0000-0000-000049430000}"/>
    <cellStyle name="Comma 2" xfId="17260" xr:uid="{00000000-0005-0000-0000-00004A430000}"/>
    <cellStyle name="Comma 2 10" xfId="17261" xr:uid="{00000000-0005-0000-0000-00004B430000}"/>
    <cellStyle name="Comma 2 2" xfId="17262" xr:uid="{00000000-0005-0000-0000-00004C430000}"/>
    <cellStyle name="Comma 2 2 2" xfId="17263" xr:uid="{00000000-0005-0000-0000-00004D430000}"/>
    <cellStyle name="Comma 2 2 3" xfId="17264" xr:uid="{00000000-0005-0000-0000-00004E430000}"/>
    <cellStyle name="Comma 2 3" xfId="17265" xr:uid="{00000000-0005-0000-0000-00004F430000}"/>
    <cellStyle name="Comma 2 3 2" xfId="17266" xr:uid="{00000000-0005-0000-0000-000050430000}"/>
    <cellStyle name="Comma 2 3 3" xfId="17267" xr:uid="{00000000-0005-0000-0000-000051430000}"/>
    <cellStyle name="Comma 2 3 4" xfId="17268" xr:uid="{00000000-0005-0000-0000-000052430000}"/>
    <cellStyle name="Comma 2 4" xfId="17269" xr:uid="{00000000-0005-0000-0000-000053430000}"/>
    <cellStyle name="Comma 2 4 2" xfId="17270" xr:uid="{00000000-0005-0000-0000-000054430000}"/>
    <cellStyle name="Comma 2 4 3" xfId="17271" xr:uid="{00000000-0005-0000-0000-000055430000}"/>
    <cellStyle name="Comma 2 4 3 10" xfId="17272" xr:uid="{00000000-0005-0000-0000-000056430000}"/>
    <cellStyle name="Comma 2 4 3 2" xfId="17273" xr:uid="{00000000-0005-0000-0000-000057430000}"/>
    <cellStyle name="Comma 2 4 3 2 2" xfId="17274" xr:uid="{00000000-0005-0000-0000-000058430000}"/>
    <cellStyle name="Comma 2 4 3 2 2 2" xfId="17275" xr:uid="{00000000-0005-0000-0000-000059430000}"/>
    <cellStyle name="Comma 2 4 3 2 2 2 2" xfId="17276" xr:uid="{00000000-0005-0000-0000-00005A430000}"/>
    <cellStyle name="Comma 2 4 3 2 2 2 2 2" xfId="17277" xr:uid="{00000000-0005-0000-0000-00005B430000}"/>
    <cellStyle name="Comma 2 4 3 2 2 2 2 3" xfId="17278" xr:uid="{00000000-0005-0000-0000-00005C430000}"/>
    <cellStyle name="Comma 2 4 3 2 2 2 2 4" xfId="17279" xr:uid="{00000000-0005-0000-0000-00005D430000}"/>
    <cellStyle name="Comma 2 4 3 2 2 2 2 5" xfId="17280" xr:uid="{00000000-0005-0000-0000-00005E430000}"/>
    <cellStyle name="Comma 2 4 3 2 2 2 2 6" xfId="17281" xr:uid="{00000000-0005-0000-0000-00005F430000}"/>
    <cellStyle name="Comma 2 4 3 2 2 2 3" xfId="17282" xr:uid="{00000000-0005-0000-0000-000060430000}"/>
    <cellStyle name="Comma 2 4 3 2 2 2 4" xfId="17283" xr:uid="{00000000-0005-0000-0000-000061430000}"/>
    <cellStyle name="Comma 2 4 3 2 2 2 5" xfId="17284" xr:uid="{00000000-0005-0000-0000-000062430000}"/>
    <cellStyle name="Comma 2 4 3 2 2 2 6" xfId="17285" xr:uid="{00000000-0005-0000-0000-000063430000}"/>
    <cellStyle name="Comma 2 4 3 2 2 2 7" xfId="17286" xr:uid="{00000000-0005-0000-0000-000064430000}"/>
    <cellStyle name="Comma 2 4 3 2 2 3" xfId="17287" xr:uid="{00000000-0005-0000-0000-000065430000}"/>
    <cellStyle name="Comma 2 4 3 2 2 3 2" xfId="17288" xr:uid="{00000000-0005-0000-0000-000066430000}"/>
    <cellStyle name="Comma 2 4 3 2 2 3 3" xfId="17289" xr:uid="{00000000-0005-0000-0000-000067430000}"/>
    <cellStyle name="Comma 2 4 3 2 2 3 4" xfId="17290" xr:uid="{00000000-0005-0000-0000-000068430000}"/>
    <cellStyle name="Comma 2 4 3 2 2 3 5" xfId="17291" xr:uid="{00000000-0005-0000-0000-000069430000}"/>
    <cellStyle name="Comma 2 4 3 2 2 3 6" xfId="17292" xr:uid="{00000000-0005-0000-0000-00006A430000}"/>
    <cellStyle name="Comma 2 4 3 2 2 4" xfId="17293" xr:uid="{00000000-0005-0000-0000-00006B430000}"/>
    <cellStyle name="Comma 2 4 3 2 2 5" xfId="17294" xr:uid="{00000000-0005-0000-0000-00006C430000}"/>
    <cellStyle name="Comma 2 4 3 2 2 6" xfId="17295" xr:uid="{00000000-0005-0000-0000-00006D430000}"/>
    <cellStyle name="Comma 2 4 3 2 2 7" xfId="17296" xr:uid="{00000000-0005-0000-0000-00006E430000}"/>
    <cellStyle name="Comma 2 4 3 2 2 8" xfId="17297" xr:uid="{00000000-0005-0000-0000-00006F430000}"/>
    <cellStyle name="Comma 2 4 3 2 3" xfId="17298" xr:uid="{00000000-0005-0000-0000-000070430000}"/>
    <cellStyle name="Comma 2 4 3 2 3 2" xfId="17299" xr:uid="{00000000-0005-0000-0000-000071430000}"/>
    <cellStyle name="Comma 2 4 3 2 3 2 2" xfId="17300" xr:uid="{00000000-0005-0000-0000-000072430000}"/>
    <cellStyle name="Comma 2 4 3 2 3 2 3" xfId="17301" xr:uid="{00000000-0005-0000-0000-000073430000}"/>
    <cellStyle name="Comma 2 4 3 2 3 2 4" xfId="17302" xr:uid="{00000000-0005-0000-0000-000074430000}"/>
    <cellStyle name="Comma 2 4 3 2 3 2 5" xfId="17303" xr:uid="{00000000-0005-0000-0000-000075430000}"/>
    <cellStyle name="Comma 2 4 3 2 3 2 6" xfId="17304" xr:uid="{00000000-0005-0000-0000-000076430000}"/>
    <cellStyle name="Comma 2 4 3 2 3 3" xfId="17305" xr:uid="{00000000-0005-0000-0000-000077430000}"/>
    <cellStyle name="Comma 2 4 3 2 3 4" xfId="17306" xr:uid="{00000000-0005-0000-0000-000078430000}"/>
    <cellStyle name="Comma 2 4 3 2 3 5" xfId="17307" xr:uid="{00000000-0005-0000-0000-000079430000}"/>
    <cellStyle name="Comma 2 4 3 2 3 6" xfId="17308" xr:uid="{00000000-0005-0000-0000-00007A430000}"/>
    <cellStyle name="Comma 2 4 3 2 3 7" xfId="17309" xr:uid="{00000000-0005-0000-0000-00007B430000}"/>
    <cellStyle name="Comma 2 4 3 2 4" xfId="17310" xr:uid="{00000000-0005-0000-0000-00007C430000}"/>
    <cellStyle name="Comma 2 4 3 2 4 2" xfId="17311" xr:uid="{00000000-0005-0000-0000-00007D430000}"/>
    <cellStyle name="Comma 2 4 3 2 4 3" xfId="17312" xr:uid="{00000000-0005-0000-0000-00007E430000}"/>
    <cellStyle name="Comma 2 4 3 2 4 4" xfId="17313" xr:uid="{00000000-0005-0000-0000-00007F430000}"/>
    <cellStyle name="Comma 2 4 3 2 4 5" xfId="17314" xr:uid="{00000000-0005-0000-0000-000080430000}"/>
    <cellStyle name="Comma 2 4 3 2 4 6" xfId="17315" xr:uid="{00000000-0005-0000-0000-000081430000}"/>
    <cellStyle name="Comma 2 4 3 2 5" xfId="17316" xr:uid="{00000000-0005-0000-0000-000082430000}"/>
    <cellStyle name="Comma 2 4 3 2 6" xfId="17317" xr:uid="{00000000-0005-0000-0000-000083430000}"/>
    <cellStyle name="Comma 2 4 3 2 7" xfId="17318" xr:uid="{00000000-0005-0000-0000-000084430000}"/>
    <cellStyle name="Comma 2 4 3 2 8" xfId="17319" xr:uid="{00000000-0005-0000-0000-000085430000}"/>
    <cellStyle name="Comma 2 4 3 2 9" xfId="17320" xr:uid="{00000000-0005-0000-0000-000086430000}"/>
    <cellStyle name="Comma 2 4 3 3" xfId="17321" xr:uid="{00000000-0005-0000-0000-000087430000}"/>
    <cellStyle name="Comma 2 4 3 3 2" xfId="17322" xr:uid="{00000000-0005-0000-0000-000088430000}"/>
    <cellStyle name="Comma 2 4 3 3 2 2" xfId="17323" xr:uid="{00000000-0005-0000-0000-000089430000}"/>
    <cellStyle name="Comma 2 4 3 3 2 2 2" xfId="17324" xr:uid="{00000000-0005-0000-0000-00008A430000}"/>
    <cellStyle name="Comma 2 4 3 3 2 2 3" xfId="17325" xr:uid="{00000000-0005-0000-0000-00008B430000}"/>
    <cellStyle name="Comma 2 4 3 3 2 2 4" xfId="17326" xr:uid="{00000000-0005-0000-0000-00008C430000}"/>
    <cellStyle name="Comma 2 4 3 3 2 2 5" xfId="17327" xr:uid="{00000000-0005-0000-0000-00008D430000}"/>
    <cellStyle name="Comma 2 4 3 3 2 2 6" xfId="17328" xr:uid="{00000000-0005-0000-0000-00008E430000}"/>
    <cellStyle name="Comma 2 4 3 3 2 3" xfId="17329" xr:uid="{00000000-0005-0000-0000-00008F430000}"/>
    <cellStyle name="Comma 2 4 3 3 2 4" xfId="17330" xr:uid="{00000000-0005-0000-0000-000090430000}"/>
    <cellStyle name="Comma 2 4 3 3 2 5" xfId="17331" xr:uid="{00000000-0005-0000-0000-000091430000}"/>
    <cellStyle name="Comma 2 4 3 3 2 6" xfId="17332" xr:uid="{00000000-0005-0000-0000-000092430000}"/>
    <cellStyle name="Comma 2 4 3 3 2 7" xfId="17333" xr:uid="{00000000-0005-0000-0000-000093430000}"/>
    <cellStyle name="Comma 2 4 3 3 3" xfId="17334" xr:uid="{00000000-0005-0000-0000-000094430000}"/>
    <cellStyle name="Comma 2 4 3 3 3 2" xfId="17335" xr:uid="{00000000-0005-0000-0000-000095430000}"/>
    <cellStyle name="Comma 2 4 3 3 3 3" xfId="17336" xr:uid="{00000000-0005-0000-0000-000096430000}"/>
    <cellStyle name="Comma 2 4 3 3 3 4" xfId="17337" xr:uid="{00000000-0005-0000-0000-000097430000}"/>
    <cellStyle name="Comma 2 4 3 3 3 5" xfId="17338" xr:uid="{00000000-0005-0000-0000-000098430000}"/>
    <cellStyle name="Comma 2 4 3 3 3 6" xfId="17339" xr:uid="{00000000-0005-0000-0000-000099430000}"/>
    <cellStyle name="Comma 2 4 3 3 4" xfId="17340" xr:uid="{00000000-0005-0000-0000-00009A430000}"/>
    <cellStyle name="Comma 2 4 3 3 5" xfId="17341" xr:uid="{00000000-0005-0000-0000-00009B430000}"/>
    <cellStyle name="Comma 2 4 3 3 6" xfId="17342" xr:uid="{00000000-0005-0000-0000-00009C430000}"/>
    <cellStyle name="Comma 2 4 3 3 7" xfId="17343" xr:uid="{00000000-0005-0000-0000-00009D430000}"/>
    <cellStyle name="Comma 2 4 3 3 8" xfId="17344" xr:uid="{00000000-0005-0000-0000-00009E430000}"/>
    <cellStyle name="Comma 2 4 3 4" xfId="17345" xr:uid="{00000000-0005-0000-0000-00009F430000}"/>
    <cellStyle name="Comma 2 4 3 4 2" xfId="17346" xr:uid="{00000000-0005-0000-0000-0000A0430000}"/>
    <cellStyle name="Comma 2 4 3 4 2 2" xfId="17347" xr:uid="{00000000-0005-0000-0000-0000A1430000}"/>
    <cellStyle name="Comma 2 4 3 4 2 3" xfId="17348" xr:uid="{00000000-0005-0000-0000-0000A2430000}"/>
    <cellStyle name="Comma 2 4 3 4 2 4" xfId="17349" xr:uid="{00000000-0005-0000-0000-0000A3430000}"/>
    <cellStyle name="Comma 2 4 3 4 2 5" xfId="17350" xr:uid="{00000000-0005-0000-0000-0000A4430000}"/>
    <cellStyle name="Comma 2 4 3 4 2 6" xfId="17351" xr:uid="{00000000-0005-0000-0000-0000A5430000}"/>
    <cellStyle name="Comma 2 4 3 4 3" xfId="17352" xr:uid="{00000000-0005-0000-0000-0000A6430000}"/>
    <cellStyle name="Comma 2 4 3 4 4" xfId="17353" xr:uid="{00000000-0005-0000-0000-0000A7430000}"/>
    <cellStyle name="Comma 2 4 3 4 5" xfId="17354" xr:uid="{00000000-0005-0000-0000-0000A8430000}"/>
    <cellStyle name="Comma 2 4 3 4 6" xfId="17355" xr:uid="{00000000-0005-0000-0000-0000A9430000}"/>
    <cellStyle name="Comma 2 4 3 4 7" xfId="17356" xr:uid="{00000000-0005-0000-0000-0000AA430000}"/>
    <cellStyle name="Comma 2 4 3 5" xfId="17357" xr:uid="{00000000-0005-0000-0000-0000AB430000}"/>
    <cellStyle name="Comma 2 4 3 5 2" xfId="17358" xr:uid="{00000000-0005-0000-0000-0000AC430000}"/>
    <cellStyle name="Comma 2 4 3 5 3" xfId="17359" xr:uid="{00000000-0005-0000-0000-0000AD430000}"/>
    <cellStyle name="Comma 2 4 3 5 4" xfId="17360" xr:uid="{00000000-0005-0000-0000-0000AE430000}"/>
    <cellStyle name="Comma 2 4 3 5 5" xfId="17361" xr:uid="{00000000-0005-0000-0000-0000AF430000}"/>
    <cellStyle name="Comma 2 4 3 5 6" xfId="17362" xr:uid="{00000000-0005-0000-0000-0000B0430000}"/>
    <cellStyle name="Comma 2 4 3 6" xfId="17363" xr:uid="{00000000-0005-0000-0000-0000B1430000}"/>
    <cellStyle name="Comma 2 4 3 7" xfId="17364" xr:uid="{00000000-0005-0000-0000-0000B2430000}"/>
    <cellStyle name="Comma 2 4 3 8" xfId="17365" xr:uid="{00000000-0005-0000-0000-0000B3430000}"/>
    <cellStyle name="Comma 2 4 3 9" xfId="17366" xr:uid="{00000000-0005-0000-0000-0000B4430000}"/>
    <cellStyle name="Comma 2 4 4" xfId="17367" xr:uid="{00000000-0005-0000-0000-0000B5430000}"/>
    <cellStyle name="Comma 2 4 4 10" xfId="17368" xr:uid="{00000000-0005-0000-0000-0000B6430000}"/>
    <cellStyle name="Comma 2 4 4 2" xfId="17369" xr:uid="{00000000-0005-0000-0000-0000B7430000}"/>
    <cellStyle name="Comma 2 4 4 2 2" xfId="17370" xr:uid="{00000000-0005-0000-0000-0000B8430000}"/>
    <cellStyle name="Comma 2 4 4 2 2 2" xfId="17371" xr:uid="{00000000-0005-0000-0000-0000B9430000}"/>
    <cellStyle name="Comma 2 4 4 2 2 2 2" xfId="17372" xr:uid="{00000000-0005-0000-0000-0000BA430000}"/>
    <cellStyle name="Comma 2 4 4 2 2 2 2 2" xfId="17373" xr:uid="{00000000-0005-0000-0000-0000BB430000}"/>
    <cellStyle name="Comma 2 4 4 2 2 2 2 3" xfId="17374" xr:uid="{00000000-0005-0000-0000-0000BC430000}"/>
    <cellStyle name="Comma 2 4 4 2 2 2 2 4" xfId="17375" xr:uid="{00000000-0005-0000-0000-0000BD430000}"/>
    <cellStyle name="Comma 2 4 4 2 2 2 2 5" xfId="17376" xr:uid="{00000000-0005-0000-0000-0000BE430000}"/>
    <cellStyle name="Comma 2 4 4 2 2 2 2 6" xfId="17377" xr:uid="{00000000-0005-0000-0000-0000BF430000}"/>
    <cellStyle name="Comma 2 4 4 2 2 2 3" xfId="17378" xr:uid="{00000000-0005-0000-0000-0000C0430000}"/>
    <cellStyle name="Comma 2 4 4 2 2 2 4" xfId="17379" xr:uid="{00000000-0005-0000-0000-0000C1430000}"/>
    <cellStyle name="Comma 2 4 4 2 2 2 5" xfId="17380" xr:uid="{00000000-0005-0000-0000-0000C2430000}"/>
    <cellStyle name="Comma 2 4 4 2 2 2 6" xfId="17381" xr:uid="{00000000-0005-0000-0000-0000C3430000}"/>
    <cellStyle name="Comma 2 4 4 2 2 2 7" xfId="17382" xr:uid="{00000000-0005-0000-0000-0000C4430000}"/>
    <cellStyle name="Comma 2 4 4 2 2 3" xfId="17383" xr:uid="{00000000-0005-0000-0000-0000C5430000}"/>
    <cellStyle name="Comma 2 4 4 2 2 3 2" xfId="17384" xr:uid="{00000000-0005-0000-0000-0000C6430000}"/>
    <cellStyle name="Comma 2 4 4 2 2 3 3" xfId="17385" xr:uid="{00000000-0005-0000-0000-0000C7430000}"/>
    <cellStyle name="Comma 2 4 4 2 2 3 4" xfId="17386" xr:uid="{00000000-0005-0000-0000-0000C8430000}"/>
    <cellStyle name="Comma 2 4 4 2 2 3 5" xfId="17387" xr:uid="{00000000-0005-0000-0000-0000C9430000}"/>
    <cellStyle name="Comma 2 4 4 2 2 3 6" xfId="17388" xr:uid="{00000000-0005-0000-0000-0000CA430000}"/>
    <cellStyle name="Comma 2 4 4 2 2 4" xfId="17389" xr:uid="{00000000-0005-0000-0000-0000CB430000}"/>
    <cellStyle name="Comma 2 4 4 2 2 5" xfId="17390" xr:uid="{00000000-0005-0000-0000-0000CC430000}"/>
    <cellStyle name="Comma 2 4 4 2 2 6" xfId="17391" xr:uid="{00000000-0005-0000-0000-0000CD430000}"/>
    <cellStyle name="Comma 2 4 4 2 2 7" xfId="17392" xr:uid="{00000000-0005-0000-0000-0000CE430000}"/>
    <cellStyle name="Comma 2 4 4 2 2 8" xfId="17393" xr:uid="{00000000-0005-0000-0000-0000CF430000}"/>
    <cellStyle name="Comma 2 4 4 2 3" xfId="17394" xr:uid="{00000000-0005-0000-0000-0000D0430000}"/>
    <cellStyle name="Comma 2 4 4 2 3 2" xfId="17395" xr:uid="{00000000-0005-0000-0000-0000D1430000}"/>
    <cellStyle name="Comma 2 4 4 2 3 2 2" xfId="17396" xr:uid="{00000000-0005-0000-0000-0000D2430000}"/>
    <cellStyle name="Comma 2 4 4 2 3 2 3" xfId="17397" xr:uid="{00000000-0005-0000-0000-0000D3430000}"/>
    <cellStyle name="Comma 2 4 4 2 3 2 4" xfId="17398" xr:uid="{00000000-0005-0000-0000-0000D4430000}"/>
    <cellStyle name="Comma 2 4 4 2 3 2 5" xfId="17399" xr:uid="{00000000-0005-0000-0000-0000D5430000}"/>
    <cellStyle name="Comma 2 4 4 2 3 2 6" xfId="17400" xr:uid="{00000000-0005-0000-0000-0000D6430000}"/>
    <cellStyle name="Comma 2 4 4 2 3 3" xfId="17401" xr:uid="{00000000-0005-0000-0000-0000D7430000}"/>
    <cellStyle name="Comma 2 4 4 2 3 4" xfId="17402" xr:uid="{00000000-0005-0000-0000-0000D8430000}"/>
    <cellStyle name="Comma 2 4 4 2 3 5" xfId="17403" xr:uid="{00000000-0005-0000-0000-0000D9430000}"/>
    <cellStyle name="Comma 2 4 4 2 3 6" xfId="17404" xr:uid="{00000000-0005-0000-0000-0000DA430000}"/>
    <cellStyle name="Comma 2 4 4 2 3 7" xfId="17405" xr:uid="{00000000-0005-0000-0000-0000DB430000}"/>
    <cellStyle name="Comma 2 4 4 2 4" xfId="17406" xr:uid="{00000000-0005-0000-0000-0000DC430000}"/>
    <cellStyle name="Comma 2 4 4 2 4 2" xfId="17407" xr:uid="{00000000-0005-0000-0000-0000DD430000}"/>
    <cellStyle name="Comma 2 4 4 2 4 3" xfId="17408" xr:uid="{00000000-0005-0000-0000-0000DE430000}"/>
    <cellStyle name="Comma 2 4 4 2 4 4" xfId="17409" xr:uid="{00000000-0005-0000-0000-0000DF430000}"/>
    <cellStyle name="Comma 2 4 4 2 4 5" xfId="17410" xr:uid="{00000000-0005-0000-0000-0000E0430000}"/>
    <cellStyle name="Comma 2 4 4 2 4 6" xfId="17411" xr:uid="{00000000-0005-0000-0000-0000E1430000}"/>
    <cellStyle name="Comma 2 4 4 2 5" xfId="17412" xr:uid="{00000000-0005-0000-0000-0000E2430000}"/>
    <cellStyle name="Comma 2 4 4 2 6" xfId="17413" xr:uid="{00000000-0005-0000-0000-0000E3430000}"/>
    <cellStyle name="Comma 2 4 4 2 7" xfId="17414" xr:uid="{00000000-0005-0000-0000-0000E4430000}"/>
    <cellStyle name="Comma 2 4 4 2 8" xfId="17415" xr:uid="{00000000-0005-0000-0000-0000E5430000}"/>
    <cellStyle name="Comma 2 4 4 2 9" xfId="17416" xr:uid="{00000000-0005-0000-0000-0000E6430000}"/>
    <cellStyle name="Comma 2 4 4 3" xfId="17417" xr:uid="{00000000-0005-0000-0000-0000E7430000}"/>
    <cellStyle name="Comma 2 4 4 3 2" xfId="17418" xr:uid="{00000000-0005-0000-0000-0000E8430000}"/>
    <cellStyle name="Comma 2 4 4 3 2 2" xfId="17419" xr:uid="{00000000-0005-0000-0000-0000E9430000}"/>
    <cellStyle name="Comma 2 4 4 3 2 2 2" xfId="17420" xr:uid="{00000000-0005-0000-0000-0000EA430000}"/>
    <cellStyle name="Comma 2 4 4 3 2 2 3" xfId="17421" xr:uid="{00000000-0005-0000-0000-0000EB430000}"/>
    <cellStyle name="Comma 2 4 4 3 2 2 4" xfId="17422" xr:uid="{00000000-0005-0000-0000-0000EC430000}"/>
    <cellStyle name="Comma 2 4 4 3 2 2 5" xfId="17423" xr:uid="{00000000-0005-0000-0000-0000ED430000}"/>
    <cellStyle name="Comma 2 4 4 3 2 2 6" xfId="17424" xr:uid="{00000000-0005-0000-0000-0000EE430000}"/>
    <cellStyle name="Comma 2 4 4 3 2 3" xfId="17425" xr:uid="{00000000-0005-0000-0000-0000EF430000}"/>
    <cellStyle name="Comma 2 4 4 3 2 4" xfId="17426" xr:uid="{00000000-0005-0000-0000-0000F0430000}"/>
    <cellStyle name="Comma 2 4 4 3 2 5" xfId="17427" xr:uid="{00000000-0005-0000-0000-0000F1430000}"/>
    <cellStyle name="Comma 2 4 4 3 2 6" xfId="17428" xr:uid="{00000000-0005-0000-0000-0000F2430000}"/>
    <cellStyle name="Comma 2 4 4 3 2 7" xfId="17429" xr:uid="{00000000-0005-0000-0000-0000F3430000}"/>
    <cellStyle name="Comma 2 4 4 3 3" xfId="17430" xr:uid="{00000000-0005-0000-0000-0000F4430000}"/>
    <cellStyle name="Comma 2 4 4 3 3 2" xfId="17431" xr:uid="{00000000-0005-0000-0000-0000F5430000}"/>
    <cellStyle name="Comma 2 4 4 3 3 3" xfId="17432" xr:uid="{00000000-0005-0000-0000-0000F6430000}"/>
    <cellStyle name="Comma 2 4 4 3 3 4" xfId="17433" xr:uid="{00000000-0005-0000-0000-0000F7430000}"/>
    <cellStyle name="Comma 2 4 4 3 3 5" xfId="17434" xr:uid="{00000000-0005-0000-0000-0000F8430000}"/>
    <cellStyle name="Comma 2 4 4 3 3 6" xfId="17435" xr:uid="{00000000-0005-0000-0000-0000F9430000}"/>
    <cellStyle name="Comma 2 4 4 3 4" xfId="17436" xr:uid="{00000000-0005-0000-0000-0000FA430000}"/>
    <cellStyle name="Comma 2 4 4 3 5" xfId="17437" xr:uid="{00000000-0005-0000-0000-0000FB430000}"/>
    <cellStyle name="Comma 2 4 4 3 6" xfId="17438" xr:uid="{00000000-0005-0000-0000-0000FC430000}"/>
    <cellStyle name="Comma 2 4 4 3 7" xfId="17439" xr:uid="{00000000-0005-0000-0000-0000FD430000}"/>
    <cellStyle name="Comma 2 4 4 3 8" xfId="17440" xr:uid="{00000000-0005-0000-0000-0000FE430000}"/>
    <cellStyle name="Comma 2 4 4 4" xfId="17441" xr:uid="{00000000-0005-0000-0000-0000FF430000}"/>
    <cellStyle name="Comma 2 4 4 4 2" xfId="17442" xr:uid="{00000000-0005-0000-0000-000000440000}"/>
    <cellStyle name="Comma 2 4 4 4 2 2" xfId="17443" xr:uid="{00000000-0005-0000-0000-000001440000}"/>
    <cellStyle name="Comma 2 4 4 4 2 3" xfId="17444" xr:uid="{00000000-0005-0000-0000-000002440000}"/>
    <cellStyle name="Comma 2 4 4 4 2 4" xfId="17445" xr:uid="{00000000-0005-0000-0000-000003440000}"/>
    <cellStyle name="Comma 2 4 4 4 2 5" xfId="17446" xr:uid="{00000000-0005-0000-0000-000004440000}"/>
    <cellStyle name="Comma 2 4 4 4 2 6" xfId="17447" xr:uid="{00000000-0005-0000-0000-000005440000}"/>
    <cellStyle name="Comma 2 4 4 4 3" xfId="17448" xr:uid="{00000000-0005-0000-0000-000006440000}"/>
    <cellStyle name="Comma 2 4 4 4 4" xfId="17449" xr:uid="{00000000-0005-0000-0000-000007440000}"/>
    <cellStyle name="Comma 2 4 4 4 5" xfId="17450" xr:uid="{00000000-0005-0000-0000-000008440000}"/>
    <cellStyle name="Comma 2 4 4 4 6" xfId="17451" xr:uid="{00000000-0005-0000-0000-000009440000}"/>
    <cellStyle name="Comma 2 4 4 4 7" xfId="17452" xr:uid="{00000000-0005-0000-0000-00000A440000}"/>
    <cellStyle name="Comma 2 4 4 5" xfId="17453" xr:uid="{00000000-0005-0000-0000-00000B440000}"/>
    <cellStyle name="Comma 2 4 4 5 2" xfId="17454" xr:uid="{00000000-0005-0000-0000-00000C440000}"/>
    <cellStyle name="Comma 2 4 4 5 3" xfId="17455" xr:uid="{00000000-0005-0000-0000-00000D440000}"/>
    <cellStyle name="Comma 2 4 4 5 4" xfId="17456" xr:uid="{00000000-0005-0000-0000-00000E440000}"/>
    <cellStyle name="Comma 2 4 4 5 5" xfId="17457" xr:uid="{00000000-0005-0000-0000-00000F440000}"/>
    <cellStyle name="Comma 2 4 4 5 6" xfId="17458" xr:uid="{00000000-0005-0000-0000-000010440000}"/>
    <cellStyle name="Comma 2 4 4 6" xfId="17459" xr:uid="{00000000-0005-0000-0000-000011440000}"/>
    <cellStyle name="Comma 2 4 4 7" xfId="17460" xr:uid="{00000000-0005-0000-0000-000012440000}"/>
    <cellStyle name="Comma 2 4 4 8" xfId="17461" xr:uid="{00000000-0005-0000-0000-000013440000}"/>
    <cellStyle name="Comma 2 4 4 9" xfId="17462" xr:uid="{00000000-0005-0000-0000-000014440000}"/>
    <cellStyle name="Comma 2 4 5" xfId="17463" xr:uid="{00000000-0005-0000-0000-000015440000}"/>
    <cellStyle name="Comma 2 4 5 2" xfId="17464" xr:uid="{00000000-0005-0000-0000-000016440000}"/>
    <cellStyle name="Comma 2 4 5 2 2" xfId="17465" xr:uid="{00000000-0005-0000-0000-000017440000}"/>
    <cellStyle name="Comma 2 4 5 2 2 2" xfId="17466" xr:uid="{00000000-0005-0000-0000-000018440000}"/>
    <cellStyle name="Comma 2 4 5 2 2 2 2" xfId="17467" xr:uid="{00000000-0005-0000-0000-000019440000}"/>
    <cellStyle name="Comma 2 4 5 2 2 2 3" xfId="17468" xr:uid="{00000000-0005-0000-0000-00001A440000}"/>
    <cellStyle name="Comma 2 4 5 2 2 2 4" xfId="17469" xr:uid="{00000000-0005-0000-0000-00001B440000}"/>
    <cellStyle name="Comma 2 4 5 2 2 2 5" xfId="17470" xr:uid="{00000000-0005-0000-0000-00001C440000}"/>
    <cellStyle name="Comma 2 4 5 2 2 2 6" xfId="17471" xr:uid="{00000000-0005-0000-0000-00001D440000}"/>
    <cellStyle name="Comma 2 4 5 2 2 3" xfId="17472" xr:uid="{00000000-0005-0000-0000-00001E440000}"/>
    <cellStyle name="Comma 2 4 5 2 2 4" xfId="17473" xr:uid="{00000000-0005-0000-0000-00001F440000}"/>
    <cellStyle name="Comma 2 4 5 2 2 5" xfId="17474" xr:uid="{00000000-0005-0000-0000-000020440000}"/>
    <cellStyle name="Comma 2 4 5 2 2 6" xfId="17475" xr:uid="{00000000-0005-0000-0000-000021440000}"/>
    <cellStyle name="Comma 2 4 5 2 2 7" xfId="17476" xr:uid="{00000000-0005-0000-0000-000022440000}"/>
    <cellStyle name="Comma 2 4 5 2 3" xfId="17477" xr:uid="{00000000-0005-0000-0000-000023440000}"/>
    <cellStyle name="Comma 2 4 5 2 3 2" xfId="17478" xr:uid="{00000000-0005-0000-0000-000024440000}"/>
    <cellStyle name="Comma 2 4 5 2 3 3" xfId="17479" xr:uid="{00000000-0005-0000-0000-000025440000}"/>
    <cellStyle name="Comma 2 4 5 2 3 4" xfId="17480" xr:uid="{00000000-0005-0000-0000-000026440000}"/>
    <cellStyle name="Comma 2 4 5 2 3 5" xfId="17481" xr:uid="{00000000-0005-0000-0000-000027440000}"/>
    <cellStyle name="Comma 2 4 5 2 3 6" xfId="17482" xr:uid="{00000000-0005-0000-0000-000028440000}"/>
    <cellStyle name="Comma 2 4 5 2 4" xfId="17483" xr:uid="{00000000-0005-0000-0000-000029440000}"/>
    <cellStyle name="Comma 2 4 5 2 5" xfId="17484" xr:uid="{00000000-0005-0000-0000-00002A440000}"/>
    <cellStyle name="Comma 2 4 5 2 6" xfId="17485" xr:uid="{00000000-0005-0000-0000-00002B440000}"/>
    <cellStyle name="Comma 2 4 5 2 7" xfId="17486" xr:uid="{00000000-0005-0000-0000-00002C440000}"/>
    <cellStyle name="Comma 2 4 5 2 8" xfId="17487" xr:uid="{00000000-0005-0000-0000-00002D440000}"/>
    <cellStyle name="Comma 2 4 5 3" xfId="17488" xr:uid="{00000000-0005-0000-0000-00002E440000}"/>
    <cellStyle name="Comma 2 4 5 3 2" xfId="17489" xr:uid="{00000000-0005-0000-0000-00002F440000}"/>
    <cellStyle name="Comma 2 4 5 3 2 2" xfId="17490" xr:uid="{00000000-0005-0000-0000-000030440000}"/>
    <cellStyle name="Comma 2 4 5 3 2 3" xfId="17491" xr:uid="{00000000-0005-0000-0000-000031440000}"/>
    <cellStyle name="Comma 2 4 5 3 2 4" xfId="17492" xr:uid="{00000000-0005-0000-0000-000032440000}"/>
    <cellStyle name="Comma 2 4 5 3 2 5" xfId="17493" xr:uid="{00000000-0005-0000-0000-000033440000}"/>
    <cellStyle name="Comma 2 4 5 3 2 6" xfId="17494" xr:uid="{00000000-0005-0000-0000-000034440000}"/>
    <cellStyle name="Comma 2 4 5 3 3" xfId="17495" xr:uid="{00000000-0005-0000-0000-000035440000}"/>
    <cellStyle name="Comma 2 4 5 3 4" xfId="17496" xr:uid="{00000000-0005-0000-0000-000036440000}"/>
    <cellStyle name="Comma 2 4 5 3 5" xfId="17497" xr:uid="{00000000-0005-0000-0000-000037440000}"/>
    <cellStyle name="Comma 2 4 5 3 6" xfId="17498" xr:uid="{00000000-0005-0000-0000-000038440000}"/>
    <cellStyle name="Comma 2 4 5 3 7" xfId="17499" xr:uid="{00000000-0005-0000-0000-000039440000}"/>
    <cellStyle name="Comma 2 4 5 4" xfId="17500" xr:uid="{00000000-0005-0000-0000-00003A440000}"/>
    <cellStyle name="Comma 2 4 5 4 2" xfId="17501" xr:uid="{00000000-0005-0000-0000-00003B440000}"/>
    <cellStyle name="Comma 2 4 5 4 3" xfId="17502" xr:uid="{00000000-0005-0000-0000-00003C440000}"/>
    <cellStyle name="Comma 2 4 5 4 4" xfId="17503" xr:uid="{00000000-0005-0000-0000-00003D440000}"/>
    <cellStyle name="Comma 2 4 5 4 5" xfId="17504" xr:uid="{00000000-0005-0000-0000-00003E440000}"/>
    <cellStyle name="Comma 2 4 5 4 6" xfId="17505" xr:uid="{00000000-0005-0000-0000-00003F440000}"/>
    <cellStyle name="Comma 2 4 5 5" xfId="17506" xr:uid="{00000000-0005-0000-0000-000040440000}"/>
    <cellStyle name="Comma 2 4 5 6" xfId="17507" xr:uid="{00000000-0005-0000-0000-000041440000}"/>
    <cellStyle name="Comma 2 4 5 7" xfId="17508" xr:uid="{00000000-0005-0000-0000-000042440000}"/>
    <cellStyle name="Comma 2 4 5 8" xfId="17509" xr:uid="{00000000-0005-0000-0000-000043440000}"/>
    <cellStyle name="Comma 2 4 5 9" xfId="17510" xr:uid="{00000000-0005-0000-0000-000044440000}"/>
    <cellStyle name="Comma 2 4 6" xfId="17511" xr:uid="{00000000-0005-0000-0000-000045440000}"/>
    <cellStyle name="Comma 2 5" xfId="17512" xr:uid="{00000000-0005-0000-0000-000046440000}"/>
    <cellStyle name="Comma 2 6" xfId="17513" xr:uid="{00000000-0005-0000-0000-000047440000}"/>
    <cellStyle name="Comma 2 7" xfId="17514" xr:uid="{00000000-0005-0000-0000-000048440000}"/>
    <cellStyle name="Comma 2 8" xfId="17515" xr:uid="{00000000-0005-0000-0000-000049440000}"/>
    <cellStyle name="Comma 2 9" xfId="17516" xr:uid="{00000000-0005-0000-0000-00004A440000}"/>
    <cellStyle name="Comma 20" xfId="17517" xr:uid="{00000000-0005-0000-0000-00004B440000}"/>
    <cellStyle name="Comma 20 2" xfId="17518" xr:uid="{00000000-0005-0000-0000-00004C440000}"/>
    <cellStyle name="Comma 20 2 2" xfId="17519" xr:uid="{00000000-0005-0000-0000-00004D440000}"/>
    <cellStyle name="Comma 21" xfId="17520" xr:uid="{00000000-0005-0000-0000-00004E440000}"/>
    <cellStyle name="Comma 21 2" xfId="17521" xr:uid="{00000000-0005-0000-0000-00004F440000}"/>
    <cellStyle name="Comma 21 2 2" xfId="17522" xr:uid="{00000000-0005-0000-0000-000050440000}"/>
    <cellStyle name="Comma 22" xfId="17523" xr:uid="{00000000-0005-0000-0000-000051440000}"/>
    <cellStyle name="Comma 22 2" xfId="17524" xr:uid="{00000000-0005-0000-0000-000052440000}"/>
    <cellStyle name="Comma 22 2 2" xfId="17525" xr:uid="{00000000-0005-0000-0000-000053440000}"/>
    <cellStyle name="Comma 23" xfId="17526" xr:uid="{00000000-0005-0000-0000-000054440000}"/>
    <cellStyle name="Comma 23 2" xfId="17527" xr:uid="{00000000-0005-0000-0000-000055440000}"/>
    <cellStyle name="Comma 23 2 2" xfId="17528" xr:uid="{00000000-0005-0000-0000-000056440000}"/>
    <cellStyle name="Comma 24" xfId="17529" xr:uid="{00000000-0005-0000-0000-000057440000}"/>
    <cellStyle name="Comma 24 2" xfId="17530" xr:uid="{00000000-0005-0000-0000-000058440000}"/>
    <cellStyle name="Comma 25" xfId="17531" xr:uid="{00000000-0005-0000-0000-000059440000}"/>
    <cellStyle name="Comma 25 2" xfId="17532" xr:uid="{00000000-0005-0000-0000-00005A440000}"/>
    <cellStyle name="Comma 26" xfId="17533" xr:uid="{00000000-0005-0000-0000-00005B440000}"/>
    <cellStyle name="Comma 26 10" xfId="17534" xr:uid="{00000000-0005-0000-0000-00005C440000}"/>
    <cellStyle name="Comma 26 10 2" xfId="17535" xr:uid="{00000000-0005-0000-0000-00005D440000}"/>
    <cellStyle name="Comma 26 10 2 2" xfId="17536" xr:uid="{00000000-0005-0000-0000-00005E440000}"/>
    <cellStyle name="Comma 26 10 2 2 2" xfId="17537" xr:uid="{00000000-0005-0000-0000-00005F440000}"/>
    <cellStyle name="Comma 26 10 2 2 2 2" xfId="17538" xr:uid="{00000000-0005-0000-0000-000060440000}"/>
    <cellStyle name="Comma 26 10 2 2 2 3" xfId="17539" xr:uid="{00000000-0005-0000-0000-000061440000}"/>
    <cellStyle name="Comma 26 10 2 2 2 4" xfId="17540" xr:uid="{00000000-0005-0000-0000-000062440000}"/>
    <cellStyle name="Comma 26 10 2 2 2 5" xfId="17541" xr:uid="{00000000-0005-0000-0000-000063440000}"/>
    <cellStyle name="Comma 26 10 2 2 2 6" xfId="17542" xr:uid="{00000000-0005-0000-0000-000064440000}"/>
    <cellStyle name="Comma 26 10 2 2 3" xfId="17543" xr:uid="{00000000-0005-0000-0000-000065440000}"/>
    <cellStyle name="Comma 26 10 2 2 4" xfId="17544" xr:uid="{00000000-0005-0000-0000-000066440000}"/>
    <cellStyle name="Comma 26 10 2 2 5" xfId="17545" xr:uid="{00000000-0005-0000-0000-000067440000}"/>
    <cellStyle name="Comma 26 10 2 2 6" xfId="17546" xr:uid="{00000000-0005-0000-0000-000068440000}"/>
    <cellStyle name="Comma 26 10 2 2 7" xfId="17547" xr:uid="{00000000-0005-0000-0000-000069440000}"/>
    <cellStyle name="Comma 26 10 2 3" xfId="17548" xr:uid="{00000000-0005-0000-0000-00006A440000}"/>
    <cellStyle name="Comma 26 10 2 3 2" xfId="17549" xr:uid="{00000000-0005-0000-0000-00006B440000}"/>
    <cellStyle name="Comma 26 10 2 3 3" xfId="17550" xr:uid="{00000000-0005-0000-0000-00006C440000}"/>
    <cellStyle name="Comma 26 10 2 3 4" xfId="17551" xr:uid="{00000000-0005-0000-0000-00006D440000}"/>
    <cellStyle name="Comma 26 10 2 3 5" xfId="17552" xr:uid="{00000000-0005-0000-0000-00006E440000}"/>
    <cellStyle name="Comma 26 10 2 3 6" xfId="17553" xr:uid="{00000000-0005-0000-0000-00006F440000}"/>
    <cellStyle name="Comma 26 10 2 4" xfId="17554" xr:uid="{00000000-0005-0000-0000-000070440000}"/>
    <cellStyle name="Comma 26 10 2 5" xfId="17555" xr:uid="{00000000-0005-0000-0000-000071440000}"/>
    <cellStyle name="Comma 26 10 2 6" xfId="17556" xr:uid="{00000000-0005-0000-0000-000072440000}"/>
    <cellStyle name="Comma 26 10 2 7" xfId="17557" xr:uid="{00000000-0005-0000-0000-000073440000}"/>
    <cellStyle name="Comma 26 10 2 8" xfId="17558" xr:uid="{00000000-0005-0000-0000-000074440000}"/>
    <cellStyle name="Comma 26 10 3" xfId="17559" xr:uid="{00000000-0005-0000-0000-000075440000}"/>
    <cellStyle name="Comma 26 10 3 2" xfId="17560" xr:uid="{00000000-0005-0000-0000-000076440000}"/>
    <cellStyle name="Comma 26 10 3 2 2" xfId="17561" xr:uid="{00000000-0005-0000-0000-000077440000}"/>
    <cellStyle name="Comma 26 10 3 2 3" xfId="17562" xr:uid="{00000000-0005-0000-0000-000078440000}"/>
    <cellStyle name="Comma 26 10 3 2 4" xfId="17563" xr:uid="{00000000-0005-0000-0000-000079440000}"/>
    <cellStyle name="Comma 26 10 3 2 5" xfId="17564" xr:uid="{00000000-0005-0000-0000-00007A440000}"/>
    <cellStyle name="Comma 26 10 3 2 6" xfId="17565" xr:uid="{00000000-0005-0000-0000-00007B440000}"/>
    <cellStyle name="Comma 26 10 3 3" xfId="17566" xr:uid="{00000000-0005-0000-0000-00007C440000}"/>
    <cellStyle name="Comma 26 10 3 4" xfId="17567" xr:uid="{00000000-0005-0000-0000-00007D440000}"/>
    <cellStyle name="Comma 26 10 3 5" xfId="17568" xr:uid="{00000000-0005-0000-0000-00007E440000}"/>
    <cellStyle name="Comma 26 10 3 6" xfId="17569" xr:uid="{00000000-0005-0000-0000-00007F440000}"/>
    <cellStyle name="Comma 26 10 3 7" xfId="17570" xr:uid="{00000000-0005-0000-0000-000080440000}"/>
    <cellStyle name="Comma 26 10 4" xfId="17571" xr:uid="{00000000-0005-0000-0000-000081440000}"/>
    <cellStyle name="Comma 26 10 4 2" xfId="17572" xr:uid="{00000000-0005-0000-0000-000082440000}"/>
    <cellStyle name="Comma 26 10 4 3" xfId="17573" xr:uid="{00000000-0005-0000-0000-000083440000}"/>
    <cellStyle name="Comma 26 10 4 4" xfId="17574" xr:uid="{00000000-0005-0000-0000-000084440000}"/>
    <cellStyle name="Comma 26 10 4 5" xfId="17575" xr:uid="{00000000-0005-0000-0000-000085440000}"/>
    <cellStyle name="Comma 26 10 4 6" xfId="17576" xr:uid="{00000000-0005-0000-0000-000086440000}"/>
    <cellStyle name="Comma 26 10 5" xfId="17577" xr:uid="{00000000-0005-0000-0000-000087440000}"/>
    <cellStyle name="Comma 26 10 6" xfId="17578" xr:uid="{00000000-0005-0000-0000-000088440000}"/>
    <cellStyle name="Comma 26 10 7" xfId="17579" xr:uid="{00000000-0005-0000-0000-000089440000}"/>
    <cellStyle name="Comma 26 10 8" xfId="17580" xr:uid="{00000000-0005-0000-0000-00008A440000}"/>
    <cellStyle name="Comma 26 10 9" xfId="17581" xr:uid="{00000000-0005-0000-0000-00008B440000}"/>
    <cellStyle name="Comma 26 11" xfId="17582" xr:uid="{00000000-0005-0000-0000-00008C440000}"/>
    <cellStyle name="Comma 26 11 2" xfId="17583" xr:uid="{00000000-0005-0000-0000-00008D440000}"/>
    <cellStyle name="Comma 26 11 2 2" xfId="17584" xr:uid="{00000000-0005-0000-0000-00008E440000}"/>
    <cellStyle name="Comma 26 11 2 2 2" xfId="17585" xr:uid="{00000000-0005-0000-0000-00008F440000}"/>
    <cellStyle name="Comma 26 11 2 2 2 2" xfId="17586" xr:uid="{00000000-0005-0000-0000-000090440000}"/>
    <cellStyle name="Comma 26 11 2 2 2 3" xfId="17587" xr:uid="{00000000-0005-0000-0000-000091440000}"/>
    <cellStyle name="Comma 26 11 2 2 2 4" xfId="17588" xr:uid="{00000000-0005-0000-0000-000092440000}"/>
    <cellStyle name="Comma 26 11 2 2 2 5" xfId="17589" xr:uid="{00000000-0005-0000-0000-000093440000}"/>
    <cellStyle name="Comma 26 11 2 2 2 6" xfId="17590" xr:uid="{00000000-0005-0000-0000-000094440000}"/>
    <cellStyle name="Comma 26 11 2 2 3" xfId="17591" xr:uid="{00000000-0005-0000-0000-000095440000}"/>
    <cellStyle name="Comma 26 11 2 2 4" xfId="17592" xr:uid="{00000000-0005-0000-0000-000096440000}"/>
    <cellStyle name="Comma 26 11 2 2 5" xfId="17593" xr:uid="{00000000-0005-0000-0000-000097440000}"/>
    <cellStyle name="Comma 26 11 2 2 6" xfId="17594" xr:uid="{00000000-0005-0000-0000-000098440000}"/>
    <cellStyle name="Comma 26 11 2 2 7" xfId="17595" xr:uid="{00000000-0005-0000-0000-000099440000}"/>
    <cellStyle name="Comma 26 11 2 3" xfId="17596" xr:uid="{00000000-0005-0000-0000-00009A440000}"/>
    <cellStyle name="Comma 26 11 2 3 2" xfId="17597" xr:uid="{00000000-0005-0000-0000-00009B440000}"/>
    <cellStyle name="Comma 26 11 2 3 3" xfId="17598" xr:uid="{00000000-0005-0000-0000-00009C440000}"/>
    <cellStyle name="Comma 26 11 2 3 4" xfId="17599" xr:uid="{00000000-0005-0000-0000-00009D440000}"/>
    <cellStyle name="Comma 26 11 2 3 5" xfId="17600" xr:uid="{00000000-0005-0000-0000-00009E440000}"/>
    <cellStyle name="Comma 26 11 2 3 6" xfId="17601" xr:uid="{00000000-0005-0000-0000-00009F440000}"/>
    <cellStyle name="Comma 26 11 2 4" xfId="17602" xr:uid="{00000000-0005-0000-0000-0000A0440000}"/>
    <cellStyle name="Comma 26 11 2 5" xfId="17603" xr:uid="{00000000-0005-0000-0000-0000A1440000}"/>
    <cellStyle name="Comma 26 11 2 6" xfId="17604" xr:uid="{00000000-0005-0000-0000-0000A2440000}"/>
    <cellStyle name="Comma 26 11 2 7" xfId="17605" xr:uid="{00000000-0005-0000-0000-0000A3440000}"/>
    <cellStyle name="Comma 26 11 2 8" xfId="17606" xr:uid="{00000000-0005-0000-0000-0000A4440000}"/>
    <cellStyle name="Comma 26 11 3" xfId="17607" xr:uid="{00000000-0005-0000-0000-0000A5440000}"/>
    <cellStyle name="Comma 26 11 3 2" xfId="17608" xr:uid="{00000000-0005-0000-0000-0000A6440000}"/>
    <cellStyle name="Comma 26 11 3 2 2" xfId="17609" xr:uid="{00000000-0005-0000-0000-0000A7440000}"/>
    <cellStyle name="Comma 26 11 3 2 3" xfId="17610" xr:uid="{00000000-0005-0000-0000-0000A8440000}"/>
    <cellStyle name="Comma 26 11 3 2 4" xfId="17611" xr:uid="{00000000-0005-0000-0000-0000A9440000}"/>
    <cellStyle name="Comma 26 11 3 2 5" xfId="17612" xr:uid="{00000000-0005-0000-0000-0000AA440000}"/>
    <cellStyle name="Comma 26 11 3 2 6" xfId="17613" xr:uid="{00000000-0005-0000-0000-0000AB440000}"/>
    <cellStyle name="Comma 26 11 3 3" xfId="17614" xr:uid="{00000000-0005-0000-0000-0000AC440000}"/>
    <cellStyle name="Comma 26 11 3 4" xfId="17615" xr:uid="{00000000-0005-0000-0000-0000AD440000}"/>
    <cellStyle name="Comma 26 11 3 5" xfId="17616" xr:uid="{00000000-0005-0000-0000-0000AE440000}"/>
    <cellStyle name="Comma 26 11 3 6" xfId="17617" xr:uid="{00000000-0005-0000-0000-0000AF440000}"/>
    <cellStyle name="Comma 26 11 3 7" xfId="17618" xr:uid="{00000000-0005-0000-0000-0000B0440000}"/>
    <cellStyle name="Comma 26 11 4" xfId="17619" xr:uid="{00000000-0005-0000-0000-0000B1440000}"/>
    <cellStyle name="Comma 26 11 4 2" xfId="17620" xr:uid="{00000000-0005-0000-0000-0000B2440000}"/>
    <cellStyle name="Comma 26 11 4 3" xfId="17621" xr:uid="{00000000-0005-0000-0000-0000B3440000}"/>
    <cellStyle name="Comma 26 11 4 4" xfId="17622" xr:uid="{00000000-0005-0000-0000-0000B4440000}"/>
    <cellStyle name="Comma 26 11 4 5" xfId="17623" xr:uid="{00000000-0005-0000-0000-0000B5440000}"/>
    <cellStyle name="Comma 26 11 4 6" xfId="17624" xr:uid="{00000000-0005-0000-0000-0000B6440000}"/>
    <cellStyle name="Comma 26 11 5" xfId="17625" xr:uid="{00000000-0005-0000-0000-0000B7440000}"/>
    <cellStyle name="Comma 26 11 6" xfId="17626" xr:uid="{00000000-0005-0000-0000-0000B8440000}"/>
    <cellStyle name="Comma 26 11 7" xfId="17627" xr:uid="{00000000-0005-0000-0000-0000B9440000}"/>
    <cellStyle name="Comma 26 11 8" xfId="17628" xr:uid="{00000000-0005-0000-0000-0000BA440000}"/>
    <cellStyle name="Comma 26 11 9" xfId="17629" xr:uid="{00000000-0005-0000-0000-0000BB440000}"/>
    <cellStyle name="Comma 26 12" xfId="17630" xr:uid="{00000000-0005-0000-0000-0000BC440000}"/>
    <cellStyle name="Comma 26 12 2" xfId="17631" xr:uid="{00000000-0005-0000-0000-0000BD440000}"/>
    <cellStyle name="Comma 26 12 2 2" xfId="17632" xr:uid="{00000000-0005-0000-0000-0000BE440000}"/>
    <cellStyle name="Comma 26 12 2 2 2" xfId="17633" xr:uid="{00000000-0005-0000-0000-0000BF440000}"/>
    <cellStyle name="Comma 26 12 2 2 3" xfId="17634" xr:uid="{00000000-0005-0000-0000-0000C0440000}"/>
    <cellStyle name="Comma 26 12 2 2 4" xfId="17635" xr:uid="{00000000-0005-0000-0000-0000C1440000}"/>
    <cellStyle name="Comma 26 12 2 2 5" xfId="17636" xr:uid="{00000000-0005-0000-0000-0000C2440000}"/>
    <cellStyle name="Comma 26 12 2 2 6" xfId="17637" xr:uid="{00000000-0005-0000-0000-0000C3440000}"/>
    <cellStyle name="Comma 26 12 2 3" xfId="17638" xr:uid="{00000000-0005-0000-0000-0000C4440000}"/>
    <cellStyle name="Comma 26 12 2 4" xfId="17639" xr:uid="{00000000-0005-0000-0000-0000C5440000}"/>
    <cellStyle name="Comma 26 12 2 5" xfId="17640" xr:uid="{00000000-0005-0000-0000-0000C6440000}"/>
    <cellStyle name="Comma 26 12 2 6" xfId="17641" xr:uid="{00000000-0005-0000-0000-0000C7440000}"/>
    <cellStyle name="Comma 26 12 2 7" xfId="17642" xr:uid="{00000000-0005-0000-0000-0000C8440000}"/>
    <cellStyle name="Comma 26 12 3" xfId="17643" xr:uid="{00000000-0005-0000-0000-0000C9440000}"/>
    <cellStyle name="Comma 26 12 3 2" xfId="17644" xr:uid="{00000000-0005-0000-0000-0000CA440000}"/>
    <cellStyle name="Comma 26 12 3 3" xfId="17645" xr:uid="{00000000-0005-0000-0000-0000CB440000}"/>
    <cellStyle name="Comma 26 12 3 4" xfId="17646" xr:uid="{00000000-0005-0000-0000-0000CC440000}"/>
    <cellStyle name="Comma 26 12 3 5" xfId="17647" xr:uid="{00000000-0005-0000-0000-0000CD440000}"/>
    <cellStyle name="Comma 26 12 3 6" xfId="17648" xr:uid="{00000000-0005-0000-0000-0000CE440000}"/>
    <cellStyle name="Comma 26 12 4" xfId="17649" xr:uid="{00000000-0005-0000-0000-0000CF440000}"/>
    <cellStyle name="Comma 26 12 5" xfId="17650" xr:uid="{00000000-0005-0000-0000-0000D0440000}"/>
    <cellStyle name="Comma 26 12 6" xfId="17651" xr:uid="{00000000-0005-0000-0000-0000D1440000}"/>
    <cellStyle name="Comma 26 12 7" xfId="17652" xr:uid="{00000000-0005-0000-0000-0000D2440000}"/>
    <cellStyle name="Comma 26 12 8" xfId="17653" xr:uid="{00000000-0005-0000-0000-0000D3440000}"/>
    <cellStyle name="Comma 26 13" xfId="17654" xr:uid="{00000000-0005-0000-0000-0000D4440000}"/>
    <cellStyle name="Comma 26 13 2" xfId="17655" xr:uid="{00000000-0005-0000-0000-0000D5440000}"/>
    <cellStyle name="Comma 26 13 2 2" xfId="17656" xr:uid="{00000000-0005-0000-0000-0000D6440000}"/>
    <cellStyle name="Comma 26 13 2 3" xfId="17657" xr:uid="{00000000-0005-0000-0000-0000D7440000}"/>
    <cellStyle name="Comma 26 13 2 4" xfId="17658" xr:uid="{00000000-0005-0000-0000-0000D8440000}"/>
    <cellStyle name="Comma 26 13 2 5" xfId="17659" xr:uid="{00000000-0005-0000-0000-0000D9440000}"/>
    <cellStyle name="Comma 26 13 2 6" xfId="17660" xr:uid="{00000000-0005-0000-0000-0000DA440000}"/>
    <cellStyle name="Comma 26 13 3" xfId="17661" xr:uid="{00000000-0005-0000-0000-0000DB440000}"/>
    <cellStyle name="Comma 26 13 4" xfId="17662" xr:uid="{00000000-0005-0000-0000-0000DC440000}"/>
    <cellStyle name="Comma 26 13 5" xfId="17663" xr:uid="{00000000-0005-0000-0000-0000DD440000}"/>
    <cellStyle name="Comma 26 13 6" xfId="17664" xr:uid="{00000000-0005-0000-0000-0000DE440000}"/>
    <cellStyle name="Comma 26 13 7" xfId="17665" xr:uid="{00000000-0005-0000-0000-0000DF440000}"/>
    <cellStyle name="Comma 26 14" xfId="17666" xr:uid="{00000000-0005-0000-0000-0000E0440000}"/>
    <cellStyle name="Comma 26 14 2" xfId="17667" xr:uid="{00000000-0005-0000-0000-0000E1440000}"/>
    <cellStyle name="Comma 26 14 3" xfId="17668" xr:uid="{00000000-0005-0000-0000-0000E2440000}"/>
    <cellStyle name="Comma 26 14 4" xfId="17669" xr:uid="{00000000-0005-0000-0000-0000E3440000}"/>
    <cellStyle name="Comma 26 14 5" xfId="17670" xr:uid="{00000000-0005-0000-0000-0000E4440000}"/>
    <cellStyle name="Comma 26 14 6" xfId="17671" xr:uid="{00000000-0005-0000-0000-0000E5440000}"/>
    <cellStyle name="Comma 26 15" xfId="17672" xr:uid="{00000000-0005-0000-0000-0000E6440000}"/>
    <cellStyle name="Comma 26 16" xfId="17673" xr:uid="{00000000-0005-0000-0000-0000E7440000}"/>
    <cellStyle name="Comma 26 17" xfId="17674" xr:uid="{00000000-0005-0000-0000-0000E8440000}"/>
    <cellStyle name="Comma 26 18" xfId="17675" xr:uid="{00000000-0005-0000-0000-0000E9440000}"/>
    <cellStyle name="Comma 26 19" xfId="17676" xr:uid="{00000000-0005-0000-0000-0000EA440000}"/>
    <cellStyle name="Comma 26 2" xfId="17677" xr:uid="{00000000-0005-0000-0000-0000EB440000}"/>
    <cellStyle name="Comma 26 2 10" xfId="17678" xr:uid="{00000000-0005-0000-0000-0000EC440000}"/>
    <cellStyle name="Comma 26 2 10 2" xfId="17679" xr:uid="{00000000-0005-0000-0000-0000ED440000}"/>
    <cellStyle name="Comma 26 2 10 2 2" xfId="17680" xr:uid="{00000000-0005-0000-0000-0000EE440000}"/>
    <cellStyle name="Comma 26 2 10 2 2 2" xfId="17681" xr:uid="{00000000-0005-0000-0000-0000EF440000}"/>
    <cellStyle name="Comma 26 2 10 2 2 2 2" xfId="17682" xr:uid="{00000000-0005-0000-0000-0000F0440000}"/>
    <cellStyle name="Comma 26 2 10 2 2 2 3" xfId="17683" xr:uid="{00000000-0005-0000-0000-0000F1440000}"/>
    <cellStyle name="Comma 26 2 10 2 2 2 4" xfId="17684" xr:uid="{00000000-0005-0000-0000-0000F2440000}"/>
    <cellStyle name="Comma 26 2 10 2 2 2 5" xfId="17685" xr:uid="{00000000-0005-0000-0000-0000F3440000}"/>
    <cellStyle name="Comma 26 2 10 2 2 2 6" xfId="17686" xr:uid="{00000000-0005-0000-0000-0000F4440000}"/>
    <cellStyle name="Comma 26 2 10 2 2 3" xfId="17687" xr:uid="{00000000-0005-0000-0000-0000F5440000}"/>
    <cellStyle name="Comma 26 2 10 2 2 4" xfId="17688" xr:uid="{00000000-0005-0000-0000-0000F6440000}"/>
    <cellStyle name="Comma 26 2 10 2 2 5" xfId="17689" xr:uid="{00000000-0005-0000-0000-0000F7440000}"/>
    <cellStyle name="Comma 26 2 10 2 2 6" xfId="17690" xr:uid="{00000000-0005-0000-0000-0000F8440000}"/>
    <cellStyle name="Comma 26 2 10 2 2 7" xfId="17691" xr:uid="{00000000-0005-0000-0000-0000F9440000}"/>
    <cellStyle name="Comma 26 2 10 2 3" xfId="17692" xr:uid="{00000000-0005-0000-0000-0000FA440000}"/>
    <cellStyle name="Comma 26 2 10 2 3 2" xfId="17693" xr:uid="{00000000-0005-0000-0000-0000FB440000}"/>
    <cellStyle name="Comma 26 2 10 2 3 3" xfId="17694" xr:uid="{00000000-0005-0000-0000-0000FC440000}"/>
    <cellStyle name="Comma 26 2 10 2 3 4" xfId="17695" xr:uid="{00000000-0005-0000-0000-0000FD440000}"/>
    <cellStyle name="Comma 26 2 10 2 3 5" xfId="17696" xr:uid="{00000000-0005-0000-0000-0000FE440000}"/>
    <cellStyle name="Comma 26 2 10 2 3 6" xfId="17697" xr:uid="{00000000-0005-0000-0000-0000FF440000}"/>
    <cellStyle name="Comma 26 2 10 2 4" xfId="17698" xr:uid="{00000000-0005-0000-0000-000000450000}"/>
    <cellStyle name="Comma 26 2 10 2 5" xfId="17699" xr:uid="{00000000-0005-0000-0000-000001450000}"/>
    <cellStyle name="Comma 26 2 10 2 6" xfId="17700" xr:uid="{00000000-0005-0000-0000-000002450000}"/>
    <cellStyle name="Comma 26 2 10 2 7" xfId="17701" xr:uid="{00000000-0005-0000-0000-000003450000}"/>
    <cellStyle name="Comma 26 2 10 2 8" xfId="17702" xr:uid="{00000000-0005-0000-0000-000004450000}"/>
    <cellStyle name="Comma 26 2 10 3" xfId="17703" xr:uid="{00000000-0005-0000-0000-000005450000}"/>
    <cellStyle name="Comma 26 2 10 3 2" xfId="17704" xr:uid="{00000000-0005-0000-0000-000006450000}"/>
    <cellStyle name="Comma 26 2 10 3 2 2" xfId="17705" xr:uid="{00000000-0005-0000-0000-000007450000}"/>
    <cellStyle name="Comma 26 2 10 3 2 3" xfId="17706" xr:uid="{00000000-0005-0000-0000-000008450000}"/>
    <cellStyle name="Comma 26 2 10 3 2 4" xfId="17707" xr:uid="{00000000-0005-0000-0000-000009450000}"/>
    <cellStyle name="Comma 26 2 10 3 2 5" xfId="17708" xr:uid="{00000000-0005-0000-0000-00000A450000}"/>
    <cellStyle name="Comma 26 2 10 3 2 6" xfId="17709" xr:uid="{00000000-0005-0000-0000-00000B450000}"/>
    <cellStyle name="Comma 26 2 10 3 3" xfId="17710" xr:uid="{00000000-0005-0000-0000-00000C450000}"/>
    <cellStyle name="Comma 26 2 10 3 4" xfId="17711" xr:uid="{00000000-0005-0000-0000-00000D450000}"/>
    <cellStyle name="Comma 26 2 10 3 5" xfId="17712" xr:uid="{00000000-0005-0000-0000-00000E450000}"/>
    <cellStyle name="Comma 26 2 10 3 6" xfId="17713" xr:uid="{00000000-0005-0000-0000-00000F450000}"/>
    <cellStyle name="Comma 26 2 10 3 7" xfId="17714" xr:uid="{00000000-0005-0000-0000-000010450000}"/>
    <cellStyle name="Comma 26 2 10 4" xfId="17715" xr:uid="{00000000-0005-0000-0000-000011450000}"/>
    <cellStyle name="Comma 26 2 10 4 2" xfId="17716" xr:uid="{00000000-0005-0000-0000-000012450000}"/>
    <cellStyle name="Comma 26 2 10 4 3" xfId="17717" xr:uid="{00000000-0005-0000-0000-000013450000}"/>
    <cellStyle name="Comma 26 2 10 4 4" xfId="17718" xr:uid="{00000000-0005-0000-0000-000014450000}"/>
    <cellStyle name="Comma 26 2 10 4 5" xfId="17719" xr:uid="{00000000-0005-0000-0000-000015450000}"/>
    <cellStyle name="Comma 26 2 10 4 6" xfId="17720" xr:uid="{00000000-0005-0000-0000-000016450000}"/>
    <cellStyle name="Comma 26 2 10 5" xfId="17721" xr:uid="{00000000-0005-0000-0000-000017450000}"/>
    <cellStyle name="Comma 26 2 10 6" xfId="17722" xr:uid="{00000000-0005-0000-0000-000018450000}"/>
    <cellStyle name="Comma 26 2 10 7" xfId="17723" xr:uid="{00000000-0005-0000-0000-000019450000}"/>
    <cellStyle name="Comma 26 2 10 8" xfId="17724" xr:uid="{00000000-0005-0000-0000-00001A450000}"/>
    <cellStyle name="Comma 26 2 10 9" xfId="17725" xr:uid="{00000000-0005-0000-0000-00001B450000}"/>
    <cellStyle name="Comma 26 2 11" xfId="17726" xr:uid="{00000000-0005-0000-0000-00001C450000}"/>
    <cellStyle name="Comma 26 2 11 2" xfId="17727" xr:uid="{00000000-0005-0000-0000-00001D450000}"/>
    <cellStyle name="Comma 26 2 11 2 2" xfId="17728" xr:uid="{00000000-0005-0000-0000-00001E450000}"/>
    <cellStyle name="Comma 26 2 11 2 2 2" xfId="17729" xr:uid="{00000000-0005-0000-0000-00001F450000}"/>
    <cellStyle name="Comma 26 2 11 2 2 3" xfId="17730" xr:uid="{00000000-0005-0000-0000-000020450000}"/>
    <cellStyle name="Comma 26 2 11 2 2 4" xfId="17731" xr:uid="{00000000-0005-0000-0000-000021450000}"/>
    <cellStyle name="Comma 26 2 11 2 2 5" xfId="17732" xr:uid="{00000000-0005-0000-0000-000022450000}"/>
    <cellStyle name="Comma 26 2 11 2 2 6" xfId="17733" xr:uid="{00000000-0005-0000-0000-000023450000}"/>
    <cellStyle name="Comma 26 2 11 2 3" xfId="17734" xr:uid="{00000000-0005-0000-0000-000024450000}"/>
    <cellStyle name="Comma 26 2 11 2 4" xfId="17735" xr:uid="{00000000-0005-0000-0000-000025450000}"/>
    <cellStyle name="Comma 26 2 11 2 5" xfId="17736" xr:uid="{00000000-0005-0000-0000-000026450000}"/>
    <cellStyle name="Comma 26 2 11 2 6" xfId="17737" xr:uid="{00000000-0005-0000-0000-000027450000}"/>
    <cellStyle name="Comma 26 2 11 2 7" xfId="17738" xr:uid="{00000000-0005-0000-0000-000028450000}"/>
    <cellStyle name="Comma 26 2 11 3" xfId="17739" xr:uid="{00000000-0005-0000-0000-000029450000}"/>
    <cellStyle name="Comma 26 2 11 3 2" xfId="17740" xr:uid="{00000000-0005-0000-0000-00002A450000}"/>
    <cellStyle name="Comma 26 2 11 3 3" xfId="17741" xr:uid="{00000000-0005-0000-0000-00002B450000}"/>
    <cellStyle name="Comma 26 2 11 3 4" xfId="17742" xr:uid="{00000000-0005-0000-0000-00002C450000}"/>
    <cellStyle name="Comma 26 2 11 3 5" xfId="17743" xr:uid="{00000000-0005-0000-0000-00002D450000}"/>
    <cellStyle name="Comma 26 2 11 3 6" xfId="17744" xr:uid="{00000000-0005-0000-0000-00002E450000}"/>
    <cellStyle name="Comma 26 2 11 4" xfId="17745" xr:uid="{00000000-0005-0000-0000-00002F450000}"/>
    <cellStyle name="Comma 26 2 11 5" xfId="17746" xr:uid="{00000000-0005-0000-0000-000030450000}"/>
    <cellStyle name="Comma 26 2 11 6" xfId="17747" xr:uid="{00000000-0005-0000-0000-000031450000}"/>
    <cellStyle name="Comma 26 2 11 7" xfId="17748" xr:uid="{00000000-0005-0000-0000-000032450000}"/>
    <cellStyle name="Comma 26 2 11 8" xfId="17749" xr:uid="{00000000-0005-0000-0000-000033450000}"/>
    <cellStyle name="Comma 26 2 12" xfId="17750" xr:uid="{00000000-0005-0000-0000-000034450000}"/>
    <cellStyle name="Comma 26 2 12 2" xfId="17751" xr:uid="{00000000-0005-0000-0000-000035450000}"/>
    <cellStyle name="Comma 26 2 12 2 2" xfId="17752" xr:uid="{00000000-0005-0000-0000-000036450000}"/>
    <cellStyle name="Comma 26 2 12 2 3" xfId="17753" xr:uid="{00000000-0005-0000-0000-000037450000}"/>
    <cellStyle name="Comma 26 2 12 2 4" xfId="17754" xr:uid="{00000000-0005-0000-0000-000038450000}"/>
    <cellStyle name="Comma 26 2 12 2 5" xfId="17755" xr:uid="{00000000-0005-0000-0000-000039450000}"/>
    <cellStyle name="Comma 26 2 12 2 6" xfId="17756" xr:uid="{00000000-0005-0000-0000-00003A450000}"/>
    <cellStyle name="Comma 26 2 12 3" xfId="17757" xr:uid="{00000000-0005-0000-0000-00003B450000}"/>
    <cellStyle name="Comma 26 2 12 4" xfId="17758" xr:uid="{00000000-0005-0000-0000-00003C450000}"/>
    <cellStyle name="Comma 26 2 12 5" xfId="17759" xr:uid="{00000000-0005-0000-0000-00003D450000}"/>
    <cellStyle name="Comma 26 2 12 6" xfId="17760" xr:uid="{00000000-0005-0000-0000-00003E450000}"/>
    <cellStyle name="Comma 26 2 12 7" xfId="17761" xr:uid="{00000000-0005-0000-0000-00003F450000}"/>
    <cellStyle name="Comma 26 2 13" xfId="17762" xr:uid="{00000000-0005-0000-0000-000040450000}"/>
    <cellStyle name="Comma 26 2 13 2" xfId="17763" xr:uid="{00000000-0005-0000-0000-000041450000}"/>
    <cellStyle name="Comma 26 2 13 3" xfId="17764" xr:uid="{00000000-0005-0000-0000-000042450000}"/>
    <cellStyle name="Comma 26 2 13 4" xfId="17765" xr:uid="{00000000-0005-0000-0000-000043450000}"/>
    <cellStyle name="Comma 26 2 13 5" xfId="17766" xr:uid="{00000000-0005-0000-0000-000044450000}"/>
    <cellStyle name="Comma 26 2 13 6" xfId="17767" xr:uid="{00000000-0005-0000-0000-000045450000}"/>
    <cellStyle name="Comma 26 2 14" xfId="17768" xr:uid="{00000000-0005-0000-0000-000046450000}"/>
    <cellStyle name="Comma 26 2 15" xfId="17769" xr:uid="{00000000-0005-0000-0000-000047450000}"/>
    <cellStyle name="Comma 26 2 16" xfId="17770" xr:uid="{00000000-0005-0000-0000-000048450000}"/>
    <cellStyle name="Comma 26 2 17" xfId="17771" xr:uid="{00000000-0005-0000-0000-000049450000}"/>
    <cellStyle name="Comma 26 2 18" xfId="17772" xr:uid="{00000000-0005-0000-0000-00004A450000}"/>
    <cellStyle name="Comma 26 2 2" xfId="17773" xr:uid="{00000000-0005-0000-0000-00004B450000}"/>
    <cellStyle name="Comma 26 2 2 10" xfId="17774" xr:uid="{00000000-0005-0000-0000-00004C450000}"/>
    <cellStyle name="Comma 26 2 2 10 2" xfId="17775" xr:uid="{00000000-0005-0000-0000-00004D450000}"/>
    <cellStyle name="Comma 26 2 2 10 3" xfId="17776" xr:uid="{00000000-0005-0000-0000-00004E450000}"/>
    <cellStyle name="Comma 26 2 2 10 4" xfId="17777" xr:uid="{00000000-0005-0000-0000-00004F450000}"/>
    <cellStyle name="Comma 26 2 2 10 5" xfId="17778" xr:uid="{00000000-0005-0000-0000-000050450000}"/>
    <cellStyle name="Comma 26 2 2 10 6" xfId="17779" xr:uid="{00000000-0005-0000-0000-000051450000}"/>
    <cellStyle name="Comma 26 2 2 11" xfId="17780" xr:uid="{00000000-0005-0000-0000-000052450000}"/>
    <cellStyle name="Comma 26 2 2 12" xfId="17781" xr:uid="{00000000-0005-0000-0000-000053450000}"/>
    <cellStyle name="Comma 26 2 2 13" xfId="17782" xr:uid="{00000000-0005-0000-0000-000054450000}"/>
    <cellStyle name="Comma 26 2 2 14" xfId="17783" xr:uid="{00000000-0005-0000-0000-000055450000}"/>
    <cellStyle name="Comma 26 2 2 15" xfId="17784" xr:uid="{00000000-0005-0000-0000-000056450000}"/>
    <cellStyle name="Comma 26 2 2 2" xfId="17785" xr:uid="{00000000-0005-0000-0000-000057450000}"/>
    <cellStyle name="Comma 26 2 2 2 10" xfId="17786" xr:uid="{00000000-0005-0000-0000-000058450000}"/>
    <cellStyle name="Comma 26 2 2 2 11" xfId="17787" xr:uid="{00000000-0005-0000-0000-000059450000}"/>
    <cellStyle name="Comma 26 2 2 2 12" xfId="17788" xr:uid="{00000000-0005-0000-0000-00005A450000}"/>
    <cellStyle name="Comma 26 2 2 2 13" xfId="17789" xr:uid="{00000000-0005-0000-0000-00005B450000}"/>
    <cellStyle name="Comma 26 2 2 2 14" xfId="17790" xr:uid="{00000000-0005-0000-0000-00005C450000}"/>
    <cellStyle name="Comma 26 2 2 2 2" xfId="17791" xr:uid="{00000000-0005-0000-0000-00005D450000}"/>
    <cellStyle name="Comma 26 2 2 2 2 2" xfId="17792" xr:uid="{00000000-0005-0000-0000-00005E450000}"/>
    <cellStyle name="Comma 26 2 2 2 2 2 2" xfId="17793" xr:uid="{00000000-0005-0000-0000-00005F450000}"/>
    <cellStyle name="Comma 26 2 2 2 2 2 2 2" xfId="17794" xr:uid="{00000000-0005-0000-0000-000060450000}"/>
    <cellStyle name="Comma 26 2 2 2 2 2 2 2 2" xfId="17795" xr:uid="{00000000-0005-0000-0000-000061450000}"/>
    <cellStyle name="Comma 26 2 2 2 2 2 2 2 3" xfId="17796" xr:uid="{00000000-0005-0000-0000-000062450000}"/>
    <cellStyle name="Comma 26 2 2 2 2 2 2 2 4" xfId="17797" xr:uid="{00000000-0005-0000-0000-000063450000}"/>
    <cellStyle name="Comma 26 2 2 2 2 2 2 2 5" xfId="17798" xr:uid="{00000000-0005-0000-0000-000064450000}"/>
    <cellStyle name="Comma 26 2 2 2 2 2 2 2 6" xfId="17799" xr:uid="{00000000-0005-0000-0000-000065450000}"/>
    <cellStyle name="Comma 26 2 2 2 2 2 2 3" xfId="17800" xr:uid="{00000000-0005-0000-0000-000066450000}"/>
    <cellStyle name="Comma 26 2 2 2 2 2 2 4" xfId="17801" xr:uid="{00000000-0005-0000-0000-000067450000}"/>
    <cellStyle name="Comma 26 2 2 2 2 2 2 5" xfId="17802" xr:uid="{00000000-0005-0000-0000-000068450000}"/>
    <cellStyle name="Comma 26 2 2 2 2 2 2 6" xfId="17803" xr:uid="{00000000-0005-0000-0000-000069450000}"/>
    <cellStyle name="Comma 26 2 2 2 2 2 2 7" xfId="17804" xr:uid="{00000000-0005-0000-0000-00006A450000}"/>
    <cellStyle name="Comma 26 2 2 2 2 2 3" xfId="17805" xr:uid="{00000000-0005-0000-0000-00006B450000}"/>
    <cellStyle name="Comma 26 2 2 2 2 2 3 2" xfId="17806" xr:uid="{00000000-0005-0000-0000-00006C450000}"/>
    <cellStyle name="Comma 26 2 2 2 2 2 3 3" xfId="17807" xr:uid="{00000000-0005-0000-0000-00006D450000}"/>
    <cellStyle name="Comma 26 2 2 2 2 2 3 4" xfId="17808" xr:uid="{00000000-0005-0000-0000-00006E450000}"/>
    <cellStyle name="Comma 26 2 2 2 2 2 3 5" xfId="17809" xr:uid="{00000000-0005-0000-0000-00006F450000}"/>
    <cellStyle name="Comma 26 2 2 2 2 2 3 6" xfId="17810" xr:uid="{00000000-0005-0000-0000-000070450000}"/>
    <cellStyle name="Comma 26 2 2 2 2 2 4" xfId="17811" xr:uid="{00000000-0005-0000-0000-000071450000}"/>
    <cellStyle name="Comma 26 2 2 2 2 2 5" xfId="17812" xr:uid="{00000000-0005-0000-0000-000072450000}"/>
    <cellStyle name="Comma 26 2 2 2 2 2 6" xfId="17813" xr:uid="{00000000-0005-0000-0000-000073450000}"/>
    <cellStyle name="Comma 26 2 2 2 2 2 7" xfId="17814" xr:uid="{00000000-0005-0000-0000-000074450000}"/>
    <cellStyle name="Comma 26 2 2 2 2 2 8" xfId="17815" xr:uid="{00000000-0005-0000-0000-000075450000}"/>
    <cellStyle name="Comma 26 2 2 2 2 3" xfId="17816" xr:uid="{00000000-0005-0000-0000-000076450000}"/>
    <cellStyle name="Comma 26 2 2 2 2 3 2" xfId="17817" xr:uid="{00000000-0005-0000-0000-000077450000}"/>
    <cellStyle name="Comma 26 2 2 2 2 3 2 2" xfId="17818" xr:uid="{00000000-0005-0000-0000-000078450000}"/>
    <cellStyle name="Comma 26 2 2 2 2 3 2 3" xfId="17819" xr:uid="{00000000-0005-0000-0000-000079450000}"/>
    <cellStyle name="Comma 26 2 2 2 2 3 2 4" xfId="17820" xr:uid="{00000000-0005-0000-0000-00007A450000}"/>
    <cellStyle name="Comma 26 2 2 2 2 3 2 5" xfId="17821" xr:uid="{00000000-0005-0000-0000-00007B450000}"/>
    <cellStyle name="Comma 26 2 2 2 2 3 2 6" xfId="17822" xr:uid="{00000000-0005-0000-0000-00007C450000}"/>
    <cellStyle name="Comma 26 2 2 2 2 3 3" xfId="17823" xr:uid="{00000000-0005-0000-0000-00007D450000}"/>
    <cellStyle name="Comma 26 2 2 2 2 3 4" xfId="17824" xr:uid="{00000000-0005-0000-0000-00007E450000}"/>
    <cellStyle name="Comma 26 2 2 2 2 3 5" xfId="17825" xr:uid="{00000000-0005-0000-0000-00007F450000}"/>
    <cellStyle name="Comma 26 2 2 2 2 3 6" xfId="17826" xr:uid="{00000000-0005-0000-0000-000080450000}"/>
    <cellStyle name="Comma 26 2 2 2 2 3 7" xfId="17827" xr:uid="{00000000-0005-0000-0000-000081450000}"/>
    <cellStyle name="Comma 26 2 2 2 2 4" xfId="17828" xr:uid="{00000000-0005-0000-0000-000082450000}"/>
    <cellStyle name="Comma 26 2 2 2 2 4 2" xfId="17829" xr:uid="{00000000-0005-0000-0000-000083450000}"/>
    <cellStyle name="Comma 26 2 2 2 2 4 3" xfId="17830" xr:uid="{00000000-0005-0000-0000-000084450000}"/>
    <cellStyle name="Comma 26 2 2 2 2 4 4" xfId="17831" xr:uid="{00000000-0005-0000-0000-000085450000}"/>
    <cellStyle name="Comma 26 2 2 2 2 4 5" xfId="17832" xr:uid="{00000000-0005-0000-0000-000086450000}"/>
    <cellStyle name="Comma 26 2 2 2 2 4 6" xfId="17833" xr:uid="{00000000-0005-0000-0000-000087450000}"/>
    <cellStyle name="Comma 26 2 2 2 2 5" xfId="17834" xr:uid="{00000000-0005-0000-0000-000088450000}"/>
    <cellStyle name="Comma 26 2 2 2 2 6" xfId="17835" xr:uid="{00000000-0005-0000-0000-000089450000}"/>
    <cellStyle name="Comma 26 2 2 2 2 7" xfId="17836" xr:uid="{00000000-0005-0000-0000-00008A450000}"/>
    <cellStyle name="Comma 26 2 2 2 2 8" xfId="17837" xr:uid="{00000000-0005-0000-0000-00008B450000}"/>
    <cellStyle name="Comma 26 2 2 2 2 9" xfId="17838" xr:uid="{00000000-0005-0000-0000-00008C450000}"/>
    <cellStyle name="Comma 26 2 2 2 3" xfId="17839" xr:uid="{00000000-0005-0000-0000-00008D450000}"/>
    <cellStyle name="Comma 26 2 2 2 3 2" xfId="17840" xr:uid="{00000000-0005-0000-0000-00008E450000}"/>
    <cellStyle name="Comma 26 2 2 2 3 2 2" xfId="17841" xr:uid="{00000000-0005-0000-0000-00008F450000}"/>
    <cellStyle name="Comma 26 2 2 2 3 2 2 2" xfId="17842" xr:uid="{00000000-0005-0000-0000-000090450000}"/>
    <cellStyle name="Comma 26 2 2 2 3 2 2 2 2" xfId="17843" xr:uid="{00000000-0005-0000-0000-000091450000}"/>
    <cellStyle name="Comma 26 2 2 2 3 2 2 2 3" xfId="17844" xr:uid="{00000000-0005-0000-0000-000092450000}"/>
    <cellStyle name="Comma 26 2 2 2 3 2 2 2 4" xfId="17845" xr:uid="{00000000-0005-0000-0000-000093450000}"/>
    <cellStyle name="Comma 26 2 2 2 3 2 2 2 5" xfId="17846" xr:uid="{00000000-0005-0000-0000-000094450000}"/>
    <cellStyle name="Comma 26 2 2 2 3 2 2 2 6" xfId="17847" xr:uid="{00000000-0005-0000-0000-000095450000}"/>
    <cellStyle name="Comma 26 2 2 2 3 2 2 3" xfId="17848" xr:uid="{00000000-0005-0000-0000-000096450000}"/>
    <cellStyle name="Comma 26 2 2 2 3 2 2 4" xfId="17849" xr:uid="{00000000-0005-0000-0000-000097450000}"/>
    <cellStyle name="Comma 26 2 2 2 3 2 2 5" xfId="17850" xr:uid="{00000000-0005-0000-0000-000098450000}"/>
    <cellStyle name="Comma 26 2 2 2 3 2 2 6" xfId="17851" xr:uid="{00000000-0005-0000-0000-000099450000}"/>
    <cellStyle name="Comma 26 2 2 2 3 2 2 7" xfId="17852" xr:uid="{00000000-0005-0000-0000-00009A450000}"/>
    <cellStyle name="Comma 26 2 2 2 3 2 3" xfId="17853" xr:uid="{00000000-0005-0000-0000-00009B450000}"/>
    <cellStyle name="Comma 26 2 2 2 3 2 3 2" xfId="17854" xr:uid="{00000000-0005-0000-0000-00009C450000}"/>
    <cellStyle name="Comma 26 2 2 2 3 2 3 3" xfId="17855" xr:uid="{00000000-0005-0000-0000-00009D450000}"/>
    <cellStyle name="Comma 26 2 2 2 3 2 3 4" xfId="17856" xr:uid="{00000000-0005-0000-0000-00009E450000}"/>
    <cellStyle name="Comma 26 2 2 2 3 2 3 5" xfId="17857" xr:uid="{00000000-0005-0000-0000-00009F450000}"/>
    <cellStyle name="Comma 26 2 2 2 3 2 3 6" xfId="17858" xr:uid="{00000000-0005-0000-0000-0000A0450000}"/>
    <cellStyle name="Comma 26 2 2 2 3 2 4" xfId="17859" xr:uid="{00000000-0005-0000-0000-0000A1450000}"/>
    <cellStyle name="Comma 26 2 2 2 3 2 5" xfId="17860" xr:uid="{00000000-0005-0000-0000-0000A2450000}"/>
    <cellStyle name="Comma 26 2 2 2 3 2 6" xfId="17861" xr:uid="{00000000-0005-0000-0000-0000A3450000}"/>
    <cellStyle name="Comma 26 2 2 2 3 2 7" xfId="17862" xr:uid="{00000000-0005-0000-0000-0000A4450000}"/>
    <cellStyle name="Comma 26 2 2 2 3 2 8" xfId="17863" xr:uid="{00000000-0005-0000-0000-0000A5450000}"/>
    <cellStyle name="Comma 26 2 2 2 3 3" xfId="17864" xr:uid="{00000000-0005-0000-0000-0000A6450000}"/>
    <cellStyle name="Comma 26 2 2 2 3 3 2" xfId="17865" xr:uid="{00000000-0005-0000-0000-0000A7450000}"/>
    <cellStyle name="Comma 26 2 2 2 3 3 2 2" xfId="17866" xr:uid="{00000000-0005-0000-0000-0000A8450000}"/>
    <cellStyle name="Comma 26 2 2 2 3 3 2 3" xfId="17867" xr:uid="{00000000-0005-0000-0000-0000A9450000}"/>
    <cellStyle name="Comma 26 2 2 2 3 3 2 4" xfId="17868" xr:uid="{00000000-0005-0000-0000-0000AA450000}"/>
    <cellStyle name="Comma 26 2 2 2 3 3 2 5" xfId="17869" xr:uid="{00000000-0005-0000-0000-0000AB450000}"/>
    <cellStyle name="Comma 26 2 2 2 3 3 2 6" xfId="17870" xr:uid="{00000000-0005-0000-0000-0000AC450000}"/>
    <cellStyle name="Comma 26 2 2 2 3 3 3" xfId="17871" xr:uid="{00000000-0005-0000-0000-0000AD450000}"/>
    <cellStyle name="Comma 26 2 2 2 3 3 4" xfId="17872" xr:uid="{00000000-0005-0000-0000-0000AE450000}"/>
    <cellStyle name="Comma 26 2 2 2 3 3 5" xfId="17873" xr:uid="{00000000-0005-0000-0000-0000AF450000}"/>
    <cellStyle name="Comma 26 2 2 2 3 3 6" xfId="17874" xr:uid="{00000000-0005-0000-0000-0000B0450000}"/>
    <cellStyle name="Comma 26 2 2 2 3 3 7" xfId="17875" xr:uid="{00000000-0005-0000-0000-0000B1450000}"/>
    <cellStyle name="Comma 26 2 2 2 3 4" xfId="17876" xr:uid="{00000000-0005-0000-0000-0000B2450000}"/>
    <cellStyle name="Comma 26 2 2 2 3 4 2" xfId="17877" xr:uid="{00000000-0005-0000-0000-0000B3450000}"/>
    <cellStyle name="Comma 26 2 2 2 3 4 3" xfId="17878" xr:uid="{00000000-0005-0000-0000-0000B4450000}"/>
    <cellStyle name="Comma 26 2 2 2 3 4 4" xfId="17879" xr:uid="{00000000-0005-0000-0000-0000B5450000}"/>
    <cellStyle name="Comma 26 2 2 2 3 4 5" xfId="17880" xr:uid="{00000000-0005-0000-0000-0000B6450000}"/>
    <cellStyle name="Comma 26 2 2 2 3 4 6" xfId="17881" xr:uid="{00000000-0005-0000-0000-0000B7450000}"/>
    <cellStyle name="Comma 26 2 2 2 3 5" xfId="17882" xr:uid="{00000000-0005-0000-0000-0000B8450000}"/>
    <cellStyle name="Comma 26 2 2 2 3 6" xfId="17883" xr:uid="{00000000-0005-0000-0000-0000B9450000}"/>
    <cellStyle name="Comma 26 2 2 2 3 7" xfId="17884" xr:uid="{00000000-0005-0000-0000-0000BA450000}"/>
    <cellStyle name="Comma 26 2 2 2 3 8" xfId="17885" xr:uid="{00000000-0005-0000-0000-0000BB450000}"/>
    <cellStyle name="Comma 26 2 2 2 3 9" xfId="17886" xr:uid="{00000000-0005-0000-0000-0000BC450000}"/>
    <cellStyle name="Comma 26 2 2 2 4" xfId="17887" xr:uid="{00000000-0005-0000-0000-0000BD450000}"/>
    <cellStyle name="Comma 26 2 2 2 4 2" xfId="17888" xr:uid="{00000000-0005-0000-0000-0000BE450000}"/>
    <cellStyle name="Comma 26 2 2 2 4 2 2" xfId="17889" xr:uid="{00000000-0005-0000-0000-0000BF450000}"/>
    <cellStyle name="Comma 26 2 2 2 4 2 2 2" xfId="17890" xr:uid="{00000000-0005-0000-0000-0000C0450000}"/>
    <cellStyle name="Comma 26 2 2 2 4 2 2 2 2" xfId="17891" xr:uid="{00000000-0005-0000-0000-0000C1450000}"/>
    <cellStyle name="Comma 26 2 2 2 4 2 2 2 3" xfId="17892" xr:uid="{00000000-0005-0000-0000-0000C2450000}"/>
    <cellStyle name="Comma 26 2 2 2 4 2 2 2 4" xfId="17893" xr:uid="{00000000-0005-0000-0000-0000C3450000}"/>
    <cellStyle name="Comma 26 2 2 2 4 2 2 2 5" xfId="17894" xr:uid="{00000000-0005-0000-0000-0000C4450000}"/>
    <cellStyle name="Comma 26 2 2 2 4 2 2 2 6" xfId="17895" xr:uid="{00000000-0005-0000-0000-0000C5450000}"/>
    <cellStyle name="Comma 26 2 2 2 4 2 2 3" xfId="17896" xr:uid="{00000000-0005-0000-0000-0000C6450000}"/>
    <cellStyle name="Comma 26 2 2 2 4 2 2 4" xfId="17897" xr:uid="{00000000-0005-0000-0000-0000C7450000}"/>
    <cellStyle name="Comma 26 2 2 2 4 2 2 5" xfId="17898" xr:uid="{00000000-0005-0000-0000-0000C8450000}"/>
    <cellStyle name="Comma 26 2 2 2 4 2 2 6" xfId="17899" xr:uid="{00000000-0005-0000-0000-0000C9450000}"/>
    <cellStyle name="Comma 26 2 2 2 4 2 2 7" xfId="17900" xr:uid="{00000000-0005-0000-0000-0000CA450000}"/>
    <cellStyle name="Comma 26 2 2 2 4 2 3" xfId="17901" xr:uid="{00000000-0005-0000-0000-0000CB450000}"/>
    <cellStyle name="Comma 26 2 2 2 4 2 3 2" xfId="17902" xr:uid="{00000000-0005-0000-0000-0000CC450000}"/>
    <cellStyle name="Comma 26 2 2 2 4 2 3 3" xfId="17903" xr:uid="{00000000-0005-0000-0000-0000CD450000}"/>
    <cellStyle name="Comma 26 2 2 2 4 2 3 4" xfId="17904" xr:uid="{00000000-0005-0000-0000-0000CE450000}"/>
    <cellStyle name="Comma 26 2 2 2 4 2 3 5" xfId="17905" xr:uid="{00000000-0005-0000-0000-0000CF450000}"/>
    <cellStyle name="Comma 26 2 2 2 4 2 3 6" xfId="17906" xr:uid="{00000000-0005-0000-0000-0000D0450000}"/>
    <cellStyle name="Comma 26 2 2 2 4 2 4" xfId="17907" xr:uid="{00000000-0005-0000-0000-0000D1450000}"/>
    <cellStyle name="Comma 26 2 2 2 4 2 5" xfId="17908" xr:uid="{00000000-0005-0000-0000-0000D2450000}"/>
    <cellStyle name="Comma 26 2 2 2 4 2 6" xfId="17909" xr:uid="{00000000-0005-0000-0000-0000D3450000}"/>
    <cellStyle name="Comma 26 2 2 2 4 2 7" xfId="17910" xr:uid="{00000000-0005-0000-0000-0000D4450000}"/>
    <cellStyle name="Comma 26 2 2 2 4 2 8" xfId="17911" xr:uid="{00000000-0005-0000-0000-0000D5450000}"/>
    <cellStyle name="Comma 26 2 2 2 4 3" xfId="17912" xr:uid="{00000000-0005-0000-0000-0000D6450000}"/>
    <cellStyle name="Comma 26 2 2 2 4 3 2" xfId="17913" xr:uid="{00000000-0005-0000-0000-0000D7450000}"/>
    <cellStyle name="Comma 26 2 2 2 4 3 2 2" xfId="17914" xr:uid="{00000000-0005-0000-0000-0000D8450000}"/>
    <cellStyle name="Comma 26 2 2 2 4 3 2 3" xfId="17915" xr:uid="{00000000-0005-0000-0000-0000D9450000}"/>
    <cellStyle name="Comma 26 2 2 2 4 3 2 4" xfId="17916" xr:uid="{00000000-0005-0000-0000-0000DA450000}"/>
    <cellStyle name="Comma 26 2 2 2 4 3 2 5" xfId="17917" xr:uid="{00000000-0005-0000-0000-0000DB450000}"/>
    <cellStyle name="Comma 26 2 2 2 4 3 2 6" xfId="17918" xr:uid="{00000000-0005-0000-0000-0000DC450000}"/>
    <cellStyle name="Comma 26 2 2 2 4 3 3" xfId="17919" xr:uid="{00000000-0005-0000-0000-0000DD450000}"/>
    <cellStyle name="Comma 26 2 2 2 4 3 4" xfId="17920" xr:uid="{00000000-0005-0000-0000-0000DE450000}"/>
    <cellStyle name="Comma 26 2 2 2 4 3 5" xfId="17921" xr:uid="{00000000-0005-0000-0000-0000DF450000}"/>
    <cellStyle name="Comma 26 2 2 2 4 3 6" xfId="17922" xr:uid="{00000000-0005-0000-0000-0000E0450000}"/>
    <cellStyle name="Comma 26 2 2 2 4 3 7" xfId="17923" xr:uid="{00000000-0005-0000-0000-0000E1450000}"/>
    <cellStyle name="Comma 26 2 2 2 4 4" xfId="17924" xr:uid="{00000000-0005-0000-0000-0000E2450000}"/>
    <cellStyle name="Comma 26 2 2 2 4 4 2" xfId="17925" xr:uid="{00000000-0005-0000-0000-0000E3450000}"/>
    <cellStyle name="Comma 26 2 2 2 4 4 3" xfId="17926" xr:uid="{00000000-0005-0000-0000-0000E4450000}"/>
    <cellStyle name="Comma 26 2 2 2 4 4 4" xfId="17927" xr:uid="{00000000-0005-0000-0000-0000E5450000}"/>
    <cellStyle name="Comma 26 2 2 2 4 4 5" xfId="17928" xr:uid="{00000000-0005-0000-0000-0000E6450000}"/>
    <cellStyle name="Comma 26 2 2 2 4 4 6" xfId="17929" xr:uid="{00000000-0005-0000-0000-0000E7450000}"/>
    <cellStyle name="Comma 26 2 2 2 4 5" xfId="17930" xr:uid="{00000000-0005-0000-0000-0000E8450000}"/>
    <cellStyle name="Comma 26 2 2 2 4 6" xfId="17931" xr:uid="{00000000-0005-0000-0000-0000E9450000}"/>
    <cellStyle name="Comma 26 2 2 2 4 7" xfId="17932" xr:uid="{00000000-0005-0000-0000-0000EA450000}"/>
    <cellStyle name="Comma 26 2 2 2 4 8" xfId="17933" xr:uid="{00000000-0005-0000-0000-0000EB450000}"/>
    <cellStyle name="Comma 26 2 2 2 4 9" xfId="17934" xr:uid="{00000000-0005-0000-0000-0000EC450000}"/>
    <cellStyle name="Comma 26 2 2 2 5" xfId="17935" xr:uid="{00000000-0005-0000-0000-0000ED450000}"/>
    <cellStyle name="Comma 26 2 2 2 5 2" xfId="17936" xr:uid="{00000000-0005-0000-0000-0000EE450000}"/>
    <cellStyle name="Comma 26 2 2 2 5 2 2" xfId="17937" xr:uid="{00000000-0005-0000-0000-0000EF450000}"/>
    <cellStyle name="Comma 26 2 2 2 5 2 2 2" xfId="17938" xr:uid="{00000000-0005-0000-0000-0000F0450000}"/>
    <cellStyle name="Comma 26 2 2 2 5 2 2 2 2" xfId="17939" xr:uid="{00000000-0005-0000-0000-0000F1450000}"/>
    <cellStyle name="Comma 26 2 2 2 5 2 2 2 3" xfId="17940" xr:uid="{00000000-0005-0000-0000-0000F2450000}"/>
    <cellStyle name="Comma 26 2 2 2 5 2 2 2 4" xfId="17941" xr:uid="{00000000-0005-0000-0000-0000F3450000}"/>
    <cellStyle name="Comma 26 2 2 2 5 2 2 2 5" xfId="17942" xr:uid="{00000000-0005-0000-0000-0000F4450000}"/>
    <cellStyle name="Comma 26 2 2 2 5 2 2 2 6" xfId="17943" xr:uid="{00000000-0005-0000-0000-0000F5450000}"/>
    <cellStyle name="Comma 26 2 2 2 5 2 2 3" xfId="17944" xr:uid="{00000000-0005-0000-0000-0000F6450000}"/>
    <cellStyle name="Comma 26 2 2 2 5 2 2 4" xfId="17945" xr:uid="{00000000-0005-0000-0000-0000F7450000}"/>
    <cellStyle name="Comma 26 2 2 2 5 2 2 5" xfId="17946" xr:uid="{00000000-0005-0000-0000-0000F8450000}"/>
    <cellStyle name="Comma 26 2 2 2 5 2 2 6" xfId="17947" xr:uid="{00000000-0005-0000-0000-0000F9450000}"/>
    <cellStyle name="Comma 26 2 2 2 5 2 2 7" xfId="17948" xr:uid="{00000000-0005-0000-0000-0000FA450000}"/>
    <cellStyle name="Comma 26 2 2 2 5 2 3" xfId="17949" xr:uid="{00000000-0005-0000-0000-0000FB450000}"/>
    <cellStyle name="Comma 26 2 2 2 5 2 3 2" xfId="17950" xr:uid="{00000000-0005-0000-0000-0000FC450000}"/>
    <cellStyle name="Comma 26 2 2 2 5 2 3 3" xfId="17951" xr:uid="{00000000-0005-0000-0000-0000FD450000}"/>
    <cellStyle name="Comma 26 2 2 2 5 2 3 4" xfId="17952" xr:uid="{00000000-0005-0000-0000-0000FE450000}"/>
    <cellStyle name="Comma 26 2 2 2 5 2 3 5" xfId="17953" xr:uid="{00000000-0005-0000-0000-0000FF450000}"/>
    <cellStyle name="Comma 26 2 2 2 5 2 3 6" xfId="17954" xr:uid="{00000000-0005-0000-0000-000000460000}"/>
    <cellStyle name="Comma 26 2 2 2 5 2 4" xfId="17955" xr:uid="{00000000-0005-0000-0000-000001460000}"/>
    <cellStyle name="Comma 26 2 2 2 5 2 5" xfId="17956" xr:uid="{00000000-0005-0000-0000-000002460000}"/>
    <cellStyle name="Comma 26 2 2 2 5 2 6" xfId="17957" xr:uid="{00000000-0005-0000-0000-000003460000}"/>
    <cellStyle name="Comma 26 2 2 2 5 2 7" xfId="17958" xr:uid="{00000000-0005-0000-0000-000004460000}"/>
    <cellStyle name="Comma 26 2 2 2 5 2 8" xfId="17959" xr:uid="{00000000-0005-0000-0000-000005460000}"/>
    <cellStyle name="Comma 26 2 2 2 5 3" xfId="17960" xr:uid="{00000000-0005-0000-0000-000006460000}"/>
    <cellStyle name="Comma 26 2 2 2 5 3 2" xfId="17961" xr:uid="{00000000-0005-0000-0000-000007460000}"/>
    <cellStyle name="Comma 26 2 2 2 5 3 2 2" xfId="17962" xr:uid="{00000000-0005-0000-0000-000008460000}"/>
    <cellStyle name="Comma 26 2 2 2 5 3 2 3" xfId="17963" xr:uid="{00000000-0005-0000-0000-000009460000}"/>
    <cellStyle name="Comma 26 2 2 2 5 3 2 4" xfId="17964" xr:uid="{00000000-0005-0000-0000-00000A460000}"/>
    <cellStyle name="Comma 26 2 2 2 5 3 2 5" xfId="17965" xr:uid="{00000000-0005-0000-0000-00000B460000}"/>
    <cellStyle name="Comma 26 2 2 2 5 3 2 6" xfId="17966" xr:uid="{00000000-0005-0000-0000-00000C460000}"/>
    <cellStyle name="Comma 26 2 2 2 5 3 3" xfId="17967" xr:uid="{00000000-0005-0000-0000-00000D460000}"/>
    <cellStyle name="Comma 26 2 2 2 5 3 4" xfId="17968" xr:uid="{00000000-0005-0000-0000-00000E460000}"/>
    <cellStyle name="Comma 26 2 2 2 5 3 5" xfId="17969" xr:uid="{00000000-0005-0000-0000-00000F460000}"/>
    <cellStyle name="Comma 26 2 2 2 5 3 6" xfId="17970" xr:uid="{00000000-0005-0000-0000-000010460000}"/>
    <cellStyle name="Comma 26 2 2 2 5 3 7" xfId="17971" xr:uid="{00000000-0005-0000-0000-000011460000}"/>
    <cellStyle name="Comma 26 2 2 2 5 4" xfId="17972" xr:uid="{00000000-0005-0000-0000-000012460000}"/>
    <cellStyle name="Comma 26 2 2 2 5 4 2" xfId="17973" xr:uid="{00000000-0005-0000-0000-000013460000}"/>
    <cellStyle name="Comma 26 2 2 2 5 4 3" xfId="17974" xr:uid="{00000000-0005-0000-0000-000014460000}"/>
    <cellStyle name="Comma 26 2 2 2 5 4 4" xfId="17975" xr:uid="{00000000-0005-0000-0000-000015460000}"/>
    <cellStyle name="Comma 26 2 2 2 5 4 5" xfId="17976" xr:uid="{00000000-0005-0000-0000-000016460000}"/>
    <cellStyle name="Comma 26 2 2 2 5 4 6" xfId="17977" xr:uid="{00000000-0005-0000-0000-000017460000}"/>
    <cellStyle name="Comma 26 2 2 2 5 5" xfId="17978" xr:uid="{00000000-0005-0000-0000-000018460000}"/>
    <cellStyle name="Comma 26 2 2 2 5 6" xfId="17979" xr:uid="{00000000-0005-0000-0000-000019460000}"/>
    <cellStyle name="Comma 26 2 2 2 5 7" xfId="17980" xr:uid="{00000000-0005-0000-0000-00001A460000}"/>
    <cellStyle name="Comma 26 2 2 2 5 8" xfId="17981" xr:uid="{00000000-0005-0000-0000-00001B460000}"/>
    <cellStyle name="Comma 26 2 2 2 5 9" xfId="17982" xr:uid="{00000000-0005-0000-0000-00001C460000}"/>
    <cellStyle name="Comma 26 2 2 2 6" xfId="17983" xr:uid="{00000000-0005-0000-0000-00001D460000}"/>
    <cellStyle name="Comma 26 2 2 2 6 2" xfId="17984" xr:uid="{00000000-0005-0000-0000-00001E460000}"/>
    <cellStyle name="Comma 26 2 2 2 6 2 2" xfId="17985" xr:uid="{00000000-0005-0000-0000-00001F460000}"/>
    <cellStyle name="Comma 26 2 2 2 6 2 2 2" xfId="17986" xr:uid="{00000000-0005-0000-0000-000020460000}"/>
    <cellStyle name="Comma 26 2 2 2 6 2 2 2 2" xfId="17987" xr:uid="{00000000-0005-0000-0000-000021460000}"/>
    <cellStyle name="Comma 26 2 2 2 6 2 2 2 3" xfId="17988" xr:uid="{00000000-0005-0000-0000-000022460000}"/>
    <cellStyle name="Comma 26 2 2 2 6 2 2 2 4" xfId="17989" xr:uid="{00000000-0005-0000-0000-000023460000}"/>
    <cellStyle name="Comma 26 2 2 2 6 2 2 2 5" xfId="17990" xr:uid="{00000000-0005-0000-0000-000024460000}"/>
    <cellStyle name="Comma 26 2 2 2 6 2 2 2 6" xfId="17991" xr:uid="{00000000-0005-0000-0000-000025460000}"/>
    <cellStyle name="Comma 26 2 2 2 6 2 2 3" xfId="17992" xr:uid="{00000000-0005-0000-0000-000026460000}"/>
    <cellStyle name="Comma 26 2 2 2 6 2 2 4" xfId="17993" xr:uid="{00000000-0005-0000-0000-000027460000}"/>
    <cellStyle name="Comma 26 2 2 2 6 2 2 5" xfId="17994" xr:uid="{00000000-0005-0000-0000-000028460000}"/>
    <cellStyle name="Comma 26 2 2 2 6 2 2 6" xfId="17995" xr:uid="{00000000-0005-0000-0000-000029460000}"/>
    <cellStyle name="Comma 26 2 2 2 6 2 2 7" xfId="17996" xr:uid="{00000000-0005-0000-0000-00002A460000}"/>
    <cellStyle name="Comma 26 2 2 2 6 2 3" xfId="17997" xr:uid="{00000000-0005-0000-0000-00002B460000}"/>
    <cellStyle name="Comma 26 2 2 2 6 2 3 2" xfId="17998" xr:uid="{00000000-0005-0000-0000-00002C460000}"/>
    <cellStyle name="Comma 26 2 2 2 6 2 3 3" xfId="17999" xr:uid="{00000000-0005-0000-0000-00002D460000}"/>
    <cellStyle name="Comma 26 2 2 2 6 2 3 4" xfId="18000" xr:uid="{00000000-0005-0000-0000-00002E460000}"/>
    <cellStyle name="Comma 26 2 2 2 6 2 3 5" xfId="18001" xr:uid="{00000000-0005-0000-0000-00002F460000}"/>
    <cellStyle name="Comma 26 2 2 2 6 2 3 6" xfId="18002" xr:uid="{00000000-0005-0000-0000-000030460000}"/>
    <cellStyle name="Comma 26 2 2 2 6 2 4" xfId="18003" xr:uid="{00000000-0005-0000-0000-000031460000}"/>
    <cellStyle name="Comma 26 2 2 2 6 2 5" xfId="18004" xr:uid="{00000000-0005-0000-0000-000032460000}"/>
    <cellStyle name="Comma 26 2 2 2 6 2 6" xfId="18005" xr:uid="{00000000-0005-0000-0000-000033460000}"/>
    <cellStyle name="Comma 26 2 2 2 6 2 7" xfId="18006" xr:uid="{00000000-0005-0000-0000-000034460000}"/>
    <cellStyle name="Comma 26 2 2 2 6 2 8" xfId="18007" xr:uid="{00000000-0005-0000-0000-000035460000}"/>
    <cellStyle name="Comma 26 2 2 2 6 3" xfId="18008" xr:uid="{00000000-0005-0000-0000-000036460000}"/>
    <cellStyle name="Comma 26 2 2 2 6 3 2" xfId="18009" xr:uid="{00000000-0005-0000-0000-000037460000}"/>
    <cellStyle name="Comma 26 2 2 2 6 3 2 2" xfId="18010" xr:uid="{00000000-0005-0000-0000-000038460000}"/>
    <cellStyle name="Comma 26 2 2 2 6 3 2 3" xfId="18011" xr:uid="{00000000-0005-0000-0000-000039460000}"/>
    <cellStyle name="Comma 26 2 2 2 6 3 2 4" xfId="18012" xr:uid="{00000000-0005-0000-0000-00003A460000}"/>
    <cellStyle name="Comma 26 2 2 2 6 3 2 5" xfId="18013" xr:uid="{00000000-0005-0000-0000-00003B460000}"/>
    <cellStyle name="Comma 26 2 2 2 6 3 2 6" xfId="18014" xr:uid="{00000000-0005-0000-0000-00003C460000}"/>
    <cellStyle name="Comma 26 2 2 2 6 3 3" xfId="18015" xr:uid="{00000000-0005-0000-0000-00003D460000}"/>
    <cellStyle name="Comma 26 2 2 2 6 3 4" xfId="18016" xr:uid="{00000000-0005-0000-0000-00003E460000}"/>
    <cellStyle name="Comma 26 2 2 2 6 3 5" xfId="18017" xr:uid="{00000000-0005-0000-0000-00003F460000}"/>
    <cellStyle name="Comma 26 2 2 2 6 3 6" xfId="18018" xr:uid="{00000000-0005-0000-0000-000040460000}"/>
    <cellStyle name="Comma 26 2 2 2 6 3 7" xfId="18019" xr:uid="{00000000-0005-0000-0000-000041460000}"/>
    <cellStyle name="Comma 26 2 2 2 6 4" xfId="18020" xr:uid="{00000000-0005-0000-0000-000042460000}"/>
    <cellStyle name="Comma 26 2 2 2 6 4 2" xfId="18021" xr:uid="{00000000-0005-0000-0000-000043460000}"/>
    <cellStyle name="Comma 26 2 2 2 6 4 3" xfId="18022" xr:uid="{00000000-0005-0000-0000-000044460000}"/>
    <cellStyle name="Comma 26 2 2 2 6 4 4" xfId="18023" xr:uid="{00000000-0005-0000-0000-000045460000}"/>
    <cellStyle name="Comma 26 2 2 2 6 4 5" xfId="18024" xr:uid="{00000000-0005-0000-0000-000046460000}"/>
    <cellStyle name="Comma 26 2 2 2 6 4 6" xfId="18025" xr:uid="{00000000-0005-0000-0000-000047460000}"/>
    <cellStyle name="Comma 26 2 2 2 6 5" xfId="18026" xr:uid="{00000000-0005-0000-0000-000048460000}"/>
    <cellStyle name="Comma 26 2 2 2 6 6" xfId="18027" xr:uid="{00000000-0005-0000-0000-000049460000}"/>
    <cellStyle name="Comma 26 2 2 2 6 7" xfId="18028" xr:uid="{00000000-0005-0000-0000-00004A460000}"/>
    <cellStyle name="Comma 26 2 2 2 6 8" xfId="18029" xr:uid="{00000000-0005-0000-0000-00004B460000}"/>
    <cellStyle name="Comma 26 2 2 2 6 9" xfId="18030" xr:uid="{00000000-0005-0000-0000-00004C460000}"/>
    <cellStyle name="Comma 26 2 2 2 7" xfId="18031" xr:uid="{00000000-0005-0000-0000-00004D460000}"/>
    <cellStyle name="Comma 26 2 2 2 7 2" xfId="18032" xr:uid="{00000000-0005-0000-0000-00004E460000}"/>
    <cellStyle name="Comma 26 2 2 2 7 2 2" xfId="18033" xr:uid="{00000000-0005-0000-0000-00004F460000}"/>
    <cellStyle name="Comma 26 2 2 2 7 2 2 2" xfId="18034" xr:uid="{00000000-0005-0000-0000-000050460000}"/>
    <cellStyle name="Comma 26 2 2 2 7 2 2 3" xfId="18035" xr:uid="{00000000-0005-0000-0000-000051460000}"/>
    <cellStyle name="Comma 26 2 2 2 7 2 2 4" xfId="18036" xr:uid="{00000000-0005-0000-0000-000052460000}"/>
    <cellStyle name="Comma 26 2 2 2 7 2 2 5" xfId="18037" xr:uid="{00000000-0005-0000-0000-000053460000}"/>
    <cellStyle name="Comma 26 2 2 2 7 2 2 6" xfId="18038" xr:uid="{00000000-0005-0000-0000-000054460000}"/>
    <cellStyle name="Comma 26 2 2 2 7 2 3" xfId="18039" xr:uid="{00000000-0005-0000-0000-000055460000}"/>
    <cellStyle name="Comma 26 2 2 2 7 2 4" xfId="18040" xr:uid="{00000000-0005-0000-0000-000056460000}"/>
    <cellStyle name="Comma 26 2 2 2 7 2 5" xfId="18041" xr:uid="{00000000-0005-0000-0000-000057460000}"/>
    <cellStyle name="Comma 26 2 2 2 7 2 6" xfId="18042" xr:uid="{00000000-0005-0000-0000-000058460000}"/>
    <cellStyle name="Comma 26 2 2 2 7 2 7" xfId="18043" xr:uid="{00000000-0005-0000-0000-000059460000}"/>
    <cellStyle name="Comma 26 2 2 2 7 3" xfId="18044" xr:uid="{00000000-0005-0000-0000-00005A460000}"/>
    <cellStyle name="Comma 26 2 2 2 7 3 2" xfId="18045" xr:uid="{00000000-0005-0000-0000-00005B460000}"/>
    <cellStyle name="Comma 26 2 2 2 7 3 3" xfId="18046" xr:uid="{00000000-0005-0000-0000-00005C460000}"/>
    <cellStyle name="Comma 26 2 2 2 7 3 4" xfId="18047" xr:uid="{00000000-0005-0000-0000-00005D460000}"/>
    <cellStyle name="Comma 26 2 2 2 7 3 5" xfId="18048" xr:uid="{00000000-0005-0000-0000-00005E460000}"/>
    <cellStyle name="Comma 26 2 2 2 7 3 6" xfId="18049" xr:uid="{00000000-0005-0000-0000-00005F460000}"/>
    <cellStyle name="Comma 26 2 2 2 7 4" xfId="18050" xr:uid="{00000000-0005-0000-0000-000060460000}"/>
    <cellStyle name="Comma 26 2 2 2 7 5" xfId="18051" xr:uid="{00000000-0005-0000-0000-000061460000}"/>
    <cellStyle name="Comma 26 2 2 2 7 6" xfId="18052" xr:uid="{00000000-0005-0000-0000-000062460000}"/>
    <cellStyle name="Comma 26 2 2 2 7 7" xfId="18053" xr:uid="{00000000-0005-0000-0000-000063460000}"/>
    <cellStyle name="Comma 26 2 2 2 7 8" xfId="18054" xr:uid="{00000000-0005-0000-0000-000064460000}"/>
    <cellStyle name="Comma 26 2 2 2 8" xfId="18055" xr:uid="{00000000-0005-0000-0000-000065460000}"/>
    <cellStyle name="Comma 26 2 2 2 8 2" xfId="18056" xr:uid="{00000000-0005-0000-0000-000066460000}"/>
    <cellStyle name="Comma 26 2 2 2 8 2 2" xfId="18057" xr:uid="{00000000-0005-0000-0000-000067460000}"/>
    <cellStyle name="Comma 26 2 2 2 8 2 3" xfId="18058" xr:uid="{00000000-0005-0000-0000-000068460000}"/>
    <cellStyle name="Comma 26 2 2 2 8 2 4" xfId="18059" xr:uid="{00000000-0005-0000-0000-000069460000}"/>
    <cellStyle name="Comma 26 2 2 2 8 2 5" xfId="18060" xr:uid="{00000000-0005-0000-0000-00006A460000}"/>
    <cellStyle name="Comma 26 2 2 2 8 2 6" xfId="18061" xr:uid="{00000000-0005-0000-0000-00006B460000}"/>
    <cellStyle name="Comma 26 2 2 2 8 3" xfId="18062" xr:uid="{00000000-0005-0000-0000-00006C460000}"/>
    <cellStyle name="Comma 26 2 2 2 8 4" xfId="18063" xr:uid="{00000000-0005-0000-0000-00006D460000}"/>
    <cellStyle name="Comma 26 2 2 2 8 5" xfId="18064" xr:uid="{00000000-0005-0000-0000-00006E460000}"/>
    <cellStyle name="Comma 26 2 2 2 8 6" xfId="18065" xr:uid="{00000000-0005-0000-0000-00006F460000}"/>
    <cellStyle name="Comma 26 2 2 2 8 7" xfId="18066" xr:uid="{00000000-0005-0000-0000-000070460000}"/>
    <cellStyle name="Comma 26 2 2 2 9" xfId="18067" xr:uid="{00000000-0005-0000-0000-000071460000}"/>
    <cellStyle name="Comma 26 2 2 2 9 2" xfId="18068" xr:uid="{00000000-0005-0000-0000-000072460000}"/>
    <cellStyle name="Comma 26 2 2 2 9 3" xfId="18069" xr:uid="{00000000-0005-0000-0000-000073460000}"/>
    <cellStyle name="Comma 26 2 2 2 9 4" xfId="18070" xr:uid="{00000000-0005-0000-0000-000074460000}"/>
    <cellStyle name="Comma 26 2 2 2 9 5" xfId="18071" xr:uid="{00000000-0005-0000-0000-000075460000}"/>
    <cellStyle name="Comma 26 2 2 2 9 6" xfId="18072" xr:uid="{00000000-0005-0000-0000-000076460000}"/>
    <cellStyle name="Comma 26 2 2 3" xfId="18073" xr:uid="{00000000-0005-0000-0000-000077460000}"/>
    <cellStyle name="Comma 26 2 2 3 2" xfId="18074" xr:uid="{00000000-0005-0000-0000-000078460000}"/>
    <cellStyle name="Comma 26 2 2 3 2 2" xfId="18075" xr:uid="{00000000-0005-0000-0000-000079460000}"/>
    <cellStyle name="Comma 26 2 2 3 2 2 2" xfId="18076" xr:uid="{00000000-0005-0000-0000-00007A460000}"/>
    <cellStyle name="Comma 26 2 2 3 2 2 2 2" xfId="18077" xr:uid="{00000000-0005-0000-0000-00007B460000}"/>
    <cellStyle name="Comma 26 2 2 3 2 2 2 3" xfId="18078" xr:uid="{00000000-0005-0000-0000-00007C460000}"/>
    <cellStyle name="Comma 26 2 2 3 2 2 2 4" xfId="18079" xr:uid="{00000000-0005-0000-0000-00007D460000}"/>
    <cellStyle name="Comma 26 2 2 3 2 2 2 5" xfId="18080" xr:uid="{00000000-0005-0000-0000-00007E460000}"/>
    <cellStyle name="Comma 26 2 2 3 2 2 2 6" xfId="18081" xr:uid="{00000000-0005-0000-0000-00007F460000}"/>
    <cellStyle name="Comma 26 2 2 3 2 2 3" xfId="18082" xr:uid="{00000000-0005-0000-0000-000080460000}"/>
    <cellStyle name="Comma 26 2 2 3 2 2 4" xfId="18083" xr:uid="{00000000-0005-0000-0000-000081460000}"/>
    <cellStyle name="Comma 26 2 2 3 2 2 5" xfId="18084" xr:uid="{00000000-0005-0000-0000-000082460000}"/>
    <cellStyle name="Comma 26 2 2 3 2 2 6" xfId="18085" xr:uid="{00000000-0005-0000-0000-000083460000}"/>
    <cellStyle name="Comma 26 2 2 3 2 2 7" xfId="18086" xr:uid="{00000000-0005-0000-0000-000084460000}"/>
    <cellStyle name="Comma 26 2 2 3 2 3" xfId="18087" xr:uid="{00000000-0005-0000-0000-000085460000}"/>
    <cellStyle name="Comma 26 2 2 3 2 3 2" xfId="18088" xr:uid="{00000000-0005-0000-0000-000086460000}"/>
    <cellStyle name="Comma 26 2 2 3 2 3 3" xfId="18089" xr:uid="{00000000-0005-0000-0000-000087460000}"/>
    <cellStyle name="Comma 26 2 2 3 2 3 4" xfId="18090" xr:uid="{00000000-0005-0000-0000-000088460000}"/>
    <cellStyle name="Comma 26 2 2 3 2 3 5" xfId="18091" xr:uid="{00000000-0005-0000-0000-000089460000}"/>
    <cellStyle name="Comma 26 2 2 3 2 3 6" xfId="18092" xr:uid="{00000000-0005-0000-0000-00008A460000}"/>
    <cellStyle name="Comma 26 2 2 3 2 4" xfId="18093" xr:uid="{00000000-0005-0000-0000-00008B460000}"/>
    <cellStyle name="Comma 26 2 2 3 2 5" xfId="18094" xr:uid="{00000000-0005-0000-0000-00008C460000}"/>
    <cellStyle name="Comma 26 2 2 3 2 6" xfId="18095" xr:uid="{00000000-0005-0000-0000-00008D460000}"/>
    <cellStyle name="Comma 26 2 2 3 2 7" xfId="18096" xr:uid="{00000000-0005-0000-0000-00008E460000}"/>
    <cellStyle name="Comma 26 2 2 3 2 8" xfId="18097" xr:uid="{00000000-0005-0000-0000-00008F460000}"/>
    <cellStyle name="Comma 26 2 2 3 3" xfId="18098" xr:uid="{00000000-0005-0000-0000-000090460000}"/>
    <cellStyle name="Comma 26 2 2 3 3 2" xfId="18099" xr:uid="{00000000-0005-0000-0000-000091460000}"/>
    <cellStyle name="Comma 26 2 2 3 3 2 2" xfId="18100" xr:uid="{00000000-0005-0000-0000-000092460000}"/>
    <cellStyle name="Comma 26 2 2 3 3 2 3" xfId="18101" xr:uid="{00000000-0005-0000-0000-000093460000}"/>
    <cellStyle name="Comma 26 2 2 3 3 2 4" xfId="18102" xr:uid="{00000000-0005-0000-0000-000094460000}"/>
    <cellStyle name="Comma 26 2 2 3 3 2 5" xfId="18103" xr:uid="{00000000-0005-0000-0000-000095460000}"/>
    <cellStyle name="Comma 26 2 2 3 3 2 6" xfId="18104" xr:uid="{00000000-0005-0000-0000-000096460000}"/>
    <cellStyle name="Comma 26 2 2 3 3 3" xfId="18105" xr:uid="{00000000-0005-0000-0000-000097460000}"/>
    <cellStyle name="Comma 26 2 2 3 3 4" xfId="18106" xr:uid="{00000000-0005-0000-0000-000098460000}"/>
    <cellStyle name="Comma 26 2 2 3 3 5" xfId="18107" xr:uid="{00000000-0005-0000-0000-000099460000}"/>
    <cellStyle name="Comma 26 2 2 3 3 6" xfId="18108" xr:uid="{00000000-0005-0000-0000-00009A460000}"/>
    <cellStyle name="Comma 26 2 2 3 3 7" xfId="18109" xr:uid="{00000000-0005-0000-0000-00009B460000}"/>
    <cellStyle name="Comma 26 2 2 3 4" xfId="18110" xr:uid="{00000000-0005-0000-0000-00009C460000}"/>
    <cellStyle name="Comma 26 2 2 3 4 2" xfId="18111" xr:uid="{00000000-0005-0000-0000-00009D460000}"/>
    <cellStyle name="Comma 26 2 2 3 4 3" xfId="18112" xr:uid="{00000000-0005-0000-0000-00009E460000}"/>
    <cellStyle name="Comma 26 2 2 3 4 4" xfId="18113" xr:uid="{00000000-0005-0000-0000-00009F460000}"/>
    <cellStyle name="Comma 26 2 2 3 4 5" xfId="18114" xr:uid="{00000000-0005-0000-0000-0000A0460000}"/>
    <cellStyle name="Comma 26 2 2 3 4 6" xfId="18115" xr:uid="{00000000-0005-0000-0000-0000A1460000}"/>
    <cellStyle name="Comma 26 2 2 3 5" xfId="18116" xr:uid="{00000000-0005-0000-0000-0000A2460000}"/>
    <cellStyle name="Comma 26 2 2 3 6" xfId="18117" xr:uid="{00000000-0005-0000-0000-0000A3460000}"/>
    <cellStyle name="Comma 26 2 2 3 7" xfId="18118" xr:uid="{00000000-0005-0000-0000-0000A4460000}"/>
    <cellStyle name="Comma 26 2 2 3 8" xfId="18119" xr:uid="{00000000-0005-0000-0000-0000A5460000}"/>
    <cellStyle name="Comma 26 2 2 3 9" xfId="18120" xr:uid="{00000000-0005-0000-0000-0000A6460000}"/>
    <cellStyle name="Comma 26 2 2 4" xfId="18121" xr:uid="{00000000-0005-0000-0000-0000A7460000}"/>
    <cellStyle name="Comma 26 2 2 4 2" xfId="18122" xr:uid="{00000000-0005-0000-0000-0000A8460000}"/>
    <cellStyle name="Comma 26 2 2 4 2 2" xfId="18123" xr:uid="{00000000-0005-0000-0000-0000A9460000}"/>
    <cellStyle name="Comma 26 2 2 4 2 2 2" xfId="18124" xr:uid="{00000000-0005-0000-0000-0000AA460000}"/>
    <cellStyle name="Comma 26 2 2 4 2 2 2 2" xfId="18125" xr:uid="{00000000-0005-0000-0000-0000AB460000}"/>
    <cellStyle name="Comma 26 2 2 4 2 2 2 3" xfId="18126" xr:uid="{00000000-0005-0000-0000-0000AC460000}"/>
    <cellStyle name="Comma 26 2 2 4 2 2 2 4" xfId="18127" xr:uid="{00000000-0005-0000-0000-0000AD460000}"/>
    <cellStyle name="Comma 26 2 2 4 2 2 2 5" xfId="18128" xr:uid="{00000000-0005-0000-0000-0000AE460000}"/>
    <cellStyle name="Comma 26 2 2 4 2 2 2 6" xfId="18129" xr:uid="{00000000-0005-0000-0000-0000AF460000}"/>
    <cellStyle name="Comma 26 2 2 4 2 2 3" xfId="18130" xr:uid="{00000000-0005-0000-0000-0000B0460000}"/>
    <cellStyle name="Comma 26 2 2 4 2 2 4" xfId="18131" xr:uid="{00000000-0005-0000-0000-0000B1460000}"/>
    <cellStyle name="Comma 26 2 2 4 2 2 5" xfId="18132" xr:uid="{00000000-0005-0000-0000-0000B2460000}"/>
    <cellStyle name="Comma 26 2 2 4 2 2 6" xfId="18133" xr:uid="{00000000-0005-0000-0000-0000B3460000}"/>
    <cellStyle name="Comma 26 2 2 4 2 2 7" xfId="18134" xr:uid="{00000000-0005-0000-0000-0000B4460000}"/>
    <cellStyle name="Comma 26 2 2 4 2 3" xfId="18135" xr:uid="{00000000-0005-0000-0000-0000B5460000}"/>
    <cellStyle name="Comma 26 2 2 4 2 3 2" xfId="18136" xr:uid="{00000000-0005-0000-0000-0000B6460000}"/>
    <cellStyle name="Comma 26 2 2 4 2 3 3" xfId="18137" xr:uid="{00000000-0005-0000-0000-0000B7460000}"/>
    <cellStyle name="Comma 26 2 2 4 2 3 4" xfId="18138" xr:uid="{00000000-0005-0000-0000-0000B8460000}"/>
    <cellStyle name="Comma 26 2 2 4 2 3 5" xfId="18139" xr:uid="{00000000-0005-0000-0000-0000B9460000}"/>
    <cellStyle name="Comma 26 2 2 4 2 3 6" xfId="18140" xr:uid="{00000000-0005-0000-0000-0000BA460000}"/>
    <cellStyle name="Comma 26 2 2 4 2 4" xfId="18141" xr:uid="{00000000-0005-0000-0000-0000BB460000}"/>
    <cellStyle name="Comma 26 2 2 4 2 5" xfId="18142" xr:uid="{00000000-0005-0000-0000-0000BC460000}"/>
    <cellStyle name="Comma 26 2 2 4 2 6" xfId="18143" xr:uid="{00000000-0005-0000-0000-0000BD460000}"/>
    <cellStyle name="Comma 26 2 2 4 2 7" xfId="18144" xr:uid="{00000000-0005-0000-0000-0000BE460000}"/>
    <cellStyle name="Comma 26 2 2 4 2 8" xfId="18145" xr:uid="{00000000-0005-0000-0000-0000BF460000}"/>
    <cellStyle name="Comma 26 2 2 4 3" xfId="18146" xr:uid="{00000000-0005-0000-0000-0000C0460000}"/>
    <cellStyle name="Comma 26 2 2 4 3 2" xfId="18147" xr:uid="{00000000-0005-0000-0000-0000C1460000}"/>
    <cellStyle name="Comma 26 2 2 4 3 2 2" xfId="18148" xr:uid="{00000000-0005-0000-0000-0000C2460000}"/>
    <cellStyle name="Comma 26 2 2 4 3 2 3" xfId="18149" xr:uid="{00000000-0005-0000-0000-0000C3460000}"/>
    <cellStyle name="Comma 26 2 2 4 3 2 4" xfId="18150" xr:uid="{00000000-0005-0000-0000-0000C4460000}"/>
    <cellStyle name="Comma 26 2 2 4 3 2 5" xfId="18151" xr:uid="{00000000-0005-0000-0000-0000C5460000}"/>
    <cellStyle name="Comma 26 2 2 4 3 2 6" xfId="18152" xr:uid="{00000000-0005-0000-0000-0000C6460000}"/>
    <cellStyle name="Comma 26 2 2 4 3 3" xfId="18153" xr:uid="{00000000-0005-0000-0000-0000C7460000}"/>
    <cellStyle name="Comma 26 2 2 4 3 4" xfId="18154" xr:uid="{00000000-0005-0000-0000-0000C8460000}"/>
    <cellStyle name="Comma 26 2 2 4 3 5" xfId="18155" xr:uid="{00000000-0005-0000-0000-0000C9460000}"/>
    <cellStyle name="Comma 26 2 2 4 3 6" xfId="18156" xr:uid="{00000000-0005-0000-0000-0000CA460000}"/>
    <cellStyle name="Comma 26 2 2 4 3 7" xfId="18157" xr:uid="{00000000-0005-0000-0000-0000CB460000}"/>
    <cellStyle name="Comma 26 2 2 4 4" xfId="18158" xr:uid="{00000000-0005-0000-0000-0000CC460000}"/>
    <cellStyle name="Comma 26 2 2 4 4 2" xfId="18159" xr:uid="{00000000-0005-0000-0000-0000CD460000}"/>
    <cellStyle name="Comma 26 2 2 4 4 3" xfId="18160" xr:uid="{00000000-0005-0000-0000-0000CE460000}"/>
    <cellStyle name="Comma 26 2 2 4 4 4" xfId="18161" xr:uid="{00000000-0005-0000-0000-0000CF460000}"/>
    <cellStyle name="Comma 26 2 2 4 4 5" xfId="18162" xr:uid="{00000000-0005-0000-0000-0000D0460000}"/>
    <cellStyle name="Comma 26 2 2 4 4 6" xfId="18163" xr:uid="{00000000-0005-0000-0000-0000D1460000}"/>
    <cellStyle name="Comma 26 2 2 4 5" xfId="18164" xr:uid="{00000000-0005-0000-0000-0000D2460000}"/>
    <cellStyle name="Comma 26 2 2 4 6" xfId="18165" xr:uid="{00000000-0005-0000-0000-0000D3460000}"/>
    <cellStyle name="Comma 26 2 2 4 7" xfId="18166" xr:uid="{00000000-0005-0000-0000-0000D4460000}"/>
    <cellStyle name="Comma 26 2 2 4 8" xfId="18167" xr:uid="{00000000-0005-0000-0000-0000D5460000}"/>
    <cellStyle name="Comma 26 2 2 4 9" xfId="18168" xr:uid="{00000000-0005-0000-0000-0000D6460000}"/>
    <cellStyle name="Comma 26 2 2 5" xfId="18169" xr:uid="{00000000-0005-0000-0000-0000D7460000}"/>
    <cellStyle name="Comma 26 2 2 5 2" xfId="18170" xr:uid="{00000000-0005-0000-0000-0000D8460000}"/>
    <cellStyle name="Comma 26 2 2 5 2 2" xfId="18171" xr:uid="{00000000-0005-0000-0000-0000D9460000}"/>
    <cellStyle name="Comma 26 2 2 5 2 2 2" xfId="18172" xr:uid="{00000000-0005-0000-0000-0000DA460000}"/>
    <cellStyle name="Comma 26 2 2 5 2 2 2 2" xfId="18173" xr:uid="{00000000-0005-0000-0000-0000DB460000}"/>
    <cellStyle name="Comma 26 2 2 5 2 2 2 3" xfId="18174" xr:uid="{00000000-0005-0000-0000-0000DC460000}"/>
    <cellStyle name="Comma 26 2 2 5 2 2 2 4" xfId="18175" xr:uid="{00000000-0005-0000-0000-0000DD460000}"/>
    <cellStyle name="Comma 26 2 2 5 2 2 2 5" xfId="18176" xr:uid="{00000000-0005-0000-0000-0000DE460000}"/>
    <cellStyle name="Comma 26 2 2 5 2 2 2 6" xfId="18177" xr:uid="{00000000-0005-0000-0000-0000DF460000}"/>
    <cellStyle name="Comma 26 2 2 5 2 2 3" xfId="18178" xr:uid="{00000000-0005-0000-0000-0000E0460000}"/>
    <cellStyle name="Comma 26 2 2 5 2 2 4" xfId="18179" xr:uid="{00000000-0005-0000-0000-0000E1460000}"/>
    <cellStyle name="Comma 26 2 2 5 2 2 5" xfId="18180" xr:uid="{00000000-0005-0000-0000-0000E2460000}"/>
    <cellStyle name="Comma 26 2 2 5 2 2 6" xfId="18181" xr:uid="{00000000-0005-0000-0000-0000E3460000}"/>
    <cellStyle name="Comma 26 2 2 5 2 2 7" xfId="18182" xr:uid="{00000000-0005-0000-0000-0000E4460000}"/>
    <cellStyle name="Comma 26 2 2 5 2 3" xfId="18183" xr:uid="{00000000-0005-0000-0000-0000E5460000}"/>
    <cellStyle name="Comma 26 2 2 5 2 3 2" xfId="18184" xr:uid="{00000000-0005-0000-0000-0000E6460000}"/>
    <cellStyle name="Comma 26 2 2 5 2 3 3" xfId="18185" xr:uid="{00000000-0005-0000-0000-0000E7460000}"/>
    <cellStyle name="Comma 26 2 2 5 2 3 4" xfId="18186" xr:uid="{00000000-0005-0000-0000-0000E8460000}"/>
    <cellStyle name="Comma 26 2 2 5 2 3 5" xfId="18187" xr:uid="{00000000-0005-0000-0000-0000E9460000}"/>
    <cellStyle name="Comma 26 2 2 5 2 3 6" xfId="18188" xr:uid="{00000000-0005-0000-0000-0000EA460000}"/>
    <cellStyle name="Comma 26 2 2 5 2 4" xfId="18189" xr:uid="{00000000-0005-0000-0000-0000EB460000}"/>
    <cellStyle name="Comma 26 2 2 5 2 5" xfId="18190" xr:uid="{00000000-0005-0000-0000-0000EC460000}"/>
    <cellStyle name="Comma 26 2 2 5 2 6" xfId="18191" xr:uid="{00000000-0005-0000-0000-0000ED460000}"/>
    <cellStyle name="Comma 26 2 2 5 2 7" xfId="18192" xr:uid="{00000000-0005-0000-0000-0000EE460000}"/>
    <cellStyle name="Comma 26 2 2 5 2 8" xfId="18193" xr:uid="{00000000-0005-0000-0000-0000EF460000}"/>
    <cellStyle name="Comma 26 2 2 5 3" xfId="18194" xr:uid="{00000000-0005-0000-0000-0000F0460000}"/>
    <cellStyle name="Comma 26 2 2 5 3 2" xfId="18195" xr:uid="{00000000-0005-0000-0000-0000F1460000}"/>
    <cellStyle name="Comma 26 2 2 5 3 2 2" xfId="18196" xr:uid="{00000000-0005-0000-0000-0000F2460000}"/>
    <cellStyle name="Comma 26 2 2 5 3 2 3" xfId="18197" xr:uid="{00000000-0005-0000-0000-0000F3460000}"/>
    <cellStyle name="Comma 26 2 2 5 3 2 4" xfId="18198" xr:uid="{00000000-0005-0000-0000-0000F4460000}"/>
    <cellStyle name="Comma 26 2 2 5 3 2 5" xfId="18199" xr:uid="{00000000-0005-0000-0000-0000F5460000}"/>
    <cellStyle name="Comma 26 2 2 5 3 2 6" xfId="18200" xr:uid="{00000000-0005-0000-0000-0000F6460000}"/>
    <cellStyle name="Comma 26 2 2 5 3 3" xfId="18201" xr:uid="{00000000-0005-0000-0000-0000F7460000}"/>
    <cellStyle name="Comma 26 2 2 5 3 4" xfId="18202" xr:uid="{00000000-0005-0000-0000-0000F8460000}"/>
    <cellStyle name="Comma 26 2 2 5 3 5" xfId="18203" xr:uid="{00000000-0005-0000-0000-0000F9460000}"/>
    <cellStyle name="Comma 26 2 2 5 3 6" xfId="18204" xr:uid="{00000000-0005-0000-0000-0000FA460000}"/>
    <cellStyle name="Comma 26 2 2 5 3 7" xfId="18205" xr:uid="{00000000-0005-0000-0000-0000FB460000}"/>
    <cellStyle name="Comma 26 2 2 5 4" xfId="18206" xr:uid="{00000000-0005-0000-0000-0000FC460000}"/>
    <cellStyle name="Comma 26 2 2 5 4 2" xfId="18207" xr:uid="{00000000-0005-0000-0000-0000FD460000}"/>
    <cellStyle name="Comma 26 2 2 5 4 3" xfId="18208" xr:uid="{00000000-0005-0000-0000-0000FE460000}"/>
    <cellStyle name="Comma 26 2 2 5 4 4" xfId="18209" xr:uid="{00000000-0005-0000-0000-0000FF460000}"/>
    <cellStyle name="Comma 26 2 2 5 4 5" xfId="18210" xr:uid="{00000000-0005-0000-0000-000000470000}"/>
    <cellStyle name="Comma 26 2 2 5 4 6" xfId="18211" xr:uid="{00000000-0005-0000-0000-000001470000}"/>
    <cellStyle name="Comma 26 2 2 5 5" xfId="18212" xr:uid="{00000000-0005-0000-0000-000002470000}"/>
    <cellStyle name="Comma 26 2 2 5 6" xfId="18213" xr:uid="{00000000-0005-0000-0000-000003470000}"/>
    <cellStyle name="Comma 26 2 2 5 7" xfId="18214" xr:uid="{00000000-0005-0000-0000-000004470000}"/>
    <cellStyle name="Comma 26 2 2 5 8" xfId="18215" xr:uid="{00000000-0005-0000-0000-000005470000}"/>
    <cellStyle name="Comma 26 2 2 5 9" xfId="18216" xr:uid="{00000000-0005-0000-0000-000006470000}"/>
    <cellStyle name="Comma 26 2 2 6" xfId="18217" xr:uid="{00000000-0005-0000-0000-000007470000}"/>
    <cellStyle name="Comma 26 2 2 6 2" xfId="18218" xr:uid="{00000000-0005-0000-0000-000008470000}"/>
    <cellStyle name="Comma 26 2 2 6 2 2" xfId="18219" xr:uid="{00000000-0005-0000-0000-000009470000}"/>
    <cellStyle name="Comma 26 2 2 6 2 2 2" xfId="18220" xr:uid="{00000000-0005-0000-0000-00000A470000}"/>
    <cellStyle name="Comma 26 2 2 6 2 2 2 2" xfId="18221" xr:uid="{00000000-0005-0000-0000-00000B470000}"/>
    <cellStyle name="Comma 26 2 2 6 2 2 2 3" xfId="18222" xr:uid="{00000000-0005-0000-0000-00000C470000}"/>
    <cellStyle name="Comma 26 2 2 6 2 2 2 4" xfId="18223" xr:uid="{00000000-0005-0000-0000-00000D470000}"/>
    <cellStyle name="Comma 26 2 2 6 2 2 2 5" xfId="18224" xr:uid="{00000000-0005-0000-0000-00000E470000}"/>
    <cellStyle name="Comma 26 2 2 6 2 2 2 6" xfId="18225" xr:uid="{00000000-0005-0000-0000-00000F470000}"/>
    <cellStyle name="Comma 26 2 2 6 2 2 3" xfId="18226" xr:uid="{00000000-0005-0000-0000-000010470000}"/>
    <cellStyle name="Comma 26 2 2 6 2 2 4" xfId="18227" xr:uid="{00000000-0005-0000-0000-000011470000}"/>
    <cellStyle name="Comma 26 2 2 6 2 2 5" xfId="18228" xr:uid="{00000000-0005-0000-0000-000012470000}"/>
    <cellStyle name="Comma 26 2 2 6 2 2 6" xfId="18229" xr:uid="{00000000-0005-0000-0000-000013470000}"/>
    <cellStyle name="Comma 26 2 2 6 2 2 7" xfId="18230" xr:uid="{00000000-0005-0000-0000-000014470000}"/>
    <cellStyle name="Comma 26 2 2 6 2 3" xfId="18231" xr:uid="{00000000-0005-0000-0000-000015470000}"/>
    <cellStyle name="Comma 26 2 2 6 2 3 2" xfId="18232" xr:uid="{00000000-0005-0000-0000-000016470000}"/>
    <cellStyle name="Comma 26 2 2 6 2 3 3" xfId="18233" xr:uid="{00000000-0005-0000-0000-000017470000}"/>
    <cellStyle name="Comma 26 2 2 6 2 3 4" xfId="18234" xr:uid="{00000000-0005-0000-0000-000018470000}"/>
    <cellStyle name="Comma 26 2 2 6 2 3 5" xfId="18235" xr:uid="{00000000-0005-0000-0000-000019470000}"/>
    <cellStyle name="Comma 26 2 2 6 2 3 6" xfId="18236" xr:uid="{00000000-0005-0000-0000-00001A470000}"/>
    <cellStyle name="Comma 26 2 2 6 2 4" xfId="18237" xr:uid="{00000000-0005-0000-0000-00001B470000}"/>
    <cellStyle name="Comma 26 2 2 6 2 5" xfId="18238" xr:uid="{00000000-0005-0000-0000-00001C470000}"/>
    <cellStyle name="Comma 26 2 2 6 2 6" xfId="18239" xr:uid="{00000000-0005-0000-0000-00001D470000}"/>
    <cellStyle name="Comma 26 2 2 6 2 7" xfId="18240" xr:uid="{00000000-0005-0000-0000-00001E470000}"/>
    <cellStyle name="Comma 26 2 2 6 2 8" xfId="18241" xr:uid="{00000000-0005-0000-0000-00001F470000}"/>
    <cellStyle name="Comma 26 2 2 6 3" xfId="18242" xr:uid="{00000000-0005-0000-0000-000020470000}"/>
    <cellStyle name="Comma 26 2 2 6 3 2" xfId="18243" xr:uid="{00000000-0005-0000-0000-000021470000}"/>
    <cellStyle name="Comma 26 2 2 6 3 2 2" xfId="18244" xr:uid="{00000000-0005-0000-0000-000022470000}"/>
    <cellStyle name="Comma 26 2 2 6 3 2 3" xfId="18245" xr:uid="{00000000-0005-0000-0000-000023470000}"/>
    <cellStyle name="Comma 26 2 2 6 3 2 4" xfId="18246" xr:uid="{00000000-0005-0000-0000-000024470000}"/>
    <cellStyle name="Comma 26 2 2 6 3 2 5" xfId="18247" xr:uid="{00000000-0005-0000-0000-000025470000}"/>
    <cellStyle name="Comma 26 2 2 6 3 2 6" xfId="18248" xr:uid="{00000000-0005-0000-0000-000026470000}"/>
    <cellStyle name="Comma 26 2 2 6 3 3" xfId="18249" xr:uid="{00000000-0005-0000-0000-000027470000}"/>
    <cellStyle name="Comma 26 2 2 6 3 4" xfId="18250" xr:uid="{00000000-0005-0000-0000-000028470000}"/>
    <cellStyle name="Comma 26 2 2 6 3 5" xfId="18251" xr:uid="{00000000-0005-0000-0000-000029470000}"/>
    <cellStyle name="Comma 26 2 2 6 3 6" xfId="18252" xr:uid="{00000000-0005-0000-0000-00002A470000}"/>
    <cellStyle name="Comma 26 2 2 6 3 7" xfId="18253" xr:uid="{00000000-0005-0000-0000-00002B470000}"/>
    <cellStyle name="Comma 26 2 2 6 4" xfId="18254" xr:uid="{00000000-0005-0000-0000-00002C470000}"/>
    <cellStyle name="Comma 26 2 2 6 4 2" xfId="18255" xr:uid="{00000000-0005-0000-0000-00002D470000}"/>
    <cellStyle name="Comma 26 2 2 6 4 3" xfId="18256" xr:uid="{00000000-0005-0000-0000-00002E470000}"/>
    <cellStyle name="Comma 26 2 2 6 4 4" xfId="18257" xr:uid="{00000000-0005-0000-0000-00002F470000}"/>
    <cellStyle name="Comma 26 2 2 6 4 5" xfId="18258" xr:uid="{00000000-0005-0000-0000-000030470000}"/>
    <cellStyle name="Comma 26 2 2 6 4 6" xfId="18259" xr:uid="{00000000-0005-0000-0000-000031470000}"/>
    <cellStyle name="Comma 26 2 2 6 5" xfId="18260" xr:uid="{00000000-0005-0000-0000-000032470000}"/>
    <cellStyle name="Comma 26 2 2 6 6" xfId="18261" xr:uid="{00000000-0005-0000-0000-000033470000}"/>
    <cellStyle name="Comma 26 2 2 6 7" xfId="18262" xr:uid="{00000000-0005-0000-0000-000034470000}"/>
    <cellStyle name="Comma 26 2 2 6 8" xfId="18263" xr:uid="{00000000-0005-0000-0000-000035470000}"/>
    <cellStyle name="Comma 26 2 2 6 9" xfId="18264" xr:uid="{00000000-0005-0000-0000-000036470000}"/>
    <cellStyle name="Comma 26 2 2 7" xfId="18265" xr:uid="{00000000-0005-0000-0000-000037470000}"/>
    <cellStyle name="Comma 26 2 2 7 2" xfId="18266" xr:uid="{00000000-0005-0000-0000-000038470000}"/>
    <cellStyle name="Comma 26 2 2 7 2 2" xfId="18267" xr:uid="{00000000-0005-0000-0000-000039470000}"/>
    <cellStyle name="Comma 26 2 2 7 2 2 2" xfId="18268" xr:uid="{00000000-0005-0000-0000-00003A470000}"/>
    <cellStyle name="Comma 26 2 2 7 2 2 2 2" xfId="18269" xr:uid="{00000000-0005-0000-0000-00003B470000}"/>
    <cellStyle name="Comma 26 2 2 7 2 2 2 3" xfId="18270" xr:uid="{00000000-0005-0000-0000-00003C470000}"/>
    <cellStyle name="Comma 26 2 2 7 2 2 2 4" xfId="18271" xr:uid="{00000000-0005-0000-0000-00003D470000}"/>
    <cellStyle name="Comma 26 2 2 7 2 2 2 5" xfId="18272" xr:uid="{00000000-0005-0000-0000-00003E470000}"/>
    <cellStyle name="Comma 26 2 2 7 2 2 2 6" xfId="18273" xr:uid="{00000000-0005-0000-0000-00003F470000}"/>
    <cellStyle name="Comma 26 2 2 7 2 2 3" xfId="18274" xr:uid="{00000000-0005-0000-0000-000040470000}"/>
    <cellStyle name="Comma 26 2 2 7 2 2 4" xfId="18275" xr:uid="{00000000-0005-0000-0000-000041470000}"/>
    <cellStyle name="Comma 26 2 2 7 2 2 5" xfId="18276" xr:uid="{00000000-0005-0000-0000-000042470000}"/>
    <cellStyle name="Comma 26 2 2 7 2 2 6" xfId="18277" xr:uid="{00000000-0005-0000-0000-000043470000}"/>
    <cellStyle name="Comma 26 2 2 7 2 2 7" xfId="18278" xr:uid="{00000000-0005-0000-0000-000044470000}"/>
    <cellStyle name="Comma 26 2 2 7 2 3" xfId="18279" xr:uid="{00000000-0005-0000-0000-000045470000}"/>
    <cellStyle name="Comma 26 2 2 7 2 3 2" xfId="18280" xr:uid="{00000000-0005-0000-0000-000046470000}"/>
    <cellStyle name="Comma 26 2 2 7 2 3 3" xfId="18281" xr:uid="{00000000-0005-0000-0000-000047470000}"/>
    <cellStyle name="Comma 26 2 2 7 2 3 4" xfId="18282" xr:uid="{00000000-0005-0000-0000-000048470000}"/>
    <cellStyle name="Comma 26 2 2 7 2 3 5" xfId="18283" xr:uid="{00000000-0005-0000-0000-000049470000}"/>
    <cellStyle name="Comma 26 2 2 7 2 3 6" xfId="18284" xr:uid="{00000000-0005-0000-0000-00004A470000}"/>
    <cellStyle name="Comma 26 2 2 7 2 4" xfId="18285" xr:uid="{00000000-0005-0000-0000-00004B470000}"/>
    <cellStyle name="Comma 26 2 2 7 2 5" xfId="18286" xr:uid="{00000000-0005-0000-0000-00004C470000}"/>
    <cellStyle name="Comma 26 2 2 7 2 6" xfId="18287" xr:uid="{00000000-0005-0000-0000-00004D470000}"/>
    <cellStyle name="Comma 26 2 2 7 2 7" xfId="18288" xr:uid="{00000000-0005-0000-0000-00004E470000}"/>
    <cellStyle name="Comma 26 2 2 7 2 8" xfId="18289" xr:uid="{00000000-0005-0000-0000-00004F470000}"/>
    <cellStyle name="Comma 26 2 2 7 3" xfId="18290" xr:uid="{00000000-0005-0000-0000-000050470000}"/>
    <cellStyle name="Comma 26 2 2 7 3 2" xfId="18291" xr:uid="{00000000-0005-0000-0000-000051470000}"/>
    <cellStyle name="Comma 26 2 2 7 3 2 2" xfId="18292" xr:uid="{00000000-0005-0000-0000-000052470000}"/>
    <cellStyle name="Comma 26 2 2 7 3 2 3" xfId="18293" xr:uid="{00000000-0005-0000-0000-000053470000}"/>
    <cellStyle name="Comma 26 2 2 7 3 2 4" xfId="18294" xr:uid="{00000000-0005-0000-0000-000054470000}"/>
    <cellStyle name="Comma 26 2 2 7 3 2 5" xfId="18295" xr:uid="{00000000-0005-0000-0000-000055470000}"/>
    <cellStyle name="Comma 26 2 2 7 3 2 6" xfId="18296" xr:uid="{00000000-0005-0000-0000-000056470000}"/>
    <cellStyle name="Comma 26 2 2 7 3 3" xfId="18297" xr:uid="{00000000-0005-0000-0000-000057470000}"/>
    <cellStyle name="Comma 26 2 2 7 3 4" xfId="18298" xr:uid="{00000000-0005-0000-0000-000058470000}"/>
    <cellStyle name="Comma 26 2 2 7 3 5" xfId="18299" xr:uid="{00000000-0005-0000-0000-000059470000}"/>
    <cellStyle name="Comma 26 2 2 7 3 6" xfId="18300" xr:uid="{00000000-0005-0000-0000-00005A470000}"/>
    <cellStyle name="Comma 26 2 2 7 3 7" xfId="18301" xr:uid="{00000000-0005-0000-0000-00005B470000}"/>
    <cellStyle name="Comma 26 2 2 7 4" xfId="18302" xr:uid="{00000000-0005-0000-0000-00005C470000}"/>
    <cellStyle name="Comma 26 2 2 7 4 2" xfId="18303" xr:uid="{00000000-0005-0000-0000-00005D470000}"/>
    <cellStyle name="Comma 26 2 2 7 4 3" xfId="18304" xr:uid="{00000000-0005-0000-0000-00005E470000}"/>
    <cellStyle name="Comma 26 2 2 7 4 4" xfId="18305" xr:uid="{00000000-0005-0000-0000-00005F470000}"/>
    <cellStyle name="Comma 26 2 2 7 4 5" xfId="18306" xr:uid="{00000000-0005-0000-0000-000060470000}"/>
    <cellStyle name="Comma 26 2 2 7 4 6" xfId="18307" xr:uid="{00000000-0005-0000-0000-000061470000}"/>
    <cellStyle name="Comma 26 2 2 7 5" xfId="18308" xr:uid="{00000000-0005-0000-0000-000062470000}"/>
    <cellStyle name="Comma 26 2 2 7 6" xfId="18309" xr:uid="{00000000-0005-0000-0000-000063470000}"/>
    <cellStyle name="Comma 26 2 2 7 7" xfId="18310" xr:uid="{00000000-0005-0000-0000-000064470000}"/>
    <cellStyle name="Comma 26 2 2 7 8" xfId="18311" xr:uid="{00000000-0005-0000-0000-000065470000}"/>
    <cellStyle name="Comma 26 2 2 7 9" xfId="18312" xr:uid="{00000000-0005-0000-0000-000066470000}"/>
    <cellStyle name="Comma 26 2 2 8" xfId="18313" xr:uid="{00000000-0005-0000-0000-000067470000}"/>
    <cellStyle name="Comma 26 2 2 8 2" xfId="18314" xr:uid="{00000000-0005-0000-0000-000068470000}"/>
    <cellStyle name="Comma 26 2 2 8 2 2" xfId="18315" xr:uid="{00000000-0005-0000-0000-000069470000}"/>
    <cellStyle name="Comma 26 2 2 8 2 2 2" xfId="18316" xr:uid="{00000000-0005-0000-0000-00006A470000}"/>
    <cellStyle name="Comma 26 2 2 8 2 2 3" xfId="18317" xr:uid="{00000000-0005-0000-0000-00006B470000}"/>
    <cellStyle name="Comma 26 2 2 8 2 2 4" xfId="18318" xr:uid="{00000000-0005-0000-0000-00006C470000}"/>
    <cellStyle name="Comma 26 2 2 8 2 2 5" xfId="18319" xr:uid="{00000000-0005-0000-0000-00006D470000}"/>
    <cellStyle name="Comma 26 2 2 8 2 2 6" xfId="18320" xr:uid="{00000000-0005-0000-0000-00006E470000}"/>
    <cellStyle name="Comma 26 2 2 8 2 3" xfId="18321" xr:uid="{00000000-0005-0000-0000-00006F470000}"/>
    <cellStyle name="Comma 26 2 2 8 2 4" xfId="18322" xr:uid="{00000000-0005-0000-0000-000070470000}"/>
    <cellStyle name="Comma 26 2 2 8 2 5" xfId="18323" xr:uid="{00000000-0005-0000-0000-000071470000}"/>
    <cellStyle name="Comma 26 2 2 8 2 6" xfId="18324" xr:uid="{00000000-0005-0000-0000-000072470000}"/>
    <cellStyle name="Comma 26 2 2 8 2 7" xfId="18325" xr:uid="{00000000-0005-0000-0000-000073470000}"/>
    <cellStyle name="Comma 26 2 2 8 3" xfId="18326" xr:uid="{00000000-0005-0000-0000-000074470000}"/>
    <cellStyle name="Comma 26 2 2 8 3 2" xfId="18327" xr:uid="{00000000-0005-0000-0000-000075470000}"/>
    <cellStyle name="Comma 26 2 2 8 3 3" xfId="18328" xr:uid="{00000000-0005-0000-0000-000076470000}"/>
    <cellStyle name="Comma 26 2 2 8 3 4" xfId="18329" xr:uid="{00000000-0005-0000-0000-000077470000}"/>
    <cellStyle name="Comma 26 2 2 8 3 5" xfId="18330" xr:uid="{00000000-0005-0000-0000-000078470000}"/>
    <cellStyle name="Comma 26 2 2 8 3 6" xfId="18331" xr:uid="{00000000-0005-0000-0000-000079470000}"/>
    <cellStyle name="Comma 26 2 2 8 4" xfId="18332" xr:uid="{00000000-0005-0000-0000-00007A470000}"/>
    <cellStyle name="Comma 26 2 2 8 5" xfId="18333" xr:uid="{00000000-0005-0000-0000-00007B470000}"/>
    <cellStyle name="Comma 26 2 2 8 6" xfId="18334" xr:uid="{00000000-0005-0000-0000-00007C470000}"/>
    <cellStyle name="Comma 26 2 2 8 7" xfId="18335" xr:uid="{00000000-0005-0000-0000-00007D470000}"/>
    <cellStyle name="Comma 26 2 2 8 8" xfId="18336" xr:uid="{00000000-0005-0000-0000-00007E470000}"/>
    <cellStyle name="Comma 26 2 2 9" xfId="18337" xr:uid="{00000000-0005-0000-0000-00007F470000}"/>
    <cellStyle name="Comma 26 2 2 9 2" xfId="18338" xr:uid="{00000000-0005-0000-0000-000080470000}"/>
    <cellStyle name="Comma 26 2 2 9 2 2" xfId="18339" xr:uid="{00000000-0005-0000-0000-000081470000}"/>
    <cellStyle name="Comma 26 2 2 9 2 3" xfId="18340" xr:uid="{00000000-0005-0000-0000-000082470000}"/>
    <cellStyle name="Comma 26 2 2 9 2 4" xfId="18341" xr:uid="{00000000-0005-0000-0000-000083470000}"/>
    <cellStyle name="Comma 26 2 2 9 2 5" xfId="18342" xr:uid="{00000000-0005-0000-0000-000084470000}"/>
    <cellStyle name="Comma 26 2 2 9 2 6" xfId="18343" xr:uid="{00000000-0005-0000-0000-000085470000}"/>
    <cellStyle name="Comma 26 2 2 9 3" xfId="18344" xr:uid="{00000000-0005-0000-0000-000086470000}"/>
    <cellStyle name="Comma 26 2 2 9 4" xfId="18345" xr:uid="{00000000-0005-0000-0000-000087470000}"/>
    <cellStyle name="Comma 26 2 2 9 5" xfId="18346" xr:uid="{00000000-0005-0000-0000-000088470000}"/>
    <cellStyle name="Comma 26 2 2 9 6" xfId="18347" xr:uid="{00000000-0005-0000-0000-000089470000}"/>
    <cellStyle name="Comma 26 2 2 9 7" xfId="18348" xr:uid="{00000000-0005-0000-0000-00008A470000}"/>
    <cellStyle name="Comma 26 2 3" xfId="18349" xr:uid="{00000000-0005-0000-0000-00008B470000}"/>
    <cellStyle name="Comma 26 2 3 10" xfId="18350" xr:uid="{00000000-0005-0000-0000-00008C470000}"/>
    <cellStyle name="Comma 26 2 3 10 2" xfId="18351" xr:uid="{00000000-0005-0000-0000-00008D470000}"/>
    <cellStyle name="Comma 26 2 3 10 3" xfId="18352" xr:uid="{00000000-0005-0000-0000-00008E470000}"/>
    <cellStyle name="Comma 26 2 3 10 4" xfId="18353" xr:uid="{00000000-0005-0000-0000-00008F470000}"/>
    <cellStyle name="Comma 26 2 3 10 5" xfId="18354" xr:uid="{00000000-0005-0000-0000-000090470000}"/>
    <cellStyle name="Comma 26 2 3 10 6" xfId="18355" xr:uid="{00000000-0005-0000-0000-000091470000}"/>
    <cellStyle name="Comma 26 2 3 11" xfId="18356" xr:uid="{00000000-0005-0000-0000-000092470000}"/>
    <cellStyle name="Comma 26 2 3 12" xfId="18357" xr:uid="{00000000-0005-0000-0000-000093470000}"/>
    <cellStyle name="Comma 26 2 3 13" xfId="18358" xr:uid="{00000000-0005-0000-0000-000094470000}"/>
    <cellStyle name="Comma 26 2 3 14" xfId="18359" xr:uid="{00000000-0005-0000-0000-000095470000}"/>
    <cellStyle name="Comma 26 2 3 15" xfId="18360" xr:uid="{00000000-0005-0000-0000-000096470000}"/>
    <cellStyle name="Comma 26 2 3 2" xfId="18361" xr:uid="{00000000-0005-0000-0000-000097470000}"/>
    <cellStyle name="Comma 26 2 3 2 10" xfId="18362" xr:uid="{00000000-0005-0000-0000-000098470000}"/>
    <cellStyle name="Comma 26 2 3 2 11" xfId="18363" xr:uid="{00000000-0005-0000-0000-000099470000}"/>
    <cellStyle name="Comma 26 2 3 2 12" xfId="18364" xr:uid="{00000000-0005-0000-0000-00009A470000}"/>
    <cellStyle name="Comma 26 2 3 2 13" xfId="18365" xr:uid="{00000000-0005-0000-0000-00009B470000}"/>
    <cellStyle name="Comma 26 2 3 2 14" xfId="18366" xr:uid="{00000000-0005-0000-0000-00009C470000}"/>
    <cellStyle name="Comma 26 2 3 2 2" xfId="18367" xr:uid="{00000000-0005-0000-0000-00009D470000}"/>
    <cellStyle name="Comma 26 2 3 2 2 2" xfId="18368" xr:uid="{00000000-0005-0000-0000-00009E470000}"/>
    <cellStyle name="Comma 26 2 3 2 2 2 2" xfId="18369" xr:uid="{00000000-0005-0000-0000-00009F470000}"/>
    <cellStyle name="Comma 26 2 3 2 2 2 2 2" xfId="18370" xr:uid="{00000000-0005-0000-0000-0000A0470000}"/>
    <cellStyle name="Comma 26 2 3 2 2 2 2 2 2" xfId="18371" xr:uid="{00000000-0005-0000-0000-0000A1470000}"/>
    <cellStyle name="Comma 26 2 3 2 2 2 2 2 3" xfId="18372" xr:uid="{00000000-0005-0000-0000-0000A2470000}"/>
    <cellStyle name="Comma 26 2 3 2 2 2 2 2 4" xfId="18373" xr:uid="{00000000-0005-0000-0000-0000A3470000}"/>
    <cellStyle name="Comma 26 2 3 2 2 2 2 2 5" xfId="18374" xr:uid="{00000000-0005-0000-0000-0000A4470000}"/>
    <cellStyle name="Comma 26 2 3 2 2 2 2 2 6" xfId="18375" xr:uid="{00000000-0005-0000-0000-0000A5470000}"/>
    <cellStyle name="Comma 26 2 3 2 2 2 2 3" xfId="18376" xr:uid="{00000000-0005-0000-0000-0000A6470000}"/>
    <cellStyle name="Comma 26 2 3 2 2 2 2 4" xfId="18377" xr:uid="{00000000-0005-0000-0000-0000A7470000}"/>
    <cellStyle name="Comma 26 2 3 2 2 2 2 5" xfId="18378" xr:uid="{00000000-0005-0000-0000-0000A8470000}"/>
    <cellStyle name="Comma 26 2 3 2 2 2 2 6" xfId="18379" xr:uid="{00000000-0005-0000-0000-0000A9470000}"/>
    <cellStyle name="Comma 26 2 3 2 2 2 2 7" xfId="18380" xr:uid="{00000000-0005-0000-0000-0000AA470000}"/>
    <cellStyle name="Comma 26 2 3 2 2 2 3" xfId="18381" xr:uid="{00000000-0005-0000-0000-0000AB470000}"/>
    <cellStyle name="Comma 26 2 3 2 2 2 3 2" xfId="18382" xr:uid="{00000000-0005-0000-0000-0000AC470000}"/>
    <cellStyle name="Comma 26 2 3 2 2 2 3 3" xfId="18383" xr:uid="{00000000-0005-0000-0000-0000AD470000}"/>
    <cellStyle name="Comma 26 2 3 2 2 2 3 4" xfId="18384" xr:uid="{00000000-0005-0000-0000-0000AE470000}"/>
    <cellStyle name="Comma 26 2 3 2 2 2 3 5" xfId="18385" xr:uid="{00000000-0005-0000-0000-0000AF470000}"/>
    <cellStyle name="Comma 26 2 3 2 2 2 3 6" xfId="18386" xr:uid="{00000000-0005-0000-0000-0000B0470000}"/>
    <cellStyle name="Comma 26 2 3 2 2 2 4" xfId="18387" xr:uid="{00000000-0005-0000-0000-0000B1470000}"/>
    <cellStyle name="Comma 26 2 3 2 2 2 5" xfId="18388" xr:uid="{00000000-0005-0000-0000-0000B2470000}"/>
    <cellStyle name="Comma 26 2 3 2 2 2 6" xfId="18389" xr:uid="{00000000-0005-0000-0000-0000B3470000}"/>
    <cellStyle name="Comma 26 2 3 2 2 2 7" xfId="18390" xr:uid="{00000000-0005-0000-0000-0000B4470000}"/>
    <cellStyle name="Comma 26 2 3 2 2 2 8" xfId="18391" xr:uid="{00000000-0005-0000-0000-0000B5470000}"/>
    <cellStyle name="Comma 26 2 3 2 2 3" xfId="18392" xr:uid="{00000000-0005-0000-0000-0000B6470000}"/>
    <cellStyle name="Comma 26 2 3 2 2 3 2" xfId="18393" xr:uid="{00000000-0005-0000-0000-0000B7470000}"/>
    <cellStyle name="Comma 26 2 3 2 2 3 2 2" xfId="18394" xr:uid="{00000000-0005-0000-0000-0000B8470000}"/>
    <cellStyle name="Comma 26 2 3 2 2 3 2 3" xfId="18395" xr:uid="{00000000-0005-0000-0000-0000B9470000}"/>
    <cellStyle name="Comma 26 2 3 2 2 3 2 4" xfId="18396" xr:uid="{00000000-0005-0000-0000-0000BA470000}"/>
    <cellStyle name="Comma 26 2 3 2 2 3 2 5" xfId="18397" xr:uid="{00000000-0005-0000-0000-0000BB470000}"/>
    <cellStyle name="Comma 26 2 3 2 2 3 2 6" xfId="18398" xr:uid="{00000000-0005-0000-0000-0000BC470000}"/>
    <cellStyle name="Comma 26 2 3 2 2 3 3" xfId="18399" xr:uid="{00000000-0005-0000-0000-0000BD470000}"/>
    <cellStyle name="Comma 26 2 3 2 2 3 4" xfId="18400" xr:uid="{00000000-0005-0000-0000-0000BE470000}"/>
    <cellStyle name="Comma 26 2 3 2 2 3 5" xfId="18401" xr:uid="{00000000-0005-0000-0000-0000BF470000}"/>
    <cellStyle name="Comma 26 2 3 2 2 3 6" xfId="18402" xr:uid="{00000000-0005-0000-0000-0000C0470000}"/>
    <cellStyle name="Comma 26 2 3 2 2 3 7" xfId="18403" xr:uid="{00000000-0005-0000-0000-0000C1470000}"/>
    <cellStyle name="Comma 26 2 3 2 2 4" xfId="18404" xr:uid="{00000000-0005-0000-0000-0000C2470000}"/>
    <cellStyle name="Comma 26 2 3 2 2 4 2" xfId="18405" xr:uid="{00000000-0005-0000-0000-0000C3470000}"/>
    <cellStyle name="Comma 26 2 3 2 2 4 3" xfId="18406" xr:uid="{00000000-0005-0000-0000-0000C4470000}"/>
    <cellStyle name="Comma 26 2 3 2 2 4 4" xfId="18407" xr:uid="{00000000-0005-0000-0000-0000C5470000}"/>
    <cellStyle name="Comma 26 2 3 2 2 4 5" xfId="18408" xr:uid="{00000000-0005-0000-0000-0000C6470000}"/>
    <cellStyle name="Comma 26 2 3 2 2 4 6" xfId="18409" xr:uid="{00000000-0005-0000-0000-0000C7470000}"/>
    <cellStyle name="Comma 26 2 3 2 2 5" xfId="18410" xr:uid="{00000000-0005-0000-0000-0000C8470000}"/>
    <cellStyle name="Comma 26 2 3 2 2 6" xfId="18411" xr:uid="{00000000-0005-0000-0000-0000C9470000}"/>
    <cellStyle name="Comma 26 2 3 2 2 7" xfId="18412" xr:uid="{00000000-0005-0000-0000-0000CA470000}"/>
    <cellStyle name="Comma 26 2 3 2 2 8" xfId="18413" xr:uid="{00000000-0005-0000-0000-0000CB470000}"/>
    <cellStyle name="Comma 26 2 3 2 2 9" xfId="18414" xr:uid="{00000000-0005-0000-0000-0000CC470000}"/>
    <cellStyle name="Comma 26 2 3 2 3" xfId="18415" xr:uid="{00000000-0005-0000-0000-0000CD470000}"/>
    <cellStyle name="Comma 26 2 3 2 3 2" xfId="18416" xr:uid="{00000000-0005-0000-0000-0000CE470000}"/>
    <cellStyle name="Comma 26 2 3 2 3 2 2" xfId="18417" xr:uid="{00000000-0005-0000-0000-0000CF470000}"/>
    <cellStyle name="Comma 26 2 3 2 3 2 2 2" xfId="18418" xr:uid="{00000000-0005-0000-0000-0000D0470000}"/>
    <cellStyle name="Comma 26 2 3 2 3 2 2 2 2" xfId="18419" xr:uid="{00000000-0005-0000-0000-0000D1470000}"/>
    <cellStyle name="Comma 26 2 3 2 3 2 2 2 3" xfId="18420" xr:uid="{00000000-0005-0000-0000-0000D2470000}"/>
    <cellStyle name="Comma 26 2 3 2 3 2 2 2 4" xfId="18421" xr:uid="{00000000-0005-0000-0000-0000D3470000}"/>
    <cellStyle name="Comma 26 2 3 2 3 2 2 2 5" xfId="18422" xr:uid="{00000000-0005-0000-0000-0000D4470000}"/>
    <cellStyle name="Comma 26 2 3 2 3 2 2 2 6" xfId="18423" xr:uid="{00000000-0005-0000-0000-0000D5470000}"/>
    <cellStyle name="Comma 26 2 3 2 3 2 2 3" xfId="18424" xr:uid="{00000000-0005-0000-0000-0000D6470000}"/>
    <cellStyle name="Comma 26 2 3 2 3 2 2 4" xfId="18425" xr:uid="{00000000-0005-0000-0000-0000D7470000}"/>
    <cellStyle name="Comma 26 2 3 2 3 2 2 5" xfId="18426" xr:uid="{00000000-0005-0000-0000-0000D8470000}"/>
    <cellStyle name="Comma 26 2 3 2 3 2 2 6" xfId="18427" xr:uid="{00000000-0005-0000-0000-0000D9470000}"/>
    <cellStyle name="Comma 26 2 3 2 3 2 2 7" xfId="18428" xr:uid="{00000000-0005-0000-0000-0000DA470000}"/>
    <cellStyle name="Comma 26 2 3 2 3 2 3" xfId="18429" xr:uid="{00000000-0005-0000-0000-0000DB470000}"/>
    <cellStyle name="Comma 26 2 3 2 3 2 3 2" xfId="18430" xr:uid="{00000000-0005-0000-0000-0000DC470000}"/>
    <cellStyle name="Comma 26 2 3 2 3 2 3 3" xfId="18431" xr:uid="{00000000-0005-0000-0000-0000DD470000}"/>
    <cellStyle name="Comma 26 2 3 2 3 2 3 4" xfId="18432" xr:uid="{00000000-0005-0000-0000-0000DE470000}"/>
    <cellStyle name="Comma 26 2 3 2 3 2 3 5" xfId="18433" xr:uid="{00000000-0005-0000-0000-0000DF470000}"/>
    <cellStyle name="Comma 26 2 3 2 3 2 3 6" xfId="18434" xr:uid="{00000000-0005-0000-0000-0000E0470000}"/>
    <cellStyle name="Comma 26 2 3 2 3 2 4" xfId="18435" xr:uid="{00000000-0005-0000-0000-0000E1470000}"/>
    <cellStyle name="Comma 26 2 3 2 3 2 5" xfId="18436" xr:uid="{00000000-0005-0000-0000-0000E2470000}"/>
    <cellStyle name="Comma 26 2 3 2 3 2 6" xfId="18437" xr:uid="{00000000-0005-0000-0000-0000E3470000}"/>
    <cellStyle name="Comma 26 2 3 2 3 2 7" xfId="18438" xr:uid="{00000000-0005-0000-0000-0000E4470000}"/>
    <cellStyle name="Comma 26 2 3 2 3 2 8" xfId="18439" xr:uid="{00000000-0005-0000-0000-0000E5470000}"/>
    <cellStyle name="Comma 26 2 3 2 3 3" xfId="18440" xr:uid="{00000000-0005-0000-0000-0000E6470000}"/>
    <cellStyle name="Comma 26 2 3 2 3 3 2" xfId="18441" xr:uid="{00000000-0005-0000-0000-0000E7470000}"/>
    <cellStyle name="Comma 26 2 3 2 3 3 2 2" xfId="18442" xr:uid="{00000000-0005-0000-0000-0000E8470000}"/>
    <cellStyle name="Comma 26 2 3 2 3 3 2 3" xfId="18443" xr:uid="{00000000-0005-0000-0000-0000E9470000}"/>
    <cellStyle name="Comma 26 2 3 2 3 3 2 4" xfId="18444" xr:uid="{00000000-0005-0000-0000-0000EA470000}"/>
    <cellStyle name="Comma 26 2 3 2 3 3 2 5" xfId="18445" xr:uid="{00000000-0005-0000-0000-0000EB470000}"/>
    <cellStyle name="Comma 26 2 3 2 3 3 2 6" xfId="18446" xr:uid="{00000000-0005-0000-0000-0000EC470000}"/>
    <cellStyle name="Comma 26 2 3 2 3 3 3" xfId="18447" xr:uid="{00000000-0005-0000-0000-0000ED470000}"/>
    <cellStyle name="Comma 26 2 3 2 3 3 4" xfId="18448" xr:uid="{00000000-0005-0000-0000-0000EE470000}"/>
    <cellStyle name="Comma 26 2 3 2 3 3 5" xfId="18449" xr:uid="{00000000-0005-0000-0000-0000EF470000}"/>
    <cellStyle name="Comma 26 2 3 2 3 3 6" xfId="18450" xr:uid="{00000000-0005-0000-0000-0000F0470000}"/>
    <cellStyle name="Comma 26 2 3 2 3 3 7" xfId="18451" xr:uid="{00000000-0005-0000-0000-0000F1470000}"/>
    <cellStyle name="Comma 26 2 3 2 3 4" xfId="18452" xr:uid="{00000000-0005-0000-0000-0000F2470000}"/>
    <cellStyle name="Comma 26 2 3 2 3 4 2" xfId="18453" xr:uid="{00000000-0005-0000-0000-0000F3470000}"/>
    <cellStyle name="Comma 26 2 3 2 3 4 3" xfId="18454" xr:uid="{00000000-0005-0000-0000-0000F4470000}"/>
    <cellStyle name="Comma 26 2 3 2 3 4 4" xfId="18455" xr:uid="{00000000-0005-0000-0000-0000F5470000}"/>
    <cellStyle name="Comma 26 2 3 2 3 4 5" xfId="18456" xr:uid="{00000000-0005-0000-0000-0000F6470000}"/>
    <cellStyle name="Comma 26 2 3 2 3 4 6" xfId="18457" xr:uid="{00000000-0005-0000-0000-0000F7470000}"/>
    <cellStyle name="Comma 26 2 3 2 3 5" xfId="18458" xr:uid="{00000000-0005-0000-0000-0000F8470000}"/>
    <cellStyle name="Comma 26 2 3 2 3 6" xfId="18459" xr:uid="{00000000-0005-0000-0000-0000F9470000}"/>
    <cellStyle name="Comma 26 2 3 2 3 7" xfId="18460" xr:uid="{00000000-0005-0000-0000-0000FA470000}"/>
    <cellStyle name="Comma 26 2 3 2 3 8" xfId="18461" xr:uid="{00000000-0005-0000-0000-0000FB470000}"/>
    <cellStyle name="Comma 26 2 3 2 3 9" xfId="18462" xr:uid="{00000000-0005-0000-0000-0000FC470000}"/>
    <cellStyle name="Comma 26 2 3 2 4" xfId="18463" xr:uid="{00000000-0005-0000-0000-0000FD470000}"/>
    <cellStyle name="Comma 26 2 3 2 4 2" xfId="18464" xr:uid="{00000000-0005-0000-0000-0000FE470000}"/>
    <cellStyle name="Comma 26 2 3 2 4 2 2" xfId="18465" xr:uid="{00000000-0005-0000-0000-0000FF470000}"/>
    <cellStyle name="Comma 26 2 3 2 4 2 2 2" xfId="18466" xr:uid="{00000000-0005-0000-0000-000000480000}"/>
    <cellStyle name="Comma 26 2 3 2 4 2 2 2 2" xfId="18467" xr:uid="{00000000-0005-0000-0000-000001480000}"/>
    <cellStyle name="Comma 26 2 3 2 4 2 2 2 3" xfId="18468" xr:uid="{00000000-0005-0000-0000-000002480000}"/>
    <cellStyle name="Comma 26 2 3 2 4 2 2 2 4" xfId="18469" xr:uid="{00000000-0005-0000-0000-000003480000}"/>
    <cellStyle name="Comma 26 2 3 2 4 2 2 2 5" xfId="18470" xr:uid="{00000000-0005-0000-0000-000004480000}"/>
    <cellStyle name="Comma 26 2 3 2 4 2 2 2 6" xfId="18471" xr:uid="{00000000-0005-0000-0000-000005480000}"/>
    <cellStyle name="Comma 26 2 3 2 4 2 2 3" xfId="18472" xr:uid="{00000000-0005-0000-0000-000006480000}"/>
    <cellStyle name="Comma 26 2 3 2 4 2 2 4" xfId="18473" xr:uid="{00000000-0005-0000-0000-000007480000}"/>
    <cellStyle name="Comma 26 2 3 2 4 2 2 5" xfId="18474" xr:uid="{00000000-0005-0000-0000-000008480000}"/>
    <cellStyle name="Comma 26 2 3 2 4 2 2 6" xfId="18475" xr:uid="{00000000-0005-0000-0000-000009480000}"/>
    <cellStyle name="Comma 26 2 3 2 4 2 2 7" xfId="18476" xr:uid="{00000000-0005-0000-0000-00000A480000}"/>
    <cellStyle name="Comma 26 2 3 2 4 2 3" xfId="18477" xr:uid="{00000000-0005-0000-0000-00000B480000}"/>
    <cellStyle name="Comma 26 2 3 2 4 2 3 2" xfId="18478" xr:uid="{00000000-0005-0000-0000-00000C480000}"/>
    <cellStyle name="Comma 26 2 3 2 4 2 3 3" xfId="18479" xr:uid="{00000000-0005-0000-0000-00000D480000}"/>
    <cellStyle name="Comma 26 2 3 2 4 2 3 4" xfId="18480" xr:uid="{00000000-0005-0000-0000-00000E480000}"/>
    <cellStyle name="Comma 26 2 3 2 4 2 3 5" xfId="18481" xr:uid="{00000000-0005-0000-0000-00000F480000}"/>
    <cellStyle name="Comma 26 2 3 2 4 2 3 6" xfId="18482" xr:uid="{00000000-0005-0000-0000-000010480000}"/>
    <cellStyle name="Comma 26 2 3 2 4 2 4" xfId="18483" xr:uid="{00000000-0005-0000-0000-000011480000}"/>
    <cellStyle name="Comma 26 2 3 2 4 2 5" xfId="18484" xr:uid="{00000000-0005-0000-0000-000012480000}"/>
    <cellStyle name="Comma 26 2 3 2 4 2 6" xfId="18485" xr:uid="{00000000-0005-0000-0000-000013480000}"/>
    <cellStyle name="Comma 26 2 3 2 4 2 7" xfId="18486" xr:uid="{00000000-0005-0000-0000-000014480000}"/>
    <cellStyle name="Comma 26 2 3 2 4 2 8" xfId="18487" xr:uid="{00000000-0005-0000-0000-000015480000}"/>
    <cellStyle name="Comma 26 2 3 2 4 3" xfId="18488" xr:uid="{00000000-0005-0000-0000-000016480000}"/>
    <cellStyle name="Comma 26 2 3 2 4 3 2" xfId="18489" xr:uid="{00000000-0005-0000-0000-000017480000}"/>
    <cellStyle name="Comma 26 2 3 2 4 3 2 2" xfId="18490" xr:uid="{00000000-0005-0000-0000-000018480000}"/>
    <cellStyle name="Comma 26 2 3 2 4 3 2 3" xfId="18491" xr:uid="{00000000-0005-0000-0000-000019480000}"/>
    <cellStyle name="Comma 26 2 3 2 4 3 2 4" xfId="18492" xr:uid="{00000000-0005-0000-0000-00001A480000}"/>
    <cellStyle name="Comma 26 2 3 2 4 3 2 5" xfId="18493" xr:uid="{00000000-0005-0000-0000-00001B480000}"/>
    <cellStyle name="Comma 26 2 3 2 4 3 2 6" xfId="18494" xr:uid="{00000000-0005-0000-0000-00001C480000}"/>
    <cellStyle name="Comma 26 2 3 2 4 3 3" xfId="18495" xr:uid="{00000000-0005-0000-0000-00001D480000}"/>
    <cellStyle name="Comma 26 2 3 2 4 3 4" xfId="18496" xr:uid="{00000000-0005-0000-0000-00001E480000}"/>
    <cellStyle name="Comma 26 2 3 2 4 3 5" xfId="18497" xr:uid="{00000000-0005-0000-0000-00001F480000}"/>
    <cellStyle name="Comma 26 2 3 2 4 3 6" xfId="18498" xr:uid="{00000000-0005-0000-0000-000020480000}"/>
    <cellStyle name="Comma 26 2 3 2 4 3 7" xfId="18499" xr:uid="{00000000-0005-0000-0000-000021480000}"/>
    <cellStyle name="Comma 26 2 3 2 4 4" xfId="18500" xr:uid="{00000000-0005-0000-0000-000022480000}"/>
    <cellStyle name="Comma 26 2 3 2 4 4 2" xfId="18501" xr:uid="{00000000-0005-0000-0000-000023480000}"/>
    <cellStyle name="Comma 26 2 3 2 4 4 3" xfId="18502" xr:uid="{00000000-0005-0000-0000-000024480000}"/>
    <cellStyle name="Comma 26 2 3 2 4 4 4" xfId="18503" xr:uid="{00000000-0005-0000-0000-000025480000}"/>
    <cellStyle name="Comma 26 2 3 2 4 4 5" xfId="18504" xr:uid="{00000000-0005-0000-0000-000026480000}"/>
    <cellStyle name="Comma 26 2 3 2 4 4 6" xfId="18505" xr:uid="{00000000-0005-0000-0000-000027480000}"/>
    <cellStyle name="Comma 26 2 3 2 4 5" xfId="18506" xr:uid="{00000000-0005-0000-0000-000028480000}"/>
    <cellStyle name="Comma 26 2 3 2 4 6" xfId="18507" xr:uid="{00000000-0005-0000-0000-000029480000}"/>
    <cellStyle name="Comma 26 2 3 2 4 7" xfId="18508" xr:uid="{00000000-0005-0000-0000-00002A480000}"/>
    <cellStyle name="Comma 26 2 3 2 4 8" xfId="18509" xr:uid="{00000000-0005-0000-0000-00002B480000}"/>
    <cellStyle name="Comma 26 2 3 2 4 9" xfId="18510" xr:uid="{00000000-0005-0000-0000-00002C480000}"/>
    <cellStyle name="Comma 26 2 3 2 5" xfId="18511" xr:uid="{00000000-0005-0000-0000-00002D480000}"/>
    <cellStyle name="Comma 26 2 3 2 5 2" xfId="18512" xr:uid="{00000000-0005-0000-0000-00002E480000}"/>
    <cellStyle name="Comma 26 2 3 2 5 2 2" xfId="18513" xr:uid="{00000000-0005-0000-0000-00002F480000}"/>
    <cellStyle name="Comma 26 2 3 2 5 2 2 2" xfId="18514" xr:uid="{00000000-0005-0000-0000-000030480000}"/>
    <cellStyle name="Comma 26 2 3 2 5 2 2 2 2" xfId="18515" xr:uid="{00000000-0005-0000-0000-000031480000}"/>
    <cellStyle name="Comma 26 2 3 2 5 2 2 2 3" xfId="18516" xr:uid="{00000000-0005-0000-0000-000032480000}"/>
    <cellStyle name="Comma 26 2 3 2 5 2 2 2 4" xfId="18517" xr:uid="{00000000-0005-0000-0000-000033480000}"/>
    <cellStyle name="Comma 26 2 3 2 5 2 2 2 5" xfId="18518" xr:uid="{00000000-0005-0000-0000-000034480000}"/>
    <cellStyle name="Comma 26 2 3 2 5 2 2 2 6" xfId="18519" xr:uid="{00000000-0005-0000-0000-000035480000}"/>
    <cellStyle name="Comma 26 2 3 2 5 2 2 3" xfId="18520" xr:uid="{00000000-0005-0000-0000-000036480000}"/>
    <cellStyle name="Comma 26 2 3 2 5 2 2 4" xfId="18521" xr:uid="{00000000-0005-0000-0000-000037480000}"/>
    <cellStyle name="Comma 26 2 3 2 5 2 2 5" xfId="18522" xr:uid="{00000000-0005-0000-0000-000038480000}"/>
    <cellStyle name="Comma 26 2 3 2 5 2 2 6" xfId="18523" xr:uid="{00000000-0005-0000-0000-000039480000}"/>
    <cellStyle name="Comma 26 2 3 2 5 2 2 7" xfId="18524" xr:uid="{00000000-0005-0000-0000-00003A480000}"/>
    <cellStyle name="Comma 26 2 3 2 5 2 3" xfId="18525" xr:uid="{00000000-0005-0000-0000-00003B480000}"/>
    <cellStyle name="Comma 26 2 3 2 5 2 3 2" xfId="18526" xr:uid="{00000000-0005-0000-0000-00003C480000}"/>
    <cellStyle name="Comma 26 2 3 2 5 2 3 3" xfId="18527" xr:uid="{00000000-0005-0000-0000-00003D480000}"/>
    <cellStyle name="Comma 26 2 3 2 5 2 3 4" xfId="18528" xr:uid="{00000000-0005-0000-0000-00003E480000}"/>
    <cellStyle name="Comma 26 2 3 2 5 2 3 5" xfId="18529" xr:uid="{00000000-0005-0000-0000-00003F480000}"/>
    <cellStyle name="Comma 26 2 3 2 5 2 3 6" xfId="18530" xr:uid="{00000000-0005-0000-0000-000040480000}"/>
    <cellStyle name="Comma 26 2 3 2 5 2 4" xfId="18531" xr:uid="{00000000-0005-0000-0000-000041480000}"/>
    <cellStyle name="Comma 26 2 3 2 5 2 5" xfId="18532" xr:uid="{00000000-0005-0000-0000-000042480000}"/>
    <cellStyle name="Comma 26 2 3 2 5 2 6" xfId="18533" xr:uid="{00000000-0005-0000-0000-000043480000}"/>
    <cellStyle name="Comma 26 2 3 2 5 2 7" xfId="18534" xr:uid="{00000000-0005-0000-0000-000044480000}"/>
    <cellStyle name="Comma 26 2 3 2 5 2 8" xfId="18535" xr:uid="{00000000-0005-0000-0000-000045480000}"/>
    <cellStyle name="Comma 26 2 3 2 5 3" xfId="18536" xr:uid="{00000000-0005-0000-0000-000046480000}"/>
    <cellStyle name="Comma 26 2 3 2 5 3 2" xfId="18537" xr:uid="{00000000-0005-0000-0000-000047480000}"/>
    <cellStyle name="Comma 26 2 3 2 5 3 2 2" xfId="18538" xr:uid="{00000000-0005-0000-0000-000048480000}"/>
    <cellStyle name="Comma 26 2 3 2 5 3 2 3" xfId="18539" xr:uid="{00000000-0005-0000-0000-000049480000}"/>
    <cellStyle name="Comma 26 2 3 2 5 3 2 4" xfId="18540" xr:uid="{00000000-0005-0000-0000-00004A480000}"/>
    <cellStyle name="Comma 26 2 3 2 5 3 2 5" xfId="18541" xr:uid="{00000000-0005-0000-0000-00004B480000}"/>
    <cellStyle name="Comma 26 2 3 2 5 3 2 6" xfId="18542" xr:uid="{00000000-0005-0000-0000-00004C480000}"/>
    <cellStyle name="Comma 26 2 3 2 5 3 3" xfId="18543" xr:uid="{00000000-0005-0000-0000-00004D480000}"/>
    <cellStyle name="Comma 26 2 3 2 5 3 4" xfId="18544" xr:uid="{00000000-0005-0000-0000-00004E480000}"/>
    <cellStyle name="Comma 26 2 3 2 5 3 5" xfId="18545" xr:uid="{00000000-0005-0000-0000-00004F480000}"/>
    <cellStyle name="Comma 26 2 3 2 5 3 6" xfId="18546" xr:uid="{00000000-0005-0000-0000-000050480000}"/>
    <cellStyle name="Comma 26 2 3 2 5 3 7" xfId="18547" xr:uid="{00000000-0005-0000-0000-000051480000}"/>
    <cellStyle name="Comma 26 2 3 2 5 4" xfId="18548" xr:uid="{00000000-0005-0000-0000-000052480000}"/>
    <cellStyle name="Comma 26 2 3 2 5 4 2" xfId="18549" xr:uid="{00000000-0005-0000-0000-000053480000}"/>
    <cellStyle name="Comma 26 2 3 2 5 4 3" xfId="18550" xr:uid="{00000000-0005-0000-0000-000054480000}"/>
    <cellStyle name="Comma 26 2 3 2 5 4 4" xfId="18551" xr:uid="{00000000-0005-0000-0000-000055480000}"/>
    <cellStyle name="Comma 26 2 3 2 5 4 5" xfId="18552" xr:uid="{00000000-0005-0000-0000-000056480000}"/>
    <cellStyle name="Comma 26 2 3 2 5 4 6" xfId="18553" xr:uid="{00000000-0005-0000-0000-000057480000}"/>
    <cellStyle name="Comma 26 2 3 2 5 5" xfId="18554" xr:uid="{00000000-0005-0000-0000-000058480000}"/>
    <cellStyle name="Comma 26 2 3 2 5 6" xfId="18555" xr:uid="{00000000-0005-0000-0000-000059480000}"/>
    <cellStyle name="Comma 26 2 3 2 5 7" xfId="18556" xr:uid="{00000000-0005-0000-0000-00005A480000}"/>
    <cellStyle name="Comma 26 2 3 2 5 8" xfId="18557" xr:uid="{00000000-0005-0000-0000-00005B480000}"/>
    <cellStyle name="Comma 26 2 3 2 5 9" xfId="18558" xr:uid="{00000000-0005-0000-0000-00005C480000}"/>
    <cellStyle name="Comma 26 2 3 2 6" xfId="18559" xr:uid="{00000000-0005-0000-0000-00005D480000}"/>
    <cellStyle name="Comma 26 2 3 2 6 2" xfId="18560" xr:uid="{00000000-0005-0000-0000-00005E480000}"/>
    <cellStyle name="Comma 26 2 3 2 6 2 2" xfId="18561" xr:uid="{00000000-0005-0000-0000-00005F480000}"/>
    <cellStyle name="Comma 26 2 3 2 6 2 2 2" xfId="18562" xr:uid="{00000000-0005-0000-0000-000060480000}"/>
    <cellStyle name="Comma 26 2 3 2 6 2 2 2 2" xfId="18563" xr:uid="{00000000-0005-0000-0000-000061480000}"/>
    <cellStyle name="Comma 26 2 3 2 6 2 2 2 3" xfId="18564" xr:uid="{00000000-0005-0000-0000-000062480000}"/>
    <cellStyle name="Comma 26 2 3 2 6 2 2 2 4" xfId="18565" xr:uid="{00000000-0005-0000-0000-000063480000}"/>
    <cellStyle name="Comma 26 2 3 2 6 2 2 2 5" xfId="18566" xr:uid="{00000000-0005-0000-0000-000064480000}"/>
    <cellStyle name="Comma 26 2 3 2 6 2 2 2 6" xfId="18567" xr:uid="{00000000-0005-0000-0000-000065480000}"/>
    <cellStyle name="Comma 26 2 3 2 6 2 2 3" xfId="18568" xr:uid="{00000000-0005-0000-0000-000066480000}"/>
    <cellStyle name="Comma 26 2 3 2 6 2 2 4" xfId="18569" xr:uid="{00000000-0005-0000-0000-000067480000}"/>
    <cellStyle name="Comma 26 2 3 2 6 2 2 5" xfId="18570" xr:uid="{00000000-0005-0000-0000-000068480000}"/>
    <cellStyle name="Comma 26 2 3 2 6 2 2 6" xfId="18571" xr:uid="{00000000-0005-0000-0000-000069480000}"/>
    <cellStyle name="Comma 26 2 3 2 6 2 2 7" xfId="18572" xr:uid="{00000000-0005-0000-0000-00006A480000}"/>
    <cellStyle name="Comma 26 2 3 2 6 2 3" xfId="18573" xr:uid="{00000000-0005-0000-0000-00006B480000}"/>
    <cellStyle name="Comma 26 2 3 2 6 2 3 2" xfId="18574" xr:uid="{00000000-0005-0000-0000-00006C480000}"/>
    <cellStyle name="Comma 26 2 3 2 6 2 3 3" xfId="18575" xr:uid="{00000000-0005-0000-0000-00006D480000}"/>
    <cellStyle name="Comma 26 2 3 2 6 2 3 4" xfId="18576" xr:uid="{00000000-0005-0000-0000-00006E480000}"/>
    <cellStyle name="Comma 26 2 3 2 6 2 3 5" xfId="18577" xr:uid="{00000000-0005-0000-0000-00006F480000}"/>
    <cellStyle name="Comma 26 2 3 2 6 2 3 6" xfId="18578" xr:uid="{00000000-0005-0000-0000-000070480000}"/>
    <cellStyle name="Comma 26 2 3 2 6 2 4" xfId="18579" xr:uid="{00000000-0005-0000-0000-000071480000}"/>
    <cellStyle name="Comma 26 2 3 2 6 2 5" xfId="18580" xr:uid="{00000000-0005-0000-0000-000072480000}"/>
    <cellStyle name="Comma 26 2 3 2 6 2 6" xfId="18581" xr:uid="{00000000-0005-0000-0000-000073480000}"/>
    <cellStyle name="Comma 26 2 3 2 6 2 7" xfId="18582" xr:uid="{00000000-0005-0000-0000-000074480000}"/>
    <cellStyle name="Comma 26 2 3 2 6 2 8" xfId="18583" xr:uid="{00000000-0005-0000-0000-000075480000}"/>
    <cellStyle name="Comma 26 2 3 2 6 3" xfId="18584" xr:uid="{00000000-0005-0000-0000-000076480000}"/>
    <cellStyle name="Comma 26 2 3 2 6 3 2" xfId="18585" xr:uid="{00000000-0005-0000-0000-000077480000}"/>
    <cellStyle name="Comma 26 2 3 2 6 3 2 2" xfId="18586" xr:uid="{00000000-0005-0000-0000-000078480000}"/>
    <cellStyle name="Comma 26 2 3 2 6 3 2 3" xfId="18587" xr:uid="{00000000-0005-0000-0000-000079480000}"/>
    <cellStyle name="Comma 26 2 3 2 6 3 2 4" xfId="18588" xr:uid="{00000000-0005-0000-0000-00007A480000}"/>
    <cellStyle name="Comma 26 2 3 2 6 3 2 5" xfId="18589" xr:uid="{00000000-0005-0000-0000-00007B480000}"/>
    <cellStyle name="Comma 26 2 3 2 6 3 2 6" xfId="18590" xr:uid="{00000000-0005-0000-0000-00007C480000}"/>
    <cellStyle name="Comma 26 2 3 2 6 3 3" xfId="18591" xr:uid="{00000000-0005-0000-0000-00007D480000}"/>
    <cellStyle name="Comma 26 2 3 2 6 3 4" xfId="18592" xr:uid="{00000000-0005-0000-0000-00007E480000}"/>
    <cellStyle name="Comma 26 2 3 2 6 3 5" xfId="18593" xr:uid="{00000000-0005-0000-0000-00007F480000}"/>
    <cellStyle name="Comma 26 2 3 2 6 3 6" xfId="18594" xr:uid="{00000000-0005-0000-0000-000080480000}"/>
    <cellStyle name="Comma 26 2 3 2 6 3 7" xfId="18595" xr:uid="{00000000-0005-0000-0000-000081480000}"/>
    <cellStyle name="Comma 26 2 3 2 6 4" xfId="18596" xr:uid="{00000000-0005-0000-0000-000082480000}"/>
    <cellStyle name="Comma 26 2 3 2 6 4 2" xfId="18597" xr:uid="{00000000-0005-0000-0000-000083480000}"/>
    <cellStyle name="Comma 26 2 3 2 6 4 3" xfId="18598" xr:uid="{00000000-0005-0000-0000-000084480000}"/>
    <cellStyle name="Comma 26 2 3 2 6 4 4" xfId="18599" xr:uid="{00000000-0005-0000-0000-000085480000}"/>
    <cellStyle name="Comma 26 2 3 2 6 4 5" xfId="18600" xr:uid="{00000000-0005-0000-0000-000086480000}"/>
    <cellStyle name="Comma 26 2 3 2 6 4 6" xfId="18601" xr:uid="{00000000-0005-0000-0000-000087480000}"/>
    <cellStyle name="Comma 26 2 3 2 6 5" xfId="18602" xr:uid="{00000000-0005-0000-0000-000088480000}"/>
    <cellStyle name="Comma 26 2 3 2 6 6" xfId="18603" xr:uid="{00000000-0005-0000-0000-000089480000}"/>
    <cellStyle name="Comma 26 2 3 2 6 7" xfId="18604" xr:uid="{00000000-0005-0000-0000-00008A480000}"/>
    <cellStyle name="Comma 26 2 3 2 6 8" xfId="18605" xr:uid="{00000000-0005-0000-0000-00008B480000}"/>
    <cellStyle name="Comma 26 2 3 2 6 9" xfId="18606" xr:uid="{00000000-0005-0000-0000-00008C480000}"/>
    <cellStyle name="Comma 26 2 3 2 7" xfId="18607" xr:uid="{00000000-0005-0000-0000-00008D480000}"/>
    <cellStyle name="Comma 26 2 3 2 7 2" xfId="18608" xr:uid="{00000000-0005-0000-0000-00008E480000}"/>
    <cellStyle name="Comma 26 2 3 2 7 2 2" xfId="18609" xr:uid="{00000000-0005-0000-0000-00008F480000}"/>
    <cellStyle name="Comma 26 2 3 2 7 2 2 2" xfId="18610" xr:uid="{00000000-0005-0000-0000-000090480000}"/>
    <cellStyle name="Comma 26 2 3 2 7 2 2 3" xfId="18611" xr:uid="{00000000-0005-0000-0000-000091480000}"/>
    <cellStyle name="Comma 26 2 3 2 7 2 2 4" xfId="18612" xr:uid="{00000000-0005-0000-0000-000092480000}"/>
    <cellStyle name="Comma 26 2 3 2 7 2 2 5" xfId="18613" xr:uid="{00000000-0005-0000-0000-000093480000}"/>
    <cellStyle name="Comma 26 2 3 2 7 2 2 6" xfId="18614" xr:uid="{00000000-0005-0000-0000-000094480000}"/>
    <cellStyle name="Comma 26 2 3 2 7 2 3" xfId="18615" xr:uid="{00000000-0005-0000-0000-000095480000}"/>
    <cellStyle name="Comma 26 2 3 2 7 2 4" xfId="18616" xr:uid="{00000000-0005-0000-0000-000096480000}"/>
    <cellStyle name="Comma 26 2 3 2 7 2 5" xfId="18617" xr:uid="{00000000-0005-0000-0000-000097480000}"/>
    <cellStyle name="Comma 26 2 3 2 7 2 6" xfId="18618" xr:uid="{00000000-0005-0000-0000-000098480000}"/>
    <cellStyle name="Comma 26 2 3 2 7 2 7" xfId="18619" xr:uid="{00000000-0005-0000-0000-000099480000}"/>
    <cellStyle name="Comma 26 2 3 2 7 3" xfId="18620" xr:uid="{00000000-0005-0000-0000-00009A480000}"/>
    <cellStyle name="Comma 26 2 3 2 7 3 2" xfId="18621" xr:uid="{00000000-0005-0000-0000-00009B480000}"/>
    <cellStyle name="Comma 26 2 3 2 7 3 3" xfId="18622" xr:uid="{00000000-0005-0000-0000-00009C480000}"/>
    <cellStyle name="Comma 26 2 3 2 7 3 4" xfId="18623" xr:uid="{00000000-0005-0000-0000-00009D480000}"/>
    <cellStyle name="Comma 26 2 3 2 7 3 5" xfId="18624" xr:uid="{00000000-0005-0000-0000-00009E480000}"/>
    <cellStyle name="Comma 26 2 3 2 7 3 6" xfId="18625" xr:uid="{00000000-0005-0000-0000-00009F480000}"/>
    <cellStyle name="Comma 26 2 3 2 7 4" xfId="18626" xr:uid="{00000000-0005-0000-0000-0000A0480000}"/>
    <cellStyle name="Comma 26 2 3 2 7 5" xfId="18627" xr:uid="{00000000-0005-0000-0000-0000A1480000}"/>
    <cellStyle name="Comma 26 2 3 2 7 6" xfId="18628" xr:uid="{00000000-0005-0000-0000-0000A2480000}"/>
    <cellStyle name="Comma 26 2 3 2 7 7" xfId="18629" xr:uid="{00000000-0005-0000-0000-0000A3480000}"/>
    <cellStyle name="Comma 26 2 3 2 7 8" xfId="18630" xr:uid="{00000000-0005-0000-0000-0000A4480000}"/>
    <cellStyle name="Comma 26 2 3 2 8" xfId="18631" xr:uid="{00000000-0005-0000-0000-0000A5480000}"/>
    <cellStyle name="Comma 26 2 3 2 8 2" xfId="18632" xr:uid="{00000000-0005-0000-0000-0000A6480000}"/>
    <cellStyle name="Comma 26 2 3 2 8 2 2" xfId="18633" xr:uid="{00000000-0005-0000-0000-0000A7480000}"/>
    <cellStyle name="Comma 26 2 3 2 8 2 3" xfId="18634" xr:uid="{00000000-0005-0000-0000-0000A8480000}"/>
    <cellStyle name="Comma 26 2 3 2 8 2 4" xfId="18635" xr:uid="{00000000-0005-0000-0000-0000A9480000}"/>
    <cellStyle name="Comma 26 2 3 2 8 2 5" xfId="18636" xr:uid="{00000000-0005-0000-0000-0000AA480000}"/>
    <cellStyle name="Comma 26 2 3 2 8 2 6" xfId="18637" xr:uid="{00000000-0005-0000-0000-0000AB480000}"/>
    <cellStyle name="Comma 26 2 3 2 8 3" xfId="18638" xr:uid="{00000000-0005-0000-0000-0000AC480000}"/>
    <cellStyle name="Comma 26 2 3 2 8 4" xfId="18639" xr:uid="{00000000-0005-0000-0000-0000AD480000}"/>
    <cellStyle name="Comma 26 2 3 2 8 5" xfId="18640" xr:uid="{00000000-0005-0000-0000-0000AE480000}"/>
    <cellStyle name="Comma 26 2 3 2 8 6" xfId="18641" xr:uid="{00000000-0005-0000-0000-0000AF480000}"/>
    <cellStyle name="Comma 26 2 3 2 8 7" xfId="18642" xr:uid="{00000000-0005-0000-0000-0000B0480000}"/>
    <cellStyle name="Comma 26 2 3 2 9" xfId="18643" xr:uid="{00000000-0005-0000-0000-0000B1480000}"/>
    <cellStyle name="Comma 26 2 3 2 9 2" xfId="18644" xr:uid="{00000000-0005-0000-0000-0000B2480000}"/>
    <cellStyle name="Comma 26 2 3 2 9 3" xfId="18645" xr:uid="{00000000-0005-0000-0000-0000B3480000}"/>
    <cellStyle name="Comma 26 2 3 2 9 4" xfId="18646" xr:uid="{00000000-0005-0000-0000-0000B4480000}"/>
    <cellStyle name="Comma 26 2 3 2 9 5" xfId="18647" xr:uid="{00000000-0005-0000-0000-0000B5480000}"/>
    <cellStyle name="Comma 26 2 3 2 9 6" xfId="18648" xr:uid="{00000000-0005-0000-0000-0000B6480000}"/>
    <cellStyle name="Comma 26 2 3 3" xfId="18649" xr:uid="{00000000-0005-0000-0000-0000B7480000}"/>
    <cellStyle name="Comma 26 2 3 3 2" xfId="18650" xr:uid="{00000000-0005-0000-0000-0000B8480000}"/>
    <cellStyle name="Comma 26 2 3 3 2 2" xfId="18651" xr:uid="{00000000-0005-0000-0000-0000B9480000}"/>
    <cellStyle name="Comma 26 2 3 3 2 2 2" xfId="18652" xr:uid="{00000000-0005-0000-0000-0000BA480000}"/>
    <cellStyle name="Comma 26 2 3 3 2 2 2 2" xfId="18653" xr:uid="{00000000-0005-0000-0000-0000BB480000}"/>
    <cellStyle name="Comma 26 2 3 3 2 2 2 3" xfId="18654" xr:uid="{00000000-0005-0000-0000-0000BC480000}"/>
    <cellStyle name="Comma 26 2 3 3 2 2 2 4" xfId="18655" xr:uid="{00000000-0005-0000-0000-0000BD480000}"/>
    <cellStyle name="Comma 26 2 3 3 2 2 2 5" xfId="18656" xr:uid="{00000000-0005-0000-0000-0000BE480000}"/>
    <cellStyle name="Comma 26 2 3 3 2 2 2 6" xfId="18657" xr:uid="{00000000-0005-0000-0000-0000BF480000}"/>
    <cellStyle name="Comma 26 2 3 3 2 2 3" xfId="18658" xr:uid="{00000000-0005-0000-0000-0000C0480000}"/>
    <cellStyle name="Comma 26 2 3 3 2 2 4" xfId="18659" xr:uid="{00000000-0005-0000-0000-0000C1480000}"/>
    <cellStyle name="Comma 26 2 3 3 2 2 5" xfId="18660" xr:uid="{00000000-0005-0000-0000-0000C2480000}"/>
    <cellStyle name="Comma 26 2 3 3 2 2 6" xfId="18661" xr:uid="{00000000-0005-0000-0000-0000C3480000}"/>
    <cellStyle name="Comma 26 2 3 3 2 2 7" xfId="18662" xr:uid="{00000000-0005-0000-0000-0000C4480000}"/>
    <cellStyle name="Comma 26 2 3 3 2 3" xfId="18663" xr:uid="{00000000-0005-0000-0000-0000C5480000}"/>
    <cellStyle name="Comma 26 2 3 3 2 3 2" xfId="18664" xr:uid="{00000000-0005-0000-0000-0000C6480000}"/>
    <cellStyle name="Comma 26 2 3 3 2 3 3" xfId="18665" xr:uid="{00000000-0005-0000-0000-0000C7480000}"/>
    <cellStyle name="Comma 26 2 3 3 2 3 4" xfId="18666" xr:uid="{00000000-0005-0000-0000-0000C8480000}"/>
    <cellStyle name="Comma 26 2 3 3 2 3 5" xfId="18667" xr:uid="{00000000-0005-0000-0000-0000C9480000}"/>
    <cellStyle name="Comma 26 2 3 3 2 3 6" xfId="18668" xr:uid="{00000000-0005-0000-0000-0000CA480000}"/>
    <cellStyle name="Comma 26 2 3 3 2 4" xfId="18669" xr:uid="{00000000-0005-0000-0000-0000CB480000}"/>
    <cellStyle name="Comma 26 2 3 3 2 5" xfId="18670" xr:uid="{00000000-0005-0000-0000-0000CC480000}"/>
    <cellStyle name="Comma 26 2 3 3 2 6" xfId="18671" xr:uid="{00000000-0005-0000-0000-0000CD480000}"/>
    <cellStyle name="Comma 26 2 3 3 2 7" xfId="18672" xr:uid="{00000000-0005-0000-0000-0000CE480000}"/>
    <cellStyle name="Comma 26 2 3 3 2 8" xfId="18673" xr:uid="{00000000-0005-0000-0000-0000CF480000}"/>
    <cellStyle name="Comma 26 2 3 3 3" xfId="18674" xr:uid="{00000000-0005-0000-0000-0000D0480000}"/>
    <cellStyle name="Comma 26 2 3 3 3 2" xfId="18675" xr:uid="{00000000-0005-0000-0000-0000D1480000}"/>
    <cellStyle name="Comma 26 2 3 3 3 2 2" xfId="18676" xr:uid="{00000000-0005-0000-0000-0000D2480000}"/>
    <cellStyle name="Comma 26 2 3 3 3 2 3" xfId="18677" xr:uid="{00000000-0005-0000-0000-0000D3480000}"/>
    <cellStyle name="Comma 26 2 3 3 3 2 4" xfId="18678" xr:uid="{00000000-0005-0000-0000-0000D4480000}"/>
    <cellStyle name="Comma 26 2 3 3 3 2 5" xfId="18679" xr:uid="{00000000-0005-0000-0000-0000D5480000}"/>
    <cellStyle name="Comma 26 2 3 3 3 2 6" xfId="18680" xr:uid="{00000000-0005-0000-0000-0000D6480000}"/>
    <cellStyle name="Comma 26 2 3 3 3 3" xfId="18681" xr:uid="{00000000-0005-0000-0000-0000D7480000}"/>
    <cellStyle name="Comma 26 2 3 3 3 4" xfId="18682" xr:uid="{00000000-0005-0000-0000-0000D8480000}"/>
    <cellStyle name="Comma 26 2 3 3 3 5" xfId="18683" xr:uid="{00000000-0005-0000-0000-0000D9480000}"/>
    <cellStyle name="Comma 26 2 3 3 3 6" xfId="18684" xr:uid="{00000000-0005-0000-0000-0000DA480000}"/>
    <cellStyle name="Comma 26 2 3 3 3 7" xfId="18685" xr:uid="{00000000-0005-0000-0000-0000DB480000}"/>
    <cellStyle name="Comma 26 2 3 3 4" xfId="18686" xr:uid="{00000000-0005-0000-0000-0000DC480000}"/>
    <cellStyle name="Comma 26 2 3 3 4 2" xfId="18687" xr:uid="{00000000-0005-0000-0000-0000DD480000}"/>
    <cellStyle name="Comma 26 2 3 3 4 3" xfId="18688" xr:uid="{00000000-0005-0000-0000-0000DE480000}"/>
    <cellStyle name="Comma 26 2 3 3 4 4" xfId="18689" xr:uid="{00000000-0005-0000-0000-0000DF480000}"/>
    <cellStyle name="Comma 26 2 3 3 4 5" xfId="18690" xr:uid="{00000000-0005-0000-0000-0000E0480000}"/>
    <cellStyle name="Comma 26 2 3 3 4 6" xfId="18691" xr:uid="{00000000-0005-0000-0000-0000E1480000}"/>
    <cellStyle name="Comma 26 2 3 3 5" xfId="18692" xr:uid="{00000000-0005-0000-0000-0000E2480000}"/>
    <cellStyle name="Comma 26 2 3 3 6" xfId="18693" xr:uid="{00000000-0005-0000-0000-0000E3480000}"/>
    <cellStyle name="Comma 26 2 3 3 7" xfId="18694" xr:uid="{00000000-0005-0000-0000-0000E4480000}"/>
    <cellStyle name="Comma 26 2 3 3 8" xfId="18695" xr:uid="{00000000-0005-0000-0000-0000E5480000}"/>
    <cellStyle name="Comma 26 2 3 3 9" xfId="18696" xr:uid="{00000000-0005-0000-0000-0000E6480000}"/>
    <cellStyle name="Comma 26 2 3 4" xfId="18697" xr:uid="{00000000-0005-0000-0000-0000E7480000}"/>
    <cellStyle name="Comma 26 2 3 4 2" xfId="18698" xr:uid="{00000000-0005-0000-0000-0000E8480000}"/>
    <cellStyle name="Comma 26 2 3 4 2 2" xfId="18699" xr:uid="{00000000-0005-0000-0000-0000E9480000}"/>
    <cellStyle name="Comma 26 2 3 4 2 2 2" xfId="18700" xr:uid="{00000000-0005-0000-0000-0000EA480000}"/>
    <cellStyle name="Comma 26 2 3 4 2 2 2 2" xfId="18701" xr:uid="{00000000-0005-0000-0000-0000EB480000}"/>
    <cellStyle name="Comma 26 2 3 4 2 2 2 3" xfId="18702" xr:uid="{00000000-0005-0000-0000-0000EC480000}"/>
    <cellStyle name="Comma 26 2 3 4 2 2 2 4" xfId="18703" xr:uid="{00000000-0005-0000-0000-0000ED480000}"/>
    <cellStyle name="Comma 26 2 3 4 2 2 2 5" xfId="18704" xr:uid="{00000000-0005-0000-0000-0000EE480000}"/>
    <cellStyle name="Comma 26 2 3 4 2 2 2 6" xfId="18705" xr:uid="{00000000-0005-0000-0000-0000EF480000}"/>
    <cellStyle name="Comma 26 2 3 4 2 2 3" xfId="18706" xr:uid="{00000000-0005-0000-0000-0000F0480000}"/>
    <cellStyle name="Comma 26 2 3 4 2 2 4" xfId="18707" xr:uid="{00000000-0005-0000-0000-0000F1480000}"/>
    <cellStyle name="Comma 26 2 3 4 2 2 5" xfId="18708" xr:uid="{00000000-0005-0000-0000-0000F2480000}"/>
    <cellStyle name="Comma 26 2 3 4 2 2 6" xfId="18709" xr:uid="{00000000-0005-0000-0000-0000F3480000}"/>
    <cellStyle name="Comma 26 2 3 4 2 2 7" xfId="18710" xr:uid="{00000000-0005-0000-0000-0000F4480000}"/>
    <cellStyle name="Comma 26 2 3 4 2 3" xfId="18711" xr:uid="{00000000-0005-0000-0000-0000F5480000}"/>
    <cellStyle name="Comma 26 2 3 4 2 3 2" xfId="18712" xr:uid="{00000000-0005-0000-0000-0000F6480000}"/>
    <cellStyle name="Comma 26 2 3 4 2 3 3" xfId="18713" xr:uid="{00000000-0005-0000-0000-0000F7480000}"/>
    <cellStyle name="Comma 26 2 3 4 2 3 4" xfId="18714" xr:uid="{00000000-0005-0000-0000-0000F8480000}"/>
    <cellStyle name="Comma 26 2 3 4 2 3 5" xfId="18715" xr:uid="{00000000-0005-0000-0000-0000F9480000}"/>
    <cellStyle name="Comma 26 2 3 4 2 3 6" xfId="18716" xr:uid="{00000000-0005-0000-0000-0000FA480000}"/>
    <cellStyle name="Comma 26 2 3 4 2 4" xfId="18717" xr:uid="{00000000-0005-0000-0000-0000FB480000}"/>
    <cellStyle name="Comma 26 2 3 4 2 5" xfId="18718" xr:uid="{00000000-0005-0000-0000-0000FC480000}"/>
    <cellStyle name="Comma 26 2 3 4 2 6" xfId="18719" xr:uid="{00000000-0005-0000-0000-0000FD480000}"/>
    <cellStyle name="Comma 26 2 3 4 2 7" xfId="18720" xr:uid="{00000000-0005-0000-0000-0000FE480000}"/>
    <cellStyle name="Comma 26 2 3 4 2 8" xfId="18721" xr:uid="{00000000-0005-0000-0000-0000FF480000}"/>
    <cellStyle name="Comma 26 2 3 4 3" xfId="18722" xr:uid="{00000000-0005-0000-0000-000000490000}"/>
    <cellStyle name="Comma 26 2 3 4 3 2" xfId="18723" xr:uid="{00000000-0005-0000-0000-000001490000}"/>
    <cellStyle name="Comma 26 2 3 4 3 2 2" xfId="18724" xr:uid="{00000000-0005-0000-0000-000002490000}"/>
    <cellStyle name="Comma 26 2 3 4 3 2 3" xfId="18725" xr:uid="{00000000-0005-0000-0000-000003490000}"/>
    <cellStyle name="Comma 26 2 3 4 3 2 4" xfId="18726" xr:uid="{00000000-0005-0000-0000-000004490000}"/>
    <cellStyle name="Comma 26 2 3 4 3 2 5" xfId="18727" xr:uid="{00000000-0005-0000-0000-000005490000}"/>
    <cellStyle name="Comma 26 2 3 4 3 2 6" xfId="18728" xr:uid="{00000000-0005-0000-0000-000006490000}"/>
    <cellStyle name="Comma 26 2 3 4 3 3" xfId="18729" xr:uid="{00000000-0005-0000-0000-000007490000}"/>
    <cellStyle name="Comma 26 2 3 4 3 4" xfId="18730" xr:uid="{00000000-0005-0000-0000-000008490000}"/>
    <cellStyle name="Comma 26 2 3 4 3 5" xfId="18731" xr:uid="{00000000-0005-0000-0000-000009490000}"/>
    <cellStyle name="Comma 26 2 3 4 3 6" xfId="18732" xr:uid="{00000000-0005-0000-0000-00000A490000}"/>
    <cellStyle name="Comma 26 2 3 4 3 7" xfId="18733" xr:uid="{00000000-0005-0000-0000-00000B490000}"/>
    <cellStyle name="Comma 26 2 3 4 4" xfId="18734" xr:uid="{00000000-0005-0000-0000-00000C490000}"/>
    <cellStyle name="Comma 26 2 3 4 4 2" xfId="18735" xr:uid="{00000000-0005-0000-0000-00000D490000}"/>
    <cellStyle name="Comma 26 2 3 4 4 3" xfId="18736" xr:uid="{00000000-0005-0000-0000-00000E490000}"/>
    <cellStyle name="Comma 26 2 3 4 4 4" xfId="18737" xr:uid="{00000000-0005-0000-0000-00000F490000}"/>
    <cellStyle name="Comma 26 2 3 4 4 5" xfId="18738" xr:uid="{00000000-0005-0000-0000-000010490000}"/>
    <cellStyle name="Comma 26 2 3 4 4 6" xfId="18739" xr:uid="{00000000-0005-0000-0000-000011490000}"/>
    <cellStyle name="Comma 26 2 3 4 5" xfId="18740" xr:uid="{00000000-0005-0000-0000-000012490000}"/>
    <cellStyle name="Comma 26 2 3 4 6" xfId="18741" xr:uid="{00000000-0005-0000-0000-000013490000}"/>
    <cellStyle name="Comma 26 2 3 4 7" xfId="18742" xr:uid="{00000000-0005-0000-0000-000014490000}"/>
    <cellStyle name="Comma 26 2 3 4 8" xfId="18743" xr:uid="{00000000-0005-0000-0000-000015490000}"/>
    <cellStyle name="Comma 26 2 3 4 9" xfId="18744" xr:uid="{00000000-0005-0000-0000-000016490000}"/>
    <cellStyle name="Comma 26 2 3 5" xfId="18745" xr:uid="{00000000-0005-0000-0000-000017490000}"/>
    <cellStyle name="Comma 26 2 3 5 2" xfId="18746" xr:uid="{00000000-0005-0000-0000-000018490000}"/>
    <cellStyle name="Comma 26 2 3 5 2 2" xfId="18747" xr:uid="{00000000-0005-0000-0000-000019490000}"/>
    <cellStyle name="Comma 26 2 3 5 2 2 2" xfId="18748" xr:uid="{00000000-0005-0000-0000-00001A490000}"/>
    <cellStyle name="Comma 26 2 3 5 2 2 2 2" xfId="18749" xr:uid="{00000000-0005-0000-0000-00001B490000}"/>
    <cellStyle name="Comma 26 2 3 5 2 2 2 3" xfId="18750" xr:uid="{00000000-0005-0000-0000-00001C490000}"/>
    <cellStyle name="Comma 26 2 3 5 2 2 2 4" xfId="18751" xr:uid="{00000000-0005-0000-0000-00001D490000}"/>
    <cellStyle name="Comma 26 2 3 5 2 2 2 5" xfId="18752" xr:uid="{00000000-0005-0000-0000-00001E490000}"/>
    <cellStyle name="Comma 26 2 3 5 2 2 2 6" xfId="18753" xr:uid="{00000000-0005-0000-0000-00001F490000}"/>
    <cellStyle name="Comma 26 2 3 5 2 2 3" xfId="18754" xr:uid="{00000000-0005-0000-0000-000020490000}"/>
    <cellStyle name="Comma 26 2 3 5 2 2 4" xfId="18755" xr:uid="{00000000-0005-0000-0000-000021490000}"/>
    <cellStyle name="Comma 26 2 3 5 2 2 5" xfId="18756" xr:uid="{00000000-0005-0000-0000-000022490000}"/>
    <cellStyle name="Comma 26 2 3 5 2 2 6" xfId="18757" xr:uid="{00000000-0005-0000-0000-000023490000}"/>
    <cellStyle name="Comma 26 2 3 5 2 2 7" xfId="18758" xr:uid="{00000000-0005-0000-0000-000024490000}"/>
    <cellStyle name="Comma 26 2 3 5 2 3" xfId="18759" xr:uid="{00000000-0005-0000-0000-000025490000}"/>
    <cellStyle name="Comma 26 2 3 5 2 3 2" xfId="18760" xr:uid="{00000000-0005-0000-0000-000026490000}"/>
    <cellStyle name="Comma 26 2 3 5 2 3 3" xfId="18761" xr:uid="{00000000-0005-0000-0000-000027490000}"/>
    <cellStyle name="Comma 26 2 3 5 2 3 4" xfId="18762" xr:uid="{00000000-0005-0000-0000-000028490000}"/>
    <cellStyle name="Comma 26 2 3 5 2 3 5" xfId="18763" xr:uid="{00000000-0005-0000-0000-000029490000}"/>
    <cellStyle name="Comma 26 2 3 5 2 3 6" xfId="18764" xr:uid="{00000000-0005-0000-0000-00002A490000}"/>
    <cellStyle name="Comma 26 2 3 5 2 4" xfId="18765" xr:uid="{00000000-0005-0000-0000-00002B490000}"/>
    <cellStyle name="Comma 26 2 3 5 2 5" xfId="18766" xr:uid="{00000000-0005-0000-0000-00002C490000}"/>
    <cellStyle name="Comma 26 2 3 5 2 6" xfId="18767" xr:uid="{00000000-0005-0000-0000-00002D490000}"/>
    <cellStyle name="Comma 26 2 3 5 2 7" xfId="18768" xr:uid="{00000000-0005-0000-0000-00002E490000}"/>
    <cellStyle name="Comma 26 2 3 5 2 8" xfId="18769" xr:uid="{00000000-0005-0000-0000-00002F490000}"/>
    <cellStyle name="Comma 26 2 3 5 3" xfId="18770" xr:uid="{00000000-0005-0000-0000-000030490000}"/>
    <cellStyle name="Comma 26 2 3 5 3 2" xfId="18771" xr:uid="{00000000-0005-0000-0000-000031490000}"/>
    <cellStyle name="Comma 26 2 3 5 3 2 2" xfId="18772" xr:uid="{00000000-0005-0000-0000-000032490000}"/>
    <cellStyle name="Comma 26 2 3 5 3 2 3" xfId="18773" xr:uid="{00000000-0005-0000-0000-000033490000}"/>
    <cellStyle name="Comma 26 2 3 5 3 2 4" xfId="18774" xr:uid="{00000000-0005-0000-0000-000034490000}"/>
    <cellStyle name="Comma 26 2 3 5 3 2 5" xfId="18775" xr:uid="{00000000-0005-0000-0000-000035490000}"/>
    <cellStyle name="Comma 26 2 3 5 3 2 6" xfId="18776" xr:uid="{00000000-0005-0000-0000-000036490000}"/>
    <cellStyle name="Comma 26 2 3 5 3 3" xfId="18777" xr:uid="{00000000-0005-0000-0000-000037490000}"/>
    <cellStyle name="Comma 26 2 3 5 3 4" xfId="18778" xr:uid="{00000000-0005-0000-0000-000038490000}"/>
    <cellStyle name="Comma 26 2 3 5 3 5" xfId="18779" xr:uid="{00000000-0005-0000-0000-000039490000}"/>
    <cellStyle name="Comma 26 2 3 5 3 6" xfId="18780" xr:uid="{00000000-0005-0000-0000-00003A490000}"/>
    <cellStyle name="Comma 26 2 3 5 3 7" xfId="18781" xr:uid="{00000000-0005-0000-0000-00003B490000}"/>
    <cellStyle name="Comma 26 2 3 5 4" xfId="18782" xr:uid="{00000000-0005-0000-0000-00003C490000}"/>
    <cellStyle name="Comma 26 2 3 5 4 2" xfId="18783" xr:uid="{00000000-0005-0000-0000-00003D490000}"/>
    <cellStyle name="Comma 26 2 3 5 4 3" xfId="18784" xr:uid="{00000000-0005-0000-0000-00003E490000}"/>
    <cellStyle name="Comma 26 2 3 5 4 4" xfId="18785" xr:uid="{00000000-0005-0000-0000-00003F490000}"/>
    <cellStyle name="Comma 26 2 3 5 4 5" xfId="18786" xr:uid="{00000000-0005-0000-0000-000040490000}"/>
    <cellStyle name="Comma 26 2 3 5 4 6" xfId="18787" xr:uid="{00000000-0005-0000-0000-000041490000}"/>
    <cellStyle name="Comma 26 2 3 5 5" xfId="18788" xr:uid="{00000000-0005-0000-0000-000042490000}"/>
    <cellStyle name="Comma 26 2 3 5 6" xfId="18789" xr:uid="{00000000-0005-0000-0000-000043490000}"/>
    <cellStyle name="Comma 26 2 3 5 7" xfId="18790" xr:uid="{00000000-0005-0000-0000-000044490000}"/>
    <cellStyle name="Comma 26 2 3 5 8" xfId="18791" xr:uid="{00000000-0005-0000-0000-000045490000}"/>
    <cellStyle name="Comma 26 2 3 5 9" xfId="18792" xr:uid="{00000000-0005-0000-0000-000046490000}"/>
    <cellStyle name="Comma 26 2 3 6" xfId="18793" xr:uid="{00000000-0005-0000-0000-000047490000}"/>
    <cellStyle name="Comma 26 2 3 6 2" xfId="18794" xr:uid="{00000000-0005-0000-0000-000048490000}"/>
    <cellStyle name="Comma 26 2 3 6 2 2" xfId="18795" xr:uid="{00000000-0005-0000-0000-000049490000}"/>
    <cellStyle name="Comma 26 2 3 6 2 2 2" xfId="18796" xr:uid="{00000000-0005-0000-0000-00004A490000}"/>
    <cellStyle name="Comma 26 2 3 6 2 2 2 2" xfId="18797" xr:uid="{00000000-0005-0000-0000-00004B490000}"/>
    <cellStyle name="Comma 26 2 3 6 2 2 2 3" xfId="18798" xr:uid="{00000000-0005-0000-0000-00004C490000}"/>
    <cellStyle name="Comma 26 2 3 6 2 2 2 4" xfId="18799" xr:uid="{00000000-0005-0000-0000-00004D490000}"/>
    <cellStyle name="Comma 26 2 3 6 2 2 2 5" xfId="18800" xr:uid="{00000000-0005-0000-0000-00004E490000}"/>
    <cellStyle name="Comma 26 2 3 6 2 2 2 6" xfId="18801" xr:uid="{00000000-0005-0000-0000-00004F490000}"/>
    <cellStyle name="Comma 26 2 3 6 2 2 3" xfId="18802" xr:uid="{00000000-0005-0000-0000-000050490000}"/>
    <cellStyle name="Comma 26 2 3 6 2 2 4" xfId="18803" xr:uid="{00000000-0005-0000-0000-000051490000}"/>
    <cellStyle name="Comma 26 2 3 6 2 2 5" xfId="18804" xr:uid="{00000000-0005-0000-0000-000052490000}"/>
    <cellStyle name="Comma 26 2 3 6 2 2 6" xfId="18805" xr:uid="{00000000-0005-0000-0000-000053490000}"/>
    <cellStyle name="Comma 26 2 3 6 2 2 7" xfId="18806" xr:uid="{00000000-0005-0000-0000-000054490000}"/>
    <cellStyle name="Comma 26 2 3 6 2 3" xfId="18807" xr:uid="{00000000-0005-0000-0000-000055490000}"/>
    <cellStyle name="Comma 26 2 3 6 2 3 2" xfId="18808" xr:uid="{00000000-0005-0000-0000-000056490000}"/>
    <cellStyle name="Comma 26 2 3 6 2 3 3" xfId="18809" xr:uid="{00000000-0005-0000-0000-000057490000}"/>
    <cellStyle name="Comma 26 2 3 6 2 3 4" xfId="18810" xr:uid="{00000000-0005-0000-0000-000058490000}"/>
    <cellStyle name="Comma 26 2 3 6 2 3 5" xfId="18811" xr:uid="{00000000-0005-0000-0000-000059490000}"/>
    <cellStyle name="Comma 26 2 3 6 2 3 6" xfId="18812" xr:uid="{00000000-0005-0000-0000-00005A490000}"/>
    <cellStyle name="Comma 26 2 3 6 2 4" xfId="18813" xr:uid="{00000000-0005-0000-0000-00005B490000}"/>
    <cellStyle name="Comma 26 2 3 6 2 5" xfId="18814" xr:uid="{00000000-0005-0000-0000-00005C490000}"/>
    <cellStyle name="Comma 26 2 3 6 2 6" xfId="18815" xr:uid="{00000000-0005-0000-0000-00005D490000}"/>
    <cellStyle name="Comma 26 2 3 6 2 7" xfId="18816" xr:uid="{00000000-0005-0000-0000-00005E490000}"/>
    <cellStyle name="Comma 26 2 3 6 2 8" xfId="18817" xr:uid="{00000000-0005-0000-0000-00005F490000}"/>
    <cellStyle name="Comma 26 2 3 6 3" xfId="18818" xr:uid="{00000000-0005-0000-0000-000060490000}"/>
    <cellStyle name="Comma 26 2 3 6 3 2" xfId="18819" xr:uid="{00000000-0005-0000-0000-000061490000}"/>
    <cellStyle name="Comma 26 2 3 6 3 2 2" xfId="18820" xr:uid="{00000000-0005-0000-0000-000062490000}"/>
    <cellStyle name="Comma 26 2 3 6 3 2 3" xfId="18821" xr:uid="{00000000-0005-0000-0000-000063490000}"/>
    <cellStyle name="Comma 26 2 3 6 3 2 4" xfId="18822" xr:uid="{00000000-0005-0000-0000-000064490000}"/>
    <cellStyle name="Comma 26 2 3 6 3 2 5" xfId="18823" xr:uid="{00000000-0005-0000-0000-000065490000}"/>
    <cellStyle name="Comma 26 2 3 6 3 2 6" xfId="18824" xr:uid="{00000000-0005-0000-0000-000066490000}"/>
    <cellStyle name="Comma 26 2 3 6 3 3" xfId="18825" xr:uid="{00000000-0005-0000-0000-000067490000}"/>
    <cellStyle name="Comma 26 2 3 6 3 4" xfId="18826" xr:uid="{00000000-0005-0000-0000-000068490000}"/>
    <cellStyle name="Comma 26 2 3 6 3 5" xfId="18827" xr:uid="{00000000-0005-0000-0000-000069490000}"/>
    <cellStyle name="Comma 26 2 3 6 3 6" xfId="18828" xr:uid="{00000000-0005-0000-0000-00006A490000}"/>
    <cellStyle name="Comma 26 2 3 6 3 7" xfId="18829" xr:uid="{00000000-0005-0000-0000-00006B490000}"/>
    <cellStyle name="Comma 26 2 3 6 4" xfId="18830" xr:uid="{00000000-0005-0000-0000-00006C490000}"/>
    <cellStyle name="Comma 26 2 3 6 4 2" xfId="18831" xr:uid="{00000000-0005-0000-0000-00006D490000}"/>
    <cellStyle name="Comma 26 2 3 6 4 3" xfId="18832" xr:uid="{00000000-0005-0000-0000-00006E490000}"/>
    <cellStyle name="Comma 26 2 3 6 4 4" xfId="18833" xr:uid="{00000000-0005-0000-0000-00006F490000}"/>
    <cellStyle name="Comma 26 2 3 6 4 5" xfId="18834" xr:uid="{00000000-0005-0000-0000-000070490000}"/>
    <cellStyle name="Comma 26 2 3 6 4 6" xfId="18835" xr:uid="{00000000-0005-0000-0000-000071490000}"/>
    <cellStyle name="Comma 26 2 3 6 5" xfId="18836" xr:uid="{00000000-0005-0000-0000-000072490000}"/>
    <cellStyle name="Comma 26 2 3 6 6" xfId="18837" xr:uid="{00000000-0005-0000-0000-000073490000}"/>
    <cellStyle name="Comma 26 2 3 6 7" xfId="18838" xr:uid="{00000000-0005-0000-0000-000074490000}"/>
    <cellStyle name="Comma 26 2 3 6 8" xfId="18839" xr:uid="{00000000-0005-0000-0000-000075490000}"/>
    <cellStyle name="Comma 26 2 3 6 9" xfId="18840" xr:uid="{00000000-0005-0000-0000-000076490000}"/>
    <cellStyle name="Comma 26 2 3 7" xfId="18841" xr:uid="{00000000-0005-0000-0000-000077490000}"/>
    <cellStyle name="Comma 26 2 3 7 2" xfId="18842" xr:uid="{00000000-0005-0000-0000-000078490000}"/>
    <cellStyle name="Comma 26 2 3 7 2 2" xfId="18843" xr:uid="{00000000-0005-0000-0000-000079490000}"/>
    <cellStyle name="Comma 26 2 3 7 2 2 2" xfId="18844" xr:uid="{00000000-0005-0000-0000-00007A490000}"/>
    <cellStyle name="Comma 26 2 3 7 2 2 2 2" xfId="18845" xr:uid="{00000000-0005-0000-0000-00007B490000}"/>
    <cellStyle name="Comma 26 2 3 7 2 2 2 3" xfId="18846" xr:uid="{00000000-0005-0000-0000-00007C490000}"/>
    <cellStyle name="Comma 26 2 3 7 2 2 2 4" xfId="18847" xr:uid="{00000000-0005-0000-0000-00007D490000}"/>
    <cellStyle name="Comma 26 2 3 7 2 2 2 5" xfId="18848" xr:uid="{00000000-0005-0000-0000-00007E490000}"/>
    <cellStyle name="Comma 26 2 3 7 2 2 2 6" xfId="18849" xr:uid="{00000000-0005-0000-0000-00007F490000}"/>
    <cellStyle name="Comma 26 2 3 7 2 2 3" xfId="18850" xr:uid="{00000000-0005-0000-0000-000080490000}"/>
    <cellStyle name="Comma 26 2 3 7 2 2 4" xfId="18851" xr:uid="{00000000-0005-0000-0000-000081490000}"/>
    <cellStyle name="Comma 26 2 3 7 2 2 5" xfId="18852" xr:uid="{00000000-0005-0000-0000-000082490000}"/>
    <cellStyle name="Comma 26 2 3 7 2 2 6" xfId="18853" xr:uid="{00000000-0005-0000-0000-000083490000}"/>
    <cellStyle name="Comma 26 2 3 7 2 2 7" xfId="18854" xr:uid="{00000000-0005-0000-0000-000084490000}"/>
    <cellStyle name="Comma 26 2 3 7 2 3" xfId="18855" xr:uid="{00000000-0005-0000-0000-000085490000}"/>
    <cellStyle name="Comma 26 2 3 7 2 3 2" xfId="18856" xr:uid="{00000000-0005-0000-0000-000086490000}"/>
    <cellStyle name="Comma 26 2 3 7 2 3 3" xfId="18857" xr:uid="{00000000-0005-0000-0000-000087490000}"/>
    <cellStyle name="Comma 26 2 3 7 2 3 4" xfId="18858" xr:uid="{00000000-0005-0000-0000-000088490000}"/>
    <cellStyle name="Comma 26 2 3 7 2 3 5" xfId="18859" xr:uid="{00000000-0005-0000-0000-000089490000}"/>
    <cellStyle name="Comma 26 2 3 7 2 3 6" xfId="18860" xr:uid="{00000000-0005-0000-0000-00008A490000}"/>
    <cellStyle name="Comma 26 2 3 7 2 4" xfId="18861" xr:uid="{00000000-0005-0000-0000-00008B490000}"/>
    <cellStyle name="Comma 26 2 3 7 2 5" xfId="18862" xr:uid="{00000000-0005-0000-0000-00008C490000}"/>
    <cellStyle name="Comma 26 2 3 7 2 6" xfId="18863" xr:uid="{00000000-0005-0000-0000-00008D490000}"/>
    <cellStyle name="Comma 26 2 3 7 2 7" xfId="18864" xr:uid="{00000000-0005-0000-0000-00008E490000}"/>
    <cellStyle name="Comma 26 2 3 7 2 8" xfId="18865" xr:uid="{00000000-0005-0000-0000-00008F490000}"/>
    <cellStyle name="Comma 26 2 3 7 3" xfId="18866" xr:uid="{00000000-0005-0000-0000-000090490000}"/>
    <cellStyle name="Comma 26 2 3 7 3 2" xfId="18867" xr:uid="{00000000-0005-0000-0000-000091490000}"/>
    <cellStyle name="Comma 26 2 3 7 3 2 2" xfId="18868" xr:uid="{00000000-0005-0000-0000-000092490000}"/>
    <cellStyle name="Comma 26 2 3 7 3 2 3" xfId="18869" xr:uid="{00000000-0005-0000-0000-000093490000}"/>
    <cellStyle name="Comma 26 2 3 7 3 2 4" xfId="18870" xr:uid="{00000000-0005-0000-0000-000094490000}"/>
    <cellStyle name="Comma 26 2 3 7 3 2 5" xfId="18871" xr:uid="{00000000-0005-0000-0000-000095490000}"/>
    <cellStyle name="Comma 26 2 3 7 3 2 6" xfId="18872" xr:uid="{00000000-0005-0000-0000-000096490000}"/>
    <cellStyle name="Comma 26 2 3 7 3 3" xfId="18873" xr:uid="{00000000-0005-0000-0000-000097490000}"/>
    <cellStyle name="Comma 26 2 3 7 3 4" xfId="18874" xr:uid="{00000000-0005-0000-0000-000098490000}"/>
    <cellStyle name="Comma 26 2 3 7 3 5" xfId="18875" xr:uid="{00000000-0005-0000-0000-000099490000}"/>
    <cellStyle name="Comma 26 2 3 7 3 6" xfId="18876" xr:uid="{00000000-0005-0000-0000-00009A490000}"/>
    <cellStyle name="Comma 26 2 3 7 3 7" xfId="18877" xr:uid="{00000000-0005-0000-0000-00009B490000}"/>
    <cellStyle name="Comma 26 2 3 7 4" xfId="18878" xr:uid="{00000000-0005-0000-0000-00009C490000}"/>
    <cellStyle name="Comma 26 2 3 7 4 2" xfId="18879" xr:uid="{00000000-0005-0000-0000-00009D490000}"/>
    <cellStyle name="Comma 26 2 3 7 4 3" xfId="18880" xr:uid="{00000000-0005-0000-0000-00009E490000}"/>
    <cellStyle name="Comma 26 2 3 7 4 4" xfId="18881" xr:uid="{00000000-0005-0000-0000-00009F490000}"/>
    <cellStyle name="Comma 26 2 3 7 4 5" xfId="18882" xr:uid="{00000000-0005-0000-0000-0000A0490000}"/>
    <cellStyle name="Comma 26 2 3 7 4 6" xfId="18883" xr:uid="{00000000-0005-0000-0000-0000A1490000}"/>
    <cellStyle name="Comma 26 2 3 7 5" xfId="18884" xr:uid="{00000000-0005-0000-0000-0000A2490000}"/>
    <cellStyle name="Comma 26 2 3 7 6" xfId="18885" xr:uid="{00000000-0005-0000-0000-0000A3490000}"/>
    <cellStyle name="Comma 26 2 3 7 7" xfId="18886" xr:uid="{00000000-0005-0000-0000-0000A4490000}"/>
    <cellStyle name="Comma 26 2 3 7 8" xfId="18887" xr:uid="{00000000-0005-0000-0000-0000A5490000}"/>
    <cellStyle name="Comma 26 2 3 7 9" xfId="18888" xr:uid="{00000000-0005-0000-0000-0000A6490000}"/>
    <cellStyle name="Comma 26 2 3 8" xfId="18889" xr:uid="{00000000-0005-0000-0000-0000A7490000}"/>
    <cellStyle name="Comma 26 2 3 8 2" xfId="18890" xr:uid="{00000000-0005-0000-0000-0000A8490000}"/>
    <cellStyle name="Comma 26 2 3 8 2 2" xfId="18891" xr:uid="{00000000-0005-0000-0000-0000A9490000}"/>
    <cellStyle name="Comma 26 2 3 8 2 2 2" xfId="18892" xr:uid="{00000000-0005-0000-0000-0000AA490000}"/>
    <cellStyle name="Comma 26 2 3 8 2 2 3" xfId="18893" xr:uid="{00000000-0005-0000-0000-0000AB490000}"/>
    <cellStyle name="Comma 26 2 3 8 2 2 4" xfId="18894" xr:uid="{00000000-0005-0000-0000-0000AC490000}"/>
    <cellStyle name="Comma 26 2 3 8 2 2 5" xfId="18895" xr:uid="{00000000-0005-0000-0000-0000AD490000}"/>
    <cellStyle name="Comma 26 2 3 8 2 2 6" xfId="18896" xr:uid="{00000000-0005-0000-0000-0000AE490000}"/>
    <cellStyle name="Comma 26 2 3 8 2 3" xfId="18897" xr:uid="{00000000-0005-0000-0000-0000AF490000}"/>
    <cellStyle name="Comma 26 2 3 8 2 4" xfId="18898" xr:uid="{00000000-0005-0000-0000-0000B0490000}"/>
    <cellStyle name="Comma 26 2 3 8 2 5" xfId="18899" xr:uid="{00000000-0005-0000-0000-0000B1490000}"/>
    <cellStyle name="Comma 26 2 3 8 2 6" xfId="18900" xr:uid="{00000000-0005-0000-0000-0000B2490000}"/>
    <cellStyle name="Comma 26 2 3 8 2 7" xfId="18901" xr:uid="{00000000-0005-0000-0000-0000B3490000}"/>
    <cellStyle name="Comma 26 2 3 8 3" xfId="18902" xr:uid="{00000000-0005-0000-0000-0000B4490000}"/>
    <cellStyle name="Comma 26 2 3 8 3 2" xfId="18903" xr:uid="{00000000-0005-0000-0000-0000B5490000}"/>
    <cellStyle name="Comma 26 2 3 8 3 3" xfId="18904" xr:uid="{00000000-0005-0000-0000-0000B6490000}"/>
    <cellStyle name="Comma 26 2 3 8 3 4" xfId="18905" xr:uid="{00000000-0005-0000-0000-0000B7490000}"/>
    <cellStyle name="Comma 26 2 3 8 3 5" xfId="18906" xr:uid="{00000000-0005-0000-0000-0000B8490000}"/>
    <cellStyle name="Comma 26 2 3 8 3 6" xfId="18907" xr:uid="{00000000-0005-0000-0000-0000B9490000}"/>
    <cellStyle name="Comma 26 2 3 8 4" xfId="18908" xr:uid="{00000000-0005-0000-0000-0000BA490000}"/>
    <cellStyle name="Comma 26 2 3 8 5" xfId="18909" xr:uid="{00000000-0005-0000-0000-0000BB490000}"/>
    <cellStyle name="Comma 26 2 3 8 6" xfId="18910" xr:uid="{00000000-0005-0000-0000-0000BC490000}"/>
    <cellStyle name="Comma 26 2 3 8 7" xfId="18911" xr:uid="{00000000-0005-0000-0000-0000BD490000}"/>
    <cellStyle name="Comma 26 2 3 8 8" xfId="18912" xr:uid="{00000000-0005-0000-0000-0000BE490000}"/>
    <cellStyle name="Comma 26 2 3 9" xfId="18913" xr:uid="{00000000-0005-0000-0000-0000BF490000}"/>
    <cellStyle name="Comma 26 2 3 9 2" xfId="18914" xr:uid="{00000000-0005-0000-0000-0000C0490000}"/>
    <cellStyle name="Comma 26 2 3 9 2 2" xfId="18915" xr:uid="{00000000-0005-0000-0000-0000C1490000}"/>
    <cellStyle name="Comma 26 2 3 9 2 3" xfId="18916" xr:uid="{00000000-0005-0000-0000-0000C2490000}"/>
    <cellStyle name="Comma 26 2 3 9 2 4" xfId="18917" xr:uid="{00000000-0005-0000-0000-0000C3490000}"/>
    <cellStyle name="Comma 26 2 3 9 2 5" xfId="18918" xr:uid="{00000000-0005-0000-0000-0000C4490000}"/>
    <cellStyle name="Comma 26 2 3 9 2 6" xfId="18919" xr:uid="{00000000-0005-0000-0000-0000C5490000}"/>
    <cellStyle name="Comma 26 2 3 9 3" xfId="18920" xr:uid="{00000000-0005-0000-0000-0000C6490000}"/>
    <cellStyle name="Comma 26 2 3 9 4" xfId="18921" xr:uid="{00000000-0005-0000-0000-0000C7490000}"/>
    <cellStyle name="Comma 26 2 3 9 5" xfId="18922" xr:uid="{00000000-0005-0000-0000-0000C8490000}"/>
    <cellStyle name="Comma 26 2 3 9 6" xfId="18923" xr:uid="{00000000-0005-0000-0000-0000C9490000}"/>
    <cellStyle name="Comma 26 2 3 9 7" xfId="18924" xr:uid="{00000000-0005-0000-0000-0000CA490000}"/>
    <cellStyle name="Comma 26 2 4" xfId="18925" xr:uid="{00000000-0005-0000-0000-0000CB490000}"/>
    <cellStyle name="Comma 26 2 4 10" xfId="18926" xr:uid="{00000000-0005-0000-0000-0000CC490000}"/>
    <cellStyle name="Comma 26 2 4 11" xfId="18927" xr:uid="{00000000-0005-0000-0000-0000CD490000}"/>
    <cellStyle name="Comma 26 2 4 12" xfId="18928" xr:uid="{00000000-0005-0000-0000-0000CE490000}"/>
    <cellStyle name="Comma 26 2 4 13" xfId="18929" xr:uid="{00000000-0005-0000-0000-0000CF490000}"/>
    <cellStyle name="Comma 26 2 4 14" xfId="18930" xr:uid="{00000000-0005-0000-0000-0000D0490000}"/>
    <cellStyle name="Comma 26 2 4 2" xfId="18931" xr:uid="{00000000-0005-0000-0000-0000D1490000}"/>
    <cellStyle name="Comma 26 2 4 2 2" xfId="18932" xr:uid="{00000000-0005-0000-0000-0000D2490000}"/>
    <cellStyle name="Comma 26 2 4 2 2 2" xfId="18933" xr:uid="{00000000-0005-0000-0000-0000D3490000}"/>
    <cellStyle name="Comma 26 2 4 2 2 2 2" xfId="18934" xr:uid="{00000000-0005-0000-0000-0000D4490000}"/>
    <cellStyle name="Comma 26 2 4 2 2 2 2 2" xfId="18935" xr:uid="{00000000-0005-0000-0000-0000D5490000}"/>
    <cellStyle name="Comma 26 2 4 2 2 2 2 3" xfId="18936" xr:uid="{00000000-0005-0000-0000-0000D6490000}"/>
    <cellStyle name="Comma 26 2 4 2 2 2 2 4" xfId="18937" xr:uid="{00000000-0005-0000-0000-0000D7490000}"/>
    <cellStyle name="Comma 26 2 4 2 2 2 2 5" xfId="18938" xr:uid="{00000000-0005-0000-0000-0000D8490000}"/>
    <cellStyle name="Comma 26 2 4 2 2 2 2 6" xfId="18939" xr:uid="{00000000-0005-0000-0000-0000D9490000}"/>
    <cellStyle name="Comma 26 2 4 2 2 2 3" xfId="18940" xr:uid="{00000000-0005-0000-0000-0000DA490000}"/>
    <cellStyle name="Comma 26 2 4 2 2 2 4" xfId="18941" xr:uid="{00000000-0005-0000-0000-0000DB490000}"/>
    <cellStyle name="Comma 26 2 4 2 2 2 5" xfId="18942" xr:uid="{00000000-0005-0000-0000-0000DC490000}"/>
    <cellStyle name="Comma 26 2 4 2 2 2 6" xfId="18943" xr:uid="{00000000-0005-0000-0000-0000DD490000}"/>
    <cellStyle name="Comma 26 2 4 2 2 2 7" xfId="18944" xr:uid="{00000000-0005-0000-0000-0000DE490000}"/>
    <cellStyle name="Comma 26 2 4 2 2 3" xfId="18945" xr:uid="{00000000-0005-0000-0000-0000DF490000}"/>
    <cellStyle name="Comma 26 2 4 2 2 3 2" xfId="18946" xr:uid="{00000000-0005-0000-0000-0000E0490000}"/>
    <cellStyle name="Comma 26 2 4 2 2 3 3" xfId="18947" xr:uid="{00000000-0005-0000-0000-0000E1490000}"/>
    <cellStyle name="Comma 26 2 4 2 2 3 4" xfId="18948" xr:uid="{00000000-0005-0000-0000-0000E2490000}"/>
    <cellStyle name="Comma 26 2 4 2 2 3 5" xfId="18949" xr:uid="{00000000-0005-0000-0000-0000E3490000}"/>
    <cellStyle name="Comma 26 2 4 2 2 3 6" xfId="18950" xr:uid="{00000000-0005-0000-0000-0000E4490000}"/>
    <cellStyle name="Comma 26 2 4 2 2 4" xfId="18951" xr:uid="{00000000-0005-0000-0000-0000E5490000}"/>
    <cellStyle name="Comma 26 2 4 2 2 5" xfId="18952" xr:uid="{00000000-0005-0000-0000-0000E6490000}"/>
    <cellStyle name="Comma 26 2 4 2 2 6" xfId="18953" xr:uid="{00000000-0005-0000-0000-0000E7490000}"/>
    <cellStyle name="Comma 26 2 4 2 2 7" xfId="18954" xr:uid="{00000000-0005-0000-0000-0000E8490000}"/>
    <cellStyle name="Comma 26 2 4 2 2 8" xfId="18955" xr:uid="{00000000-0005-0000-0000-0000E9490000}"/>
    <cellStyle name="Comma 26 2 4 2 3" xfId="18956" xr:uid="{00000000-0005-0000-0000-0000EA490000}"/>
    <cellStyle name="Comma 26 2 4 2 3 2" xfId="18957" xr:uid="{00000000-0005-0000-0000-0000EB490000}"/>
    <cellStyle name="Comma 26 2 4 2 3 2 2" xfId="18958" xr:uid="{00000000-0005-0000-0000-0000EC490000}"/>
    <cellStyle name="Comma 26 2 4 2 3 2 3" xfId="18959" xr:uid="{00000000-0005-0000-0000-0000ED490000}"/>
    <cellStyle name="Comma 26 2 4 2 3 2 4" xfId="18960" xr:uid="{00000000-0005-0000-0000-0000EE490000}"/>
    <cellStyle name="Comma 26 2 4 2 3 2 5" xfId="18961" xr:uid="{00000000-0005-0000-0000-0000EF490000}"/>
    <cellStyle name="Comma 26 2 4 2 3 2 6" xfId="18962" xr:uid="{00000000-0005-0000-0000-0000F0490000}"/>
    <cellStyle name="Comma 26 2 4 2 3 3" xfId="18963" xr:uid="{00000000-0005-0000-0000-0000F1490000}"/>
    <cellStyle name="Comma 26 2 4 2 3 4" xfId="18964" xr:uid="{00000000-0005-0000-0000-0000F2490000}"/>
    <cellStyle name="Comma 26 2 4 2 3 5" xfId="18965" xr:uid="{00000000-0005-0000-0000-0000F3490000}"/>
    <cellStyle name="Comma 26 2 4 2 3 6" xfId="18966" xr:uid="{00000000-0005-0000-0000-0000F4490000}"/>
    <cellStyle name="Comma 26 2 4 2 3 7" xfId="18967" xr:uid="{00000000-0005-0000-0000-0000F5490000}"/>
    <cellStyle name="Comma 26 2 4 2 4" xfId="18968" xr:uid="{00000000-0005-0000-0000-0000F6490000}"/>
    <cellStyle name="Comma 26 2 4 2 4 2" xfId="18969" xr:uid="{00000000-0005-0000-0000-0000F7490000}"/>
    <cellStyle name="Comma 26 2 4 2 4 3" xfId="18970" xr:uid="{00000000-0005-0000-0000-0000F8490000}"/>
    <cellStyle name="Comma 26 2 4 2 4 4" xfId="18971" xr:uid="{00000000-0005-0000-0000-0000F9490000}"/>
    <cellStyle name="Comma 26 2 4 2 4 5" xfId="18972" xr:uid="{00000000-0005-0000-0000-0000FA490000}"/>
    <cellStyle name="Comma 26 2 4 2 4 6" xfId="18973" xr:uid="{00000000-0005-0000-0000-0000FB490000}"/>
    <cellStyle name="Comma 26 2 4 2 5" xfId="18974" xr:uid="{00000000-0005-0000-0000-0000FC490000}"/>
    <cellStyle name="Comma 26 2 4 2 6" xfId="18975" xr:uid="{00000000-0005-0000-0000-0000FD490000}"/>
    <cellStyle name="Comma 26 2 4 2 7" xfId="18976" xr:uid="{00000000-0005-0000-0000-0000FE490000}"/>
    <cellStyle name="Comma 26 2 4 2 8" xfId="18977" xr:uid="{00000000-0005-0000-0000-0000FF490000}"/>
    <cellStyle name="Comma 26 2 4 2 9" xfId="18978" xr:uid="{00000000-0005-0000-0000-0000004A0000}"/>
    <cellStyle name="Comma 26 2 4 3" xfId="18979" xr:uid="{00000000-0005-0000-0000-0000014A0000}"/>
    <cellStyle name="Comma 26 2 4 3 2" xfId="18980" xr:uid="{00000000-0005-0000-0000-0000024A0000}"/>
    <cellStyle name="Comma 26 2 4 3 2 2" xfId="18981" xr:uid="{00000000-0005-0000-0000-0000034A0000}"/>
    <cellStyle name="Comma 26 2 4 3 2 2 2" xfId="18982" xr:uid="{00000000-0005-0000-0000-0000044A0000}"/>
    <cellStyle name="Comma 26 2 4 3 2 2 2 2" xfId="18983" xr:uid="{00000000-0005-0000-0000-0000054A0000}"/>
    <cellStyle name="Comma 26 2 4 3 2 2 2 3" xfId="18984" xr:uid="{00000000-0005-0000-0000-0000064A0000}"/>
    <cellStyle name="Comma 26 2 4 3 2 2 2 4" xfId="18985" xr:uid="{00000000-0005-0000-0000-0000074A0000}"/>
    <cellStyle name="Comma 26 2 4 3 2 2 2 5" xfId="18986" xr:uid="{00000000-0005-0000-0000-0000084A0000}"/>
    <cellStyle name="Comma 26 2 4 3 2 2 2 6" xfId="18987" xr:uid="{00000000-0005-0000-0000-0000094A0000}"/>
    <cellStyle name="Comma 26 2 4 3 2 2 3" xfId="18988" xr:uid="{00000000-0005-0000-0000-00000A4A0000}"/>
    <cellStyle name="Comma 26 2 4 3 2 2 4" xfId="18989" xr:uid="{00000000-0005-0000-0000-00000B4A0000}"/>
    <cellStyle name="Comma 26 2 4 3 2 2 5" xfId="18990" xr:uid="{00000000-0005-0000-0000-00000C4A0000}"/>
    <cellStyle name="Comma 26 2 4 3 2 2 6" xfId="18991" xr:uid="{00000000-0005-0000-0000-00000D4A0000}"/>
    <cellStyle name="Comma 26 2 4 3 2 2 7" xfId="18992" xr:uid="{00000000-0005-0000-0000-00000E4A0000}"/>
    <cellStyle name="Comma 26 2 4 3 2 3" xfId="18993" xr:uid="{00000000-0005-0000-0000-00000F4A0000}"/>
    <cellStyle name="Comma 26 2 4 3 2 3 2" xfId="18994" xr:uid="{00000000-0005-0000-0000-0000104A0000}"/>
    <cellStyle name="Comma 26 2 4 3 2 3 3" xfId="18995" xr:uid="{00000000-0005-0000-0000-0000114A0000}"/>
    <cellStyle name="Comma 26 2 4 3 2 3 4" xfId="18996" xr:uid="{00000000-0005-0000-0000-0000124A0000}"/>
    <cellStyle name="Comma 26 2 4 3 2 3 5" xfId="18997" xr:uid="{00000000-0005-0000-0000-0000134A0000}"/>
    <cellStyle name="Comma 26 2 4 3 2 3 6" xfId="18998" xr:uid="{00000000-0005-0000-0000-0000144A0000}"/>
    <cellStyle name="Comma 26 2 4 3 2 4" xfId="18999" xr:uid="{00000000-0005-0000-0000-0000154A0000}"/>
    <cellStyle name="Comma 26 2 4 3 2 5" xfId="19000" xr:uid="{00000000-0005-0000-0000-0000164A0000}"/>
    <cellStyle name="Comma 26 2 4 3 2 6" xfId="19001" xr:uid="{00000000-0005-0000-0000-0000174A0000}"/>
    <cellStyle name="Comma 26 2 4 3 2 7" xfId="19002" xr:uid="{00000000-0005-0000-0000-0000184A0000}"/>
    <cellStyle name="Comma 26 2 4 3 2 8" xfId="19003" xr:uid="{00000000-0005-0000-0000-0000194A0000}"/>
    <cellStyle name="Comma 26 2 4 3 3" xfId="19004" xr:uid="{00000000-0005-0000-0000-00001A4A0000}"/>
    <cellStyle name="Comma 26 2 4 3 3 2" xfId="19005" xr:uid="{00000000-0005-0000-0000-00001B4A0000}"/>
    <cellStyle name="Comma 26 2 4 3 3 2 2" xfId="19006" xr:uid="{00000000-0005-0000-0000-00001C4A0000}"/>
    <cellStyle name="Comma 26 2 4 3 3 2 3" xfId="19007" xr:uid="{00000000-0005-0000-0000-00001D4A0000}"/>
    <cellStyle name="Comma 26 2 4 3 3 2 4" xfId="19008" xr:uid="{00000000-0005-0000-0000-00001E4A0000}"/>
    <cellStyle name="Comma 26 2 4 3 3 2 5" xfId="19009" xr:uid="{00000000-0005-0000-0000-00001F4A0000}"/>
    <cellStyle name="Comma 26 2 4 3 3 2 6" xfId="19010" xr:uid="{00000000-0005-0000-0000-0000204A0000}"/>
    <cellStyle name="Comma 26 2 4 3 3 3" xfId="19011" xr:uid="{00000000-0005-0000-0000-0000214A0000}"/>
    <cellStyle name="Comma 26 2 4 3 3 4" xfId="19012" xr:uid="{00000000-0005-0000-0000-0000224A0000}"/>
    <cellStyle name="Comma 26 2 4 3 3 5" xfId="19013" xr:uid="{00000000-0005-0000-0000-0000234A0000}"/>
    <cellStyle name="Comma 26 2 4 3 3 6" xfId="19014" xr:uid="{00000000-0005-0000-0000-0000244A0000}"/>
    <cellStyle name="Comma 26 2 4 3 3 7" xfId="19015" xr:uid="{00000000-0005-0000-0000-0000254A0000}"/>
    <cellStyle name="Comma 26 2 4 3 4" xfId="19016" xr:uid="{00000000-0005-0000-0000-0000264A0000}"/>
    <cellStyle name="Comma 26 2 4 3 4 2" xfId="19017" xr:uid="{00000000-0005-0000-0000-0000274A0000}"/>
    <cellStyle name="Comma 26 2 4 3 4 3" xfId="19018" xr:uid="{00000000-0005-0000-0000-0000284A0000}"/>
    <cellStyle name="Comma 26 2 4 3 4 4" xfId="19019" xr:uid="{00000000-0005-0000-0000-0000294A0000}"/>
    <cellStyle name="Comma 26 2 4 3 4 5" xfId="19020" xr:uid="{00000000-0005-0000-0000-00002A4A0000}"/>
    <cellStyle name="Comma 26 2 4 3 4 6" xfId="19021" xr:uid="{00000000-0005-0000-0000-00002B4A0000}"/>
    <cellStyle name="Comma 26 2 4 3 5" xfId="19022" xr:uid="{00000000-0005-0000-0000-00002C4A0000}"/>
    <cellStyle name="Comma 26 2 4 3 6" xfId="19023" xr:uid="{00000000-0005-0000-0000-00002D4A0000}"/>
    <cellStyle name="Comma 26 2 4 3 7" xfId="19024" xr:uid="{00000000-0005-0000-0000-00002E4A0000}"/>
    <cellStyle name="Comma 26 2 4 3 8" xfId="19025" xr:uid="{00000000-0005-0000-0000-00002F4A0000}"/>
    <cellStyle name="Comma 26 2 4 3 9" xfId="19026" xr:uid="{00000000-0005-0000-0000-0000304A0000}"/>
    <cellStyle name="Comma 26 2 4 4" xfId="19027" xr:uid="{00000000-0005-0000-0000-0000314A0000}"/>
    <cellStyle name="Comma 26 2 4 4 2" xfId="19028" xr:uid="{00000000-0005-0000-0000-0000324A0000}"/>
    <cellStyle name="Comma 26 2 4 4 2 2" xfId="19029" xr:uid="{00000000-0005-0000-0000-0000334A0000}"/>
    <cellStyle name="Comma 26 2 4 4 2 2 2" xfId="19030" xr:uid="{00000000-0005-0000-0000-0000344A0000}"/>
    <cellStyle name="Comma 26 2 4 4 2 2 2 2" xfId="19031" xr:uid="{00000000-0005-0000-0000-0000354A0000}"/>
    <cellStyle name="Comma 26 2 4 4 2 2 2 3" xfId="19032" xr:uid="{00000000-0005-0000-0000-0000364A0000}"/>
    <cellStyle name="Comma 26 2 4 4 2 2 2 4" xfId="19033" xr:uid="{00000000-0005-0000-0000-0000374A0000}"/>
    <cellStyle name="Comma 26 2 4 4 2 2 2 5" xfId="19034" xr:uid="{00000000-0005-0000-0000-0000384A0000}"/>
    <cellStyle name="Comma 26 2 4 4 2 2 2 6" xfId="19035" xr:uid="{00000000-0005-0000-0000-0000394A0000}"/>
    <cellStyle name="Comma 26 2 4 4 2 2 3" xfId="19036" xr:uid="{00000000-0005-0000-0000-00003A4A0000}"/>
    <cellStyle name="Comma 26 2 4 4 2 2 4" xfId="19037" xr:uid="{00000000-0005-0000-0000-00003B4A0000}"/>
    <cellStyle name="Comma 26 2 4 4 2 2 5" xfId="19038" xr:uid="{00000000-0005-0000-0000-00003C4A0000}"/>
    <cellStyle name="Comma 26 2 4 4 2 2 6" xfId="19039" xr:uid="{00000000-0005-0000-0000-00003D4A0000}"/>
    <cellStyle name="Comma 26 2 4 4 2 2 7" xfId="19040" xr:uid="{00000000-0005-0000-0000-00003E4A0000}"/>
    <cellStyle name="Comma 26 2 4 4 2 3" xfId="19041" xr:uid="{00000000-0005-0000-0000-00003F4A0000}"/>
    <cellStyle name="Comma 26 2 4 4 2 3 2" xfId="19042" xr:uid="{00000000-0005-0000-0000-0000404A0000}"/>
    <cellStyle name="Comma 26 2 4 4 2 3 3" xfId="19043" xr:uid="{00000000-0005-0000-0000-0000414A0000}"/>
    <cellStyle name="Comma 26 2 4 4 2 3 4" xfId="19044" xr:uid="{00000000-0005-0000-0000-0000424A0000}"/>
    <cellStyle name="Comma 26 2 4 4 2 3 5" xfId="19045" xr:uid="{00000000-0005-0000-0000-0000434A0000}"/>
    <cellStyle name="Comma 26 2 4 4 2 3 6" xfId="19046" xr:uid="{00000000-0005-0000-0000-0000444A0000}"/>
    <cellStyle name="Comma 26 2 4 4 2 4" xfId="19047" xr:uid="{00000000-0005-0000-0000-0000454A0000}"/>
    <cellStyle name="Comma 26 2 4 4 2 5" xfId="19048" xr:uid="{00000000-0005-0000-0000-0000464A0000}"/>
    <cellStyle name="Comma 26 2 4 4 2 6" xfId="19049" xr:uid="{00000000-0005-0000-0000-0000474A0000}"/>
    <cellStyle name="Comma 26 2 4 4 2 7" xfId="19050" xr:uid="{00000000-0005-0000-0000-0000484A0000}"/>
    <cellStyle name="Comma 26 2 4 4 2 8" xfId="19051" xr:uid="{00000000-0005-0000-0000-0000494A0000}"/>
    <cellStyle name="Comma 26 2 4 4 3" xfId="19052" xr:uid="{00000000-0005-0000-0000-00004A4A0000}"/>
    <cellStyle name="Comma 26 2 4 4 3 2" xfId="19053" xr:uid="{00000000-0005-0000-0000-00004B4A0000}"/>
    <cellStyle name="Comma 26 2 4 4 3 2 2" xfId="19054" xr:uid="{00000000-0005-0000-0000-00004C4A0000}"/>
    <cellStyle name="Comma 26 2 4 4 3 2 3" xfId="19055" xr:uid="{00000000-0005-0000-0000-00004D4A0000}"/>
    <cellStyle name="Comma 26 2 4 4 3 2 4" xfId="19056" xr:uid="{00000000-0005-0000-0000-00004E4A0000}"/>
    <cellStyle name="Comma 26 2 4 4 3 2 5" xfId="19057" xr:uid="{00000000-0005-0000-0000-00004F4A0000}"/>
    <cellStyle name="Comma 26 2 4 4 3 2 6" xfId="19058" xr:uid="{00000000-0005-0000-0000-0000504A0000}"/>
    <cellStyle name="Comma 26 2 4 4 3 3" xfId="19059" xr:uid="{00000000-0005-0000-0000-0000514A0000}"/>
    <cellStyle name="Comma 26 2 4 4 3 4" xfId="19060" xr:uid="{00000000-0005-0000-0000-0000524A0000}"/>
    <cellStyle name="Comma 26 2 4 4 3 5" xfId="19061" xr:uid="{00000000-0005-0000-0000-0000534A0000}"/>
    <cellStyle name="Comma 26 2 4 4 3 6" xfId="19062" xr:uid="{00000000-0005-0000-0000-0000544A0000}"/>
    <cellStyle name="Comma 26 2 4 4 3 7" xfId="19063" xr:uid="{00000000-0005-0000-0000-0000554A0000}"/>
    <cellStyle name="Comma 26 2 4 4 4" xfId="19064" xr:uid="{00000000-0005-0000-0000-0000564A0000}"/>
    <cellStyle name="Comma 26 2 4 4 4 2" xfId="19065" xr:uid="{00000000-0005-0000-0000-0000574A0000}"/>
    <cellStyle name="Comma 26 2 4 4 4 3" xfId="19066" xr:uid="{00000000-0005-0000-0000-0000584A0000}"/>
    <cellStyle name="Comma 26 2 4 4 4 4" xfId="19067" xr:uid="{00000000-0005-0000-0000-0000594A0000}"/>
    <cellStyle name="Comma 26 2 4 4 4 5" xfId="19068" xr:uid="{00000000-0005-0000-0000-00005A4A0000}"/>
    <cellStyle name="Comma 26 2 4 4 4 6" xfId="19069" xr:uid="{00000000-0005-0000-0000-00005B4A0000}"/>
    <cellStyle name="Comma 26 2 4 4 5" xfId="19070" xr:uid="{00000000-0005-0000-0000-00005C4A0000}"/>
    <cellStyle name="Comma 26 2 4 4 6" xfId="19071" xr:uid="{00000000-0005-0000-0000-00005D4A0000}"/>
    <cellStyle name="Comma 26 2 4 4 7" xfId="19072" xr:uid="{00000000-0005-0000-0000-00005E4A0000}"/>
    <cellStyle name="Comma 26 2 4 4 8" xfId="19073" xr:uid="{00000000-0005-0000-0000-00005F4A0000}"/>
    <cellStyle name="Comma 26 2 4 4 9" xfId="19074" xr:uid="{00000000-0005-0000-0000-0000604A0000}"/>
    <cellStyle name="Comma 26 2 4 5" xfId="19075" xr:uid="{00000000-0005-0000-0000-0000614A0000}"/>
    <cellStyle name="Comma 26 2 4 5 2" xfId="19076" xr:uid="{00000000-0005-0000-0000-0000624A0000}"/>
    <cellStyle name="Comma 26 2 4 5 2 2" xfId="19077" xr:uid="{00000000-0005-0000-0000-0000634A0000}"/>
    <cellStyle name="Comma 26 2 4 5 2 2 2" xfId="19078" xr:uid="{00000000-0005-0000-0000-0000644A0000}"/>
    <cellStyle name="Comma 26 2 4 5 2 2 2 2" xfId="19079" xr:uid="{00000000-0005-0000-0000-0000654A0000}"/>
    <cellStyle name="Comma 26 2 4 5 2 2 2 3" xfId="19080" xr:uid="{00000000-0005-0000-0000-0000664A0000}"/>
    <cellStyle name="Comma 26 2 4 5 2 2 2 4" xfId="19081" xr:uid="{00000000-0005-0000-0000-0000674A0000}"/>
    <cellStyle name="Comma 26 2 4 5 2 2 2 5" xfId="19082" xr:uid="{00000000-0005-0000-0000-0000684A0000}"/>
    <cellStyle name="Comma 26 2 4 5 2 2 2 6" xfId="19083" xr:uid="{00000000-0005-0000-0000-0000694A0000}"/>
    <cellStyle name="Comma 26 2 4 5 2 2 3" xfId="19084" xr:uid="{00000000-0005-0000-0000-00006A4A0000}"/>
    <cellStyle name="Comma 26 2 4 5 2 2 4" xfId="19085" xr:uid="{00000000-0005-0000-0000-00006B4A0000}"/>
    <cellStyle name="Comma 26 2 4 5 2 2 5" xfId="19086" xr:uid="{00000000-0005-0000-0000-00006C4A0000}"/>
    <cellStyle name="Comma 26 2 4 5 2 2 6" xfId="19087" xr:uid="{00000000-0005-0000-0000-00006D4A0000}"/>
    <cellStyle name="Comma 26 2 4 5 2 2 7" xfId="19088" xr:uid="{00000000-0005-0000-0000-00006E4A0000}"/>
    <cellStyle name="Comma 26 2 4 5 2 3" xfId="19089" xr:uid="{00000000-0005-0000-0000-00006F4A0000}"/>
    <cellStyle name="Comma 26 2 4 5 2 3 2" xfId="19090" xr:uid="{00000000-0005-0000-0000-0000704A0000}"/>
    <cellStyle name="Comma 26 2 4 5 2 3 3" xfId="19091" xr:uid="{00000000-0005-0000-0000-0000714A0000}"/>
    <cellStyle name="Comma 26 2 4 5 2 3 4" xfId="19092" xr:uid="{00000000-0005-0000-0000-0000724A0000}"/>
    <cellStyle name="Comma 26 2 4 5 2 3 5" xfId="19093" xr:uid="{00000000-0005-0000-0000-0000734A0000}"/>
    <cellStyle name="Comma 26 2 4 5 2 3 6" xfId="19094" xr:uid="{00000000-0005-0000-0000-0000744A0000}"/>
    <cellStyle name="Comma 26 2 4 5 2 4" xfId="19095" xr:uid="{00000000-0005-0000-0000-0000754A0000}"/>
    <cellStyle name="Comma 26 2 4 5 2 5" xfId="19096" xr:uid="{00000000-0005-0000-0000-0000764A0000}"/>
    <cellStyle name="Comma 26 2 4 5 2 6" xfId="19097" xr:uid="{00000000-0005-0000-0000-0000774A0000}"/>
    <cellStyle name="Comma 26 2 4 5 2 7" xfId="19098" xr:uid="{00000000-0005-0000-0000-0000784A0000}"/>
    <cellStyle name="Comma 26 2 4 5 2 8" xfId="19099" xr:uid="{00000000-0005-0000-0000-0000794A0000}"/>
    <cellStyle name="Comma 26 2 4 5 3" xfId="19100" xr:uid="{00000000-0005-0000-0000-00007A4A0000}"/>
    <cellStyle name="Comma 26 2 4 5 3 2" xfId="19101" xr:uid="{00000000-0005-0000-0000-00007B4A0000}"/>
    <cellStyle name="Comma 26 2 4 5 3 2 2" xfId="19102" xr:uid="{00000000-0005-0000-0000-00007C4A0000}"/>
    <cellStyle name="Comma 26 2 4 5 3 2 3" xfId="19103" xr:uid="{00000000-0005-0000-0000-00007D4A0000}"/>
    <cellStyle name="Comma 26 2 4 5 3 2 4" xfId="19104" xr:uid="{00000000-0005-0000-0000-00007E4A0000}"/>
    <cellStyle name="Comma 26 2 4 5 3 2 5" xfId="19105" xr:uid="{00000000-0005-0000-0000-00007F4A0000}"/>
    <cellStyle name="Comma 26 2 4 5 3 2 6" xfId="19106" xr:uid="{00000000-0005-0000-0000-0000804A0000}"/>
    <cellStyle name="Comma 26 2 4 5 3 3" xfId="19107" xr:uid="{00000000-0005-0000-0000-0000814A0000}"/>
    <cellStyle name="Comma 26 2 4 5 3 4" xfId="19108" xr:uid="{00000000-0005-0000-0000-0000824A0000}"/>
    <cellStyle name="Comma 26 2 4 5 3 5" xfId="19109" xr:uid="{00000000-0005-0000-0000-0000834A0000}"/>
    <cellStyle name="Comma 26 2 4 5 3 6" xfId="19110" xr:uid="{00000000-0005-0000-0000-0000844A0000}"/>
    <cellStyle name="Comma 26 2 4 5 3 7" xfId="19111" xr:uid="{00000000-0005-0000-0000-0000854A0000}"/>
    <cellStyle name="Comma 26 2 4 5 4" xfId="19112" xr:uid="{00000000-0005-0000-0000-0000864A0000}"/>
    <cellStyle name="Comma 26 2 4 5 4 2" xfId="19113" xr:uid="{00000000-0005-0000-0000-0000874A0000}"/>
    <cellStyle name="Comma 26 2 4 5 4 3" xfId="19114" xr:uid="{00000000-0005-0000-0000-0000884A0000}"/>
    <cellStyle name="Comma 26 2 4 5 4 4" xfId="19115" xr:uid="{00000000-0005-0000-0000-0000894A0000}"/>
    <cellStyle name="Comma 26 2 4 5 4 5" xfId="19116" xr:uid="{00000000-0005-0000-0000-00008A4A0000}"/>
    <cellStyle name="Comma 26 2 4 5 4 6" xfId="19117" xr:uid="{00000000-0005-0000-0000-00008B4A0000}"/>
    <cellStyle name="Comma 26 2 4 5 5" xfId="19118" xr:uid="{00000000-0005-0000-0000-00008C4A0000}"/>
    <cellStyle name="Comma 26 2 4 5 6" xfId="19119" xr:uid="{00000000-0005-0000-0000-00008D4A0000}"/>
    <cellStyle name="Comma 26 2 4 5 7" xfId="19120" xr:uid="{00000000-0005-0000-0000-00008E4A0000}"/>
    <cellStyle name="Comma 26 2 4 5 8" xfId="19121" xr:uid="{00000000-0005-0000-0000-00008F4A0000}"/>
    <cellStyle name="Comma 26 2 4 5 9" xfId="19122" xr:uid="{00000000-0005-0000-0000-0000904A0000}"/>
    <cellStyle name="Comma 26 2 4 6" xfId="19123" xr:uid="{00000000-0005-0000-0000-0000914A0000}"/>
    <cellStyle name="Comma 26 2 4 6 2" xfId="19124" xr:uid="{00000000-0005-0000-0000-0000924A0000}"/>
    <cellStyle name="Comma 26 2 4 6 2 2" xfId="19125" xr:uid="{00000000-0005-0000-0000-0000934A0000}"/>
    <cellStyle name="Comma 26 2 4 6 2 2 2" xfId="19126" xr:uid="{00000000-0005-0000-0000-0000944A0000}"/>
    <cellStyle name="Comma 26 2 4 6 2 2 2 2" xfId="19127" xr:uid="{00000000-0005-0000-0000-0000954A0000}"/>
    <cellStyle name="Comma 26 2 4 6 2 2 2 3" xfId="19128" xr:uid="{00000000-0005-0000-0000-0000964A0000}"/>
    <cellStyle name="Comma 26 2 4 6 2 2 2 4" xfId="19129" xr:uid="{00000000-0005-0000-0000-0000974A0000}"/>
    <cellStyle name="Comma 26 2 4 6 2 2 2 5" xfId="19130" xr:uid="{00000000-0005-0000-0000-0000984A0000}"/>
    <cellStyle name="Comma 26 2 4 6 2 2 2 6" xfId="19131" xr:uid="{00000000-0005-0000-0000-0000994A0000}"/>
    <cellStyle name="Comma 26 2 4 6 2 2 3" xfId="19132" xr:uid="{00000000-0005-0000-0000-00009A4A0000}"/>
    <cellStyle name="Comma 26 2 4 6 2 2 4" xfId="19133" xr:uid="{00000000-0005-0000-0000-00009B4A0000}"/>
    <cellStyle name="Comma 26 2 4 6 2 2 5" xfId="19134" xr:uid="{00000000-0005-0000-0000-00009C4A0000}"/>
    <cellStyle name="Comma 26 2 4 6 2 2 6" xfId="19135" xr:uid="{00000000-0005-0000-0000-00009D4A0000}"/>
    <cellStyle name="Comma 26 2 4 6 2 2 7" xfId="19136" xr:uid="{00000000-0005-0000-0000-00009E4A0000}"/>
    <cellStyle name="Comma 26 2 4 6 2 3" xfId="19137" xr:uid="{00000000-0005-0000-0000-00009F4A0000}"/>
    <cellStyle name="Comma 26 2 4 6 2 3 2" xfId="19138" xr:uid="{00000000-0005-0000-0000-0000A04A0000}"/>
    <cellStyle name="Comma 26 2 4 6 2 3 3" xfId="19139" xr:uid="{00000000-0005-0000-0000-0000A14A0000}"/>
    <cellStyle name="Comma 26 2 4 6 2 3 4" xfId="19140" xr:uid="{00000000-0005-0000-0000-0000A24A0000}"/>
    <cellStyle name="Comma 26 2 4 6 2 3 5" xfId="19141" xr:uid="{00000000-0005-0000-0000-0000A34A0000}"/>
    <cellStyle name="Comma 26 2 4 6 2 3 6" xfId="19142" xr:uid="{00000000-0005-0000-0000-0000A44A0000}"/>
    <cellStyle name="Comma 26 2 4 6 2 4" xfId="19143" xr:uid="{00000000-0005-0000-0000-0000A54A0000}"/>
    <cellStyle name="Comma 26 2 4 6 2 5" xfId="19144" xr:uid="{00000000-0005-0000-0000-0000A64A0000}"/>
    <cellStyle name="Comma 26 2 4 6 2 6" xfId="19145" xr:uid="{00000000-0005-0000-0000-0000A74A0000}"/>
    <cellStyle name="Comma 26 2 4 6 2 7" xfId="19146" xr:uid="{00000000-0005-0000-0000-0000A84A0000}"/>
    <cellStyle name="Comma 26 2 4 6 2 8" xfId="19147" xr:uid="{00000000-0005-0000-0000-0000A94A0000}"/>
    <cellStyle name="Comma 26 2 4 6 3" xfId="19148" xr:uid="{00000000-0005-0000-0000-0000AA4A0000}"/>
    <cellStyle name="Comma 26 2 4 6 3 2" xfId="19149" xr:uid="{00000000-0005-0000-0000-0000AB4A0000}"/>
    <cellStyle name="Comma 26 2 4 6 3 2 2" xfId="19150" xr:uid="{00000000-0005-0000-0000-0000AC4A0000}"/>
    <cellStyle name="Comma 26 2 4 6 3 2 3" xfId="19151" xr:uid="{00000000-0005-0000-0000-0000AD4A0000}"/>
    <cellStyle name="Comma 26 2 4 6 3 2 4" xfId="19152" xr:uid="{00000000-0005-0000-0000-0000AE4A0000}"/>
    <cellStyle name="Comma 26 2 4 6 3 2 5" xfId="19153" xr:uid="{00000000-0005-0000-0000-0000AF4A0000}"/>
    <cellStyle name="Comma 26 2 4 6 3 2 6" xfId="19154" xr:uid="{00000000-0005-0000-0000-0000B04A0000}"/>
    <cellStyle name="Comma 26 2 4 6 3 3" xfId="19155" xr:uid="{00000000-0005-0000-0000-0000B14A0000}"/>
    <cellStyle name="Comma 26 2 4 6 3 4" xfId="19156" xr:uid="{00000000-0005-0000-0000-0000B24A0000}"/>
    <cellStyle name="Comma 26 2 4 6 3 5" xfId="19157" xr:uid="{00000000-0005-0000-0000-0000B34A0000}"/>
    <cellStyle name="Comma 26 2 4 6 3 6" xfId="19158" xr:uid="{00000000-0005-0000-0000-0000B44A0000}"/>
    <cellStyle name="Comma 26 2 4 6 3 7" xfId="19159" xr:uid="{00000000-0005-0000-0000-0000B54A0000}"/>
    <cellStyle name="Comma 26 2 4 6 4" xfId="19160" xr:uid="{00000000-0005-0000-0000-0000B64A0000}"/>
    <cellStyle name="Comma 26 2 4 6 4 2" xfId="19161" xr:uid="{00000000-0005-0000-0000-0000B74A0000}"/>
    <cellStyle name="Comma 26 2 4 6 4 3" xfId="19162" xr:uid="{00000000-0005-0000-0000-0000B84A0000}"/>
    <cellStyle name="Comma 26 2 4 6 4 4" xfId="19163" xr:uid="{00000000-0005-0000-0000-0000B94A0000}"/>
    <cellStyle name="Comma 26 2 4 6 4 5" xfId="19164" xr:uid="{00000000-0005-0000-0000-0000BA4A0000}"/>
    <cellStyle name="Comma 26 2 4 6 4 6" xfId="19165" xr:uid="{00000000-0005-0000-0000-0000BB4A0000}"/>
    <cellStyle name="Comma 26 2 4 6 5" xfId="19166" xr:uid="{00000000-0005-0000-0000-0000BC4A0000}"/>
    <cellStyle name="Comma 26 2 4 6 6" xfId="19167" xr:uid="{00000000-0005-0000-0000-0000BD4A0000}"/>
    <cellStyle name="Comma 26 2 4 6 7" xfId="19168" xr:uid="{00000000-0005-0000-0000-0000BE4A0000}"/>
    <cellStyle name="Comma 26 2 4 6 8" xfId="19169" xr:uid="{00000000-0005-0000-0000-0000BF4A0000}"/>
    <cellStyle name="Comma 26 2 4 6 9" xfId="19170" xr:uid="{00000000-0005-0000-0000-0000C04A0000}"/>
    <cellStyle name="Comma 26 2 4 7" xfId="19171" xr:uid="{00000000-0005-0000-0000-0000C14A0000}"/>
    <cellStyle name="Comma 26 2 4 7 2" xfId="19172" xr:uid="{00000000-0005-0000-0000-0000C24A0000}"/>
    <cellStyle name="Comma 26 2 4 7 2 2" xfId="19173" xr:uid="{00000000-0005-0000-0000-0000C34A0000}"/>
    <cellStyle name="Comma 26 2 4 7 2 2 2" xfId="19174" xr:uid="{00000000-0005-0000-0000-0000C44A0000}"/>
    <cellStyle name="Comma 26 2 4 7 2 2 3" xfId="19175" xr:uid="{00000000-0005-0000-0000-0000C54A0000}"/>
    <cellStyle name="Comma 26 2 4 7 2 2 4" xfId="19176" xr:uid="{00000000-0005-0000-0000-0000C64A0000}"/>
    <cellStyle name="Comma 26 2 4 7 2 2 5" xfId="19177" xr:uid="{00000000-0005-0000-0000-0000C74A0000}"/>
    <cellStyle name="Comma 26 2 4 7 2 2 6" xfId="19178" xr:uid="{00000000-0005-0000-0000-0000C84A0000}"/>
    <cellStyle name="Comma 26 2 4 7 2 3" xfId="19179" xr:uid="{00000000-0005-0000-0000-0000C94A0000}"/>
    <cellStyle name="Comma 26 2 4 7 2 4" xfId="19180" xr:uid="{00000000-0005-0000-0000-0000CA4A0000}"/>
    <cellStyle name="Comma 26 2 4 7 2 5" xfId="19181" xr:uid="{00000000-0005-0000-0000-0000CB4A0000}"/>
    <cellStyle name="Comma 26 2 4 7 2 6" xfId="19182" xr:uid="{00000000-0005-0000-0000-0000CC4A0000}"/>
    <cellStyle name="Comma 26 2 4 7 2 7" xfId="19183" xr:uid="{00000000-0005-0000-0000-0000CD4A0000}"/>
    <cellStyle name="Comma 26 2 4 7 3" xfId="19184" xr:uid="{00000000-0005-0000-0000-0000CE4A0000}"/>
    <cellStyle name="Comma 26 2 4 7 3 2" xfId="19185" xr:uid="{00000000-0005-0000-0000-0000CF4A0000}"/>
    <cellStyle name="Comma 26 2 4 7 3 3" xfId="19186" xr:uid="{00000000-0005-0000-0000-0000D04A0000}"/>
    <cellStyle name="Comma 26 2 4 7 3 4" xfId="19187" xr:uid="{00000000-0005-0000-0000-0000D14A0000}"/>
    <cellStyle name="Comma 26 2 4 7 3 5" xfId="19188" xr:uid="{00000000-0005-0000-0000-0000D24A0000}"/>
    <cellStyle name="Comma 26 2 4 7 3 6" xfId="19189" xr:uid="{00000000-0005-0000-0000-0000D34A0000}"/>
    <cellStyle name="Comma 26 2 4 7 4" xfId="19190" xr:uid="{00000000-0005-0000-0000-0000D44A0000}"/>
    <cellStyle name="Comma 26 2 4 7 5" xfId="19191" xr:uid="{00000000-0005-0000-0000-0000D54A0000}"/>
    <cellStyle name="Comma 26 2 4 7 6" xfId="19192" xr:uid="{00000000-0005-0000-0000-0000D64A0000}"/>
    <cellStyle name="Comma 26 2 4 7 7" xfId="19193" xr:uid="{00000000-0005-0000-0000-0000D74A0000}"/>
    <cellStyle name="Comma 26 2 4 7 8" xfId="19194" xr:uid="{00000000-0005-0000-0000-0000D84A0000}"/>
    <cellStyle name="Comma 26 2 4 8" xfId="19195" xr:uid="{00000000-0005-0000-0000-0000D94A0000}"/>
    <cellStyle name="Comma 26 2 4 8 2" xfId="19196" xr:uid="{00000000-0005-0000-0000-0000DA4A0000}"/>
    <cellStyle name="Comma 26 2 4 8 2 2" xfId="19197" xr:uid="{00000000-0005-0000-0000-0000DB4A0000}"/>
    <cellStyle name="Comma 26 2 4 8 2 3" xfId="19198" xr:uid="{00000000-0005-0000-0000-0000DC4A0000}"/>
    <cellStyle name="Comma 26 2 4 8 2 4" xfId="19199" xr:uid="{00000000-0005-0000-0000-0000DD4A0000}"/>
    <cellStyle name="Comma 26 2 4 8 2 5" xfId="19200" xr:uid="{00000000-0005-0000-0000-0000DE4A0000}"/>
    <cellStyle name="Comma 26 2 4 8 2 6" xfId="19201" xr:uid="{00000000-0005-0000-0000-0000DF4A0000}"/>
    <cellStyle name="Comma 26 2 4 8 3" xfId="19202" xr:uid="{00000000-0005-0000-0000-0000E04A0000}"/>
    <cellStyle name="Comma 26 2 4 8 4" xfId="19203" xr:uid="{00000000-0005-0000-0000-0000E14A0000}"/>
    <cellStyle name="Comma 26 2 4 8 5" xfId="19204" xr:uid="{00000000-0005-0000-0000-0000E24A0000}"/>
    <cellStyle name="Comma 26 2 4 8 6" xfId="19205" xr:uid="{00000000-0005-0000-0000-0000E34A0000}"/>
    <cellStyle name="Comma 26 2 4 8 7" xfId="19206" xr:uid="{00000000-0005-0000-0000-0000E44A0000}"/>
    <cellStyle name="Comma 26 2 4 9" xfId="19207" xr:uid="{00000000-0005-0000-0000-0000E54A0000}"/>
    <cellStyle name="Comma 26 2 4 9 2" xfId="19208" xr:uid="{00000000-0005-0000-0000-0000E64A0000}"/>
    <cellStyle name="Comma 26 2 4 9 3" xfId="19209" xr:uid="{00000000-0005-0000-0000-0000E74A0000}"/>
    <cellStyle name="Comma 26 2 4 9 4" xfId="19210" xr:uid="{00000000-0005-0000-0000-0000E84A0000}"/>
    <cellStyle name="Comma 26 2 4 9 5" xfId="19211" xr:uid="{00000000-0005-0000-0000-0000E94A0000}"/>
    <cellStyle name="Comma 26 2 4 9 6" xfId="19212" xr:uid="{00000000-0005-0000-0000-0000EA4A0000}"/>
    <cellStyle name="Comma 26 2 5" xfId="19213" xr:uid="{00000000-0005-0000-0000-0000EB4A0000}"/>
    <cellStyle name="Comma 26 2 5 10" xfId="19214" xr:uid="{00000000-0005-0000-0000-0000EC4A0000}"/>
    <cellStyle name="Comma 26 2 5 11" xfId="19215" xr:uid="{00000000-0005-0000-0000-0000ED4A0000}"/>
    <cellStyle name="Comma 26 2 5 12" xfId="19216" xr:uid="{00000000-0005-0000-0000-0000EE4A0000}"/>
    <cellStyle name="Comma 26 2 5 13" xfId="19217" xr:uid="{00000000-0005-0000-0000-0000EF4A0000}"/>
    <cellStyle name="Comma 26 2 5 14" xfId="19218" xr:uid="{00000000-0005-0000-0000-0000F04A0000}"/>
    <cellStyle name="Comma 26 2 5 2" xfId="19219" xr:uid="{00000000-0005-0000-0000-0000F14A0000}"/>
    <cellStyle name="Comma 26 2 5 2 2" xfId="19220" xr:uid="{00000000-0005-0000-0000-0000F24A0000}"/>
    <cellStyle name="Comma 26 2 5 2 2 2" xfId="19221" xr:uid="{00000000-0005-0000-0000-0000F34A0000}"/>
    <cellStyle name="Comma 26 2 5 2 2 2 2" xfId="19222" xr:uid="{00000000-0005-0000-0000-0000F44A0000}"/>
    <cellStyle name="Comma 26 2 5 2 2 2 2 2" xfId="19223" xr:uid="{00000000-0005-0000-0000-0000F54A0000}"/>
    <cellStyle name="Comma 26 2 5 2 2 2 2 3" xfId="19224" xr:uid="{00000000-0005-0000-0000-0000F64A0000}"/>
    <cellStyle name="Comma 26 2 5 2 2 2 2 4" xfId="19225" xr:uid="{00000000-0005-0000-0000-0000F74A0000}"/>
    <cellStyle name="Comma 26 2 5 2 2 2 2 5" xfId="19226" xr:uid="{00000000-0005-0000-0000-0000F84A0000}"/>
    <cellStyle name="Comma 26 2 5 2 2 2 2 6" xfId="19227" xr:uid="{00000000-0005-0000-0000-0000F94A0000}"/>
    <cellStyle name="Comma 26 2 5 2 2 2 3" xfId="19228" xr:uid="{00000000-0005-0000-0000-0000FA4A0000}"/>
    <cellStyle name="Comma 26 2 5 2 2 2 4" xfId="19229" xr:uid="{00000000-0005-0000-0000-0000FB4A0000}"/>
    <cellStyle name="Comma 26 2 5 2 2 2 5" xfId="19230" xr:uid="{00000000-0005-0000-0000-0000FC4A0000}"/>
    <cellStyle name="Comma 26 2 5 2 2 2 6" xfId="19231" xr:uid="{00000000-0005-0000-0000-0000FD4A0000}"/>
    <cellStyle name="Comma 26 2 5 2 2 2 7" xfId="19232" xr:uid="{00000000-0005-0000-0000-0000FE4A0000}"/>
    <cellStyle name="Comma 26 2 5 2 2 3" xfId="19233" xr:uid="{00000000-0005-0000-0000-0000FF4A0000}"/>
    <cellStyle name="Comma 26 2 5 2 2 3 2" xfId="19234" xr:uid="{00000000-0005-0000-0000-0000004B0000}"/>
    <cellStyle name="Comma 26 2 5 2 2 3 3" xfId="19235" xr:uid="{00000000-0005-0000-0000-0000014B0000}"/>
    <cellStyle name="Comma 26 2 5 2 2 3 4" xfId="19236" xr:uid="{00000000-0005-0000-0000-0000024B0000}"/>
    <cellStyle name="Comma 26 2 5 2 2 3 5" xfId="19237" xr:uid="{00000000-0005-0000-0000-0000034B0000}"/>
    <cellStyle name="Comma 26 2 5 2 2 3 6" xfId="19238" xr:uid="{00000000-0005-0000-0000-0000044B0000}"/>
    <cellStyle name="Comma 26 2 5 2 2 4" xfId="19239" xr:uid="{00000000-0005-0000-0000-0000054B0000}"/>
    <cellStyle name="Comma 26 2 5 2 2 5" xfId="19240" xr:uid="{00000000-0005-0000-0000-0000064B0000}"/>
    <cellStyle name="Comma 26 2 5 2 2 6" xfId="19241" xr:uid="{00000000-0005-0000-0000-0000074B0000}"/>
    <cellStyle name="Comma 26 2 5 2 2 7" xfId="19242" xr:uid="{00000000-0005-0000-0000-0000084B0000}"/>
    <cellStyle name="Comma 26 2 5 2 2 8" xfId="19243" xr:uid="{00000000-0005-0000-0000-0000094B0000}"/>
    <cellStyle name="Comma 26 2 5 2 3" xfId="19244" xr:uid="{00000000-0005-0000-0000-00000A4B0000}"/>
    <cellStyle name="Comma 26 2 5 2 3 2" xfId="19245" xr:uid="{00000000-0005-0000-0000-00000B4B0000}"/>
    <cellStyle name="Comma 26 2 5 2 3 2 2" xfId="19246" xr:uid="{00000000-0005-0000-0000-00000C4B0000}"/>
    <cellStyle name="Comma 26 2 5 2 3 2 3" xfId="19247" xr:uid="{00000000-0005-0000-0000-00000D4B0000}"/>
    <cellStyle name="Comma 26 2 5 2 3 2 4" xfId="19248" xr:uid="{00000000-0005-0000-0000-00000E4B0000}"/>
    <cellStyle name="Comma 26 2 5 2 3 2 5" xfId="19249" xr:uid="{00000000-0005-0000-0000-00000F4B0000}"/>
    <cellStyle name="Comma 26 2 5 2 3 2 6" xfId="19250" xr:uid="{00000000-0005-0000-0000-0000104B0000}"/>
    <cellStyle name="Comma 26 2 5 2 3 3" xfId="19251" xr:uid="{00000000-0005-0000-0000-0000114B0000}"/>
    <cellStyle name="Comma 26 2 5 2 3 4" xfId="19252" xr:uid="{00000000-0005-0000-0000-0000124B0000}"/>
    <cellStyle name="Comma 26 2 5 2 3 5" xfId="19253" xr:uid="{00000000-0005-0000-0000-0000134B0000}"/>
    <cellStyle name="Comma 26 2 5 2 3 6" xfId="19254" xr:uid="{00000000-0005-0000-0000-0000144B0000}"/>
    <cellStyle name="Comma 26 2 5 2 3 7" xfId="19255" xr:uid="{00000000-0005-0000-0000-0000154B0000}"/>
    <cellStyle name="Comma 26 2 5 2 4" xfId="19256" xr:uid="{00000000-0005-0000-0000-0000164B0000}"/>
    <cellStyle name="Comma 26 2 5 2 4 2" xfId="19257" xr:uid="{00000000-0005-0000-0000-0000174B0000}"/>
    <cellStyle name="Comma 26 2 5 2 4 3" xfId="19258" xr:uid="{00000000-0005-0000-0000-0000184B0000}"/>
    <cellStyle name="Comma 26 2 5 2 4 4" xfId="19259" xr:uid="{00000000-0005-0000-0000-0000194B0000}"/>
    <cellStyle name="Comma 26 2 5 2 4 5" xfId="19260" xr:uid="{00000000-0005-0000-0000-00001A4B0000}"/>
    <cellStyle name="Comma 26 2 5 2 4 6" xfId="19261" xr:uid="{00000000-0005-0000-0000-00001B4B0000}"/>
    <cellStyle name="Comma 26 2 5 2 5" xfId="19262" xr:uid="{00000000-0005-0000-0000-00001C4B0000}"/>
    <cellStyle name="Comma 26 2 5 2 6" xfId="19263" xr:uid="{00000000-0005-0000-0000-00001D4B0000}"/>
    <cellStyle name="Comma 26 2 5 2 7" xfId="19264" xr:uid="{00000000-0005-0000-0000-00001E4B0000}"/>
    <cellStyle name="Comma 26 2 5 2 8" xfId="19265" xr:uid="{00000000-0005-0000-0000-00001F4B0000}"/>
    <cellStyle name="Comma 26 2 5 2 9" xfId="19266" xr:uid="{00000000-0005-0000-0000-0000204B0000}"/>
    <cellStyle name="Comma 26 2 5 3" xfId="19267" xr:uid="{00000000-0005-0000-0000-0000214B0000}"/>
    <cellStyle name="Comma 26 2 5 3 2" xfId="19268" xr:uid="{00000000-0005-0000-0000-0000224B0000}"/>
    <cellStyle name="Comma 26 2 5 3 2 2" xfId="19269" xr:uid="{00000000-0005-0000-0000-0000234B0000}"/>
    <cellStyle name="Comma 26 2 5 3 2 2 2" xfId="19270" xr:uid="{00000000-0005-0000-0000-0000244B0000}"/>
    <cellStyle name="Comma 26 2 5 3 2 2 2 2" xfId="19271" xr:uid="{00000000-0005-0000-0000-0000254B0000}"/>
    <cellStyle name="Comma 26 2 5 3 2 2 2 3" xfId="19272" xr:uid="{00000000-0005-0000-0000-0000264B0000}"/>
    <cellStyle name="Comma 26 2 5 3 2 2 2 4" xfId="19273" xr:uid="{00000000-0005-0000-0000-0000274B0000}"/>
    <cellStyle name="Comma 26 2 5 3 2 2 2 5" xfId="19274" xr:uid="{00000000-0005-0000-0000-0000284B0000}"/>
    <cellStyle name="Comma 26 2 5 3 2 2 2 6" xfId="19275" xr:uid="{00000000-0005-0000-0000-0000294B0000}"/>
    <cellStyle name="Comma 26 2 5 3 2 2 3" xfId="19276" xr:uid="{00000000-0005-0000-0000-00002A4B0000}"/>
    <cellStyle name="Comma 26 2 5 3 2 2 4" xfId="19277" xr:uid="{00000000-0005-0000-0000-00002B4B0000}"/>
    <cellStyle name="Comma 26 2 5 3 2 2 5" xfId="19278" xr:uid="{00000000-0005-0000-0000-00002C4B0000}"/>
    <cellStyle name="Comma 26 2 5 3 2 2 6" xfId="19279" xr:uid="{00000000-0005-0000-0000-00002D4B0000}"/>
    <cellStyle name="Comma 26 2 5 3 2 2 7" xfId="19280" xr:uid="{00000000-0005-0000-0000-00002E4B0000}"/>
    <cellStyle name="Comma 26 2 5 3 2 3" xfId="19281" xr:uid="{00000000-0005-0000-0000-00002F4B0000}"/>
    <cellStyle name="Comma 26 2 5 3 2 3 2" xfId="19282" xr:uid="{00000000-0005-0000-0000-0000304B0000}"/>
    <cellStyle name="Comma 26 2 5 3 2 3 3" xfId="19283" xr:uid="{00000000-0005-0000-0000-0000314B0000}"/>
    <cellStyle name="Comma 26 2 5 3 2 3 4" xfId="19284" xr:uid="{00000000-0005-0000-0000-0000324B0000}"/>
    <cellStyle name="Comma 26 2 5 3 2 3 5" xfId="19285" xr:uid="{00000000-0005-0000-0000-0000334B0000}"/>
    <cellStyle name="Comma 26 2 5 3 2 3 6" xfId="19286" xr:uid="{00000000-0005-0000-0000-0000344B0000}"/>
    <cellStyle name="Comma 26 2 5 3 2 4" xfId="19287" xr:uid="{00000000-0005-0000-0000-0000354B0000}"/>
    <cellStyle name="Comma 26 2 5 3 2 5" xfId="19288" xr:uid="{00000000-0005-0000-0000-0000364B0000}"/>
    <cellStyle name="Comma 26 2 5 3 2 6" xfId="19289" xr:uid="{00000000-0005-0000-0000-0000374B0000}"/>
    <cellStyle name="Comma 26 2 5 3 2 7" xfId="19290" xr:uid="{00000000-0005-0000-0000-0000384B0000}"/>
    <cellStyle name="Comma 26 2 5 3 2 8" xfId="19291" xr:uid="{00000000-0005-0000-0000-0000394B0000}"/>
    <cellStyle name="Comma 26 2 5 3 3" xfId="19292" xr:uid="{00000000-0005-0000-0000-00003A4B0000}"/>
    <cellStyle name="Comma 26 2 5 3 3 2" xfId="19293" xr:uid="{00000000-0005-0000-0000-00003B4B0000}"/>
    <cellStyle name="Comma 26 2 5 3 3 2 2" xfId="19294" xr:uid="{00000000-0005-0000-0000-00003C4B0000}"/>
    <cellStyle name="Comma 26 2 5 3 3 2 3" xfId="19295" xr:uid="{00000000-0005-0000-0000-00003D4B0000}"/>
    <cellStyle name="Comma 26 2 5 3 3 2 4" xfId="19296" xr:uid="{00000000-0005-0000-0000-00003E4B0000}"/>
    <cellStyle name="Comma 26 2 5 3 3 2 5" xfId="19297" xr:uid="{00000000-0005-0000-0000-00003F4B0000}"/>
    <cellStyle name="Comma 26 2 5 3 3 2 6" xfId="19298" xr:uid="{00000000-0005-0000-0000-0000404B0000}"/>
    <cellStyle name="Comma 26 2 5 3 3 3" xfId="19299" xr:uid="{00000000-0005-0000-0000-0000414B0000}"/>
    <cellStyle name="Comma 26 2 5 3 3 4" xfId="19300" xr:uid="{00000000-0005-0000-0000-0000424B0000}"/>
    <cellStyle name="Comma 26 2 5 3 3 5" xfId="19301" xr:uid="{00000000-0005-0000-0000-0000434B0000}"/>
    <cellStyle name="Comma 26 2 5 3 3 6" xfId="19302" xr:uid="{00000000-0005-0000-0000-0000444B0000}"/>
    <cellStyle name="Comma 26 2 5 3 3 7" xfId="19303" xr:uid="{00000000-0005-0000-0000-0000454B0000}"/>
    <cellStyle name="Comma 26 2 5 3 4" xfId="19304" xr:uid="{00000000-0005-0000-0000-0000464B0000}"/>
    <cellStyle name="Comma 26 2 5 3 4 2" xfId="19305" xr:uid="{00000000-0005-0000-0000-0000474B0000}"/>
    <cellStyle name="Comma 26 2 5 3 4 3" xfId="19306" xr:uid="{00000000-0005-0000-0000-0000484B0000}"/>
    <cellStyle name="Comma 26 2 5 3 4 4" xfId="19307" xr:uid="{00000000-0005-0000-0000-0000494B0000}"/>
    <cellStyle name="Comma 26 2 5 3 4 5" xfId="19308" xr:uid="{00000000-0005-0000-0000-00004A4B0000}"/>
    <cellStyle name="Comma 26 2 5 3 4 6" xfId="19309" xr:uid="{00000000-0005-0000-0000-00004B4B0000}"/>
    <cellStyle name="Comma 26 2 5 3 5" xfId="19310" xr:uid="{00000000-0005-0000-0000-00004C4B0000}"/>
    <cellStyle name="Comma 26 2 5 3 6" xfId="19311" xr:uid="{00000000-0005-0000-0000-00004D4B0000}"/>
    <cellStyle name="Comma 26 2 5 3 7" xfId="19312" xr:uid="{00000000-0005-0000-0000-00004E4B0000}"/>
    <cellStyle name="Comma 26 2 5 3 8" xfId="19313" xr:uid="{00000000-0005-0000-0000-00004F4B0000}"/>
    <cellStyle name="Comma 26 2 5 3 9" xfId="19314" xr:uid="{00000000-0005-0000-0000-0000504B0000}"/>
    <cellStyle name="Comma 26 2 5 4" xfId="19315" xr:uid="{00000000-0005-0000-0000-0000514B0000}"/>
    <cellStyle name="Comma 26 2 5 4 2" xfId="19316" xr:uid="{00000000-0005-0000-0000-0000524B0000}"/>
    <cellStyle name="Comma 26 2 5 4 2 2" xfId="19317" xr:uid="{00000000-0005-0000-0000-0000534B0000}"/>
    <cellStyle name="Comma 26 2 5 4 2 2 2" xfId="19318" xr:uid="{00000000-0005-0000-0000-0000544B0000}"/>
    <cellStyle name="Comma 26 2 5 4 2 2 2 2" xfId="19319" xr:uid="{00000000-0005-0000-0000-0000554B0000}"/>
    <cellStyle name="Comma 26 2 5 4 2 2 2 3" xfId="19320" xr:uid="{00000000-0005-0000-0000-0000564B0000}"/>
    <cellStyle name="Comma 26 2 5 4 2 2 2 4" xfId="19321" xr:uid="{00000000-0005-0000-0000-0000574B0000}"/>
    <cellStyle name="Comma 26 2 5 4 2 2 2 5" xfId="19322" xr:uid="{00000000-0005-0000-0000-0000584B0000}"/>
    <cellStyle name="Comma 26 2 5 4 2 2 2 6" xfId="19323" xr:uid="{00000000-0005-0000-0000-0000594B0000}"/>
    <cellStyle name="Comma 26 2 5 4 2 2 3" xfId="19324" xr:uid="{00000000-0005-0000-0000-00005A4B0000}"/>
    <cellStyle name="Comma 26 2 5 4 2 2 4" xfId="19325" xr:uid="{00000000-0005-0000-0000-00005B4B0000}"/>
    <cellStyle name="Comma 26 2 5 4 2 2 5" xfId="19326" xr:uid="{00000000-0005-0000-0000-00005C4B0000}"/>
    <cellStyle name="Comma 26 2 5 4 2 2 6" xfId="19327" xr:uid="{00000000-0005-0000-0000-00005D4B0000}"/>
    <cellStyle name="Comma 26 2 5 4 2 2 7" xfId="19328" xr:uid="{00000000-0005-0000-0000-00005E4B0000}"/>
    <cellStyle name="Comma 26 2 5 4 2 3" xfId="19329" xr:uid="{00000000-0005-0000-0000-00005F4B0000}"/>
    <cellStyle name="Comma 26 2 5 4 2 3 2" xfId="19330" xr:uid="{00000000-0005-0000-0000-0000604B0000}"/>
    <cellStyle name="Comma 26 2 5 4 2 3 3" xfId="19331" xr:uid="{00000000-0005-0000-0000-0000614B0000}"/>
    <cellStyle name="Comma 26 2 5 4 2 3 4" xfId="19332" xr:uid="{00000000-0005-0000-0000-0000624B0000}"/>
    <cellStyle name="Comma 26 2 5 4 2 3 5" xfId="19333" xr:uid="{00000000-0005-0000-0000-0000634B0000}"/>
    <cellStyle name="Comma 26 2 5 4 2 3 6" xfId="19334" xr:uid="{00000000-0005-0000-0000-0000644B0000}"/>
    <cellStyle name="Comma 26 2 5 4 2 4" xfId="19335" xr:uid="{00000000-0005-0000-0000-0000654B0000}"/>
    <cellStyle name="Comma 26 2 5 4 2 5" xfId="19336" xr:uid="{00000000-0005-0000-0000-0000664B0000}"/>
    <cellStyle name="Comma 26 2 5 4 2 6" xfId="19337" xr:uid="{00000000-0005-0000-0000-0000674B0000}"/>
    <cellStyle name="Comma 26 2 5 4 2 7" xfId="19338" xr:uid="{00000000-0005-0000-0000-0000684B0000}"/>
    <cellStyle name="Comma 26 2 5 4 2 8" xfId="19339" xr:uid="{00000000-0005-0000-0000-0000694B0000}"/>
    <cellStyle name="Comma 26 2 5 4 3" xfId="19340" xr:uid="{00000000-0005-0000-0000-00006A4B0000}"/>
    <cellStyle name="Comma 26 2 5 4 3 2" xfId="19341" xr:uid="{00000000-0005-0000-0000-00006B4B0000}"/>
    <cellStyle name="Comma 26 2 5 4 3 2 2" xfId="19342" xr:uid="{00000000-0005-0000-0000-00006C4B0000}"/>
    <cellStyle name="Comma 26 2 5 4 3 2 3" xfId="19343" xr:uid="{00000000-0005-0000-0000-00006D4B0000}"/>
    <cellStyle name="Comma 26 2 5 4 3 2 4" xfId="19344" xr:uid="{00000000-0005-0000-0000-00006E4B0000}"/>
    <cellStyle name="Comma 26 2 5 4 3 2 5" xfId="19345" xr:uid="{00000000-0005-0000-0000-00006F4B0000}"/>
    <cellStyle name="Comma 26 2 5 4 3 2 6" xfId="19346" xr:uid="{00000000-0005-0000-0000-0000704B0000}"/>
    <cellStyle name="Comma 26 2 5 4 3 3" xfId="19347" xr:uid="{00000000-0005-0000-0000-0000714B0000}"/>
    <cellStyle name="Comma 26 2 5 4 3 4" xfId="19348" xr:uid="{00000000-0005-0000-0000-0000724B0000}"/>
    <cellStyle name="Comma 26 2 5 4 3 5" xfId="19349" xr:uid="{00000000-0005-0000-0000-0000734B0000}"/>
    <cellStyle name="Comma 26 2 5 4 3 6" xfId="19350" xr:uid="{00000000-0005-0000-0000-0000744B0000}"/>
    <cellStyle name="Comma 26 2 5 4 3 7" xfId="19351" xr:uid="{00000000-0005-0000-0000-0000754B0000}"/>
    <cellStyle name="Comma 26 2 5 4 4" xfId="19352" xr:uid="{00000000-0005-0000-0000-0000764B0000}"/>
    <cellStyle name="Comma 26 2 5 4 4 2" xfId="19353" xr:uid="{00000000-0005-0000-0000-0000774B0000}"/>
    <cellStyle name="Comma 26 2 5 4 4 3" xfId="19354" xr:uid="{00000000-0005-0000-0000-0000784B0000}"/>
    <cellStyle name="Comma 26 2 5 4 4 4" xfId="19355" xr:uid="{00000000-0005-0000-0000-0000794B0000}"/>
    <cellStyle name="Comma 26 2 5 4 4 5" xfId="19356" xr:uid="{00000000-0005-0000-0000-00007A4B0000}"/>
    <cellStyle name="Comma 26 2 5 4 4 6" xfId="19357" xr:uid="{00000000-0005-0000-0000-00007B4B0000}"/>
    <cellStyle name="Comma 26 2 5 4 5" xfId="19358" xr:uid="{00000000-0005-0000-0000-00007C4B0000}"/>
    <cellStyle name="Comma 26 2 5 4 6" xfId="19359" xr:uid="{00000000-0005-0000-0000-00007D4B0000}"/>
    <cellStyle name="Comma 26 2 5 4 7" xfId="19360" xr:uid="{00000000-0005-0000-0000-00007E4B0000}"/>
    <cellStyle name="Comma 26 2 5 4 8" xfId="19361" xr:uid="{00000000-0005-0000-0000-00007F4B0000}"/>
    <cellStyle name="Comma 26 2 5 4 9" xfId="19362" xr:uid="{00000000-0005-0000-0000-0000804B0000}"/>
    <cellStyle name="Comma 26 2 5 5" xfId="19363" xr:uid="{00000000-0005-0000-0000-0000814B0000}"/>
    <cellStyle name="Comma 26 2 5 5 2" xfId="19364" xr:uid="{00000000-0005-0000-0000-0000824B0000}"/>
    <cellStyle name="Comma 26 2 5 5 2 2" xfId="19365" xr:uid="{00000000-0005-0000-0000-0000834B0000}"/>
    <cellStyle name="Comma 26 2 5 5 2 2 2" xfId="19366" xr:uid="{00000000-0005-0000-0000-0000844B0000}"/>
    <cellStyle name="Comma 26 2 5 5 2 2 2 2" xfId="19367" xr:uid="{00000000-0005-0000-0000-0000854B0000}"/>
    <cellStyle name="Comma 26 2 5 5 2 2 2 3" xfId="19368" xr:uid="{00000000-0005-0000-0000-0000864B0000}"/>
    <cellStyle name="Comma 26 2 5 5 2 2 2 4" xfId="19369" xr:uid="{00000000-0005-0000-0000-0000874B0000}"/>
    <cellStyle name="Comma 26 2 5 5 2 2 2 5" xfId="19370" xr:uid="{00000000-0005-0000-0000-0000884B0000}"/>
    <cellStyle name="Comma 26 2 5 5 2 2 2 6" xfId="19371" xr:uid="{00000000-0005-0000-0000-0000894B0000}"/>
    <cellStyle name="Comma 26 2 5 5 2 2 3" xfId="19372" xr:uid="{00000000-0005-0000-0000-00008A4B0000}"/>
    <cellStyle name="Comma 26 2 5 5 2 2 4" xfId="19373" xr:uid="{00000000-0005-0000-0000-00008B4B0000}"/>
    <cellStyle name="Comma 26 2 5 5 2 2 5" xfId="19374" xr:uid="{00000000-0005-0000-0000-00008C4B0000}"/>
    <cellStyle name="Comma 26 2 5 5 2 2 6" xfId="19375" xr:uid="{00000000-0005-0000-0000-00008D4B0000}"/>
    <cellStyle name="Comma 26 2 5 5 2 2 7" xfId="19376" xr:uid="{00000000-0005-0000-0000-00008E4B0000}"/>
    <cellStyle name="Comma 26 2 5 5 2 3" xfId="19377" xr:uid="{00000000-0005-0000-0000-00008F4B0000}"/>
    <cellStyle name="Comma 26 2 5 5 2 3 2" xfId="19378" xr:uid="{00000000-0005-0000-0000-0000904B0000}"/>
    <cellStyle name="Comma 26 2 5 5 2 3 3" xfId="19379" xr:uid="{00000000-0005-0000-0000-0000914B0000}"/>
    <cellStyle name="Comma 26 2 5 5 2 3 4" xfId="19380" xr:uid="{00000000-0005-0000-0000-0000924B0000}"/>
    <cellStyle name="Comma 26 2 5 5 2 3 5" xfId="19381" xr:uid="{00000000-0005-0000-0000-0000934B0000}"/>
    <cellStyle name="Comma 26 2 5 5 2 3 6" xfId="19382" xr:uid="{00000000-0005-0000-0000-0000944B0000}"/>
    <cellStyle name="Comma 26 2 5 5 2 4" xfId="19383" xr:uid="{00000000-0005-0000-0000-0000954B0000}"/>
    <cellStyle name="Comma 26 2 5 5 2 5" xfId="19384" xr:uid="{00000000-0005-0000-0000-0000964B0000}"/>
    <cellStyle name="Comma 26 2 5 5 2 6" xfId="19385" xr:uid="{00000000-0005-0000-0000-0000974B0000}"/>
    <cellStyle name="Comma 26 2 5 5 2 7" xfId="19386" xr:uid="{00000000-0005-0000-0000-0000984B0000}"/>
    <cellStyle name="Comma 26 2 5 5 2 8" xfId="19387" xr:uid="{00000000-0005-0000-0000-0000994B0000}"/>
    <cellStyle name="Comma 26 2 5 5 3" xfId="19388" xr:uid="{00000000-0005-0000-0000-00009A4B0000}"/>
    <cellStyle name="Comma 26 2 5 5 3 2" xfId="19389" xr:uid="{00000000-0005-0000-0000-00009B4B0000}"/>
    <cellStyle name="Comma 26 2 5 5 3 2 2" xfId="19390" xr:uid="{00000000-0005-0000-0000-00009C4B0000}"/>
    <cellStyle name="Comma 26 2 5 5 3 2 3" xfId="19391" xr:uid="{00000000-0005-0000-0000-00009D4B0000}"/>
    <cellStyle name="Comma 26 2 5 5 3 2 4" xfId="19392" xr:uid="{00000000-0005-0000-0000-00009E4B0000}"/>
    <cellStyle name="Comma 26 2 5 5 3 2 5" xfId="19393" xr:uid="{00000000-0005-0000-0000-00009F4B0000}"/>
    <cellStyle name="Comma 26 2 5 5 3 2 6" xfId="19394" xr:uid="{00000000-0005-0000-0000-0000A04B0000}"/>
    <cellStyle name="Comma 26 2 5 5 3 3" xfId="19395" xr:uid="{00000000-0005-0000-0000-0000A14B0000}"/>
    <cellStyle name="Comma 26 2 5 5 3 4" xfId="19396" xr:uid="{00000000-0005-0000-0000-0000A24B0000}"/>
    <cellStyle name="Comma 26 2 5 5 3 5" xfId="19397" xr:uid="{00000000-0005-0000-0000-0000A34B0000}"/>
    <cellStyle name="Comma 26 2 5 5 3 6" xfId="19398" xr:uid="{00000000-0005-0000-0000-0000A44B0000}"/>
    <cellStyle name="Comma 26 2 5 5 3 7" xfId="19399" xr:uid="{00000000-0005-0000-0000-0000A54B0000}"/>
    <cellStyle name="Comma 26 2 5 5 4" xfId="19400" xr:uid="{00000000-0005-0000-0000-0000A64B0000}"/>
    <cellStyle name="Comma 26 2 5 5 4 2" xfId="19401" xr:uid="{00000000-0005-0000-0000-0000A74B0000}"/>
    <cellStyle name="Comma 26 2 5 5 4 3" xfId="19402" xr:uid="{00000000-0005-0000-0000-0000A84B0000}"/>
    <cellStyle name="Comma 26 2 5 5 4 4" xfId="19403" xr:uid="{00000000-0005-0000-0000-0000A94B0000}"/>
    <cellStyle name="Comma 26 2 5 5 4 5" xfId="19404" xr:uid="{00000000-0005-0000-0000-0000AA4B0000}"/>
    <cellStyle name="Comma 26 2 5 5 4 6" xfId="19405" xr:uid="{00000000-0005-0000-0000-0000AB4B0000}"/>
    <cellStyle name="Comma 26 2 5 5 5" xfId="19406" xr:uid="{00000000-0005-0000-0000-0000AC4B0000}"/>
    <cellStyle name="Comma 26 2 5 5 6" xfId="19407" xr:uid="{00000000-0005-0000-0000-0000AD4B0000}"/>
    <cellStyle name="Comma 26 2 5 5 7" xfId="19408" xr:uid="{00000000-0005-0000-0000-0000AE4B0000}"/>
    <cellStyle name="Comma 26 2 5 5 8" xfId="19409" xr:uid="{00000000-0005-0000-0000-0000AF4B0000}"/>
    <cellStyle name="Comma 26 2 5 5 9" xfId="19410" xr:uid="{00000000-0005-0000-0000-0000B04B0000}"/>
    <cellStyle name="Comma 26 2 5 6" xfId="19411" xr:uid="{00000000-0005-0000-0000-0000B14B0000}"/>
    <cellStyle name="Comma 26 2 5 6 2" xfId="19412" xr:uid="{00000000-0005-0000-0000-0000B24B0000}"/>
    <cellStyle name="Comma 26 2 5 6 2 2" xfId="19413" xr:uid="{00000000-0005-0000-0000-0000B34B0000}"/>
    <cellStyle name="Comma 26 2 5 6 2 2 2" xfId="19414" xr:uid="{00000000-0005-0000-0000-0000B44B0000}"/>
    <cellStyle name="Comma 26 2 5 6 2 2 2 2" xfId="19415" xr:uid="{00000000-0005-0000-0000-0000B54B0000}"/>
    <cellStyle name="Comma 26 2 5 6 2 2 2 3" xfId="19416" xr:uid="{00000000-0005-0000-0000-0000B64B0000}"/>
    <cellStyle name="Comma 26 2 5 6 2 2 2 4" xfId="19417" xr:uid="{00000000-0005-0000-0000-0000B74B0000}"/>
    <cellStyle name="Comma 26 2 5 6 2 2 2 5" xfId="19418" xr:uid="{00000000-0005-0000-0000-0000B84B0000}"/>
    <cellStyle name="Comma 26 2 5 6 2 2 2 6" xfId="19419" xr:uid="{00000000-0005-0000-0000-0000B94B0000}"/>
    <cellStyle name="Comma 26 2 5 6 2 2 3" xfId="19420" xr:uid="{00000000-0005-0000-0000-0000BA4B0000}"/>
    <cellStyle name="Comma 26 2 5 6 2 2 4" xfId="19421" xr:uid="{00000000-0005-0000-0000-0000BB4B0000}"/>
    <cellStyle name="Comma 26 2 5 6 2 2 5" xfId="19422" xr:uid="{00000000-0005-0000-0000-0000BC4B0000}"/>
    <cellStyle name="Comma 26 2 5 6 2 2 6" xfId="19423" xr:uid="{00000000-0005-0000-0000-0000BD4B0000}"/>
    <cellStyle name="Comma 26 2 5 6 2 2 7" xfId="19424" xr:uid="{00000000-0005-0000-0000-0000BE4B0000}"/>
    <cellStyle name="Comma 26 2 5 6 2 3" xfId="19425" xr:uid="{00000000-0005-0000-0000-0000BF4B0000}"/>
    <cellStyle name="Comma 26 2 5 6 2 3 2" xfId="19426" xr:uid="{00000000-0005-0000-0000-0000C04B0000}"/>
    <cellStyle name="Comma 26 2 5 6 2 3 3" xfId="19427" xr:uid="{00000000-0005-0000-0000-0000C14B0000}"/>
    <cellStyle name="Comma 26 2 5 6 2 3 4" xfId="19428" xr:uid="{00000000-0005-0000-0000-0000C24B0000}"/>
    <cellStyle name="Comma 26 2 5 6 2 3 5" xfId="19429" xr:uid="{00000000-0005-0000-0000-0000C34B0000}"/>
    <cellStyle name="Comma 26 2 5 6 2 3 6" xfId="19430" xr:uid="{00000000-0005-0000-0000-0000C44B0000}"/>
    <cellStyle name="Comma 26 2 5 6 2 4" xfId="19431" xr:uid="{00000000-0005-0000-0000-0000C54B0000}"/>
    <cellStyle name="Comma 26 2 5 6 2 5" xfId="19432" xr:uid="{00000000-0005-0000-0000-0000C64B0000}"/>
    <cellStyle name="Comma 26 2 5 6 2 6" xfId="19433" xr:uid="{00000000-0005-0000-0000-0000C74B0000}"/>
    <cellStyle name="Comma 26 2 5 6 2 7" xfId="19434" xr:uid="{00000000-0005-0000-0000-0000C84B0000}"/>
    <cellStyle name="Comma 26 2 5 6 2 8" xfId="19435" xr:uid="{00000000-0005-0000-0000-0000C94B0000}"/>
    <cellStyle name="Comma 26 2 5 6 3" xfId="19436" xr:uid="{00000000-0005-0000-0000-0000CA4B0000}"/>
    <cellStyle name="Comma 26 2 5 6 3 2" xfId="19437" xr:uid="{00000000-0005-0000-0000-0000CB4B0000}"/>
    <cellStyle name="Comma 26 2 5 6 3 2 2" xfId="19438" xr:uid="{00000000-0005-0000-0000-0000CC4B0000}"/>
    <cellStyle name="Comma 26 2 5 6 3 2 3" xfId="19439" xr:uid="{00000000-0005-0000-0000-0000CD4B0000}"/>
    <cellStyle name="Comma 26 2 5 6 3 2 4" xfId="19440" xr:uid="{00000000-0005-0000-0000-0000CE4B0000}"/>
    <cellStyle name="Comma 26 2 5 6 3 2 5" xfId="19441" xr:uid="{00000000-0005-0000-0000-0000CF4B0000}"/>
    <cellStyle name="Comma 26 2 5 6 3 2 6" xfId="19442" xr:uid="{00000000-0005-0000-0000-0000D04B0000}"/>
    <cellStyle name="Comma 26 2 5 6 3 3" xfId="19443" xr:uid="{00000000-0005-0000-0000-0000D14B0000}"/>
    <cellStyle name="Comma 26 2 5 6 3 4" xfId="19444" xr:uid="{00000000-0005-0000-0000-0000D24B0000}"/>
    <cellStyle name="Comma 26 2 5 6 3 5" xfId="19445" xr:uid="{00000000-0005-0000-0000-0000D34B0000}"/>
    <cellStyle name="Comma 26 2 5 6 3 6" xfId="19446" xr:uid="{00000000-0005-0000-0000-0000D44B0000}"/>
    <cellStyle name="Comma 26 2 5 6 3 7" xfId="19447" xr:uid="{00000000-0005-0000-0000-0000D54B0000}"/>
    <cellStyle name="Comma 26 2 5 6 4" xfId="19448" xr:uid="{00000000-0005-0000-0000-0000D64B0000}"/>
    <cellStyle name="Comma 26 2 5 6 4 2" xfId="19449" xr:uid="{00000000-0005-0000-0000-0000D74B0000}"/>
    <cellStyle name="Comma 26 2 5 6 4 3" xfId="19450" xr:uid="{00000000-0005-0000-0000-0000D84B0000}"/>
    <cellStyle name="Comma 26 2 5 6 4 4" xfId="19451" xr:uid="{00000000-0005-0000-0000-0000D94B0000}"/>
    <cellStyle name="Comma 26 2 5 6 4 5" xfId="19452" xr:uid="{00000000-0005-0000-0000-0000DA4B0000}"/>
    <cellStyle name="Comma 26 2 5 6 4 6" xfId="19453" xr:uid="{00000000-0005-0000-0000-0000DB4B0000}"/>
    <cellStyle name="Comma 26 2 5 6 5" xfId="19454" xr:uid="{00000000-0005-0000-0000-0000DC4B0000}"/>
    <cellStyle name="Comma 26 2 5 6 6" xfId="19455" xr:uid="{00000000-0005-0000-0000-0000DD4B0000}"/>
    <cellStyle name="Comma 26 2 5 6 7" xfId="19456" xr:uid="{00000000-0005-0000-0000-0000DE4B0000}"/>
    <cellStyle name="Comma 26 2 5 6 8" xfId="19457" xr:uid="{00000000-0005-0000-0000-0000DF4B0000}"/>
    <cellStyle name="Comma 26 2 5 6 9" xfId="19458" xr:uid="{00000000-0005-0000-0000-0000E04B0000}"/>
    <cellStyle name="Comma 26 2 5 7" xfId="19459" xr:uid="{00000000-0005-0000-0000-0000E14B0000}"/>
    <cellStyle name="Comma 26 2 5 7 2" xfId="19460" xr:uid="{00000000-0005-0000-0000-0000E24B0000}"/>
    <cellStyle name="Comma 26 2 5 7 2 2" xfId="19461" xr:uid="{00000000-0005-0000-0000-0000E34B0000}"/>
    <cellStyle name="Comma 26 2 5 7 2 2 2" xfId="19462" xr:uid="{00000000-0005-0000-0000-0000E44B0000}"/>
    <cellStyle name="Comma 26 2 5 7 2 2 3" xfId="19463" xr:uid="{00000000-0005-0000-0000-0000E54B0000}"/>
    <cellStyle name="Comma 26 2 5 7 2 2 4" xfId="19464" xr:uid="{00000000-0005-0000-0000-0000E64B0000}"/>
    <cellStyle name="Comma 26 2 5 7 2 2 5" xfId="19465" xr:uid="{00000000-0005-0000-0000-0000E74B0000}"/>
    <cellStyle name="Comma 26 2 5 7 2 2 6" xfId="19466" xr:uid="{00000000-0005-0000-0000-0000E84B0000}"/>
    <cellStyle name="Comma 26 2 5 7 2 3" xfId="19467" xr:uid="{00000000-0005-0000-0000-0000E94B0000}"/>
    <cellStyle name="Comma 26 2 5 7 2 4" xfId="19468" xr:uid="{00000000-0005-0000-0000-0000EA4B0000}"/>
    <cellStyle name="Comma 26 2 5 7 2 5" xfId="19469" xr:uid="{00000000-0005-0000-0000-0000EB4B0000}"/>
    <cellStyle name="Comma 26 2 5 7 2 6" xfId="19470" xr:uid="{00000000-0005-0000-0000-0000EC4B0000}"/>
    <cellStyle name="Comma 26 2 5 7 2 7" xfId="19471" xr:uid="{00000000-0005-0000-0000-0000ED4B0000}"/>
    <cellStyle name="Comma 26 2 5 7 3" xfId="19472" xr:uid="{00000000-0005-0000-0000-0000EE4B0000}"/>
    <cellStyle name="Comma 26 2 5 7 3 2" xfId="19473" xr:uid="{00000000-0005-0000-0000-0000EF4B0000}"/>
    <cellStyle name="Comma 26 2 5 7 3 3" xfId="19474" xr:uid="{00000000-0005-0000-0000-0000F04B0000}"/>
    <cellStyle name="Comma 26 2 5 7 3 4" xfId="19475" xr:uid="{00000000-0005-0000-0000-0000F14B0000}"/>
    <cellStyle name="Comma 26 2 5 7 3 5" xfId="19476" xr:uid="{00000000-0005-0000-0000-0000F24B0000}"/>
    <cellStyle name="Comma 26 2 5 7 3 6" xfId="19477" xr:uid="{00000000-0005-0000-0000-0000F34B0000}"/>
    <cellStyle name="Comma 26 2 5 7 4" xfId="19478" xr:uid="{00000000-0005-0000-0000-0000F44B0000}"/>
    <cellStyle name="Comma 26 2 5 7 5" xfId="19479" xr:uid="{00000000-0005-0000-0000-0000F54B0000}"/>
    <cellStyle name="Comma 26 2 5 7 6" xfId="19480" xr:uid="{00000000-0005-0000-0000-0000F64B0000}"/>
    <cellStyle name="Comma 26 2 5 7 7" xfId="19481" xr:uid="{00000000-0005-0000-0000-0000F74B0000}"/>
    <cellStyle name="Comma 26 2 5 7 8" xfId="19482" xr:uid="{00000000-0005-0000-0000-0000F84B0000}"/>
    <cellStyle name="Comma 26 2 5 8" xfId="19483" xr:uid="{00000000-0005-0000-0000-0000F94B0000}"/>
    <cellStyle name="Comma 26 2 5 8 2" xfId="19484" xr:uid="{00000000-0005-0000-0000-0000FA4B0000}"/>
    <cellStyle name="Comma 26 2 5 8 2 2" xfId="19485" xr:uid="{00000000-0005-0000-0000-0000FB4B0000}"/>
    <cellStyle name="Comma 26 2 5 8 2 3" xfId="19486" xr:uid="{00000000-0005-0000-0000-0000FC4B0000}"/>
    <cellStyle name="Comma 26 2 5 8 2 4" xfId="19487" xr:uid="{00000000-0005-0000-0000-0000FD4B0000}"/>
    <cellStyle name="Comma 26 2 5 8 2 5" xfId="19488" xr:uid="{00000000-0005-0000-0000-0000FE4B0000}"/>
    <cellStyle name="Comma 26 2 5 8 2 6" xfId="19489" xr:uid="{00000000-0005-0000-0000-0000FF4B0000}"/>
    <cellStyle name="Comma 26 2 5 8 3" xfId="19490" xr:uid="{00000000-0005-0000-0000-0000004C0000}"/>
    <cellStyle name="Comma 26 2 5 8 4" xfId="19491" xr:uid="{00000000-0005-0000-0000-0000014C0000}"/>
    <cellStyle name="Comma 26 2 5 8 5" xfId="19492" xr:uid="{00000000-0005-0000-0000-0000024C0000}"/>
    <cellStyle name="Comma 26 2 5 8 6" xfId="19493" xr:uid="{00000000-0005-0000-0000-0000034C0000}"/>
    <cellStyle name="Comma 26 2 5 8 7" xfId="19494" xr:uid="{00000000-0005-0000-0000-0000044C0000}"/>
    <cellStyle name="Comma 26 2 5 9" xfId="19495" xr:uid="{00000000-0005-0000-0000-0000054C0000}"/>
    <cellStyle name="Comma 26 2 5 9 2" xfId="19496" xr:uid="{00000000-0005-0000-0000-0000064C0000}"/>
    <cellStyle name="Comma 26 2 5 9 3" xfId="19497" xr:uid="{00000000-0005-0000-0000-0000074C0000}"/>
    <cellStyle name="Comma 26 2 5 9 4" xfId="19498" xr:uid="{00000000-0005-0000-0000-0000084C0000}"/>
    <cellStyle name="Comma 26 2 5 9 5" xfId="19499" xr:uid="{00000000-0005-0000-0000-0000094C0000}"/>
    <cellStyle name="Comma 26 2 5 9 6" xfId="19500" xr:uid="{00000000-0005-0000-0000-00000A4C0000}"/>
    <cellStyle name="Comma 26 2 6" xfId="19501" xr:uid="{00000000-0005-0000-0000-00000B4C0000}"/>
    <cellStyle name="Comma 26 2 6 2" xfId="19502" xr:uid="{00000000-0005-0000-0000-00000C4C0000}"/>
    <cellStyle name="Comma 26 2 6 2 2" xfId="19503" xr:uid="{00000000-0005-0000-0000-00000D4C0000}"/>
    <cellStyle name="Comma 26 2 6 2 2 2" xfId="19504" xr:uid="{00000000-0005-0000-0000-00000E4C0000}"/>
    <cellStyle name="Comma 26 2 6 2 2 2 2" xfId="19505" xr:uid="{00000000-0005-0000-0000-00000F4C0000}"/>
    <cellStyle name="Comma 26 2 6 2 2 2 3" xfId="19506" xr:uid="{00000000-0005-0000-0000-0000104C0000}"/>
    <cellStyle name="Comma 26 2 6 2 2 2 4" xfId="19507" xr:uid="{00000000-0005-0000-0000-0000114C0000}"/>
    <cellStyle name="Comma 26 2 6 2 2 2 5" xfId="19508" xr:uid="{00000000-0005-0000-0000-0000124C0000}"/>
    <cellStyle name="Comma 26 2 6 2 2 2 6" xfId="19509" xr:uid="{00000000-0005-0000-0000-0000134C0000}"/>
    <cellStyle name="Comma 26 2 6 2 2 3" xfId="19510" xr:uid="{00000000-0005-0000-0000-0000144C0000}"/>
    <cellStyle name="Comma 26 2 6 2 2 4" xfId="19511" xr:uid="{00000000-0005-0000-0000-0000154C0000}"/>
    <cellStyle name="Comma 26 2 6 2 2 5" xfId="19512" xr:uid="{00000000-0005-0000-0000-0000164C0000}"/>
    <cellStyle name="Comma 26 2 6 2 2 6" xfId="19513" xr:uid="{00000000-0005-0000-0000-0000174C0000}"/>
    <cellStyle name="Comma 26 2 6 2 2 7" xfId="19514" xr:uid="{00000000-0005-0000-0000-0000184C0000}"/>
    <cellStyle name="Comma 26 2 6 2 3" xfId="19515" xr:uid="{00000000-0005-0000-0000-0000194C0000}"/>
    <cellStyle name="Comma 26 2 6 2 3 2" xfId="19516" xr:uid="{00000000-0005-0000-0000-00001A4C0000}"/>
    <cellStyle name="Comma 26 2 6 2 3 3" xfId="19517" xr:uid="{00000000-0005-0000-0000-00001B4C0000}"/>
    <cellStyle name="Comma 26 2 6 2 3 4" xfId="19518" xr:uid="{00000000-0005-0000-0000-00001C4C0000}"/>
    <cellStyle name="Comma 26 2 6 2 3 5" xfId="19519" xr:uid="{00000000-0005-0000-0000-00001D4C0000}"/>
    <cellStyle name="Comma 26 2 6 2 3 6" xfId="19520" xr:uid="{00000000-0005-0000-0000-00001E4C0000}"/>
    <cellStyle name="Comma 26 2 6 2 4" xfId="19521" xr:uid="{00000000-0005-0000-0000-00001F4C0000}"/>
    <cellStyle name="Comma 26 2 6 2 5" xfId="19522" xr:uid="{00000000-0005-0000-0000-0000204C0000}"/>
    <cellStyle name="Comma 26 2 6 2 6" xfId="19523" xr:uid="{00000000-0005-0000-0000-0000214C0000}"/>
    <cellStyle name="Comma 26 2 6 2 7" xfId="19524" xr:uid="{00000000-0005-0000-0000-0000224C0000}"/>
    <cellStyle name="Comma 26 2 6 2 8" xfId="19525" xr:uid="{00000000-0005-0000-0000-0000234C0000}"/>
    <cellStyle name="Comma 26 2 6 3" xfId="19526" xr:uid="{00000000-0005-0000-0000-0000244C0000}"/>
    <cellStyle name="Comma 26 2 6 3 2" xfId="19527" xr:uid="{00000000-0005-0000-0000-0000254C0000}"/>
    <cellStyle name="Comma 26 2 6 3 2 2" xfId="19528" xr:uid="{00000000-0005-0000-0000-0000264C0000}"/>
    <cellStyle name="Comma 26 2 6 3 2 3" xfId="19529" xr:uid="{00000000-0005-0000-0000-0000274C0000}"/>
    <cellStyle name="Comma 26 2 6 3 2 4" xfId="19530" xr:uid="{00000000-0005-0000-0000-0000284C0000}"/>
    <cellStyle name="Comma 26 2 6 3 2 5" xfId="19531" xr:uid="{00000000-0005-0000-0000-0000294C0000}"/>
    <cellStyle name="Comma 26 2 6 3 2 6" xfId="19532" xr:uid="{00000000-0005-0000-0000-00002A4C0000}"/>
    <cellStyle name="Comma 26 2 6 3 3" xfId="19533" xr:uid="{00000000-0005-0000-0000-00002B4C0000}"/>
    <cellStyle name="Comma 26 2 6 3 4" xfId="19534" xr:uid="{00000000-0005-0000-0000-00002C4C0000}"/>
    <cellStyle name="Comma 26 2 6 3 5" xfId="19535" xr:uid="{00000000-0005-0000-0000-00002D4C0000}"/>
    <cellStyle name="Comma 26 2 6 3 6" xfId="19536" xr:uid="{00000000-0005-0000-0000-00002E4C0000}"/>
    <cellStyle name="Comma 26 2 6 3 7" xfId="19537" xr:uid="{00000000-0005-0000-0000-00002F4C0000}"/>
    <cellStyle name="Comma 26 2 6 4" xfId="19538" xr:uid="{00000000-0005-0000-0000-0000304C0000}"/>
    <cellStyle name="Comma 26 2 6 4 2" xfId="19539" xr:uid="{00000000-0005-0000-0000-0000314C0000}"/>
    <cellStyle name="Comma 26 2 6 4 3" xfId="19540" xr:uid="{00000000-0005-0000-0000-0000324C0000}"/>
    <cellStyle name="Comma 26 2 6 4 4" xfId="19541" xr:uid="{00000000-0005-0000-0000-0000334C0000}"/>
    <cellStyle name="Comma 26 2 6 4 5" xfId="19542" xr:uid="{00000000-0005-0000-0000-0000344C0000}"/>
    <cellStyle name="Comma 26 2 6 4 6" xfId="19543" xr:uid="{00000000-0005-0000-0000-0000354C0000}"/>
    <cellStyle name="Comma 26 2 6 5" xfId="19544" xr:uid="{00000000-0005-0000-0000-0000364C0000}"/>
    <cellStyle name="Comma 26 2 6 6" xfId="19545" xr:uid="{00000000-0005-0000-0000-0000374C0000}"/>
    <cellStyle name="Comma 26 2 6 7" xfId="19546" xr:uid="{00000000-0005-0000-0000-0000384C0000}"/>
    <cellStyle name="Comma 26 2 6 8" xfId="19547" xr:uid="{00000000-0005-0000-0000-0000394C0000}"/>
    <cellStyle name="Comma 26 2 6 9" xfId="19548" xr:uid="{00000000-0005-0000-0000-00003A4C0000}"/>
    <cellStyle name="Comma 26 2 7" xfId="19549" xr:uid="{00000000-0005-0000-0000-00003B4C0000}"/>
    <cellStyle name="Comma 26 2 7 2" xfId="19550" xr:uid="{00000000-0005-0000-0000-00003C4C0000}"/>
    <cellStyle name="Comma 26 2 7 2 2" xfId="19551" xr:uid="{00000000-0005-0000-0000-00003D4C0000}"/>
    <cellStyle name="Comma 26 2 7 2 2 2" xfId="19552" xr:uid="{00000000-0005-0000-0000-00003E4C0000}"/>
    <cellStyle name="Comma 26 2 7 2 2 2 2" xfId="19553" xr:uid="{00000000-0005-0000-0000-00003F4C0000}"/>
    <cellStyle name="Comma 26 2 7 2 2 2 3" xfId="19554" xr:uid="{00000000-0005-0000-0000-0000404C0000}"/>
    <cellStyle name="Comma 26 2 7 2 2 2 4" xfId="19555" xr:uid="{00000000-0005-0000-0000-0000414C0000}"/>
    <cellStyle name="Comma 26 2 7 2 2 2 5" xfId="19556" xr:uid="{00000000-0005-0000-0000-0000424C0000}"/>
    <cellStyle name="Comma 26 2 7 2 2 2 6" xfId="19557" xr:uid="{00000000-0005-0000-0000-0000434C0000}"/>
    <cellStyle name="Comma 26 2 7 2 2 3" xfId="19558" xr:uid="{00000000-0005-0000-0000-0000444C0000}"/>
    <cellStyle name="Comma 26 2 7 2 2 4" xfId="19559" xr:uid="{00000000-0005-0000-0000-0000454C0000}"/>
    <cellStyle name="Comma 26 2 7 2 2 5" xfId="19560" xr:uid="{00000000-0005-0000-0000-0000464C0000}"/>
    <cellStyle name="Comma 26 2 7 2 2 6" xfId="19561" xr:uid="{00000000-0005-0000-0000-0000474C0000}"/>
    <cellStyle name="Comma 26 2 7 2 2 7" xfId="19562" xr:uid="{00000000-0005-0000-0000-0000484C0000}"/>
    <cellStyle name="Comma 26 2 7 2 3" xfId="19563" xr:uid="{00000000-0005-0000-0000-0000494C0000}"/>
    <cellStyle name="Comma 26 2 7 2 3 2" xfId="19564" xr:uid="{00000000-0005-0000-0000-00004A4C0000}"/>
    <cellStyle name="Comma 26 2 7 2 3 3" xfId="19565" xr:uid="{00000000-0005-0000-0000-00004B4C0000}"/>
    <cellStyle name="Comma 26 2 7 2 3 4" xfId="19566" xr:uid="{00000000-0005-0000-0000-00004C4C0000}"/>
    <cellStyle name="Comma 26 2 7 2 3 5" xfId="19567" xr:uid="{00000000-0005-0000-0000-00004D4C0000}"/>
    <cellStyle name="Comma 26 2 7 2 3 6" xfId="19568" xr:uid="{00000000-0005-0000-0000-00004E4C0000}"/>
    <cellStyle name="Comma 26 2 7 2 4" xfId="19569" xr:uid="{00000000-0005-0000-0000-00004F4C0000}"/>
    <cellStyle name="Comma 26 2 7 2 5" xfId="19570" xr:uid="{00000000-0005-0000-0000-0000504C0000}"/>
    <cellStyle name="Comma 26 2 7 2 6" xfId="19571" xr:uid="{00000000-0005-0000-0000-0000514C0000}"/>
    <cellStyle name="Comma 26 2 7 2 7" xfId="19572" xr:uid="{00000000-0005-0000-0000-0000524C0000}"/>
    <cellStyle name="Comma 26 2 7 2 8" xfId="19573" xr:uid="{00000000-0005-0000-0000-0000534C0000}"/>
    <cellStyle name="Comma 26 2 7 3" xfId="19574" xr:uid="{00000000-0005-0000-0000-0000544C0000}"/>
    <cellStyle name="Comma 26 2 7 3 2" xfId="19575" xr:uid="{00000000-0005-0000-0000-0000554C0000}"/>
    <cellStyle name="Comma 26 2 7 3 2 2" xfId="19576" xr:uid="{00000000-0005-0000-0000-0000564C0000}"/>
    <cellStyle name="Comma 26 2 7 3 2 3" xfId="19577" xr:uid="{00000000-0005-0000-0000-0000574C0000}"/>
    <cellStyle name="Comma 26 2 7 3 2 4" xfId="19578" xr:uid="{00000000-0005-0000-0000-0000584C0000}"/>
    <cellStyle name="Comma 26 2 7 3 2 5" xfId="19579" xr:uid="{00000000-0005-0000-0000-0000594C0000}"/>
    <cellStyle name="Comma 26 2 7 3 2 6" xfId="19580" xr:uid="{00000000-0005-0000-0000-00005A4C0000}"/>
    <cellStyle name="Comma 26 2 7 3 3" xfId="19581" xr:uid="{00000000-0005-0000-0000-00005B4C0000}"/>
    <cellStyle name="Comma 26 2 7 3 4" xfId="19582" xr:uid="{00000000-0005-0000-0000-00005C4C0000}"/>
    <cellStyle name="Comma 26 2 7 3 5" xfId="19583" xr:uid="{00000000-0005-0000-0000-00005D4C0000}"/>
    <cellStyle name="Comma 26 2 7 3 6" xfId="19584" xr:uid="{00000000-0005-0000-0000-00005E4C0000}"/>
    <cellStyle name="Comma 26 2 7 3 7" xfId="19585" xr:uid="{00000000-0005-0000-0000-00005F4C0000}"/>
    <cellStyle name="Comma 26 2 7 4" xfId="19586" xr:uid="{00000000-0005-0000-0000-0000604C0000}"/>
    <cellStyle name="Comma 26 2 7 4 2" xfId="19587" xr:uid="{00000000-0005-0000-0000-0000614C0000}"/>
    <cellStyle name="Comma 26 2 7 4 3" xfId="19588" xr:uid="{00000000-0005-0000-0000-0000624C0000}"/>
    <cellStyle name="Comma 26 2 7 4 4" xfId="19589" xr:uid="{00000000-0005-0000-0000-0000634C0000}"/>
    <cellStyle name="Comma 26 2 7 4 5" xfId="19590" xr:uid="{00000000-0005-0000-0000-0000644C0000}"/>
    <cellStyle name="Comma 26 2 7 4 6" xfId="19591" xr:uid="{00000000-0005-0000-0000-0000654C0000}"/>
    <cellStyle name="Comma 26 2 7 5" xfId="19592" xr:uid="{00000000-0005-0000-0000-0000664C0000}"/>
    <cellStyle name="Comma 26 2 7 6" xfId="19593" xr:uid="{00000000-0005-0000-0000-0000674C0000}"/>
    <cellStyle name="Comma 26 2 7 7" xfId="19594" xr:uid="{00000000-0005-0000-0000-0000684C0000}"/>
    <cellStyle name="Comma 26 2 7 8" xfId="19595" xr:uid="{00000000-0005-0000-0000-0000694C0000}"/>
    <cellStyle name="Comma 26 2 7 9" xfId="19596" xr:uid="{00000000-0005-0000-0000-00006A4C0000}"/>
    <cellStyle name="Comma 26 2 8" xfId="19597" xr:uid="{00000000-0005-0000-0000-00006B4C0000}"/>
    <cellStyle name="Comma 26 2 8 2" xfId="19598" xr:uid="{00000000-0005-0000-0000-00006C4C0000}"/>
    <cellStyle name="Comma 26 2 8 2 2" xfId="19599" xr:uid="{00000000-0005-0000-0000-00006D4C0000}"/>
    <cellStyle name="Comma 26 2 8 2 2 2" xfId="19600" xr:uid="{00000000-0005-0000-0000-00006E4C0000}"/>
    <cellStyle name="Comma 26 2 8 2 2 2 2" xfId="19601" xr:uid="{00000000-0005-0000-0000-00006F4C0000}"/>
    <cellStyle name="Comma 26 2 8 2 2 2 3" xfId="19602" xr:uid="{00000000-0005-0000-0000-0000704C0000}"/>
    <cellStyle name="Comma 26 2 8 2 2 2 4" xfId="19603" xr:uid="{00000000-0005-0000-0000-0000714C0000}"/>
    <cellStyle name="Comma 26 2 8 2 2 2 5" xfId="19604" xr:uid="{00000000-0005-0000-0000-0000724C0000}"/>
    <cellStyle name="Comma 26 2 8 2 2 2 6" xfId="19605" xr:uid="{00000000-0005-0000-0000-0000734C0000}"/>
    <cellStyle name="Comma 26 2 8 2 2 3" xfId="19606" xr:uid="{00000000-0005-0000-0000-0000744C0000}"/>
    <cellStyle name="Comma 26 2 8 2 2 4" xfId="19607" xr:uid="{00000000-0005-0000-0000-0000754C0000}"/>
    <cellStyle name="Comma 26 2 8 2 2 5" xfId="19608" xr:uid="{00000000-0005-0000-0000-0000764C0000}"/>
    <cellStyle name="Comma 26 2 8 2 2 6" xfId="19609" xr:uid="{00000000-0005-0000-0000-0000774C0000}"/>
    <cellStyle name="Comma 26 2 8 2 2 7" xfId="19610" xr:uid="{00000000-0005-0000-0000-0000784C0000}"/>
    <cellStyle name="Comma 26 2 8 2 3" xfId="19611" xr:uid="{00000000-0005-0000-0000-0000794C0000}"/>
    <cellStyle name="Comma 26 2 8 2 3 2" xfId="19612" xr:uid="{00000000-0005-0000-0000-00007A4C0000}"/>
    <cellStyle name="Comma 26 2 8 2 3 3" xfId="19613" xr:uid="{00000000-0005-0000-0000-00007B4C0000}"/>
    <cellStyle name="Comma 26 2 8 2 3 4" xfId="19614" xr:uid="{00000000-0005-0000-0000-00007C4C0000}"/>
    <cellStyle name="Comma 26 2 8 2 3 5" xfId="19615" xr:uid="{00000000-0005-0000-0000-00007D4C0000}"/>
    <cellStyle name="Comma 26 2 8 2 3 6" xfId="19616" xr:uid="{00000000-0005-0000-0000-00007E4C0000}"/>
    <cellStyle name="Comma 26 2 8 2 4" xfId="19617" xr:uid="{00000000-0005-0000-0000-00007F4C0000}"/>
    <cellStyle name="Comma 26 2 8 2 5" xfId="19618" xr:uid="{00000000-0005-0000-0000-0000804C0000}"/>
    <cellStyle name="Comma 26 2 8 2 6" xfId="19619" xr:uid="{00000000-0005-0000-0000-0000814C0000}"/>
    <cellStyle name="Comma 26 2 8 2 7" xfId="19620" xr:uid="{00000000-0005-0000-0000-0000824C0000}"/>
    <cellStyle name="Comma 26 2 8 2 8" xfId="19621" xr:uid="{00000000-0005-0000-0000-0000834C0000}"/>
    <cellStyle name="Comma 26 2 8 3" xfId="19622" xr:uid="{00000000-0005-0000-0000-0000844C0000}"/>
    <cellStyle name="Comma 26 2 8 3 2" xfId="19623" xr:uid="{00000000-0005-0000-0000-0000854C0000}"/>
    <cellStyle name="Comma 26 2 8 3 2 2" xfId="19624" xr:uid="{00000000-0005-0000-0000-0000864C0000}"/>
    <cellStyle name="Comma 26 2 8 3 2 3" xfId="19625" xr:uid="{00000000-0005-0000-0000-0000874C0000}"/>
    <cellStyle name="Comma 26 2 8 3 2 4" xfId="19626" xr:uid="{00000000-0005-0000-0000-0000884C0000}"/>
    <cellStyle name="Comma 26 2 8 3 2 5" xfId="19627" xr:uid="{00000000-0005-0000-0000-0000894C0000}"/>
    <cellStyle name="Comma 26 2 8 3 2 6" xfId="19628" xr:uid="{00000000-0005-0000-0000-00008A4C0000}"/>
    <cellStyle name="Comma 26 2 8 3 3" xfId="19629" xr:uid="{00000000-0005-0000-0000-00008B4C0000}"/>
    <cellStyle name="Comma 26 2 8 3 4" xfId="19630" xr:uid="{00000000-0005-0000-0000-00008C4C0000}"/>
    <cellStyle name="Comma 26 2 8 3 5" xfId="19631" xr:uid="{00000000-0005-0000-0000-00008D4C0000}"/>
    <cellStyle name="Comma 26 2 8 3 6" xfId="19632" xr:uid="{00000000-0005-0000-0000-00008E4C0000}"/>
    <cellStyle name="Comma 26 2 8 3 7" xfId="19633" xr:uid="{00000000-0005-0000-0000-00008F4C0000}"/>
    <cellStyle name="Comma 26 2 8 4" xfId="19634" xr:uid="{00000000-0005-0000-0000-0000904C0000}"/>
    <cellStyle name="Comma 26 2 8 4 2" xfId="19635" xr:uid="{00000000-0005-0000-0000-0000914C0000}"/>
    <cellStyle name="Comma 26 2 8 4 3" xfId="19636" xr:uid="{00000000-0005-0000-0000-0000924C0000}"/>
    <cellStyle name="Comma 26 2 8 4 4" xfId="19637" xr:uid="{00000000-0005-0000-0000-0000934C0000}"/>
    <cellStyle name="Comma 26 2 8 4 5" xfId="19638" xr:uid="{00000000-0005-0000-0000-0000944C0000}"/>
    <cellStyle name="Comma 26 2 8 4 6" xfId="19639" xr:uid="{00000000-0005-0000-0000-0000954C0000}"/>
    <cellStyle name="Comma 26 2 8 5" xfId="19640" xr:uid="{00000000-0005-0000-0000-0000964C0000}"/>
    <cellStyle name="Comma 26 2 8 6" xfId="19641" xr:uid="{00000000-0005-0000-0000-0000974C0000}"/>
    <cellStyle name="Comma 26 2 8 7" xfId="19642" xr:uid="{00000000-0005-0000-0000-0000984C0000}"/>
    <cellStyle name="Comma 26 2 8 8" xfId="19643" xr:uid="{00000000-0005-0000-0000-0000994C0000}"/>
    <cellStyle name="Comma 26 2 8 9" xfId="19644" xr:uid="{00000000-0005-0000-0000-00009A4C0000}"/>
    <cellStyle name="Comma 26 2 9" xfId="19645" xr:uid="{00000000-0005-0000-0000-00009B4C0000}"/>
    <cellStyle name="Comma 26 2 9 2" xfId="19646" xr:uid="{00000000-0005-0000-0000-00009C4C0000}"/>
    <cellStyle name="Comma 26 2 9 2 2" xfId="19647" xr:uid="{00000000-0005-0000-0000-00009D4C0000}"/>
    <cellStyle name="Comma 26 2 9 2 2 2" xfId="19648" xr:uid="{00000000-0005-0000-0000-00009E4C0000}"/>
    <cellStyle name="Comma 26 2 9 2 2 2 2" xfId="19649" xr:uid="{00000000-0005-0000-0000-00009F4C0000}"/>
    <cellStyle name="Comma 26 2 9 2 2 2 3" xfId="19650" xr:uid="{00000000-0005-0000-0000-0000A04C0000}"/>
    <cellStyle name="Comma 26 2 9 2 2 2 4" xfId="19651" xr:uid="{00000000-0005-0000-0000-0000A14C0000}"/>
    <cellStyle name="Comma 26 2 9 2 2 2 5" xfId="19652" xr:uid="{00000000-0005-0000-0000-0000A24C0000}"/>
    <cellStyle name="Comma 26 2 9 2 2 2 6" xfId="19653" xr:uid="{00000000-0005-0000-0000-0000A34C0000}"/>
    <cellStyle name="Comma 26 2 9 2 2 3" xfId="19654" xr:uid="{00000000-0005-0000-0000-0000A44C0000}"/>
    <cellStyle name="Comma 26 2 9 2 2 4" xfId="19655" xr:uid="{00000000-0005-0000-0000-0000A54C0000}"/>
    <cellStyle name="Comma 26 2 9 2 2 5" xfId="19656" xr:uid="{00000000-0005-0000-0000-0000A64C0000}"/>
    <cellStyle name="Comma 26 2 9 2 2 6" xfId="19657" xr:uid="{00000000-0005-0000-0000-0000A74C0000}"/>
    <cellStyle name="Comma 26 2 9 2 2 7" xfId="19658" xr:uid="{00000000-0005-0000-0000-0000A84C0000}"/>
    <cellStyle name="Comma 26 2 9 2 3" xfId="19659" xr:uid="{00000000-0005-0000-0000-0000A94C0000}"/>
    <cellStyle name="Comma 26 2 9 2 3 2" xfId="19660" xr:uid="{00000000-0005-0000-0000-0000AA4C0000}"/>
    <cellStyle name="Comma 26 2 9 2 3 3" xfId="19661" xr:uid="{00000000-0005-0000-0000-0000AB4C0000}"/>
    <cellStyle name="Comma 26 2 9 2 3 4" xfId="19662" xr:uid="{00000000-0005-0000-0000-0000AC4C0000}"/>
    <cellStyle name="Comma 26 2 9 2 3 5" xfId="19663" xr:uid="{00000000-0005-0000-0000-0000AD4C0000}"/>
    <cellStyle name="Comma 26 2 9 2 3 6" xfId="19664" xr:uid="{00000000-0005-0000-0000-0000AE4C0000}"/>
    <cellStyle name="Comma 26 2 9 2 4" xfId="19665" xr:uid="{00000000-0005-0000-0000-0000AF4C0000}"/>
    <cellStyle name="Comma 26 2 9 2 5" xfId="19666" xr:uid="{00000000-0005-0000-0000-0000B04C0000}"/>
    <cellStyle name="Comma 26 2 9 2 6" xfId="19667" xr:uid="{00000000-0005-0000-0000-0000B14C0000}"/>
    <cellStyle name="Comma 26 2 9 2 7" xfId="19668" xr:uid="{00000000-0005-0000-0000-0000B24C0000}"/>
    <cellStyle name="Comma 26 2 9 2 8" xfId="19669" xr:uid="{00000000-0005-0000-0000-0000B34C0000}"/>
    <cellStyle name="Comma 26 2 9 3" xfId="19670" xr:uid="{00000000-0005-0000-0000-0000B44C0000}"/>
    <cellStyle name="Comma 26 2 9 3 2" xfId="19671" xr:uid="{00000000-0005-0000-0000-0000B54C0000}"/>
    <cellStyle name="Comma 26 2 9 3 2 2" xfId="19672" xr:uid="{00000000-0005-0000-0000-0000B64C0000}"/>
    <cellStyle name="Comma 26 2 9 3 2 3" xfId="19673" xr:uid="{00000000-0005-0000-0000-0000B74C0000}"/>
    <cellStyle name="Comma 26 2 9 3 2 4" xfId="19674" xr:uid="{00000000-0005-0000-0000-0000B84C0000}"/>
    <cellStyle name="Comma 26 2 9 3 2 5" xfId="19675" xr:uid="{00000000-0005-0000-0000-0000B94C0000}"/>
    <cellStyle name="Comma 26 2 9 3 2 6" xfId="19676" xr:uid="{00000000-0005-0000-0000-0000BA4C0000}"/>
    <cellStyle name="Comma 26 2 9 3 3" xfId="19677" xr:uid="{00000000-0005-0000-0000-0000BB4C0000}"/>
    <cellStyle name="Comma 26 2 9 3 4" xfId="19678" xr:uid="{00000000-0005-0000-0000-0000BC4C0000}"/>
    <cellStyle name="Comma 26 2 9 3 5" xfId="19679" xr:uid="{00000000-0005-0000-0000-0000BD4C0000}"/>
    <cellStyle name="Comma 26 2 9 3 6" xfId="19680" xr:uid="{00000000-0005-0000-0000-0000BE4C0000}"/>
    <cellStyle name="Comma 26 2 9 3 7" xfId="19681" xr:uid="{00000000-0005-0000-0000-0000BF4C0000}"/>
    <cellStyle name="Comma 26 2 9 4" xfId="19682" xr:uid="{00000000-0005-0000-0000-0000C04C0000}"/>
    <cellStyle name="Comma 26 2 9 4 2" xfId="19683" xr:uid="{00000000-0005-0000-0000-0000C14C0000}"/>
    <cellStyle name="Comma 26 2 9 4 3" xfId="19684" xr:uid="{00000000-0005-0000-0000-0000C24C0000}"/>
    <cellStyle name="Comma 26 2 9 4 4" xfId="19685" xr:uid="{00000000-0005-0000-0000-0000C34C0000}"/>
    <cellStyle name="Comma 26 2 9 4 5" xfId="19686" xr:uid="{00000000-0005-0000-0000-0000C44C0000}"/>
    <cellStyle name="Comma 26 2 9 4 6" xfId="19687" xr:uid="{00000000-0005-0000-0000-0000C54C0000}"/>
    <cellStyle name="Comma 26 2 9 5" xfId="19688" xr:uid="{00000000-0005-0000-0000-0000C64C0000}"/>
    <cellStyle name="Comma 26 2 9 6" xfId="19689" xr:uid="{00000000-0005-0000-0000-0000C74C0000}"/>
    <cellStyle name="Comma 26 2 9 7" xfId="19690" xr:uid="{00000000-0005-0000-0000-0000C84C0000}"/>
    <cellStyle name="Comma 26 2 9 8" xfId="19691" xr:uid="{00000000-0005-0000-0000-0000C94C0000}"/>
    <cellStyle name="Comma 26 2 9 9" xfId="19692" xr:uid="{00000000-0005-0000-0000-0000CA4C0000}"/>
    <cellStyle name="Comma 26 3" xfId="19693" xr:uid="{00000000-0005-0000-0000-0000CB4C0000}"/>
    <cellStyle name="Comma 26 3 10" xfId="19694" xr:uid="{00000000-0005-0000-0000-0000CC4C0000}"/>
    <cellStyle name="Comma 26 3 10 2" xfId="19695" xr:uid="{00000000-0005-0000-0000-0000CD4C0000}"/>
    <cellStyle name="Comma 26 3 10 3" xfId="19696" xr:uid="{00000000-0005-0000-0000-0000CE4C0000}"/>
    <cellStyle name="Comma 26 3 10 4" xfId="19697" xr:uid="{00000000-0005-0000-0000-0000CF4C0000}"/>
    <cellStyle name="Comma 26 3 10 5" xfId="19698" xr:uid="{00000000-0005-0000-0000-0000D04C0000}"/>
    <cellStyle name="Comma 26 3 10 6" xfId="19699" xr:uid="{00000000-0005-0000-0000-0000D14C0000}"/>
    <cellStyle name="Comma 26 3 11" xfId="19700" xr:uid="{00000000-0005-0000-0000-0000D24C0000}"/>
    <cellStyle name="Comma 26 3 12" xfId="19701" xr:uid="{00000000-0005-0000-0000-0000D34C0000}"/>
    <cellStyle name="Comma 26 3 13" xfId="19702" xr:uid="{00000000-0005-0000-0000-0000D44C0000}"/>
    <cellStyle name="Comma 26 3 14" xfId="19703" xr:uid="{00000000-0005-0000-0000-0000D54C0000}"/>
    <cellStyle name="Comma 26 3 15" xfId="19704" xr:uid="{00000000-0005-0000-0000-0000D64C0000}"/>
    <cellStyle name="Comma 26 3 2" xfId="19705" xr:uid="{00000000-0005-0000-0000-0000D74C0000}"/>
    <cellStyle name="Comma 26 3 2 10" xfId="19706" xr:uid="{00000000-0005-0000-0000-0000D84C0000}"/>
    <cellStyle name="Comma 26 3 2 11" xfId="19707" xr:uid="{00000000-0005-0000-0000-0000D94C0000}"/>
    <cellStyle name="Comma 26 3 2 12" xfId="19708" xr:uid="{00000000-0005-0000-0000-0000DA4C0000}"/>
    <cellStyle name="Comma 26 3 2 13" xfId="19709" xr:uid="{00000000-0005-0000-0000-0000DB4C0000}"/>
    <cellStyle name="Comma 26 3 2 14" xfId="19710" xr:uid="{00000000-0005-0000-0000-0000DC4C0000}"/>
    <cellStyle name="Comma 26 3 2 2" xfId="19711" xr:uid="{00000000-0005-0000-0000-0000DD4C0000}"/>
    <cellStyle name="Comma 26 3 2 2 2" xfId="19712" xr:uid="{00000000-0005-0000-0000-0000DE4C0000}"/>
    <cellStyle name="Comma 26 3 2 2 2 2" xfId="19713" xr:uid="{00000000-0005-0000-0000-0000DF4C0000}"/>
    <cellStyle name="Comma 26 3 2 2 2 2 2" xfId="19714" xr:uid="{00000000-0005-0000-0000-0000E04C0000}"/>
    <cellStyle name="Comma 26 3 2 2 2 2 2 2" xfId="19715" xr:uid="{00000000-0005-0000-0000-0000E14C0000}"/>
    <cellStyle name="Comma 26 3 2 2 2 2 2 3" xfId="19716" xr:uid="{00000000-0005-0000-0000-0000E24C0000}"/>
    <cellStyle name="Comma 26 3 2 2 2 2 2 4" xfId="19717" xr:uid="{00000000-0005-0000-0000-0000E34C0000}"/>
    <cellStyle name="Comma 26 3 2 2 2 2 2 5" xfId="19718" xr:uid="{00000000-0005-0000-0000-0000E44C0000}"/>
    <cellStyle name="Comma 26 3 2 2 2 2 2 6" xfId="19719" xr:uid="{00000000-0005-0000-0000-0000E54C0000}"/>
    <cellStyle name="Comma 26 3 2 2 2 2 3" xfId="19720" xr:uid="{00000000-0005-0000-0000-0000E64C0000}"/>
    <cellStyle name="Comma 26 3 2 2 2 2 4" xfId="19721" xr:uid="{00000000-0005-0000-0000-0000E74C0000}"/>
    <cellStyle name="Comma 26 3 2 2 2 2 5" xfId="19722" xr:uid="{00000000-0005-0000-0000-0000E84C0000}"/>
    <cellStyle name="Comma 26 3 2 2 2 2 6" xfId="19723" xr:uid="{00000000-0005-0000-0000-0000E94C0000}"/>
    <cellStyle name="Comma 26 3 2 2 2 2 7" xfId="19724" xr:uid="{00000000-0005-0000-0000-0000EA4C0000}"/>
    <cellStyle name="Comma 26 3 2 2 2 3" xfId="19725" xr:uid="{00000000-0005-0000-0000-0000EB4C0000}"/>
    <cellStyle name="Comma 26 3 2 2 2 3 2" xfId="19726" xr:uid="{00000000-0005-0000-0000-0000EC4C0000}"/>
    <cellStyle name="Comma 26 3 2 2 2 3 3" xfId="19727" xr:uid="{00000000-0005-0000-0000-0000ED4C0000}"/>
    <cellStyle name="Comma 26 3 2 2 2 3 4" xfId="19728" xr:uid="{00000000-0005-0000-0000-0000EE4C0000}"/>
    <cellStyle name="Comma 26 3 2 2 2 3 5" xfId="19729" xr:uid="{00000000-0005-0000-0000-0000EF4C0000}"/>
    <cellStyle name="Comma 26 3 2 2 2 3 6" xfId="19730" xr:uid="{00000000-0005-0000-0000-0000F04C0000}"/>
    <cellStyle name="Comma 26 3 2 2 2 4" xfId="19731" xr:uid="{00000000-0005-0000-0000-0000F14C0000}"/>
    <cellStyle name="Comma 26 3 2 2 2 5" xfId="19732" xr:uid="{00000000-0005-0000-0000-0000F24C0000}"/>
    <cellStyle name="Comma 26 3 2 2 2 6" xfId="19733" xr:uid="{00000000-0005-0000-0000-0000F34C0000}"/>
    <cellStyle name="Comma 26 3 2 2 2 7" xfId="19734" xr:uid="{00000000-0005-0000-0000-0000F44C0000}"/>
    <cellStyle name="Comma 26 3 2 2 2 8" xfId="19735" xr:uid="{00000000-0005-0000-0000-0000F54C0000}"/>
    <cellStyle name="Comma 26 3 2 2 3" xfId="19736" xr:uid="{00000000-0005-0000-0000-0000F64C0000}"/>
    <cellStyle name="Comma 26 3 2 2 3 2" xfId="19737" xr:uid="{00000000-0005-0000-0000-0000F74C0000}"/>
    <cellStyle name="Comma 26 3 2 2 3 2 2" xfId="19738" xr:uid="{00000000-0005-0000-0000-0000F84C0000}"/>
    <cellStyle name="Comma 26 3 2 2 3 2 3" xfId="19739" xr:uid="{00000000-0005-0000-0000-0000F94C0000}"/>
    <cellStyle name="Comma 26 3 2 2 3 2 4" xfId="19740" xr:uid="{00000000-0005-0000-0000-0000FA4C0000}"/>
    <cellStyle name="Comma 26 3 2 2 3 2 5" xfId="19741" xr:uid="{00000000-0005-0000-0000-0000FB4C0000}"/>
    <cellStyle name="Comma 26 3 2 2 3 2 6" xfId="19742" xr:uid="{00000000-0005-0000-0000-0000FC4C0000}"/>
    <cellStyle name="Comma 26 3 2 2 3 3" xfId="19743" xr:uid="{00000000-0005-0000-0000-0000FD4C0000}"/>
    <cellStyle name="Comma 26 3 2 2 3 4" xfId="19744" xr:uid="{00000000-0005-0000-0000-0000FE4C0000}"/>
    <cellStyle name="Comma 26 3 2 2 3 5" xfId="19745" xr:uid="{00000000-0005-0000-0000-0000FF4C0000}"/>
    <cellStyle name="Comma 26 3 2 2 3 6" xfId="19746" xr:uid="{00000000-0005-0000-0000-0000004D0000}"/>
    <cellStyle name="Comma 26 3 2 2 3 7" xfId="19747" xr:uid="{00000000-0005-0000-0000-0000014D0000}"/>
    <cellStyle name="Comma 26 3 2 2 4" xfId="19748" xr:uid="{00000000-0005-0000-0000-0000024D0000}"/>
    <cellStyle name="Comma 26 3 2 2 4 2" xfId="19749" xr:uid="{00000000-0005-0000-0000-0000034D0000}"/>
    <cellStyle name="Comma 26 3 2 2 4 3" xfId="19750" xr:uid="{00000000-0005-0000-0000-0000044D0000}"/>
    <cellStyle name="Comma 26 3 2 2 4 4" xfId="19751" xr:uid="{00000000-0005-0000-0000-0000054D0000}"/>
    <cellStyle name="Comma 26 3 2 2 4 5" xfId="19752" xr:uid="{00000000-0005-0000-0000-0000064D0000}"/>
    <cellStyle name="Comma 26 3 2 2 4 6" xfId="19753" xr:uid="{00000000-0005-0000-0000-0000074D0000}"/>
    <cellStyle name="Comma 26 3 2 2 5" xfId="19754" xr:uid="{00000000-0005-0000-0000-0000084D0000}"/>
    <cellStyle name="Comma 26 3 2 2 6" xfId="19755" xr:uid="{00000000-0005-0000-0000-0000094D0000}"/>
    <cellStyle name="Comma 26 3 2 2 7" xfId="19756" xr:uid="{00000000-0005-0000-0000-00000A4D0000}"/>
    <cellStyle name="Comma 26 3 2 2 8" xfId="19757" xr:uid="{00000000-0005-0000-0000-00000B4D0000}"/>
    <cellStyle name="Comma 26 3 2 2 9" xfId="19758" xr:uid="{00000000-0005-0000-0000-00000C4D0000}"/>
    <cellStyle name="Comma 26 3 2 3" xfId="19759" xr:uid="{00000000-0005-0000-0000-00000D4D0000}"/>
    <cellStyle name="Comma 26 3 2 3 2" xfId="19760" xr:uid="{00000000-0005-0000-0000-00000E4D0000}"/>
    <cellStyle name="Comma 26 3 2 3 2 2" xfId="19761" xr:uid="{00000000-0005-0000-0000-00000F4D0000}"/>
    <cellStyle name="Comma 26 3 2 3 2 2 2" xfId="19762" xr:uid="{00000000-0005-0000-0000-0000104D0000}"/>
    <cellStyle name="Comma 26 3 2 3 2 2 2 2" xfId="19763" xr:uid="{00000000-0005-0000-0000-0000114D0000}"/>
    <cellStyle name="Comma 26 3 2 3 2 2 2 3" xfId="19764" xr:uid="{00000000-0005-0000-0000-0000124D0000}"/>
    <cellStyle name="Comma 26 3 2 3 2 2 2 4" xfId="19765" xr:uid="{00000000-0005-0000-0000-0000134D0000}"/>
    <cellStyle name="Comma 26 3 2 3 2 2 2 5" xfId="19766" xr:uid="{00000000-0005-0000-0000-0000144D0000}"/>
    <cellStyle name="Comma 26 3 2 3 2 2 2 6" xfId="19767" xr:uid="{00000000-0005-0000-0000-0000154D0000}"/>
    <cellStyle name="Comma 26 3 2 3 2 2 3" xfId="19768" xr:uid="{00000000-0005-0000-0000-0000164D0000}"/>
    <cellStyle name="Comma 26 3 2 3 2 2 4" xfId="19769" xr:uid="{00000000-0005-0000-0000-0000174D0000}"/>
    <cellStyle name="Comma 26 3 2 3 2 2 5" xfId="19770" xr:uid="{00000000-0005-0000-0000-0000184D0000}"/>
    <cellStyle name="Comma 26 3 2 3 2 2 6" xfId="19771" xr:uid="{00000000-0005-0000-0000-0000194D0000}"/>
    <cellStyle name="Comma 26 3 2 3 2 2 7" xfId="19772" xr:uid="{00000000-0005-0000-0000-00001A4D0000}"/>
    <cellStyle name="Comma 26 3 2 3 2 3" xfId="19773" xr:uid="{00000000-0005-0000-0000-00001B4D0000}"/>
    <cellStyle name="Comma 26 3 2 3 2 3 2" xfId="19774" xr:uid="{00000000-0005-0000-0000-00001C4D0000}"/>
    <cellStyle name="Comma 26 3 2 3 2 3 3" xfId="19775" xr:uid="{00000000-0005-0000-0000-00001D4D0000}"/>
    <cellStyle name="Comma 26 3 2 3 2 3 4" xfId="19776" xr:uid="{00000000-0005-0000-0000-00001E4D0000}"/>
    <cellStyle name="Comma 26 3 2 3 2 3 5" xfId="19777" xr:uid="{00000000-0005-0000-0000-00001F4D0000}"/>
    <cellStyle name="Comma 26 3 2 3 2 3 6" xfId="19778" xr:uid="{00000000-0005-0000-0000-0000204D0000}"/>
    <cellStyle name="Comma 26 3 2 3 2 4" xfId="19779" xr:uid="{00000000-0005-0000-0000-0000214D0000}"/>
    <cellStyle name="Comma 26 3 2 3 2 5" xfId="19780" xr:uid="{00000000-0005-0000-0000-0000224D0000}"/>
    <cellStyle name="Comma 26 3 2 3 2 6" xfId="19781" xr:uid="{00000000-0005-0000-0000-0000234D0000}"/>
    <cellStyle name="Comma 26 3 2 3 2 7" xfId="19782" xr:uid="{00000000-0005-0000-0000-0000244D0000}"/>
    <cellStyle name="Comma 26 3 2 3 2 8" xfId="19783" xr:uid="{00000000-0005-0000-0000-0000254D0000}"/>
    <cellStyle name="Comma 26 3 2 3 3" xfId="19784" xr:uid="{00000000-0005-0000-0000-0000264D0000}"/>
    <cellStyle name="Comma 26 3 2 3 3 2" xfId="19785" xr:uid="{00000000-0005-0000-0000-0000274D0000}"/>
    <cellStyle name="Comma 26 3 2 3 3 2 2" xfId="19786" xr:uid="{00000000-0005-0000-0000-0000284D0000}"/>
    <cellStyle name="Comma 26 3 2 3 3 2 3" xfId="19787" xr:uid="{00000000-0005-0000-0000-0000294D0000}"/>
    <cellStyle name="Comma 26 3 2 3 3 2 4" xfId="19788" xr:uid="{00000000-0005-0000-0000-00002A4D0000}"/>
    <cellStyle name="Comma 26 3 2 3 3 2 5" xfId="19789" xr:uid="{00000000-0005-0000-0000-00002B4D0000}"/>
    <cellStyle name="Comma 26 3 2 3 3 2 6" xfId="19790" xr:uid="{00000000-0005-0000-0000-00002C4D0000}"/>
    <cellStyle name="Comma 26 3 2 3 3 3" xfId="19791" xr:uid="{00000000-0005-0000-0000-00002D4D0000}"/>
    <cellStyle name="Comma 26 3 2 3 3 4" xfId="19792" xr:uid="{00000000-0005-0000-0000-00002E4D0000}"/>
    <cellStyle name="Comma 26 3 2 3 3 5" xfId="19793" xr:uid="{00000000-0005-0000-0000-00002F4D0000}"/>
    <cellStyle name="Comma 26 3 2 3 3 6" xfId="19794" xr:uid="{00000000-0005-0000-0000-0000304D0000}"/>
    <cellStyle name="Comma 26 3 2 3 3 7" xfId="19795" xr:uid="{00000000-0005-0000-0000-0000314D0000}"/>
    <cellStyle name="Comma 26 3 2 3 4" xfId="19796" xr:uid="{00000000-0005-0000-0000-0000324D0000}"/>
    <cellStyle name="Comma 26 3 2 3 4 2" xfId="19797" xr:uid="{00000000-0005-0000-0000-0000334D0000}"/>
    <cellStyle name="Comma 26 3 2 3 4 3" xfId="19798" xr:uid="{00000000-0005-0000-0000-0000344D0000}"/>
    <cellStyle name="Comma 26 3 2 3 4 4" xfId="19799" xr:uid="{00000000-0005-0000-0000-0000354D0000}"/>
    <cellStyle name="Comma 26 3 2 3 4 5" xfId="19800" xr:uid="{00000000-0005-0000-0000-0000364D0000}"/>
    <cellStyle name="Comma 26 3 2 3 4 6" xfId="19801" xr:uid="{00000000-0005-0000-0000-0000374D0000}"/>
    <cellStyle name="Comma 26 3 2 3 5" xfId="19802" xr:uid="{00000000-0005-0000-0000-0000384D0000}"/>
    <cellStyle name="Comma 26 3 2 3 6" xfId="19803" xr:uid="{00000000-0005-0000-0000-0000394D0000}"/>
    <cellStyle name="Comma 26 3 2 3 7" xfId="19804" xr:uid="{00000000-0005-0000-0000-00003A4D0000}"/>
    <cellStyle name="Comma 26 3 2 3 8" xfId="19805" xr:uid="{00000000-0005-0000-0000-00003B4D0000}"/>
    <cellStyle name="Comma 26 3 2 3 9" xfId="19806" xr:uid="{00000000-0005-0000-0000-00003C4D0000}"/>
    <cellStyle name="Comma 26 3 2 4" xfId="19807" xr:uid="{00000000-0005-0000-0000-00003D4D0000}"/>
    <cellStyle name="Comma 26 3 2 4 2" xfId="19808" xr:uid="{00000000-0005-0000-0000-00003E4D0000}"/>
    <cellStyle name="Comma 26 3 2 4 2 2" xfId="19809" xr:uid="{00000000-0005-0000-0000-00003F4D0000}"/>
    <cellStyle name="Comma 26 3 2 4 2 2 2" xfId="19810" xr:uid="{00000000-0005-0000-0000-0000404D0000}"/>
    <cellStyle name="Comma 26 3 2 4 2 2 2 2" xfId="19811" xr:uid="{00000000-0005-0000-0000-0000414D0000}"/>
    <cellStyle name="Comma 26 3 2 4 2 2 2 3" xfId="19812" xr:uid="{00000000-0005-0000-0000-0000424D0000}"/>
    <cellStyle name="Comma 26 3 2 4 2 2 2 4" xfId="19813" xr:uid="{00000000-0005-0000-0000-0000434D0000}"/>
    <cellStyle name="Comma 26 3 2 4 2 2 2 5" xfId="19814" xr:uid="{00000000-0005-0000-0000-0000444D0000}"/>
    <cellStyle name="Comma 26 3 2 4 2 2 2 6" xfId="19815" xr:uid="{00000000-0005-0000-0000-0000454D0000}"/>
    <cellStyle name="Comma 26 3 2 4 2 2 3" xfId="19816" xr:uid="{00000000-0005-0000-0000-0000464D0000}"/>
    <cellStyle name="Comma 26 3 2 4 2 2 4" xfId="19817" xr:uid="{00000000-0005-0000-0000-0000474D0000}"/>
    <cellStyle name="Comma 26 3 2 4 2 2 5" xfId="19818" xr:uid="{00000000-0005-0000-0000-0000484D0000}"/>
    <cellStyle name="Comma 26 3 2 4 2 2 6" xfId="19819" xr:uid="{00000000-0005-0000-0000-0000494D0000}"/>
    <cellStyle name="Comma 26 3 2 4 2 2 7" xfId="19820" xr:uid="{00000000-0005-0000-0000-00004A4D0000}"/>
    <cellStyle name="Comma 26 3 2 4 2 3" xfId="19821" xr:uid="{00000000-0005-0000-0000-00004B4D0000}"/>
    <cellStyle name="Comma 26 3 2 4 2 3 2" xfId="19822" xr:uid="{00000000-0005-0000-0000-00004C4D0000}"/>
    <cellStyle name="Comma 26 3 2 4 2 3 3" xfId="19823" xr:uid="{00000000-0005-0000-0000-00004D4D0000}"/>
    <cellStyle name="Comma 26 3 2 4 2 3 4" xfId="19824" xr:uid="{00000000-0005-0000-0000-00004E4D0000}"/>
    <cellStyle name="Comma 26 3 2 4 2 3 5" xfId="19825" xr:uid="{00000000-0005-0000-0000-00004F4D0000}"/>
    <cellStyle name="Comma 26 3 2 4 2 3 6" xfId="19826" xr:uid="{00000000-0005-0000-0000-0000504D0000}"/>
    <cellStyle name="Comma 26 3 2 4 2 4" xfId="19827" xr:uid="{00000000-0005-0000-0000-0000514D0000}"/>
    <cellStyle name="Comma 26 3 2 4 2 5" xfId="19828" xr:uid="{00000000-0005-0000-0000-0000524D0000}"/>
    <cellStyle name="Comma 26 3 2 4 2 6" xfId="19829" xr:uid="{00000000-0005-0000-0000-0000534D0000}"/>
    <cellStyle name="Comma 26 3 2 4 2 7" xfId="19830" xr:uid="{00000000-0005-0000-0000-0000544D0000}"/>
    <cellStyle name="Comma 26 3 2 4 2 8" xfId="19831" xr:uid="{00000000-0005-0000-0000-0000554D0000}"/>
    <cellStyle name="Comma 26 3 2 4 3" xfId="19832" xr:uid="{00000000-0005-0000-0000-0000564D0000}"/>
    <cellStyle name="Comma 26 3 2 4 3 2" xfId="19833" xr:uid="{00000000-0005-0000-0000-0000574D0000}"/>
    <cellStyle name="Comma 26 3 2 4 3 2 2" xfId="19834" xr:uid="{00000000-0005-0000-0000-0000584D0000}"/>
    <cellStyle name="Comma 26 3 2 4 3 2 3" xfId="19835" xr:uid="{00000000-0005-0000-0000-0000594D0000}"/>
    <cellStyle name="Comma 26 3 2 4 3 2 4" xfId="19836" xr:uid="{00000000-0005-0000-0000-00005A4D0000}"/>
    <cellStyle name="Comma 26 3 2 4 3 2 5" xfId="19837" xr:uid="{00000000-0005-0000-0000-00005B4D0000}"/>
    <cellStyle name="Comma 26 3 2 4 3 2 6" xfId="19838" xr:uid="{00000000-0005-0000-0000-00005C4D0000}"/>
    <cellStyle name="Comma 26 3 2 4 3 3" xfId="19839" xr:uid="{00000000-0005-0000-0000-00005D4D0000}"/>
    <cellStyle name="Comma 26 3 2 4 3 4" xfId="19840" xr:uid="{00000000-0005-0000-0000-00005E4D0000}"/>
    <cellStyle name="Comma 26 3 2 4 3 5" xfId="19841" xr:uid="{00000000-0005-0000-0000-00005F4D0000}"/>
    <cellStyle name="Comma 26 3 2 4 3 6" xfId="19842" xr:uid="{00000000-0005-0000-0000-0000604D0000}"/>
    <cellStyle name="Comma 26 3 2 4 3 7" xfId="19843" xr:uid="{00000000-0005-0000-0000-0000614D0000}"/>
    <cellStyle name="Comma 26 3 2 4 4" xfId="19844" xr:uid="{00000000-0005-0000-0000-0000624D0000}"/>
    <cellStyle name="Comma 26 3 2 4 4 2" xfId="19845" xr:uid="{00000000-0005-0000-0000-0000634D0000}"/>
    <cellStyle name="Comma 26 3 2 4 4 3" xfId="19846" xr:uid="{00000000-0005-0000-0000-0000644D0000}"/>
    <cellStyle name="Comma 26 3 2 4 4 4" xfId="19847" xr:uid="{00000000-0005-0000-0000-0000654D0000}"/>
    <cellStyle name="Comma 26 3 2 4 4 5" xfId="19848" xr:uid="{00000000-0005-0000-0000-0000664D0000}"/>
    <cellStyle name="Comma 26 3 2 4 4 6" xfId="19849" xr:uid="{00000000-0005-0000-0000-0000674D0000}"/>
    <cellStyle name="Comma 26 3 2 4 5" xfId="19850" xr:uid="{00000000-0005-0000-0000-0000684D0000}"/>
    <cellStyle name="Comma 26 3 2 4 6" xfId="19851" xr:uid="{00000000-0005-0000-0000-0000694D0000}"/>
    <cellStyle name="Comma 26 3 2 4 7" xfId="19852" xr:uid="{00000000-0005-0000-0000-00006A4D0000}"/>
    <cellStyle name="Comma 26 3 2 4 8" xfId="19853" xr:uid="{00000000-0005-0000-0000-00006B4D0000}"/>
    <cellStyle name="Comma 26 3 2 4 9" xfId="19854" xr:uid="{00000000-0005-0000-0000-00006C4D0000}"/>
    <cellStyle name="Comma 26 3 2 5" xfId="19855" xr:uid="{00000000-0005-0000-0000-00006D4D0000}"/>
    <cellStyle name="Comma 26 3 2 5 2" xfId="19856" xr:uid="{00000000-0005-0000-0000-00006E4D0000}"/>
    <cellStyle name="Comma 26 3 2 5 2 2" xfId="19857" xr:uid="{00000000-0005-0000-0000-00006F4D0000}"/>
    <cellStyle name="Comma 26 3 2 5 2 2 2" xfId="19858" xr:uid="{00000000-0005-0000-0000-0000704D0000}"/>
    <cellStyle name="Comma 26 3 2 5 2 2 2 2" xfId="19859" xr:uid="{00000000-0005-0000-0000-0000714D0000}"/>
    <cellStyle name="Comma 26 3 2 5 2 2 2 3" xfId="19860" xr:uid="{00000000-0005-0000-0000-0000724D0000}"/>
    <cellStyle name="Comma 26 3 2 5 2 2 2 4" xfId="19861" xr:uid="{00000000-0005-0000-0000-0000734D0000}"/>
    <cellStyle name="Comma 26 3 2 5 2 2 2 5" xfId="19862" xr:uid="{00000000-0005-0000-0000-0000744D0000}"/>
    <cellStyle name="Comma 26 3 2 5 2 2 2 6" xfId="19863" xr:uid="{00000000-0005-0000-0000-0000754D0000}"/>
    <cellStyle name="Comma 26 3 2 5 2 2 3" xfId="19864" xr:uid="{00000000-0005-0000-0000-0000764D0000}"/>
    <cellStyle name="Comma 26 3 2 5 2 2 4" xfId="19865" xr:uid="{00000000-0005-0000-0000-0000774D0000}"/>
    <cellStyle name="Comma 26 3 2 5 2 2 5" xfId="19866" xr:uid="{00000000-0005-0000-0000-0000784D0000}"/>
    <cellStyle name="Comma 26 3 2 5 2 2 6" xfId="19867" xr:uid="{00000000-0005-0000-0000-0000794D0000}"/>
    <cellStyle name="Comma 26 3 2 5 2 2 7" xfId="19868" xr:uid="{00000000-0005-0000-0000-00007A4D0000}"/>
    <cellStyle name="Comma 26 3 2 5 2 3" xfId="19869" xr:uid="{00000000-0005-0000-0000-00007B4D0000}"/>
    <cellStyle name="Comma 26 3 2 5 2 3 2" xfId="19870" xr:uid="{00000000-0005-0000-0000-00007C4D0000}"/>
    <cellStyle name="Comma 26 3 2 5 2 3 3" xfId="19871" xr:uid="{00000000-0005-0000-0000-00007D4D0000}"/>
    <cellStyle name="Comma 26 3 2 5 2 3 4" xfId="19872" xr:uid="{00000000-0005-0000-0000-00007E4D0000}"/>
    <cellStyle name="Comma 26 3 2 5 2 3 5" xfId="19873" xr:uid="{00000000-0005-0000-0000-00007F4D0000}"/>
    <cellStyle name="Comma 26 3 2 5 2 3 6" xfId="19874" xr:uid="{00000000-0005-0000-0000-0000804D0000}"/>
    <cellStyle name="Comma 26 3 2 5 2 4" xfId="19875" xr:uid="{00000000-0005-0000-0000-0000814D0000}"/>
    <cellStyle name="Comma 26 3 2 5 2 5" xfId="19876" xr:uid="{00000000-0005-0000-0000-0000824D0000}"/>
    <cellStyle name="Comma 26 3 2 5 2 6" xfId="19877" xr:uid="{00000000-0005-0000-0000-0000834D0000}"/>
    <cellStyle name="Comma 26 3 2 5 2 7" xfId="19878" xr:uid="{00000000-0005-0000-0000-0000844D0000}"/>
    <cellStyle name="Comma 26 3 2 5 2 8" xfId="19879" xr:uid="{00000000-0005-0000-0000-0000854D0000}"/>
    <cellStyle name="Comma 26 3 2 5 3" xfId="19880" xr:uid="{00000000-0005-0000-0000-0000864D0000}"/>
    <cellStyle name="Comma 26 3 2 5 3 2" xfId="19881" xr:uid="{00000000-0005-0000-0000-0000874D0000}"/>
    <cellStyle name="Comma 26 3 2 5 3 2 2" xfId="19882" xr:uid="{00000000-0005-0000-0000-0000884D0000}"/>
    <cellStyle name="Comma 26 3 2 5 3 2 3" xfId="19883" xr:uid="{00000000-0005-0000-0000-0000894D0000}"/>
    <cellStyle name="Comma 26 3 2 5 3 2 4" xfId="19884" xr:uid="{00000000-0005-0000-0000-00008A4D0000}"/>
    <cellStyle name="Comma 26 3 2 5 3 2 5" xfId="19885" xr:uid="{00000000-0005-0000-0000-00008B4D0000}"/>
    <cellStyle name="Comma 26 3 2 5 3 2 6" xfId="19886" xr:uid="{00000000-0005-0000-0000-00008C4D0000}"/>
    <cellStyle name="Comma 26 3 2 5 3 3" xfId="19887" xr:uid="{00000000-0005-0000-0000-00008D4D0000}"/>
    <cellStyle name="Comma 26 3 2 5 3 4" xfId="19888" xr:uid="{00000000-0005-0000-0000-00008E4D0000}"/>
    <cellStyle name="Comma 26 3 2 5 3 5" xfId="19889" xr:uid="{00000000-0005-0000-0000-00008F4D0000}"/>
    <cellStyle name="Comma 26 3 2 5 3 6" xfId="19890" xr:uid="{00000000-0005-0000-0000-0000904D0000}"/>
    <cellStyle name="Comma 26 3 2 5 3 7" xfId="19891" xr:uid="{00000000-0005-0000-0000-0000914D0000}"/>
    <cellStyle name="Comma 26 3 2 5 4" xfId="19892" xr:uid="{00000000-0005-0000-0000-0000924D0000}"/>
    <cellStyle name="Comma 26 3 2 5 4 2" xfId="19893" xr:uid="{00000000-0005-0000-0000-0000934D0000}"/>
    <cellStyle name="Comma 26 3 2 5 4 3" xfId="19894" xr:uid="{00000000-0005-0000-0000-0000944D0000}"/>
    <cellStyle name="Comma 26 3 2 5 4 4" xfId="19895" xr:uid="{00000000-0005-0000-0000-0000954D0000}"/>
    <cellStyle name="Comma 26 3 2 5 4 5" xfId="19896" xr:uid="{00000000-0005-0000-0000-0000964D0000}"/>
    <cellStyle name="Comma 26 3 2 5 4 6" xfId="19897" xr:uid="{00000000-0005-0000-0000-0000974D0000}"/>
    <cellStyle name="Comma 26 3 2 5 5" xfId="19898" xr:uid="{00000000-0005-0000-0000-0000984D0000}"/>
    <cellStyle name="Comma 26 3 2 5 6" xfId="19899" xr:uid="{00000000-0005-0000-0000-0000994D0000}"/>
    <cellStyle name="Comma 26 3 2 5 7" xfId="19900" xr:uid="{00000000-0005-0000-0000-00009A4D0000}"/>
    <cellStyle name="Comma 26 3 2 5 8" xfId="19901" xr:uid="{00000000-0005-0000-0000-00009B4D0000}"/>
    <cellStyle name="Comma 26 3 2 5 9" xfId="19902" xr:uid="{00000000-0005-0000-0000-00009C4D0000}"/>
    <cellStyle name="Comma 26 3 2 6" xfId="19903" xr:uid="{00000000-0005-0000-0000-00009D4D0000}"/>
    <cellStyle name="Comma 26 3 2 6 2" xfId="19904" xr:uid="{00000000-0005-0000-0000-00009E4D0000}"/>
    <cellStyle name="Comma 26 3 2 6 2 2" xfId="19905" xr:uid="{00000000-0005-0000-0000-00009F4D0000}"/>
    <cellStyle name="Comma 26 3 2 6 2 2 2" xfId="19906" xr:uid="{00000000-0005-0000-0000-0000A04D0000}"/>
    <cellStyle name="Comma 26 3 2 6 2 2 2 2" xfId="19907" xr:uid="{00000000-0005-0000-0000-0000A14D0000}"/>
    <cellStyle name="Comma 26 3 2 6 2 2 2 3" xfId="19908" xr:uid="{00000000-0005-0000-0000-0000A24D0000}"/>
    <cellStyle name="Comma 26 3 2 6 2 2 2 4" xfId="19909" xr:uid="{00000000-0005-0000-0000-0000A34D0000}"/>
    <cellStyle name="Comma 26 3 2 6 2 2 2 5" xfId="19910" xr:uid="{00000000-0005-0000-0000-0000A44D0000}"/>
    <cellStyle name="Comma 26 3 2 6 2 2 2 6" xfId="19911" xr:uid="{00000000-0005-0000-0000-0000A54D0000}"/>
    <cellStyle name="Comma 26 3 2 6 2 2 3" xfId="19912" xr:uid="{00000000-0005-0000-0000-0000A64D0000}"/>
    <cellStyle name="Comma 26 3 2 6 2 2 4" xfId="19913" xr:uid="{00000000-0005-0000-0000-0000A74D0000}"/>
    <cellStyle name="Comma 26 3 2 6 2 2 5" xfId="19914" xr:uid="{00000000-0005-0000-0000-0000A84D0000}"/>
    <cellStyle name="Comma 26 3 2 6 2 2 6" xfId="19915" xr:uid="{00000000-0005-0000-0000-0000A94D0000}"/>
    <cellStyle name="Comma 26 3 2 6 2 2 7" xfId="19916" xr:uid="{00000000-0005-0000-0000-0000AA4D0000}"/>
    <cellStyle name="Comma 26 3 2 6 2 3" xfId="19917" xr:uid="{00000000-0005-0000-0000-0000AB4D0000}"/>
    <cellStyle name="Comma 26 3 2 6 2 3 2" xfId="19918" xr:uid="{00000000-0005-0000-0000-0000AC4D0000}"/>
    <cellStyle name="Comma 26 3 2 6 2 3 3" xfId="19919" xr:uid="{00000000-0005-0000-0000-0000AD4D0000}"/>
    <cellStyle name="Comma 26 3 2 6 2 3 4" xfId="19920" xr:uid="{00000000-0005-0000-0000-0000AE4D0000}"/>
    <cellStyle name="Comma 26 3 2 6 2 3 5" xfId="19921" xr:uid="{00000000-0005-0000-0000-0000AF4D0000}"/>
    <cellStyle name="Comma 26 3 2 6 2 3 6" xfId="19922" xr:uid="{00000000-0005-0000-0000-0000B04D0000}"/>
    <cellStyle name="Comma 26 3 2 6 2 4" xfId="19923" xr:uid="{00000000-0005-0000-0000-0000B14D0000}"/>
    <cellStyle name="Comma 26 3 2 6 2 5" xfId="19924" xr:uid="{00000000-0005-0000-0000-0000B24D0000}"/>
    <cellStyle name="Comma 26 3 2 6 2 6" xfId="19925" xr:uid="{00000000-0005-0000-0000-0000B34D0000}"/>
    <cellStyle name="Comma 26 3 2 6 2 7" xfId="19926" xr:uid="{00000000-0005-0000-0000-0000B44D0000}"/>
    <cellStyle name="Comma 26 3 2 6 2 8" xfId="19927" xr:uid="{00000000-0005-0000-0000-0000B54D0000}"/>
    <cellStyle name="Comma 26 3 2 6 3" xfId="19928" xr:uid="{00000000-0005-0000-0000-0000B64D0000}"/>
    <cellStyle name="Comma 26 3 2 6 3 2" xfId="19929" xr:uid="{00000000-0005-0000-0000-0000B74D0000}"/>
    <cellStyle name="Comma 26 3 2 6 3 2 2" xfId="19930" xr:uid="{00000000-0005-0000-0000-0000B84D0000}"/>
    <cellStyle name="Comma 26 3 2 6 3 2 3" xfId="19931" xr:uid="{00000000-0005-0000-0000-0000B94D0000}"/>
    <cellStyle name="Comma 26 3 2 6 3 2 4" xfId="19932" xr:uid="{00000000-0005-0000-0000-0000BA4D0000}"/>
    <cellStyle name="Comma 26 3 2 6 3 2 5" xfId="19933" xr:uid="{00000000-0005-0000-0000-0000BB4D0000}"/>
    <cellStyle name="Comma 26 3 2 6 3 2 6" xfId="19934" xr:uid="{00000000-0005-0000-0000-0000BC4D0000}"/>
    <cellStyle name="Comma 26 3 2 6 3 3" xfId="19935" xr:uid="{00000000-0005-0000-0000-0000BD4D0000}"/>
    <cellStyle name="Comma 26 3 2 6 3 4" xfId="19936" xr:uid="{00000000-0005-0000-0000-0000BE4D0000}"/>
    <cellStyle name="Comma 26 3 2 6 3 5" xfId="19937" xr:uid="{00000000-0005-0000-0000-0000BF4D0000}"/>
    <cellStyle name="Comma 26 3 2 6 3 6" xfId="19938" xr:uid="{00000000-0005-0000-0000-0000C04D0000}"/>
    <cellStyle name="Comma 26 3 2 6 3 7" xfId="19939" xr:uid="{00000000-0005-0000-0000-0000C14D0000}"/>
    <cellStyle name="Comma 26 3 2 6 4" xfId="19940" xr:uid="{00000000-0005-0000-0000-0000C24D0000}"/>
    <cellStyle name="Comma 26 3 2 6 4 2" xfId="19941" xr:uid="{00000000-0005-0000-0000-0000C34D0000}"/>
    <cellStyle name="Comma 26 3 2 6 4 3" xfId="19942" xr:uid="{00000000-0005-0000-0000-0000C44D0000}"/>
    <cellStyle name="Comma 26 3 2 6 4 4" xfId="19943" xr:uid="{00000000-0005-0000-0000-0000C54D0000}"/>
    <cellStyle name="Comma 26 3 2 6 4 5" xfId="19944" xr:uid="{00000000-0005-0000-0000-0000C64D0000}"/>
    <cellStyle name="Comma 26 3 2 6 4 6" xfId="19945" xr:uid="{00000000-0005-0000-0000-0000C74D0000}"/>
    <cellStyle name="Comma 26 3 2 6 5" xfId="19946" xr:uid="{00000000-0005-0000-0000-0000C84D0000}"/>
    <cellStyle name="Comma 26 3 2 6 6" xfId="19947" xr:uid="{00000000-0005-0000-0000-0000C94D0000}"/>
    <cellStyle name="Comma 26 3 2 6 7" xfId="19948" xr:uid="{00000000-0005-0000-0000-0000CA4D0000}"/>
    <cellStyle name="Comma 26 3 2 6 8" xfId="19949" xr:uid="{00000000-0005-0000-0000-0000CB4D0000}"/>
    <cellStyle name="Comma 26 3 2 6 9" xfId="19950" xr:uid="{00000000-0005-0000-0000-0000CC4D0000}"/>
    <cellStyle name="Comma 26 3 2 7" xfId="19951" xr:uid="{00000000-0005-0000-0000-0000CD4D0000}"/>
    <cellStyle name="Comma 26 3 2 7 2" xfId="19952" xr:uid="{00000000-0005-0000-0000-0000CE4D0000}"/>
    <cellStyle name="Comma 26 3 2 7 2 2" xfId="19953" xr:uid="{00000000-0005-0000-0000-0000CF4D0000}"/>
    <cellStyle name="Comma 26 3 2 7 2 2 2" xfId="19954" xr:uid="{00000000-0005-0000-0000-0000D04D0000}"/>
    <cellStyle name="Comma 26 3 2 7 2 2 3" xfId="19955" xr:uid="{00000000-0005-0000-0000-0000D14D0000}"/>
    <cellStyle name="Comma 26 3 2 7 2 2 4" xfId="19956" xr:uid="{00000000-0005-0000-0000-0000D24D0000}"/>
    <cellStyle name="Comma 26 3 2 7 2 2 5" xfId="19957" xr:uid="{00000000-0005-0000-0000-0000D34D0000}"/>
    <cellStyle name="Comma 26 3 2 7 2 2 6" xfId="19958" xr:uid="{00000000-0005-0000-0000-0000D44D0000}"/>
    <cellStyle name="Comma 26 3 2 7 2 3" xfId="19959" xr:uid="{00000000-0005-0000-0000-0000D54D0000}"/>
    <cellStyle name="Comma 26 3 2 7 2 4" xfId="19960" xr:uid="{00000000-0005-0000-0000-0000D64D0000}"/>
    <cellStyle name="Comma 26 3 2 7 2 5" xfId="19961" xr:uid="{00000000-0005-0000-0000-0000D74D0000}"/>
    <cellStyle name="Comma 26 3 2 7 2 6" xfId="19962" xr:uid="{00000000-0005-0000-0000-0000D84D0000}"/>
    <cellStyle name="Comma 26 3 2 7 2 7" xfId="19963" xr:uid="{00000000-0005-0000-0000-0000D94D0000}"/>
    <cellStyle name="Comma 26 3 2 7 3" xfId="19964" xr:uid="{00000000-0005-0000-0000-0000DA4D0000}"/>
    <cellStyle name="Comma 26 3 2 7 3 2" xfId="19965" xr:uid="{00000000-0005-0000-0000-0000DB4D0000}"/>
    <cellStyle name="Comma 26 3 2 7 3 3" xfId="19966" xr:uid="{00000000-0005-0000-0000-0000DC4D0000}"/>
    <cellStyle name="Comma 26 3 2 7 3 4" xfId="19967" xr:uid="{00000000-0005-0000-0000-0000DD4D0000}"/>
    <cellStyle name="Comma 26 3 2 7 3 5" xfId="19968" xr:uid="{00000000-0005-0000-0000-0000DE4D0000}"/>
    <cellStyle name="Comma 26 3 2 7 3 6" xfId="19969" xr:uid="{00000000-0005-0000-0000-0000DF4D0000}"/>
    <cellStyle name="Comma 26 3 2 7 4" xfId="19970" xr:uid="{00000000-0005-0000-0000-0000E04D0000}"/>
    <cellStyle name="Comma 26 3 2 7 5" xfId="19971" xr:uid="{00000000-0005-0000-0000-0000E14D0000}"/>
    <cellStyle name="Comma 26 3 2 7 6" xfId="19972" xr:uid="{00000000-0005-0000-0000-0000E24D0000}"/>
    <cellStyle name="Comma 26 3 2 7 7" xfId="19973" xr:uid="{00000000-0005-0000-0000-0000E34D0000}"/>
    <cellStyle name="Comma 26 3 2 7 8" xfId="19974" xr:uid="{00000000-0005-0000-0000-0000E44D0000}"/>
    <cellStyle name="Comma 26 3 2 8" xfId="19975" xr:uid="{00000000-0005-0000-0000-0000E54D0000}"/>
    <cellStyle name="Comma 26 3 2 8 2" xfId="19976" xr:uid="{00000000-0005-0000-0000-0000E64D0000}"/>
    <cellStyle name="Comma 26 3 2 8 2 2" xfId="19977" xr:uid="{00000000-0005-0000-0000-0000E74D0000}"/>
    <cellStyle name="Comma 26 3 2 8 2 3" xfId="19978" xr:uid="{00000000-0005-0000-0000-0000E84D0000}"/>
    <cellStyle name="Comma 26 3 2 8 2 4" xfId="19979" xr:uid="{00000000-0005-0000-0000-0000E94D0000}"/>
    <cellStyle name="Comma 26 3 2 8 2 5" xfId="19980" xr:uid="{00000000-0005-0000-0000-0000EA4D0000}"/>
    <cellStyle name="Comma 26 3 2 8 2 6" xfId="19981" xr:uid="{00000000-0005-0000-0000-0000EB4D0000}"/>
    <cellStyle name="Comma 26 3 2 8 3" xfId="19982" xr:uid="{00000000-0005-0000-0000-0000EC4D0000}"/>
    <cellStyle name="Comma 26 3 2 8 4" xfId="19983" xr:uid="{00000000-0005-0000-0000-0000ED4D0000}"/>
    <cellStyle name="Comma 26 3 2 8 5" xfId="19984" xr:uid="{00000000-0005-0000-0000-0000EE4D0000}"/>
    <cellStyle name="Comma 26 3 2 8 6" xfId="19985" xr:uid="{00000000-0005-0000-0000-0000EF4D0000}"/>
    <cellStyle name="Comma 26 3 2 8 7" xfId="19986" xr:uid="{00000000-0005-0000-0000-0000F04D0000}"/>
    <cellStyle name="Comma 26 3 2 9" xfId="19987" xr:uid="{00000000-0005-0000-0000-0000F14D0000}"/>
    <cellStyle name="Comma 26 3 2 9 2" xfId="19988" xr:uid="{00000000-0005-0000-0000-0000F24D0000}"/>
    <cellStyle name="Comma 26 3 2 9 3" xfId="19989" xr:uid="{00000000-0005-0000-0000-0000F34D0000}"/>
    <cellStyle name="Comma 26 3 2 9 4" xfId="19990" xr:uid="{00000000-0005-0000-0000-0000F44D0000}"/>
    <cellStyle name="Comma 26 3 2 9 5" xfId="19991" xr:uid="{00000000-0005-0000-0000-0000F54D0000}"/>
    <cellStyle name="Comma 26 3 2 9 6" xfId="19992" xr:uid="{00000000-0005-0000-0000-0000F64D0000}"/>
    <cellStyle name="Comma 26 3 3" xfId="19993" xr:uid="{00000000-0005-0000-0000-0000F74D0000}"/>
    <cellStyle name="Comma 26 3 3 2" xfId="19994" xr:uid="{00000000-0005-0000-0000-0000F84D0000}"/>
    <cellStyle name="Comma 26 3 3 2 2" xfId="19995" xr:uid="{00000000-0005-0000-0000-0000F94D0000}"/>
    <cellStyle name="Comma 26 3 3 2 2 2" xfId="19996" xr:uid="{00000000-0005-0000-0000-0000FA4D0000}"/>
    <cellStyle name="Comma 26 3 3 2 2 2 2" xfId="19997" xr:uid="{00000000-0005-0000-0000-0000FB4D0000}"/>
    <cellStyle name="Comma 26 3 3 2 2 2 3" xfId="19998" xr:uid="{00000000-0005-0000-0000-0000FC4D0000}"/>
    <cellStyle name="Comma 26 3 3 2 2 2 4" xfId="19999" xr:uid="{00000000-0005-0000-0000-0000FD4D0000}"/>
    <cellStyle name="Comma 26 3 3 2 2 2 5" xfId="20000" xr:uid="{00000000-0005-0000-0000-0000FE4D0000}"/>
    <cellStyle name="Comma 26 3 3 2 2 2 6" xfId="20001" xr:uid="{00000000-0005-0000-0000-0000FF4D0000}"/>
    <cellStyle name="Comma 26 3 3 2 2 3" xfId="20002" xr:uid="{00000000-0005-0000-0000-0000004E0000}"/>
    <cellStyle name="Comma 26 3 3 2 2 4" xfId="20003" xr:uid="{00000000-0005-0000-0000-0000014E0000}"/>
    <cellStyle name="Comma 26 3 3 2 2 5" xfId="20004" xr:uid="{00000000-0005-0000-0000-0000024E0000}"/>
    <cellStyle name="Comma 26 3 3 2 2 6" xfId="20005" xr:uid="{00000000-0005-0000-0000-0000034E0000}"/>
    <cellStyle name="Comma 26 3 3 2 2 7" xfId="20006" xr:uid="{00000000-0005-0000-0000-0000044E0000}"/>
    <cellStyle name="Comma 26 3 3 2 3" xfId="20007" xr:uid="{00000000-0005-0000-0000-0000054E0000}"/>
    <cellStyle name="Comma 26 3 3 2 3 2" xfId="20008" xr:uid="{00000000-0005-0000-0000-0000064E0000}"/>
    <cellStyle name="Comma 26 3 3 2 3 3" xfId="20009" xr:uid="{00000000-0005-0000-0000-0000074E0000}"/>
    <cellStyle name="Comma 26 3 3 2 3 4" xfId="20010" xr:uid="{00000000-0005-0000-0000-0000084E0000}"/>
    <cellStyle name="Comma 26 3 3 2 3 5" xfId="20011" xr:uid="{00000000-0005-0000-0000-0000094E0000}"/>
    <cellStyle name="Comma 26 3 3 2 3 6" xfId="20012" xr:uid="{00000000-0005-0000-0000-00000A4E0000}"/>
    <cellStyle name="Comma 26 3 3 2 4" xfId="20013" xr:uid="{00000000-0005-0000-0000-00000B4E0000}"/>
    <cellStyle name="Comma 26 3 3 2 5" xfId="20014" xr:uid="{00000000-0005-0000-0000-00000C4E0000}"/>
    <cellStyle name="Comma 26 3 3 2 6" xfId="20015" xr:uid="{00000000-0005-0000-0000-00000D4E0000}"/>
    <cellStyle name="Comma 26 3 3 2 7" xfId="20016" xr:uid="{00000000-0005-0000-0000-00000E4E0000}"/>
    <cellStyle name="Comma 26 3 3 2 8" xfId="20017" xr:uid="{00000000-0005-0000-0000-00000F4E0000}"/>
    <cellStyle name="Comma 26 3 3 3" xfId="20018" xr:uid="{00000000-0005-0000-0000-0000104E0000}"/>
    <cellStyle name="Comma 26 3 3 3 2" xfId="20019" xr:uid="{00000000-0005-0000-0000-0000114E0000}"/>
    <cellStyle name="Comma 26 3 3 3 2 2" xfId="20020" xr:uid="{00000000-0005-0000-0000-0000124E0000}"/>
    <cellStyle name="Comma 26 3 3 3 2 3" xfId="20021" xr:uid="{00000000-0005-0000-0000-0000134E0000}"/>
    <cellStyle name="Comma 26 3 3 3 2 4" xfId="20022" xr:uid="{00000000-0005-0000-0000-0000144E0000}"/>
    <cellStyle name="Comma 26 3 3 3 2 5" xfId="20023" xr:uid="{00000000-0005-0000-0000-0000154E0000}"/>
    <cellStyle name="Comma 26 3 3 3 2 6" xfId="20024" xr:uid="{00000000-0005-0000-0000-0000164E0000}"/>
    <cellStyle name="Comma 26 3 3 3 3" xfId="20025" xr:uid="{00000000-0005-0000-0000-0000174E0000}"/>
    <cellStyle name="Comma 26 3 3 3 4" xfId="20026" xr:uid="{00000000-0005-0000-0000-0000184E0000}"/>
    <cellStyle name="Comma 26 3 3 3 5" xfId="20027" xr:uid="{00000000-0005-0000-0000-0000194E0000}"/>
    <cellStyle name="Comma 26 3 3 3 6" xfId="20028" xr:uid="{00000000-0005-0000-0000-00001A4E0000}"/>
    <cellStyle name="Comma 26 3 3 3 7" xfId="20029" xr:uid="{00000000-0005-0000-0000-00001B4E0000}"/>
    <cellStyle name="Comma 26 3 3 4" xfId="20030" xr:uid="{00000000-0005-0000-0000-00001C4E0000}"/>
    <cellStyle name="Comma 26 3 3 4 2" xfId="20031" xr:uid="{00000000-0005-0000-0000-00001D4E0000}"/>
    <cellStyle name="Comma 26 3 3 4 3" xfId="20032" xr:uid="{00000000-0005-0000-0000-00001E4E0000}"/>
    <cellStyle name="Comma 26 3 3 4 4" xfId="20033" xr:uid="{00000000-0005-0000-0000-00001F4E0000}"/>
    <cellStyle name="Comma 26 3 3 4 5" xfId="20034" xr:uid="{00000000-0005-0000-0000-0000204E0000}"/>
    <cellStyle name="Comma 26 3 3 4 6" xfId="20035" xr:uid="{00000000-0005-0000-0000-0000214E0000}"/>
    <cellStyle name="Comma 26 3 3 5" xfId="20036" xr:uid="{00000000-0005-0000-0000-0000224E0000}"/>
    <cellStyle name="Comma 26 3 3 6" xfId="20037" xr:uid="{00000000-0005-0000-0000-0000234E0000}"/>
    <cellStyle name="Comma 26 3 3 7" xfId="20038" xr:uid="{00000000-0005-0000-0000-0000244E0000}"/>
    <cellStyle name="Comma 26 3 3 8" xfId="20039" xr:uid="{00000000-0005-0000-0000-0000254E0000}"/>
    <cellStyle name="Comma 26 3 3 9" xfId="20040" xr:uid="{00000000-0005-0000-0000-0000264E0000}"/>
    <cellStyle name="Comma 26 3 4" xfId="20041" xr:uid="{00000000-0005-0000-0000-0000274E0000}"/>
    <cellStyle name="Comma 26 3 4 2" xfId="20042" xr:uid="{00000000-0005-0000-0000-0000284E0000}"/>
    <cellStyle name="Comma 26 3 4 2 2" xfId="20043" xr:uid="{00000000-0005-0000-0000-0000294E0000}"/>
    <cellStyle name="Comma 26 3 4 2 2 2" xfId="20044" xr:uid="{00000000-0005-0000-0000-00002A4E0000}"/>
    <cellStyle name="Comma 26 3 4 2 2 2 2" xfId="20045" xr:uid="{00000000-0005-0000-0000-00002B4E0000}"/>
    <cellStyle name="Comma 26 3 4 2 2 2 3" xfId="20046" xr:uid="{00000000-0005-0000-0000-00002C4E0000}"/>
    <cellStyle name="Comma 26 3 4 2 2 2 4" xfId="20047" xr:uid="{00000000-0005-0000-0000-00002D4E0000}"/>
    <cellStyle name="Comma 26 3 4 2 2 2 5" xfId="20048" xr:uid="{00000000-0005-0000-0000-00002E4E0000}"/>
    <cellStyle name="Comma 26 3 4 2 2 2 6" xfId="20049" xr:uid="{00000000-0005-0000-0000-00002F4E0000}"/>
    <cellStyle name="Comma 26 3 4 2 2 3" xfId="20050" xr:uid="{00000000-0005-0000-0000-0000304E0000}"/>
    <cellStyle name="Comma 26 3 4 2 2 4" xfId="20051" xr:uid="{00000000-0005-0000-0000-0000314E0000}"/>
    <cellStyle name="Comma 26 3 4 2 2 5" xfId="20052" xr:uid="{00000000-0005-0000-0000-0000324E0000}"/>
    <cellStyle name="Comma 26 3 4 2 2 6" xfId="20053" xr:uid="{00000000-0005-0000-0000-0000334E0000}"/>
    <cellStyle name="Comma 26 3 4 2 2 7" xfId="20054" xr:uid="{00000000-0005-0000-0000-0000344E0000}"/>
    <cellStyle name="Comma 26 3 4 2 3" xfId="20055" xr:uid="{00000000-0005-0000-0000-0000354E0000}"/>
    <cellStyle name="Comma 26 3 4 2 3 2" xfId="20056" xr:uid="{00000000-0005-0000-0000-0000364E0000}"/>
    <cellStyle name="Comma 26 3 4 2 3 3" xfId="20057" xr:uid="{00000000-0005-0000-0000-0000374E0000}"/>
    <cellStyle name="Comma 26 3 4 2 3 4" xfId="20058" xr:uid="{00000000-0005-0000-0000-0000384E0000}"/>
    <cellStyle name="Comma 26 3 4 2 3 5" xfId="20059" xr:uid="{00000000-0005-0000-0000-0000394E0000}"/>
    <cellStyle name="Comma 26 3 4 2 3 6" xfId="20060" xr:uid="{00000000-0005-0000-0000-00003A4E0000}"/>
    <cellStyle name="Comma 26 3 4 2 4" xfId="20061" xr:uid="{00000000-0005-0000-0000-00003B4E0000}"/>
    <cellStyle name="Comma 26 3 4 2 5" xfId="20062" xr:uid="{00000000-0005-0000-0000-00003C4E0000}"/>
    <cellStyle name="Comma 26 3 4 2 6" xfId="20063" xr:uid="{00000000-0005-0000-0000-00003D4E0000}"/>
    <cellStyle name="Comma 26 3 4 2 7" xfId="20064" xr:uid="{00000000-0005-0000-0000-00003E4E0000}"/>
    <cellStyle name="Comma 26 3 4 2 8" xfId="20065" xr:uid="{00000000-0005-0000-0000-00003F4E0000}"/>
    <cellStyle name="Comma 26 3 4 3" xfId="20066" xr:uid="{00000000-0005-0000-0000-0000404E0000}"/>
    <cellStyle name="Comma 26 3 4 3 2" xfId="20067" xr:uid="{00000000-0005-0000-0000-0000414E0000}"/>
    <cellStyle name="Comma 26 3 4 3 2 2" xfId="20068" xr:uid="{00000000-0005-0000-0000-0000424E0000}"/>
    <cellStyle name="Comma 26 3 4 3 2 3" xfId="20069" xr:uid="{00000000-0005-0000-0000-0000434E0000}"/>
    <cellStyle name="Comma 26 3 4 3 2 4" xfId="20070" xr:uid="{00000000-0005-0000-0000-0000444E0000}"/>
    <cellStyle name="Comma 26 3 4 3 2 5" xfId="20071" xr:uid="{00000000-0005-0000-0000-0000454E0000}"/>
    <cellStyle name="Comma 26 3 4 3 2 6" xfId="20072" xr:uid="{00000000-0005-0000-0000-0000464E0000}"/>
    <cellStyle name="Comma 26 3 4 3 3" xfId="20073" xr:uid="{00000000-0005-0000-0000-0000474E0000}"/>
    <cellStyle name="Comma 26 3 4 3 4" xfId="20074" xr:uid="{00000000-0005-0000-0000-0000484E0000}"/>
    <cellStyle name="Comma 26 3 4 3 5" xfId="20075" xr:uid="{00000000-0005-0000-0000-0000494E0000}"/>
    <cellStyle name="Comma 26 3 4 3 6" xfId="20076" xr:uid="{00000000-0005-0000-0000-00004A4E0000}"/>
    <cellStyle name="Comma 26 3 4 3 7" xfId="20077" xr:uid="{00000000-0005-0000-0000-00004B4E0000}"/>
    <cellStyle name="Comma 26 3 4 4" xfId="20078" xr:uid="{00000000-0005-0000-0000-00004C4E0000}"/>
    <cellStyle name="Comma 26 3 4 4 2" xfId="20079" xr:uid="{00000000-0005-0000-0000-00004D4E0000}"/>
    <cellStyle name="Comma 26 3 4 4 3" xfId="20080" xr:uid="{00000000-0005-0000-0000-00004E4E0000}"/>
    <cellStyle name="Comma 26 3 4 4 4" xfId="20081" xr:uid="{00000000-0005-0000-0000-00004F4E0000}"/>
    <cellStyle name="Comma 26 3 4 4 5" xfId="20082" xr:uid="{00000000-0005-0000-0000-0000504E0000}"/>
    <cellStyle name="Comma 26 3 4 4 6" xfId="20083" xr:uid="{00000000-0005-0000-0000-0000514E0000}"/>
    <cellStyle name="Comma 26 3 4 5" xfId="20084" xr:uid="{00000000-0005-0000-0000-0000524E0000}"/>
    <cellStyle name="Comma 26 3 4 6" xfId="20085" xr:uid="{00000000-0005-0000-0000-0000534E0000}"/>
    <cellStyle name="Comma 26 3 4 7" xfId="20086" xr:uid="{00000000-0005-0000-0000-0000544E0000}"/>
    <cellStyle name="Comma 26 3 4 8" xfId="20087" xr:uid="{00000000-0005-0000-0000-0000554E0000}"/>
    <cellStyle name="Comma 26 3 4 9" xfId="20088" xr:uid="{00000000-0005-0000-0000-0000564E0000}"/>
    <cellStyle name="Comma 26 3 5" xfId="20089" xr:uid="{00000000-0005-0000-0000-0000574E0000}"/>
    <cellStyle name="Comma 26 3 5 2" xfId="20090" xr:uid="{00000000-0005-0000-0000-0000584E0000}"/>
    <cellStyle name="Comma 26 3 5 2 2" xfId="20091" xr:uid="{00000000-0005-0000-0000-0000594E0000}"/>
    <cellStyle name="Comma 26 3 5 2 2 2" xfId="20092" xr:uid="{00000000-0005-0000-0000-00005A4E0000}"/>
    <cellStyle name="Comma 26 3 5 2 2 2 2" xfId="20093" xr:uid="{00000000-0005-0000-0000-00005B4E0000}"/>
    <cellStyle name="Comma 26 3 5 2 2 2 3" xfId="20094" xr:uid="{00000000-0005-0000-0000-00005C4E0000}"/>
    <cellStyle name="Comma 26 3 5 2 2 2 4" xfId="20095" xr:uid="{00000000-0005-0000-0000-00005D4E0000}"/>
    <cellStyle name="Comma 26 3 5 2 2 2 5" xfId="20096" xr:uid="{00000000-0005-0000-0000-00005E4E0000}"/>
    <cellStyle name="Comma 26 3 5 2 2 2 6" xfId="20097" xr:uid="{00000000-0005-0000-0000-00005F4E0000}"/>
    <cellStyle name="Comma 26 3 5 2 2 3" xfId="20098" xr:uid="{00000000-0005-0000-0000-0000604E0000}"/>
    <cellStyle name="Comma 26 3 5 2 2 4" xfId="20099" xr:uid="{00000000-0005-0000-0000-0000614E0000}"/>
    <cellStyle name="Comma 26 3 5 2 2 5" xfId="20100" xr:uid="{00000000-0005-0000-0000-0000624E0000}"/>
    <cellStyle name="Comma 26 3 5 2 2 6" xfId="20101" xr:uid="{00000000-0005-0000-0000-0000634E0000}"/>
    <cellStyle name="Comma 26 3 5 2 2 7" xfId="20102" xr:uid="{00000000-0005-0000-0000-0000644E0000}"/>
    <cellStyle name="Comma 26 3 5 2 3" xfId="20103" xr:uid="{00000000-0005-0000-0000-0000654E0000}"/>
    <cellStyle name="Comma 26 3 5 2 3 2" xfId="20104" xr:uid="{00000000-0005-0000-0000-0000664E0000}"/>
    <cellStyle name="Comma 26 3 5 2 3 3" xfId="20105" xr:uid="{00000000-0005-0000-0000-0000674E0000}"/>
    <cellStyle name="Comma 26 3 5 2 3 4" xfId="20106" xr:uid="{00000000-0005-0000-0000-0000684E0000}"/>
    <cellStyle name="Comma 26 3 5 2 3 5" xfId="20107" xr:uid="{00000000-0005-0000-0000-0000694E0000}"/>
    <cellStyle name="Comma 26 3 5 2 3 6" xfId="20108" xr:uid="{00000000-0005-0000-0000-00006A4E0000}"/>
    <cellStyle name="Comma 26 3 5 2 4" xfId="20109" xr:uid="{00000000-0005-0000-0000-00006B4E0000}"/>
    <cellStyle name="Comma 26 3 5 2 5" xfId="20110" xr:uid="{00000000-0005-0000-0000-00006C4E0000}"/>
    <cellStyle name="Comma 26 3 5 2 6" xfId="20111" xr:uid="{00000000-0005-0000-0000-00006D4E0000}"/>
    <cellStyle name="Comma 26 3 5 2 7" xfId="20112" xr:uid="{00000000-0005-0000-0000-00006E4E0000}"/>
    <cellStyle name="Comma 26 3 5 2 8" xfId="20113" xr:uid="{00000000-0005-0000-0000-00006F4E0000}"/>
    <cellStyle name="Comma 26 3 5 3" xfId="20114" xr:uid="{00000000-0005-0000-0000-0000704E0000}"/>
    <cellStyle name="Comma 26 3 5 3 2" xfId="20115" xr:uid="{00000000-0005-0000-0000-0000714E0000}"/>
    <cellStyle name="Comma 26 3 5 3 2 2" xfId="20116" xr:uid="{00000000-0005-0000-0000-0000724E0000}"/>
    <cellStyle name="Comma 26 3 5 3 2 3" xfId="20117" xr:uid="{00000000-0005-0000-0000-0000734E0000}"/>
    <cellStyle name="Comma 26 3 5 3 2 4" xfId="20118" xr:uid="{00000000-0005-0000-0000-0000744E0000}"/>
    <cellStyle name="Comma 26 3 5 3 2 5" xfId="20119" xr:uid="{00000000-0005-0000-0000-0000754E0000}"/>
    <cellStyle name="Comma 26 3 5 3 2 6" xfId="20120" xr:uid="{00000000-0005-0000-0000-0000764E0000}"/>
    <cellStyle name="Comma 26 3 5 3 3" xfId="20121" xr:uid="{00000000-0005-0000-0000-0000774E0000}"/>
    <cellStyle name="Comma 26 3 5 3 4" xfId="20122" xr:uid="{00000000-0005-0000-0000-0000784E0000}"/>
    <cellStyle name="Comma 26 3 5 3 5" xfId="20123" xr:uid="{00000000-0005-0000-0000-0000794E0000}"/>
    <cellStyle name="Comma 26 3 5 3 6" xfId="20124" xr:uid="{00000000-0005-0000-0000-00007A4E0000}"/>
    <cellStyle name="Comma 26 3 5 3 7" xfId="20125" xr:uid="{00000000-0005-0000-0000-00007B4E0000}"/>
    <cellStyle name="Comma 26 3 5 4" xfId="20126" xr:uid="{00000000-0005-0000-0000-00007C4E0000}"/>
    <cellStyle name="Comma 26 3 5 4 2" xfId="20127" xr:uid="{00000000-0005-0000-0000-00007D4E0000}"/>
    <cellStyle name="Comma 26 3 5 4 3" xfId="20128" xr:uid="{00000000-0005-0000-0000-00007E4E0000}"/>
    <cellStyle name="Comma 26 3 5 4 4" xfId="20129" xr:uid="{00000000-0005-0000-0000-00007F4E0000}"/>
    <cellStyle name="Comma 26 3 5 4 5" xfId="20130" xr:uid="{00000000-0005-0000-0000-0000804E0000}"/>
    <cellStyle name="Comma 26 3 5 4 6" xfId="20131" xr:uid="{00000000-0005-0000-0000-0000814E0000}"/>
    <cellStyle name="Comma 26 3 5 5" xfId="20132" xr:uid="{00000000-0005-0000-0000-0000824E0000}"/>
    <cellStyle name="Comma 26 3 5 6" xfId="20133" xr:uid="{00000000-0005-0000-0000-0000834E0000}"/>
    <cellStyle name="Comma 26 3 5 7" xfId="20134" xr:uid="{00000000-0005-0000-0000-0000844E0000}"/>
    <cellStyle name="Comma 26 3 5 8" xfId="20135" xr:uid="{00000000-0005-0000-0000-0000854E0000}"/>
    <cellStyle name="Comma 26 3 5 9" xfId="20136" xr:uid="{00000000-0005-0000-0000-0000864E0000}"/>
    <cellStyle name="Comma 26 3 6" xfId="20137" xr:uid="{00000000-0005-0000-0000-0000874E0000}"/>
    <cellStyle name="Comma 26 3 6 2" xfId="20138" xr:uid="{00000000-0005-0000-0000-0000884E0000}"/>
    <cellStyle name="Comma 26 3 6 2 2" xfId="20139" xr:uid="{00000000-0005-0000-0000-0000894E0000}"/>
    <cellStyle name="Comma 26 3 6 2 2 2" xfId="20140" xr:uid="{00000000-0005-0000-0000-00008A4E0000}"/>
    <cellStyle name="Comma 26 3 6 2 2 2 2" xfId="20141" xr:uid="{00000000-0005-0000-0000-00008B4E0000}"/>
    <cellStyle name="Comma 26 3 6 2 2 2 3" xfId="20142" xr:uid="{00000000-0005-0000-0000-00008C4E0000}"/>
    <cellStyle name="Comma 26 3 6 2 2 2 4" xfId="20143" xr:uid="{00000000-0005-0000-0000-00008D4E0000}"/>
    <cellStyle name="Comma 26 3 6 2 2 2 5" xfId="20144" xr:uid="{00000000-0005-0000-0000-00008E4E0000}"/>
    <cellStyle name="Comma 26 3 6 2 2 2 6" xfId="20145" xr:uid="{00000000-0005-0000-0000-00008F4E0000}"/>
    <cellStyle name="Comma 26 3 6 2 2 3" xfId="20146" xr:uid="{00000000-0005-0000-0000-0000904E0000}"/>
    <cellStyle name="Comma 26 3 6 2 2 4" xfId="20147" xr:uid="{00000000-0005-0000-0000-0000914E0000}"/>
    <cellStyle name="Comma 26 3 6 2 2 5" xfId="20148" xr:uid="{00000000-0005-0000-0000-0000924E0000}"/>
    <cellStyle name="Comma 26 3 6 2 2 6" xfId="20149" xr:uid="{00000000-0005-0000-0000-0000934E0000}"/>
    <cellStyle name="Comma 26 3 6 2 2 7" xfId="20150" xr:uid="{00000000-0005-0000-0000-0000944E0000}"/>
    <cellStyle name="Comma 26 3 6 2 3" xfId="20151" xr:uid="{00000000-0005-0000-0000-0000954E0000}"/>
    <cellStyle name="Comma 26 3 6 2 3 2" xfId="20152" xr:uid="{00000000-0005-0000-0000-0000964E0000}"/>
    <cellStyle name="Comma 26 3 6 2 3 3" xfId="20153" xr:uid="{00000000-0005-0000-0000-0000974E0000}"/>
    <cellStyle name="Comma 26 3 6 2 3 4" xfId="20154" xr:uid="{00000000-0005-0000-0000-0000984E0000}"/>
    <cellStyle name="Comma 26 3 6 2 3 5" xfId="20155" xr:uid="{00000000-0005-0000-0000-0000994E0000}"/>
    <cellStyle name="Comma 26 3 6 2 3 6" xfId="20156" xr:uid="{00000000-0005-0000-0000-00009A4E0000}"/>
    <cellStyle name="Comma 26 3 6 2 4" xfId="20157" xr:uid="{00000000-0005-0000-0000-00009B4E0000}"/>
    <cellStyle name="Comma 26 3 6 2 5" xfId="20158" xr:uid="{00000000-0005-0000-0000-00009C4E0000}"/>
    <cellStyle name="Comma 26 3 6 2 6" xfId="20159" xr:uid="{00000000-0005-0000-0000-00009D4E0000}"/>
    <cellStyle name="Comma 26 3 6 2 7" xfId="20160" xr:uid="{00000000-0005-0000-0000-00009E4E0000}"/>
    <cellStyle name="Comma 26 3 6 2 8" xfId="20161" xr:uid="{00000000-0005-0000-0000-00009F4E0000}"/>
    <cellStyle name="Comma 26 3 6 3" xfId="20162" xr:uid="{00000000-0005-0000-0000-0000A04E0000}"/>
    <cellStyle name="Comma 26 3 6 3 2" xfId="20163" xr:uid="{00000000-0005-0000-0000-0000A14E0000}"/>
    <cellStyle name="Comma 26 3 6 3 2 2" xfId="20164" xr:uid="{00000000-0005-0000-0000-0000A24E0000}"/>
    <cellStyle name="Comma 26 3 6 3 2 3" xfId="20165" xr:uid="{00000000-0005-0000-0000-0000A34E0000}"/>
    <cellStyle name="Comma 26 3 6 3 2 4" xfId="20166" xr:uid="{00000000-0005-0000-0000-0000A44E0000}"/>
    <cellStyle name="Comma 26 3 6 3 2 5" xfId="20167" xr:uid="{00000000-0005-0000-0000-0000A54E0000}"/>
    <cellStyle name="Comma 26 3 6 3 2 6" xfId="20168" xr:uid="{00000000-0005-0000-0000-0000A64E0000}"/>
    <cellStyle name="Comma 26 3 6 3 3" xfId="20169" xr:uid="{00000000-0005-0000-0000-0000A74E0000}"/>
    <cellStyle name="Comma 26 3 6 3 4" xfId="20170" xr:uid="{00000000-0005-0000-0000-0000A84E0000}"/>
    <cellStyle name="Comma 26 3 6 3 5" xfId="20171" xr:uid="{00000000-0005-0000-0000-0000A94E0000}"/>
    <cellStyle name="Comma 26 3 6 3 6" xfId="20172" xr:uid="{00000000-0005-0000-0000-0000AA4E0000}"/>
    <cellStyle name="Comma 26 3 6 3 7" xfId="20173" xr:uid="{00000000-0005-0000-0000-0000AB4E0000}"/>
    <cellStyle name="Comma 26 3 6 4" xfId="20174" xr:uid="{00000000-0005-0000-0000-0000AC4E0000}"/>
    <cellStyle name="Comma 26 3 6 4 2" xfId="20175" xr:uid="{00000000-0005-0000-0000-0000AD4E0000}"/>
    <cellStyle name="Comma 26 3 6 4 3" xfId="20176" xr:uid="{00000000-0005-0000-0000-0000AE4E0000}"/>
    <cellStyle name="Comma 26 3 6 4 4" xfId="20177" xr:uid="{00000000-0005-0000-0000-0000AF4E0000}"/>
    <cellStyle name="Comma 26 3 6 4 5" xfId="20178" xr:uid="{00000000-0005-0000-0000-0000B04E0000}"/>
    <cellStyle name="Comma 26 3 6 4 6" xfId="20179" xr:uid="{00000000-0005-0000-0000-0000B14E0000}"/>
    <cellStyle name="Comma 26 3 6 5" xfId="20180" xr:uid="{00000000-0005-0000-0000-0000B24E0000}"/>
    <cellStyle name="Comma 26 3 6 6" xfId="20181" xr:uid="{00000000-0005-0000-0000-0000B34E0000}"/>
    <cellStyle name="Comma 26 3 6 7" xfId="20182" xr:uid="{00000000-0005-0000-0000-0000B44E0000}"/>
    <cellStyle name="Comma 26 3 6 8" xfId="20183" xr:uid="{00000000-0005-0000-0000-0000B54E0000}"/>
    <cellStyle name="Comma 26 3 6 9" xfId="20184" xr:uid="{00000000-0005-0000-0000-0000B64E0000}"/>
    <cellStyle name="Comma 26 3 7" xfId="20185" xr:uid="{00000000-0005-0000-0000-0000B74E0000}"/>
    <cellStyle name="Comma 26 3 7 2" xfId="20186" xr:uid="{00000000-0005-0000-0000-0000B84E0000}"/>
    <cellStyle name="Comma 26 3 7 2 2" xfId="20187" xr:uid="{00000000-0005-0000-0000-0000B94E0000}"/>
    <cellStyle name="Comma 26 3 7 2 2 2" xfId="20188" xr:uid="{00000000-0005-0000-0000-0000BA4E0000}"/>
    <cellStyle name="Comma 26 3 7 2 2 2 2" xfId="20189" xr:uid="{00000000-0005-0000-0000-0000BB4E0000}"/>
    <cellStyle name="Comma 26 3 7 2 2 2 3" xfId="20190" xr:uid="{00000000-0005-0000-0000-0000BC4E0000}"/>
    <cellStyle name="Comma 26 3 7 2 2 2 4" xfId="20191" xr:uid="{00000000-0005-0000-0000-0000BD4E0000}"/>
    <cellStyle name="Comma 26 3 7 2 2 2 5" xfId="20192" xr:uid="{00000000-0005-0000-0000-0000BE4E0000}"/>
    <cellStyle name="Comma 26 3 7 2 2 2 6" xfId="20193" xr:uid="{00000000-0005-0000-0000-0000BF4E0000}"/>
    <cellStyle name="Comma 26 3 7 2 2 3" xfId="20194" xr:uid="{00000000-0005-0000-0000-0000C04E0000}"/>
    <cellStyle name="Comma 26 3 7 2 2 4" xfId="20195" xr:uid="{00000000-0005-0000-0000-0000C14E0000}"/>
    <cellStyle name="Comma 26 3 7 2 2 5" xfId="20196" xr:uid="{00000000-0005-0000-0000-0000C24E0000}"/>
    <cellStyle name="Comma 26 3 7 2 2 6" xfId="20197" xr:uid="{00000000-0005-0000-0000-0000C34E0000}"/>
    <cellStyle name="Comma 26 3 7 2 2 7" xfId="20198" xr:uid="{00000000-0005-0000-0000-0000C44E0000}"/>
    <cellStyle name="Comma 26 3 7 2 3" xfId="20199" xr:uid="{00000000-0005-0000-0000-0000C54E0000}"/>
    <cellStyle name="Comma 26 3 7 2 3 2" xfId="20200" xr:uid="{00000000-0005-0000-0000-0000C64E0000}"/>
    <cellStyle name="Comma 26 3 7 2 3 3" xfId="20201" xr:uid="{00000000-0005-0000-0000-0000C74E0000}"/>
    <cellStyle name="Comma 26 3 7 2 3 4" xfId="20202" xr:uid="{00000000-0005-0000-0000-0000C84E0000}"/>
    <cellStyle name="Comma 26 3 7 2 3 5" xfId="20203" xr:uid="{00000000-0005-0000-0000-0000C94E0000}"/>
    <cellStyle name="Comma 26 3 7 2 3 6" xfId="20204" xr:uid="{00000000-0005-0000-0000-0000CA4E0000}"/>
    <cellStyle name="Comma 26 3 7 2 4" xfId="20205" xr:uid="{00000000-0005-0000-0000-0000CB4E0000}"/>
    <cellStyle name="Comma 26 3 7 2 5" xfId="20206" xr:uid="{00000000-0005-0000-0000-0000CC4E0000}"/>
    <cellStyle name="Comma 26 3 7 2 6" xfId="20207" xr:uid="{00000000-0005-0000-0000-0000CD4E0000}"/>
    <cellStyle name="Comma 26 3 7 2 7" xfId="20208" xr:uid="{00000000-0005-0000-0000-0000CE4E0000}"/>
    <cellStyle name="Comma 26 3 7 2 8" xfId="20209" xr:uid="{00000000-0005-0000-0000-0000CF4E0000}"/>
    <cellStyle name="Comma 26 3 7 3" xfId="20210" xr:uid="{00000000-0005-0000-0000-0000D04E0000}"/>
    <cellStyle name="Comma 26 3 7 3 2" xfId="20211" xr:uid="{00000000-0005-0000-0000-0000D14E0000}"/>
    <cellStyle name="Comma 26 3 7 3 2 2" xfId="20212" xr:uid="{00000000-0005-0000-0000-0000D24E0000}"/>
    <cellStyle name="Comma 26 3 7 3 2 3" xfId="20213" xr:uid="{00000000-0005-0000-0000-0000D34E0000}"/>
    <cellStyle name="Comma 26 3 7 3 2 4" xfId="20214" xr:uid="{00000000-0005-0000-0000-0000D44E0000}"/>
    <cellStyle name="Comma 26 3 7 3 2 5" xfId="20215" xr:uid="{00000000-0005-0000-0000-0000D54E0000}"/>
    <cellStyle name="Comma 26 3 7 3 2 6" xfId="20216" xr:uid="{00000000-0005-0000-0000-0000D64E0000}"/>
    <cellStyle name="Comma 26 3 7 3 3" xfId="20217" xr:uid="{00000000-0005-0000-0000-0000D74E0000}"/>
    <cellStyle name="Comma 26 3 7 3 4" xfId="20218" xr:uid="{00000000-0005-0000-0000-0000D84E0000}"/>
    <cellStyle name="Comma 26 3 7 3 5" xfId="20219" xr:uid="{00000000-0005-0000-0000-0000D94E0000}"/>
    <cellStyle name="Comma 26 3 7 3 6" xfId="20220" xr:uid="{00000000-0005-0000-0000-0000DA4E0000}"/>
    <cellStyle name="Comma 26 3 7 3 7" xfId="20221" xr:uid="{00000000-0005-0000-0000-0000DB4E0000}"/>
    <cellStyle name="Comma 26 3 7 4" xfId="20222" xr:uid="{00000000-0005-0000-0000-0000DC4E0000}"/>
    <cellStyle name="Comma 26 3 7 4 2" xfId="20223" xr:uid="{00000000-0005-0000-0000-0000DD4E0000}"/>
    <cellStyle name="Comma 26 3 7 4 3" xfId="20224" xr:uid="{00000000-0005-0000-0000-0000DE4E0000}"/>
    <cellStyle name="Comma 26 3 7 4 4" xfId="20225" xr:uid="{00000000-0005-0000-0000-0000DF4E0000}"/>
    <cellStyle name="Comma 26 3 7 4 5" xfId="20226" xr:uid="{00000000-0005-0000-0000-0000E04E0000}"/>
    <cellStyle name="Comma 26 3 7 4 6" xfId="20227" xr:uid="{00000000-0005-0000-0000-0000E14E0000}"/>
    <cellStyle name="Comma 26 3 7 5" xfId="20228" xr:uid="{00000000-0005-0000-0000-0000E24E0000}"/>
    <cellStyle name="Comma 26 3 7 6" xfId="20229" xr:uid="{00000000-0005-0000-0000-0000E34E0000}"/>
    <cellStyle name="Comma 26 3 7 7" xfId="20230" xr:uid="{00000000-0005-0000-0000-0000E44E0000}"/>
    <cellStyle name="Comma 26 3 7 8" xfId="20231" xr:uid="{00000000-0005-0000-0000-0000E54E0000}"/>
    <cellStyle name="Comma 26 3 7 9" xfId="20232" xr:uid="{00000000-0005-0000-0000-0000E64E0000}"/>
    <cellStyle name="Comma 26 3 8" xfId="20233" xr:uid="{00000000-0005-0000-0000-0000E74E0000}"/>
    <cellStyle name="Comma 26 3 8 2" xfId="20234" xr:uid="{00000000-0005-0000-0000-0000E84E0000}"/>
    <cellStyle name="Comma 26 3 8 2 2" xfId="20235" xr:uid="{00000000-0005-0000-0000-0000E94E0000}"/>
    <cellStyle name="Comma 26 3 8 2 2 2" xfId="20236" xr:uid="{00000000-0005-0000-0000-0000EA4E0000}"/>
    <cellStyle name="Comma 26 3 8 2 2 3" xfId="20237" xr:uid="{00000000-0005-0000-0000-0000EB4E0000}"/>
    <cellStyle name="Comma 26 3 8 2 2 4" xfId="20238" xr:uid="{00000000-0005-0000-0000-0000EC4E0000}"/>
    <cellStyle name="Comma 26 3 8 2 2 5" xfId="20239" xr:uid="{00000000-0005-0000-0000-0000ED4E0000}"/>
    <cellStyle name="Comma 26 3 8 2 2 6" xfId="20240" xr:uid="{00000000-0005-0000-0000-0000EE4E0000}"/>
    <cellStyle name="Comma 26 3 8 2 3" xfId="20241" xr:uid="{00000000-0005-0000-0000-0000EF4E0000}"/>
    <cellStyle name="Comma 26 3 8 2 4" xfId="20242" xr:uid="{00000000-0005-0000-0000-0000F04E0000}"/>
    <cellStyle name="Comma 26 3 8 2 5" xfId="20243" xr:uid="{00000000-0005-0000-0000-0000F14E0000}"/>
    <cellStyle name="Comma 26 3 8 2 6" xfId="20244" xr:uid="{00000000-0005-0000-0000-0000F24E0000}"/>
    <cellStyle name="Comma 26 3 8 2 7" xfId="20245" xr:uid="{00000000-0005-0000-0000-0000F34E0000}"/>
    <cellStyle name="Comma 26 3 8 3" xfId="20246" xr:uid="{00000000-0005-0000-0000-0000F44E0000}"/>
    <cellStyle name="Comma 26 3 8 3 2" xfId="20247" xr:uid="{00000000-0005-0000-0000-0000F54E0000}"/>
    <cellStyle name="Comma 26 3 8 3 3" xfId="20248" xr:uid="{00000000-0005-0000-0000-0000F64E0000}"/>
    <cellStyle name="Comma 26 3 8 3 4" xfId="20249" xr:uid="{00000000-0005-0000-0000-0000F74E0000}"/>
    <cellStyle name="Comma 26 3 8 3 5" xfId="20250" xr:uid="{00000000-0005-0000-0000-0000F84E0000}"/>
    <cellStyle name="Comma 26 3 8 3 6" xfId="20251" xr:uid="{00000000-0005-0000-0000-0000F94E0000}"/>
    <cellStyle name="Comma 26 3 8 4" xfId="20252" xr:uid="{00000000-0005-0000-0000-0000FA4E0000}"/>
    <cellStyle name="Comma 26 3 8 5" xfId="20253" xr:uid="{00000000-0005-0000-0000-0000FB4E0000}"/>
    <cellStyle name="Comma 26 3 8 6" xfId="20254" xr:uid="{00000000-0005-0000-0000-0000FC4E0000}"/>
    <cellStyle name="Comma 26 3 8 7" xfId="20255" xr:uid="{00000000-0005-0000-0000-0000FD4E0000}"/>
    <cellStyle name="Comma 26 3 8 8" xfId="20256" xr:uid="{00000000-0005-0000-0000-0000FE4E0000}"/>
    <cellStyle name="Comma 26 3 9" xfId="20257" xr:uid="{00000000-0005-0000-0000-0000FF4E0000}"/>
    <cellStyle name="Comma 26 3 9 2" xfId="20258" xr:uid="{00000000-0005-0000-0000-0000004F0000}"/>
    <cellStyle name="Comma 26 3 9 2 2" xfId="20259" xr:uid="{00000000-0005-0000-0000-0000014F0000}"/>
    <cellStyle name="Comma 26 3 9 2 3" xfId="20260" xr:uid="{00000000-0005-0000-0000-0000024F0000}"/>
    <cellStyle name="Comma 26 3 9 2 4" xfId="20261" xr:uid="{00000000-0005-0000-0000-0000034F0000}"/>
    <cellStyle name="Comma 26 3 9 2 5" xfId="20262" xr:uid="{00000000-0005-0000-0000-0000044F0000}"/>
    <cellStyle name="Comma 26 3 9 2 6" xfId="20263" xr:uid="{00000000-0005-0000-0000-0000054F0000}"/>
    <cellStyle name="Comma 26 3 9 3" xfId="20264" xr:uid="{00000000-0005-0000-0000-0000064F0000}"/>
    <cellStyle name="Comma 26 3 9 4" xfId="20265" xr:uid="{00000000-0005-0000-0000-0000074F0000}"/>
    <cellStyle name="Comma 26 3 9 5" xfId="20266" xr:uid="{00000000-0005-0000-0000-0000084F0000}"/>
    <cellStyle name="Comma 26 3 9 6" xfId="20267" xr:uid="{00000000-0005-0000-0000-0000094F0000}"/>
    <cellStyle name="Comma 26 3 9 7" xfId="20268" xr:uid="{00000000-0005-0000-0000-00000A4F0000}"/>
    <cellStyle name="Comma 26 4" xfId="20269" xr:uid="{00000000-0005-0000-0000-00000B4F0000}"/>
    <cellStyle name="Comma 26 4 10" xfId="20270" xr:uid="{00000000-0005-0000-0000-00000C4F0000}"/>
    <cellStyle name="Comma 26 4 10 2" xfId="20271" xr:uid="{00000000-0005-0000-0000-00000D4F0000}"/>
    <cellStyle name="Comma 26 4 10 3" xfId="20272" xr:uid="{00000000-0005-0000-0000-00000E4F0000}"/>
    <cellStyle name="Comma 26 4 10 4" xfId="20273" xr:uid="{00000000-0005-0000-0000-00000F4F0000}"/>
    <cellStyle name="Comma 26 4 10 5" xfId="20274" xr:uid="{00000000-0005-0000-0000-0000104F0000}"/>
    <cellStyle name="Comma 26 4 10 6" xfId="20275" xr:uid="{00000000-0005-0000-0000-0000114F0000}"/>
    <cellStyle name="Comma 26 4 11" xfId="20276" xr:uid="{00000000-0005-0000-0000-0000124F0000}"/>
    <cellStyle name="Comma 26 4 12" xfId="20277" xr:uid="{00000000-0005-0000-0000-0000134F0000}"/>
    <cellStyle name="Comma 26 4 13" xfId="20278" xr:uid="{00000000-0005-0000-0000-0000144F0000}"/>
    <cellStyle name="Comma 26 4 14" xfId="20279" xr:uid="{00000000-0005-0000-0000-0000154F0000}"/>
    <cellStyle name="Comma 26 4 15" xfId="20280" xr:uid="{00000000-0005-0000-0000-0000164F0000}"/>
    <cellStyle name="Comma 26 4 2" xfId="20281" xr:uid="{00000000-0005-0000-0000-0000174F0000}"/>
    <cellStyle name="Comma 26 4 2 10" xfId="20282" xr:uid="{00000000-0005-0000-0000-0000184F0000}"/>
    <cellStyle name="Comma 26 4 2 11" xfId="20283" xr:uid="{00000000-0005-0000-0000-0000194F0000}"/>
    <cellStyle name="Comma 26 4 2 12" xfId="20284" xr:uid="{00000000-0005-0000-0000-00001A4F0000}"/>
    <cellStyle name="Comma 26 4 2 13" xfId="20285" xr:uid="{00000000-0005-0000-0000-00001B4F0000}"/>
    <cellStyle name="Comma 26 4 2 14" xfId="20286" xr:uid="{00000000-0005-0000-0000-00001C4F0000}"/>
    <cellStyle name="Comma 26 4 2 2" xfId="20287" xr:uid="{00000000-0005-0000-0000-00001D4F0000}"/>
    <cellStyle name="Comma 26 4 2 2 2" xfId="20288" xr:uid="{00000000-0005-0000-0000-00001E4F0000}"/>
    <cellStyle name="Comma 26 4 2 2 2 2" xfId="20289" xr:uid="{00000000-0005-0000-0000-00001F4F0000}"/>
    <cellStyle name="Comma 26 4 2 2 2 2 2" xfId="20290" xr:uid="{00000000-0005-0000-0000-0000204F0000}"/>
    <cellStyle name="Comma 26 4 2 2 2 2 2 2" xfId="20291" xr:uid="{00000000-0005-0000-0000-0000214F0000}"/>
    <cellStyle name="Comma 26 4 2 2 2 2 2 3" xfId="20292" xr:uid="{00000000-0005-0000-0000-0000224F0000}"/>
    <cellStyle name="Comma 26 4 2 2 2 2 2 4" xfId="20293" xr:uid="{00000000-0005-0000-0000-0000234F0000}"/>
    <cellStyle name="Comma 26 4 2 2 2 2 2 5" xfId="20294" xr:uid="{00000000-0005-0000-0000-0000244F0000}"/>
    <cellStyle name="Comma 26 4 2 2 2 2 2 6" xfId="20295" xr:uid="{00000000-0005-0000-0000-0000254F0000}"/>
    <cellStyle name="Comma 26 4 2 2 2 2 3" xfId="20296" xr:uid="{00000000-0005-0000-0000-0000264F0000}"/>
    <cellStyle name="Comma 26 4 2 2 2 2 4" xfId="20297" xr:uid="{00000000-0005-0000-0000-0000274F0000}"/>
    <cellStyle name="Comma 26 4 2 2 2 2 5" xfId="20298" xr:uid="{00000000-0005-0000-0000-0000284F0000}"/>
    <cellStyle name="Comma 26 4 2 2 2 2 6" xfId="20299" xr:uid="{00000000-0005-0000-0000-0000294F0000}"/>
    <cellStyle name="Comma 26 4 2 2 2 2 7" xfId="20300" xr:uid="{00000000-0005-0000-0000-00002A4F0000}"/>
    <cellStyle name="Comma 26 4 2 2 2 3" xfId="20301" xr:uid="{00000000-0005-0000-0000-00002B4F0000}"/>
    <cellStyle name="Comma 26 4 2 2 2 3 2" xfId="20302" xr:uid="{00000000-0005-0000-0000-00002C4F0000}"/>
    <cellStyle name="Comma 26 4 2 2 2 3 3" xfId="20303" xr:uid="{00000000-0005-0000-0000-00002D4F0000}"/>
    <cellStyle name="Comma 26 4 2 2 2 3 4" xfId="20304" xr:uid="{00000000-0005-0000-0000-00002E4F0000}"/>
    <cellStyle name="Comma 26 4 2 2 2 3 5" xfId="20305" xr:uid="{00000000-0005-0000-0000-00002F4F0000}"/>
    <cellStyle name="Comma 26 4 2 2 2 3 6" xfId="20306" xr:uid="{00000000-0005-0000-0000-0000304F0000}"/>
    <cellStyle name="Comma 26 4 2 2 2 4" xfId="20307" xr:uid="{00000000-0005-0000-0000-0000314F0000}"/>
    <cellStyle name="Comma 26 4 2 2 2 5" xfId="20308" xr:uid="{00000000-0005-0000-0000-0000324F0000}"/>
    <cellStyle name="Comma 26 4 2 2 2 6" xfId="20309" xr:uid="{00000000-0005-0000-0000-0000334F0000}"/>
    <cellStyle name="Comma 26 4 2 2 2 7" xfId="20310" xr:uid="{00000000-0005-0000-0000-0000344F0000}"/>
    <cellStyle name="Comma 26 4 2 2 2 8" xfId="20311" xr:uid="{00000000-0005-0000-0000-0000354F0000}"/>
    <cellStyle name="Comma 26 4 2 2 3" xfId="20312" xr:uid="{00000000-0005-0000-0000-0000364F0000}"/>
    <cellStyle name="Comma 26 4 2 2 3 2" xfId="20313" xr:uid="{00000000-0005-0000-0000-0000374F0000}"/>
    <cellStyle name="Comma 26 4 2 2 3 2 2" xfId="20314" xr:uid="{00000000-0005-0000-0000-0000384F0000}"/>
    <cellStyle name="Comma 26 4 2 2 3 2 3" xfId="20315" xr:uid="{00000000-0005-0000-0000-0000394F0000}"/>
    <cellStyle name="Comma 26 4 2 2 3 2 4" xfId="20316" xr:uid="{00000000-0005-0000-0000-00003A4F0000}"/>
    <cellStyle name="Comma 26 4 2 2 3 2 5" xfId="20317" xr:uid="{00000000-0005-0000-0000-00003B4F0000}"/>
    <cellStyle name="Comma 26 4 2 2 3 2 6" xfId="20318" xr:uid="{00000000-0005-0000-0000-00003C4F0000}"/>
    <cellStyle name="Comma 26 4 2 2 3 3" xfId="20319" xr:uid="{00000000-0005-0000-0000-00003D4F0000}"/>
    <cellStyle name="Comma 26 4 2 2 3 4" xfId="20320" xr:uid="{00000000-0005-0000-0000-00003E4F0000}"/>
    <cellStyle name="Comma 26 4 2 2 3 5" xfId="20321" xr:uid="{00000000-0005-0000-0000-00003F4F0000}"/>
    <cellStyle name="Comma 26 4 2 2 3 6" xfId="20322" xr:uid="{00000000-0005-0000-0000-0000404F0000}"/>
    <cellStyle name="Comma 26 4 2 2 3 7" xfId="20323" xr:uid="{00000000-0005-0000-0000-0000414F0000}"/>
    <cellStyle name="Comma 26 4 2 2 4" xfId="20324" xr:uid="{00000000-0005-0000-0000-0000424F0000}"/>
    <cellStyle name="Comma 26 4 2 2 4 2" xfId="20325" xr:uid="{00000000-0005-0000-0000-0000434F0000}"/>
    <cellStyle name="Comma 26 4 2 2 4 3" xfId="20326" xr:uid="{00000000-0005-0000-0000-0000444F0000}"/>
    <cellStyle name="Comma 26 4 2 2 4 4" xfId="20327" xr:uid="{00000000-0005-0000-0000-0000454F0000}"/>
    <cellStyle name="Comma 26 4 2 2 4 5" xfId="20328" xr:uid="{00000000-0005-0000-0000-0000464F0000}"/>
    <cellStyle name="Comma 26 4 2 2 4 6" xfId="20329" xr:uid="{00000000-0005-0000-0000-0000474F0000}"/>
    <cellStyle name="Comma 26 4 2 2 5" xfId="20330" xr:uid="{00000000-0005-0000-0000-0000484F0000}"/>
    <cellStyle name="Comma 26 4 2 2 6" xfId="20331" xr:uid="{00000000-0005-0000-0000-0000494F0000}"/>
    <cellStyle name="Comma 26 4 2 2 7" xfId="20332" xr:uid="{00000000-0005-0000-0000-00004A4F0000}"/>
    <cellStyle name="Comma 26 4 2 2 8" xfId="20333" xr:uid="{00000000-0005-0000-0000-00004B4F0000}"/>
    <cellStyle name="Comma 26 4 2 2 9" xfId="20334" xr:uid="{00000000-0005-0000-0000-00004C4F0000}"/>
    <cellStyle name="Comma 26 4 2 3" xfId="20335" xr:uid="{00000000-0005-0000-0000-00004D4F0000}"/>
    <cellStyle name="Comma 26 4 2 3 2" xfId="20336" xr:uid="{00000000-0005-0000-0000-00004E4F0000}"/>
    <cellStyle name="Comma 26 4 2 3 2 2" xfId="20337" xr:uid="{00000000-0005-0000-0000-00004F4F0000}"/>
    <cellStyle name="Comma 26 4 2 3 2 2 2" xfId="20338" xr:uid="{00000000-0005-0000-0000-0000504F0000}"/>
    <cellStyle name="Comma 26 4 2 3 2 2 2 2" xfId="20339" xr:uid="{00000000-0005-0000-0000-0000514F0000}"/>
    <cellStyle name="Comma 26 4 2 3 2 2 2 3" xfId="20340" xr:uid="{00000000-0005-0000-0000-0000524F0000}"/>
    <cellStyle name="Comma 26 4 2 3 2 2 2 4" xfId="20341" xr:uid="{00000000-0005-0000-0000-0000534F0000}"/>
    <cellStyle name="Comma 26 4 2 3 2 2 2 5" xfId="20342" xr:uid="{00000000-0005-0000-0000-0000544F0000}"/>
    <cellStyle name="Comma 26 4 2 3 2 2 2 6" xfId="20343" xr:uid="{00000000-0005-0000-0000-0000554F0000}"/>
    <cellStyle name="Comma 26 4 2 3 2 2 3" xfId="20344" xr:uid="{00000000-0005-0000-0000-0000564F0000}"/>
    <cellStyle name="Comma 26 4 2 3 2 2 4" xfId="20345" xr:uid="{00000000-0005-0000-0000-0000574F0000}"/>
    <cellStyle name="Comma 26 4 2 3 2 2 5" xfId="20346" xr:uid="{00000000-0005-0000-0000-0000584F0000}"/>
    <cellStyle name="Comma 26 4 2 3 2 2 6" xfId="20347" xr:uid="{00000000-0005-0000-0000-0000594F0000}"/>
    <cellStyle name="Comma 26 4 2 3 2 2 7" xfId="20348" xr:uid="{00000000-0005-0000-0000-00005A4F0000}"/>
    <cellStyle name="Comma 26 4 2 3 2 3" xfId="20349" xr:uid="{00000000-0005-0000-0000-00005B4F0000}"/>
    <cellStyle name="Comma 26 4 2 3 2 3 2" xfId="20350" xr:uid="{00000000-0005-0000-0000-00005C4F0000}"/>
    <cellStyle name="Comma 26 4 2 3 2 3 3" xfId="20351" xr:uid="{00000000-0005-0000-0000-00005D4F0000}"/>
    <cellStyle name="Comma 26 4 2 3 2 3 4" xfId="20352" xr:uid="{00000000-0005-0000-0000-00005E4F0000}"/>
    <cellStyle name="Comma 26 4 2 3 2 3 5" xfId="20353" xr:uid="{00000000-0005-0000-0000-00005F4F0000}"/>
    <cellStyle name="Comma 26 4 2 3 2 3 6" xfId="20354" xr:uid="{00000000-0005-0000-0000-0000604F0000}"/>
    <cellStyle name="Comma 26 4 2 3 2 4" xfId="20355" xr:uid="{00000000-0005-0000-0000-0000614F0000}"/>
    <cellStyle name="Comma 26 4 2 3 2 5" xfId="20356" xr:uid="{00000000-0005-0000-0000-0000624F0000}"/>
    <cellStyle name="Comma 26 4 2 3 2 6" xfId="20357" xr:uid="{00000000-0005-0000-0000-0000634F0000}"/>
    <cellStyle name="Comma 26 4 2 3 2 7" xfId="20358" xr:uid="{00000000-0005-0000-0000-0000644F0000}"/>
    <cellStyle name="Comma 26 4 2 3 2 8" xfId="20359" xr:uid="{00000000-0005-0000-0000-0000654F0000}"/>
    <cellStyle name="Comma 26 4 2 3 3" xfId="20360" xr:uid="{00000000-0005-0000-0000-0000664F0000}"/>
    <cellStyle name="Comma 26 4 2 3 3 2" xfId="20361" xr:uid="{00000000-0005-0000-0000-0000674F0000}"/>
    <cellStyle name="Comma 26 4 2 3 3 2 2" xfId="20362" xr:uid="{00000000-0005-0000-0000-0000684F0000}"/>
    <cellStyle name="Comma 26 4 2 3 3 2 3" xfId="20363" xr:uid="{00000000-0005-0000-0000-0000694F0000}"/>
    <cellStyle name="Comma 26 4 2 3 3 2 4" xfId="20364" xr:uid="{00000000-0005-0000-0000-00006A4F0000}"/>
    <cellStyle name="Comma 26 4 2 3 3 2 5" xfId="20365" xr:uid="{00000000-0005-0000-0000-00006B4F0000}"/>
    <cellStyle name="Comma 26 4 2 3 3 2 6" xfId="20366" xr:uid="{00000000-0005-0000-0000-00006C4F0000}"/>
    <cellStyle name="Comma 26 4 2 3 3 3" xfId="20367" xr:uid="{00000000-0005-0000-0000-00006D4F0000}"/>
    <cellStyle name="Comma 26 4 2 3 3 4" xfId="20368" xr:uid="{00000000-0005-0000-0000-00006E4F0000}"/>
    <cellStyle name="Comma 26 4 2 3 3 5" xfId="20369" xr:uid="{00000000-0005-0000-0000-00006F4F0000}"/>
    <cellStyle name="Comma 26 4 2 3 3 6" xfId="20370" xr:uid="{00000000-0005-0000-0000-0000704F0000}"/>
    <cellStyle name="Comma 26 4 2 3 3 7" xfId="20371" xr:uid="{00000000-0005-0000-0000-0000714F0000}"/>
    <cellStyle name="Comma 26 4 2 3 4" xfId="20372" xr:uid="{00000000-0005-0000-0000-0000724F0000}"/>
    <cellStyle name="Comma 26 4 2 3 4 2" xfId="20373" xr:uid="{00000000-0005-0000-0000-0000734F0000}"/>
    <cellStyle name="Comma 26 4 2 3 4 3" xfId="20374" xr:uid="{00000000-0005-0000-0000-0000744F0000}"/>
    <cellStyle name="Comma 26 4 2 3 4 4" xfId="20375" xr:uid="{00000000-0005-0000-0000-0000754F0000}"/>
    <cellStyle name="Comma 26 4 2 3 4 5" xfId="20376" xr:uid="{00000000-0005-0000-0000-0000764F0000}"/>
    <cellStyle name="Comma 26 4 2 3 4 6" xfId="20377" xr:uid="{00000000-0005-0000-0000-0000774F0000}"/>
    <cellStyle name="Comma 26 4 2 3 5" xfId="20378" xr:uid="{00000000-0005-0000-0000-0000784F0000}"/>
    <cellStyle name="Comma 26 4 2 3 6" xfId="20379" xr:uid="{00000000-0005-0000-0000-0000794F0000}"/>
    <cellStyle name="Comma 26 4 2 3 7" xfId="20380" xr:uid="{00000000-0005-0000-0000-00007A4F0000}"/>
    <cellStyle name="Comma 26 4 2 3 8" xfId="20381" xr:uid="{00000000-0005-0000-0000-00007B4F0000}"/>
    <cellStyle name="Comma 26 4 2 3 9" xfId="20382" xr:uid="{00000000-0005-0000-0000-00007C4F0000}"/>
    <cellStyle name="Comma 26 4 2 4" xfId="20383" xr:uid="{00000000-0005-0000-0000-00007D4F0000}"/>
    <cellStyle name="Comma 26 4 2 4 2" xfId="20384" xr:uid="{00000000-0005-0000-0000-00007E4F0000}"/>
    <cellStyle name="Comma 26 4 2 4 2 2" xfId="20385" xr:uid="{00000000-0005-0000-0000-00007F4F0000}"/>
    <cellStyle name="Comma 26 4 2 4 2 2 2" xfId="20386" xr:uid="{00000000-0005-0000-0000-0000804F0000}"/>
    <cellStyle name="Comma 26 4 2 4 2 2 2 2" xfId="20387" xr:uid="{00000000-0005-0000-0000-0000814F0000}"/>
    <cellStyle name="Comma 26 4 2 4 2 2 2 3" xfId="20388" xr:uid="{00000000-0005-0000-0000-0000824F0000}"/>
    <cellStyle name="Comma 26 4 2 4 2 2 2 4" xfId="20389" xr:uid="{00000000-0005-0000-0000-0000834F0000}"/>
    <cellStyle name="Comma 26 4 2 4 2 2 2 5" xfId="20390" xr:uid="{00000000-0005-0000-0000-0000844F0000}"/>
    <cellStyle name="Comma 26 4 2 4 2 2 2 6" xfId="20391" xr:uid="{00000000-0005-0000-0000-0000854F0000}"/>
    <cellStyle name="Comma 26 4 2 4 2 2 3" xfId="20392" xr:uid="{00000000-0005-0000-0000-0000864F0000}"/>
    <cellStyle name="Comma 26 4 2 4 2 2 4" xfId="20393" xr:uid="{00000000-0005-0000-0000-0000874F0000}"/>
    <cellStyle name="Comma 26 4 2 4 2 2 5" xfId="20394" xr:uid="{00000000-0005-0000-0000-0000884F0000}"/>
    <cellStyle name="Comma 26 4 2 4 2 2 6" xfId="20395" xr:uid="{00000000-0005-0000-0000-0000894F0000}"/>
    <cellStyle name="Comma 26 4 2 4 2 2 7" xfId="20396" xr:uid="{00000000-0005-0000-0000-00008A4F0000}"/>
    <cellStyle name="Comma 26 4 2 4 2 3" xfId="20397" xr:uid="{00000000-0005-0000-0000-00008B4F0000}"/>
    <cellStyle name="Comma 26 4 2 4 2 3 2" xfId="20398" xr:uid="{00000000-0005-0000-0000-00008C4F0000}"/>
    <cellStyle name="Comma 26 4 2 4 2 3 3" xfId="20399" xr:uid="{00000000-0005-0000-0000-00008D4F0000}"/>
    <cellStyle name="Comma 26 4 2 4 2 3 4" xfId="20400" xr:uid="{00000000-0005-0000-0000-00008E4F0000}"/>
    <cellStyle name="Comma 26 4 2 4 2 3 5" xfId="20401" xr:uid="{00000000-0005-0000-0000-00008F4F0000}"/>
    <cellStyle name="Comma 26 4 2 4 2 3 6" xfId="20402" xr:uid="{00000000-0005-0000-0000-0000904F0000}"/>
    <cellStyle name="Comma 26 4 2 4 2 4" xfId="20403" xr:uid="{00000000-0005-0000-0000-0000914F0000}"/>
    <cellStyle name="Comma 26 4 2 4 2 5" xfId="20404" xr:uid="{00000000-0005-0000-0000-0000924F0000}"/>
    <cellStyle name="Comma 26 4 2 4 2 6" xfId="20405" xr:uid="{00000000-0005-0000-0000-0000934F0000}"/>
    <cellStyle name="Comma 26 4 2 4 2 7" xfId="20406" xr:uid="{00000000-0005-0000-0000-0000944F0000}"/>
    <cellStyle name="Comma 26 4 2 4 2 8" xfId="20407" xr:uid="{00000000-0005-0000-0000-0000954F0000}"/>
    <cellStyle name="Comma 26 4 2 4 3" xfId="20408" xr:uid="{00000000-0005-0000-0000-0000964F0000}"/>
    <cellStyle name="Comma 26 4 2 4 3 2" xfId="20409" xr:uid="{00000000-0005-0000-0000-0000974F0000}"/>
    <cellStyle name="Comma 26 4 2 4 3 2 2" xfId="20410" xr:uid="{00000000-0005-0000-0000-0000984F0000}"/>
    <cellStyle name="Comma 26 4 2 4 3 2 3" xfId="20411" xr:uid="{00000000-0005-0000-0000-0000994F0000}"/>
    <cellStyle name="Comma 26 4 2 4 3 2 4" xfId="20412" xr:uid="{00000000-0005-0000-0000-00009A4F0000}"/>
    <cellStyle name="Comma 26 4 2 4 3 2 5" xfId="20413" xr:uid="{00000000-0005-0000-0000-00009B4F0000}"/>
    <cellStyle name="Comma 26 4 2 4 3 2 6" xfId="20414" xr:uid="{00000000-0005-0000-0000-00009C4F0000}"/>
    <cellStyle name="Comma 26 4 2 4 3 3" xfId="20415" xr:uid="{00000000-0005-0000-0000-00009D4F0000}"/>
    <cellStyle name="Comma 26 4 2 4 3 4" xfId="20416" xr:uid="{00000000-0005-0000-0000-00009E4F0000}"/>
    <cellStyle name="Comma 26 4 2 4 3 5" xfId="20417" xr:uid="{00000000-0005-0000-0000-00009F4F0000}"/>
    <cellStyle name="Comma 26 4 2 4 3 6" xfId="20418" xr:uid="{00000000-0005-0000-0000-0000A04F0000}"/>
    <cellStyle name="Comma 26 4 2 4 3 7" xfId="20419" xr:uid="{00000000-0005-0000-0000-0000A14F0000}"/>
    <cellStyle name="Comma 26 4 2 4 4" xfId="20420" xr:uid="{00000000-0005-0000-0000-0000A24F0000}"/>
    <cellStyle name="Comma 26 4 2 4 4 2" xfId="20421" xr:uid="{00000000-0005-0000-0000-0000A34F0000}"/>
    <cellStyle name="Comma 26 4 2 4 4 3" xfId="20422" xr:uid="{00000000-0005-0000-0000-0000A44F0000}"/>
    <cellStyle name="Comma 26 4 2 4 4 4" xfId="20423" xr:uid="{00000000-0005-0000-0000-0000A54F0000}"/>
    <cellStyle name="Comma 26 4 2 4 4 5" xfId="20424" xr:uid="{00000000-0005-0000-0000-0000A64F0000}"/>
    <cellStyle name="Comma 26 4 2 4 4 6" xfId="20425" xr:uid="{00000000-0005-0000-0000-0000A74F0000}"/>
    <cellStyle name="Comma 26 4 2 4 5" xfId="20426" xr:uid="{00000000-0005-0000-0000-0000A84F0000}"/>
    <cellStyle name="Comma 26 4 2 4 6" xfId="20427" xr:uid="{00000000-0005-0000-0000-0000A94F0000}"/>
    <cellStyle name="Comma 26 4 2 4 7" xfId="20428" xr:uid="{00000000-0005-0000-0000-0000AA4F0000}"/>
    <cellStyle name="Comma 26 4 2 4 8" xfId="20429" xr:uid="{00000000-0005-0000-0000-0000AB4F0000}"/>
    <cellStyle name="Comma 26 4 2 4 9" xfId="20430" xr:uid="{00000000-0005-0000-0000-0000AC4F0000}"/>
    <cellStyle name="Comma 26 4 2 5" xfId="20431" xr:uid="{00000000-0005-0000-0000-0000AD4F0000}"/>
    <cellStyle name="Comma 26 4 2 5 2" xfId="20432" xr:uid="{00000000-0005-0000-0000-0000AE4F0000}"/>
    <cellStyle name="Comma 26 4 2 5 2 2" xfId="20433" xr:uid="{00000000-0005-0000-0000-0000AF4F0000}"/>
    <cellStyle name="Comma 26 4 2 5 2 2 2" xfId="20434" xr:uid="{00000000-0005-0000-0000-0000B04F0000}"/>
    <cellStyle name="Comma 26 4 2 5 2 2 2 2" xfId="20435" xr:uid="{00000000-0005-0000-0000-0000B14F0000}"/>
    <cellStyle name="Comma 26 4 2 5 2 2 2 3" xfId="20436" xr:uid="{00000000-0005-0000-0000-0000B24F0000}"/>
    <cellStyle name="Comma 26 4 2 5 2 2 2 4" xfId="20437" xr:uid="{00000000-0005-0000-0000-0000B34F0000}"/>
    <cellStyle name="Comma 26 4 2 5 2 2 2 5" xfId="20438" xr:uid="{00000000-0005-0000-0000-0000B44F0000}"/>
    <cellStyle name="Comma 26 4 2 5 2 2 2 6" xfId="20439" xr:uid="{00000000-0005-0000-0000-0000B54F0000}"/>
    <cellStyle name="Comma 26 4 2 5 2 2 3" xfId="20440" xr:uid="{00000000-0005-0000-0000-0000B64F0000}"/>
    <cellStyle name="Comma 26 4 2 5 2 2 4" xfId="20441" xr:uid="{00000000-0005-0000-0000-0000B74F0000}"/>
    <cellStyle name="Comma 26 4 2 5 2 2 5" xfId="20442" xr:uid="{00000000-0005-0000-0000-0000B84F0000}"/>
    <cellStyle name="Comma 26 4 2 5 2 2 6" xfId="20443" xr:uid="{00000000-0005-0000-0000-0000B94F0000}"/>
    <cellStyle name="Comma 26 4 2 5 2 2 7" xfId="20444" xr:uid="{00000000-0005-0000-0000-0000BA4F0000}"/>
    <cellStyle name="Comma 26 4 2 5 2 3" xfId="20445" xr:uid="{00000000-0005-0000-0000-0000BB4F0000}"/>
    <cellStyle name="Comma 26 4 2 5 2 3 2" xfId="20446" xr:uid="{00000000-0005-0000-0000-0000BC4F0000}"/>
    <cellStyle name="Comma 26 4 2 5 2 3 3" xfId="20447" xr:uid="{00000000-0005-0000-0000-0000BD4F0000}"/>
    <cellStyle name="Comma 26 4 2 5 2 3 4" xfId="20448" xr:uid="{00000000-0005-0000-0000-0000BE4F0000}"/>
    <cellStyle name="Comma 26 4 2 5 2 3 5" xfId="20449" xr:uid="{00000000-0005-0000-0000-0000BF4F0000}"/>
    <cellStyle name="Comma 26 4 2 5 2 3 6" xfId="20450" xr:uid="{00000000-0005-0000-0000-0000C04F0000}"/>
    <cellStyle name="Comma 26 4 2 5 2 4" xfId="20451" xr:uid="{00000000-0005-0000-0000-0000C14F0000}"/>
    <cellStyle name="Comma 26 4 2 5 2 5" xfId="20452" xr:uid="{00000000-0005-0000-0000-0000C24F0000}"/>
    <cellStyle name="Comma 26 4 2 5 2 6" xfId="20453" xr:uid="{00000000-0005-0000-0000-0000C34F0000}"/>
    <cellStyle name="Comma 26 4 2 5 2 7" xfId="20454" xr:uid="{00000000-0005-0000-0000-0000C44F0000}"/>
    <cellStyle name="Comma 26 4 2 5 2 8" xfId="20455" xr:uid="{00000000-0005-0000-0000-0000C54F0000}"/>
    <cellStyle name="Comma 26 4 2 5 3" xfId="20456" xr:uid="{00000000-0005-0000-0000-0000C64F0000}"/>
    <cellStyle name="Comma 26 4 2 5 3 2" xfId="20457" xr:uid="{00000000-0005-0000-0000-0000C74F0000}"/>
    <cellStyle name="Comma 26 4 2 5 3 2 2" xfId="20458" xr:uid="{00000000-0005-0000-0000-0000C84F0000}"/>
    <cellStyle name="Comma 26 4 2 5 3 2 3" xfId="20459" xr:uid="{00000000-0005-0000-0000-0000C94F0000}"/>
    <cellStyle name="Comma 26 4 2 5 3 2 4" xfId="20460" xr:uid="{00000000-0005-0000-0000-0000CA4F0000}"/>
    <cellStyle name="Comma 26 4 2 5 3 2 5" xfId="20461" xr:uid="{00000000-0005-0000-0000-0000CB4F0000}"/>
    <cellStyle name="Comma 26 4 2 5 3 2 6" xfId="20462" xr:uid="{00000000-0005-0000-0000-0000CC4F0000}"/>
    <cellStyle name="Comma 26 4 2 5 3 3" xfId="20463" xr:uid="{00000000-0005-0000-0000-0000CD4F0000}"/>
    <cellStyle name="Comma 26 4 2 5 3 4" xfId="20464" xr:uid="{00000000-0005-0000-0000-0000CE4F0000}"/>
    <cellStyle name="Comma 26 4 2 5 3 5" xfId="20465" xr:uid="{00000000-0005-0000-0000-0000CF4F0000}"/>
    <cellStyle name="Comma 26 4 2 5 3 6" xfId="20466" xr:uid="{00000000-0005-0000-0000-0000D04F0000}"/>
    <cellStyle name="Comma 26 4 2 5 3 7" xfId="20467" xr:uid="{00000000-0005-0000-0000-0000D14F0000}"/>
    <cellStyle name="Comma 26 4 2 5 4" xfId="20468" xr:uid="{00000000-0005-0000-0000-0000D24F0000}"/>
    <cellStyle name="Comma 26 4 2 5 4 2" xfId="20469" xr:uid="{00000000-0005-0000-0000-0000D34F0000}"/>
    <cellStyle name="Comma 26 4 2 5 4 3" xfId="20470" xr:uid="{00000000-0005-0000-0000-0000D44F0000}"/>
    <cellStyle name="Comma 26 4 2 5 4 4" xfId="20471" xr:uid="{00000000-0005-0000-0000-0000D54F0000}"/>
    <cellStyle name="Comma 26 4 2 5 4 5" xfId="20472" xr:uid="{00000000-0005-0000-0000-0000D64F0000}"/>
    <cellStyle name="Comma 26 4 2 5 4 6" xfId="20473" xr:uid="{00000000-0005-0000-0000-0000D74F0000}"/>
    <cellStyle name="Comma 26 4 2 5 5" xfId="20474" xr:uid="{00000000-0005-0000-0000-0000D84F0000}"/>
    <cellStyle name="Comma 26 4 2 5 6" xfId="20475" xr:uid="{00000000-0005-0000-0000-0000D94F0000}"/>
    <cellStyle name="Comma 26 4 2 5 7" xfId="20476" xr:uid="{00000000-0005-0000-0000-0000DA4F0000}"/>
    <cellStyle name="Comma 26 4 2 5 8" xfId="20477" xr:uid="{00000000-0005-0000-0000-0000DB4F0000}"/>
    <cellStyle name="Comma 26 4 2 5 9" xfId="20478" xr:uid="{00000000-0005-0000-0000-0000DC4F0000}"/>
    <cellStyle name="Comma 26 4 2 6" xfId="20479" xr:uid="{00000000-0005-0000-0000-0000DD4F0000}"/>
    <cellStyle name="Comma 26 4 2 6 2" xfId="20480" xr:uid="{00000000-0005-0000-0000-0000DE4F0000}"/>
    <cellStyle name="Comma 26 4 2 6 2 2" xfId="20481" xr:uid="{00000000-0005-0000-0000-0000DF4F0000}"/>
    <cellStyle name="Comma 26 4 2 6 2 2 2" xfId="20482" xr:uid="{00000000-0005-0000-0000-0000E04F0000}"/>
    <cellStyle name="Comma 26 4 2 6 2 2 2 2" xfId="20483" xr:uid="{00000000-0005-0000-0000-0000E14F0000}"/>
    <cellStyle name="Comma 26 4 2 6 2 2 2 3" xfId="20484" xr:uid="{00000000-0005-0000-0000-0000E24F0000}"/>
    <cellStyle name="Comma 26 4 2 6 2 2 2 4" xfId="20485" xr:uid="{00000000-0005-0000-0000-0000E34F0000}"/>
    <cellStyle name="Comma 26 4 2 6 2 2 2 5" xfId="20486" xr:uid="{00000000-0005-0000-0000-0000E44F0000}"/>
    <cellStyle name="Comma 26 4 2 6 2 2 2 6" xfId="20487" xr:uid="{00000000-0005-0000-0000-0000E54F0000}"/>
    <cellStyle name="Comma 26 4 2 6 2 2 3" xfId="20488" xr:uid="{00000000-0005-0000-0000-0000E64F0000}"/>
    <cellStyle name="Comma 26 4 2 6 2 2 4" xfId="20489" xr:uid="{00000000-0005-0000-0000-0000E74F0000}"/>
    <cellStyle name="Comma 26 4 2 6 2 2 5" xfId="20490" xr:uid="{00000000-0005-0000-0000-0000E84F0000}"/>
    <cellStyle name="Comma 26 4 2 6 2 2 6" xfId="20491" xr:uid="{00000000-0005-0000-0000-0000E94F0000}"/>
    <cellStyle name="Comma 26 4 2 6 2 2 7" xfId="20492" xr:uid="{00000000-0005-0000-0000-0000EA4F0000}"/>
    <cellStyle name="Comma 26 4 2 6 2 3" xfId="20493" xr:uid="{00000000-0005-0000-0000-0000EB4F0000}"/>
    <cellStyle name="Comma 26 4 2 6 2 3 2" xfId="20494" xr:uid="{00000000-0005-0000-0000-0000EC4F0000}"/>
    <cellStyle name="Comma 26 4 2 6 2 3 3" xfId="20495" xr:uid="{00000000-0005-0000-0000-0000ED4F0000}"/>
    <cellStyle name="Comma 26 4 2 6 2 3 4" xfId="20496" xr:uid="{00000000-0005-0000-0000-0000EE4F0000}"/>
    <cellStyle name="Comma 26 4 2 6 2 3 5" xfId="20497" xr:uid="{00000000-0005-0000-0000-0000EF4F0000}"/>
    <cellStyle name="Comma 26 4 2 6 2 3 6" xfId="20498" xr:uid="{00000000-0005-0000-0000-0000F04F0000}"/>
    <cellStyle name="Comma 26 4 2 6 2 4" xfId="20499" xr:uid="{00000000-0005-0000-0000-0000F14F0000}"/>
    <cellStyle name="Comma 26 4 2 6 2 5" xfId="20500" xr:uid="{00000000-0005-0000-0000-0000F24F0000}"/>
    <cellStyle name="Comma 26 4 2 6 2 6" xfId="20501" xr:uid="{00000000-0005-0000-0000-0000F34F0000}"/>
    <cellStyle name="Comma 26 4 2 6 2 7" xfId="20502" xr:uid="{00000000-0005-0000-0000-0000F44F0000}"/>
    <cellStyle name="Comma 26 4 2 6 2 8" xfId="20503" xr:uid="{00000000-0005-0000-0000-0000F54F0000}"/>
    <cellStyle name="Comma 26 4 2 6 3" xfId="20504" xr:uid="{00000000-0005-0000-0000-0000F64F0000}"/>
    <cellStyle name="Comma 26 4 2 6 3 2" xfId="20505" xr:uid="{00000000-0005-0000-0000-0000F74F0000}"/>
    <cellStyle name="Comma 26 4 2 6 3 2 2" xfId="20506" xr:uid="{00000000-0005-0000-0000-0000F84F0000}"/>
    <cellStyle name="Comma 26 4 2 6 3 2 3" xfId="20507" xr:uid="{00000000-0005-0000-0000-0000F94F0000}"/>
    <cellStyle name="Comma 26 4 2 6 3 2 4" xfId="20508" xr:uid="{00000000-0005-0000-0000-0000FA4F0000}"/>
    <cellStyle name="Comma 26 4 2 6 3 2 5" xfId="20509" xr:uid="{00000000-0005-0000-0000-0000FB4F0000}"/>
    <cellStyle name="Comma 26 4 2 6 3 2 6" xfId="20510" xr:uid="{00000000-0005-0000-0000-0000FC4F0000}"/>
    <cellStyle name="Comma 26 4 2 6 3 3" xfId="20511" xr:uid="{00000000-0005-0000-0000-0000FD4F0000}"/>
    <cellStyle name="Comma 26 4 2 6 3 4" xfId="20512" xr:uid="{00000000-0005-0000-0000-0000FE4F0000}"/>
    <cellStyle name="Comma 26 4 2 6 3 5" xfId="20513" xr:uid="{00000000-0005-0000-0000-0000FF4F0000}"/>
    <cellStyle name="Comma 26 4 2 6 3 6" xfId="20514" xr:uid="{00000000-0005-0000-0000-000000500000}"/>
    <cellStyle name="Comma 26 4 2 6 3 7" xfId="20515" xr:uid="{00000000-0005-0000-0000-000001500000}"/>
    <cellStyle name="Comma 26 4 2 6 4" xfId="20516" xr:uid="{00000000-0005-0000-0000-000002500000}"/>
    <cellStyle name="Comma 26 4 2 6 4 2" xfId="20517" xr:uid="{00000000-0005-0000-0000-000003500000}"/>
    <cellStyle name="Comma 26 4 2 6 4 3" xfId="20518" xr:uid="{00000000-0005-0000-0000-000004500000}"/>
    <cellStyle name="Comma 26 4 2 6 4 4" xfId="20519" xr:uid="{00000000-0005-0000-0000-000005500000}"/>
    <cellStyle name="Comma 26 4 2 6 4 5" xfId="20520" xr:uid="{00000000-0005-0000-0000-000006500000}"/>
    <cellStyle name="Comma 26 4 2 6 4 6" xfId="20521" xr:uid="{00000000-0005-0000-0000-000007500000}"/>
    <cellStyle name="Comma 26 4 2 6 5" xfId="20522" xr:uid="{00000000-0005-0000-0000-000008500000}"/>
    <cellStyle name="Comma 26 4 2 6 6" xfId="20523" xr:uid="{00000000-0005-0000-0000-000009500000}"/>
    <cellStyle name="Comma 26 4 2 6 7" xfId="20524" xr:uid="{00000000-0005-0000-0000-00000A500000}"/>
    <cellStyle name="Comma 26 4 2 6 8" xfId="20525" xr:uid="{00000000-0005-0000-0000-00000B500000}"/>
    <cellStyle name="Comma 26 4 2 6 9" xfId="20526" xr:uid="{00000000-0005-0000-0000-00000C500000}"/>
    <cellStyle name="Comma 26 4 2 7" xfId="20527" xr:uid="{00000000-0005-0000-0000-00000D500000}"/>
    <cellStyle name="Comma 26 4 2 7 2" xfId="20528" xr:uid="{00000000-0005-0000-0000-00000E500000}"/>
    <cellStyle name="Comma 26 4 2 7 2 2" xfId="20529" xr:uid="{00000000-0005-0000-0000-00000F500000}"/>
    <cellStyle name="Comma 26 4 2 7 2 2 2" xfId="20530" xr:uid="{00000000-0005-0000-0000-000010500000}"/>
    <cellStyle name="Comma 26 4 2 7 2 2 3" xfId="20531" xr:uid="{00000000-0005-0000-0000-000011500000}"/>
    <cellStyle name="Comma 26 4 2 7 2 2 4" xfId="20532" xr:uid="{00000000-0005-0000-0000-000012500000}"/>
    <cellStyle name="Comma 26 4 2 7 2 2 5" xfId="20533" xr:uid="{00000000-0005-0000-0000-000013500000}"/>
    <cellStyle name="Comma 26 4 2 7 2 2 6" xfId="20534" xr:uid="{00000000-0005-0000-0000-000014500000}"/>
    <cellStyle name="Comma 26 4 2 7 2 3" xfId="20535" xr:uid="{00000000-0005-0000-0000-000015500000}"/>
    <cellStyle name="Comma 26 4 2 7 2 4" xfId="20536" xr:uid="{00000000-0005-0000-0000-000016500000}"/>
    <cellStyle name="Comma 26 4 2 7 2 5" xfId="20537" xr:uid="{00000000-0005-0000-0000-000017500000}"/>
    <cellStyle name="Comma 26 4 2 7 2 6" xfId="20538" xr:uid="{00000000-0005-0000-0000-000018500000}"/>
    <cellStyle name="Comma 26 4 2 7 2 7" xfId="20539" xr:uid="{00000000-0005-0000-0000-000019500000}"/>
    <cellStyle name="Comma 26 4 2 7 3" xfId="20540" xr:uid="{00000000-0005-0000-0000-00001A500000}"/>
    <cellStyle name="Comma 26 4 2 7 3 2" xfId="20541" xr:uid="{00000000-0005-0000-0000-00001B500000}"/>
    <cellStyle name="Comma 26 4 2 7 3 3" xfId="20542" xr:uid="{00000000-0005-0000-0000-00001C500000}"/>
    <cellStyle name="Comma 26 4 2 7 3 4" xfId="20543" xr:uid="{00000000-0005-0000-0000-00001D500000}"/>
    <cellStyle name="Comma 26 4 2 7 3 5" xfId="20544" xr:uid="{00000000-0005-0000-0000-00001E500000}"/>
    <cellStyle name="Comma 26 4 2 7 3 6" xfId="20545" xr:uid="{00000000-0005-0000-0000-00001F500000}"/>
    <cellStyle name="Comma 26 4 2 7 4" xfId="20546" xr:uid="{00000000-0005-0000-0000-000020500000}"/>
    <cellStyle name="Comma 26 4 2 7 5" xfId="20547" xr:uid="{00000000-0005-0000-0000-000021500000}"/>
    <cellStyle name="Comma 26 4 2 7 6" xfId="20548" xr:uid="{00000000-0005-0000-0000-000022500000}"/>
    <cellStyle name="Comma 26 4 2 7 7" xfId="20549" xr:uid="{00000000-0005-0000-0000-000023500000}"/>
    <cellStyle name="Comma 26 4 2 7 8" xfId="20550" xr:uid="{00000000-0005-0000-0000-000024500000}"/>
    <cellStyle name="Comma 26 4 2 8" xfId="20551" xr:uid="{00000000-0005-0000-0000-000025500000}"/>
    <cellStyle name="Comma 26 4 2 8 2" xfId="20552" xr:uid="{00000000-0005-0000-0000-000026500000}"/>
    <cellStyle name="Comma 26 4 2 8 2 2" xfId="20553" xr:uid="{00000000-0005-0000-0000-000027500000}"/>
    <cellStyle name="Comma 26 4 2 8 2 3" xfId="20554" xr:uid="{00000000-0005-0000-0000-000028500000}"/>
    <cellStyle name="Comma 26 4 2 8 2 4" xfId="20555" xr:uid="{00000000-0005-0000-0000-000029500000}"/>
    <cellStyle name="Comma 26 4 2 8 2 5" xfId="20556" xr:uid="{00000000-0005-0000-0000-00002A500000}"/>
    <cellStyle name="Comma 26 4 2 8 2 6" xfId="20557" xr:uid="{00000000-0005-0000-0000-00002B500000}"/>
    <cellStyle name="Comma 26 4 2 8 3" xfId="20558" xr:uid="{00000000-0005-0000-0000-00002C500000}"/>
    <cellStyle name="Comma 26 4 2 8 4" xfId="20559" xr:uid="{00000000-0005-0000-0000-00002D500000}"/>
    <cellStyle name="Comma 26 4 2 8 5" xfId="20560" xr:uid="{00000000-0005-0000-0000-00002E500000}"/>
    <cellStyle name="Comma 26 4 2 8 6" xfId="20561" xr:uid="{00000000-0005-0000-0000-00002F500000}"/>
    <cellStyle name="Comma 26 4 2 8 7" xfId="20562" xr:uid="{00000000-0005-0000-0000-000030500000}"/>
    <cellStyle name="Comma 26 4 2 9" xfId="20563" xr:uid="{00000000-0005-0000-0000-000031500000}"/>
    <cellStyle name="Comma 26 4 2 9 2" xfId="20564" xr:uid="{00000000-0005-0000-0000-000032500000}"/>
    <cellStyle name="Comma 26 4 2 9 3" xfId="20565" xr:uid="{00000000-0005-0000-0000-000033500000}"/>
    <cellStyle name="Comma 26 4 2 9 4" xfId="20566" xr:uid="{00000000-0005-0000-0000-000034500000}"/>
    <cellStyle name="Comma 26 4 2 9 5" xfId="20567" xr:uid="{00000000-0005-0000-0000-000035500000}"/>
    <cellStyle name="Comma 26 4 2 9 6" xfId="20568" xr:uid="{00000000-0005-0000-0000-000036500000}"/>
    <cellStyle name="Comma 26 4 3" xfId="20569" xr:uid="{00000000-0005-0000-0000-000037500000}"/>
    <cellStyle name="Comma 26 4 3 2" xfId="20570" xr:uid="{00000000-0005-0000-0000-000038500000}"/>
    <cellStyle name="Comma 26 4 3 2 2" xfId="20571" xr:uid="{00000000-0005-0000-0000-000039500000}"/>
    <cellStyle name="Comma 26 4 3 2 2 2" xfId="20572" xr:uid="{00000000-0005-0000-0000-00003A500000}"/>
    <cellStyle name="Comma 26 4 3 2 2 2 2" xfId="20573" xr:uid="{00000000-0005-0000-0000-00003B500000}"/>
    <cellStyle name="Comma 26 4 3 2 2 2 3" xfId="20574" xr:uid="{00000000-0005-0000-0000-00003C500000}"/>
    <cellStyle name="Comma 26 4 3 2 2 2 4" xfId="20575" xr:uid="{00000000-0005-0000-0000-00003D500000}"/>
    <cellStyle name="Comma 26 4 3 2 2 2 5" xfId="20576" xr:uid="{00000000-0005-0000-0000-00003E500000}"/>
    <cellStyle name="Comma 26 4 3 2 2 2 6" xfId="20577" xr:uid="{00000000-0005-0000-0000-00003F500000}"/>
    <cellStyle name="Comma 26 4 3 2 2 3" xfId="20578" xr:uid="{00000000-0005-0000-0000-000040500000}"/>
    <cellStyle name="Comma 26 4 3 2 2 4" xfId="20579" xr:uid="{00000000-0005-0000-0000-000041500000}"/>
    <cellStyle name="Comma 26 4 3 2 2 5" xfId="20580" xr:uid="{00000000-0005-0000-0000-000042500000}"/>
    <cellStyle name="Comma 26 4 3 2 2 6" xfId="20581" xr:uid="{00000000-0005-0000-0000-000043500000}"/>
    <cellStyle name="Comma 26 4 3 2 2 7" xfId="20582" xr:uid="{00000000-0005-0000-0000-000044500000}"/>
    <cellStyle name="Comma 26 4 3 2 3" xfId="20583" xr:uid="{00000000-0005-0000-0000-000045500000}"/>
    <cellStyle name="Comma 26 4 3 2 3 2" xfId="20584" xr:uid="{00000000-0005-0000-0000-000046500000}"/>
    <cellStyle name="Comma 26 4 3 2 3 3" xfId="20585" xr:uid="{00000000-0005-0000-0000-000047500000}"/>
    <cellStyle name="Comma 26 4 3 2 3 4" xfId="20586" xr:uid="{00000000-0005-0000-0000-000048500000}"/>
    <cellStyle name="Comma 26 4 3 2 3 5" xfId="20587" xr:uid="{00000000-0005-0000-0000-000049500000}"/>
    <cellStyle name="Comma 26 4 3 2 3 6" xfId="20588" xr:uid="{00000000-0005-0000-0000-00004A500000}"/>
    <cellStyle name="Comma 26 4 3 2 4" xfId="20589" xr:uid="{00000000-0005-0000-0000-00004B500000}"/>
    <cellStyle name="Comma 26 4 3 2 5" xfId="20590" xr:uid="{00000000-0005-0000-0000-00004C500000}"/>
    <cellStyle name="Comma 26 4 3 2 6" xfId="20591" xr:uid="{00000000-0005-0000-0000-00004D500000}"/>
    <cellStyle name="Comma 26 4 3 2 7" xfId="20592" xr:uid="{00000000-0005-0000-0000-00004E500000}"/>
    <cellStyle name="Comma 26 4 3 2 8" xfId="20593" xr:uid="{00000000-0005-0000-0000-00004F500000}"/>
    <cellStyle name="Comma 26 4 3 3" xfId="20594" xr:uid="{00000000-0005-0000-0000-000050500000}"/>
    <cellStyle name="Comma 26 4 3 3 2" xfId="20595" xr:uid="{00000000-0005-0000-0000-000051500000}"/>
    <cellStyle name="Comma 26 4 3 3 2 2" xfId="20596" xr:uid="{00000000-0005-0000-0000-000052500000}"/>
    <cellStyle name="Comma 26 4 3 3 2 3" xfId="20597" xr:uid="{00000000-0005-0000-0000-000053500000}"/>
    <cellStyle name="Comma 26 4 3 3 2 4" xfId="20598" xr:uid="{00000000-0005-0000-0000-000054500000}"/>
    <cellStyle name="Comma 26 4 3 3 2 5" xfId="20599" xr:uid="{00000000-0005-0000-0000-000055500000}"/>
    <cellStyle name="Comma 26 4 3 3 2 6" xfId="20600" xr:uid="{00000000-0005-0000-0000-000056500000}"/>
    <cellStyle name="Comma 26 4 3 3 3" xfId="20601" xr:uid="{00000000-0005-0000-0000-000057500000}"/>
    <cellStyle name="Comma 26 4 3 3 4" xfId="20602" xr:uid="{00000000-0005-0000-0000-000058500000}"/>
    <cellStyle name="Comma 26 4 3 3 5" xfId="20603" xr:uid="{00000000-0005-0000-0000-000059500000}"/>
    <cellStyle name="Comma 26 4 3 3 6" xfId="20604" xr:uid="{00000000-0005-0000-0000-00005A500000}"/>
    <cellStyle name="Comma 26 4 3 3 7" xfId="20605" xr:uid="{00000000-0005-0000-0000-00005B500000}"/>
    <cellStyle name="Comma 26 4 3 4" xfId="20606" xr:uid="{00000000-0005-0000-0000-00005C500000}"/>
    <cellStyle name="Comma 26 4 3 4 2" xfId="20607" xr:uid="{00000000-0005-0000-0000-00005D500000}"/>
    <cellStyle name="Comma 26 4 3 4 3" xfId="20608" xr:uid="{00000000-0005-0000-0000-00005E500000}"/>
    <cellStyle name="Comma 26 4 3 4 4" xfId="20609" xr:uid="{00000000-0005-0000-0000-00005F500000}"/>
    <cellStyle name="Comma 26 4 3 4 5" xfId="20610" xr:uid="{00000000-0005-0000-0000-000060500000}"/>
    <cellStyle name="Comma 26 4 3 4 6" xfId="20611" xr:uid="{00000000-0005-0000-0000-000061500000}"/>
    <cellStyle name="Comma 26 4 3 5" xfId="20612" xr:uid="{00000000-0005-0000-0000-000062500000}"/>
    <cellStyle name="Comma 26 4 3 6" xfId="20613" xr:uid="{00000000-0005-0000-0000-000063500000}"/>
    <cellStyle name="Comma 26 4 3 7" xfId="20614" xr:uid="{00000000-0005-0000-0000-000064500000}"/>
    <cellStyle name="Comma 26 4 3 8" xfId="20615" xr:uid="{00000000-0005-0000-0000-000065500000}"/>
    <cellStyle name="Comma 26 4 3 9" xfId="20616" xr:uid="{00000000-0005-0000-0000-000066500000}"/>
    <cellStyle name="Comma 26 4 4" xfId="20617" xr:uid="{00000000-0005-0000-0000-000067500000}"/>
    <cellStyle name="Comma 26 4 4 2" xfId="20618" xr:uid="{00000000-0005-0000-0000-000068500000}"/>
    <cellStyle name="Comma 26 4 4 2 2" xfId="20619" xr:uid="{00000000-0005-0000-0000-000069500000}"/>
    <cellStyle name="Comma 26 4 4 2 2 2" xfId="20620" xr:uid="{00000000-0005-0000-0000-00006A500000}"/>
    <cellStyle name="Comma 26 4 4 2 2 2 2" xfId="20621" xr:uid="{00000000-0005-0000-0000-00006B500000}"/>
    <cellStyle name="Comma 26 4 4 2 2 2 3" xfId="20622" xr:uid="{00000000-0005-0000-0000-00006C500000}"/>
    <cellStyle name="Comma 26 4 4 2 2 2 4" xfId="20623" xr:uid="{00000000-0005-0000-0000-00006D500000}"/>
    <cellStyle name="Comma 26 4 4 2 2 2 5" xfId="20624" xr:uid="{00000000-0005-0000-0000-00006E500000}"/>
    <cellStyle name="Comma 26 4 4 2 2 2 6" xfId="20625" xr:uid="{00000000-0005-0000-0000-00006F500000}"/>
    <cellStyle name="Comma 26 4 4 2 2 3" xfId="20626" xr:uid="{00000000-0005-0000-0000-000070500000}"/>
    <cellStyle name="Comma 26 4 4 2 2 4" xfId="20627" xr:uid="{00000000-0005-0000-0000-000071500000}"/>
    <cellStyle name="Comma 26 4 4 2 2 5" xfId="20628" xr:uid="{00000000-0005-0000-0000-000072500000}"/>
    <cellStyle name="Comma 26 4 4 2 2 6" xfId="20629" xr:uid="{00000000-0005-0000-0000-000073500000}"/>
    <cellStyle name="Comma 26 4 4 2 2 7" xfId="20630" xr:uid="{00000000-0005-0000-0000-000074500000}"/>
    <cellStyle name="Comma 26 4 4 2 3" xfId="20631" xr:uid="{00000000-0005-0000-0000-000075500000}"/>
    <cellStyle name="Comma 26 4 4 2 3 2" xfId="20632" xr:uid="{00000000-0005-0000-0000-000076500000}"/>
    <cellStyle name="Comma 26 4 4 2 3 3" xfId="20633" xr:uid="{00000000-0005-0000-0000-000077500000}"/>
    <cellStyle name="Comma 26 4 4 2 3 4" xfId="20634" xr:uid="{00000000-0005-0000-0000-000078500000}"/>
    <cellStyle name="Comma 26 4 4 2 3 5" xfId="20635" xr:uid="{00000000-0005-0000-0000-000079500000}"/>
    <cellStyle name="Comma 26 4 4 2 3 6" xfId="20636" xr:uid="{00000000-0005-0000-0000-00007A500000}"/>
    <cellStyle name="Comma 26 4 4 2 4" xfId="20637" xr:uid="{00000000-0005-0000-0000-00007B500000}"/>
    <cellStyle name="Comma 26 4 4 2 5" xfId="20638" xr:uid="{00000000-0005-0000-0000-00007C500000}"/>
    <cellStyle name="Comma 26 4 4 2 6" xfId="20639" xr:uid="{00000000-0005-0000-0000-00007D500000}"/>
    <cellStyle name="Comma 26 4 4 2 7" xfId="20640" xr:uid="{00000000-0005-0000-0000-00007E500000}"/>
    <cellStyle name="Comma 26 4 4 2 8" xfId="20641" xr:uid="{00000000-0005-0000-0000-00007F500000}"/>
    <cellStyle name="Comma 26 4 4 3" xfId="20642" xr:uid="{00000000-0005-0000-0000-000080500000}"/>
    <cellStyle name="Comma 26 4 4 3 2" xfId="20643" xr:uid="{00000000-0005-0000-0000-000081500000}"/>
    <cellStyle name="Comma 26 4 4 3 2 2" xfId="20644" xr:uid="{00000000-0005-0000-0000-000082500000}"/>
    <cellStyle name="Comma 26 4 4 3 2 3" xfId="20645" xr:uid="{00000000-0005-0000-0000-000083500000}"/>
    <cellStyle name="Comma 26 4 4 3 2 4" xfId="20646" xr:uid="{00000000-0005-0000-0000-000084500000}"/>
    <cellStyle name="Comma 26 4 4 3 2 5" xfId="20647" xr:uid="{00000000-0005-0000-0000-000085500000}"/>
    <cellStyle name="Comma 26 4 4 3 2 6" xfId="20648" xr:uid="{00000000-0005-0000-0000-000086500000}"/>
    <cellStyle name="Comma 26 4 4 3 3" xfId="20649" xr:uid="{00000000-0005-0000-0000-000087500000}"/>
    <cellStyle name="Comma 26 4 4 3 4" xfId="20650" xr:uid="{00000000-0005-0000-0000-000088500000}"/>
    <cellStyle name="Comma 26 4 4 3 5" xfId="20651" xr:uid="{00000000-0005-0000-0000-000089500000}"/>
    <cellStyle name="Comma 26 4 4 3 6" xfId="20652" xr:uid="{00000000-0005-0000-0000-00008A500000}"/>
    <cellStyle name="Comma 26 4 4 3 7" xfId="20653" xr:uid="{00000000-0005-0000-0000-00008B500000}"/>
    <cellStyle name="Comma 26 4 4 4" xfId="20654" xr:uid="{00000000-0005-0000-0000-00008C500000}"/>
    <cellStyle name="Comma 26 4 4 4 2" xfId="20655" xr:uid="{00000000-0005-0000-0000-00008D500000}"/>
    <cellStyle name="Comma 26 4 4 4 3" xfId="20656" xr:uid="{00000000-0005-0000-0000-00008E500000}"/>
    <cellStyle name="Comma 26 4 4 4 4" xfId="20657" xr:uid="{00000000-0005-0000-0000-00008F500000}"/>
    <cellStyle name="Comma 26 4 4 4 5" xfId="20658" xr:uid="{00000000-0005-0000-0000-000090500000}"/>
    <cellStyle name="Comma 26 4 4 4 6" xfId="20659" xr:uid="{00000000-0005-0000-0000-000091500000}"/>
    <cellStyle name="Comma 26 4 4 5" xfId="20660" xr:uid="{00000000-0005-0000-0000-000092500000}"/>
    <cellStyle name="Comma 26 4 4 6" xfId="20661" xr:uid="{00000000-0005-0000-0000-000093500000}"/>
    <cellStyle name="Comma 26 4 4 7" xfId="20662" xr:uid="{00000000-0005-0000-0000-000094500000}"/>
    <cellStyle name="Comma 26 4 4 8" xfId="20663" xr:uid="{00000000-0005-0000-0000-000095500000}"/>
    <cellStyle name="Comma 26 4 4 9" xfId="20664" xr:uid="{00000000-0005-0000-0000-000096500000}"/>
    <cellStyle name="Comma 26 4 5" xfId="20665" xr:uid="{00000000-0005-0000-0000-000097500000}"/>
    <cellStyle name="Comma 26 4 5 2" xfId="20666" xr:uid="{00000000-0005-0000-0000-000098500000}"/>
    <cellStyle name="Comma 26 4 5 2 2" xfId="20667" xr:uid="{00000000-0005-0000-0000-000099500000}"/>
    <cellStyle name="Comma 26 4 5 2 2 2" xfId="20668" xr:uid="{00000000-0005-0000-0000-00009A500000}"/>
    <cellStyle name="Comma 26 4 5 2 2 2 2" xfId="20669" xr:uid="{00000000-0005-0000-0000-00009B500000}"/>
    <cellStyle name="Comma 26 4 5 2 2 2 3" xfId="20670" xr:uid="{00000000-0005-0000-0000-00009C500000}"/>
    <cellStyle name="Comma 26 4 5 2 2 2 4" xfId="20671" xr:uid="{00000000-0005-0000-0000-00009D500000}"/>
    <cellStyle name="Comma 26 4 5 2 2 2 5" xfId="20672" xr:uid="{00000000-0005-0000-0000-00009E500000}"/>
    <cellStyle name="Comma 26 4 5 2 2 2 6" xfId="20673" xr:uid="{00000000-0005-0000-0000-00009F500000}"/>
    <cellStyle name="Comma 26 4 5 2 2 3" xfId="20674" xr:uid="{00000000-0005-0000-0000-0000A0500000}"/>
    <cellStyle name="Comma 26 4 5 2 2 4" xfId="20675" xr:uid="{00000000-0005-0000-0000-0000A1500000}"/>
    <cellStyle name="Comma 26 4 5 2 2 5" xfId="20676" xr:uid="{00000000-0005-0000-0000-0000A2500000}"/>
    <cellStyle name="Comma 26 4 5 2 2 6" xfId="20677" xr:uid="{00000000-0005-0000-0000-0000A3500000}"/>
    <cellStyle name="Comma 26 4 5 2 2 7" xfId="20678" xr:uid="{00000000-0005-0000-0000-0000A4500000}"/>
    <cellStyle name="Comma 26 4 5 2 3" xfId="20679" xr:uid="{00000000-0005-0000-0000-0000A5500000}"/>
    <cellStyle name="Comma 26 4 5 2 3 2" xfId="20680" xr:uid="{00000000-0005-0000-0000-0000A6500000}"/>
    <cellStyle name="Comma 26 4 5 2 3 3" xfId="20681" xr:uid="{00000000-0005-0000-0000-0000A7500000}"/>
    <cellStyle name="Comma 26 4 5 2 3 4" xfId="20682" xr:uid="{00000000-0005-0000-0000-0000A8500000}"/>
    <cellStyle name="Comma 26 4 5 2 3 5" xfId="20683" xr:uid="{00000000-0005-0000-0000-0000A9500000}"/>
    <cellStyle name="Comma 26 4 5 2 3 6" xfId="20684" xr:uid="{00000000-0005-0000-0000-0000AA500000}"/>
    <cellStyle name="Comma 26 4 5 2 4" xfId="20685" xr:uid="{00000000-0005-0000-0000-0000AB500000}"/>
    <cellStyle name="Comma 26 4 5 2 5" xfId="20686" xr:uid="{00000000-0005-0000-0000-0000AC500000}"/>
    <cellStyle name="Comma 26 4 5 2 6" xfId="20687" xr:uid="{00000000-0005-0000-0000-0000AD500000}"/>
    <cellStyle name="Comma 26 4 5 2 7" xfId="20688" xr:uid="{00000000-0005-0000-0000-0000AE500000}"/>
    <cellStyle name="Comma 26 4 5 2 8" xfId="20689" xr:uid="{00000000-0005-0000-0000-0000AF500000}"/>
    <cellStyle name="Comma 26 4 5 3" xfId="20690" xr:uid="{00000000-0005-0000-0000-0000B0500000}"/>
    <cellStyle name="Comma 26 4 5 3 2" xfId="20691" xr:uid="{00000000-0005-0000-0000-0000B1500000}"/>
    <cellStyle name="Comma 26 4 5 3 2 2" xfId="20692" xr:uid="{00000000-0005-0000-0000-0000B2500000}"/>
    <cellStyle name="Comma 26 4 5 3 2 3" xfId="20693" xr:uid="{00000000-0005-0000-0000-0000B3500000}"/>
    <cellStyle name="Comma 26 4 5 3 2 4" xfId="20694" xr:uid="{00000000-0005-0000-0000-0000B4500000}"/>
    <cellStyle name="Comma 26 4 5 3 2 5" xfId="20695" xr:uid="{00000000-0005-0000-0000-0000B5500000}"/>
    <cellStyle name="Comma 26 4 5 3 2 6" xfId="20696" xr:uid="{00000000-0005-0000-0000-0000B6500000}"/>
    <cellStyle name="Comma 26 4 5 3 3" xfId="20697" xr:uid="{00000000-0005-0000-0000-0000B7500000}"/>
    <cellStyle name="Comma 26 4 5 3 4" xfId="20698" xr:uid="{00000000-0005-0000-0000-0000B8500000}"/>
    <cellStyle name="Comma 26 4 5 3 5" xfId="20699" xr:uid="{00000000-0005-0000-0000-0000B9500000}"/>
    <cellStyle name="Comma 26 4 5 3 6" xfId="20700" xr:uid="{00000000-0005-0000-0000-0000BA500000}"/>
    <cellStyle name="Comma 26 4 5 3 7" xfId="20701" xr:uid="{00000000-0005-0000-0000-0000BB500000}"/>
    <cellStyle name="Comma 26 4 5 4" xfId="20702" xr:uid="{00000000-0005-0000-0000-0000BC500000}"/>
    <cellStyle name="Comma 26 4 5 4 2" xfId="20703" xr:uid="{00000000-0005-0000-0000-0000BD500000}"/>
    <cellStyle name="Comma 26 4 5 4 3" xfId="20704" xr:uid="{00000000-0005-0000-0000-0000BE500000}"/>
    <cellStyle name="Comma 26 4 5 4 4" xfId="20705" xr:uid="{00000000-0005-0000-0000-0000BF500000}"/>
    <cellStyle name="Comma 26 4 5 4 5" xfId="20706" xr:uid="{00000000-0005-0000-0000-0000C0500000}"/>
    <cellStyle name="Comma 26 4 5 4 6" xfId="20707" xr:uid="{00000000-0005-0000-0000-0000C1500000}"/>
    <cellStyle name="Comma 26 4 5 5" xfId="20708" xr:uid="{00000000-0005-0000-0000-0000C2500000}"/>
    <cellStyle name="Comma 26 4 5 6" xfId="20709" xr:uid="{00000000-0005-0000-0000-0000C3500000}"/>
    <cellStyle name="Comma 26 4 5 7" xfId="20710" xr:uid="{00000000-0005-0000-0000-0000C4500000}"/>
    <cellStyle name="Comma 26 4 5 8" xfId="20711" xr:uid="{00000000-0005-0000-0000-0000C5500000}"/>
    <cellStyle name="Comma 26 4 5 9" xfId="20712" xr:uid="{00000000-0005-0000-0000-0000C6500000}"/>
    <cellStyle name="Comma 26 4 6" xfId="20713" xr:uid="{00000000-0005-0000-0000-0000C7500000}"/>
    <cellStyle name="Comma 26 4 6 2" xfId="20714" xr:uid="{00000000-0005-0000-0000-0000C8500000}"/>
    <cellStyle name="Comma 26 4 6 2 2" xfId="20715" xr:uid="{00000000-0005-0000-0000-0000C9500000}"/>
    <cellStyle name="Comma 26 4 6 2 2 2" xfId="20716" xr:uid="{00000000-0005-0000-0000-0000CA500000}"/>
    <cellStyle name="Comma 26 4 6 2 2 2 2" xfId="20717" xr:uid="{00000000-0005-0000-0000-0000CB500000}"/>
    <cellStyle name="Comma 26 4 6 2 2 2 3" xfId="20718" xr:uid="{00000000-0005-0000-0000-0000CC500000}"/>
    <cellStyle name="Comma 26 4 6 2 2 2 4" xfId="20719" xr:uid="{00000000-0005-0000-0000-0000CD500000}"/>
    <cellStyle name="Comma 26 4 6 2 2 2 5" xfId="20720" xr:uid="{00000000-0005-0000-0000-0000CE500000}"/>
    <cellStyle name="Comma 26 4 6 2 2 2 6" xfId="20721" xr:uid="{00000000-0005-0000-0000-0000CF500000}"/>
    <cellStyle name="Comma 26 4 6 2 2 3" xfId="20722" xr:uid="{00000000-0005-0000-0000-0000D0500000}"/>
    <cellStyle name="Comma 26 4 6 2 2 4" xfId="20723" xr:uid="{00000000-0005-0000-0000-0000D1500000}"/>
    <cellStyle name="Comma 26 4 6 2 2 5" xfId="20724" xr:uid="{00000000-0005-0000-0000-0000D2500000}"/>
    <cellStyle name="Comma 26 4 6 2 2 6" xfId="20725" xr:uid="{00000000-0005-0000-0000-0000D3500000}"/>
    <cellStyle name="Comma 26 4 6 2 2 7" xfId="20726" xr:uid="{00000000-0005-0000-0000-0000D4500000}"/>
    <cellStyle name="Comma 26 4 6 2 3" xfId="20727" xr:uid="{00000000-0005-0000-0000-0000D5500000}"/>
    <cellStyle name="Comma 26 4 6 2 3 2" xfId="20728" xr:uid="{00000000-0005-0000-0000-0000D6500000}"/>
    <cellStyle name="Comma 26 4 6 2 3 3" xfId="20729" xr:uid="{00000000-0005-0000-0000-0000D7500000}"/>
    <cellStyle name="Comma 26 4 6 2 3 4" xfId="20730" xr:uid="{00000000-0005-0000-0000-0000D8500000}"/>
    <cellStyle name="Comma 26 4 6 2 3 5" xfId="20731" xr:uid="{00000000-0005-0000-0000-0000D9500000}"/>
    <cellStyle name="Comma 26 4 6 2 3 6" xfId="20732" xr:uid="{00000000-0005-0000-0000-0000DA500000}"/>
    <cellStyle name="Comma 26 4 6 2 4" xfId="20733" xr:uid="{00000000-0005-0000-0000-0000DB500000}"/>
    <cellStyle name="Comma 26 4 6 2 5" xfId="20734" xr:uid="{00000000-0005-0000-0000-0000DC500000}"/>
    <cellStyle name="Comma 26 4 6 2 6" xfId="20735" xr:uid="{00000000-0005-0000-0000-0000DD500000}"/>
    <cellStyle name="Comma 26 4 6 2 7" xfId="20736" xr:uid="{00000000-0005-0000-0000-0000DE500000}"/>
    <cellStyle name="Comma 26 4 6 2 8" xfId="20737" xr:uid="{00000000-0005-0000-0000-0000DF500000}"/>
    <cellStyle name="Comma 26 4 6 3" xfId="20738" xr:uid="{00000000-0005-0000-0000-0000E0500000}"/>
    <cellStyle name="Comma 26 4 6 3 2" xfId="20739" xr:uid="{00000000-0005-0000-0000-0000E1500000}"/>
    <cellStyle name="Comma 26 4 6 3 2 2" xfId="20740" xr:uid="{00000000-0005-0000-0000-0000E2500000}"/>
    <cellStyle name="Comma 26 4 6 3 2 3" xfId="20741" xr:uid="{00000000-0005-0000-0000-0000E3500000}"/>
    <cellStyle name="Comma 26 4 6 3 2 4" xfId="20742" xr:uid="{00000000-0005-0000-0000-0000E4500000}"/>
    <cellStyle name="Comma 26 4 6 3 2 5" xfId="20743" xr:uid="{00000000-0005-0000-0000-0000E5500000}"/>
    <cellStyle name="Comma 26 4 6 3 2 6" xfId="20744" xr:uid="{00000000-0005-0000-0000-0000E6500000}"/>
    <cellStyle name="Comma 26 4 6 3 3" xfId="20745" xr:uid="{00000000-0005-0000-0000-0000E7500000}"/>
    <cellStyle name="Comma 26 4 6 3 4" xfId="20746" xr:uid="{00000000-0005-0000-0000-0000E8500000}"/>
    <cellStyle name="Comma 26 4 6 3 5" xfId="20747" xr:uid="{00000000-0005-0000-0000-0000E9500000}"/>
    <cellStyle name="Comma 26 4 6 3 6" xfId="20748" xr:uid="{00000000-0005-0000-0000-0000EA500000}"/>
    <cellStyle name="Comma 26 4 6 3 7" xfId="20749" xr:uid="{00000000-0005-0000-0000-0000EB500000}"/>
    <cellStyle name="Comma 26 4 6 4" xfId="20750" xr:uid="{00000000-0005-0000-0000-0000EC500000}"/>
    <cellStyle name="Comma 26 4 6 4 2" xfId="20751" xr:uid="{00000000-0005-0000-0000-0000ED500000}"/>
    <cellStyle name="Comma 26 4 6 4 3" xfId="20752" xr:uid="{00000000-0005-0000-0000-0000EE500000}"/>
    <cellStyle name="Comma 26 4 6 4 4" xfId="20753" xr:uid="{00000000-0005-0000-0000-0000EF500000}"/>
    <cellStyle name="Comma 26 4 6 4 5" xfId="20754" xr:uid="{00000000-0005-0000-0000-0000F0500000}"/>
    <cellStyle name="Comma 26 4 6 4 6" xfId="20755" xr:uid="{00000000-0005-0000-0000-0000F1500000}"/>
    <cellStyle name="Comma 26 4 6 5" xfId="20756" xr:uid="{00000000-0005-0000-0000-0000F2500000}"/>
    <cellStyle name="Comma 26 4 6 6" xfId="20757" xr:uid="{00000000-0005-0000-0000-0000F3500000}"/>
    <cellStyle name="Comma 26 4 6 7" xfId="20758" xr:uid="{00000000-0005-0000-0000-0000F4500000}"/>
    <cellStyle name="Comma 26 4 6 8" xfId="20759" xr:uid="{00000000-0005-0000-0000-0000F5500000}"/>
    <cellStyle name="Comma 26 4 6 9" xfId="20760" xr:uid="{00000000-0005-0000-0000-0000F6500000}"/>
    <cellStyle name="Comma 26 4 7" xfId="20761" xr:uid="{00000000-0005-0000-0000-0000F7500000}"/>
    <cellStyle name="Comma 26 4 7 2" xfId="20762" xr:uid="{00000000-0005-0000-0000-0000F8500000}"/>
    <cellStyle name="Comma 26 4 7 2 2" xfId="20763" xr:uid="{00000000-0005-0000-0000-0000F9500000}"/>
    <cellStyle name="Comma 26 4 7 2 2 2" xfId="20764" xr:uid="{00000000-0005-0000-0000-0000FA500000}"/>
    <cellStyle name="Comma 26 4 7 2 2 2 2" xfId="20765" xr:uid="{00000000-0005-0000-0000-0000FB500000}"/>
    <cellStyle name="Comma 26 4 7 2 2 2 3" xfId="20766" xr:uid="{00000000-0005-0000-0000-0000FC500000}"/>
    <cellStyle name="Comma 26 4 7 2 2 2 4" xfId="20767" xr:uid="{00000000-0005-0000-0000-0000FD500000}"/>
    <cellStyle name="Comma 26 4 7 2 2 2 5" xfId="20768" xr:uid="{00000000-0005-0000-0000-0000FE500000}"/>
    <cellStyle name="Comma 26 4 7 2 2 2 6" xfId="20769" xr:uid="{00000000-0005-0000-0000-0000FF500000}"/>
    <cellStyle name="Comma 26 4 7 2 2 3" xfId="20770" xr:uid="{00000000-0005-0000-0000-000000510000}"/>
    <cellStyle name="Comma 26 4 7 2 2 4" xfId="20771" xr:uid="{00000000-0005-0000-0000-000001510000}"/>
    <cellStyle name="Comma 26 4 7 2 2 5" xfId="20772" xr:uid="{00000000-0005-0000-0000-000002510000}"/>
    <cellStyle name="Comma 26 4 7 2 2 6" xfId="20773" xr:uid="{00000000-0005-0000-0000-000003510000}"/>
    <cellStyle name="Comma 26 4 7 2 2 7" xfId="20774" xr:uid="{00000000-0005-0000-0000-000004510000}"/>
    <cellStyle name="Comma 26 4 7 2 3" xfId="20775" xr:uid="{00000000-0005-0000-0000-000005510000}"/>
    <cellStyle name="Comma 26 4 7 2 3 2" xfId="20776" xr:uid="{00000000-0005-0000-0000-000006510000}"/>
    <cellStyle name="Comma 26 4 7 2 3 3" xfId="20777" xr:uid="{00000000-0005-0000-0000-000007510000}"/>
    <cellStyle name="Comma 26 4 7 2 3 4" xfId="20778" xr:uid="{00000000-0005-0000-0000-000008510000}"/>
    <cellStyle name="Comma 26 4 7 2 3 5" xfId="20779" xr:uid="{00000000-0005-0000-0000-000009510000}"/>
    <cellStyle name="Comma 26 4 7 2 3 6" xfId="20780" xr:uid="{00000000-0005-0000-0000-00000A510000}"/>
    <cellStyle name="Comma 26 4 7 2 4" xfId="20781" xr:uid="{00000000-0005-0000-0000-00000B510000}"/>
    <cellStyle name="Comma 26 4 7 2 5" xfId="20782" xr:uid="{00000000-0005-0000-0000-00000C510000}"/>
    <cellStyle name="Comma 26 4 7 2 6" xfId="20783" xr:uid="{00000000-0005-0000-0000-00000D510000}"/>
    <cellStyle name="Comma 26 4 7 2 7" xfId="20784" xr:uid="{00000000-0005-0000-0000-00000E510000}"/>
    <cellStyle name="Comma 26 4 7 2 8" xfId="20785" xr:uid="{00000000-0005-0000-0000-00000F510000}"/>
    <cellStyle name="Comma 26 4 7 3" xfId="20786" xr:uid="{00000000-0005-0000-0000-000010510000}"/>
    <cellStyle name="Comma 26 4 7 3 2" xfId="20787" xr:uid="{00000000-0005-0000-0000-000011510000}"/>
    <cellStyle name="Comma 26 4 7 3 2 2" xfId="20788" xr:uid="{00000000-0005-0000-0000-000012510000}"/>
    <cellStyle name="Comma 26 4 7 3 2 3" xfId="20789" xr:uid="{00000000-0005-0000-0000-000013510000}"/>
    <cellStyle name="Comma 26 4 7 3 2 4" xfId="20790" xr:uid="{00000000-0005-0000-0000-000014510000}"/>
    <cellStyle name="Comma 26 4 7 3 2 5" xfId="20791" xr:uid="{00000000-0005-0000-0000-000015510000}"/>
    <cellStyle name="Comma 26 4 7 3 2 6" xfId="20792" xr:uid="{00000000-0005-0000-0000-000016510000}"/>
    <cellStyle name="Comma 26 4 7 3 3" xfId="20793" xr:uid="{00000000-0005-0000-0000-000017510000}"/>
    <cellStyle name="Comma 26 4 7 3 4" xfId="20794" xr:uid="{00000000-0005-0000-0000-000018510000}"/>
    <cellStyle name="Comma 26 4 7 3 5" xfId="20795" xr:uid="{00000000-0005-0000-0000-000019510000}"/>
    <cellStyle name="Comma 26 4 7 3 6" xfId="20796" xr:uid="{00000000-0005-0000-0000-00001A510000}"/>
    <cellStyle name="Comma 26 4 7 3 7" xfId="20797" xr:uid="{00000000-0005-0000-0000-00001B510000}"/>
    <cellStyle name="Comma 26 4 7 4" xfId="20798" xr:uid="{00000000-0005-0000-0000-00001C510000}"/>
    <cellStyle name="Comma 26 4 7 4 2" xfId="20799" xr:uid="{00000000-0005-0000-0000-00001D510000}"/>
    <cellStyle name="Comma 26 4 7 4 3" xfId="20800" xr:uid="{00000000-0005-0000-0000-00001E510000}"/>
    <cellStyle name="Comma 26 4 7 4 4" xfId="20801" xr:uid="{00000000-0005-0000-0000-00001F510000}"/>
    <cellStyle name="Comma 26 4 7 4 5" xfId="20802" xr:uid="{00000000-0005-0000-0000-000020510000}"/>
    <cellStyle name="Comma 26 4 7 4 6" xfId="20803" xr:uid="{00000000-0005-0000-0000-000021510000}"/>
    <cellStyle name="Comma 26 4 7 5" xfId="20804" xr:uid="{00000000-0005-0000-0000-000022510000}"/>
    <cellStyle name="Comma 26 4 7 6" xfId="20805" xr:uid="{00000000-0005-0000-0000-000023510000}"/>
    <cellStyle name="Comma 26 4 7 7" xfId="20806" xr:uid="{00000000-0005-0000-0000-000024510000}"/>
    <cellStyle name="Comma 26 4 7 8" xfId="20807" xr:uid="{00000000-0005-0000-0000-000025510000}"/>
    <cellStyle name="Comma 26 4 7 9" xfId="20808" xr:uid="{00000000-0005-0000-0000-000026510000}"/>
    <cellStyle name="Comma 26 4 8" xfId="20809" xr:uid="{00000000-0005-0000-0000-000027510000}"/>
    <cellStyle name="Comma 26 4 8 2" xfId="20810" xr:uid="{00000000-0005-0000-0000-000028510000}"/>
    <cellStyle name="Comma 26 4 8 2 2" xfId="20811" xr:uid="{00000000-0005-0000-0000-000029510000}"/>
    <cellStyle name="Comma 26 4 8 2 2 2" xfId="20812" xr:uid="{00000000-0005-0000-0000-00002A510000}"/>
    <cellStyle name="Comma 26 4 8 2 2 3" xfId="20813" xr:uid="{00000000-0005-0000-0000-00002B510000}"/>
    <cellStyle name="Comma 26 4 8 2 2 4" xfId="20814" xr:uid="{00000000-0005-0000-0000-00002C510000}"/>
    <cellStyle name="Comma 26 4 8 2 2 5" xfId="20815" xr:uid="{00000000-0005-0000-0000-00002D510000}"/>
    <cellStyle name="Comma 26 4 8 2 2 6" xfId="20816" xr:uid="{00000000-0005-0000-0000-00002E510000}"/>
    <cellStyle name="Comma 26 4 8 2 3" xfId="20817" xr:uid="{00000000-0005-0000-0000-00002F510000}"/>
    <cellStyle name="Comma 26 4 8 2 4" xfId="20818" xr:uid="{00000000-0005-0000-0000-000030510000}"/>
    <cellStyle name="Comma 26 4 8 2 5" xfId="20819" xr:uid="{00000000-0005-0000-0000-000031510000}"/>
    <cellStyle name="Comma 26 4 8 2 6" xfId="20820" xr:uid="{00000000-0005-0000-0000-000032510000}"/>
    <cellStyle name="Comma 26 4 8 2 7" xfId="20821" xr:uid="{00000000-0005-0000-0000-000033510000}"/>
    <cellStyle name="Comma 26 4 8 3" xfId="20822" xr:uid="{00000000-0005-0000-0000-000034510000}"/>
    <cellStyle name="Comma 26 4 8 3 2" xfId="20823" xr:uid="{00000000-0005-0000-0000-000035510000}"/>
    <cellStyle name="Comma 26 4 8 3 3" xfId="20824" xr:uid="{00000000-0005-0000-0000-000036510000}"/>
    <cellStyle name="Comma 26 4 8 3 4" xfId="20825" xr:uid="{00000000-0005-0000-0000-000037510000}"/>
    <cellStyle name="Comma 26 4 8 3 5" xfId="20826" xr:uid="{00000000-0005-0000-0000-000038510000}"/>
    <cellStyle name="Comma 26 4 8 3 6" xfId="20827" xr:uid="{00000000-0005-0000-0000-000039510000}"/>
    <cellStyle name="Comma 26 4 8 4" xfId="20828" xr:uid="{00000000-0005-0000-0000-00003A510000}"/>
    <cellStyle name="Comma 26 4 8 5" xfId="20829" xr:uid="{00000000-0005-0000-0000-00003B510000}"/>
    <cellStyle name="Comma 26 4 8 6" xfId="20830" xr:uid="{00000000-0005-0000-0000-00003C510000}"/>
    <cellStyle name="Comma 26 4 8 7" xfId="20831" xr:uid="{00000000-0005-0000-0000-00003D510000}"/>
    <cellStyle name="Comma 26 4 8 8" xfId="20832" xr:uid="{00000000-0005-0000-0000-00003E510000}"/>
    <cellStyle name="Comma 26 4 9" xfId="20833" xr:uid="{00000000-0005-0000-0000-00003F510000}"/>
    <cellStyle name="Comma 26 4 9 2" xfId="20834" xr:uid="{00000000-0005-0000-0000-000040510000}"/>
    <cellStyle name="Comma 26 4 9 2 2" xfId="20835" xr:uid="{00000000-0005-0000-0000-000041510000}"/>
    <cellStyle name="Comma 26 4 9 2 3" xfId="20836" xr:uid="{00000000-0005-0000-0000-000042510000}"/>
    <cellStyle name="Comma 26 4 9 2 4" xfId="20837" xr:uid="{00000000-0005-0000-0000-000043510000}"/>
    <cellStyle name="Comma 26 4 9 2 5" xfId="20838" xr:uid="{00000000-0005-0000-0000-000044510000}"/>
    <cellStyle name="Comma 26 4 9 2 6" xfId="20839" xr:uid="{00000000-0005-0000-0000-000045510000}"/>
    <cellStyle name="Comma 26 4 9 3" xfId="20840" xr:uid="{00000000-0005-0000-0000-000046510000}"/>
    <cellStyle name="Comma 26 4 9 4" xfId="20841" xr:uid="{00000000-0005-0000-0000-000047510000}"/>
    <cellStyle name="Comma 26 4 9 5" xfId="20842" xr:uid="{00000000-0005-0000-0000-000048510000}"/>
    <cellStyle name="Comma 26 4 9 6" xfId="20843" xr:uid="{00000000-0005-0000-0000-000049510000}"/>
    <cellStyle name="Comma 26 4 9 7" xfId="20844" xr:uid="{00000000-0005-0000-0000-00004A510000}"/>
    <cellStyle name="Comma 26 5" xfId="20845" xr:uid="{00000000-0005-0000-0000-00004B510000}"/>
    <cellStyle name="Comma 26 5 10" xfId="20846" xr:uid="{00000000-0005-0000-0000-00004C510000}"/>
    <cellStyle name="Comma 26 5 11" xfId="20847" xr:uid="{00000000-0005-0000-0000-00004D510000}"/>
    <cellStyle name="Comma 26 5 12" xfId="20848" xr:uid="{00000000-0005-0000-0000-00004E510000}"/>
    <cellStyle name="Comma 26 5 13" xfId="20849" xr:uid="{00000000-0005-0000-0000-00004F510000}"/>
    <cellStyle name="Comma 26 5 14" xfId="20850" xr:uid="{00000000-0005-0000-0000-000050510000}"/>
    <cellStyle name="Comma 26 5 2" xfId="20851" xr:uid="{00000000-0005-0000-0000-000051510000}"/>
    <cellStyle name="Comma 26 5 2 2" xfId="20852" xr:uid="{00000000-0005-0000-0000-000052510000}"/>
    <cellStyle name="Comma 26 5 2 2 2" xfId="20853" xr:uid="{00000000-0005-0000-0000-000053510000}"/>
    <cellStyle name="Comma 26 5 2 2 2 2" xfId="20854" xr:uid="{00000000-0005-0000-0000-000054510000}"/>
    <cellStyle name="Comma 26 5 2 2 2 2 2" xfId="20855" xr:uid="{00000000-0005-0000-0000-000055510000}"/>
    <cellStyle name="Comma 26 5 2 2 2 2 3" xfId="20856" xr:uid="{00000000-0005-0000-0000-000056510000}"/>
    <cellStyle name="Comma 26 5 2 2 2 2 4" xfId="20857" xr:uid="{00000000-0005-0000-0000-000057510000}"/>
    <cellStyle name="Comma 26 5 2 2 2 2 5" xfId="20858" xr:uid="{00000000-0005-0000-0000-000058510000}"/>
    <cellStyle name="Comma 26 5 2 2 2 2 6" xfId="20859" xr:uid="{00000000-0005-0000-0000-000059510000}"/>
    <cellStyle name="Comma 26 5 2 2 2 3" xfId="20860" xr:uid="{00000000-0005-0000-0000-00005A510000}"/>
    <cellStyle name="Comma 26 5 2 2 2 4" xfId="20861" xr:uid="{00000000-0005-0000-0000-00005B510000}"/>
    <cellStyle name="Comma 26 5 2 2 2 5" xfId="20862" xr:uid="{00000000-0005-0000-0000-00005C510000}"/>
    <cellStyle name="Comma 26 5 2 2 2 6" xfId="20863" xr:uid="{00000000-0005-0000-0000-00005D510000}"/>
    <cellStyle name="Comma 26 5 2 2 2 7" xfId="20864" xr:uid="{00000000-0005-0000-0000-00005E510000}"/>
    <cellStyle name="Comma 26 5 2 2 3" xfId="20865" xr:uid="{00000000-0005-0000-0000-00005F510000}"/>
    <cellStyle name="Comma 26 5 2 2 3 2" xfId="20866" xr:uid="{00000000-0005-0000-0000-000060510000}"/>
    <cellStyle name="Comma 26 5 2 2 3 3" xfId="20867" xr:uid="{00000000-0005-0000-0000-000061510000}"/>
    <cellStyle name="Comma 26 5 2 2 3 4" xfId="20868" xr:uid="{00000000-0005-0000-0000-000062510000}"/>
    <cellStyle name="Comma 26 5 2 2 3 5" xfId="20869" xr:uid="{00000000-0005-0000-0000-000063510000}"/>
    <cellStyle name="Comma 26 5 2 2 3 6" xfId="20870" xr:uid="{00000000-0005-0000-0000-000064510000}"/>
    <cellStyle name="Comma 26 5 2 2 4" xfId="20871" xr:uid="{00000000-0005-0000-0000-000065510000}"/>
    <cellStyle name="Comma 26 5 2 2 5" xfId="20872" xr:uid="{00000000-0005-0000-0000-000066510000}"/>
    <cellStyle name="Comma 26 5 2 2 6" xfId="20873" xr:uid="{00000000-0005-0000-0000-000067510000}"/>
    <cellStyle name="Comma 26 5 2 2 7" xfId="20874" xr:uid="{00000000-0005-0000-0000-000068510000}"/>
    <cellStyle name="Comma 26 5 2 2 8" xfId="20875" xr:uid="{00000000-0005-0000-0000-000069510000}"/>
    <cellStyle name="Comma 26 5 2 3" xfId="20876" xr:uid="{00000000-0005-0000-0000-00006A510000}"/>
    <cellStyle name="Comma 26 5 2 3 2" xfId="20877" xr:uid="{00000000-0005-0000-0000-00006B510000}"/>
    <cellStyle name="Comma 26 5 2 3 2 2" xfId="20878" xr:uid="{00000000-0005-0000-0000-00006C510000}"/>
    <cellStyle name="Comma 26 5 2 3 2 3" xfId="20879" xr:uid="{00000000-0005-0000-0000-00006D510000}"/>
    <cellStyle name="Comma 26 5 2 3 2 4" xfId="20880" xr:uid="{00000000-0005-0000-0000-00006E510000}"/>
    <cellStyle name="Comma 26 5 2 3 2 5" xfId="20881" xr:uid="{00000000-0005-0000-0000-00006F510000}"/>
    <cellStyle name="Comma 26 5 2 3 2 6" xfId="20882" xr:uid="{00000000-0005-0000-0000-000070510000}"/>
    <cellStyle name="Comma 26 5 2 3 3" xfId="20883" xr:uid="{00000000-0005-0000-0000-000071510000}"/>
    <cellStyle name="Comma 26 5 2 3 4" xfId="20884" xr:uid="{00000000-0005-0000-0000-000072510000}"/>
    <cellStyle name="Comma 26 5 2 3 5" xfId="20885" xr:uid="{00000000-0005-0000-0000-000073510000}"/>
    <cellStyle name="Comma 26 5 2 3 6" xfId="20886" xr:uid="{00000000-0005-0000-0000-000074510000}"/>
    <cellStyle name="Comma 26 5 2 3 7" xfId="20887" xr:uid="{00000000-0005-0000-0000-000075510000}"/>
    <cellStyle name="Comma 26 5 2 4" xfId="20888" xr:uid="{00000000-0005-0000-0000-000076510000}"/>
    <cellStyle name="Comma 26 5 2 4 2" xfId="20889" xr:uid="{00000000-0005-0000-0000-000077510000}"/>
    <cellStyle name="Comma 26 5 2 4 3" xfId="20890" xr:uid="{00000000-0005-0000-0000-000078510000}"/>
    <cellStyle name="Comma 26 5 2 4 4" xfId="20891" xr:uid="{00000000-0005-0000-0000-000079510000}"/>
    <cellStyle name="Comma 26 5 2 4 5" xfId="20892" xr:uid="{00000000-0005-0000-0000-00007A510000}"/>
    <cellStyle name="Comma 26 5 2 4 6" xfId="20893" xr:uid="{00000000-0005-0000-0000-00007B510000}"/>
    <cellStyle name="Comma 26 5 2 5" xfId="20894" xr:uid="{00000000-0005-0000-0000-00007C510000}"/>
    <cellStyle name="Comma 26 5 2 6" xfId="20895" xr:uid="{00000000-0005-0000-0000-00007D510000}"/>
    <cellStyle name="Comma 26 5 2 7" xfId="20896" xr:uid="{00000000-0005-0000-0000-00007E510000}"/>
    <cellStyle name="Comma 26 5 2 8" xfId="20897" xr:uid="{00000000-0005-0000-0000-00007F510000}"/>
    <cellStyle name="Comma 26 5 2 9" xfId="20898" xr:uid="{00000000-0005-0000-0000-000080510000}"/>
    <cellStyle name="Comma 26 5 3" xfId="20899" xr:uid="{00000000-0005-0000-0000-000081510000}"/>
    <cellStyle name="Comma 26 5 3 2" xfId="20900" xr:uid="{00000000-0005-0000-0000-000082510000}"/>
    <cellStyle name="Comma 26 5 3 2 2" xfId="20901" xr:uid="{00000000-0005-0000-0000-000083510000}"/>
    <cellStyle name="Comma 26 5 3 2 2 2" xfId="20902" xr:uid="{00000000-0005-0000-0000-000084510000}"/>
    <cellStyle name="Comma 26 5 3 2 2 2 2" xfId="20903" xr:uid="{00000000-0005-0000-0000-000085510000}"/>
    <cellStyle name="Comma 26 5 3 2 2 2 3" xfId="20904" xr:uid="{00000000-0005-0000-0000-000086510000}"/>
    <cellStyle name="Comma 26 5 3 2 2 2 4" xfId="20905" xr:uid="{00000000-0005-0000-0000-000087510000}"/>
    <cellStyle name="Comma 26 5 3 2 2 2 5" xfId="20906" xr:uid="{00000000-0005-0000-0000-000088510000}"/>
    <cellStyle name="Comma 26 5 3 2 2 2 6" xfId="20907" xr:uid="{00000000-0005-0000-0000-000089510000}"/>
    <cellStyle name="Comma 26 5 3 2 2 3" xfId="20908" xr:uid="{00000000-0005-0000-0000-00008A510000}"/>
    <cellStyle name="Comma 26 5 3 2 2 4" xfId="20909" xr:uid="{00000000-0005-0000-0000-00008B510000}"/>
    <cellStyle name="Comma 26 5 3 2 2 5" xfId="20910" xr:uid="{00000000-0005-0000-0000-00008C510000}"/>
    <cellStyle name="Comma 26 5 3 2 2 6" xfId="20911" xr:uid="{00000000-0005-0000-0000-00008D510000}"/>
    <cellStyle name="Comma 26 5 3 2 2 7" xfId="20912" xr:uid="{00000000-0005-0000-0000-00008E510000}"/>
    <cellStyle name="Comma 26 5 3 2 3" xfId="20913" xr:uid="{00000000-0005-0000-0000-00008F510000}"/>
    <cellStyle name="Comma 26 5 3 2 3 2" xfId="20914" xr:uid="{00000000-0005-0000-0000-000090510000}"/>
    <cellStyle name="Comma 26 5 3 2 3 3" xfId="20915" xr:uid="{00000000-0005-0000-0000-000091510000}"/>
    <cellStyle name="Comma 26 5 3 2 3 4" xfId="20916" xr:uid="{00000000-0005-0000-0000-000092510000}"/>
    <cellStyle name="Comma 26 5 3 2 3 5" xfId="20917" xr:uid="{00000000-0005-0000-0000-000093510000}"/>
    <cellStyle name="Comma 26 5 3 2 3 6" xfId="20918" xr:uid="{00000000-0005-0000-0000-000094510000}"/>
    <cellStyle name="Comma 26 5 3 2 4" xfId="20919" xr:uid="{00000000-0005-0000-0000-000095510000}"/>
    <cellStyle name="Comma 26 5 3 2 5" xfId="20920" xr:uid="{00000000-0005-0000-0000-000096510000}"/>
    <cellStyle name="Comma 26 5 3 2 6" xfId="20921" xr:uid="{00000000-0005-0000-0000-000097510000}"/>
    <cellStyle name="Comma 26 5 3 2 7" xfId="20922" xr:uid="{00000000-0005-0000-0000-000098510000}"/>
    <cellStyle name="Comma 26 5 3 2 8" xfId="20923" xr:uid="{00000000-0005-0000-0000-000099510000}"/>
    <cellStyle name="Comma 26 5 3 3" xfId="20924" xr:uid="{00000000-0005-0000-0000-00009A510000}"/>
    <cellStyle name="Comma 26 5 3 3 2" xfId="20925" xr:uid="{00000000-0005-0000-0000-00009B510000}"/>
    <cellStyle name="Comma 26 5 3 3 2 2" xfId="20926" xr:uid="{00000000-0005-0000-0000-00009C510000}"/>
    <cellStyle name="Comma 26 5 3 3 2 3" xfId="20927" xr:uid="{00000000-0005-0000-0000-00009D510000}"/>
    <cellStyle name="Comma 26 5 3 3 2 4" xfId="20928" xr:uid="{00000000-0005-0000-0000-00009E510000}"/>
    <cellStyle name="Comma 26 5 3 3 2 5" xfId="20929" xr:uid="{00000000-0005-0000-0000-00009F510000}"/>
    <cellStyle name="Comma 26 5 3 3 2 6" xfId="20930" xr:uid="{00000000-0005-0000-0000-0000A0510000}"/>
    <cellStyle name="Comma 26 5 3 3 3" xfId="20931" xr:uid="{00000000-0005-0000-0000-0000A1510000}"/>
    <cellStyle name="Comma 26 5 3 3 4" xfId="20932" xr:uid="{00000000-0005-0000-0000-0000A2510000}"/>
    <cellStyle name="Comma 26 5 3 3 5" xfId="20933" xr:uid="{00000000-0005-0000-0000-0000A3510000}"/>
    <cellStyle name="Comma 26 5 3 3 6" xfId="20934" xr:uid="{00000000-0005-0000-0000-0000A4510000}"/>
    <cellStyle name="Comma 26 5 3 3 7" xfId="20935" xr:uid="{00000000-0005-0000-0000-0000A5510000}"/>
    <cellStyle name="Comma 26 5 3 4" xfId="20936" xr:uid="{00000000-0005-0000-0000-0000A6510000}"/>
    <cellStyle name="Comma 26 5 3 4 2" xfId="20937" xr:uid="{00000000-0005-0000-0000-0000A7510000}"/>
    <cellStyle name="Comma 26 5 3 4 3" xfId="20938" xr:uid="{00000000-0005-0000-0000-0000A8510000}"/>
    <cellStyle name="Comma 26 5 3 4 4" xfId="20939" xr:uid="{00000000-0005-0000-0000-0000A9510000}"/>
    <cellStyle name="Comma 26 5 3 4 5" xfId="20940" xr:uid="{00000000-0005-0000-0000-0000AA510000}"/>
    <cellStyle name="Comma 26 5 3 4 6" xfId="20941" xr:uid="{00000000-0005-0000-0000-0000AB510000}"/>
    <cellStyle name="Comma 26 5 3 5" xfId="20942" xr:uid="{00000000-0005-0000-0000-0000AC510000}"/>
    <cellStyle name="Comma 26 5 3 6" xfId="20943" xr:uid="{00000000-0005-0000-0000-0000AD510000}"/>
    <cellStyle name="Comma 26 5 3 7" xfId="20944" xr:uid="{00000000-0005-0000-0000-0000AE510000}"/>
    <cellStyle name="Comma 26 5 3 8" xfId="20945" xr:uid="{00000000-0005-0000-0000-0000AF510000}"/>
    <cellStyle name="Comma 26 5 3 9" xfId="20946" xr:uid="{00000000-0005-0000-0000-0000B0510000}"/>
    <cellStyle name="Comma 26 5 4" xfId="20947" xr:uid="{00000000-0005-0000-0000-0000B1510000}"/>
    <cellStyle name="Comma 26 5 4 2" xfId="20948" xr:uid="{00000000-0005-0000-0000-0000B2510000}"/>
    <cellStyle name="Comma 26 5 4 2 2" xfId="20949" xr:uid="{00000000-0005-0000-0000-0000B3510000}"/>
    <cellStyle name="Comma 26 5 4 2 2 2" xfId="20950" xr:uid="{00000000-0005-0000-0000-0000B4510000}"/>
    <cellStyle name="Comma 26 5 4 2 2 2 2" xfId="20951" xr:uid="{00000000-0005-0000-0000-0000B5510000}"/>
    <cellStyle name="Comma 26 5 4 2 2 2 3" xfId="20952" xr:uid="{00000000-0005-0000-0000-0000B6510000}"/>
    <cellStyle name="Comma 26 5 4 2 2 2 4" xfId="20953" xr:uid="{00000000-0005-0000-0000-0000B7510000}"/>
    <cellStyle name="Comma 26 5 4 2 2 2 5" xfId="20954" xr:uid="{00000000-0005-0000-0000-0000B8510000}"/>
    <cellStyle name="Comma 26 5 4 2 2 2 6" xfId="20955" xr:uid="{00000000-0005-0000-0000-0000B9510000}"/>
    <cellStyle name="Comma 26 5 4 2 2 3" xfId="20956" xr:uid="{00000000-0005-0000-0000-0000BA510000}"/>
    <cellStyle name="Comma 26 5 4 2 2 4" xfId="20957" xr:uid="{00000000-0005-0000-0000-0000BB510000}"/>
    <cellStyle name="Comma 26 5 4 2 2 5" xfId="20958" xr:uid="{00000000-0005-0000-0000-0000BC510000}"/>
    <cellStyle name="Comma 26 5 4 2 2 6" xfId="20959" xr:uid="{00000000-0005-0000-0000-0000BD510000}"/>
    <cellStyle name="Comma 26 5 4 2 2 7" xfId="20960" xr:uid="{00000000-0005-0000-0000-0000BE510000}"/>
    <cellStyle name="Comma 26 5 4 2 3" xfId="20961" xr:uid="{00000000-0005-0000-0000-0000BF510000}"/>
    <cellStyle name="Comma 26 5 4 2 3 2" xfId="20962" xr:uid="{00000000-0005-0000-0000-0000C0510000}"/>
    <cellStyle name="Comma 26 5 4 2 3 3" xfId="20963" xr:uid="{00000000-0005-0000-0000-0000C1510000}"/>
    <cellStyle name="Comma 26 5 4 2 3 4" xfId="20964" xr:uid="{00000000-0005-0000-0000-0000C2510000}"/>
    <cellStyle name="Comma 26 5 4 2 3 5" xfId="20965" xr:uid="{00000000-0005-0000-0000-0000C3510000}"/>
    <cellStyle name="Comma 26 5 4 2 3 6" xfId="20966" xr:uid="{00000000-0005-0000-0000-0000C4510000}"/>
    <cellStyle name="Comma 26 5 4 2 4" xfId="20967" xr:uid="{00000000-0005-0000-0000-0000C5510000}"/>
    <cellStyle name="Comma 26 5 4 2 5" xfId="20968" xr:uid="{00000000-0005-0000-0000-0000C6510000}"/>
    <cellStyle name="Comma 26 5 4 2 6" xfId="20969" xr:uid="{00000000-0005-0000-0000-0000C7510000}"/>
    <cellStyle name="Comma 26 5 4 2 7" xfId="20970" xr:uid="{00000000-0005-0000-0000-0000C8510000}"/>
    <cellStyle name="Comma 26 5 4 2 8" xfId="20971" xr:uid="{00000000-0005-0000-0000-0000C9510000}"/>
    <cellStyle name="Comma 26 5 4 3" xfId="20972" xr:uid="{00000000-0005-0000-0000-0000CA510000}"/>
    <cellStyle name="Comma 26 5 4 3 2" xfId="20973" xr:uid="{00000000-0005-0000-0000-0000CB510000}"/>
    <cellStyle name="Comma 26 5 4 3 2 2" xfId="20974" xr:uid="{00000000-0005-0000-0000-0000CC510000}"/>
    <cellStyle name="Comma 26 5 4 3 2 3" xfId="20975" xr:uid="{00000000-0005-0000-0000-0000CD510000}"/>
    <cellStyle name="Comma 26 5 4 3 2 4" xfId="20976" xr:uid="{00000000-0005-0000-0000-0000CE510000}"/>
    <cellStyle name="Comma 26 5 4 3 2 5" xfId="20977" xr:uid="{00000000-0005-0000-0000-0000CF510000}"/>
    <cellStyle name="Comma 26 5 4 3 2 6" xfId="20978" xr:uid="{00000000-0005-0000-0000-0000D0510000}"/>
    <cellStyle name="Comma 26 5 4 3 3" xfId="20979" xr:uid="{00000000-0005-0000-0000-0000D1510000}"/>
    <cellStyle name="Comma 26 5 4 3 4" xfId="20980" xr:uid="{00000000-0005-0000-0000-0000D2510000}"/>
    <cellStyle name="Comma 26 5 4 3 5" xfId="20981" xr:uid="{00000000-0005-0000-0000-0000D3510000}"/>
    <cellStyle name="Comma 26 5 4 3 6" xfId="20982" xr:uid="{00000000-0005-0000-0000-0000D4510000}"/>
    <cellStyle name="Comma 26 5 4 3 7" xfId="20983" xr:uid="{00000000-0005-0000-0000-0000D5510000}"/>
    <cellStyle name="Comma 26 5 4 4" xfId="20984" xr:uid="{00000000-0005-0000-0000-0000D6510000}"/>
    <cellStyle name="Comma 26 5 4 4 2" xfId="20985" xr:uid="{00000000-0005-0000-0000-0000D7510000}"/>
    <cellStyle name="Comma 26 5 4 4 3" xfId="20986" xr:uid="{00000000-0005-0000-0000-0000D8510000}"/>
    <cellStyle name="Comma 26 5 4 4 4" xfId="20987" xr:uid="{00000000-0005-0000-0000-0000D9510000}"/>
    <cellStyle name="Comma 26 5 4 4 5" xfId="20988" xr:uid="{00000000-0005-0000-0000-0000DA510000}"/>
    <cellStyle name="Comma 26 5 4 4 6" xfId="20989" xr:uid="{00000000-0005-0000-0000-0000DB510000}"/>
    <cellStyle name="Comma 26 5 4 5" xfId="20990" xr:uid="{00000000-0005-0000-0000-0000DC510000}"/>
    <cellStyle name="Comma 26 5 4 6" xfId="20991" xr:uid="{00000000-0005-0000-0000-0000DD510000}"/>
    <cellStyle name="Comma 26 5 4 7" xfId="20992" xr:uid="{00000000-0005-0000-0000-0000DE510000}"/>
    <cellStyle name="Comma 26 5 4 8" xfId="20993" xr:uid="{00000000-0005-0000-0000-0000DF510000}"/>
    <cellStyle name="Comma 26 5 4 9" xfId="20994" xr:uid="{00000000-0005-0000-0000-0000E0510000}"/>
    <cellStyle name="Comma 26 5 5" xfId="20995" xr:uid="{00000000-0005-0000-0000-0000E1510000}"/>
    <cellStyle name="Comma 26 5 5 2" xfId="20996" xr:uid="{00000000-0005-0000-0000-0000E2510000}"/>
    <cellStyle name="Comma 26 5 5 2 2" xfId="20997" xr:uid="{00000000-0005-0000-0000-0000E3510000}"/>
    <cellStyle name="Comma 26 5 5 2 2 2" xfId="20998" xr:uid="{00000000-0005-0000-0000-0000E4510000}"/>
    <cellStyle name="Comma 26 5 5 2 2 2 2" xfId="20999" xr:uid="{00000000-0005-0000-0000-0000E5510000}"/>
    <cellStyle name="Comma 26 5 5 2 2 2 3" xfId="21000" xr:uid="{00000000-0005-0000-0000-0000E6510000}"/>
    <cellStyle name="Comma 26 5 5 2 2 2 4" xfId="21001" xr:uid="{00000000-0005-0000-0000-0000E7510000}"/>
    <cellStyle name="Comma 26 5 5 2 2 2 5" xfId="21002" xr:uid="{00000000-0005-0000-0000-0000E8510000}"/>
    <cellStyle name="Comma 26 5 5 2 2 2 6" xfId="21003" xr:uid="{00000000-0005-0000-0000-0000E9510000}"/>
    <cellStyle name="Comma 26 5 5 2 2 3" xfId="21004" xr:uid="{00000000-0005-0000-0000-0000EA510000}"/>
    <cellStyle name="Comma 26 5 5 2 2 4" xfId="21005" xr:uid="{00000000-0005-0000-0000-0000EB510000}"/>
    <cellStyle name="Comma 26 5 5 2 2 5" xfId="21006" xr:uid="{00000000-0005-0000-0000-0000EC510000}"/>
    <cellStyle name="Comma 26 5 5 2 2 6" xfId="21007" xr:uid="{00000000-0005-0000-0000-0000ED510000}"/>
    <cellStyle name="Comma 26 5 5 2 2 7" xfId="21008" xr:uid="{00000000-0005-0000-0000-0000EE510000}"/>
    <cellStyle name="Comma 26 5 5 2 3" xfId="21009" xr:uid="{00000000-0005-0000-0000-0000EF510000}"/>
    <cellStyle name="Comma 26 5 5 2 3 2" xfId="21010" xr:uid="{00000000-0005-0000-0000-0000F0510000}"/>
    <cellStyle name="Comma 26 5 5 2 3 3" xfId="21011" xr:uid="{00000000-0005-0000-0000-0000F1510000}"/>
    <cellStyle name="Comma 26 5 5 2 3 4" xfId="21012" xr:uid="{00000000-0005-0000-0000-0000F2510000}"/>
    <cellStyle name="Comma 26 5 5 2 3 5" xfId="21013" xr:uid="{00000000-0005-0000-0000-0000F3510000}"/>
    <cellStyle name="Comma 26 5 5 2 3 6" xfId="21014" xr:uid="{00000000-0005-0000-0000-0000F4510000}"/>
    <cellStyle name="Comma 26 5 5 2 4" xfId="21015" xr:uid="{00000000-0005-0000-0000-0000F5510000}"/>
    <cellStyle name="Comma 26 5 5 2 5" xfId="21016" xr:uid="{00000000-0005-0000-0000-0000F6510000}"/>
    <cellStyle name="Comma 26 5 5 2 6" xfId="21017" xr:uid="{00000000-0005-0000-0000-0000F7510000}"/>
    <cellStyle name="Comma 26 5 5 2 7" xfId="21018" xr:uid="{00000000-0005-0000-0000-0000F8510000}"/>
    <cellStyle name="Comma 26 5 5 2 8" xfId="21019" xr:uid="{00000000-0005-0000-0000-0000F9510000}"/>
    <cellStyle name="Comma 26 5 5 3" xfId="21020" xr:uid="{00000000-0005-0000-0000-0000FA510000}"/>
    <cellStyle name="Comma 26 5 5 3 2" xfId="21021" xr:uid="{00000000-0005-0000-0000-0000FB510000}"/>
    <cellStyle name="Comma 26 5 5 3 2 2" xfId="21022" xr:uid="{00000000-0005-0000-0000-0000FC510000}"/>
    <cellStyle name="Comma 26 5 5 3 2 3" xfId="21023" xr:uid="{00000000-0005-0000-0000-0000FD510000}"/>
    <cellStyle name="Comma 26 5 5 3 2 4" xfId="21024" xr:uid="{00000000-0005-0000-0000-0000FE510000}"/>
    <cellStyle name="Comma 26 5 5 3 2 5" xfId="21025" xr:uid="{00000000-0005-0000-0000-0000FF510000}"/>
    <cellStyle name="Comma 26 5 5 3 2 6" xfId="21026" xr:uid="{00000000-0005-0000-0000-000000520000}"/>
    <cellStyle name="Comma 26 5 5 3 3" xfId="21027" xr:uid="{00000000-0005-0000-0000-000001520000}"/>
    <cellStyle name="Comma 26 5 5 3 4" xfId="21028" xr:uid="{00000000-0005-0000-0000-000002520000}"/>
    <cellStyle name="Comma 26 5 5 3 5" xfId="21029" xr:uid="{00000000-0005-0000-0000-000003520000}"/>
    <cellStyle name="Comma 26 5 5 3 6" xfId="21030" xr:uid="{00000000-0005-0000-0000-000004520000}"/>
    <cellStyle name="Comma 26 5 5 3 7" xfId="21031" xr:uid="{00000000-0005-0000-0000-000005520000}"/>
    <cellStyle name="Comma 26 5 5 4" xfId="21032" xr:uid="{00000000-0005-0000-0000-000006520000}"/>
    <cellStyle name="Comma 26 5 5 4 2" xfId="21033" xr:uid="{00000000-0005-0000-0000-000007520000}"/>
    <cellStyle name="Comma 26 5 5 4 3" xfId="21034" xr:uid="{00000000-0005-0000-0000-000008520000}"/>
    <cellStyle name="Comma 26 5 5 4 4" xfId="21035" xr:uid="{00000000-0005-0000-0000-000009520000}"/>
    <cellStyle name="Comma 26 5 5 4 5" xfId="21036" xr:uid="{00000000-0005-0000-0000-00000A520000}"/>
    <cellStyle name="Comma 26 5 5 4 6" xfId="21037" xr:uid="{00000000-0005-0000-0000-00000B520000}"/>
    <cellStyle name="Comma 26 5 5 5" xfId="21038" xr:uid="{00000000-0005-0000-0000-00000C520000}"/>
    <cellStyle name="Comma 26 5 5 6" xfId="21039" xr:uid="{00000000-0005-0000-0000-00000D520000}"/>
    <cellStyle name="Comma 26 5 5 7" xfId="21040" xr:uid="{00000000-0005-0000-0000-00000E520000}"/>
    <cellStyle name="Comma 26 5 5 8" xfId="21041" xr:uid="{00000000-0005-0000-0000-00000F520000}"/>
    <cellStyle name="Comma 26 5 5 9" xfId="21042" xr:uid="{00000000-0005-0000-0000-000010520000}"/>
    <cellStyle name="Comma 26 5 6" xfId="21043" xr:uid="{00000000-0005-0000-0000-000011520000}"/>
    <cellStyle name="Comma 26 5 6 2" xfId="21044" xr:uid="{00000000-0005-0000-0000-000012520000}"/>
    <cellStyle name="Comma 26 5 6 2 2" xfId="21045" xr:uid="{00000000-0005-0000-0000-000013520000}"/>
    <cellStyle name="Comma 26 5 6 2 2 2" xfId="21046" xr:uid="{00000000-0005-0000-0000-000014520000}"/>
    <cellStyle name="Comma 26 5 6 2 2 2 2" xfId="21047" xr:uid="{00000000-0005-0000-0000-000015520000}"/>
    <cellStyle name="Comma 26 5 6 2 2 2 3" xfId="21048" xr:uid="{00000000-0005-0000-0000-000016520000}"/>
    <cellStyle name="Comma 26 5 6 2 2 2 4" xfId="21049" xr:uid="{00000000-0005-0000-0000-000017520000}"/>
    <cellStyle name="Comma 26 5 6 2 2 2 5" xfId="21050" xr:uid="{00000000-0005-0000-0000-000018520000}"/>
    <cellStyle name="Comma 26 5 6 2 2 2 6" xfId="21051" xr:uid="{00000000-0005-0000-0000-000019520000}"/>
    <cellStyle name="Comma 26 5 6 2 2 3" xfId="21052" xr:uid="{00000000-0005-0000-0000-00001A520000}"/>
    <cellStyle name="Comma 26 5 6 2 2 4" xfId="21053" xr:uid="{00000000-0005-0000-0000-00001B520000}"/>
    <cellStyle name="Comma 26 5 6 2 2 5" xfId="21054" xr:uid="{00000000-0005-0000-0000-00001C520000}"/>
    <cellStyle name="Comma 26 5 6 2 2 6" xfId="21055" xr:uid="{00000000-0005-0000-0000-00001D520000}"/>
    <cellStyle name="Comma 26 5 6 2 2 7" xfId="21056" xr:uid="{00000000-0005-0000-0000-00001E520000}"/>
    <cellStyle name="Comma 26 5 6 2 3" xfId="21057" xr:uid="{00000000-0005-0000-0000-00001F520000}"/>
    <cellStyle name="Comma 26 5 6 2 3 2" xfId="21058" xr:uid="{00000000-0005-0000-0000-000020520000}"/>
    <cellStyle name="Comma 26 5 6 2 3 3" xfId="21059" xr:uid="{00000000-0005-0000-0000-000021520000}"/>
    <cellStyle name="Comma 26 5 6 2 3 4" xfId="21060" xr:uid="{00000000-0005-0000-0000-000022520000}"/>
    <cellStyle name="Comma 26 5 6 2 3 5" xfId="21061" xr:uid="{00000000-0005-0000-0000-000023520000}"/>
    <cellStyle name="Comma 26 5 6 2 3 6" xfId="21062" xr:uid="{00000000-0005-0000-0000-000024520000}"/>
    <cellStyle name="Comma 26 5 6 2 4" xfId="21063" xr:uid="{00000000-0005-0000-0000-000025520000}"/>
    <cellStyle name="Comma 26 5 6 2 5" xfId="21064" xr:uid="{00000000-0005-0000-0000-000026520000}"/>
    <cellStyle name="Comma 26 5 6 2 6" xfId="21065" xr:uid="{00000000-0005-0000-0000-000027520000}"/>
    <cellStyle name="Comma 26 5 6 2 7" xfId="21066" xr:uid="{00000000-0005-0000-0000-000028520000}"/>
    <cellStyle name="Comma 26 5 6 2 8" xfId="21067" xr:uid="{00000000-0005-0000-0000-000029520000}"/>
    <cellStyle name="Comma 26 5 6 3" xfId="21068" xr:uid="{00000000-0005-0000-0000-00002A520000}"/>
    <cellStyle name="Comma 26 5 6 3 2" xfId="21069" xr:uid="{00000000-0005-0000-0000-00002B520000}"/>
    <cellStyle name="Comma 26 5 6 3 2 2" xfId="21070" xr:uid="{00000000-0005-0000-0000-00002C520000}"/>
    <cellStyle name="Comma 26 5 6 3 2 3" xfId="21071" xr:uid="{00000000-0005-0000-0000-00002D520000}"/>
    <cellStyle name="Comma 26 5 6 3 2 4" xfId="21072" xr:uid="{00000000-0005-0000-0000-00002E520000}"/>
    <cellStyle name="Comma 26 5 6 3 2 5" xfId="21073" xr:uid="{00000000-0005-0000-0000-00002F520000}"/>
    <cellStyle name="Comma 26 5 6 3 2 6" xfId="21074" xr:uid="{00000000-0005-0000-0000-000030520000}"/>
    <cellStyle name="Comma 26 5 6 3 3" xfId="21075" xr:uid="{00000000-0005-0000-0000-000031520000}"/>
    <cellStyle name="Comma 26 5 6 3 4" xfId="21076" xr:uid="{00000000-0005-0000-0000-000032520000}"/>
    <cellStyle name="Comma 26 5 6 3 5" xfId="21077" xr:uid="{00000000-0005-0000-0000-000033520000}"/>
    <cellStyle name="Comma 26 5 6 3 6" xfId="21078" xr:uid="{00000000-0005-0000-0000-000034520000}"/>
    <cellStyle name="Comma 26 5 6 3 7" xfId="21079" xr:uid="{00000000-0005-0000-0000-000035520000}"/>
    <cellStyle name="Comma 26 5 6 4" xfId="21080" xr:uid="{00000000-0005-0000-0000-000036520000}"/>
    <cellStyle name="Comma 26 5 6 4 2" xfId="21081" xr:uid="{00000000-0005-0000-0000-000037520000}"/>
    <cellStyle name="Comma 26 5 6 4 3" xfId="21082" xr:uid="{00000000-0005-0000-0000-000038520000}"/>
    <cellStyle name="Comma 26 5 6 4 4" xfId="21083" xr:uid="{00000000-0005-0000-0000-000039520000}"/>
    <cellStyle name="Comma 26 5 6 4 5" xfId="21084" xr:uid="{00000000-0005-0000-0000-00003A520000}"/>
    <cellStyle name="Comma 26 5 6 4 6" xfId="21085" xr:uid="{00000000-0005-0000-0000-00003B520000}"/>
    <cellStyle name="Comma 26 5 6 5" xfId="21086" xr:uid="{00000000-0005-0000-0000-00003C520000}"/>
    <cellStyle name="Comma 26 5 6 6" xfId="21087" xr:uid="{00000000-0005-0000-0000-00003D520000}"/>
    <cellStyle name="Comma 26 5 6 7" xfId="21088" xr:uid="{00000000-0005-0000-0000-00003E520000}"/>
    <cellStyle name="Comma 26 5 6 8" xfId="21089" xr:uid="{00000000-0005-0000-0000-00003F520000}"/>
    <cellStyle name="Comma 26 5 6 9" xfId="21090" xr:uid="{00000000-0005-0000-0000-000040520000}"/>
    <cellStyle name="Comma 26 5 7" xfId="21091" xr:uid="{00000000-0005-0000-0000-000041520000}"/>
    <cellStyle name="Comma 26 5 7 2" xfId="21092" xr:uid="{00000000-0005-0000-0000-000042520000}"/>
    <cellStyle name="Comma 26 5 7 2 2" xfId="21093" xr:uid="{00000000-0005-0000-0000-000043520000}"/>
    <cellStyle name="Comma 26 5 7 2 2 2" xfId="21094" xr:uid="{00000000-0005-0000-0000-000044520000}"/>
    <cellStyle name="Comma 26 5 7 2 2 3" xfId="21095" xr:uid="{00000000-0005-0000-0000-000045520000}"/>
    <cellStyle name="Comma 26 5 7 2 2 4" xfId="21096" xr:uid="{00000000-0005-0000-0000-000046520000}"/>
    <cellStyle name="Comma 26 5 7 2 2 5" xfId="21097" xr:uid="{00000000-0005-0000-0000-000047520000}"/>
    <cellStyle name="Comma 26 5 7 2 2 6" xfId="21098" xr:uid="{00000000-0005-0000-0000-000048520000}"/>
    <cellStyle name="Comma 26 5 7 2 3" xfId="21099" xr:uid="{00000000-0005-0000-0000-000049520000}"/>
    <cellStyle name="Comma 26 5 7 2 4" xfId="21100" xr:uid="{00000000-0005-0000-0000-00004A520000}"/>
    <cellStyle name="Comma 26 5 7 2 5" xfId="21101" xr:uid="{00000000-0005-0000-0000-00004B520000}"/>
    <cellStyle name="Comma 26 5 7 2 6" xfId="21102" xr:uid="{00000000-0005-0000-0000-00004C520000}"/>
    <cellStyle name="Comma 26 5 7 2 7" xfId="21103" xr:uid="{00000000-0005-0000-0000-00004D520000}"/>
    <cellStyle name="Comma 26 5 7 3" xfId="21104" xr:uid="{00000000-0005-0000-0000-00004E520000}"/>
    <cellStyle name="Comma 26 5 7 3 2" xfId="21105" xr:uid="{00000000-0005-0000-0000-00004F520000}"/>
    <cellStyle name="Comma 26 5 7 3 3" xfId="21106" xr:uid="{00000000-0005-0000-0000-000050520000}"/>
    <cellStyle name="Comma 26 5 7 3 4" xfId="21107" xr:uid="{00000000-0005-0000-0000-000051520000}"/>
    <cellStyle name="Comma 26 5 7 3 5" xfId="21108" xr:uid="{00000000-0005-0000-0000-000052520000}"/>
    <cellStyle name="Comma 26 5 7 3 6" xfId="21109" xr:uid="{00000000-0005-0000-0000-000053520000}"/>
    <cellStyle name="Comma 26 5 7 4" xfId="21110" xr:uid="{00000000-0005-0000-0000-000054520000}"/>
    <cellStyle name="Comma 26 5 7 5" xfId="21111" xr:uid="{00000000-0005-0000-0000-000055520000}"/>
    <cellStyle name="Comma 26 5 7 6" xfId="21112" xr:uid="{00000000-0005-0000-0000-000056520000}"/>
    <cellStyle name="Comma 26 5 7 7" xfId="21113" xr:uid="{00000000-0005-0000-0000-000057520000}"/>
    <cellStyle name="Comma 26 5 7 8" xfId="21114" xr:uid="{00000000-0005-0000-0000-000058520000}"/>
    <cellStyle name="Comma 26 5 8" xfId="21115" xr:uid="{00000000-0005-0000-0000-000059520000}"/>
    <cellStyle name="Comma 26 5 8 2" xfId="21116" xr:uid="{00000000-0005-0000-0000-00005A520000}"/>
    <cellStyle name="Comma 26 5 8 2 2" xfId="21117" xr:uid="{00000000-0005-0000-0000-00005B520000}"/>
    <cellStyle name="Comma 26 5 8 2 3" xfId="21118" xr:uid="{00000000-0005-0000-0000-00005C520000}"/>
    <cellStyle name="Comma 26 5 8 2 4" xfId="21119" xr:uid="{00000000-0005-0000-0000-00005D520000}"/>
    <cellStyle name="Comma 26 5 8 2 5" xfId="21120" xr:uid="{00000000-0005-0000-0000-00005E520000}"/>
    <cellStyle name="Comma 26 5 8 2 6" xfId="21121" xr:uid="{00000000-0005-0000-0000-00005F520000}"/>
    <cellStyle name="Comma 26 5 8 3" xfId="21122" xr:uid="{00000000-0005-0000-0000-000060520000}"/>
    <cellStyle name="Comma 26 5 8 4" xfId="21123" xr:uid="{00000000-0005-0000-0000-000061520000}"/>
    <cellStyle name="Comma 26 5 8 5" xfId="21124" xr:uid="{00000000-0005-0000-0000-000062520000}"/>
    <cellStyle name="Comma 26 5 8 6" xfId="21125" xr:uid="{00000000-0005-0000-0000-000063520000}"/>
    <cellStyle name="Comma 26 5 8 7" xfId="21126" xr:uid="{00000000-0005-0000-0000-000064520000}"/>
    <cellStyle name="Comma 26 5 9" xfId="21127" xr:uid="{00000000-0005-0000-0000-000065520000}"/>
    <cellStyle name="Comma 26 5 9 2" xfId="21128" xr:uid="{00000000-0005-0000-0000-000066520000}"/>
    <cellStyle name="Comma 26 5 9 3" xfId="21129" xr:uid="{00000000-0005-0000-0000-000067520000}"/>
    <cellStyle name="Comma 26 5 9 4" xfId="21130" xr:uid="{00000000-0005-0000-0000-000068520000}"/>
    <cellStyle name="Comma 26 5 9 5" xfId="21131" xr:uid="{00000000-0005-0000-0000-000069520000}"/>
    <cellStyle name="Comma 26 5 9 6" xfId="21132" xr:uid="{00000000-0005-0000-0000-00006A520000}"/>
    <cellStyle name="Comma 26 6" xfId="21133" xr:uid="{00000000-0005-0000-0000-00006B520000}"/>
    <cellStyle name="Comma 26 6 10" xfId="21134" xr:uid="{00000000-0005-0000-0000-00006C520000}"/>
    <cellStyle name="Comma 26 6 11" xfId="21135" xr:uid="{00000000-0005-0000-0000-00006D520000}"/>
    <cellStyle name="Comma 26 6 12" xfId="21136" xr:uid="{00000000-0005-0000-0000-00006E520000}"/>
    <cellStyle name="Comma 26 6 13" xfId="21137" xr:uid="{00000000-0005-0000-0000-00006F520000}"/>
    <cellStyle name="Comma 26 6 14" xfId="21138" xr:uid="{00000000-0005-0000-0000-000070520000}"/>
    <cellStyle name="Comma 26 6 2" xfId="21139" xr:uid="{00000000-0005-0000-0000-000071520000}"/>
    <cellStyle name="Comma 26 6 2 2" xfId="21140" xr:uid="{00000000-0005-0000-0000-000072520000}"/>
    <cellStyle name="Comma 26 6 2 2 2" xfId="21141" xr:uid="{00000000-0005-0000-0000-000073520000}"/>
    <cellStyle name="Comma 26 6 2 2 2 2" xfId="21142" xr:uid="{00000000-0005-0000-0000-000074520000}"/>
    <cellStyle name="Comma 26 6 2 2 2 2 2" xfId="21143" xr:uid="{00000000-0005-0000-0000-000075520000}"/>
    <cellStyle name="Comma 26 6 2 2 2 2 3" xfId="21144" xr:uid="{00000000-0005-0000-0000-000076520000}"/>
    <cellStyle name="Comma 26 6 2 2 2 2 4" xfId="21145" xr:uid="{00000000-0005-0000-0000-000077520000}"/>
    <cellStyle name="Comma 26 6 2 2 2 2 5" xfId="21146" xr:uid="{00000000-0005-0000-0000-000078520000}"/>
    <cellStyle name="Comma 26 6 2 2 2 2 6" xfId="21147" xr:uid="{00000000-0005-0000-0000-000079520000}"/>
    <cellStyle name="Comma 26 6 2 2 2 3" xfId="21148" xr:uid="{00000000-0005-0000-0000-00007A520000}"/>
    <cellStyle name="Comma 26 6 2 2 2 4" xfId="21149" xr:uid="{00000000-0005-0000-0000-00007B520000}"/>
    <cellStyle name="Comma 26 6 2 2 2 5" xfId="21150" xr:uid="{00000000-0005-0000-0000-00007C520000}"/>
    <cellStyle name="Comma 26 6 2 2 2 6" xfId="21151" xr:uid="{00000000-0005-0000-0000-00007D520000}"/>
    <cellStyle name="Comma 26 6 2 2 2 7" xfId="21152" xr:uid="{00000000-0005-0000-0000-00007E520000}"/>
    <cellStyle name="Comma 26 6 2 2 3" xfId="21153" xr:uid="{00000000-0005-0000-0000-00007F520000}"/>
    <cellStyle name="Comma 26 6 2 2 3 2" xfId="21154" xr:uid="{00000000-0005-0000-0000-000080520000}"/>
    <cellStyle name="Comma 26 6 2 2 3 3" xfId="21155" xr:uid="{00000000-0005-0000-0000-000081520000}"/>
    <cellStyle name="Comma 26 6 2 2 3 4" xfId="21156" xr:uid="{00000000-0005-0000-0000-000082520000}"/>
    <cellStyle name="Comma 26 6 2 2 3 5" xfId="21157" xr:uid="{00000000-0005-0000-0000-000083520000}"/>
    <cellStyle name="Comma 26 6 2 2 3 6" xfId="21158" xr:uid="{00000000-0005-0000-0000-000084520000}"/>
    <cellStyle name="Comma 26 6 2 2 4" xfId="21159" xr:uid="{00000000-0005-0000-0000-000085520000}"/>
    <cellStyle name="Comma 26 6 2 2 5" xfId="21160" xr:uid="{00000000-0005-0000-0000-000086520000}"/>
    <cellStyle name="Comma 26 6 2 2 6" xfId="21161" xr:uid="{00000000-0005-0000-0000-000087520000}"/>
    <cellStyle name="Comma 26 6 2 2 7" xfId="21162" xr:uid="{00000000-0005-0000-0000-000088520000}"/>
    <cellStyle name="Comma 26 6 2 2 8" xfId="21163" xr:uid="{00000000-0005-0000-0000-000089520000}"/>
    <cellStyle name="Comma 26 6 2 3" xfId="21164" xr:uid="{00000000-0005-0000-0000-00008A520000}"/>
    <cellStyle name="Comma 26 6 2 3 2" xfId="21165" xr:uid="{00000000-0005-0000-0000-00008B520000}"/>
    <cellStyle name="Comma 26 6 2 3 2 2" xfId="21166" xr:uid="{00000000-0005-0000-0000-00008C520000}"/>
    <cellStyle name="Comma 26 6 2 3 2 3" xfId="21167" xr:uid="{00000000-0005-0000-0000-00008D520000}"/>
    <cellStyle name="Comma 26 6 2 3 2 4" xfId="21168" xr:uid="{00000000-0005-0000-0000-00008E520000}"/>
    <cellStyle name="Comma 26 6 2 3 2 5" xfId="21169" xr:uid="{00000000-0005-0000-0000-00008F520000}"/>
    <cellStyle name="Comma 26 6 2 3 2 6" xfId="21170" xr:uid="{00000000-0005-0000-0000-000090520000}"/>
    <cellStyle name="Comma 26 6 2 3 3" xfId="21171" xr:uid="{00000000-0005-0000-0000-000091520000}"/>
    <cellStyle name="Comma 26 6 2 3 4" xfId="21172" xr:uid="{00000000-0005-0000-0000-000092520000}"/>
    <cellStyle name="Comma 26 6 2 3 5" xfId="21173" xr:uid="{00000000-0005-0000-0000-000093520000}"/>
    <cellStyle name="Comma 26 6 2 3 6" xfId="21174" xr:uid="{00000000-0005-0000-0000-000094520000}"/>
    <cellStyle name="Comma 26 6 2 3 7" xfId="21175" xr:uid="{00000000-0005-0000-0000-000095520000}"/>
    <cellStyle name="Comma 26 6 2 4" xfId="21176" xr:uid="{00000000-0005-0000-0000-000096520000}"/>
    <cellStyle name="Comma 26 6 2 4 2" xfId="21177" xr:uid="{00000000-0005-0000-0000-000097520000}"/>
    <cellStyle name="Comma 26 6 2 4 3" xfId="21178" xr:uid="{00000000-0005-0000-0000-000098520000}"/>
    <cellStyle name="Comma 26 6 2 4 4" xfId="21179" xr:uid="{00000000-0005-0000-0000-000099520000}"/>
    <cellStyle name="Comma 26 6 2 4 5" xfId="21180" xr:uid="{00000000-0005-0000-0000-00009A520000}"/>
    <cellStyle name="Comma 26 6 2 4 6" xfId="21181" xr:uid="{00000000-0005-0000-0000-00009B520000}"/>
    <cellStyle name="Comma 26 6 2 5" xfId="21182" xr:uid="{00000000-0005-0000-0000-00009C520000}"/>
    <cellStyle name="Comma 26 6 2 6" xfId="21183" xr:uid="{00000000-0005-0000-0000-00009D520000}"/>
    <cellStyle name="Comma 26 6 2 7" xfId="21184" xr:uid="{00000000-0005-0000-0000-00009E520000}"/>
    <cellStyle name="Comma 26 6 2 8" xfId="21185" xr:uid="{00000000-0005-0000-0000-00009F520000}"/>
    <cellStyle name="Comma 26 6 2 9" xfId="21186" xr:uid="{00000000-0005-0000-0000-0000A0520000}"/>
    <cellStyle name="Comma 26 6 3" xfId="21187" xr:uid="{00000000-0005-0000-0000-0000A1520000}"/>
    <cellStyle name="Comma 26 6 3 2" xfId="21188" xr:uid="{00000000-0005-0000-0000-0000A2520000}"/>
    <cellStyle name="Comma 26 6 3 2 2" xfId="21189" xr:uid="{00000000-0005-0000-0000-0000A3520000}"/>
    <cellStyle name="Comma 26 6 3 2 2 2" xfId="21190" xr:uid="{00000000-0005-0000-0000-0000A4520000}"/>
    <cellStyle name="Comma 26 6 3 2 2 2 2" xfId="21191" xr:uid="{00000000-0005-0000-0000-0000A5520000}"/>
    <cellStyle name="Comma 26 6 3 2 2 2 3" xfId="21192" xr:uid="{00000000-0005-0000-0000-0000A6520000}"/>
    <cellStyle name="Comma 26 6 3 2 2 2 4" xfId="21193" xr:uid="{00000000-0005-0000-0000-0000A7520000}"/>
    <cellStyle name="Comma 26 6 3 2 2 2 5" xfId="21194" xr:uid="{00000000-0005-0000-0000-0000A8520000}"/>
    <cellStyle name="Comma 26 6 3 2 2 2 6" xfId="21195" xr:uid="{00000000-0005-0000-0000-0000A9520000}"/>
    <cellStyle name="Comma 26 6 3 2 2 3" xfId="21196" xr:uid="{00000000-0005-0000-0000-0000AA520000}"/>
    <cellStyle name="Comma 26 6 3 2 2 4" xfId="21197" xr:uid="{00000000-0005-0000-0000-0000AB520000}"/>
    <cellStyle name="Comma 26 6 3 2 2 5" xfId="21198" xr:uid="{00000000-0005-0000-0000-0000AC520000}"/>
    <cellStyle name="Comma 26 6 3 2 2 6" xfId="21199" xr:uid="{00000000-0005-0000-0000-0000AD520000}"/>
    <cellStyle name="Comma 26 6 3 2 2 7" xfId="21200" xr:uid="{00000000-0005-0000-0000-0000AE520000}"/>
    <cellStyle name="Comma 26 6 3 2 3" xfId="21201" xr:uid="{00000000-0005-0000-0000-0000AF520000}"/>
    <cellStyle name="Comma 26 6 3 2 3 2" xfId="21202" xr:uid="{00000000-0005-0000-0000-0000B0520000}"/>
    <cellStyle name="Comma 26 6 3 2 3 3" xfId="21203" xr:uid="{00000000-0005-0000-0000-0000B1520000}"/>
    <cellStyle name="Comma 26 6 3 2 3 4" xfId="21204" xr:uid="{00000000-0005-0000-0000-0000B2520000}"/>
    <cellStyle name="Comma 26 6 3 2 3 5" xfId="21205" xr:uid="{00000000-0005-0000-0000-0000B3520000}"/>
    <cellStyle name="Comma 26 6 3 2 3 6" xfId="21206" xr:uid="{00000000-0005-0000-0000-0000B4520000}"/>
    <cellStyle name="Comma 26 6 3 2 4" xfId="21207" xr:uid="{00000000-0005-0000-0000-0000B5520000}"/>
    <cellStyle name="Comma 26 6 3 2 5" xfId="21208" xr:uid="{00000000-0005-0000-0000-0000B6520000}"/>
    <cellStyle name="Comma 26 6 3 2 6" xfId="21209" xr:uid="{00000000-0005-0000-0000-0000B7520000}"/>
    <cellStyle name="Comma 26 6 3 2 7" xfId="21210" xr:uid="{00000000-0005-0000-0000-0000B8520000}"/>
    <cellStyle name="Comma 26 6 3 2 8" xfId="21211" xr:uid="{00000000-0005-0000-0000-0000B9520000}"/>
    <cellStyle name="Comma 26 6 3 3" xfId="21212" xr:uid="{00000000-0005-0000-0000-0000BA520000}"/>
    <cellStyle name="Comma 26 6 3 3 2" xfId="21213" xr:uid="{00000000-0005-0000-0000-0000BB520000}"/>
    <cellStyle name="Comma 26 6 3 3 2 2" xfId="21214" xr:uid="{00000000-0005-0000-0000-0000BC520000}"/>
    <cellStyle name="Comma 26 6 3 3 2 3" xfId="21215" xr:uid="{00000000-0005-0000-0000-0000BD520000}"/>
    <cellStyle name="Comma 26 6 3 3 2 4" xfId="21216" xr:uid="{00000000-0005-0000-0000-0000BE520000}"/>
    <cellStyle name="Comma 26 6 3 3 2 5" xfId="21217" xr:uid="{00000000-0005-0000-0000-0000BF520000}"/>
    <cellStyle name="Comma 26 6 3 3 2 6" xfId="21218" xr:uid="{00000000-0005-0000-0000-0000C0520000}"/>
    <cellStyle name="Comma 26 6 3 3 3" xfId="21219" xr:uid="{00000000-0005-0000-0000-0000C1520000}"/>
    <cellStyle name="Comma 26 6 3 3 4" xfId="21220" xr:uid="{00000000-0005-0000-0000-0000C2520000}"/>
    <cellStyle name="Comma 26 6 3 3 5" xfId="21221" xr:uid="{00000000-0005-0000-0000-0000C3520000}"/>
    <cellStyle name="Comma 26 6 3 3 6" xfId="21222" xr:uid="{00000000-0005-0000-0000-0000C4520000}"/>
    <cellStyle name="Comma 26 6 3 3 7" xfId="21223" xr:uid="{00000000-0005-0000-0000-0000C5520000}"/>
    <cellStyle name="Comma 26 6 3 4" xfId="21224" xr:uid="{00000000-0005-0000-0000-0000C6520000}"/>
    <cellStyle name="Comma 26 6 3 4 2" xfId="21225" xr:uid="{00000000-0005-0000-0000-0000C7520000}"/>
    <cellStyle name="Comma 26 6 3 4 3" xfId="21226" xr:uid="{00000000-0005-0000-0000-0000C8520000}"/>
    <cellStyle name="Comma 26 6 3 4 4" xfId="21227" xr:uid="{00000000-0005-0000-0000-0000C9520000}"/>
    <cellStyle name="Comma 26 6 3 4 5" xfId="21228" xr:uid="{00000000-0005-0000-0000-0000CA520000}"/>
    <cellStyle name="Comma 26 6 3 4 6" xfId="21229" xr:uid="{00000000-0005-0000-0000-0000CB520000}"/>
    <cellStyle name="Comma 26 6 3 5" xfId="21230" xr:uid="{00000000-0005-0000-0000-0000CC520000}"/>
    <cellStyle name="Comma 26 6 3 6" xfId="21231" xr:uid="{00000000-0005-0000-0000-0000CD520000}"/>
    <cellStyle name="Comma 26 6 3 7" xfId="21232" xr:uid="{00000000-0005-0000-0000-0000CE520000}"/>
    <cellStyle name="Comma 26 6 3 8" xfId="21233" xr:uid="{00000000-0005-0000-0000-0000CF520000}"/>
    <cellStyle name="Comma 26 6 3 9" xfId="21234" xr:uid="{00000000-0005-0000-0000-0000D0520000}"/>
    <cellStyle name="Comma 26 6 4" xfId="21235" xr:uid="{00000000-0005-0000-0000-0000D1520000}"/>
    <cellStyle name="Comma 26 6 4 2" xfId="21236" xr:uid="{00000000-0005-0000-0000-0000D2520000}"/>
    <cellStyle name="Comma 26 6 4 2 2" xfId="21237" xr:uid="{00000000-0005-0000-0000-0000D3520000}"/>
    <cellStyle name="Comma 26 6 4 2 2 2" xfId="21238" xr:uid="{00000000-0005-0000-0000-0000D4520000}"/>
    <cellStyle name="Comma 26 6 4 2 2 2 2" xfId="21239" xr:uid="{00000000-0005-0000-0000-0000D5520000}"/>
    <cellStyle name="Comma 26 6 4 2 2 2 3" xfId="21240" xr:uid="{00000000-0005-0000-0000-0000D6520000}"/>
    <cellStyle name="Comma 26 6 4 2 2 2 4" xfId="21241" xr:uid="{00000000-0005-0000-0000-0000D7520000}"/>
    <cellStyle name="Comma 26 6 4 2 2 2 5" xfId="21242" xr:uid="{00000000-0005-0000-0000-0000D8520000}"/>
    <cellStyle name="Comma 26 6 4 2 2 2 6" xfId="21243" xr:uid="{00000000-0005-0000-0000-0000D9520000}"/>
    <cellStyle name="Comma 26 6 4 2 2 3" xfId="21244" xr:uid="{00000000-0005-0000-0000-0000DA520000}"/>
    <cellStyle name="Comma 26 6 4 2 2 4" xfId="21245" xr:uid="{00000000-0005-0000-0000-0000DB520000}"/>
    <cellStyle name="Comma 26 6 4 2 2 5" xfId="21246" xr:uid="{00000000-0005-0000-0000-0000DC520000}"/>
    <cellStyle name="Comma 26 6 4 2 2 6" xfId="21247" xr:uid="{00000000-0005-0000-0000-0000DD520000}"/>
    <cellStyle name="Comma 26 6 4 2 2 7" xfId="21248" xr:uid="{00000000-0005-0000-0000-0000DE520000}"/>
    <cellStyle name="Comma 26 6 4 2 3" xfId="21249" xr:uid="{00000000-0005-0000-0000-0000DF520000}"/>
    <cellStyle name="Comma 26 6 4 2 3 2" xfId="21250" xr:uid="{00000000-0005-0000-0000-0000E0520000}"/>
    <cellStyle name="Comma 26 6 4 2 3 3" xfId="21251" xr:uid="{00000000-0005-0000-0000-0000E1520000}"/>
    <cellStyle name="Comma 26 6 4 2 3 4" xfId="21252" xr:uid="{00000000-0005-0000-0000-0000E2520000}"/>
    <cellStyle name="Comma 26 6 4 2 3 5" xfId="21253" xr:uid="{00000000-0005-0000-0000-0000E3520000}"/>
    <cellStyle name="Comma 26 6 4 2 3 6" xfId="21254" xr:uid="{00000000-0005-0000-0000-0000E4520000}"/>
    <cellStyle name="Comma 26 6 4 2 4" xfId="21255" xr:uid="{00000000-0005-0000-0000-0000E5520000}"/>
    <cellStyle name="Comma 26 6 4 2 5" xfId="21256" xr:uid="{00000000-0005-0000-0000-0000E6520000}"/>
    <cellStyle name="Comma 26 6 4 2 6" xfId="21257" xr:uid="{00000000-0005-0000-0000-0000E7520000}"/>
    <cellStyle name="Comma 26 6 4 2 7" xfId="21258" xr:uid="{00000000-0005-0000-0000-0000E8520000}"/>
    <cellStyle name="Comma 26 6 4 2 8" xfId="21259" xr:uid="{00000000-0005-0000-0000-0000E9520000}"/>
    <cellStyle name="Comma 26 6 4 3" xfId="21260" xr:uid="{00000000-0005-0000-0000-0000EA520000}"/>
    <cellStyle name="Comma 26 6 4 3 2" xfId="21261" xr:uid="{00000000-0005-0000-0000-0000EB520000}"/>
    <cellStyle name="Comma 26 6 4 3 2 2" xfId="21262" xr:uid="{00000000-0005-0000-0000-0000EC520000}"/>
    <cellStyle name="Comma 26 6 4 3 2 3" xfId="21263" xr:uid="{00000000-0005-0000-0000-0000ED520000}"/>
    <cellStyle name="Comma 26 6 4 3 2 4" xfId="21264" xr:uid="{00000000-0005-0000-0000-0000EE520000}"/>
    <cellStyle name="Comma 26 6 4 3 2 5" xfId="21265" xr:uid="{00000000-0005-0000-0000-0000EF520000}"/>
    <cellStyle name="Comma 26 6 4 3 2 6" xfId="21266" xr:uid="{00000000-0005-0000-0000-0000F0520000}"/>
    <cellStyle name="Comma 26 6 4 3 3" xfId="21267" xr:uid="{00000000-0005-0000-0000-0000F1520000}"/>
    <cellStyle name="Comma 26 6 4 3 4" xfId="21268" xr:uid="{00000000-0005-0000-0000-0000F2520000}"/>
    <cellStyle name="Comma 26 6 4 3 5" xfId="21269" xr:uid="{00000000-0005-0000-0000-0000F3520000}"/>
    <cellStyle name="Comma 26 6 4 3 6" xfId="21270" xr:uid="{00000000-0005-0000-0000-0000F4520000}"/>
    <cellStyle name="Comma 26 6 4 3 7" xfId="21271" xr:uid="{00000000-0005-0000-0000-0000F5520000}"/>
    <cellStyle name="Comma 26 6 4 4" xfId="21272" xr:uid="{00000000-0005-0000-0000-0000F6520000}"/>
    <cellStyle name="Comma 26 6 4 4 2" xfId="21273" xr:uid="{00000000-0005-0000-0000-0000F7520000}"/>
    <cellStyle name="Comma 26 6 4 4 3" xfId="21274" xr:uid="{00000000-0005-0000-0000-0000F8520000}"/>
    <cellStyle name="Comma 26 6 4 4 4" xfId="21275" xr:uid="{00000000-0005-0000-0000-0000F9520000}"/>
    <cellStyle name="Comma 26 6 4 4 5" xfId="21276" xr:uid="{00000000-0005-0000-0000-0000FA520000}"/>
    <cellStyle name="Comma 26 6 4 4 6" xfId="21277" xr:uid="{00000000-0005-0000-0000-0000FB520000}"/>
    <cellStyle name="Comma 26 6 4 5" xfId="21278" xr:uid="{00000000-0005-0000-0000-0000FC520000}"/>
    <cellStyle name="Comma 26 6 4 6" xfId="21279" xr:uid="{00000000-0005-0000-0000-0000FD520000}"/>
    <cellStyle name="Comma 26 6 4 7" xfId="21280" xr:uid="{00000000-0005-0000-0000-0000FE520000}"/>
    <cellStyle name="Comma 26 6 4 8" xfId="21281" xr:uid="{00000000-0005-0000-0000-0000FF520000}"/>
    <cellStyle name="Comma 26 6 4 9" xfId="21282" xr:uid="{00000000-0005-0000-0000-000000530000}"/>
    <cellStyle name="Comma 26 6 5" xfId="21283" xr:uid="{00000000-0005-0000-0000-000001530000}"/>
    <cellStyle name="Comma 26 6 5 2" xfId="21284" xr:uid="{00000000-0005-0000-0000-000002530000}"/>
    <cellStyle name="Comma 26 6 5 2 2" xfId="21285" xr:uid="{00000000-0005-0000-0000-000003530000}"/>
    <cellStyle name="Comma 26 6 5 2 2 2" xfId="21286" xr:uid="{00000000-0005-0000-0000-000004530000}"/>
    <cellStyle name="Comma 26 6 5 2 2 2 2" xfId="21287" xr:uid="{00000000-0005-0000-0000-000005530000}"/>
    <cellStyle name="Comma 26 6 5 2 2 2 3" xfId="21288" xr:uid="{00000000-0005-0000-0000-000006530000}"/>
    <cellStyle name="Comma 26 6 5 2 2 2 4" xfId="21289" xr:uid="{00000000-0005-0000-0000-000007530000}"/>
    <cellStyle name="Comma 26 6 5 2 2 2 5" xfId="21290" xr:uid="{00000000-0005-0000-0000-000008530000}"/>
    <cellStyle name="Comma 26 6 5 2 2 2 6" xfId="21291" xr:uid="{00000000-0005-0000-0000-000009530000}"/>
    <cellStyle name="Comma 26 6 5 2 2 3" xfId="21292" xr:uid="{00000000-0005-0000-0000-00000A530000}"/>
    <cellStyle name="Comma 26 6 5 2 2 4" xfId="21293" xr:uid="{00000000-0005-0000-0000-00000B530000}"/>
    <cellStyle name="Comma 26 6 5 2 2 5" xfId="21294" xr:uid="{00000000-0005-0000-0000-00000C530000}"/>
    <cellStyle name="Comma 26 6 5 2 2 6" xfId="21295" xr:uid="{00000000-0005-0000-0000-00000D530000}"/>
    <cellStyle name="Comma 26 6 5 2 2 7" xfId="21296" xr:uid="{00000000-0005-0000-0000-00000E530000}"/>
    <cellStyle name="Comma 26 6 5 2 3" xfId="21297" xr:uid="{00000000-0005-0000-0000-00000F530000}"/>
    <cellStyle name="Comma 26 6 5 2 3 2" xfId="21298" xr:uid="{00000000-0005-0000-0000-000010530000}"/>
    <cellStyle name="Comma 26 6 5 2 3 3" xfId="21299" xr:uid="{00000000-0005-0000-0000-000011530000}"/>
    <cellStyle name="Comma 26 6 5 2 3 4" xfId="21300" xr:uid="{00000000-0005-0000-0000-000012530000}"/>
    <cellStyle name="Comma 26 6 5 2 3 5" xfId="21301" xr:uid="{00000000-0005-0000-0000-000013530000}"/>
    <cellStyle name="Comma 26 6 5 2 3 6" xfId="21302" xr:uid="{00000000-0005-0000-0000-000014530000}"/>
    <cellStyle name="Comma 26 6 5 2 4" xfId="21303" xr:uid="{00000000-0005-0000-0000-000015530000}"/>
    <cellStyle name="Comma 26 6 5 2 5" xfId="21304" xr:uid="{00000000-0005-0000-0000-000016530000}"/>
    <cellStyle name="Comma 26 6 5 2 6" xfId="21305" xr:uid="{00000000-0005-0000-0000-000017530000}"/>
    <cellStyle name="Comma 26 6 5 2 7" xfId="21306" xr:uid="{00000000-0005-0000-0000-000018530000}"/>
    <cellStyle name="Comma 26 6 5 2 8" xfId="21307" xr:uid="{00000000-0005-0000-0000-000019530000}"/>
    <cellStyle name="Comma 26 6 5 3" xfId="21308" xr:uid="{00000000-0005-0000-0000-00001A530000}"/>
    <cellStyle name="Comma 26 6 5 3 2" xfId="21309" xr:uid="{00000000-0005-0000-0000-00001B530000}"/>
    <cellStyle name="Comma 26 6 5 3 2 2" xfId="21310" xr:uid="{00000000-0005-0000-0000-00001C530000}"/>
    <cellStyle name="Comma 26 6 5 3 2 3" xfId="21311" xr:uid="{00000000-0005-0000-0000-00001D530000}"/>
    <cellStyle name="Comma 26 6 5 3 2 4" xfId="21312" xr:uid="{00000000-0005-0000-0000-00001E530000}"/>
    <cellStyle name="Comma 26 6 5 3 2 5" xfId="21313" xr:uid="{00000000-0005-0000-0000-00001F530000}"/>
    <cellStyle name="Comma 26 6 5 3 2 6" xfId="21314" xr:uid="{00000000-0005-0000-0000-000020530000}"/>
    <cellStyle name="Comma 26 6 5 3 3" xfId="21315" xr:uid="{00000000-0005-0000-0000-000021530000}"/>
    <cellStyle name="Comma 26 6 5 3 4" xfId="21316" xr:uid="{00000000-0005-0000-0000-000022530000}"/>
    <cellStyle name="Comma 26 6 5 3 5" xfId="21317" xr:uid="{00000000-0005-0000-0000-000023530000}"/>
    <cellStyle name="Comma 26 6 5 3 6" xfId="21318" xr:uid="{00000000-0005-0000-0000-000024530000}"/>
    <cellStyle name="Comma 26 6 5 3 7" xfId="21319" xr:uid="{00000000-0005-0000-0000-000025530000}"/>
    <cellStyle name="Comma 26 6 5 4" xfId="21320" xr:uid="{00000000-0005-0000-0000-000026530000}"/>
    <cellStyle name="Comma 26 6 5 4 2" xfId="21321" xr:uid="{00000000-0005-0000-0000-000027530000}"/>
    <cellStyle name="Comma 26 6 5 4 3" xfId="21322" xr:uid="{00000000-0005-0000-0000-000028530000}"/>
    <cellStyle name="Comma 26 6 5 4 4" xfId="21323" xr:uid="{00000000-0005-0000-0000-000029530000}"/>
    <cellStyle name="Comma 26 6 5 4 5" xfId="21324" xr:uid="{00000000-0005-0000-0000-00002A530000}"/>
    <cellStyle name="Comma 26 6 5 4 6" xfId="21325" xr:uid="{00000000-0005-0000-0000-00002B530000}"/>
    <cellStyle name="Comma 26 6 5 5" xfId="21326" xr:uid="{00000000-0005-0000-0000-00002C530000}"/>
    <cellStyle name="Comma 26 6 5 6" xfId="21327" xr:uid="{00000000-0005-0000-0000-00002D530000}"/>
    <cellStyle name="Comma 26 6 5 7" xfId="21328" xr:uid="{00000000-0005-0000-0000-00002E530000}"/>
    <cellStyle name="Comma 26 6 5 8" xfId="21329" xr:uid="{00000000-0005-0000-0000-00002F530000}"/>
    <cellStyle name="Comma 26 6 5 9" xfId="21330" xr:uid="{00000000-0005-0000-0000-000030530000}"/>
    <cellStyle name="Comma 26 6 6" xfId="21331" xr:uid="{00000000-0005-0000-0000-000031530000}"/>
    <cellStyle name="Comma 26 6 6 2" xfId="21332" xr:uid="{00000000-0005-0000-0000-000032530000}"/>
    <cellStyle name="Comma 26 6 6 2 2" xfId="21333" xr:uid="{00000000-0005-0000-0000-000033530000}"/>
    <cellStyle name="Comma 26 6 6 2 2 2" xfId="21334" xr:uid="{00000000-0005-0000-0000-000034530000}"/>
    <cellStyle name="Comma 26 6 6 2 2 2 2" xfId="21335" xr:uid="{00000000-0005-0000-0000-000035530000}"/>
    <cellStyle name="Comma 26 6 6 2 2 2 3" xfId="21336" xr:uid="{00000000-0005-0000-0000-000036530000}"/>
    <cellStyle name="Comma 26 6 6 2 2 2 4" xfId="21337" xr:uid="{00000000-0005-0000-0000-000037530000}"/>
    <cellStyle name="Comma 26 6 6 2 2 2 5" xfId="21338" xr:uid="{00000000-0005-0000-0000-000038530000}"/>
    <cellStyle name="Comma 26 6 6 2 2 2 6" xfId="21339" xr:uid="{00000000-0005-0000-0000-000039530000}"/>
    <cellStyle name="Comma 26 6 6 2 2 3" xfId="21340" xr:uid="{00000000-0005-0000-0000-00003A530000}"/>
    <cellStyle name="Comma 26 6 6 2 2 4" xfId="21341" xr:uid="{00000000-0005-0000-0000-00003B530000}"/>
    <cellStyle name="Comma 26 6 6 2 2 5" xfId="21342" xr:uid="{00000000-0005-0000-0000-00003C530000}"/>
    <cellStyle name="Comma 26 6 6 2 2 6" xfId="21343" xr:uid="{00000000-0005-0000-0000-00003D530000}"/>
    <cellStyle name="Comma 26 6 6 2 2 7" xfId="21344" xr:uid="{00000000-0005-0000-0000-00003E530000}"/>
    <cellStyle name="Comma 26 6 6 2 3" xfId="21345" xr:uid="{00000000-0005-0000-0000-00003F530000}"/>
    <cellStyle name="Comma 26 6 6 2 3 2" xfId="21346" xr:uid="{00000000-0005-0000-0000-000040530000}"/>
    <cellStyle name="Comma 26 6 6 2 3 3" xfId="21347" xr:uid="{00000000-0005-0000-0000-000041530000}"/>
    <cellStyle name="Comma 26 6 6 2 3 4" xfId="21348" xr:uid="{00000000-0005-0000-0000-000042530000}"/>
    <cellStyle name="Comma 26 6 6 2 3 5" xfId="21349" xr:uid="{00000000-0005-0000-0000-000043530000}"/>
    <cellStyle name="Comma 26 6 6 2 3 6" xfId="21350" xr:uid="{00000000-0005-0000-0000-000044530000}"/>
    <cellStyle name="Comma 26 6 6 2 4" xfId="21351" xr:uid="{00000000-0005-0000-0000-000045530000}"/>
    <cellStyle name="Comma 26 6 6 2 5" xfId="21352" xr:uid="{00000000-0005-0000-0000-000046530000}"/>
    <cellStyle name="Comma 26 6 6 2 6" xfId="21353" xr:uid="{00000000-0005-0000-0000-000047530000}"/>
    <cellStyle name="Comma 26 6 6 2 7" xfId="21354" xr:uid="{00000000-0005-0000-0000-000048530000}"/>
    <cellStyle name="Comma 26 6 6 2 8" xfId="21355" xr:uid="{00000000-0005-0000-0000-000049530000}"/>
    <cellStyle name="Comma 26 6 6 3" xfId="21356" xr:uid="{00000000-0005-0000-0000-00004A530000}"/>
    <cellStyle name="Comma 26 6 6 3 2" xfId="21357" xr:uid="{00000000-0005-0000-0000-00004B530000}"/>
    <cellStyle name="Comma 26 6 6 3 2 2" xfId="21358" xr:uid="{00000000-0005-0000-0000-00004C530000}"/>
    <cellStyle name="Comma 26 6 6 3 2 3" xfId="21359" xr:uid="{00000000-0005-0000-0000-00004D530000}"/>
    <cellStyle name="Comma 26 6 6 3 2 4" xfId="21360" xr:uid="{00000000-0005-0000-0000-00004E530000}"/>
    <cellStyle name="Comma 26 6 6 3 2 5" xfId="21361" xr:uid="{00000000-0005-0000-0000-00004F530000}"/>
    <cellStyle name="Comma 26 6 6 3 2 6" xfId="21362" xr:uid="{00000000-0005-0000-0000-000050530000}"/>
    <cellStyle name="Comma 26 6 6 3 3" xfId="21363" xr:uid="{00000000-0005-0000-0000-000051530000}"/>
    <cellStyle name="Comma 26 6 6 3 4" xfId="21364" xr:uid="{00000000-0005-0000-0000-000052530000}"/>
    <cellStyle name="Comma 26 6 6 3 5" xfId="21365" xr:uid="{00000000-0005-0000-0000-000053530000}"/>
    <cellStyle name="Comma 26 6 6 3 6" xfId="21366" xr:uid="{00000000-0005-0000-0000-000054530000}"/>
    <cellStyle name="Comma 26 6 6 3 7" xfId="21367" xr:uid="{00000000-0005-0000-0000-000055530000}"/>
    <cellStyle name="Comma 26 6 6 4" xfId="21368" xr:uid="{00000000-0005-0000-0000-000056530000}"/>
    <cellStyle name="Comma 26 6 6 4 2" xfId="21369" xr:uid="{00000000-0005-0000-0000-000057530000}"/>
    <cellStyle name="Comma 26 6 6 4 3" xfId="21370" xr:uid="{00000000-0005-0000-0000-000058530000}"/>
    <cellStyle name="Comma 26 6 6 4 4" xfId="21371" xr:uid="{00000000-0005-0000-0000-000059530000}"/>
    <cellStyle name="Comma 26 6 6 4 5" xfId="21372" xr:uid="{00000000-0005-0000-0000-00005A530000}"/>
    <cellStyle name="Comma 26 6 6 4 6" xfId="21373" xr:uid="{00000000-0005-0000-0000-00005B530000}"/>
    <cellStyle name="Comma 26 6 6 5" xfId="21374" xr:uid="{00000000-0005-0000-0000-00005C530000}"/>
    <cellStyle name="Comma 26 6 6 6" xfId="21375" xr:uid="{00000000-0005-0000-0000-00005D530000}"/>
    <cellStyle name="Comma 26 6 6 7" xfId="21376" xr:uid="{00000000-0005-0000-0000-00005E530000}"/>
    <cellStyle name="Comma 26 6 6 8" xfId="21377" xr:uid="{00000000-0005-0000-0000-00005F530000}"/>
    <cellStyle name="Comma 26 6 6 9" xfId="21378" xr:uid="{00000000-0005-0000-0000-000060530000}"/>
    <cellStyle name="Comma 26 6 7" xfId="21379" xr:uid="{00000000-0005-0000-0000-000061530000}"/>
    <cellStyle name="Comma 26 6 7 2" xfId="21380" xr:uid="{00000000-0005-0000-0000-000062530000}"/>
    <cellStyle name="Comma 26 6 7 2 2" xfId="21381" xr:uid="{00000000-0005-0000-0000-000063530000}"/>
    <cellStyle name="Comma 26 6 7 2 2 2" xfId="21382" xr:uid="{00000000-0005-0000-0000-000064530000}"/>
    <cellStyle name="Comma 26 6 7 2 2 3" xfId="21383" xr:uid="{00000000-0005-0000-0000-000065530000}"/>
    <cellStyle name="Comma 26 6 7 2 2 4" xfId="21384" xr:uid="{00000000-0005-0000-0000-000066530000}"/>
    <cellStyle name="Comma 26 6 7 2 2 5" xfId="21385" xr:uid="{00000000-0005-0000-0000-000067530000}"/>
    <cellStyle name="Comma 26 6 7 2 2 6" xfId="21386" xr:uid="{00000000-0005-0000-0000-000068530000}"/>
    <cellStyle name="Comma 26 6 7 2 3" xfId="21387" xr:uid="{00000000-0005-0000-0000-000069530000}"/>
    <cellStyle name="Comma 26 6 7 2 4" xfId="21388" xr:uid="{00000000-0005-0000-0000-00006A530000}"/>
    <cellStyle name="Comma 26 6 7 2 5" xfId="21389" xr:uid="{00000000-0005-0000-0000-00006B530000}"/>
    <cellStyle name="Comma 26 6 7 2 6" xfId="21390" xr:uid="{00000000-0005-0000-0000-00006C530000}"/>
    <cellStyle name="Comma 26 6 7 2 7" xfId="21391" xr:uid="{00000000-0005-0000-0000-00006D530000}"/>
    <cellStyle name="Comma 26 6 7 3" xfId="21392" xr:uid="{00000000-0005-0000-0000-00006E530000}"/>
    <cellStyle name="Comma 26 6 7 3 2" xfId="21393" xr:uid="{00000000-0005-0000-0000-00006F530000}"/>
    <cellStyle name="Comma 26 6 7 3 3" xfId="21394" xr:uid="{00000000-0005-0000-0000-000070530000}"/>
    <cellStyle name="Comma 26 6 7 3 4" xfId="21395" xr:uid="{00000000-0005-0000-0000-000071530000}"/>
    <cellStyle name="Comma 26 6 7 3 5" xfId="21396" xr:uid="{00000000-0005-0000-0000-000072530000}"/>
    <cellStyle name="Comma 26 6 7 3 6" xfId="21397" xr:uid="{00000000-0005-0000-0000-000073530000}"/>
    <cellStyle name="Comma 26 6 7 4" xfId="21398" xr:uid="{00000000-0005-0000-0000-000074530000}"/>
    <cellStyle name="Comma 26 6 7 5" xfId="21399" xr:uid="{00000000-0005-0000-0000-000075530000}"/>
    <cellStyle name="Comma 26 6 7 6" xfId="21400" xr:uid="{00000000-0005-0000-0000-000076530000}"/>
    <cellStyle name="Comma 26 6 7 7" xfId="21401" xr:uid="{00000000-0005-0000-0000-000077530000}"/>
    <cellStyle name="Comma 26 6 7 8" xfId="21402" xr:uid="{00000000-0005-0000-0000-000078530000}"/>
    <cellStyle name="Comma 26 6 8" xfId="21403" xr:uid="{00000000-0005-0000-0000-000079530000}"/>
    <cellStyle name="Comma 26 6 8 2" xfId="21404" xr:uid="{00000000-0005-0000-0000-00007A530000}"/>
    <cellStyle name="Comma 26 6 8 2 2" xfId="21405" xr:uid="{00000000-0005-0000-0000-00007B530000}"/>
    <cellStyle name="Comma 26 6 8 2 3" xfId="21406" xr:uid="{00000000-0005-0000-0000-00007C530000}"/>
    <cellStyle name="Comma 26 6 8 2 4" xfId="21407" xr:uid="{00000000-0005-0000-0000-00007D530000}"/>
    <cellStyle name="Comma 26 6 8 2 5" xfId="21408" xr:uid="{00000000-0005-0000-0000-00007E530000}"/>
    <cellStyle name="Comma 26 6 8 2 6" xfId="21409" xr:uid="{00000000-0005-0000-0000-00007F530000}"/>
    <cellStyle name="Comma 26 6 8 3" xfId="21410" xr:uid="{00000000-0005-0000-0000-000080530000}"/>
    <cellStyle name="Comma 26 6 8 4" xfId="21411" xr:uid="{00000000-0005-0000-0000-000081530000}"/>
    <cellStyle name="Comma 26 6 8 5" xfId="21412" xr:uid="{00000000-0005-0000-0000-000082530000}"/>
    <cellStyle name="Comma 26 6 8 6" xfId="21413" xr:uid="{00000000-0005-0000-0000-000083530000}"/>
    <cellStyle name="Comma 26 6 8 7" xfId="21414" xr:uid="{00000000-0005-0000-0000-000084530000}"/>
    <cellStyle name="Comma 26 6 9" xfId="21415" xr:uid="{00000000-0005-0000-0000-000085530000}"/>
    <cellStyle name="Comma 26 6 9 2" xfId="21416" xr:uid="{00000000-0005-0000-0000-000086530000}"/>
    <cellStyle name="Comma 26 6 9 3" xfId="21417" xr:uid="{00000000-0005-0000-0000-000087530000}"/>
    <cellStyle name="Comma 26 6 9 4" xfId="21418" xr:uid="{00000000-0005-0000-0000-000088530000}"/>
    <cellStyle name="Comma 26 6 9 5" xfId="21419" xr:uid="{00000000-0005-0000-0000-000089530000}"/>
    <cellStyle name="Comma 26 6 9 6" xfId="21420" xr:uid="{00000000-0005-0000-0000-00008A530000}"/>
    <cellStyle name="Comma 26 7" xfId="21421" xr:uid="{00000000-0005-0000-0000-00008B530000}"/>
    <cellStyle name="Comma 26 7 2" xfId="21422" xr:uid="{00000000-0005-0000-0000-00008C530000}"/>
    <cellStyle name="Comma 26 7 2 2" xfId="21423" xr:uid="{00000000-0005-0000-0000-00008D530000}"/>
    <cellStyle name="Comma 26 7 2 2 2" xfId="21424" xr:uid="{00000000-0005-0000-0000-00008E530000}"/>
    <cellStyle name="Comma 26 7 2 2 2 2" xfId="21425" xr:uid="{00000000-0005-0000-0000-00008F530000}"/>
    <cellStyle name="Comma 26 7 2 2 2 3" xfId="21426" xr:uid="{00000000-0005-0000-0000-000090530000}"/>
    <cellStyle name="Comma 26 7 2 2 2 4" xfId="21427" xr:uid="{00000000-0005-0000-0000-000091530000}"/>
    <cellStyle name="Comma 26 7 2 2 2 5" xfId="21428" xr:uid="{00000000-0005-0000-0000-000092530000}"/>
    <cellStyle name="Comma 26 7 2 2 2 6" xfId="21429" xr:uid="{00000000-0005-0000-0000-000093530000}"/>
    <cellStyle name="Comma 26 7 2 2 3" xfId="21430" xr:uid="{00000000-0005-0000-0000-000094530000}"/>
    <cellStyle name="Comma 26 7 2 2 4" xfId="21431" xr:uid="{00000000-0005-0000-0000-000095530000}"/>
    <cellStyle name="Comma 26 7 2 2 5" xfId="21432" xr:uid="{00000000-0005-0000-0000-000096530000}"/>
    <cellStyle name="Comma 26 7 2 2 6" xfId="21433" xr:uid="{00000000-0005-0000-0000-000097530000}"/>
    <cellStyle name="Comma 26 7 2 2 7" xfId="21434" xr:uid="{00000000-0005-0000-0000-000098530000}"/>
    <cellStyle name="Comma 26 7 2 3" xfId="21435" xr:uid="{00000000-0005-0000-0000-000099530000}"/>
    <cellStyle name="Comma 26 7 2 3 2" xfId="21436" xr:uid="{00000000-0005-0000-0000-00009A530000}"/>
    <cellStyle name="Comma 26 7 2 3 3" xfId="21437" xr:uid="{00000000-0005-0000-0000-00009B530000}"/>
    <cellStyle name="Comma 26 7 2 3 4" xfId="21438" xr:uid="{00000000-0005-0000-0000-00009C530000}"/>
    <cellStyle name="Comma 26 7 2 3 5" xfId="21439" xr:uid="{00000000-0005-0000-0000-00009D530000}"/>
    <cellStyle name="Comma 26 7 2 3 6" xfId="21440" xr:uid="{00000000-0005-0000-0000-00009E530000}"/>
    <cellStyle name="Comma 26 7 2 4" xfId="21441" xr:uid="{00000000-0005-0000-0000-00009F530000}"/>
    <cellStyle name="Comma 26 7 2 5" xfId="21442" xr:uid="{00000000-0005-0000-0000-0000A0530000}"/>
    <cellStyle name="Comma 26 7 2 6" xfId="21443" xr:uid="{00000000-0005-0000-0000-0000A1530000}"/>
    <cellStyle name="Comma 26 7 2 7" xfId="21444" xr:uid="{00000000-0005-0000-0000-0000A2530000}"/>
    <cellStyle name="Comma 26 7 2 8" xfId="21445" xr:uid="{00000000-0005-0000-0000-0000A3530000}"/>
    <cellStyle name="Comma 26 7 3" xfId="21446" xr:uid="{00000000-0005-0000-0000-0000A4530000}"/>
    <cellStyle name="Comma 26 7 3 2" xfId="21447" xr:uid="{00000000-0005-0000-0000-0000A5530000}"/>
    <cellStyle name="Comma 26 7 3 2 2" xfId="21448" xr:uid="{00000000-0005-0000-0000-0000A6530000}"/>
    <cellStyle name="Comma 26 7 3 2 3" xfId="21449" xr:uid="{00000000-0005-0000-0000-0000A7530000}"/>
    <cellStyle name="Comma 26 7 3 2 4" xfId="21450" xr:uid="{00000000-0005-0000-0000-0000A8530000}"/>
    <cellStyle name="Comma 26 7 3 2 5" xfId="21451" xr:uid="{00000000-0005-0000-0000-0000A9530000}"/>
    <cellStyle name="Comma 26 7 3 2 6" xfId="21452" xr:uid="{00000000-0005-0000-0000-0000AA530000}"/>
    <cellStyle name="Comma 26 7 3 3" xfId="21453" xr:uid="{00000000-0005-0000-0000-0000AB530000}"/>
    <cellStyle name="Comma 26 7 3 4" xfId="21454" xr:uid="{00000000-0005-0000-0000-0000AC530000}"/>
    <cellStyle name="Comma 26 7 3 5" xfId="21455" xr:uid="{00000000-0005-0000-0000-0000AD530000}"/>
    <cellStyle name="Comma 26 7 3 6" xfId="21456" xr:uid="{00000000-0005-0000-0000-0000AE530000}"/>
    <cellStyle name="Comma 26 7 3 7" xfId="21457" xr:uid="{00000000-0005-0000-0000-0000AF530000}"/>
    <cellStyle name="Comma 26 7 4" xfId="21458" xr:uid="{00000000-0005-0000-0000-0000B0530000}"/>
    <cellStyle name="Comma 26 7 4 2" xfId="21459" xr:uid="{00000000-0005-0000-0000-0000B1530000}"/>
    <cellStyle name="Comma 26 7 4 3" xfId="21460" xr:uid="{00000000-0005-0000-0000-0000B2530000}"/>
    <cellStyle name="Comma 26 7 4 4" xfId="21461" xr:uid="{00000000-0005-0000-0000-0000B3530000}"/>
    <cellStyle name="Comma 26 7 4 5" xfId="21462" xr:uid="{00000000-0005-0000-0000-0000B4530000}"/>
    <cellStyle name="Comma 26 7 4 6" xfId="21463" xr:uid="{00000000-0005-0000-0000-0000B5530000}"/>
    <cellStyle name="Comma 26 7 5" xfId="21464" xr:uid="{00000000-0005-0000-0000-0000B6530000}"/>
    <cellStyle name="Comma 26 7 6" xfId="21465" xr:uid="{00000000-0005-0000-0000-0000B7530000}"/>
    <cellStyle name="Comma 26 7 7" xfId="21466" xr:uid="{00000000-0005-0000-0000-0000B8530000}"/>
    <cellStyle name="Comma 26 7 8" xfId="21467" xr:uid="{00000000-0005-0000-0000-0000B9530000}"/>
    <cellStyle name="Comma 26 7 9" xfId="21468" xr:uid="{00000000-0005-0000-0000-0000BA530000}"/>
    <cellStyle name="Comma 26 8" xfId="21469" xr:uid="{00000000-0005-0000-0000-0000BB530000}"/>
    <cellStyle name="Comma 26 8 2" xfId="21470" xr:uid="{00000000-0005-0000-0000-0000BC530000}"/>
    <cellStyle name="Comma 26 8 2 2" xfId="21471" xr:uid="{00000000-0005-0000-0000-0000BD530000}"/>
    <cellStyle name="Comma 26 8 2 2 2" xfId="21472" xr:uid="{00000000-0005-0000-0000-0000BE530000}"/>
    <cellStyle name="Comma 26 8 2 2 2 2" xfId="21473" xr:uid="{00000000-0005-0000-0000-0000BF530000}"/>
    <cellStyle name="Comma 26 8 2 2 2 3" xfId="21474" xr:uid="{00000000-0005-0000-0000-0000C0530000}"/>
    <cellStyle name="Comma 26 8 2 2 2 4" xfId="21475" xr:uid="{00000000-0005-0000-0000-0000C1530000}"/>
    <cellStyle name="Comma 26 8 2 2 2 5" xfId="21476" xr:uid="{00000000-0005-0000-0000-0000C2530000}"/>
    <cellStyle name="Comma 26 8 2 2 2 6" xfId="21477" xr:uid="{00000000-0005-0000-0000-0000C3530000}"/>
    <cellStyle name="Comma 26 8 2 2 3" xfId="21478" xr:uid="{00000000-0005-0000-0000-0000C4530000}"/>
    <cellStyle name="Comma 26 8 2 2 4" xfId="21479" xr:uid="{00000000-0005-0000-0000-0000C5530000}"/>
    <cellStyle name="Comma 26 8 2 2 5" xfId="21480" xr:uid="{00000000-0005-0000-0000-0000C6530000}"/>
    <cellStyle name="Comma 26 8 2 2 6" xfId="21481" xr:uid="{00000000-0005-0000-0000-0000C7530000}"/>
    <cellStyle name="Comma 26 8 2 2 7" xfId="21482" xr:uid="{00000000-0005-0000-0000-0000C8530000}"/>
    <cellStyle name="Comma 26 8 2 3" xfId="21483" xr:uid="{00000000-0005-0000-0000-0000C9530000}"/>
    <cellStyle name="Comma 26 8 2 3 2" xfId="21484" xr:uid="{00000000-0005-0000-0000-0000CA530000}"/>
    <cellStyle name="Comma 26 8 2 3 3" xfId="21485" xr:uid="{00000000-0005-0000-0000-0000CB530000}"/>
    <cellStyle name="Comma 26 8 2 3 4" xfId="21486" xr:uid="{00000000-0005-0000-0000-0000CC530000}"/>
    <cellStyle name="Comma 26 8 2 3 5" xfId="21487" xr:uid="{00000000-0005-0000-0000-0000CD530000}"/>
    <cellStyle name="Comma 26 8 2 3 6" xfId="21488" xr:uid="{00000000-0005-0000-0000-0000CE530000}"/>
    <cellStyle name="Comma 26 8 2 4" xfId="21489" xr:uid="{00000000-0005-0000-0000-0000CF530000}"/>
    <cellStyle name="Comma 26 8 2 5" xfId="21490" xr:uid="{00000000-0005-0000-0000-0000D0530000}"/>
    <cellStyle name="Comma 26 8 2 6" xfId="21491" xr:uid="{00000000-0005-0000-0000-0000D1530000}"/>
    <cellStyle name="Comma 26 8 2 7" xfId="21492" xr:uid="{00000000-0005-0000-0000-0000D2530000}"/>
    <cellStyle name="Comma 26 8 2 8" xfId="21493" xr:uid="{00000000-0005-0000-0000-0000D3530000}"/>
    <cellStyle name="Comma 26 8 3" xfId="21494" xr:uid="{00000000-0005-0000-0000-0000D4530000}"/>
    <cellStyle name="Comma 26 8 3 2" xfId="21495" xr:uid="{00000000-0005-0000-0000-0000D5530000}"/>
    <cellStyle name="Comma 26 8 3 2 2" xfId="21496" xr:uid="{00000000-0005-0000-0000-0000D6530000}"/>
    <cellStyle name="Comma 26 8 3 2 3" xfId="21497" xr:uid="{00000000-0005-0000-0000-0000D7530000}"/>
    <cellStyle name="Comma 26 8 3 2 4" xfId="21498" xr:uid="{00000000-0005-0000-0000-0000D8530000}"/>
    <cellStyle name="Comma 26 8 3 2 5" xfId="21499" xr:uid="{00000000-0005-0000-0000-0000D9530000}"/>
    <cellStyle name="Comma 26 8 3 2 6" xfId="21500" xr:uid="{00000000-0005-0000-0000-0000DA530000}"/>
    <cellStyle name="Comma 26 8 3 3" xfId="21501" xr:uid="{00000000-0005-0000-0000-0000DB530000}"/>
    <cellStyle name="Comma 26 8 3 4" xfId="21502" xr:uid="{00000000-0005-0000-0000-0000DC530000}"/>
    <cellStyle name="Comma 26 8 3 5" xfId="21503" xr:uid="{00000000-0005-0000-0000-0000DD530000}"/>
    <cellStyle name="Comma 26 8 3 6" xfId="21504" xr:uid="{00000000-0005-0000-0000-0000DE530000}"/>
    <cellStyle name="Comma 26 8 3 7" xfId="21505" xr:uid="{00000000-0005-0000-0000-0000DF530000}"/>
    <cellStyle name="Comma 26 8 4" xfId="21506" xr:uid="{00000000-0005-0000-0000-0000E0530000}"/>
    <cellStyle name="Comma 26 8 4 2" xfId="21507" xr:uid="{00000000-0005-0000-0000-0000E1530000}"/>
    <cellStyle name="Comma 26 8 4 3" xfId="21508" xr:uid="{00000000-0005-0000-0000-0000E2530000}"/>
    <cellStyle name="Comma 26 8 4 4" xfId="21509" xr:uid="{00000000-0005-0000-0000-0000E3530000}"/>
    <cellStyle name="Comma 26 8 4 5" xfId="21510" xr:uid="{00000000-0005-0000-0000-0000E4530000}"/>
    <cellStyle name="Comma 26 8 4 6" xfId="21511" xr:uid="{00000000-0005-0000-0000-0000E5530000}"/>
    <cellStyle name="Comma 26 8 5" xfId="21512" xr:uid="{00000000-0005-0000-0000-0000E6530000}"/>
    <cellStyle name="Comma 26 8 6" xfId="21513" xr:uid="{00000000-0005-0000-0000-0000E7530000}"/>
    <cellStyle name="Comma 26 8 7" xfId="21514" xr:uid="{00000000-0005-0000-0000-0000E8530000}"/>
    <cellStyle name="Comma 26 8 8" xfId="21515" xr:uid="{00000000-0005-0000-0000-0000E9530000}"/>
    <cellStyle name="Comma 26 8 9" xfId="21516" xr:uid="{00000000-0005-0000-0000-0000EA530000}"/>
    <cellStyle name="Comma 26 9" xfId="21517" xr:uid="{00000000-0005-0000-0000-0000EB530000}"/>
    <cellStyle name="Comma 26 9 2" xfId="21518" xr:uid="{00000000-0005-0000-0000-0000EC530000}"/>
    <cellStyle name="Comma 26 9 2 2" xfId="21519" xr:uid="{00000000-0005-0000-0000-0000ED530000}"/>
    <cellStyle name="Comma 26 9 2 2 2" xfId="21520" xr:uid="{00000000-0005-0000-0000-0000EE530000}"/>
    <cellStyle name="Comma 26 9 2 2 2 2" xfId="21521" xr:uid="{00000000-0005-0000-0000-0000EF530000}"/>
    <cellStyle name="Comma 26 9 2 2 2 3" xfId="21522" xr:uid="{00000000-0005-0000-0000-0000F0530000}"/>
    <cellStyle name="Comma 26 9 2 2 2 4" xfId="21523" xr:uid="{00000000-0005-0000-0000-0000F1530000}"/>
    <cellStyle name="Comma 26 9 2 2 2 5" xfId="21524" xr:uid="{00000000-0005-0000-0000-0000F2530000}"/>
    <cellStyle name="Comma 26 9 2 2 2 6" xfId="21525" xr:uid="{00000000-0005-0000-0000-0000F3530000}"/>
    <cellStyle name="Comma 26 9 2 2 3" xfId="21526" xr:uid="{00000000-0005-0000-0000-0000F4530000}"/>
    <cellStyle name="Comma 26 9 2 2 4" xfId="21527" xr:uid="{00000000-0005-0000-0000-0000F5530000}"/>
    <cellStyle name="Comma 26 9 2 2 5" xfId="21528" xr:uid="{00000000-0005-0000-0000-0000F6530000}"/>
    <cellStyle name="Comma 26 9 2 2 6" xfId="21529" xr:uid="{00000000-0005-0000-0000-0000F7530000}"/>
    <cellStyle name="Comma 26 9 2 2 7" xfId="21530" xr:uid="{00000000-0005-0000-0000-0000F8530000}"/>
    <cellStyle name="Comma 26 9 2 3" xfId="21531" xr:uid="{00000000-0005-0000-0000-0000F9530000}"/>
    <cellStyle name="Comma 26 9 2 3 2" xfId="21532" xr:uid="{00000000-0005-0000-0000-0000FA530000}"/>
    <cellStyle name="Comma 26 9 2 3 3" xfId="21533" xr:uid="{00000000-0005-0000-0000-0000FB530000}"/>
    <cellStyle name="Comma 26 9 2 3 4" xfId="21534" xr:uid="{00000000-0005-0000-0000-0000FC530000}"/>
    <cellStyle name="Comma 26 9 2 3 5" xfId="21535" xr:uid="{00000000-0005-0000-0000-0000FD530000}"/>
    <cellStyle name="Comma 26 9 2 3 6" xfId="21536" xr:uid="{00000000-0005-0000-0000-0000FE530000}"/>
    <cellStyle name="Comma 26 9 2 4" xfId="21537" xr:uid="{00000000-0005-0000-0000-0000FF530000}"/>
    <cellStyle name="Comma 26 9 2 5" xfId="21538" xr:uid="{00000000-0005-0000-0000-000000540000}"/>
    <cellStyle name="Comma 26 9 2 6" xfId="21539" xr:uid="{00000000-0005-0000-0000-000001540000}"/>
    <cellStyle name="Comma 26 9 2 7" xfId="21540" xr:uid="{00000000-0005-0000-0000-000002540000}"/>
    <cellStyle name="Comma 26 9 2 8" xfId="21541" xr:uid="{00000000-0005-0000-0000-000003540000}"/>
    <cellStyle name="Comma 26 9 3" xfId="21542" xr:uid="{00000000-0005-0000-0000-000004540000}"/>
    <cellStyle name="Comma 26 9 3 2" xfId="21543" xr:uid="{00000000-0005-0000-0000-000005540000}"/>
    <cellStyle name="Comma 26 9 3 2 2" xfId="21544" xr:uid="{00000000-0005-0000-0000-000006540000}"/>
    <cellStyle name="Comma 26 9 3 2 3" xfId="21545" xr:uid="{00000000-0005-0000-0000-000007540000}"/>
    <cellStyle name="Comma 26 9 3 2 4" xfId="21546" xr:uid="{00000000-0005-0000-0000-000008540000}"/>
    <cellStyle name="Comma 26 9 3 2 5" xfId="21547" xr:uid="{00000000-0005-0000-0000-000009540000}"/>
    <cellStyle name="Comma 26 9 3 2 6" xfId="21548" xr:uid="{00000000-0005-0000-0000-00000A540000}"/>
    <cellStyle name="Comma 26 9 3 3" xfId="21549" xr:uid="{00000000-0005-0000-0000-00000B540000}"/>
    <cellStyle name="Comma 26 9 3 4" xfId="21550" xr:uid="{00000000-0005-0000-0000-00000C540000}"/>
    <cellStyle name="Comma 26 9 3 5" xfId="21551" xr:uid="{00000000-0005-0000-0000-00000D540000}"/>
    <cellStyle name="Comma 26 9 3 6" xfId="21552" xr:uid="{00000000-0005-0000-0000-00000E540000}"/>
    <cellStyle name="Comma 26 9 3 7" xfId="21553" xr:uid="{00000000-0005-0000-0000-00000F540000}"/>
    <cellStyle name="Comma 26 9 4" xfId="21554" xr:uid="{00000000-0005-0000-0000-000010540000}"/>
    <cellStyle name="Comma 26 9 4 2" xfId="21555" xr:uid="{00000000-0005-0000-0000-000011540000}"/>
    <cellStyle name="Comma 26 9 4 3" xfId="21556" xr:uid="{00000000-0005-0000-0000-000012540000}"/>
    <cellStyle name="Comma 26 9 4 4" xfId="21557" xr:uid="{00000000-0005-0000-0000-000013540000}"/>
    <cellStyle name="Comma 26 9 4 5" xfId="21558" xr:uid="{00000000-0005-0000-0000-000014540000}"/>
    <cellStyle name="Comma 26 9 4 6" xfId="21559" xr:uid="{00000000-0005-0000-0000-000015540000}"/>
    <cellStyle name="Comma 26 9 5" xfId="21560" xr:uid="{00000000-0005-0000-0000-000016540000}"/>
    <cellStyle name="Comma 26 9 6" xfId="21561" xr:uid="{00000000-0005-0000-0000-000017540000}"/>
    <cellStyle name="Comma 26 9 7" xfId="21562" xr:uid="{00000000-0005-0000-0000-000018540000}"/>
    <cellStyle name="Comma 26 9 8" xfId="21563" xr:uid="{00000000-0005-0000-0000-000019540000}"/>
    <cellStyle name="Comma 26 9 9" xfId="21564" xr:uid="{00000000-0005-0000-0000-00001A540000}"/>
    <cellStyle name="Comma 27" xfId="21565" xr:uid="{00000000-0005-0000-0000-00001B540000}"/>
    <cellStyle name="Comma 27 2" xfId="21566" xr:uid="{00000000-0005-0000-0000-00001C540000}"/>
    <cellStyle name="Comma 28" xfId="21567" xr:uid="{00000000-0005-0000-0000-00001D540000}"/>
    <cellStyle name="Comma 28 2" xfId="21568" xr:uid="{00000000-0005-0000-0000-00001E540000}"/>
    <cellStyle name="Comma 29" xfId="21569" xr:uid="{00000000-0005-0000-0000-00001F540000}"/>
    <cellStyle name="Comma 29 2" xfId="21570" xr:uid="{00000000-0005-0000-0000-000020540000}"/>
    <cellStyle name="Comma 3" xfId="21571" xr:uid="{00000000-0005-0000-0000-000021540000}"/>
    <cellStyle name="Comma 3 2" xfId="21572" xr:uid="{00000000-0005-0000-0000-000022540000}"/>
    <cellStyle name="Comma 3 2 2" xfId="21573" xr:uid="{00000000-0005-0000-0000-000023540000}"/>
    <cellStyle name="Comma 3 2 3" xfId="21574" xr:uid="{00000000-0005-0000-0000-000024540000}"/>
    <cellStyle name="Comma 3 3" xfId="21575" xr:uid="{00000000-0005-0000-0000-000025540000}"/>
    <cellStyle name="Comma 3 4" xfId="21576" xr:uid="{00000000-0005-0000-0000-000026540000}"/>
    <cellStyle name="Comma 3 4 10" xfId="21577" xr:uid="{00000000-0005-0000-0000-000027540000}"/>
    <cellStyle name="Comma 3 4 2" xfId="21578" xr:uid="{00000000-0005-0000-0000-000028540000}"/>
    <cellStyle name="Comma 3 4 2 2" xfId="21579" xr:uid="{00000000-0005-0000-0000-000029540000}"/>
    <cellStyle name="Comma 3 4 2 2 2" xfId="21580" xr:uid="{00000000-0005-0000-0000-00002A540000}"/>
    <cellStyle name="Comma 3 4 2 2 2 2" xfId="21581" xr:uid="{00000000-0005-0000-0000-00002B540000}"/>
    <cellStyle name="Comma 3 4 2 2 2 2 2" xfId="21582" xr:uid="{00000000-0005-0000-0000-00002C540000}"/>
    <cellStyle name="Comma 3 4 2 2 2 2 3" xfId="21583" xr:uid="{00000000-0005-0000-0000-00002D540000}"/>
    <cellStyle name="Comma 3 4 2 2 2 2 4" xfId="21584" xr:uid="{00000000-0005-0000-0000-00002E540000}"/>
    <cellStyle name="Comma 3 4 2 2 2 2 5" xfId="21585" xr:uid="{00000000-0005-0000-0000-00002F540000}"/>
    <cellStyle name="Comma 3 4 2 2 2 2 6" xfId="21586" xr:uid="{00000000-0005-0000-0000-000030540000}"/>
    <cellStyle name="Comma 3 4 2 2 2 3" xfId="21587" xr:uid="{00000000-0005-0000-0000-000031540000}"/>
    <cellStyle name="Comma 3 4 2 2 2 4" xfId="21588" xr:uid="{00000000-0005-0000-0000-000032540000}"/>
    <cellStyle name="Comma 3 4 2 2 2 5" xfId="21589" xr:uid="{00000000-0005-0000-0000-000033540000}"/>
    <cellStyle name="Comma 3 4 2 2 2 6" xfId="21590" xr:uid="{00000000-0005-0000-0000-000034540000}"/>
    <cellStyle name="Comma 3 4 2 2 2 7" xfId="21591" xr:uid="{00000000-0005-0000-0000-000035540000}"/>
    <cellStyle name="Comma 3 4 2 2 3" xfId="21592" xr:uid="{00000000-0005-0000-0000-000036540000}"/>
    <cellStyle name="Comma 3 4 2 2 3 2" xfId="21593" xr:uid="{00000000-0005-0000-0000-000037540000}"/>
    <cellStyle name="Comma 3 4 2 2 3 3" xfId="21594" xr:uid="{00000000-0005-0000-0000-000038540000}"/>
    <cellStyle name="Comma 3 4 2 2 3 4" xfId="21595" xr:uid="{00000000-0005-0000-0000-000039540000}"/>
    <cellStyle name="Comma 3 4 2 2 3 5" xfId="21596" xr:uid="{00000000-0005-0000-0000-00003A540000}"/>
    <cellStyle name="Comma 3 4 2 2 3 6" xfId="21597" xr:uid="{00000000-0005-0000-0000-00003B540000}"/>
    <cellStyle name="Comma 3 4 2 2 4" xfId="21598" xr:uid="{00000000-0005-0000-0000-00003C540000}"/>
    <cellStyle name="Comma 3 4 2 2 5" xfId="21599" xr:uid="{00000000-0005-0000-0000-00003D540000}"/>
    <cellStyle name="Comma 3 4 2 2 6" xfId="21600" xr:uid="{00000000-0005-0000-0000-00003E540000}"/>
    <cellStyle name="Comma 3 4 2 2 7" xfId="21601" xr:uid="{00000000-0005-0000-0000-00003F540000}"/>
    <cellStyle name="Comma 3 4 2 2 8" xfId="21602" xr:uid="{00000000-0005-0000-0000-000040540000}"/>
    <cellStyle name="Comma 3 4 2 3" xfId="21603" xr:uid="{00000000-0005-0000-0000-000041540000}"/>
    <cellStyle name="Comma 3 4 2 3 2" xfId="21604" xr:uid="{00000000-0005-0000-0000-000042540000}"/>
    <cellStyle name="Comma 3 4 2 3 2 2" xfId="21605" xr:uid="{00000000-0005-0000-0000-000043540000}"/>
    <cellStyle name="Comma 3 4 2 3 2 3" xfId="21606" xr:uid="{00000000-0005-0000-0000-000044540000}"/>
    <cellStyle name="Comma 3 4 2 3 2 4" xfId="21607" xr:uid="{00000000-0005-0000-0000-000045540000}"/>
    <cellStyle name="Comma 3 4 2 3 2 5" xfId="21608" xr:uid="{00000000-0005-0000-0000-000046540000}"/>
    <cellStyle name="Comma 3 4 2 3 2 6" xfId="21609" xr:uid="{00000000-0005-0000-0000-000047540000}"/>
    <cellStyle name="Comma 3 4 2 3 3" xfId="21610" xr:uid="{00000000-0005-0000-0000-000048540000}"/>
    <cellStyle name="Comma 3 4 2 3 4" xfId="21611" xr:uid="{00000000-0005-0000-0000-000049540000}"/>
    <cellStyle name="Comma 3 4 2 3 5" xfId="21612" xr:uid="{00000000-0005-0000-0000-00004A540000}"/>
    <cellStyle name="Comma 3 4 2 3 6" xfId="21613" xr:uid="{00000000-0005-0000-0000-00004B540000}"/>
    <cellStyle name="Comma 3 4 2 3 7" xfId="21614" xr:uid="{00000000-0005-0000-0000-00004C540000}"/>
    <cellStyle name="Comma 3 4 2 4" xfId="21615" xr:uid="{00000000-0005-0000-0000-00004D540000}"/>
    <cellStyle name="Comma 3 4 2 4 2" xfId="21616" xr:uid="{00000000-0005-0000-0000-00004E540000}"/>
    <cellStyle name="Comma 3 4 2 4 3" xfId="21617" xr:uid="{00000000-0005-0000-0000-00004F540000}"/>
    <cellStyle name="Comma 3 4 2 4 4" xfId="21618" xr:uid="{00000000-0005-0000-0000-000050540000}"/>
    <cellStyle name="Comma 3 4 2 4 5" xfId="21619" xr:uid="{00000000-0005-0000-0000-000051540000}"/>
    <cellStyle name="Comma 3 4 2 4 6" xfId="21620" xr:uid="{00000000-0005-0000-0000-000052540000}"/>
    <cellStyle name="Comma 3 4 2 5" xfId="21621" xr:uid="{00000000-0005-0000-0000-000053540000}"/>
    <cellStyle name="Comma 3 4 2 6" xfId="21622" xr:uid="{00000000-0005-0000-0000-000054540000}"/>
    <cellStyle name="Comma 3 4 2 7" xfId="21623" xr:uid="{00000000-0005-0000-0000-000055540000}"/>
    <cellStyle name="Comma 3 4 2 8" xfId="21624" xr:uid="{00000000-0005-0000-0000-000056540000}"/>
    <cellStyle name="Comma 3 4 2 9" xfId="21625" xr:uid="{00000000-0005-0000-0000-000057540000}"/>
    <cellStyle name="Comma 3 4 3" xfId="21626" xr:uid="{00000000-0005-0000-0000-000058540000}"/>
    <cellStyle name="Comma 3 4 3 2" xfId="21627" xr:uid="{00000000-0005-0000-0000-000059540000}"/>
    <cellStyle name="Comma 3 4 3 2 2" xfId="21628" xr:uid="{00000000-0005-0000-0000-00005A540000}"/>
    <cellStyle name="Comma 3 4 3 2 2 2" xfId="21629" xr:uid="{00000000-0005-0000-0000-00005B540000}"/>
    <cellStyle name="Comma 3 4 3 2 2 3" xfId="21630" xr:uid="{00000000-0005-0000-0000-00005C540000}"/>
    <cellStyle name="Comma 3 4 3 2 2 4" xfId="21631" xr:uid="{00000000-0005-0000-0000-00005D540000}"/>
    <cellStyle name="Comma 3 4 3 2 2 5" xfId="21632" xr:uid="{00000000-0005-0000-0000-00005E540000}"/>
    <cellStyle name="Comma 3 4 3 2 2 6" xfId="21633" xr:uid="{00000000-0005-0000-0000-00005F540000}"/>
    <cellStyle name="Comma 3 4 3 2 3" xfId="21634" xr:uid="{00000000-0005-0000-0000-000060540000}"/>
    <cellStyle name="Comma 3 4 3 2 4" xfId="21635" xr:uid="{00000000-0005-0000-0000-000061540000}"/>
    <cellStyle name="Comma 3 4 3 2 5" xfId="21636" xr:uid="{00000000-0005-0000-0000-000062540000}"/>
    <cellStyle name="Comma 3 4 3 2 6" xfId="21637" xr:uid="{00000000-0005-0000-0000-000063540000}"/>
    <cellStyle name="Comma 3 4 3 2 7" xfId="21638" xr:uid="{00000000-0005-0000-0000-000064540000}"/>
    <cellStyle name="Comma 3 4 3 3" xfId="21639" xr:uid="{00000000-0005-0000-0000-000065540000}"/>
    <cellStyle name="Comma 3 4 3 3 2" xfId="21640" xr:uid="{00000000-0005-0000-0000-000066540000}"/>
    <cellStyle name="Comma 3 4 3 3 3" xfId="21641" xr:uid="{00000000-0005-0000-0000-000067540000}"/>
    <cellStyle name="Comma 3 4 3 3 4" xfId="21642" xr:uid="{00000000-0005-0000-0000-000068540000}"/>
    <cellStyle name="Comma 3 4 3 3 5" xfId="21643" xr:uid="{00000000-0005-0000-0000-000069540000}"/>
    <cellStyle name="Comma 3 4 3 3 6" xfId="21644" xr:uid="{00000000-0005-0000-0000-00006A540000}"/>
    <cellStyle name="Comma 3 4 3 4" xfId="21645" xr:uid="{00000000-0005-0000-0000-00006B540000}"/>
    <cellStyle name="Comma 3 4 3 5" xfId="21646" xr:uid="{00000000-0005-0000-0000-00006C540000}"/>
    <cellStyle name="Comma 3 4 3 6" xfId="21647" xr:uid="{00000000-0005-0000-0000-00006D540000}"/>
    <cellStyle name="Comma 3 4 3 7" xfId="21648" xr:uid="{00000000-0005-0000-0000-00006E540000}"/>
    <cellStyle name="Comma 3 4 3 8" xfId="21649" xr:uid="{00000000-0005-0000-0000-00006F540000}"/>
    <cellStyle name="Comma 3 4 4" xfId="21650" xr:uid="{00000000-0005-0000-0000-000070540000}"/>
    <cellStyle name="Comma 3 4 4 2" xfId="21651" xr:uid="{00000000-0005-0000-0000-000071540000}"/>
    <cellStyle name="Comma 3 4 4 2 2" xfId="21652" xr:uid="{00000000-0005-0000-0000-000072540000}"/>
    <cellStyle name="Comma 3 4 4 2 3" xfId="21653" xr:uid="{00000000-0005-0000-0000-000073540000}"/>
    <cellStyle name="Comma 3 4 4 2 4" xfId="21654" xr:uid="{00000000-0005-0000-0000-000074540000}"/>
    <cellStyle name="Comma 3 4 4 2 5" xfId="21655" xr:uid="{00000000-0005-0000-0000-000075540000}"/>
    <cellStyle name="Comma 3 4 4 2 6" xfId="21656" xr:uid="{00000000-0005-0000-0000-000076540000}"/>
    <cellStyle name="Comma 3 4 4 3" xfId="21657" xr:uid="{00000000-0005-0000-0000-000077540000}"/>
    <cellStyle name="Comma 3 4 4 4" xfId="21658" xr:uid="{00000000-0005-0000-0000-000078540000}"/>
    <cellStyle name="Comma 3 4 4 5" xfId="21659" xr:uid="{00000000-0005-0000-0000-000079540000}"/>
    <cellStyle name="Comma 3 4 4 6" xfId="21660" xr:uid="{00000000-0005-0000-0000-00007A540000}"/>
    <cellStyle name="Comma 3 4 4 7" xfId="21661" xr:uid="{00000000-0005-0000-0000-00007B540000}"/>
    <cellStyle name="Comma 3 4 5" xfId="21662" xr:uid="{00000000-0005-0000-0000-00007C540000}"/>
    <cellStyle name="Comma 3 4 5 2" xfId="21663" xr:uid="{00000000-0005-0000-0000-00007D540000}"/>
    <cellStyle name="Comma 3 4 5 3" xfId="21664" xr:uid="{00000000-0005-0000-0000-00007E540000}"/>
    <cellStyle name="Comma 3 4 5 4" xfId="21665" xr:uid="{00000000-0005-0000-0000-00007F540000}"/>
    <cellStyle name="Comma 3 4 5 5" xfId="21666" xr:uid="{00000000-0005-0000-0000-000080540000}"/>
    <cellStyle name="Comma 3 4 5 6" xfId="21667" xr:uid="{00000000-0005-0000-0000-000081540000}"/>
    <cellStyle name="Comma 3 4 6" xfId="21668" xr:uid="{00000000-0005-0000-0000-000082540000}"/>
    <cellStyle name="Comma 3 4 7" xfId="21669" xr:uid="{00000000-0005-0000-0000-000083540000}"/>
    <cellStyle name="Comma 3 4 8" xfId="21670" xr:uid="{00000000-0005-0000-0000-000084540000}"/>
    <cellStyle name="Comma 3 4 9" xfId="21671" xr:uid="{00000000-0005-0000-0000-000085540000}"/>
    <cellStyle name="Comma 3 5" xfId="21672" xr:uid="{00000000-0005-0000-0000-000086540000}"/>
    <cellStyle name="Comma 3 5 10" xfId="21673" xr:uid="{00000000-0005-0000-0000-000087540000}"/>
    <cellStyle name="Comma 3 5 2" xfId="21674" xr:uid="{00000000-0005-0000-0000-000088540000}"/>
    <cellStyle name="Comma 3 5 2 2" xfId="21675" xr:uid="{00000000-0005-0000-0000-000089540000}"/>
    <cellStyle name="Comma 3 5 2 2 2" xfId="21676" xr:uid="{00000000-0005-0000-0000-00008A540000}"/>
    <cellStyle name="Comma 3 5 2 2 2 2" xfId="21677" xr:uid="{00000000-0005-0000-0000-00008B540000}"/>
    <cellStyle name="Comma 3 5 2 2 2 2 2" xfId="21678" xr:uid="{00000000-0005-0000-0000-00008C540000}"/>
    <cellStyle name="Comma 3 5 2 2 2 2 3" xfId="21679" xr:uid="{00000000-0005-0000-0000-00008D540000}"/>
    <cellStyle name="Comma 3 5 2 2 2 2 4" xfId="21680" xr:uid="{00000000-0005-0000-0000-00008E540000}"/>
    <cellStyle name="Comma 3 5 2 2 2 2 5" xfId="21681" xr:uid="{00000000-0005-0000-0000-00008F540000}"/>
    <cellStyle name="Comma 3 5 2 2 2 2 6" xfId="21682" xr:uid="{00000000-0005-0000-0000-000090540000}"/>
    <cellStyle name="Comma 3 5 2 2 2 3" xfId="21683" xr:uid="{00000000-0005-0000-0000-000091540000}"/>
    <cellStyle name="Comma 3 5 2 2 2 4" xfId="21684" xr:uid="{00000000-0005-0000-0000-000092540000}"/>
    <cellStyle name="Comma 3 5 2 2 2 5" xfId="21685" xr:uid="{00000000-0005-0000-0000-000093540000}"/>
    <cellStyle name="Comma 3 5 2 2 2 6" xfId="21686" xr:uid="{00000000-0005-0000-0000-000094540000}"/>
    <cellStyle name="Comma 3 5 2 2 2 7" xfId="21687" xr:uid="{00000000-0005-0000-0000-000095540000}"/>
    <cellStyle name="Comma 3 5 2 2 3" xfId="21688" xr:uid="{00000000-0005-0000-0000-000096540000}"/>
    <cellStyle name="Comma 3 5 2 2 3 2" xfId="21689" xr:uid="{00000000-0005-0000-0000-000097540000}"/>
    <cellStyle name="Comma 3 5 2 2 3 3" xfId="21690" xr:uid="{00000000-0005-0000-0000-000098540000}"/>
    <cellStyle name="Comma 3 5 2 2 3 4" xfId="21691" xr:uid="{00000000-0005-0000-0000-000099540000}"/>
    <cellStyle name="Comma 3 5 2 2 3 5" xfId="21692" xr:uid="{00000000-0005-0000-0000-00009A540000}"/>
    <cellStyle name="Comma 3 5 2 2 3 6" xfId="21693" xr:uid="{00000000-0005-0000-0000-00009B540000}"/>
    <cellStyle name="Comma 3 5 2 2 4" xfId="21694" xr:uid="{00000000-0005-0000-0000-00009C540000}"/>
    <cellStyle name="Comma 3 5 2 2 5" xfId="21695" xr:uid="{00000000-0005-0000-0000-00009D540000}"/>
    <cellStyle name="Comma 3 5 2 2 6" xfId="21696" xr:uid="{00000000-0005-0000-0000-00009E540000}"/>
    <cellStyle name="Comma 3 5 2 2 7" xfId="21697" xr:uid="{00000000-0005-0000-0000-00009F540000}"/>
    <cellStyle name="Comma 3 5 2 2 8" xfId="21698" xr:uid="{00000000-0005-0000-0000-0000A0540000}"/>
    <cellStyle name="Comma 3 5 2 3" xfId="21699" xr:uid="{00000000-0005-0000-0000-0000A1540000}"/>
    <cellStyle name="Comma 3 5 2 3 2" xfId="21700" xr:uid="{00000000-0005-0000-0000-0000A2540000}"/>
    <cellStyle name="Comma 3 5 2 3 2 2" xfId="21701" xr:uid="{00000000-0005-0000-0000-0000A3540000}"/>
    <cellStyle name="Comma 3 5 2 3 2 3" xfId="21702" xr:uid="{00000000-0005-0000-0000-0000A4540000}"/>
    <cellStyle name="Comma 3 5 2 3 2 4" xfId="21703" xr:uid="{00000000-0005-0000-0000-0000A5540000}"/>
    <cellStyle name="Comma 3 5 2 3 2 5" xfId="21704" xr:uid="{00000000-0005-0000-0000-0000A6540000}"/>
    <cellStyle name="Comma 3 5 2 3 2 6" xfId="21705" xr:uid="{00000000-0005-0000-0000-0000A7540000}"/>
    <cellStyle name="Comma 3 5 2 3 3" xfId="21706" xr:uid="{00000000-0005-0000-0000-0000A8540000}"/>
    <cellStyle name="Comma 3 5 2 3 4" xfId="21707" xr:uid="{00000000-0005-0000-0000-0000A9540000}"/>
    <cellStyle name="Comma 3 5 2 3 5" xfId="21708" xr:uid="{00000000-0005-0000-0000-0000AA540000}"/>
    <cellStyle name="Comma 3 5 2 3 6" xfId="21709" xr:uid="{00000000-0005-0000-0000-0000AB540000}"/>
    <cellStyle name="Comma 3 5 2 3 7" xfId="21710" xr:uid="{00000000-0005-0000-0000-0000AC540000}"/>
    <cellStyle name="Comma 3 5 2 4" xfId="21711" xr:uid="{00000000-0005-0000-0000-0000AD540000}"/>
    <cellStyle name="Comma 3 5 2 4 2" xfId="21712" xr:uid="{00000000-0005-0000-0000-0000AE540000}"/>
    <cellStyle name="Comma 3 5 2 4 3" xfId="21713" xr:uid="{00000000-0005-0000-0000-0000AF540000}"/>
    <cellStyle name="Comma 3 5 2 4 4" xfId="21714" xr:uid="{00000000-0005-0000-0000-0000B0540000}"/>
    <cellStyle name="Comma 3 5 2 4 5" xfId="21715" xr:uid="{00000000-0005-0000-0000-0000B1540000}"/>
    <cellStyle name="Comma 3 5 2 4 6" xfId="21716" xr:uid="{00000000-0005-0000-0000-0000B2540000}"/>
    <cellStyle name="Comma 3 5 2 5" xfId="21717" xr:uid="{00000000-0005-0000-0000-0000B3540000}"/>
    <cellStyle name="Comma 3 5 2 6" xfId="21718" xr:uid="{00000000-0005-0000-0000-0000B4540000}"/>
    <cellStyle name="Comma 3 5 2 7" xfId="21719" xr:uid="{00000000-0005-0000-0000-0000B5540000}"/>
    <cellStyle name="Comma 3 5 2 8" xfId="21720" xr:uid="{00000000-0005-0000-0000-0000B6540000}"/>
    <cellStyle name="Comma 3 5 2 9" xfId="21721" xr:uid="{00000000-0005-0000-0000-0000B7540000}"/>
    <cellStyle name="Comma 3 5 3" xfId="21722" xr:uid="{00000000-0005-0000-0000-0000B8540000}"/>
    <cellStyle name="Comma 3 5 3 2" xfId="21723" xr:uid="{00000000-0005-0000-0000-0000B9540000}"/>
    <cellStyle name="Comma 3 5 3 2 2" xfId="21724" xr:uid="{00000000-0005-0000-0000-0000BA540000}"/>
    <cellStyle name="Comma 3 5 3 2 2 2" xfId="21725" xr:uid="{00000000-0005-0000-0000-0000BB540000}"/>
    <cellStyle name="Comma 3 5 3 2 2 3" xfId="21726" xr:uid="{00000000-0005-0000-0000-0000BC540000}"/>
    <cellStyle name="Comma 3 5 3 2 2 4" xfId="21727" xr:uid="{00000000-0005-0000-0000-0000BD540000}"/>
    <cellStyle name="Comma 3 5 3 2 2 5" xfId="21728" xr:uid="{00000000-0005-0000-0000-0000BE540000}"/>
    <cellStyle name="Comma 3 5 3 2 2 6" xfId="21729" xr:uid="{00000000-0005-0000-0000-0000BF540000}"/>
    <cellStyle name="Comma 3 5 3 2 3" xfId="21730" xr:uid="{00000000-0005-0000-0000-0000C0540000}"/>
    <cellStyle name="Comma 3 5 3 2 4" xfId="21731" xr:uid="{00000000-0005-0000-0000-0000C1540000}"/>
    <cellStyle name="Comma 3 5 3 2 5" xfId="21732" xr:uid="{00000000-0005-0000-0000-0000C2540000}"/>
    <cellStyle name="Comma 3 5 3 2 6" xfId="21733" xr:uid="{00000000-0005-0000-0000-0000C3540000}"/>
    <cellStyle name="Comma 3 5 3 2 7" xfId="21734" xr:uid="{00000000-0005-0000-0000-0000C4540000}"/>
    <cellStyle name="Comma 3 5 3 3" xfId="21735" xr:uid="{00000000-0005-0000-0000-0000C5540000}"/>
    <cellStyle name="Comma 3 5 3 3 2" xfId="21736" xr:uid="{00000000-0005-0000-0000-0000C6540000}"/>
    <cellStyle name="Comma 3 5 3 3 3" xfId="21737" xr:uid="{00000000-0005-0000-0000-0000C7540000}"/>
    <cellStyle name="Comma 3 5 3 3 4" xfId="21738" xr:uid="{00000000-0005-0000-0000-0000C8540000}"/>
    <cellStyle name="Comma 3 5 3 3 5" xfId="21739" xr:uid="{00000000-0005-0000-0000-0000C9540000}"/>
    <cellStyle name="Comma 3 5 3 3 6" xfId="21740" xr:uid="{00000000-0005-0000-0000-0000CA540000}"/>
    <cellStyle name="Comma 3 5 3 4" xfId="21741" xr:uid="{00000000-0005-0000-0000-0000CB540000}"/>
    <cellStyle name="Comma 3 5 3 5" xfId="21742" xr:uid="{00000000-0005-0000-0000-0000CC540000}"/>
    <cellStyle name="Comma 3 5 3 6" xfId="21743" xr:uid="{00000000-0005-0000-0000-0000CD540000}"/>
    <cellStyle name="Comma 3 5 3 7" xfId="21744" xr:uid="{00000000-0005-0000-0000-0000CE540000}"/>
    <cellStyle name="Comma 3 5 3 8" xfId="21745" xr:uid="{00000000-0005-0000-0000-0000CF540000}"/>
    <cellStyle name="Comma 3 5 4" xfId="21746" xr:uid="{00000000-0005-0000-0000-0000D0540000}"/>
    <cellStyle name="Comma 3 5 4 2" xfId="21747" xr:uid="{00000000-0005-0000-0000-0000D1540000}"/>
    <cellStyle name="Comma 3 5 4 2 2" xfId="21748" xr:uid="{00000000-0005-0000-0000-0000D2540000}"/>
    <cellStyle name="Comma 3 5 4 2 3" xfId="21749" xr:uid="{00000000-0005-0000-0000-0000D3540000}"/>
    <cellStyle name="Comma 3 5 4 2 4" xfId="21750" xr:uid="{00000000-0005-0000-0000-0000D4540000}"/>
    <cellStyle name="Comma 3 5 4 2 5" xfId="21751" xr:uid="{00000000-0005-0000-0000-0000D5540000}"/>
    <cellStyle name="Comma 3 5 4 2 6" xfId="21752" xr:uid="{00000000-0005-0000-0000-0000D6540000}"/>
    <cellStyle name="Comma 3 5 4 3" xfId="21753" xr:uid="{00000000-0005-0000-0000-0000D7540000}"/>
    <cellStyle name="Comma 3 5 4 4" xfId="21754" xr:uid="{00000000-0005-0000-0000-0000D8540000}"/>
    <cellStyle name="Comma 3 5 4 5" xfId="21755" xr:uid="{00000000-0005-0000-0000-0000D9540000}"/>
    <cellStyle name="Comma 3 5 4 6" xfId="21756" xr:uid="{00000000-0005-0000-0000-0000DA540000}"/>
    <cellStyle name="Comma 3 5 4 7" xfId="21757" xr:uid="{00000000-0005-0000-0000-0000DB540000}"/>
    <cellStyle name="Comma 3 5 5" xfId="21758" xr:uid="{00000000-0005-0000-0000-0000DC540000}"/>
    <cellStyle name="Comma 3 5 5 2" xfId="21759" xr:uid="{00000000-0005-0000-0000-0000DD540000}"/>
    <cellStyle name="Comma 3 5 5 3" xfId="21760" xr:uid="{00000000-0005-0000-0000-0000DE540000}"/>
    <cellStyle name="Comma 3 5 5 4" xfId="21761" xr:uid="{00000000-0005-0000-0000-0000DF540000}"/>
    <cellStyle name="Comma 3 5 5 5" xfId="21762" xr:uid="{00000000-0005-0000-0000-0000E0540000}"/>
    <cellStyle name="Comma 3 5 5 6" xfId="21763" xr:uid="{00000000-0005-0000-0000-0000E1540000}"/>
    <cellStyle name="Comma 3 5 6" xfId="21764" xr:uid="{00000000-0005-0000-0000-0000E2540000}"/>
    <cellStyle name="Comma 3 5 7" xfId="21765" xr:uid="{00000000-0005-0000-0000-0000E3540000}"/>
    <cellStyle name="Comma 3 5 8" xfId="21766" xr:uid="{00000000-0005-0000-0000-0000E4540000}"/>
    <cellStyle name="Comma 3 5 9" xfId="21767" xr:uid="{00000000-0005-0000-0000-0000E5540000}"/>
    <cellStyle name="Comma 3 6" xfId="21768" xr:uid="{00000000-0005-0000-0000-0000E6540000}"/>
    <cellStyle name="Comma 3 7" xfId="21769" xr:uid="{00000000-0005-0000-0000-0000E7540000}"/>
    <cellStyle name="Comma 3 7 2" xfId="21770" xr:uid="{00000000-0005-0000-0000-0000E8540000}"/>
    <cellStyle name="Comma 3 7 2 2" xfId="21771" xr:uid="{00000000-0005-0000-0000-0000E9540000}"/>
    <cellStyle name="Comma 3 7 2 2 2" xfId="21772" xr:uid="{00000000-0005-0000-0000-0000EA540000}"/>
    <cellStyle name="Comma 3 7 2 2 2 2" xfId="21773" xr:uid="{00000000-0005-0000-0000-0000EB540000}"/>
    <cellStyle name="Comma 3 7 2 2 2 3" xfId="21774" xr:uid="{00000000-0005-0000-0000-0000EC540000}"/>
    <cellStyle name="Comma 3 7 2 2 2 4" xfId="21775" xr:uid="{00000000-0005-0000-0000-0000ED540000}"/>
    <cellStyle name="Comma 3 7 2 2 2 5" xfId="21776" xr:uid="{00000000-0005-0000-0000-0000EE540000}"/>
    <cellStyle name="Comma 3 7 2 2 2 6" xfId="21777" xr:uid="{00000000-0005-0000-0000-0000EF540000}"/>
    <cellStyle name="Comma 3 7 2 2 3" xfId="21778" xr:uid="{00000000-0005-0000-0000-0000F0540000}"/>
    <cellStyle name="Comma 3 7 2 2 4" xfId="21779" xr:uid="{00000000-0005-0000-0000-0000F1540000}"/>
    <cellStyle name="Comma 3 7 2 2 5" xfId="21780" xr:uid="{00000000-0005-0000-0000-0000F2540000}"/>
    <cellStyle name="Comma 3 7 2 2 6" xfId="21781" xr:uid="{00000000-0005-0000-0000-0000F3540000}"/>
    <cellStyle name="Comma 3 7 2 2 7" xfId="21782" xr:uid="{00000000-0005-0000-0000-0000F4540000}"/>
    <cellStyle name="Comma 3 7 2 3" xfId="21783" xr:uid="{00000000-0005-0000-0000-0000F5540000}"/>
    <cellStyle name="Comma 3 7 2 3 2" xfId="21784" xr:uid="{00000000-0005-0000-0000-0000F6540000}"/>
    <cellStyle name="Comma 3 7 2 3 3" xfId="21785" xr:uid="{00000000-0005-0000-0000-0000F7540000}"/>
    <cellStyle name="Comma 3 7 2 3 4" xfId="21786" xr:uid="{00000000-0005-0000-0000-0000F8540000}"/>
    <cellStyle name="Comma 3 7 2 3 5" xfId="21787" xr:uid="{00000000-0005-0000-0000-0000F9540000}"/>
    <cellStyle name="Comma 3 7 2 3 6" xfId="21788" xr:uid="{00000000-0005-0000-0000-0000FA540000}"/>
    <cellStyle name="Comma 3 7 2 4" xfId="21789" xr:uid="{00000000-0005-0000-0000-0000FB540000}"/>
    <cellStyle name="Comma 3 7 2 5" xfId="21790" xr:uid="{00000000-0005-0000-0000-0000FC540000}"/>
    <cellStyle name="Comma 3 7 2 6" xfId="21791" xr:uid="{00000000-0005-0000-0000-0000FD540000}"/>
    <cellStyle name="Comma 3 7 2 7" xfId="21792" xr:uid="{00000000-0005-0000-0000-0000FE540000}"/>
    <cellStyle name="Comma 3 7 2 8" xfId="21793" xr:uid="{00000000-0005-0000-0000-0000FF540000}"/>
    <cellStyle name="Comma 3 7 3" xfId="21794" xr:uid="{00000000-0005-0000-0000-000000550000}"/>
    <cellStyle name="Comma 3 7 3 2" xfId="21795" xr:uid="{00000000-0005-0000-0000-000001550000}"/>
    <cellStyle name="Comma 3 7 3 2 2" xfId="21796" xr:uid="{00000000-0005-0000-0000-000002550000}"/>
    <cellStyle name="Comma 3 7 3 2 3" xfId="21797" xr:uid="{00000000-0005-0000-0000-000003550000}"/>
    <cellStyle name="Comma 3 7 3 2 4" xfId="21798" xr:uid="{00000000-0005-0000-0000-000004550000}"/>
    <cellStyle name="Comma 3 7 3 2 5" xfId="21799" xr:uid="{00000000-0005-0000-0000-000005550000}"/>
    <cellStyle name="Comma 3 7 3 2 6" xfId="21800" xr:uid="{00000000-0005-0000-0000-000006550000}"/>
    <cellStyle name="Comma 3 7 3 3" xfId="21801" xr:uid="{00000000-0005-0000-0000-000007550000}"/>
    <cellStyle name="Comma 3 7 3 4" xfId="21802" xr:uid="{00000000-0005-0000-0000-000008550000}"/>
    <cellStyle name="Comma 3 7 3 5" xfId="21803" xr:uid="{00000000-0005-0000-0000-000009550000}"/>
    <cellStyle name="Comma 3 7 3 6" xfId="21804" xr:uid="{00000000-0005-0000-0000-00000A550000}"/>
    <cellStyle name="Comma 3 7 3 7" xfId="21805" xr:uid="{00000000-0005-0000-0000-00000B550000}"/>
    <cellStyle name="Comma 3 7 4" xfId="21806" xr:uid="{00000000-0005-0000-0000-00000C550000}"/>
    <cellStyle name="Comma 3 7 4 2" xfId="21807" xr:uid="{00000000-0005-0000-0000-00000D550000}"/>
    <cellStyle name="Comma 3 7 4 3" xfId="21808" xr:uid="{00000000-0005-0000-0000-00000E550000}"/>
    <cellStyle name="Comma 3 7 4 4" xfId="21809" xr:uid="{00000000-0005-0000-0000-00000F550000}"/>
    <cellStyle name="Comma 3 7 4 5" xfId="21810" xr:uid="{00000000-0005-0000-0000-000010550000}"/>
    <cellStyle name="Comma 3 7 4 6" xfId="21811" xr:uid="{00000000-0005-0000-0000-000011550000}"/>
    <cellStyle name="Comma 3 7 5" xfId="21812" xr:uid="{00000000-0005-0000-0000-000012550000}"/>
    <cellStyle name="Comma 3 7 6" xfId="21813" xr:uid="{00000000-0005-0000-0000-000013550000}"/>
    <cellStyle name="Comma 3 7 7" xfId="21814" xr:uid="{00000000-0005-0000-0000-000014550000}"/>
    <cellStyle name="Comma 3 7 8" xfId="21815" xr:uid="{00000000-0005-0000-0000-000015550000}"/>
    <cellStyle name="Comma 3 7 9" xfId="21816" xr:uid="{00000000-0005-0000-0000-000016550000}"/>
    <cellStyle name="Comma 3 8" xfId="21817" xr:uid="{00000000-0005-0000-0000-000017550000}"/>
    <cellStyle name="Comma 30" xfId="21818" xr:uid="{00000000-0005-0000-0000-000018550000}"/>
    <cellStyle name="Comma 30 2" xfId="21819" xr:uid="{00000000-0005-0000-0000-000019550000}"/>
    <cellStyle name="Comma 31" xfId="21820" xr:uid="{00000000-0005-0000-0000-00001A550000}"/>
    <cellStyle name="Comma 31 2" xfId="21821" xr:uid="{00000000-0005-0000-0000-00001B550000}"/>
    <cellStyle name="Comma 32" xfId="21822" xr:uid="{00000000-0005-0000-0000-00001C550000}"/>
    <cellStyle name="Comma 32 2" xfId="21823" xr:uid="{00000000-0005-0000-0000-00001D550000}"/>
    <cellStyle name="Comma 33" xfId="21824" xr:uid="{00000000-0005-0000-0000-00001E550000}"/>
    <cellStyle name="Comma 33 2" xfId="21825" xr:uid="{00000000-0005-0000-0000-00001F550000}"/>
    <cellStyle name="Comma 34" xfId="21826" xr:uid="{00000000-0005-0000-0000-000020550000}"/>
    <cellStyle name="Comma 34 2" xfId="21827" xr:uid="{00000000-0005-0000-0000-000021550000}"/>
    <cellStyle name="Comma 35" xfId="21828" xr:uid="{00000000-0005-0000-0000-000022550000}"/>
    <cellStyle name="Comma 35 2" xfId="21829" xr:uid="{00000000-0005-0000-0000-000023550000}"/>
    <cellStyle name="Comma 36" xfId="21830" xr:uid="{00000000-0005-0000-0000-000024550000}"/>
    <cellStyle name="Comma 36 2" xfId="21831" xr:uid="{00000000-0005-0000-0000-000025550000}"/>
    <cellStyle name="Comma 37" xfId="21832" xr:uid="{00000000-0005-0000-0000-000026550000}"/>
    <cellStyle name="Comma 37 2" xfId="21833" xr:uid="{00000000-0005-0000-0000-000027550000}"/>
    <cellStyle name="Comma 38" xfId="21834" xr:uid="{00000000-0005-0000-0000-000028550000}"/>
    <cellStyle name="Comma 38 2" xfId="21835" xr:uid="{00000000-0005-0000-0000-000029550000}"/>
    <cellStyle name="Comma 39" xfId="21836" xr:uid="{00000000-0005-0000-0000-00002A550000}"/>
    <cellStyle name="Comma 39 2" xfId="21837" xr:uid="{00000000-0005-0000-0000-00002B550000}"/>
    <cellStyle name="Comma 4" xfId="21838" xr:uid="{00000000-0005-0000-0000-00002C550000}"/>
    <cellStyle name="Comma 4 2" xfId="21839" xr:uid="{00000000-0005-0000-0000-00002D550000}"/>
    <cellStyle name="Comma 4 2 2" xfId="21840" xr:uid="{00000000-0005-0000-0000-00002E550000}"/>
    <cellStyle name="Comma 4 3" xfId="21841" xr:uid="{00000000-0005-0000-0000-00002F550000}"/>
    <cellStyle name="Comma 4 4" xfId="21842" xr:uid="{00000000-0005-0000-0000-000030550000}"/>
    <cellStyle name="Comma 4 5" xfId="21843" xr:uid="{00000000-0005-0000-0000-000031550000}"/>
    <cellStyle name="Comma 40" xfId="21844" xr:uid="{00000000-0005-0000-0000-000032550000}"/>
    <cellStyle name="Comma 40 2" xfId="21845" xr:uid="{00000000-0005-0000-0000-000033550000}"/>
    <cellStyle name="Comma 41" xfId="21846" xr:uid="{00000000-0005-0000-0000-000034550000}"/>
    <cellStyle name="Comma 41 2" xfId="21847" xr:uid="{00000000-0005-0000-0000-000035550000}"/>
    <cellStyle name="Comma 42" xfId="21848" xr:uid="{00000000-0005-0000-0000-000036550000}"/>
    <cellStyle name="Comma 42 2" xfId="21849" xr:uid="{00000000-0005-0000-0000-000037550000}"/>
    <cellStyle name="Comma 43" xfId="21850" xr:uid="{00000000-0005-0000-0000-000038550000}"/>
    <cellStyle name="Comma 43 2" xfId="21851" xr:uid="{00000000-0005-0000-0000-000039550000}"/>
    <cellStyle name="Comma 44" xfId="21852" xr:uid="{00000000-0005-0000-0000-00003A550000}"/>
    <cellStyle name="Comma 44 2" xfId="21853" xr:uid="{00000000-0005-0000-0000-00003B550000}"/>
    <cellStyle name="Comma 45" xfId="21854" xr:uid="{00000000-0005-0000-0000-00003C550000}"/>
    <cellStyle name="Comma 45 2" xfId="21855" xr:uid="{00000000-0005-0000-0000-00003D550000}"/>
    <cellStyle name="Comma 46" xfId="21856" xr:uid="{00000000-0005-0000-0000-00003E550000}"/>
    <cellStyle name="Comma 46 2" xfId="21857" xr:uid="{00000000-0005-0000-0000-00003F550000}"/>
    <cellStyle name="Comma 47" xfId="21858" xr:uid="{00000000-0005-0000-0000-000040550000}"/>
    <cellStyle name="Comma 47 2" xfId="21859" xr:uid="{00000000-0005-0000-0000-000041550000}"/>
    <cellStyle name="Comma 48" xfId="21860" xr:uid="{00000000-0005-0000-0000-000042550000}"/>
    <cellStyle name="Comma 48 2" xfId="21861" xr:uid="{00000000-0005-0000-0000-000043550000}"/>
    <cellStyle name="Comma 49" xfId="21862" xr:uid="{00000000-0005-0000-0000-000044550000}"/>
    <cellStyle name="Comma 49 2" xfId="21863" xr:uid="{00000000-0005-0000-0000-000045550000}"/>
    <cellStyle name="Comma 5" xfId="21864" xr:uid="{00000000-0005-0000-0000-000046550000}"/>
    <cellStyle name="Comma 5 2" xfId="21865" xr:uid="{00000000-0005-0000-0000-000047550000}"/>
    <cellStyle name="Comma 5 3" xfId="21866" xr:uid="{00000000-0005-0000-0000-000048550000}"/>
    <cellStyle name="Comma 5 4" xfId="21867" xr:uid="{00000000-0005-0000-0000-000049550000}"/>
    <cellStyle name="Comma 5 5" xfId="21868" xr:uid="{00000000-0005-0000-0000-00004A550000}"/>
    <cellStyle name="Comma 50" xfId="21869" xr:uid="{00000000-0005-0000-0000-00004B550000}"/>
    <cellStyle name="Comma 50 2" xfId="21870" xr:uid="{00000000-0005-0000-0000-00004C550000}"/>
    <cellStyle name="Comma 51" xfId="21871" xr:uid="{00000000-0005-0000-0000-00004D550000}"/>
    <cellStyle name="Comma 51 2" xfId="21872" xr:uid="{00000000-0005-0000-0000-00004E550000}"/>
    <cellStyle name="Comma 52" xfId="21873" xr:uid="{00000000-0005-0000-0000-00004F550000}"/>
    <cellStyle name="Comma 52 2" xfId="21874" xr:uid="{00000000-0005-0000-0000-000050550000}"/>
    <cellStyle name="Comma 53" xfId="21875" xr:uid="{00000000-0005-0000-0000-000051550000}"/>
    <cellStyle name="Comma 53 2" xfId="21876" xr:uid="{00000000-0005-0000-0000-000052550000}"/>
    <cellStyle name="Comma 54" xfId="21877" xr:uid="{00000000-0005-0000-0000-000053550000}"/>
    <cellStyle name="Comma 54 2" xfId="21878" xr:uid="{00000000-0005-0000-0000-000054550000}"/>
    <cellStyle name="Comma 55" xfId="21879" xr:uid="{00000000-0005-0000-0000-000055550000}"/>
    <cellStyle name="Comma 55 2" xfId="21880" xr:uid="{00000000-0005-0000-0000-000056550000}"/>
    <cellStyle name="Comma 56" xfId="21881" xr:uid="{00000000-0005-0000-0000-000057550000}"/>
    <cellStyle name="Comma 56 2" xfId="21882" xr:uid="{00000000-0005-0000-0000-000058550000}"/>
    <cellStyle name="Comma 57" xfId="21883" xr:uid="{00000000-0005-0000-0000-000059550000}"/>
    <cellStyle name="Comma 57 2" xfId="21884" xr:uid="{00000000-0005-0000-0000-00005A550000}"/>
    <cellStyle name="Comma 58" xfId="21885" xr:uid="{00000000-0005-0000-0000-00005B550000}"/>
    <cellStyle name="Comma 59" xfId="21886" xr:uid="{00000000-0005-0000-0000-00005C550000}"/>
    <cellStyle name="Comma 6" xfId="21887" xr:uid="{00000000-0005-0000-0000-00005D550000}"/>
    <cellStyle name="Comma 6 2" xfId="21888" xr:uid="{00000000-0005-0000-0000-00005E550000}"/>
    <cellStyle name="Comma 6 3" xfId="21889" xr:uid="{00000000-0005-0000-0000-00005F550000}"/>
    <cellStyle name="Comma 6 4" xfId="21890" xr:uid="{00000000-0005-0000-0000-000060550000}"/>
    <cellStyle name="Comma 60" xfId="21891" xr:uid="{00000000-0005-0000-0000-000061550000}"/>
    <cellStyle name="Comma 61" xfId="21892" xr:uid="{00000000-0005-0000-0000-000062550000}"/>
    <cellStyle name="Comma 62" xfId="21893" xr:uid="{00000000-0005-0000-0000-000063550000}"/>
    <cellStyle name="Comma 63" xfId="21894" xr:uid="{00000000-0005-0000-0000-000064550000}"/>
    <cellStyle name="Comma 64" xfId="21895" xr:uid="{00000000-0005-0000-0000-000065550000}"/>
    <cellStyle name="Comma 65" xfId="21896" xr:uid="{00000000-0005-0000-0000-000066550000}"/>
    <cellStyle name="Comma 66" xfId="21897" xr:uid="{00000000-0005-0000-0000-000067550000}"/>
    <cellStyle name="Comma 67" xfId="21898" xr:uid="{00000000-0005-0000-0000-000068550000}"/>
    <cellStyle name="Comma 68" xfId="21899" xr:uid="{00000000-0005-0000-0000-000069550000}"/>
    <cellStyle name="Comma 69" xfId="21900" xr:uid="{00000000-0005-0000-0000-00006A550000}"/>
    <cellStyle name="Comma 7" xfId="21901" xr:uid="{00000000-0005-0000-0000-00006B550000}"/>
    <cellStyle name="Comma 7 2" xfId="21902" xr:uid="{00000000-0005-0000-0000-00006C550000}"/>
    <cellStyle name="Comma 7 3" xfId="21903" xr:uid="{00000000-0005-0000-0000-00006D550000}"/>
    <cellStyle name="Comma 7 4" xfId="21904" xr:uid="{00000000-0005-0000-0000-00006E550000}"/>
    <cellStyle name="Comma 7 5" xfId="21905" xr:uid="{00000000-0005-0000-0000-00006F550000}"/>
    <cellStyle name="Comma 70" xfId="21906" xr:uid="{00000000-0005-0000-0000-000070550000}"/>
    <cellStyle name="Comma 71" xfId="21907" xr:uid="{00000000-0005-0000-0000-000071550000}"/>
    <cellStyle name="Comma 72" xfId="21908" xr:uid="{00000000-0005-0000-0000-000072550000}"/>
    <cellStyle name="Comma 73" xfId="21909" xr:uid="{00000000-0005-0000-0000-000073550000}"/>
    <cellStyle name="Comma 74" xfId="21910" xr:uid="{00000000-0005-0000-0000-000074550000}"/>
    <cellStyle name="Comma 75" xfId="21911" xr:uid="{00000000-0005-0000-0000-000075550000}"/>
    <cellStyle name="Comma 76" xfId="21912" xr:uid="{00000000-0005-0000-0000-000076550000}"/>
    <cellStyle name="Comma 77" xfId="21913" xr:uid="{00000000-0005-0000-0000-000077550000}"/>
    <cellStyle name="Comma 78" xfId="21914" xr:uid="{00000000-0005-0000-0000-000078550000}"/>
    <cellStyle name="Comma 79" xfId="21915" xr:uid="{00000000-0005-0000-0000-000079550000}"/>
    <cellStyle name="Comma 79 10" xfId="21916" xr:uid="{00000000-0005-0000-0000-00007A550000}"/>
    <cellStyle name="Comma 79 2" xfId="21917" xr:uid="{00000000-0005-0000-0000-00007B550000}"/>
    <cellStyle name="Comma 79 2 2" xfId="21918" xr:uid="{00000000-0005-0000-0000-00007C550000}"/>
    <cellStyle name="Comma 79 2 2 2" xfId="21919" xr:uid="{00000000-0005-0000-0000-00007D550000}"/>
    <cellStyle name="Comma 79 2 2 2 2" xfId="21920" xr:uid="{00000000-0005-0000-0000-00007E550000}"/>
    <cellStyle name="Comma 79 2 2 2 2 2" xfId="21921" xr:uid="{00000000-0005-0000-0000-00007F550000}"/>
    <cellStyle name="Comma 79 2 2 2 2 3" xfId="21922" xr:uid="{00000000-0005-0000-0000-000080550000}"/>
    <cellStyle name="Comma 79 2 2 2 2 4" xfId="21923" xr:uid="{00000000-0005-0000-0000-000081550000}"/>
    <cellStyle name="Comma 79 2 2 2 2 5" xfId="21924" xr:uid="{00000000-0005-0000-0000-000082550000}"/>
    <cellStyle name="Comma 79 2 2 2 2 6" xfId="21925" xr:uid="{00000000-0005-0000-0000-000083550000}"/>
    <cellStyle name="Comma 79 2 2 2 3" xfId="21926" xr:uid="{00000000-0005-0000-0000-000084550000}"/>
    <cellStyle name="Comma 79 2 2 2 4" xfId="21927" xr:uid="{00000000-0005-0000-0000-000085550000}"/>
    <cellStyle name="Comma 79 2 2 2 5" xfId="21928" xr:uid="{00000000-0005-0000-0000-000086550000}"/>
    <cellStyle name="Comma 79 2 2 2 6" xfId="21929" xr:uid="{00000000-0005-0000-0000-000087550000}"/>
    <cellStyle name="Comma 79 2 2 2 7" xfId="21930" xr:uid="{00000000-0005-0000-0000-000088550000}"/>
    <cellStyle name="Comma 79 2 2 3" xfId="21931" xr:uid="{00000000-0005-0000-0000-000089550000}"/>
    <cellStyle name="Comma 79 2 2 3 2" xfId="21932" xr:uid="{00000000-0005-0000-0000-00008A550000}"/>
    <cellStyle name="Comma 79 2 2 3 3" xfId="21933" xr:uid="{00000000-0005-0000-0000-00008B550000}"/>
    <cellStyle name="Comma 79 2 2 3 4" xfId="21934" xr:uid="{00000000-0005-0000-0000-00008C550000}"/>
    <cellStyle name="Comma 79 2 2 3 5" xfId="21935" xr:uid="{00000000-0005-0000-0000-00008D550000}"/>
    <cellStyle name="Comma 79 2 2 3 6" xfId="21936" xr:uid="{00000000-0005-0000-0000-00008E550000}"/>
    <cellStyle name="Comma 79 2 2 4" xfId="21937" xr:uid="{00000000-0005-0000-0000-00008F550000}"/>
    <cellStyle name="Comma 79 2 2 5" xfId="21938" xr:uid="{00000000-0005-0000-0000-000090550000}"/>
    <cellStyle name="Comma 79 2 2 6" xfId="21939" xr:uid="{00000000-0005-0000-0000-000091550000}"/>
    <cellStyle name="Comma 79 2 2 7" xfId="21940" xr:uid="{00000000-0005-0000-0000-000092550000}"/>
    <cellStyle name="Comma 79 2 2 8" xfId="21941" xr:uid="{00000000-0005-0000-0000-000093550000}"/>
    <cellStyle name="Comma 79 2 3" xfId="21942" xr:uid="{00000000-0005-0000-0000-000094550000}"/>
    <cellStyle name="Comma 79 2 3 2" xfId="21943" xr:uid="{00000000-0005-0000-0000-000095550000}"/>
    <cellStyle name="Comma 79 2 3 2 2" xfId="21944" xr:uid="{00000000-0005-0000-0000-000096550000}"/>
    <cellStyle name="Comma 79 2 3 2 3" xfId="21945" xr:uid="{00000000-0005-0000-0000-000097550000}"/>
    <cellStyle name="Comma 79 2 3 2 4" xfId="21946" xr:uid="{00000000-0005-0000-0000-000098550000}"/>
    <cellStyle name="Comma 79 2 3 2 5" xfId="21947" xr:uid="{00000000-0005-0000-0000-000099550000}"/>
    <cellStyle name="Comma 79 2 3 2 6" xfId="21948" xr:uid="{00000000-0005-0000-0000-00009A550000}"/>
    <cellStyle name="Comma 79 2 3 3" xfId="21949" xr:uid="{00000000-0005-0000-0000-00009B550000}"/>
    <cellStyle name="Comma 79 2 3 4" xfId="21950" xr:uid="{00000000-0005-0000-0000-00009C550000}"/>
    <cellStyle name="Comma 79 2 3 5" xfId="21951" xr:uid="{00000000-0005-0000-0000-00009D550000}"/>
    <cellStyle name="Comma 79 2 3 6" xfId="21952" xr:uid="{00000000-0005-0000-0000-00009E550000}"/>
    <cellStyle name="Comma 79 2 3 7" xfId="21953" xr:uid="{00000000-0005-0000-0000-00009F550000}"/>
    <cellStyle name="Comma 79 2 4" xfId="21954" xr:uid="{00000000-0005-0000-0000-0000A0550000}"/>
    <cellStyle name="Comma 79 2 4 2" xfId="21955" xr:uid="{00000000-0005-0000-0000-0000A1550000}"/>
    <cellStyle name="Comma 79 2 4 3" xfId="21956" xr:uid="{00000000-0005-0000-0000-0000A2550000}"/>
    <cellStyle name="Comma 79 2 4 4" xfId="21957" xr:uid="{00000000-0005-0000-0000-0000A3550000}"/>
    <cellStyle name="Comma 79 2 4 5" xfId="21958" xr:uid="{00000000-0005-0000-0000-0000A4550000}"/>
    <cellStyle name="Comma 79 2 4 6" xfId="21959" xr:uid="{00000000-0005-0000-0000-0000A5550000}"/>
    <cellStyle name="Comma 79 2 5" xfId="21960" xr:uid="{00000000-0005-0000-0000-0000A6550000}"/>
    <cellStyle name="Comma 79 2 6" xfId="21961" xr:uid="{00000000-0005-0000-0000-0000A7550000}"/>
    <cellStyle name="Comma 79 2 7" xfId="21962" xr:uid="{00000000-0005-0000-0000-0000A8550000}"/>
    <cellStyle name="Comma 79 2 8" xfId="21963" xr:uid="{00000000-0005-0000-0000-0000A9550000}"/>
    <cellStyle name="Comma 79 2 9" xfId="21964" xr:uid="{00000000-0005-0000-0000-0000AA550000}"/>
    <cellStyle name="Comma 79 3" xfId="21965" xr:uid="{00000000-0005-0000-0000-0000AB550000}"/>
    <cellStyle name="Comma 79 3 2" xfId="21966" xr:uid="{00000000-0005-0000-0000-0000AC550000}"/>
    <cellStyle name="Comma 79 3 2 2" xfId="21967" xr:uid="{00000000-0005-0000-0000-0000AD550000}"/>
    <cellStyle name="Comma 79 3 2 2 2" xfId="21968" xr:uid="{00000000-0005-0000-0000-0000AE550000}"/>
    <cellStyle name="Comma 79 3 2 2 3" xfId="21969" xr:uid="{00000000-0005-0000-0000-0000AF550000}"/>
    <cellStyle name="Comma 79 3 2 2 4" xfId="21970" xr:uid="{00000000-0005-0000-0000-0000B0550000}"/>
    <cellStyle name="Comma 79 3 2 2 5" xfId="21971" xr:uid="{00000000-0005-0000-0000-0000B1550000}"/>
    <cellStyle name="Comma 79 3 2 2 6" xfId="21972" xr:uid="{00000000-0005-0000-0000-0000B2550000}"/>
    <cellStyle name="Comma 79 3 2 3" xfId="21973" xr:uid="{00000000-0005-0000-0000-0000B3550000}"/>
    <cellStyle name="Comma 79 3 2 4" xfId="21974" xr:uid="{00000000-0005-0000-0000-0000B4550000}"/>
    <cellStyle name="Comma 79 3 2 5" xfId="21975" xr:uid="{00000000-0005-0000-0000-0000B5550000}"/>
    <cellStyle name="Comma 79 3 2 6" xfId="21976" xr:uid="{00000000-0005-0000-0000-0000B6550000}"/>
    <cellStyle name="Comma 79 3 2 7" xfId="21977" xr:uid="{00000000-0005-0000-0000-0000B7550000}"/>
    <cellStyle name="Comma 79 3 3" xfId="21978" xr:uid="{00000000-0005-0000-0000-0000B8550000}"/>
    <cellStyle name="Comma 79 3 3 2" xfId="21979" xr:uid="{00000000-0005-0000-0000-0000B9550000}"/>
    <cellStyle name="Comma 79 3 3 3" xfId="21980" xr:uid="{00000000-0005-0000-0000-0000BA550000}"/>
    <cellStyle name="Comma 79 3 3 4" xfId="21981" xr:uid="{00000000-0005-0000-0000-0000BB550000}"/>
    <cellStyle name="Comma 79 3 3 5" xfId="21982" xr:uid="{00000000-0005-0000-0000-0000BC550000}"/>
    <cellStyle name="Comma 79 3 3 6" xfId="21983" xr:uid="{00000000-0005-0000-0000-0000BD550000}"/>
    <cellStyle name="Comma 79 3 4" xfId="21984" xr:uid="{00000000-0005-0000-0000-0000BE550000}"/>
    <cellStyle name="Comma 79 3 5" xfId="21985" xr:uid="{00000000-0005-0000-0000-0000BF550000}"/>
    <cellStyle name="Comma 79 3 6" xfId="21986" xr:uid="{00000000-0005-0000-0000-0000C0550000}"/>
    <cellStyle name="Comma 79 3 7" xfId="21987" xr:uid="{00000000-0005-0000-0000-0000C1550000}"/>
    <cellStyle name="Comma 79 3 8" xfId="21988" xr:uid="{00000000-0005-0000-0000-0000C2550000}"/>
    <cellStyle name="Comma 79 4" xfId="21989" xr:uid="{00000000-0005-0000-0000-0000C3550000}"/>
    <cellStyle name="Comma 79 4 2" xfId="21990" xr:uid="{00000000-0005-0000-0000-0000C4550000}"/>
    <cellStyle name="Comma 79 4 2 2" xfId="21991" xr:uid="{00000000-0005-0000-0000-0000C5550000}"/>
    <cellStyle name="Comma 79 4 2 3" xfId="21992" xr:uid="{00000000-0005-0000-0000-0000C6550000}"/>
    <cellStyle name="Comma 79 4 2 4" xfId="21993" xr:uid="{00000000-0005-0000-0000-0000C7550000}"/>
    <cellStyle name="Comma 79 4 2 5" xfId="21994" xr:uid="{00000000-0005-0000-0000-0000C8550000}"/>
    <cellStyle name="Comma 79 4 2 6" xfId="21995" xr:uid="{00000000-0005-0000-0000-0000C9550000}"/>
    <cellStyle name="Comma 79 4 3" xfId="21996" xr:uid="{00000000-0005-0000-0000-0000CA550000}"/>
    <cellStyle name="Comma 79 4 4" xfId="21997" xr:uid="{00000000-0005-0000-0000-0000CB550000}"/>
    <cellStyle name="Comma 79 4 5" xfId="21998" xr:uid="{00000000-0005-0000-0000-0000CC550000}"/>
    <cellStyle name="Comma 79 4 6" xfId="21999" xr:uid="{00000000-0005-0000-0000-0000CD550000}"/>
    <cellStyle name="Comma 79 4 7" xfId="22000" xr:uid="{00000000-0005-0000-0000-0000CE550000}"/>
    <cellStyle name="Comma 79 5" xfId="22001" xr:uid="{00000000-0005-0000-0000-0000CF550000}"/>
    <cellStyle name="Comma 79 5 2" xfId="22002" xr:uid="{00000000-0005-0000-0000-0000D0550000}"/>
    <cellStyle name="Comma 79 5 3" xfId="22003" xr:uid="{00000000-0005-0000-0000-0000D1550000}"/>
    <cellStyle name="Comma 79 5 4" xfId="22004" xr:uid="{00000000-0005-0000-0000-0000D2550000}"/>
    <cellStyle name="Comma 79 5 5" xfId="22005" xr:uid="{00000000-0005-0000-0000-0000D3550000}"/>
    <cellStyle name="Comma 79 5 6" xfId="22006" xr:uid="{00000000-0005-0000-0000-0000D4550000}"/>
    <cellStyle name="Comma 79 6" xfId="22007" xr:uid="{00000000-0005-0000-0000-0000D5550000}"/>
    <cellStyle name="Comma 79 7" xfId="22008" xr:uid="{00000000-0005-0000-0000-0000D6550000}"/>
    <cellStyle name="Comma 79 8" xfId="22009" xr:uid="{00000000-0005-0000-0000-0000D7550000}"/>
    <cellStyle name="Comma 79 9" xfId="22010" xr:uid="{00000000-0005-0000-0000-0000D8550000}"/>
    <cellStyle name="Comma 8" xfId="22011" xr:uid="{00000000-0005-0000-0000-0000D9550000}"/>
    <cellStyle name="Comma 8 2" xfId="22012" xr:uid="{00000000-0005-0000-0000-0000DA550000}"/>
    <cellStyle name="Comma 8 3" xfId="22013" xr:uid="{00000000-0005-0000-0000-0000DB550000}"/>
    <cellStyle name="Comma 8 4" xfId="22014" xr:uid="{00000000-0005-0000-0000-0000DC550000}"/>
    <cellStyle name="Comma 8 5" xfId="22015" xr:uid="{00000000-0005-0000-0000-0000DD550000}"/>
    <cellStyle name="Comma 80" xfId="22016" xr:uid="{00000000-0005-0000-0000-0000DE550000}"/>
    <cellStyle name="Comma 80 10" xfId="22017" xr:uid="{00000000-0005-0000-0000-0000DF550000}"/>
    <cellStyle name="Comma 80 2" xfId="22018" xr:uid="{00000000-0005-0000-0000-0000E0550000}"/>
    <cellStyle name="Comma 80 2 2" xfId="22019" xr:uid="{00000000-0005-0000-0000-0000E1550000}"/>
    <cellStyle name="Comma 80 2 2 2" xfId="22020" xr:uid="{00000000-0005-0000-0000-0000E2550000}"/>
    <cellStyle name="Comma 80 2 2 2 2" xfId="22021" xr:uid="{00000000-0005-0000-0000-0000E3550000}"/>
    <cellStyle name="Comma 80 2 2 2 2 2" xfId="22022" xr:uid="{00000000-0005-0000-0000-0000E4550000}"/>
    <cellStyle name="Comma 80 2 2 2 2 3" xfId="22023" xr:uid="{00000000-0005-0000-0000-0000E5550000}"/>
    <cellStyle name="Comma 80 2 2 2 2 4" xfId="22024" xr:uid="{00000000-0005-0000-0000-0000E6550000}"/>
    <cellStyle name="Comma 80 2 2 2 2 5" xfId="22025" xr:uid="{00000000-0005-0000-0000-0000E7550000}"/>
    <cellStyle name="Comma 80 2 2 2 2 6" xfId="22026" xr:uid="{00000000-0005-0000-0000-0000E8550000}"/>
    <cellStyle name="Comma 80 2 2 2 3" xfId="22027" xr:uid="{00000000-0005-0000-0000-0000E9550000}"/>
    <cellStyle name="Comma 80 2 2 2 4" xfId="22028" xr:uid="{00000000-0005-0000-0000-0000EA550000}"/>
    <cellStyle name="Comma 80 2 2 2 5" xfId="22029" xr:uid="{00000000-0005-0000-0000-0000EB550000}"/>
    <cellStyle name="Comma 80 2 2 2 6" xfId="22030" xr:uid="{00000000-0005-0000-0000-0000EC550000}"/>
    <cellStyle name="Comma 80 2 2 2 7" xfId="22031" xr:uid="{00000000-0005-0000-0000-0000ED550000}"/>
    <cellStyle name="Comma 80 2 2 3" xfId="22032" xr:uid="{00000000-0005-0000-0000-0000EE550000}"/>
    <cellStyle name="Comma 80 2 2 3 2" xfId="22033" xr:uid="{00000000-0005-0000-0000-0000EF550000}"/>
    <cellStyle name="Comma 80 2 2 3 3" xfId="22034" xr:uid="{00000000-0005-0000-0000-0000F0550000}"/>
    <cellStyle name="Comma 80 2 2 3 4" xfId="22035" xr:uid="{00000000-0005-0000-0000-0000F1550000}"/>
    <cellStyle name="Comma 80 2 2 3 5" xfId="22036" xr:uid="{00000000-0005-0000-0000-0000F2550000}"/>
    <cellStyle name="Comma 80 2 2 3 6" xfId="22037" xr:uid="{00000000-0005-0000-0000-0000F3550000}"/>
    <cellStyle name="Comma 80 2 2 4" xfId="22038" xr:uid="{00000000-0005-0000-0000-0000F4550000}"/>
    <cellStyle name="Comma 80 2 2 5" xfId="22039" xr:uid="{00000000-0005-0000-0000-0000F5550000}"/>
    <cellStyle name="Comma 80 2 2 6" xfId="22040" xr:uid="{00000000-0005-0000-0000-0000F6550000}"/>
    <cellStyle name="Comma 80 2 2 7" xfId="22041" xr:uid="{00000000-0005-0000-0000-0000F7550000}"/>
    <cellStyle name="Comma 80 2 2 8" xfId="22042" xr:uid="{00000000-0005-0000-0000-0000F8550000}"/>
    <cellStyle name="Comma 80 2 3" xfId="22043" xr:uid="{00000000-0005-0000-0000-0000F9550000}"/>
    <cellStyle name="Comma 80 2 3 2" xfId="22044" xr:uid="{00000000-0005-0000-0000-0000FA550000}"/>
    <cellStyle name="Comma 80 2 3 2 2" xfId="22045" xr:uid="{00000000-0005-0000-0000-0000FB550000}"/>
    <cellStyle name="Comma 80 2 3 2 3" xfId="22046" xr:uid="{00000000-0005-0000-0000-0000FC550000}"/>
    <cellStyle name="Comma 80 2 3 2 4" xfId="22047" xr:uid="{00000000-0005-0000-0000-0000FD550000}"/>
    <cellStyle name="Comma 80 2 3 2 5" xfId="22048" xr:uid="{00000000-0005-0000-0000-0000FE550000}"/>
    <cellStyle name="Comma 80 2 3 2 6" xfId="22049" xr:uid="{00000000-0005-0000-0000-0000FF550000}"/>
    <cellStyle name="Comma 80 2 3 3" xfId="22050" xr:uid="{00000000-0005-0000-0000-000000560000}"/>
    <cellStyle name="Comma 80 2 3 4" xfId="22051" xr:uid="{00000000-0005-0000-0000-000001560000}"/>
    <cellStyle name="Comma 80 2 3 5" xfId="22052" xr:uid="{00000000-0005-0000-0000-000002560000}"/>
    <cellStyle name="Comma 80 2 3 6" xfId="22053" xr:uid="{00000000-0005-0000-0000-000003560000}"/>
    <cellStyle name="Comma 80 2 3 7" xfId="22054" xr:uid="{00000000-0005-0000-0000-000004560000}"/>
    <cellStyle name="Comma 80 2 4" xfId="22055" xr:uid="{00000000-0005-0000-0000-000005560000}"/>
    <cellStyle name="Comma 80 2 4 2" xfId="22056" xr:uid="{00000000-0005-0000-0000-000006560000}"/>
    <cellStyle name="Comma 80 2 4 3" xfId="22057" xr:uid="{00000000-0005-0000-0000-000007560000}"/>
    <cellStyle name="Comma 80 2 4 4" xfId="22058" xr:uid="{00000000-0005-0000-0000-000008560000}"/>
    <cellStyle name="Comma 80 2 4 5" xfId="22059" xr:uid="{00000000-0005-0000-0000-000009560000}"/>
    <cellStyle name="Comma 80 2 4 6" xfId="22060" xr:uid="{00000000-0005-0000-0000-00000A560000}"/>
    <cellStyle name="Comma 80 2 5" xfId="22061" xr:uid="{00000000-0005-0000-0000-00000B560000}"/>
    <cellStyle name="Comma 80 2 6" xfId="22062" xr:uid="{00000000-0005-0000-0000-00000C560000}"/>
    <cellStyle name="Comma 80 2 7" xfId="22063" xr:uid="{00000000-0005-0000-0000-00000D560000}"/>
    <cellStyle name="Comma 80 2 8" xfId="22064" xr:uid="{00000000-0005-0000-0000-00000E560000}"/>
    <cellStyle name="Comma 80 2 9" xfId="22065" xr:uid="{00000000-0005-0000-0000-00000F560000}"/>
    <cellStyle name="Comma 80 3" xfId="22066" xr:uid="{00000000-0005-0000-0000-000010560000}"/>
    <cellStyle name="Comma 80 3 2" xfId="22067" xr:uid="{00000000-0005-0000-0000-000011560000}"/>
    <cellStyle name="Comma 80 3 2 2" xfId="22068" xr:uid="{00000000-0005-0000-0000-000012560000}"/>
    <cellStyle name="Comma 80 3 2 2 2" xfId="22069" xr:uid="{00000000-0005-0000-0000-000013560000}"/>
    <cellStyle name="Comma 80 3 2 2 3" xfId="22070" xr:uid="{00000000-0005-0000-0000-000014560000}"/>
    <cellStyle name="Comma 80 3 2 2 4" xfId="22071" xr:uid="{00000000-0005-0000-0000-000015560000}"/>
    <cellStyle name="Comma 80 3 2 2 5" xfId="22072" xr:uid="{00000000-0005-0000-0000-000016560000}"/>
    <cellStyle name="Comma 80 3 2 2 6" xfId="22073" xr:uid="{00000000-0005-0000-0000-000017560000}"/>
    <cellStyle name="Comma 80 3 2 3" xfId="22074" xr:uid="{00000000-0005-0000-0000-000018560000}"/>
    <cellStyle name="Comma 80 3 2 4" xfId="22075" xr:uid="{00000000-0005-0000-0000-000019560000}"/>
    <cellStyle name="Comma 80 3 2 5" xfId="22076" xr:uid="{00000000-0005-0000-0000-00001A560000}"/>
    <cellStyle name="Comma 80 3 2 6" xfId="22077" xr:uid="{00000000-0005-0000-0000-00001B560000}"/>
    <cellStyle name="Comma 80 3 2 7" xfId="22078" xr:uid="{00000000-0005-0000-0000-00001C560000}"/>
    <cellStyle name="Comma 80 3 3" xfId="22079" xr:uid="{00000000-0005-0000-0000-00001D560000}"/>
    <cellStyle name="Comma 80 3 3 2" xfId="22080" xr:uid="{00000000-0005-0000-0000-00001E560000}"/>
    <cellStyle name="Comma 80 3 3 3" xfId="22081" xr:uid="{00000000-0005-0000-0000-00001F560000}"/>
    <cellStyle name="Comma 80 3 3 4" xfId="22082" xr:uid="{00000000-0005-0000-0000-000020560000}"/>
    <cellStyle name="Comma 80 3 3 5" xfId="22083" xr:uid="{00000000-0005-0000-0000-000021560000}"/>
    <cellStyle name="Comma 80 3 3 6" xfId="22084" xr:uid="{00000000-0005-0000-0000-000022560000}"/>
    <cellStyle name="Comma 80 3 4" xfId="22085" xr:uid="{00000000-0005-0000-0000-000023560000}"/>
    <cellStyle name="Comma 80 3 5" xfId="22086" xr:uid="{00000000-0005-0000-0000-000024560000}"/>
    <cellStyle name="Comma 80 3 6" xfId="22087" xr:uid="{00000000-0005-0000-0000-000025560000}"/>
    <cellStyle name="Comma 80 3 7" xfId="22088" xr:uid="{00000000-0005-0000-0000-000026560000}"/>
    <cellStyle name="Comma 80 3 8" xfId="22089" xr:uid="{00000000-0005-0000-0000-000027560000}"/>
    <cellStyle name="Comma 80 4" xfId="22090" xr:uid="{00000000-0005-0000-0000-000028560000}"/>
    <cellStyle name="Comma 80 4 2" xfId="22091" xr:uid="{00000000-0005-0000-0000-000029560000}"/>
    <cellStyle name="Comma 80 4 2 2" xfId="22092" xr:uid="{00000000-0005-0000-0000-00002A560000}"/>
    <cellStyle name="Comma 80 4 2 3" xfId="22093" xr:uid="{00000000-0005-0000-0000-00002B560000}"/>
    <cellStyle name="Comma 80 4 2 4" xfId="22094" xr:uid="{00000000-0005-0000-0000-00002C560000}"/>
    <cellStyle name="Comma 80 4 2 5" xfId="22095" xr:uid="{00000000-0005-0000-0000-00002D560000}"/>
    <cellStyle name="Comma 80 4 2 6" xfId="22096" xr:uid="{00000000-0005-0000-0000-00002E560000}"/>
    <cellStyle name="Comma 80 4 3" xfId="22097" xr:uid="{00000000-0005-0000-0000-00002F560000}"/>
    <cellStyle name="Comma 80 4 4" xfId="22098" xr:uid="{00000000-0005-0000-0000-000030560000}"/>
    <cellStyle name="Comma 80 4 5" xfId="22099" xr:uid="{00000000-0005-0000-0000-000031560000}"/>
    <cellStyle name="Comma 80 4 6" xfId="22100" xr:uid="{00000000-0005-0000-0000-000032560000}"/>
    <cellStyle name="Comma 80 4 7" xfId="22101" xr:uid="{00000000-0005-0000-0000-000033560000}"/>
    <cellStyle name="Comma 80 5" xfId="22102" xr:uid="{00000000-0005-0000-0000-000034560000}"/>
    <cellStyle name="Comma 80 5 2" xfId="22103" xr:uid="{00000000-0005-0000-0000-000035560000}"/>
    <cellStyle name="Comma 80 5 3" xfId="22104" xr:uid="{00000000-0005-0000-0000-000036560000}"/>
    <cellStyle name="Comma 80 5 4" xfId="22105" xr:uid="{00000000-0005-0000-0000-000037560000}"/>
    <cellStyle name="Comma 80 5 5" xfId="22106" xr:uid="{00000000-0005-0000-0000-000038560000}"/>
    <cellStyle name="Comma 80 5 6" xfId="22107" xr:uid="{00000000-0005-0000-0000-000039560000}"/>
    <cellStyle name="Comma 80 6" xfId="22108" xr:uid="{00000000-0005-0000-0000-00003A560000}"/>
    <cellStyle name="Comma 80 7" xfId="22109" xr:uid="{00000000-0005-0000-0000-00003B560000}"/>
    <cellStyle name="Comma 80 8" xfId="22110" xr:uid="{00000000-0005-0000-0000-00003C560000}"/>
    <cellStyle name="Comma 80 9" xfId="22111" xr:uid="{00000000-0005-0000-0000-00003D560000}"/>
    <cellStyle name="Comma 81" xfId="22112" xr:uid="{00000000-0005-0000-0000-00003E560000}"/>
    <cellStyle name="Comma 81 10" xfId="22113" xr:uid="{00000000-0005-0000-0000-00003F560000}"/>
    <cellStyle name="Comma 81 2" xfId="22114" xr:uid="{00000000-0005-0000-0000-000040560000}"/>
    <cellStyle name="Comma 81 2 2" xfId="22115" xr:uid="{00000000-0005-0000-0000-000041560000}"/>
    <cellStyle name="Comma 81 2 2 2" xfId="22116" xr:uid="{00000000-0005-0000-0000-000042560000}"/>
    <cellStyle name="Comma 81 2 2 2 2" xfId="22117" xr:uid="{00000000-0005-0000-0000-000043560000}"/>
    <cellStyle name="Comma 81 2 2 2 2 2" xfId="22118" xr:uid="{00000000-0005-0000-0000-000044560000}"/>
    <cellStyle name="Comma 81 2 2 2 2 3" xfId="22119" xr:uid="{00000000-0005-0000-0000-000045560000}"/>
    <cellStyle name="Comma 81 2 2 2 2 4" xfId="22120" xr:uid="{00000000-0005-0000-0000-000046560000}"/>
    <cellStyle name="Comma 81 2 2 2 2 5" xfId="22121" xr:uid="{00000000-0005-0000-0000-000047560000}"/>
    <cellStyle name="Comma 81 2 2 2 2 6" xfId="22122" xr:uid="{00000000-0005-0000-0000-000048560000}"/>
    <cellStyle name="Comma 81 2 2 2 3" xfId="22123" xr:uid="{00000000-0005-0000-0000-000049560000}"/>
    <cellStyle name="Comma 81 2 2 2 4" xfId="22124" xr:uid="{00000000-0005-0000-0000-00004A560000}"/>
    <cellStyle name="Comma 81 2 2 2 5" xfId="22125" xr:uid="{00000000-0005-0000-0000-00004B560000}"/>
    <cellStyle name="Comma 81 2 2 2 6" xfId="22126" xr:uid="{00000000-0005-0000-0000-00004C560000}"/>
    <cellStyle name="Comma 81 2 2 2 7" xfId="22127" xr:uid="{00000000-0005-0000-0000-00004D560000}"/>
    <cellStyle name="Comma 81 2 2 3" xfId="22128" xr:uid="{00000000-0005-0000-0000-00004E560000}"/>
    <cellStyle name="Comma 81 2 2 3 2" xfId="22129" xr:uid="{00000000-0005-0000-0000-00004F560000}"/>
    <cellStyle name="Comma 81 2 2 3 3" xfId="22130" xr:uid="{00000000-0005-0000-0000-000050560000}"/>
    <cellStyle name="Comma 81 2 2 3 4" xfId="22131" xr:uid="{00000000-0005-0000-0000-000051560000}"/>
    <cellStyle name="Comma 81 2 2 3 5" xfId="22132" xr:uid="{00000000-0005-0000-0000-000052560000}"/>
    <cellStyle name="Comma 81 2 2 3 6" xfId="22133" xr:uid="{00000000-0005-0000-0000-000053560000}"/>
    <cellStyle name="Comma 81 2 2 4" xfId="22134" xr:uid="{00000000-0005-0000-0000-000054560000}"/>
    <cellStyle name="Comma 81 2 2 5" xfId="22135" xr:uid="{00000000-0005-0000-0000-000055560000}"/>
    <cellStyle name="Comma 81 2 2 6" xfId="22136" xr:uid="{00000000-0005-0000-0000-000056560000}"/>
    <cellStyle name="Comma 81 2 2 7" xfId="22137" xr:uid="{00000000-0005-0000-0000-000057560000}"/>
    <cellStyle name="Comma 81 2 2 8" xfId="22138" xr:uid="{00000000-0005-0000-0000-000058560000}"/>
    <cellStyle name="Comma 81 2 3" xfId="22139" xr:uid="{00000000-0005-0000-0000-000059560000}"/>
    <cellStyle name="Comma 81 2 3 2" xfId="22140" xr:uid="{00000000-0005-0000-0000-00005A560000}"/>
    <cellStyle name="Comma 81 2 3 2 2" xfId="22141" xr:uid="{00000000-0005-0000-0000-00005B560000}"/>
    <cellStyle name="Comma 81 2 3 2 3" xfId="22142" xr:uid="{00000000-0005-0000-0000-00005C560000}"/>
    <cellStyle name="Comma 81 2 3 2 4" xfId="22143" xr:uid="{00000000-0005-0000-0000-00005D560000}"/>
    <cellStyle name="Comma 81 2 3 2 5" xfId="22144" xr:uid="{00000000-0005-0000-0000-00005E560000}"/>
    <cellStyle name="Comma 81 2 3 2 6" xfId="22145" xr:uid="{00000000-0005-0000-0000-00005F560000}"/>
    <cellStyle name="Comma 81 2 3 3" xfId="22146" xr:uid="{00000000-0005-0000-0000-000060560000}"/>
    <cellStyle name="Comma 81 2 3 4" xfId="22147" xr:uid="{00000000-0005-0000-0000-000061560000}"/>
    <cellStyle name="Comma 81 2 3 5" xfId="22148" xr:uid="{00000000-0005-0000-0000-000062560000}"/>
    <cellStyle name="Comma 81 2 3 6" xfId="22149" xr:uid="{00000000-0005-0000-0000-000063560000}"/>
    <cellStyle name="Comma 81 2 3 7" xfId="22150" xr:uid="{00000000-0005-0000-0000-000064560000}"/>
    <cellStyle name="Comma 81 2 4" xfId="22151" xr:uid="{00000000-0005-0000-0000-000065560000}"/>
    <cellStyle name="Comma 81 2 4 2" xfId="22152" xr:uid="{00000000-0005-0000-0000-000066560000}"/>
    <cellStyle name="Comma 81 2 4 3" xfId="22153" xr:uid="{00000000-0005-0000-0000-000067560000}"/>
    <cellStyle name="Comma 81 2 4 4" xfId="22154" xr:uid="{00000000-0005-0000-0000-000068560000}"/>
    <cellStyle name="Comma 81 2 4 5" xfId="22155" xr:uid="{00000000-0005-0000-0000-000069560000}"/>
    <cellStyle name="Comma 81 2 4 6" xfId="22156" xr:uid="{00000000-0005-0000-0000-00006A560000}"/>
    <cellStyle name="Comma 81 2 5" xfId="22157" xr:uid="{00000000-0005-0000-0000-00006B560000}"/>
    <cellStyle name="Comma 81 2 6" xfId="22158" xr:uid="{00000000-0005-0000-0000-00006C560000}"/>
    <cellStyle name="Comma 81 2 7" xfId="22159" xr:uid="{00000000-0005-0000-0000-00006D560000}"/>
    <cellStyle name="Comma 81 2 8" xfId="22160" xr:uid="{00000000-0005-0000-0000-00006E560000}"/>
    <cellStyle name="Comma 81 2 9" xfId="22161" xr:uid="{00000000-0005-0000-0000-00006F560000}"/>
    <cellStyle name="Comma 81 3" xfId="22162" xr:uid="{00000000-0005-0000-0000-000070560000}"/>
    <cellStyle name="Comma 81 3 2" xfId="22163" xr:uid="{00000000-0005-0000-0000-000071560000}"/>
    <cellStyle name="Comma 81 3 2 2" xfId="22164" xr:uid="{00000000-0005-0000-0000-000072560000}"/>
    <cellStyle name="Comma 81 3 2 2 2" xfId="22165" xr:uid="{00000000-0005-0000-0000-000073560000}"/>
    <cellStyle name="Comma 81 3 2 2 3" xfId="22166" xr:uid="{00000000-0005-0000-0000-000074560000}"/>
    <cellStyle name="Comma 81 3 2 2 4" xfId="22167" xr:uid="{00000000-0005-0000-0000-000075560000}"/>
    <cellStyle name="Comma 81 3 2 2 5" xfId="22168" xr:uid="{00000000-0005-0000-0000-000076560000}"/>
    <cellStyle name="Comma 81 3 2 2 6" xfId="22169" xr:uid="{00000000-0005-0000-0000-000077560000}"/>
    <cellStyle name="Comma 81 3 2 3" xfId="22170" xr:uid="{00000000-0005-0000-0000-000078560000}"/>
    <cellStyle name="Comma 81 3 2 4" xfId="22171" xr:uid="{00000000-0005-0000-0000-000079560000}"/>
    <cellStyle name="Comma 81 3 2 5" xfId="22172" xr:uid="{00000000-0005-0000-0000-00007A560000}"/>
    <cellStyle name="Comma 81 3 2 6" xfId="22173" xr:uid="{00000000-0005-0000-0000-00007B560000}"/>
    <cellStyle name="Comma 81 3 2 7" xfId="22174" xr:uid="{00000000-0005-0000-0000-00007C560000}"/>
    <cellStyle name="Comma 81 3 3" xfId="22175" xr:uid="{00000000-0005-0000-0000-00007D560000}"/>
    <cellStyle name="Comma 81 3 3 2" xfId="22176" xr:uid="{00000000-0005-0000-0000-00007E560000}"/>
    <cellStyle name="Comma 81 3 3 3" xfId="22177" xr:uid="{00000000-0005-0000-0000-00007F560000}"/>
    <cellStyle name="Comma 81 3 3 4" xfId="22178" xr:uid="{00000000-0005-0000-0000-000080560000}"/>
    <cellStyle name="Comma 81 3 3 5" xfId="22179" xr:uid="{00000000-0005-0000-0000-000081560000}"/>
    <cellStyle name="Comma 81 3 3 6" xfId="22180" xr:uid="{00000000-0005-0000-0000-000082560000}"/>
    <cellStyle name="Comma 81 3 4" xfId="22181" xr:uid="{00000000-0005-0000-0000-000083560000}"/>
    <cellStyle name="Comma 81 3 5" xfId="22182" xr:uid="{00000000-0005-0000-0000-000084560000}"/>
    <cellStyle name="Comma 81 3 6" xfId="22183" xr:uid="{00000000-0005-0000-0000-000085560000}"/>
    <cellStyle name="Comma 81 3 7" xfId="22184" xr:uid="{00000000-0005-0000-0000-000086560000}"/>
    <cellStyle name="Comma 81 3 8" xfId="22185" xr:uid="{00000000-0005-0000-0000-000087560000}"/>
    <cellStyle name="Comma 81 4" xfId="22186" xr:uid="{00000000-0005-0000-0000-000088560000}"/>
    <cellStyle name="Comma 81 4 2" xfId="22187" xr:uid="{00000000-0005-0000-0000-000089560000}"/>
    <cellStyle name="Comma 81 4 2 2" xfId="22188" xr:uid="{00000000-0005-0000-0000-00008A560000}"/>
    <cellStyle name="Comma 81 4 2 3" xfId="22189" xr:uid="{00000000-0005-0000-0000-00008B560000}"/>
    <cellStyle name="Comma 81 4 2 4" xfId="22190" xr:uid="{00000000-0005-0000-0000-00008C560000}"/>
    <cellStyle name="Comma 81 4 2 5" xfId="22191" xr:uid="{00000000-0005-0000-0000-00008D560000}"/>
    <cellStyle name="Comma 81 4 2 6" xfId="22192" xr:uid="{00000000-0005-0000-0000-00008E560000}"/>
    <cellStyle name="Comma 81 4 3" xfId="22193" xr:uid="{00000000-0005-0000-0000-00008F560000}"/>
    <cellStyle name="Comma 81 4 4" xfId="22194" xr:uid="{00000000-0005-0000-0000-000090560000}"/>
    <cellStyle name="Comma 81 4 5" xfId="22195" xr:uid="{00000000-0005-0000-0000-000091560000}"/>
    <cellStyle name="Comma 81 4 6" xfId="22196" xr:uid="{00000000-0005-0000-0000-000092560000}"/>
    <cellStyle name="Comma 81 4 7" xfId="22197" xr:uid="{00000000-0005-0000-0000-000093560000}"/>
    <cellStyle name="Comma 81 5" xfId="22198" xr:uid="{00000000-0005-0000-0000-000094560000}"/>
    <cellStyle name="Comma 81 5 2" xfId="22199" xr:uid="{00000000-0005-0000-0000-000095560000}"/>
    <cellStyle name="Comma 81 5 3" xfId="22200" xr:uid="{00000000-0005-0000-0000-000096560000}"/>
    <cellStyle name="Comma 81 5 4" xfId="22201" xr:uid="{00000000-0005-0000-0000-000097560000}"/>
    <cellStyle name="Comma 81 5 5" xfId="22202" xr:uid="{00000000-0005-0000-0000-000098560000}"/>
    <cellStyle name="Comma 81 5 6" xfId="22203" xr:uid="{00000000-0005-0000-0000-000099560000}"/>
    <cellStyle name="Comma 81 6" xfId="22204" xr:uid="{00000000-0005-0000-0000-00009A560000}"/>
    <cellStyle name="Comma 81 7" xfId="22205" xr:uid="{00000000-0005-0000-0000-00009B560000}"/>
    <cellStyle name="Comma 81 8" xfId="22206" xr:uid="{00000000-0005-0000-0000-00009C560000}"/>
    <cellStyle name="Comma 81 9" xfId="22207" xr:uid="{00000000-0005-0000-0000-00009D560000}"/>
    <cellStyle name="Comma 82" xfId="22208" xr:uid="{00000000-0005-0000-0000-00009E560000}"/>
    <cellStyle name="Comma 82 10" xfId="22209" xr:uid="{00000000-0005-0000-0000-00009F560000}"/>
    <cellStyle name="Comma 82 2" xfId="22210" xr:uid="{00000000-0005-0000-0000-0000A0560000}"/>
    <cellStyle name="Comma 82 2 2" xfId="22211" xr:uid="{00000000-0005-0000-0000-0000A1560000}"/>
    <cellStyle name="Comma 82 2 2 2" xfId="22212" xr:uid="{00000000-0005-0000-0000-0000A2560000}"/>
    <cellStyle name="Comma 82 2 2 2 2" xfId="22213" xr:uid="{00000000-0005-0000-0000-0000A3560000}"/>
    <cellStyle name="Comma 82 2 2 2 2 2" xfId="22214" xr:uid="{00000000-0005-0000-0000-0000A4560000}"/>
    <cellStyle name="Comma 82 2 2 2 2 3" xfId="22215" xr:uid="{00000000-0005-0000-0000-0000A5560000}"/>
    <cellStyle name="Comma 82 2 2 2 2 4" xfId="22216" xr:uid="{00000000-0005-0000-0000-0000A6560000}"/>
    <cellStyle name="Comma 82 2 2 2 2 5" xfId="22217" xr:uid="{00000000-0005-0000-0000-0000A7560000}"/>
    <cellStyle name="Comma 82 2 2 2 2 6" xfId="22218" xr:uid="{00000000-0005-0000-0000-0000A8560000}"/>
    <cellStyle name="Comma 82 2 2 2 3" xfId="22219" xr:uid="{00000000-0005-0000-0000-0000A9560000}"/>
    <cellStyle name="Comma 82 2 2 2 4" xfId="22220" xr:uid="{00000000-0005-0000-0000-0000AA560000}"/>
    <cellStyle name="Comma 82 2 2 2 5" xfId="22221" xr:uid="{00000000-0005-0000-0000-0000AB560000}"/>
    <cellStyle name="Comma 82 2 2 2 6" xfId="22222" xr:uid="{00000000-0005-0000-0000-0000AC560000}"/>
    <cellStyle name="Comma 82 2 2 2 7" xfId="22223" xr:uid="{00000000-0005-0000-0000-0000AD560000}"/>
    <cellStyle name="Comma 82 2 2 3" xfId="22224" xr:uid="{00000000-0005-0000-0000-0000AE560000}"/>
    <cellStyle name="Comma 82 2 2 3 2" xfId="22225" xr:uid="{00000000-0005-0000-0000-0000AF560000}"/>
    <cellStyle name="Comma 82 2 2 3 3" xfId="22226" xr:uid="{00000000-0005-0000-0000-0000B0560000}"/>
    <cellStyle name="Comma 82 2 2 3 4" xfId="22227" xr:uid="{00000000-0005-0000-0000-0000B1560000}"/>
    <cellStyle name="Comma 82 2 2 3 5" xfId="22228" xr:uid="{00000000-0005-0000-0000-0000B2560000}"/>
    <cellStyle name="Comma 82 2 2 3 6" xfId="22229" xr:uid="{00000000-0005-0000-0000-0000B3560000}"/>
    <cellStyle name="Comma 82 2 2 4" xfId="22230" xr:uid="{00000000-0005-0000-0000-0000B4560000}"/>
    <cellStyle name="Comma 82 2 2 5" xfId="22231" xr:uid="{00000000-0005-0000-0000-0000B5560000}"/>
    <cellStyle name="Comma 82 2 2 6" xfId="22232" xr:uid="{00000000-0005-0000-0000-0000B6560000}"/>
    <cellStyle name="Comma 82 2 2 7" xfId="22233" xr:uid="{00000000-0005-0000-0000-0000B7560000}"/>
    <cellStyle name="Comma 82 2 2 8" xfId="22234" xr:uid="{00000000-0005-0000-0000-0000B8560000}"/>
    <cellStyle name="Comma 82 2 3" xfId="22235" xr:uid="{00000000-0005-0000-0000-0000B9560000}"/>
    <cellStyle name="Comma 82 2 3 2" xfId="22236" xr:uid="{00000000-0005-0000-0000-0000BA560000}"/>
    <cellStyle name="Comma 82 2 3 2 2" xfId="22237" xr:uid="{00000000-0005-0000-0000-0000BB560000}"/>
    <cellStyle name="Comma 82 2 3 2 3" xfId="22238" xr:uid="{00000000-0005-0000-0000-0000BC560000}"/>
    <cellStyle name="Comma 82 2 3 2 4" xfId="22239" xr:uid="{00000000-0005-0000-0000-0000BD560000}"/>
    <cellStyle name="Comma 82 2 3 2 5" xfId="22240" xr:uid="{00000000-0005-0000-0000-0000BE560000}"/>
    <cellStyle name="Comma 82 2 3 2 6" xfId="22241" xr:uid="{00000000-0005-0000-0000-0000BF560000}"/>
    <cellStyle name="Comma 82 2 3 3" xfId="22242" xr:uid="{00000000-0005-0000-0000-0000C0560000}"/>
    <cellStyle name="Comma 82 2 3 4" xfId="22243" xr:uid="{00000000-0005-0000-0000-0000C1560000}"/>
    <cellStyle name="Comma 82 2 3 5" xfId="22244" xr:uid="{00000000-0005-0000-0000-0000C2560000}"/>
    <cellStyle name="Comma 82 2 3 6" xfId="22245" xr:uid="{00000000-0005-0000-0000-0000C3560000}"/>
    <cellStyle name="Comma 82 2 3 7" xfId="22246" xr:uid="{00000000-0005-0000-0000-0000C4560000}"/>
    <cellStyle name="Comma 82 2 4" xfId="22247" xr:uid="{00000000-0005-0000-0000-0000C5560000}"/>
    <cellStyle name="Comma 82 2 4 2" xfId="22248" xr:uid="{00000000-0005-0000-0000-0000C6560000}"/>
    <cellStyle name="Comma 82 2 4 3" xfId="22249" xr:uid="{00000000-0005-0000-0000-0000C7560000}"/>
    <cellStyle name="Comma 82 2 4 4" xfId="22250" xr:uid="{00000000-0005-0000-0000-0000C8560000}"/>
    <cellStyle name="Comma 82 2 4 5" xfId="22251" xr:uid="{00000000-0005-0000-0000-0000C9560000}"/>
    <cellStyle name="Comma 82 2 4 6" xfId="22252" xr:uid="{00000000-0005-0000-0000-0000CA560000}"/>
    <cellStyle name="Comma 82 2 5" xfId="22253" xr:uid="{00000000-0005-0000-0000-0000CB560000}"/>
    <cellStyle name="Comma 82 2 6" xfId="22254" xr:uid="{00000000-0005-0000-0000-0000CC560000}"/>
    <cellStyle name="Comma 82 2 7" xfId="22255" xr:uid="{00000000-0005-0000-0000-0000CD560000}"/>
    <cellStyle name="Comma 82 2 8" xfId="22256" xr:uid="{00000000-0005-0000-0000-0000CE560000}"/>
    <cellStyle name="Comma 82 2 9" xfId="22257" xr:uid="{00000000-0005-0000-0000-0000CF560000}"/>
    <cellStyle name="Comma 82 3" xfId="22258" xr:uid="{00000000-0005-0000-0000-0000D0560000}"/>
    <cellStyle name="Comma 82 3 2" xfId="22259" xr:uid="{00000000-0005-0000-0000-0000D1560000}"/>
    <cellStyle name="Comma 82 3 2 2" xfId="22260" xr:uid="{00000000-0005-0000-0000-0000D2560000}"/>
    <cellStyle name="Comma 82 3 2 2 2" xfId="22261" xr:uid="{00000000-0005-0000-0000-0000D3560000}"/>
    <cellStyle name="Comma 82 3 2 2 3" xfId="22262" xr:uid="{00000000-0005-0000-0000-0000D4560000}"/>
    <cellStyle name="Comma 82 3 2 2 4" xfId="22263" xr:uid="{00000000-0005-0000-0000-0000D5560000}"/>
    <cellStyle name="Comma 82 3 2 2 5" xfId="22264" xr:uid="{00000000-0005-0000-0000-0000D6560000}"/>
    <cellStyle name="Comma 82 3 2 2 6" xfId="22265" xr:uid="{00000000-0005-0000-0000-0000D7560000}"/>
    <cellStyle name="Comma 82 3 2 3" xfId="22266" xr:uid="{00000000-0005-0000-0000-0000D8560000}"/>
    <cellStyle name="Comma 82 3 2 4" xfId="22267" xr:uid="{00000000-0005-0000-0000-0000D9560000}"/>
    <cellStyle name="Comma 82 3 2 5" xfId="22268" xr:uid="{00000000-0005-0000-0000-0000DA560000}"/>
    <cellStyle name="Comma 82 3 2 6" xfId="22269" xr:uid="{00000000-0005-0000-0000-0000DB560000}"/>
    <cellStyle name="Comma 82 3 2 7" xfId="22270" xr:uid="{00000000-0005-0000-0000-0000DC560000}"/>
    <cellStyle name="Comma 82 3 3" xfId="22271" xr:uid="{00000000-0005-0000-0000-0000DD560000}"/>
    <cellStyle name="Comma 82 3 3 2" xfId="22272" xr:uid="{00000000-0005-0000-0000-0000DE560000}"/>
    <cellStyle name="Comma 82 3 3 3" xfId="22273" xr:uid="{00000000-0005-0000-0000-0000DF560000}"/>
    <cellStyle name="Comma 82 3 3 4" xfId="22274" xr:uid="{00000000-0005-0000-0000-0000E0560000}"/>
    <cellStyle name="Comma 82 3 3 5" xfId="22275" xr:uid="{00000000-0005-0000-0000-0000E1560000}"/>
    <cellStyle name="Comma 82 3 3 6" xfId="22276" xr:uid="{00000000-0005-0000-0000-0000E2560000}"/>
    <cellStyle name="Comma 82 3 4" xfId="22277" xr:uid="{00000000-0005-0000-0000-0000E3560000}"/>
    <cellStyle name="Comma 82 3 5" xfId="22278" xr:uid="{00000000-0005-0000-0000-0000E4560000}"/>
    <cellStyle name="Comma 82 3 6" xfId="22279" xr:uid="{00000000-0005-0000-0000-0000E5560000}"/>
    <cellStyle name="Comma 82 3 7" xfId="22280" xr:uid="{00000000-0005-0000-0000-0000E6560000}"/>
    <cellStyle name="Comma 82 3 8" xfId="22281" xr:uid="{00000000-0005-0000-0000-0000E7560000}"/>
    <cellStyle name="Comma 82 4" xfId="22282" xr:uid="{00000000-0005-0000-0000-0000E8560000}"/>
    <cellStyle name="Comma 82 4 2" xfId="22283" xr:uid="{00000000-0005-0000-0000-0000E9560000}"/>
    <cellStyle name="Comma 82 4 2 2" xfId="22284" xr:uid="{00000000-0005-0000-0000-0000EA560000}"/>
    <cellStyle name="Comma 82 4 2 3" xfId="22285" xr:uid="{00000000-0005-0000-0000-0000EB560000}"/>
    <cellStyle name="Comma 82 4 2 4" xfId="22286" xr:uid="{00000000-0005-0000-0000-0000EC560000}"/>
    <cellStyle name="Comma 82 4 2 5" xfId="22287" xr:uid="{00000000-0005-0000-0000-0000ED560000}"/>
    <cellStyle name="Comma 82 4 2 6" xfId="22288" xr:uid="{00000000-0005-0000-0000-0000EE560000}"/>
    <cellStyle name="Comma 82 4 3" xfId="22289" xr:uid="{00000000-0005-0000-0000-0000EF560000}"/>
    <cellStyle name="Comma 82 4 4" xfId="22290" xr:uid="{00000000-0005-0000-0000-0000F0560000}"/>
    <cellStyle name="Comma 82 4 5" xfId="22291" xr:uid="{00000000-0005-0000-0000-0000F1560000}"/>
    <cellStyle name="Comma 82 4 6" xfId="22292" xr:uid="{00000000-0005-0000-0000-0000F2560000}"/>
    <cellStyle name="Comma 82 4 7" xfId="22293" xr:uid="{00000000-0005-0000-0000-0000F3560000}"/>
    <cellStyle name="Comma 82 5" xfId="22294" xr:uid="{00000000-0005-0000-0000-0000F4560000}"/>
    <cellStyle name="Comma 82 5 2" xfId="22295" xr:uid="{00000000-0005-0000-0000-0000F5560000}"/>
    <cellStyle name="Comma 82 5 3" xfId="22296" xr:uid="{00000000-0005-0000-0000-0000F6560000}"/>
    <cellStyle name="Comma 82 5 4" xfId="22297" xr:uid="{00000000-0005-0000-0000-0000F7560000}"/>
    <cellStyle name="Comma 82 5 5" xfId="22298" xr:uid="{00000000-0005-0000-0000-0000F8560000}"/>
    <cellStyle name="Comma 82 5 6" xfId="22299" xr:uid="{00000000-0005-0000-0000-0000F9560000}"/>
    <cellStyle name="Comma 82 6" xfId="22300" xr:uid="{00000000-0005-0000-0000-0000FA560000}"/>
    <cellStyle name="Comma 82 7" xfId="22301" xr:uid="{00000000-0005-0000-0000-0000FB560000}"/>
    <cellStyle name="Comma 82 8" xfId="22302" xr:uid="{00000000-0005-0000-0000-0000FC560000}"/>
    <cellStyle name="Comma 82 9" xfId="22303" xr:uid="{00000000-0005-0000-0000-0000FD560000}"/>
    <cellStyle name="Comma 83" xfId="22304" xr:uid="{00000000-0005-0000-0000-0000FE560000}"/>
    <cellStyle name="Comma 83 10" xfId="22305" xr:uid="{00000000-0005-0000-0000-0000FF560000}"/>
    <cellStyle name="Comma 83 2" xfId="22306" xr:uid="{00000000-0005-0000-0000-000000570000}"/>
    <cellStyle name="Comma 83 2 2" xfId="22307" xr:uid="{00000000-0005-0000-0000-000001570000}"/>
    <cellStyle name="Comma 83 2 2 2" xfId="22308" xr:uid="{00000000-0005-0000-0000-000002570000}"/>
    <cellStyle name="Comma 83 2 2 2 2" xfId="22309" xr:uid="{00000000-0005-0000-0000-000003570000}"/>
    <cellStyle name="Comma 83 2 2 2 2 2" xfId="22310" xr:uid="{00000000-0005-0000-0000-000004570000}"/>
    <cellStyle name="Comma 83 2 2 2 2 3" xfId="22311" xr:uid="{00000000-0005-0000-0000-000005570000}"/>
    <cellStyle name="Comma 83 2 2 2 2 4" xfId="22312" xr:uid="{00000000-0005-0000-0000-000006570000}"/>
    <cellStyle name="Comma 83 2 2 2 2 5" xfId="22313" xr:uid="{00000000-0005-0000-0000-000007570000}"/>
    <cellStyle name="Comma 83 2 2 2 2 6" xfId="22314" xr:uid="{00000000-0005-0000-0000-000008570000}"/>
    <cellStyle name="Comma 83 2 2 2 3" xfId="22315" xr:uid="{00000000-0005-0000-0000-000009570000}"/>
    <cellStyle name="Comma 83 2 2 2 4" xfId="22316" xr:uid="{00000000-0005-0000-0000-00000A570000}"/>
    <cellStyle name="Comma 83 2 2 2 5" xfId="22317" xr:uid="{00000000-0005-0000-0000-00000B570000}"/>
    <cellStyle name="Comma 83 2 2 2 6" xfId="22318" xr:uid="{00000000-0005-0000-0000-00000C570000}"/>
    <cellStyle name="Comma 83 2 2 2 7" xfId="22319" xr:uid="{00000000-0005-0000-0000-00000D570000}"/>
    <cellStyle name="Comma 83 2 2 3" xfId="22320" xr:uid="{00000000-0005-0000-0000-00000E570000}"/>
    <cellStyle name="Comma 83 2 2 3 2" xfId="22321" xr:uid="{00000000-0005-0000-0000-00000F570000}"/>
    <cellStyle name="Comma 83 2 2 3 3" xfId="22322" xr:uid="{00000000-0005-0000-0000-000010570000}"/>
    <cellStyle name="Comma 83 2 2 3 4" xfId="22323" xr:uid="{00000000-0005-0000-0000-000011570000}"/>
    <cellStyle name="Comma 83 2 2 3 5" xfId="22324" xr:uid="{00000000-0005-0000-0000-000012570000}"/>
    <cellStyle name="Comma 83 2 2 3 6" xfId="22325" xr:uid="{00000000-0005-0000-0000-000013570000}"/>
    <cellStyle name="Comma 83 2 2 4" xfId="22326" xr:uid="{00000000-0005-0000-0000-000014570000}"/>
    <cellStyle name="Comma 83 2 2 5" xfId="22327" xr:uid="{00000000-0005-0000-0000-000015570000}"/>
    <cellStyle name="Comma 83 2 2 6" xfId="22328" xr:uid="{00000000-0005-0000-0000-000016570000}"/>
    <cellStyle name="Comma 83 2 2 7" xfId="22329" xr:uid="{00000000-0005-0000-0000-000017570000}"/>
    <cellStyle name="Comma 83 2 2 8" xfId="22330" xr:uid="{00000000-0005-0000-0000-000018570000}"/>
    <cellStyle name="Comma 83 2 3" xfId="22331" xr:uid="{00000000-0005-0000-0000-000019570000}"/>
    <cellStyle name="Comma 83 2 3 2" xfId="22332" xr:uid="{00000000-0005-0000-0000-00001A570000}"/>
    <cellStyle name="Comma 83 2 3 2 2" xfId="22333" xr:uid="{00000000-0005-0000-0000-00001B570000}"/>
    <cellStyle name="Comma 83 2 3 2 3" xfId="22334" xr:uid="{00000000-0005-0000-0000-00001C570000}"/>
    <cellStyle name="Comma 83 2 3 2 4" xfId="22335" xr:uid="{00000000-0005-0000-0000-00001D570000}"/>
    <cellStyle name="Comma 83 2 3 2 5" xfId="22336" xr:uid="{00000000-0005-0000-0000-00001E570000}"/>
    <cellStyle name="Comma 83 2 3 2 6" xfId="22337" xr:uid="{00000000-0005-0000-0000-00001F570000}"/>
    <cellStyle name="Comma 83 2 3 3" xfId="22338" xr:uid="{00000000-0005-0000-0000-000020570000}"/>
    <cellStyle name="Comma 83 2 3 4" xfId="22339" xr:uid="{00000000-0005-0000-0000-000021570000}"/>
    <cellStyle name="Comma 83 2 3 5" xfId="22340" xr:uid="{00000000-0005-0000-0000-000022570000}"/>
    <cellStyle name="Comma 83 2 3 6" xfId="22341" xr:uid="{00000000-0005-0000-0000-000023570000}"/>
    <cellStyle name="Comma 83 2 3 7" xfId="22342" xr:uid="{00000000-0005-0000-0000-000024570000}"/>
    <cellStyle name="Comma 83 2 4" xfId="22343" xr:uid="{00000000-0005-0000-0000-000025570000}"/>
    <cellStyle name="Comma 83 2 4 2" xfId="22344" xr:uid="{00000000-0005-0000-0000-000026570000}"/>
    <cellStyle name="Comma 83 2 4 3" xfId="22345" xr:uid="{00000000-0005-0000-0000-000027570000}"/>
    <cellStyle name="Comma 83 2 4 4" xfId="22346" xr:uid="{00000000-0005-0000-0000-000028570000}"/>
    <cellStyle name="Comma 83 2 4 5" xfId="22347" xr:uid="{00000000-0005-0000-0000-000029570000}"/>
    <cellStyle name="Comma 83 2 4 6" xfId="22348" xr:uid="{00000000-0005-0000-0000-00002A570000}"/>
    <cellStyle name="Comma 83 2 5" xfId="22349" xr:uid="{00000000-0005-0000-0000-00002B570000}"/>
    <cellStyle name="Comma 83 2 6" xfId="22350" xr:uid="{00000000-0005-0000-0000-00002C570000}"/>
    <cellStyle name="Comma 83 2 7" xfId="22351" xr:uid="{00000000-0005-0000-0000-00002D570000}"/>
    <cellStyle name="Comma 83 2 8" xfId="22352" xr:uid="{00000000-0005-0000-0000-00002E570000}"/>
    <cellStyle name="Comma 83 2 9" xfId="22353" xr:uid="{00000000-0005-0000-0000-00002F570000}"/>
    <cellStyle name="Comma 83 3" xfId="22354" xr:uid="{00000000-0005-0000-0000-000030570000}"/>
    <cellStyle name="Comma 83 3 2" xfId="22355" xr:uid="{00000000-0005-0000-0000-000031570000}"/>
    <cellStyle name="Comma 83 3 2 2" xfId="22356" xr:uid="{00000000-0005-0000-0000-000032570000}"/>
    <cellStyle name="Comma 83 3 2 2 2" xfId="22357" xr:uid="{00000000-0005-0000-0000-000033570000}"/>
    <cellStyle name="Comma 83 3 2 2 3" xfId="22358" xr:uid="{00000000-0005-0000-0000-000034570000}"/>
    <cellStyle name="Comma 83 3 2 2 4" xfId="22359" xr:uid="{00000000-0005-0000-0000-000035570000}"/>
    <cellStyle name="Comma 83 3 2 2 5" xfId="22360" xr:uid="{00000000-0005-0000-0000-000036570000}"/>
    <cellStyle name="Comma 83 3 2 2 6" xfId="22361" xr:uid="{00000000-0005-0000-0000-000037570000}"/>
    <cellStyle name="Comma 83 3 2 3" xfId="22362" xr:uid="{00000000-0005-0000-0000-000038570000}"/>
    <cellStyle name="Comma 83 3 2 4" xfId="22363" xr:uid="{00000000-0005-0000-0000-000039570000}"/>
    <cellStyle name="Comma 83 3 2 5" xfId="22364" xr:uid="{00000000-0005-0000-0000-00003A570000}"/>
    <cellStyle name="Comma 83 3 2 6" xfId="22365" xr:uid="{00000000-0005-0000-0000-00003B570000}"/>
    <cellStyle name="Comma 83 3 2 7" xfId="22366" xr:uid="{00000000-0005-0000-0000-00003C570000}"/>
    <cellStyle name="Comma 83 3 3" xfId="22367" xr:uid="{00000000-0005-0000-0000-00003D570000}"/>
    <cellStyle name="Comma 83 3 3 2" xfId="22368" xr:uid="{00000000-0005-0000-0000-00003E570000}"/>
    <cellStyle name="Comma 83 3 3 3" xfId="22369" xr:uid="{00000000-0005-0000-0000-00003F570000}"/>
    <cellStyle name="Comma 83 3 3 4" xfId="22370" xr:uid="{00000000-0005-0000-0000-000040570000}"/>
    <cellStyle name="Comma 83 3 3 5" xfId="22371" xr:uid="{00000000-0005-0000-0000-000041570000}"/>
    <cellStyle name="Comma 83 3 3 6" xfId="22372" xr:uid="{00000000-0005-0000-0000-000042570000}"/>
    <cellStyle name="Comma 83 3 4" xfId="22373" xr:uid="{00000000-0005-0000-0000-000043570000}"/>
    <cellStyle name="Comma 83 3 5" xfId="22374" xr:uid="{00000000-0005-0000-0000-000044570000}"/>
    <cellStyle name="Comma 83 3 6" xfId="22375" xr:uid="{00000000-0005-0000-0000-000045570000}"/>
    <cellStyle name="Comma 83 3 7" xfId="22376" xr:uid="{00000000-0005-0000-0000-000046570000}"/>
    <cellStyle name="Comma 83 3 8" xfId="22377" xr:uid="{00000000-0005-0000-0000-000047570000}"/>
    <cellStyle name="Comma 83 4" xfId="22378" xr:uid="{00000000-0005-0000-0000-000048570000}"/>
    <cellStyle name="Comma 83 4 2" xfId="22379" xr:uid="{00000000-0005-0000-0000-000049570000}"/>
    <cellStyle name="Comma 83 4 2 2" xfId="22380" xr:uid="{00000000-0005-0000-0000-00004A570000}"/>
    <cellStyle name="Comma 83 4 2 3" xfId="22381" xr:uid="{00000000-0005-0000-0000-00004B570000}"/>
    <cellStyle name="Comma 83 4 2 4" xfId="22382" xr:uid="{00000000-0005-0000-0000-00004C570000}"/>
    <cellStyle name="Comma 83 4 2 5" xfId="22383" xr:uid="{00000000-0005-0000-0000-00004D570000}"/>
    <cellStyle name="Comma 83 4 2 6" xfId="22384" xr:uid="{00000000-0005-0000-0000-00004E570000}"/>
    <cellStyle name="Comma 83 4 3" xfId="22385" xr:uid="{00000000-0005-0000-0000-00004F570000}"/>
    <cellStyle name="Comma 83 4 4" xfId="22386" xr:uid="{00000000-0005-0000-0000-000050570000}"/>
    <cellStyle name="Comma 83 4 5" xfId="22387" xr:uid="{00000000-0005-0000-0000-000051570000}"/>
    <cellStyle name="Comma 83 4 6" xfId="22388" xr:uid="{00000000-0005-0000-0000-000052570000}"/>
    <cellStyle name="Comma 83 4 7" xfId="22389" xr:uid="{00000000-0005-0000-0000-000053570000}"/>
    <cellStyle name="Comma 83 5" xfId="22390" xr:uid="{00000000-0005-0000-0000-000054570000}"/>
    <cellStyle name="Comma 83 5 2" xfId="22391" xr:uid="{00000000-0005-0000-0000-000055570000}"/>
    <cellStyle name="Comma 83 5 3" xfId="22392" xr:uid="{00000000-0005-0000-0000-000056570000}"/>
    <cellStyle name="Comma 83 5 4" xfId="22393" xr:uid="{00000000-0005-0000-0000-000057570000}"/>
    <cellStyle name="Comma 83 5 5" xfId="22394" xr:uid="{00000000-0005-0000-0000-000058570000}"/>
    <cellStyle name="Comma 83 5 6" xfId="22395" xr:uid="{00000000-0005-0000-0000-000059570000}"/>
    <cellStyle name="Comma 83 6" xfId="22396" xr:uid="{00000000-0005-0000-0000-00005A570000}"/>
    <cellStyle name="Comma 83 7" xfId="22397" xr:uid="{00000000-0005-0000-0000-00005B570000}"/>
    <cellStyle name="Comma 83 8" xfId="22398" xr:uid="{00000000-0005-0000-0000-00005C570000}"/>
    <cellStyle name="Comma 83 9" xfId="22399" xr:uid="{00000000-0005-0000-0000-00005D570000}"/>
    <cellStyle name="Comma 84" xfId="22400" xr:uid="{00000000-0005-0000-0000-00005E570000}"/>
    <cellStyle name="Comma 84 10" xfId="22401" xr:uid="{00000000-0005-0000-0000-00005F570000}"/>
    <cellStyle name="Comma 84 2" xfId="22402" xr:uid="{00000000-0005-0000-0000-000060570000}"/>
    <cellStyle name="Comma 84 2 2" xfId="22403" xr:uid="{00000000-0005-0000-0000-000061570000}"/>
    <cellStyle name="Comma 84 2 2 2" xfId="22404" xr:uid="{00000000-0005-0000-0000-000062570000}"/>
    <cellStyle name="Comma 84 2 2 2 2" xfId="22405" xr:uid="{00000000-0005-0000-0000-000063570000}"/>
    <cellStyle name="Comma 84 2 2 2 2 2" xfId="22406" xr:uid="{00000000-0005-0000-0000-000064570000}"/>
    <cellStyle name="Comma 84 2 2 2 2 3" xfId="22407" xr:uid="{00000000-0005-0000-0000-000065570000}"/>
    <cellStyle name="Comma 84 2 2 2 2 4" xfId="22408" xr:uid="{00000000-0005-0000-0000-000066570000}"/>
    <cellStyle name="Comma 84 2 2 2 2 5" xfId="22409" xr:uid="{00000000-0005-0000-0000-000067570000}"/>
    <cellStyle name="Comma 84 2 2 2 2 6" xfId="22410" xr:uid="{00000000-0005-0000-0000-000068570000}"/>
    <cellStyle name="Comma 84 2 2 2 3" xfId="22411" xr:uid="{00000000-0005-0000-0000-000069570000}"/>
    <cellStyle name="Comma 84 2 2 2 4" xfId="22412" xr:uid="{00000000-0005-0000-0000-00006A570000}"/>
    <cellStyle name="Comma 84 2 2 2 5" xfId="22413" xr:uid="{00000000-0005-0000-0000-00006B570000}"/>
    <cellStyle name="Comma 84 2 2 2 6" xfId="22414" xr:uid="{00000000-0005-0000-0000-00006C570000}"/>
    <cellStyle name="Comma 84 2 2 2 7" xfId="22415" xr:uid="{00000000-0005-0000-0000-00006D570000}"/>
    <cellStyle name="Comma 84 2 2 3" xfId="22416" xr:uid="{00000000-0005-0000-0000-00006E570000}"/>
    <cellStyle name="Comma 84 2 2 3 2" xfId="22417" xr:uid="{00000000-0005-0000-0000-00006F570000}"/>
    <cellStyle name="Comma 84 2 2 3 3" xfId="22418" xr:uid="{00000000-0005-0000-0000-000070570000}"/>
    <cellStyle name="Comma 84 2 2 3 4" xfId="22419" xr:uid="{00000000-0005-0000-0000-000071570000}"/>
    <cellStyle name="Comma 84 2 2 3 5" xfId="22420" xr:uid="{00000000-0005-0000-0000-000072570000}"/>
    <cellStyle name="Comma 84 2 2 3 6" xfId="22421" xr:uid="{00000000-0005-0000-0000-000073570000}"/>
    <cellStyle name="Comma 84 2 2 4" xfId="22422" xr:uid="{00000000-0005-0000-0000-000074570000}"/>
    <cellStyle name="Comma 84 2 2 5" xfId="22423" xr:uid="{00000000-0005-0000-0000-000075570000}"/>
    <cellStyle name="Comma 84 2 2 6" xfId="22424" xr:uid="{00000000-0005-0000-0000-000076570000}"/>
    <cellStyle name="Comma 84 2 2 7" xfId="22425" xr:uid="{00000000-0005-0000-0000-000077570000}"/>
    <cellStyle name="Comma 84 2 2 8" xfId="22426" xr:uid="{00000000-0005-0000-0000-000078570000}"/>
    <cellStyle name="Comma 84 2 3" xfId="22427" xr:uid="{00000000-0005-0000-0000-000079570000}"/>
    <cellStyle name="Comma 84 2 3 2" xfId="22428" xr:uid="{00000000-0005-0000-0000-00007A570000}"/>
    <cellStyle name="Comma 84 2 3 2 2" xfId="22429" xr:uid="{00000000-0005-0000-0000-00007B570000}"/>
    <cellStyle name="Comma 84 2 3 2 3" xfId="22430" xr:uid="{00000000-0005-0000-0000-00007C570000}"/>
    <cellStyle name="Comma 84 2 3 2 4" xfId="22431" xr:uid="{00000000-0005-0000-0000-00007D570000}"/>
    <cellStyle name="Comma 84 2 3 2 5" xfId="22432" xr:uid="{00000000-0005-0000-0000-00007E570000}"/>
    <cellStyle name="Comma 84 2 3 2 6" xfId="22433" xr:uid="{00000000-0005-0000-0000-00007F570000}"/>
    <cellStyle name="Comma 84 2 3 3" xfId="22434" xr:uid="{00000000-0005-0000-0000-000080570000}"/>
    <cellStyle name="Comma 84 2 3 4" xfId="22435" xr:uid="{00000000-0005-0000-0000-000081570000}"/>
    <cellStyle name="Comma 84 2 3 5" xfId="22436" xr:uid="{00000000-0005-0000-0000-000082570000}"/>
    <cellStyle name="Comma 84 2 3 6" xfId="22437" xr:uid="{00000000-0005-0000-0000-000083570000}"/>
    <cellStyle name="Comma 84 2 3 7" xfId="22438" xr:uid="{00000000-0005-0000-0000-000084570000}"/>
    <cellStyle name="Comma 84 2 4" xfId="22439" xr:uid="{00000000-0005-0000-0000-000085570000}"/>
    <cellStyle name="Comma 84 2 4 2" xfId="22440" xr:uid="{00000000-0005-0000-0000-000086570000}"/>
    <cellStyle name="Comma 84 2 4 3" xfId="22441" xr:uid="{00000000-0005-0000-0000-000087570000}"/>
    <cellStyle name="Comma 84 2 4 4" xfId="22442" xr:uid="{00000000-0005-0000-0000-000088570000}"/>
    <cellStyle name="Comma 84 2 4 5" xfId="22443" xr:uid="{00000000-0005-0000-0000-000089570000}"/>
    <cellStyle name="Comma 84 2 4 6" xfId="22444" xr:uid="{00000000-0005-0000-0000-00008A570000}"/>
    <cellStyle name="Comma 84 2 5" xfId="22445" xr:uid="{00000000-0005-0000-0000-00008B570000}"/>
    <cellStyle name="Comma 84 2 6" xfId="22446" xr:uid="{00000000-0005-0000-0000-00008C570000}"/>
    <cellStyle name="Comma 84 2 7" xfId="22447" xr:uid="{00000000-0005-0000-0000-00008D570000}"/>
    <cellStyle name="Comma 84 2 8" xfId="22448" xr:uid="{00000000-0005-0000-0000-00008E570000}"/>
    <cellStyle name="Comma 84 2 9" xfId="22449" xr:uid="{00000000-0005-0000-0000-00008F570000}"/>
    <cellStyle name="Comma 84 3" xfId="22450" xr:uid="{00000000-0005-0000-0000-000090570000}"/>
    <cellStyle name="Comma 84 3 2" xfId="22451" xr:uid="{00000000-0005-0000-0000-000091570000}"/>
    <cellStyle name="Comma 84 3 2 2" xfId="22452" xr:uid="{00000000-0005-0000-0000-000092570000}"/>
    <cellStyle name="Comma 84 3 2 2 2" xfId="22453" xr:uid="{00000000-0005-0000-0000-000093570000}"/>
    <cellStyle name="Comma 84 3 2 2 3" xfId="22454" xr:uid="{00000000-0005-0000-0000-000094570000}"/>
    <cellStyle name="Comma 84 3 2 2 4" xfId="22455" xr:uid="{00000000-0005-0000-0000-000095570000}"/>
    <cellStyle name="Comma 84 3 2 2 5" xfId="22456" xr:uid="{00000000-0005-0000-0000-000096570000}"/>
    <cellStyle name="Comma 84 3 2 2 6" xfId="22457" xr:uid="{00000000-0005-0000-0000-000097570000}"/>
    <cellStyle name="Comma 84 3 2 3" xfId="22458" xr:uid="{00000000-0005-0000-0000-000098570000}"/>
    <cellStyle name="Comma 84 3 2 4" xfId="22459" xr:uid="{00000000-0005-0000-0000-000099570000}"/>
    <cellStyle name="Comma 84 3 2 5" xfId="22460" xr:uid="{00000000-0005-0000-0000-00009A570000}"/>
    <cellStyle name="Comma 84 3 2 6" xfId="22461" xr:uid="{00000000-0005-0000-0000-00009B570000}"/>
    <cellStyle name="Comma 84 3 2 7" xfId="22462" xr:uid="{00000000-0005-0000-0000-00009C570000}"/>
    <cellStyle name="Comma 84 3 3" xfId="22463" xr:uid="{00000000-0005-0000-0000-00009D570000}"/>
    <cellStyle name="Comma 84 3 3 2" xfId="22464" xr:uid="{00000000-0005-0000-0000-00009E570000}"/>
    <cellStyle name="Comma 84 3 3 3" xfId="22465" xr:uid="{00000000-0005-0000-0000-00009F570000}"/>
    <cellStyle name="Comma 84 3 3 4" xfId="22466" xr:uid="{00000000-0005-0000-0000-0000A0570000}"/>
    <cellStyle name="Comma 84 3 3 5" xfId="22467" xr:uid="{00000000-0005-0000-0000-0000A1570000}"/>
    <cellStyle name="Comma 84 3 3 6" xfId="22468" xr:uid="{00000000-0005-0000-0000-0000A2570000}"/>
    <cellStyle name="Comma 84 3 4" xfId="22469" xr:uid="{00000000-0005-0000-0000-0000A3570000}"/>
    <cellStyle name="Comma 84 3 5" xfId="22470" xr:uid="{00000000-0005-0000-0000-0000A4570000}"/>
    <cellStyle name="Comma 84 3 6" xfId="22471" xr:uid="{00000000-0005-0000-0000-0000A5570000}"/>
    <cellStyle name="Comma 84 3 7" xfId="22472" xr:uid="{00000000-0005-0000-0000-0000A6570000}"/>
    <cellStyle name="Comma 84 3 8" xfId="22473" xr:uid="{00000000-0005-0000-0000-0000A7570000}"/>
    <cellStyle name="Comma 84 4" xfId="22474" xr:uid="{00000000-0005-0000-0000-0000A8570000}"/>
    <cellStyle name="Comma 84 4 2" xfId="22475" xr:uid="{00000000-0005-0000-0000-0000A9570000}"/>
    <cellStyle name="Comma 84 4 2 2" xfId="22476" xr:uid="{00000000-0005-0000-0000-0000AA570000}"/>
    <cellStyle name="Comma 84 4 2 3" xfId="22477" xr:uid="{00000000-0005-0000-0000-0000AB570000}"/>
    <cellStyle name="Comma 84 4 2 4" xfId="22478" xr:uid="{00000000-0005-0000-0000-0000AC570000}"/>
    <cellStyle name="Comma 84 4 2 5" xfId="22479" xr:uid="{00000000-0005-0000-0000-0000AD570000}"/>
    <cellStyle name="Comma 84 4 2 6" xfId="22480" xr:uid="{00000000-0005-0000-0000-0000AE570000}"/>
    <cellStyle name="Comma 84 4 3" xfId="22481" xr:uid="{00000000-0005-0000-0000-0000AF570000}"/>
    <cellStyle name="Comma 84 4 4" xfId="22482" xr:uid="{00000000-0005-0000-0000-0000B0570000}"/>
    <cellStyle name="Comma 84 4 5" xfId="22483" xr:uid="{00000000-0005-0000-0000-0000B1570000}"/>
    <cellStyle name="Comma 84 4 6" xfId="22484" xr:uid="{00000000-0005-0000-0000-0000B2570000}"/>
    <cellStyle name="Comma 84 4 7" xfId="22485" xr:uid="{00000000-0005-0000-0000-0000B3570000}"/>
    <cellStyle name="Comma 84 5" xfId="22486" xr:uid="{00000000-0005-0000-0000-0000B4570000}"/>
    <cellStyle name="Comma 84 5 2" xfId="22487" xr:uid="{00000000-0005-0000-0000-0000B5570000}"/>
    <cellStyle name="Comma 84 5 3" xfId="22488" xr:uid="{00000000-0005-0000-0000-0000B6570000}"/>
    <cellStyle name="Comma 84 5 4" xfId="22489" xr:uid="{00000000-0005-0000-0000-0000B7570000}"/>
    <cellStyle name="Comma 84 5 5" xfId="22490" xr:uid="{00000000-0005-0000-0000-0000B8570000}"/>
    <cellStyle name="Comma 84 5 6" xfId="22491" xr:uid="{00000000-0005-0000-0000-0000B9570000}"/>
    <cellStyle name="Comma 84 6" xfId="22492" xr:uid="{00000000-0005-0000-0000-0000BA570000}"/>
    <cellStyle name="Comma 84 7" xfId="22493" xr:uid="{00000000-0005-0000-0000-0000BB570000}"/>
    <cellStyle name="Comma 84 8" xfId="22494" xr:uid="{00000000-0005-0000-0000-0000BC570000}"/>
    <cellStyle name="Comma 84 9" xfId="22495" xr:uid="{00000000-0005-0000-0000-0000BD570000}"/>
    <cellStyle name="Comma 85" xfId="22496" xr:uid="{00000000-0005-0000-0000-0000BE570000}"/>
    <cellStyle name="Comma 85 10" xfId="22497" xr:uid="{00000000-0005-0000-0000-0000BF570000}"/>
    <cellStyle name="Comma 85 2" xfId="22498" xr:uid="{00000000-0005-0000-0000-0000C0570000}"/>
    <cellStyle name="Comma 85 2 2" xfId="22499" xr:uid="{00000000-0005-0000-0000-0000C1570000}"/>
    <cellStyle name="Comma 85 2 2 2" xfId="22500" xr:uid="{00000000-0005-0000-0000-0000C2570000}"/>
    <cellStyle name="Comma 85 2 2 2 2" xfId="22501" xr:uid="{00000000-0005-0000-0000-0000C3570000}"/>
    <cellStyle name="Comma 85 2 2 2 2 2" xfId="22502" xr:uid="{00000000-0005-0000-0000-0000C4570000}"/>
    <cellStyle name="Comma 85 2 2 2 2 3" xfId="22503" xr:uid="{00000000-0005-0000-0000-0000C5570000}"/>
    <cellStyle name="Comma 85 2 2 2 2 4" xfId="22504" xr:uid="{00000000-0005-0000-0000-0000C6570000}"/>
    <cellStyle name="Comma 85 2 2 2 2 5" xfId="22505" xr:uid="{00000000-0005-0000-0000-0000C7570000}"/>
    <cellStyle name="Comma 85 2 2 2 2 6" xfId="22506" xr:uid="{00000000-0005-0000-0000-0000C8570000}"/>
    <cellStyle name="Comma 85 2 2 2 3" xfId="22507" xr:uid="{00000000-0005-0000-0000-0000C9570000}"/>
    <cellStyle name="Comma 85 2 2 2 4" xfId="22508" xr:uid="{00000000-0005-0000-0000-0000CA570000}"/>
    <cellStyle name="Comma 85 2 2 2 5" xfId="22509" xr:uid="{00000000-0005-0000-0000-0000CB570000}"/>
    <cellStyle name="Comma 85 2 2 2 6" xfId="22510" xr:uid="{00000000-0005-0000-0000-0000CC570000}"/>
    <cellStyle name="Comma 85 2 2 2 7" xfId="22511" xr:uid="{00000000-0005-0000-0000-0000CD570000}"/>
    <cellStyle name="Comma 85 2 2 3" xfId="22512" xr:uid="{00000000-0005-0000-0000-0000CE570000}"/>
    <cellStyle name="Comma 85 2 2 3 2" xfId="22513" xr:uid="{00000000-0005-0000-0000-0000CF570000}"/>
    <cellStyle name="Comma 85 2 2 3 3" xfId="22514" xr:uid="{00000000-0005-0000-0000-0000D0570000}"/>
    <cellStyle name="Comma 85 2 2 3 4" xfId="22515" xr:uid="{00000000-0005-0000-0000-0000D1570000}"/>
    <cellStyle name="Comma 85 2 2 3 5" xfId="22516" xr:uid="{00000000-0005-0000-0000-0000D2570000}"/>
    <cellStyle name="Comma 85 2 2 3 6" xfId="22517" xr:uid="{00000000-0005-0000-0000-0000D3570000}"/>
    <cellStyle name="Comma 85 2 2 4" xfId="22518" xr:uid="{00000000-0005-0000-0000-0000D4570000}"/>
    <cellStyle name="Comma 85 2 2 5" xfId="22519" xr:uid="{00000000-0005-0000-0000-0000D5570000}"/>
    <cellStyle name="Comma 85 2 2 6" xfId="22520" xr:uid="{00000000-0005-0000-0000-0000D6570000}"/>
    <cellStyle name="Comma 85 2 2 7" xfId="22521" xr:uid="{00000000-0005-0000-0000-0000D7570000}"/>
    <cellStyle name="Comma 85 2 2 8" xfId="22522" xr:uid="{00000000-0005-0000-0000-0000D8570000}"/>
    <cellStyle name="Comma 85 2 3" xfId="22523" xr:uid="{00000000-0005-0000-0000-0000D9570000}"/>
    <cellStyle name="Comma 85 2 3 2" xfId="22524" xr:uid="{00000000-0005-0000-0000-0000DA570000}"/>
    <cellStyle name="Comma 85 2 3 2 2" xfId="22525" xr:uid="{00000000-0005-0000-0000-0000DB570000}"/>
    <cellStyle name="Comma 85 2 3 2 3" xfId="22526" xr:uid="{00000000-0005-0000-0000-0000DC570000}"/>
    <cellStyle name="Comma 85 2 3 2 4" xfId="22527" xr:uid="{00000000-0005-0000-0000-0000DD570000}"/>
    <cellStyle name="Comma 85 2 3 2 5" xfId="22528" xr:uid="{00000000-0005-0000-0000-0000DE570000}"/>
    <cellStyle name="Comma 85 2 3 2 6" xfId="22529" xr:uid="{00000000-0005-0000-0000-0000DF570000}"/>
    <cellStyle name="Comma 85 2 3 3" xfId="22530" xr:uid="{00000000-0005-0000-0000-0000E0570000}"/>
    <cellStyle name="Comma 85 2 3 4" xfId="22531" xr:uid="{00000000-0005-0000-0000-0000E1570000}"/>
    <cellStyle name="Comma 85 2 3 5" xfId="22532" xr:uid="{00000000-0005-0000-0000-0000E2570000}"/>
    <cellStyle name="Comma 85 2 3 6" xfId="22533" xr:uid="{00000000-0005-0000-0000-0000E3570000}"/>
    <cellStyle name="Comma 85 2 3 7" xfId="22534" xr:uid="{00000000-0005-0000-0000-0000E4570000}"/>
    <cellStyle name="Comma 85 2 4" xfId="22535" xr:uid="{00000000-0005-0000-0000-0000E5570000}"/>
    <cellStyle name="Comma 85 2 4 2" xfId="22536" xr:uid="{00000000-0005-0000-0000-0000E6570000}"/>
    <cellStyle name="Comma 85 2 4 3" xfId="22537" xr:uid="{00000000-0005-0000-0000-0000E7570000}"/>
    <cellStyle name="Comma 85 2 4 4" xfId="22538" xr:uid="{00000000-0005-0000-0000-0000E8570000}"/>
    <cellStyle name="Comma 85 2 4 5" xfId="22539" xr:uid="{00000000-0005-0000-0000-0000E9570000}"/>
    <cellStyle name="Comma 85 2 4 6" xfId="22540" xr:uid="{00000000-0005-0000-0000-0000EA570000}"/>
    <cellStyle name="Comma 85 2 5" xfId="22541" xr:uid="{00000000-0005-0000-0000-0000EB570000}"/>
    <cellStyle name="Comma 85 2 6" xfId="22542" xr:uid="{00000000-0005-0000-0000-0000EC570000}"/>
    <cellStyle name="Comma 85 2 7" xfId="22543" xr:uid="{00000000-0005-0000-0000-0000ED570000}"/>
    <cellStyle name="Comma 85 2 8" xfId="22544" xr:uid="{00000000-0005-0000-0000-0000EE570000}"/>
    <cellStyle name="Comma 85 2 9" xfId="22545" xr:uid="{00000000-0005-0000-0000-0000EF570000}"/>
    <cellStyle name="Comma 85 3" xfId="22546" xr:uid="{00000000-0005-0000-0000-0000F0570000}"/>
    <cellStyle name="Comma 85 3 2" xfId="22547" xr:uid="{00000000-0005-0000-0000-0000F1570000}"/>
    <cellStyle name="Comma 85 3 2 2" xfId="22548" xr:uid="{00000000-0005-0000-0000-0000F2570000}"/>
    <cellStyle name="Comma 85 3 2 2 2" xfId="22549" xr:uid="{00000000-0005-0000-0000-0000F3570000}"/>
    <cellStyle name="Comma 85 3 2 2 3" xfId="22550" xr:uid="{00000000-0005-0000-0000-0000F4570000}"/>
    <cellStyle name="Comma 85 3 2 2 4" xfId="22551" xr:uid="{00000000-0005-0000-0000-0000F5570000}"/>
    <cellStyle name="Comma 85 3 2 2 5" xfId="22552" xr:uid="{00000000-0005-0000-0000-0000F6570000}"/>
    <cellStyle name="Comma 85 3 2 2 6" xfId="22553" xr:uid="{00000000-0005-0000-0000-0000F7570000}"/>
    <cellStyle name="Comma 85 3 2 3" xfId="22554" xr:uid="{00000000-0005-0000-0000-0000F8570000}"/>
    <cellStyle name="Comma 85 3 2 4" xfId="22555" xr:uid="{00000000-0005-0000-0000-0000F9570000}"/>
    <cellStyle name="Comma 85 3 2 5" xfId="22556" xr:uid="{00000000-0005-0000-0000-0000FA570000}"/>
    <cellStyle name="Comma 85 3 2 6" xfId="22557" xr:uid="{00000000-0005-0000-0000-0000FB570000}"/>
    <cellStyle name="Comma 85 3 2 7" xfId="22558" xr:uid="{00000000-0005-0000-0000-0000FC570000}"/>
    <cellStyle name="Comma 85 3 3" xfId="22559" xr:uid="{00000000-0005-0000-0000-0000FD570000}"/>
    <cellStyle name="Comma 85 3 3 2" xfId="22560" xr:uid="{00000000-0005-0000-0000-0000FE570000}"/>
    <cellStyle name="Comma 85 3 3 3" xfId="22561" xr:uid="{00000000-0005-0000-0000-0000FF570000}"/>
    <cellStyle name="Comma 85 3 3 4" xfId="22562" xr:uid="{00000000-0005-0000-0000-000000580000}"/>
    <cellStyle name="Comma 85 3 3 5" xfId="22563" xr:uid="{00000000-0005-0000-0000-000001580000}"/>
    <cellStyle name="Comma 85 3 3 6" xfId="22564" xr:uid="{00000000-0005-0000-0000-000002580000}"/>
    <cellStyle name="Comma 85 3 4" xfId="22565" xr:uid="{00000000-0005-0000-0000-000003580000}"/>
    <cellStyle name="Comma 85 3 5" xfId="22566" xr:uid="{00000000-0005-0000-0000-000004580000}"/>
    <cellStyle name="Comma 85 3 6" xfId="22567" xr:uid="{00000000-0005-0000-0000-000005580000}"/>
    <cellStyle name="Comma 85 3 7" xfId="22568" xr:uid="{00000000-0005-0000-0000-000006580000}"/>
    <cellStyle name="Comma 85 3 8" xfId="22569" xr:uid="{00000000-0005-0000-0000-000007580000}"/>
    <cellStyle name="Comma 85 4" xfId="22570" xr:uid="{00000000-0005-0000-0000-000008580000}"/>
    <cellStyle name="Comma 85 4 2" xfId="22571" xr:uid="{00000000-0005-0000-0000-000009580000}"/>
    <cellStyle name="Comma 85 4 2 2" xfId="22572" xr:uid="{00000000-0005-0000-0000-00000A580000}"/>
    <cellStyle name="Comma 85 4 2 3" xfId="22573" xr:uid="{00000000-0005-0000-0000-00000B580000}"/>
    <cellStyle name="Comma 85 4 2 4" xfId="22574" xr:uid="{00000000-0005-0000-0000-00000C580000}"/>
    <cellStyle name="Comma 85 4 2 5" xfId="22575" xr:uid="{00000000-0005-0000-0000-00000D580000}"/>
    <cellStyle name="Comma 85 4 2 6" xfId="22576" xr:uid="{00000000-0005-0000-0000-00000E580000}"/>
    <cellStyle name="Comma 85 4 3" xfId="22577" xr:uid="{00000000-0005-0000-0000-00000F580000}"/>
    <cellStyle name="Comma 85 4 4" xfId="22578" xr:uid="{00000000-0005-0000-0000-000010580000}"/>
    <cellStyle name="Comma 85 4 5" xfId="22579" xr:uid="{00000000-0005-0000-0000-000011580000}"/>
    <cellStyle name="Comma 85 4 6" xfId="22580" xr:uid="{00000000-0005-0000-0000-000012580000}"/>
    <cellStyle name="Comma 85 4 7" xfId="22581" xr:uid="{00000000-0005-0000-0000-000013580000}"/>
    <cellStyle name="Comma 85 5" xfId="22582" xr:uid="{00000000-0005-0000-0000-000014580000}"/>
    <cellStyle name="Comma 85 5 2" xfId="22583" xr:uid="{00000000-0005-0000-0000-000015580000}"/>
    <cellStyle name="Comma 85 5 3" xfId="22584" xr:uid="{00000000-0005-0000-0000-000016580000}"/>
    <cellStyle name="Comma 85 5 4" xfId="22585" xr:uid="{00000000-0005-0000-0000-000017580000}"/>
    <cellStyle name="Comma 85 5 5" xfId="22586" xr:uid="{00000000-0005-0000-0000-000018580000}"/>
    <cellStyle name="Comma 85 5 6" xfId="22587" xr:uid="{00000000-0005-0000-0000-000019580000}"/>
    <cellStyle name="Comma 85 6" xfId="22588" xr:uid="{00000000-0005-0000-0000-00001A580000}"/>
    <cellStyle name="Comma 85 7" xfId="22589" xr:uid="{00000000-0005-0000-0000-00001B580000}"/>
    <cellStyle name="Comma 85 8" xfId="22590" xr:uid="{00000000-0005-0000-0000-00001C580000}"/>
    <cellStyle name="Comma 85 9" xfId="22591" xr:uid="{00000000-0005-0000-0000-00001D580000}"/>
    <cellStyle name="Comma 86" xfId="22592" xr:uid="{00000000-0005-0000-0000-00001E580000}"/>
    <cellStyle name="Comma 86 10" xfId="22593" xr:uid="{00000000-0005-0000-0000-00001F580000}"/>
    <cellStyle name="Comma 86 2" xfId="22594" xr:uid="{00000000-0005-0000-0000-000020580000}"/>
    <cellStyle name="Comma 86 2 2" xfId="22595" xr:uid="{00000000-0005-0000-0000-000021580000}"/>
    <cellStyle name="Comma 86 2 2 2" xfId="22596" xr:uid="{00000000-0005-0000-0000-000022580000}"/>
    <cellStyle name="Comma 86 2 2 2 2" xfId="22597" xr:uid="{00000000-0005-0000-0000-000023580000}"/>
    <cellStyle name="Comma 86 2 2 2 2 2" xfId="22598" xr:uid="{00000000-0005-0000-0000-000024580000}"/>
    <cellStyle name="Comma 86 2 2 2 2 3" xfId="22599" xr:uid="{00000000-0005-0000-0000-000025580000}"/>
    <cellStyle name="Comma 86 2 2 2 2 4" xfId="22600" xr:uid="{00000000-0005-0000-0000-000026580000}"/>
    <cellStyle name="Comma 86 2 2 2 2 5" xfId="22601" xr:uid="{00000000-0005-0000-0000-000027580000}"/>
    <cellStyle name="Comma 86 2 2 2 2 6" xfId="22602" xr:uid="{00000000-0005-0000-0000-000028580000}"/>
    <cellStyle name="Comma 86 2 2 2 3" xfId="22603" xr:uid="{00000000-0005-0000-0000-000029580000}"/>
    <cellStyle name="Comma 86 2 2 2 4" xfId="22604" xr:uid="{00000000-0005-0000-0000-00002A580000}"/>
    <cellStyle name="Comma 86 2 2 2 5" xfId="22605" xr:uid="{00000000-0005-0000-0000-00002B580000}"/>
    <cellStyle name="Comma 86 2 2 2 6" xfId="22606" xr:uid="{00000000-0005-0000-0000-00002C580000}"/>
    <cellStyle name="Comma 86 2 2 2 7" xfId="22607" xr:uid="{00000000-0005-0000-0000-00002D580000}"/>
    <cellStyle name="Comma 86 2 2 3" xfId="22608" xr:uid="{00000000-0005-0000-0000-00002E580000}"/>
    <cellStyle name="Comma 86 2 2 3 2" xfId="22609" xr:uid="{00000000-0005-0000-0000-00002F580000}"/>
    <cellStyle name="Comma 86 2 2 3 3" xfId="22610" xr:uid="{00000000-0005-0000-0000-000030580000}"/>
    <cellStyle name="Comma 86 2 2 3 4" xfId="22611" xr:uid="{00000000-0005-0000-0000-000031580000}"/>
    <cellStyle name="Comma 86 2 2 3 5" xfId="22612" xr:uid="{00000000-0005-0000-0000-000032580000}"/>
    <cellStyle name="Comma 86 2 2 3 6" xfId="22613" xr:uid="{00000000-0005-0000-0000-000033580000}"/>
    <cellStyle name="Comma 86 2 2 4" xfId="22614" xr:uid="{00000000-0005-0000-0000-000034580000}"/>
    <cellStyle name="Comma 86 2 2 5" xfId="22615" xr:uid="{00000000-0005-0000-0000-000035580000}"/>
    <cellStyle name="Comma 86 2 2 6" xfId="22616" xr:uid="{00000000-0005-0000-0000-000036580000}"/>
    <cellStyle name="Comma 86 2 2 7" xfId="22617" xr:uid="{00000000-0005-0000-0000-000037580000}"/>
    <cellStyle name="Comma 86 2 2 8" xfId="22618" xr:uid="{00000000-0005-0000-0000-000038580000}"/>
    <cellStyle name="Comma 86 2 3" xfId="22619" xr:uid="{00000000-0005-0000-0000-000039580000}"/>
    <cellStyle name="Comma 86 2 3 2" xfId="22620" xr:uid="{00000000-0005-0000-0000-00003A580000}"/>
    <cellStyle name="Comma 86 2 3 2 2" xfId="22621" xr:uid="{00000000-0005-0000-0000-00003B580000}"/>
    <cellStyle name="Comma 86 2 3 2 3" xfId="22622" xr:uid="{00000000-0005-0000-0000-00003C580000}"/>
    <cellStyle name="Comma 86 2 3 2 4" xfId="22623" xr:uid="{00000000-0005-0000-0000-00003D580000}"/>
    <cellStyle name="Comma 86 2 3 2 5" xfId="22624" xr:uid="{00000000-0005-0000-0000-00003E580000}"/>
    <cellStyle name="Comma 86 2 3 2 6" xfId="22625" xr:uid="{00000000-0005-0000-0000-00003F580000}"/>
    <cellStyle name="Comma 86 2 3 3" xfId="22626" xr:uid="{00000000-0005-0000-0000-000040580000}"/>
    <cellStyle name="Comma 86 2 3 4" xfId="22627" xr:uid="{00000000-0005-0000-0000-000041580000}"/>
    <cellStyle name="Comma 86 2 3 5" xfId="22628" xr:uid="{00000000-0005-0000-0000-000042580000}"/>
    <cellStyle name="Comma 86 2 3 6" xfId="22629" xr:uid="{00000000-0005-0000-0000-000043580000}"/>
    <cellStyle name="Comma 86 2 3 7" xfId="22630" xr:uid="{00000000-0005-0000-0000-000044580000}"/>
    <cellStyle name="Comma 86 2 4" xfId="22631" xr:uid="{00000000-0005-0000-0000-000045580000}"/>
    <cellStyle name="Comma 86 2 4 2" xfId="22632" xr:uid="{00000000-0005-0000-0000-000046580000}"/>
    <cellStyle name="Comma 86 2 4 3" xfId="22633" xr:uid="{00000000-0005-0000-0000-000047580000}"/>
    <cellStyle name="Comma 86 2 4 4" xfId="22634" xr:uid="{00000000-0005-0000-0000-000048580000}"/>
    <cellStyle name="Comma 86 2 4 5" xfId="22635" xr:uid="{00000000-0005-0000-0000-000049580000}"/>
    <cellStyle name="Comma 86 2 4 6" xfId="22636" xr:uid="{00000000-0005-0000-0000-00004A580000}"/>
    <cellStyle name="Comma 86 2 5" xfId="22637" xr:uid="{00000000-0005-0000-0000-00004B580000}"/>
    <cellStyle name="Comma 86 2 6" xfId="22638" xr:uid="{00000000-0005-0000-0000-00004C580000}"/>
    <cellStyle name="Comma 86 2 7" xfId="22639" xr:uid="{00000000-0005-0000-0000-00004D580000}"/>
    <cellStyle name="Comma 86 2 8" xfId="22640" xr:uid="{00000000-0005-0000-0000-00004E580000}"/>
    <cellStyle name="Comma 86 2 9" xfId="22641" xr:uid="{00000000-0005-0000-0000-00004F580000}"/>
    <cellStyle name="Comma 86 3" xfId="22642" xr:uid="{00000000-0005-0000-0000-000050580000}"/>
    <cellStyle name="Comma 86 3 2" xfId="22643" xr:uid="{00000000-0005-0000-0000-000051580000}"/>
    <cellStyle name="Comma 86 3 2 2" xfId="22644" xr:uid="{00000000-0005-0000-0000-000052580000}"/>
    <cellStyle name="Comma 86 3 2 2 2" xfId="22645" xr:uid="{00000000-0005-0000-0000-000053580000}"/>
    <cellStyle name="Comma 86 3 2 2 3" xfId="22646" xr:uid="{00000000-0005-0000-0000-000054580000}"/>
    <cellStyle name="Comma 86 3 2 2 4" xfId="22647" xr:uid="{00000000-0005-0000-0000-000055580000}"/>
    <cellStyle name="Comma 86 3 2 2 5" xfId="22648" xr:uid="{00000000-0005-0000-0000-000056580000}"/>
    <cellStyle name="Comma 86 3 2 2 6" xfId="22649" xr:uid="{00000000-0005-0000-0000-000057580000}"/>
    <cellStyle name="Comma 86 3 2 3" xfId="22650" xr:uid="{00000000-0005-0000-0000-000058580000}"/>
    <cellStyle name="Comma 86 3 2 4" xfId="22651" xr:uid="{00000000-0005-0000-0000-000059580000}"/>
    <cellStyle name="Comma 86 3 2 5" xfId="22652" xr:uid="{00000000-0005-0000-0000-00005A580000}"/>
    <cellStyle name="Comma 86 3 2 6" xfId="22653" xr:uid="{00000000-0005-0000-0000-00005B580000}"/>
    <cellStyle name="Comma 86 3 2 7" xfId="22654" xr:uid="{00000000-0005-0000-0000-00005C580000}"/>
    <cellStyle name="Comma 86 3 3" xfId="22655" xr:uid="{00000000-0005-0000-0000-00005D580000}"/>
    <cellStyle name="Comma 86 3 3 2" xfId="22656" xr:uid="{00000000-0005-0000-0000-00005E580000}"/>
    <cellStyle name="Comma 86 3 3 3" xfId="22657" xr:uid="{00000000-0005-0000-0000-00005F580000}"/>
    <cellStyle name="Comma 86 3 3 4" xfId="22658" xr:uid="{00000000-0005-0000-0000-000060580000}"/>
    <cellStyle name="Comma 86 3 3 5" xfId="22659" xr:uid="{00000000-0005-0000-0000-000061580000}"/>
    <cellStyle name="Comma 86 3 3 6" xfId="22660" xr:uid="{00000000-0005-0000-0000-000062580000}"/>
    <cellStyle name="Comma 86 3 4" xfId="22661" xr:uid="{00000000-0005-0000-0000-000063580000}"/>
    <cellStyle name="Comma 86 3 5" xfId="22662" xr:uid="{00000000-0005-0000-0000-000064580000}"/>
    <cellStyle name="Comma 86 3 6" xfId="22663" xr:uid="{00000000-0005-0000-0000-000065580000}"/>
    <cellStyle name="Comma 86 3 7" xfId="22664" xr:uid="{00000000-0005-0000-0000-000066580000}"/>
    <cellStyle name="Comma 86 3 8" xfId="22665" xr:uid="{00000000-0005-0000-0000-000067580000}"/>
    <cellStyle name="Comma 86 4" xfId="22666" xr:uid="{00000000-0005-0000-0000-000068580000}"/>
    <cellStyle name="Comma 86 4 2" xfId="22667" xr:uid="{00000000-0005-0000-0000-000069580000}"/>
    <cellStyle name="Comma 86 4 2 2" xfId="22668" xr:uid="{00000000-0005-0000-0000-00006A580000}"/>
    <cellStyle name="Comma 86 4 2 3" xfId="22669" xr:uid="{00000000-0005-0000-0000-00006B580000}"/>
    <cellStyle name="Comma 86 4 2 4" xfId="22670" xr:uid="{00000000-0005-0000-0000-00006C580000}"/>
    <cellStyle name="Comma 86 4 2 5" xfId="22671" xr:uid="{00000000-0005-0000-0000-00006D580000}"/>
    <cellStyle name="Comma 86 4 2 6" xfId="22672" xr:uid="{00000000-0005-0000-0000-00006E580000}"/>
    <cellStyle name="Comma 86 4 3" xfId="22673" xr:uid="{00000000-0005-0000-0000-00006F580000}"/>
    <cellStyle name="Comma 86 4 4" xfId="22674" xr:uid="{00000000-0005-0000-0000-000070580000}"/>
    <cellStyle name="Comma 86 4 5" xfId="22675" xr:uid="{00000000-0005-0000-0000-000071580000}"/>
    <cellStyle name="Comma 86 4 6" xfId="22676" xr:uid="{00000000-0005-0000-0000-000072580000}"/>
    <cellStyle name="Comma 86 4 7" xfId="22677" xr:uid="{00000000-0005-0000-0000-000073580000}"/>
    <cellStyle name="Comma 86 5" xfId="22678" xr:uid="{00000000-0005-0000-0000-000074580000}"/>
    <cellStyle name="Comma 86 5 2" xfId="22679" xr:uid="{00000000-0005-0000-0000-000075580000}"/>
    <cellStyle name="Comma 86 5 3" xfId="22680" xr:uid="{00000000-0005-0000-0000-000076580000}"/>
    <cellStyle name="Comma 86 5 4" xfId="22681" xr:uid="{00000000-0005-0000-0000-000077580000}"/>
    <cellStyle name="Comma 86 5 5" xfId="22682" xr:uid="{00000000-0005-0000-0000-000078580000}"/>
    <cellStyle name="Comma 86 5 6" xfId="22683" xr:uid="{00000000-0005-0000-0000-000079580000}"/>
    <cellStyle name="Comma 86 6" xfId="22684" xr:uid="{00000000-0005-0000-0000-00007A580000}"/>
    <cellStyle name="Comma 86 7" xfId="22685" xr:uid="{00000000-0005-0000-0000-00007B580000}"/>
    <cellStyle name="Comma 86 8" xfId="22686" xr:uid="{00000000-0005-0000-0000-00007C580000}"/>
    <cellStyle name="Comma 86 9" xfId="22687" xr:uid="{00000000-0005-0000-0000-00007D580000}"/>
    <cellStyle name="Comma 87" xfId="22688" xr:uid="{00000000-0005-0000-0000-00007E580000}"/>
    <cellStyle name="Comma 87 10" xfId="22689" xr:uid="{00000000-0005-0000-0000-00007F580000}"/>
    <cellStyle name="Comma 87 2" xfId="22690" xr:uid="{00000000-0005-0000-0000-000080580000}"/>
    <cellStyle name="Comma 87 2 2" xfId="22691" xr:uid="{00000000-0005-0000-0000-000081580000}"/>
    <cellStyle name="Comma 87 2 2 2" xfId="22692" xr:uid="{00000000-0005-0000-0000-000082580000}"/>
    <cellStyle name="Comma 87 2 2 2 2" xfId="22693" xr:uid="{00000000-0005-0000-0000-000083580000}"/>
    <cellStyle name="Comma 87 2 2 2 2 2" xfId="22694" xr:uid="{00000000-0005-0000-0000-000084580000}"/>
    <cellStyle name="Comma 87 2 2 2 2 3" xfId="22695" xr:uid="{00000000-0005-0000-0000-000085580000}"/>
    <cellStyle name="Comma 87 2 2 2 2 4" xfId="22696" xr:uid="{00000000-0005-0000-0000-000086580000}"/>
    <cellStyle name="Comma 87 2 2 2 2 5" xfId="22697" xr:uid="{00000000-0005-0000-0000-000087580000}"/>
    <cellStyle name="Comma 87 2 2 2 2 6" xfId="22698" xr:uid="{00000000-0005-0000-0000-000088580000}"/>
    <cellStyle name="Comma 87 2 2 2 3" xfId="22699" xr:uid="{00000000-0005-0000-0000-000089580000}"/>
    <cellStyle name="Comma 87 2 2 2 4" xfId="22700" xr:uid="{00000000-0005-0000-0000-00008A580000}"/>
    <cellStyle name="Comma 87 2 2 2 5" xfId="22701" xr:uid="{00000000-0005-0000-0000-00008B580000}"/>
    <cellStyle name="Comma 87 2 2 2 6" xfId="22702" xr:uid="{00000000-0005-0000-0000-00008C580000}"/>
    <cellStyle name="Comma 87 2 2 2 7" xfId="22703" xr:uid="{00000000-0005-0000-0000-00008D580000}"/>
    <cellStyle name="Comma 87 2 2 3" xfId="22704" xr:uid="{00000000-0005-0000-0000-00008E580000}"/>
    <cellStyle name="Comma 87 2 2 3 2" xfId="22705" xr:uid="{00000000-0005-0000-0000-00008F580000}"/>
    <cellStyle name="Comma 87 2 2 3 3" xfId="22706" xr:uid="{00000000-0005-0000-0000-000090580000}"/>
    <cellStyle name="Comma 87 2 2 3 4" xfId="22707" xr:uid="{00000000-0005-0000-0000-000091580000}"/>
    <cellStyle name="Comma 87 2 2 3 5" xfId="22708" xr:uid="{00000000-0005-0000-0000-000092580000}"/>
    <cellStyle name="Comma 87 2 2 3 6" xfId="22709" xr:uid="{00000000-0005-0000-0000-000093580000}"/>
    <cellStyle name="Comma 87 2 2 4" xfId="22710" xr:uid="{00000000-0005-0000-0000-000094580000}"/>
    <cellStyle name="Comma 87 2 2 5" xfId="22711" xr:uid="{00000000-0005-0000-0000-000095580000}"/>
    <cellStyle name="Comma 87 2 2 6" xfId="22712" xr:uid="{00000000-0005-0000-0000-000096580000}"/>
    <cellStyle name="Comma 87 2 2 7" xfId="22713" xr:uid="{00000000-0005-0000-0000-000097580000}"/>
    <cellStyle name="Comma 87 2 2 8" xfId="22714" xr:uid="{00000000-0005-0000-0000-000098580000}"/>
    <cellStyle name="Comma 87 2 3" xfId="22715" xr:uid="{00000000-0005-0000-0000-000099580000}"/>
    <cellStyle name="Comma 87 2 3 2" xfId="22716" xr:uid="{00000000-0005-0000-0000-00009A580000}"/>
    <cellStyle name="Comma 87 2 3 2 2" xfId="22717" xr:uid="{00000000-0005-0000-0000-00009B580000}"/>
    <cellStyle name="Comma 87 2 3 2 3" xfId="22718" xr:uid="{00000000-0005-0000-0000-00009C580000}"/>
    <cellStyle name="Comma 87 2 3 2 4" xfId="22719" xr:uid="{00000000-0005-0000-0000-00009D580000}"/>
    <cellStyle name="Comma 87 2 3 2 5" xfId="22720" xr:uid="{00000000-0005-0000-0000-00009E580000}"/>
    <cellStyle name="Comma 87 2 3 2 6" xfId="22721" xr:uid="{00000000-0005-0000-0000-00009F580000}"/>
    <cellStyle name="Comma 87 2 3 3" xfId="22722" xr:uid="{00000000-0005-0000-0000-0000A0580000}"/>
    <cellStyle name="Comma 87 2 3 4" xfId="22723" xr:uid="{00000000-0005-0000-0000-0000A1580000}"/>
    <cellStyle name="Comma 87 2 3 5" xfId="22724" xr:uid="{00000000-0005-0000-0000-0000A2580000}"/>
    <cellStyle name="Comma 87 2 3 6" xfId="22725" xr:uid="{00000000-0005-0000-0000-0000A3580000}"/>
    <cellStyle name="Comma 87 2 3 7" xfId="22726" xr:uid="{00000000-0005-0000-0000-0000A4580000}"/>
    <cellStyle name="Comma 87 2 4" xfId="22727" xr:uid="{00000000-0005-0000-0000-0000A5580000}"/>
    <cellStyle name="Comma 87 2 4 2" xfId="22728" xr:uid="{00000000-0005-0000-0000-0000A6580000}"/>
    <cellStyle name="Comma 87 2 4 3" xfId="22729" xr:uid="{00000000-0005-0000-0000-0000A7580000}"/>
    <cellStyle name="Comma 87 2 4 4" xfId="22730" xr:uid="{00000000-0005-0000-0000-0000A8580000}"/>
    <cellStyle name="Comma 87 2 4 5" xfId="22731" xr:uid="{00000000-0005-0000-0000-0000A9580000}"/>
    <cellStyle name="Comma 87 2 4 6" xfId="22732" xr:uid="{00000000-0005-0000-0000-0000AA580000}"/>
    <cellStyle name="Comma 87 2 5" xfId="22733" xr:uid="{00000000-0005-0000-0000-0000AB580000}"/>
    <cellStyle name="Comma 87 2 6" xfId="22734" xr:uid="{00000000-0005-0000-0000-0000AC580000}"/>
    <cellStyle name="Comma 87 2 7" xfId="22735" xr:uid="{00000000-0005-0000-0000-0000AD580000}"/>
    <cellStyle name="Comma 87 2 8" xfId="22736" xr:uid="{00000000-0005-0000-0000-0000AE580000}"/>
    <cellStyle name="Comma 87 2 9" xfId="22737" xr:uid="{00000000-0005-0000-0000-0000AF580000}"/>
    <cellStyle name="Comma 87 3" xfId="22738" xr:uid="{00000000-0005-0000-0000-0000B0580000}"/>
    <cellStyle name="Comma 87 3 2" xfId="22739" xr:uid="{00000000-0005-0000-0000-0000B1580000}"/>
    <cellStyle name="Comma 87 3 2 2" xfId="22740" xr:uid="{00000000-0005-0000-0000-0000B2580000}"/>
    <cellStyle name="Comma 87 3 2 2 2" xfId="22741" xr:uid="{00000000-0005-0000-0000-0000B3580000}"/>
    <cellStyle name="Comma 87 3 2 2 3" xfId="22742" xr:uid="{00000000-0005-0000-0000-0000B4580000}"/>
    <cellStyle name="Comma 87 3 2 2 4" xfId="22743" xr:uid="{00000000-0005-0000-0000-0000B5580000}"/>
    <cellStyle name="Comma 87 3 2 2 5" xfId="22744" xr:uid="{00000000-0005-0000-0000-0000B6580000}"/>
    <cellStyle name="Comma 87 3 2 2 6" xfId="22745" xr:uid="{00000000-0005-0000-0000-0000B7580000}"/>
    <cellStyle name="Comma 87 3 2 3" xfId="22746" xr:uid="{00000000-0005-0000-0000-0000B8580000}"/>
    <cellStyle name="Comma 87 3 2 4" xfId="22747" xr:uid="{00000000-0005-0000-0000-0000B9580000}"/>
    <cellStyle name="Comma 87 3 2 5" xfId="22748" xr:uid="{00000000-0005-0000-0000-0000BA580000}"/>
    <cellStyle name="Comma 87 3 2 6" xfId="22749" xr:uid="{00000000-0005-0000-0000-0000BB580000}"/>
    <cellStyle name="Comma 87 3 2 7" xfId="22750" xr:uid="{00000000-0005-0000-0000-0000BC580000}"/>
    <cellStyle name="Comma 87 3 3" xfId="22751" xr:uid="{00000000-0005-0000-0000-0000BD580000}"/>
    <cellStyle name="Comma 87 3 3 2" xfId="22752" xr:uid="{00000000-0005-0000-0000-0000BE580000}"/>
    <cellStyle name="Comma 87 3 3 3" xfId="22753" xr:uid="{00000000-0005-0000-0000-0000BF580000}"/>
    <cellStyle name="Comma 87 3 3 4" xfId="22754" xr:uid="{00000000-0005-0000-0000-0000C0580000}"/>
    <cellStyle name="Comma 87 3 3 5" xfId="22755" xr:uid="{00000000-0005-0000-0000-0000C1580000}"/>
    <cellStyle name="Comma 87 3 3 6" xfId="22756" xr:uid="{00000000-0005-0000-0000-0000C2580000}"/>
    <cellStyle name="Comma 87 3 4" xfId="22757" xr:uid="{00000000-0005-0000-0000-0000C3580000}"/>
    <cellStyle name="Comma 87 3 5" xfId="22758" xr:uid="{00000000-0005-0000-0000-0000C4580000}"/>
    <cellStyle name="Comma 87 3 6" xfId="22759" xr:uid="{00000000-0005-0000-0000-0000C5580000}"/>
    <cellStyle name="Comma 87 3 7" xfId="22760" xr:uid="{00000000-0005-0000-0000-0000C6580000}"/>
    <cellStyle name="Comma 87 3 8" xfId="22761" xr:uid="{00000000-0005-0000-0000-0000C7580000}"/>
    <cellStyle name="Comma 87 4" xfId="22762" xr:uid="{00000000-0005-0000-0000-0000C8580000}"/>
    <cellStyle name="Comma 87 4 2" xfId="22763" xr:uid="{00000000-0005-0000-0000-0000C9580000}"/>
    <cellStyle name="Comma 87 4 2 2" xfId="22764" xr:uid="{00000000-0005-0000-0000-0000CA580000}"/>
    <cellStyle name="Comma 87 4 2 3" xfId="22765" xr:uid="{00000000-0005-0000-0000-0000CB580000}"/>
    <cellStyle name="Comma 87 4 2 4" xfId="22766" xr:uid="{00000000-0005-0000-0000-0000CC580000}"/>
    <cellStyle name="Comma 87 4 2 5" xfId="22767" xr:uid="{00000000-0005-0000-0000-0000CD580000}"/>
    <cellStyle name="Comma 87 4 2 6" xfId="22768" xr:uid="{00000000-0005-0000-0000-0000CE580000}"/>
    <cellStyle name="Comma 87 4 3" xfId="22769" xr:uid="{00000000-0005-0000-0000-0000CF580000}"/>
    <cellStyle name="Comma 87 4 4" xfId="22770" xr:uid="{00000000-0005-0000-0000-0000D0580000}"/>
    <cellStyle name="Comma 87 4 5" xfId="22771" xr:uid="{00000000-0005-0000-0000-0000D1580000}"/>
    <cellStyle name="Comma 87 4 6" xfId="22772" xr:uid="{00000000-0005-0000-0000-0000D2580000}"/>
    <cellStyle name="Comma 87 4 7" xfId="22773" xr:uid="{00000000-0005-0000-0000-0000D3580000}"/>
    <cellStyle name="Comma 87 5" xfId="22774" xr:uid="{00000000-0005-0000-0000-0000D4580000}"/>
    <cellStyle name="Comma 87 5 2" xfId="22775" xr:uid="{00000000-0005-0000-0000-0000D5580000}"/>
    <cellStyle name="Comma 87 5 3" xfId="22776" xr:uid="{00000000-0005-0000-0000-0000D6580000}"/>
    <cellStyle name="Comma 87 5 4" xfId="22777" xr:uid="{00000000-0005-0000-0000-0000D7580000}"/>
    <cellStyle name="Comma 87 5 5" xfId="22778" xr:uid="{00000000-0005-0000-0000-0000D8580000}"/>
    <cellStyle name="Comma 87 5 6" xfId="22779" xr:uid="{00000000-0005-0000-0000-0000D9580000}"/>
    <cellStyle name="Comma 87 6" xfId="22780" xr:uid="{00000000-0005-0000-0000-0000DA580000}"/>
    <cellStyle name="Comma 87 7" xfId="22781" xr:uid="{00000000-0005-0000-0000-0000DB580000}"/>
    <cellStyle name="Comma 87 8" xfId="22782" xr:uid="{00000000-0005-0000-0000-0000DC580000}"/>
    <cellStyle name="Comma 87 9" xfId="22783" xr:uid="{00000000-0005-0000-0000-0000DD580000}"/>
    <cellStyle name="Comma 88" xfId="22784" xr:uid="{00000000-0005-0000-0000-0000DE580000}"/>
    <cellStyle name="Comma 88 10" xfId="22785" xr:uid="{00000000-0005-0000-0000-0000DF580000}"/>
    <cellStyle name="Comma 88 2" xfId="22786" xr:uid="{00000000-0005-0000-0000-0000E0580000}"/>
    <cellStyle name="Comma 88 2 2" xfId="22787" xr:uid="{00000000-0005-0000-0000-0000E1580000}"/>
    <cellStyle name="Comma 88 2 2 2" xfId="22788" xr:uid="{00000000-0005-0000-0000-0000E2580000}"/>
    <cellStyle name="Comma 88 2 2 2 2" xfId="22789" xr:uid="{00000000-0005-0000-0000-0000E3580000}"/>
    <cellStyle name="Comma 88 2 2 2 2 2" xfId="22790" xr:uid="{00000000-0005-0000-0000-0000E4580000}"/>
    <cellStyle name="Comma 88 2 2 2 2 3" xfId="22791" xr:uid="{00000000-0005-0000-0000-0000E5580000}"/>
    <cellStyle name="Comma 88 2 2 2 2 4" xfId="22792" xr:uid="{00000000-0005-0000-0000-0000E6580000}"/>
    <cellStyle name="Comma 88 2 2 2 2 5" xfId="22793" xr:uid="{00000000-0005-0000-0000-0000E7580000}"/>
    <cellStyle name="Comma 88 2 2 2 2 6" xfId="22794" xr:uid="{00000000-0005-0000-0000-0000E8580000}"/>
    <cellStyle name="Comma 88 2 2 2 3" xfId="22795" xr:uid="{00000000-0005-0000-0000-0000E9580000}"/>
    <cellStyle name="Comma 88 2 2 2 4" xfId="22796" xr:uid="{00000000-0005-0000-0000-0000EA580000}"/>
    <cellStyle name="Comma 88 2 2 2 5" xfId="22797" xr:uid="{00000000-0005-0000-0000-0000EB580000}"/>
    <cellStyle name="Comma 88 2 2 2 6" xfId="22798" xr:uid="{00000000-0005-0000-0000-0000EC580000}"/>
    <cellStyle name="Comma 88 2 2 2 7" xfId="22799" xr:uid="{00000000-0005-0000-0000-0000ED580000}"/>
    <cellStyle name="Comma 88 2 2 3" xfId="22800" xr:uid="{00000000-0005-0000-0000-0000EE580000}"/>
    <cellStyle name="Comma 88 2 2 3 2" xfId="22801" xr:uid="{00000000-0005-0000-0000-0000EF580000}"/>
    <cellStyle name="Comma 88 2 2 3 3" xfId="22802" xr:uid="{00000000-0005-0000-0000-0000F0580000}"/>
    <cellStyle name="Comma 88 2 2 3 4" xfId="22803" xr:uid="{00000000-0005-0000-0000-0000F1580000}"/>
    <cellStyle name="Comma 88 2 2 3 5" xfId="22804" xr:uid="{00000000-0005-0000-0000-0000F2580000}"/>
    <cellStyle name="Comma 88 2 2 3 6" xfId="22805" xr:uid="{00000000-0005-0000-0000-0000F3580000}"/>
    <cellStyle name="Comma 88 2 2 4" xfId="22806" xr:uid="{00000000-0005-0000-0000-0000F4580000}"/>
    <cellStyle name="Comma 88 2 2 5" xfId="22807" xr:uid="{00000000-0005-0000-0000-0000F5580000}"/>
    <cellStyle name="Comma 88 2 2 6" xfId="22808" xr:uid="{00000000-0005-0000-0000-0000F6580000}"/>
    <cellStyle name="Comma 88 2 2 7" xfId="22809" xr:uid="{00000000-0005-0000-0000-0000F7580000}"/>
    <cellStyle name="Comma 88 2 2 8" xfId="22810" xr:uid="{00000000-0005-0000-0000-0000F8580000}"/>
    <cellStyle name="Comma 88 2 3" xfId="22811" xr:uid="{00000000-0005-0000-0000-0000F9580000}"/>
    <cellStyle name="Comma 88 2 3 2" xfId="22812" xr:uid="{00000000-0005-0000-0000-0000FA580000}"/>
    <cellStyle name="Comma 88 2 3 2 2" xfId="22813" xr:uid="{00000000-0005-0000-0000-0000FB580000}"/>
    <cellStyle name="Comma 88 2 3 2 3" xfId="22814" xr:uid="{00000000-0005-0000-0000-0000FC580000}"/>
    <cellStyle name="Comma 88 2 3 2 4" xfId="22815" xr:uid="{00000000-0005-0000-0000-0000FD580000}"/>
    <cellStyle name="Comma 88 2 3 2 5" xfId="22816" xr:uid="{00000000-0005-0000-0000-0000FE580000}"/>
    <cellStyle name="Comma 88 2 3 2 6" xfId="22817" xr:uid="{00000000-0005-0000-0000-0000FF580000}"/>
    <cellStyle name="Comma 88 2 3 3" xfId="22818" xr:uid="{00000000-0005-0000-0000-000000590000}"/>
    <cellStyle name="Comma 88 2 3 4" xfId="22819" xr:uid="{00000000-0005-0000-0000-000001590000}"/>
    <cellStyle name="Comma 88 2 3 5" xfId="22820" xr:uid="{00000000-0005-0000-0000-000002590000}"/>
    <cellStyle name="Comma 88 2 3 6" xfId="22821" xr:uid="{00000000-0005-0000-0000-000003590000}"/>
    <cellStyle name="Comma 88 2 3 7" xfId="22822" xr:uid="{00000000-0005-0000-0000-000004590000}"/>
    <cellStyle name="Comma 88 2 4" xfId="22823" xr:uid="{00000000-0005-0000-0000-000005590000}"/>
    <cellStyle name="Comma 88 2 4 2" xfId="22824" xr:uid="{00000000-0005-0000-0000-000006590000}"/>
    <cellStyle name="Comma 88 2 4 3" xfId="22825" xr:uid="{00000000-0005-0000-0000-000007590000}"/>
    <cellStyle name="Comma 88 2 4 4" xfId="22826" xr:uid="{00000000-0005-0000-0000-000008590000}"/>
    <cellStyle name="Comma 88 2 4 5" xfId="22827" xr:uid="{00000000-0005-0000-0000-000009590000}"/>
    <cellStyle name="Comma 88 2 4 6" xfId="22828" xr:uid="{00000000-0005-0000-0000-00000A590000}"/>
    <cellStyle name="Comma 88 2 5" xfId="22829" xr:uid="{00000000-0005-0000-0000-00000B590000}"/>
    <cellStyle name="Comma 88 2 6" xfId="22830" xr:uid="{00000000-0005-0000-0000-00000C590000}"/>
    <cellStyle name="Comma 88 2 7" xfId="22831" xr:uid="{00000000-0005-0000-0000-00000D590000}"/>
    <cellStyle name="Comma 88 2 8" xfId="22832" xr:uid="{00000000-0005-0000-0000-00000E590000}"/>
    <cellStyle name="Comma 88 2 9" xfId="22833" xr:uid="{00000000-0005-0000-0000-00000F590000}"/>
    <cellStyle name="Comma 88 3" xfId="22834" xr:uid="{00000000-0005-0000-0000-000010590000}"/>
    <cellStyle name="Comma 88 3 2" xfId="22835" xr:uid="{00000000-0005-0000-0000-000011590000}"/>
    <cellStyle name="Comma 88 3 2 2" xfId="22836" xr:uid="{00000000-0005-0000-0000-000012590000}"/>
    <cellStyle name="Comma 88 3 2 2 2" xfId="22837" xr:uid="{00000000-0005-0000-0000-000013590000}"/>
    <cellStyle name="Comma 88 3 2 2 3" xfId="22838" xr:uid="{00000000-0005-0000-0000-000014590000}"/>
    <cellStyle name="Comma 88 3 2 2 4" xfId="22839" xr:uid="{00000000-0005-0000-0000-000015590000}"/>
    <cellStyle name="Comma 88 3 2 2 5" xfId="22840" xr:uid="{00000000-0005-0000-0000-000016590000}"/>
    <cellStyle name="Comma 88 3 2 2 6" xfId="22841" xr:uid="{00000000-0005-0000-0000-000017590000}"/>
    <cellStyle name="Comma 88 3 2 3" xfId="22842" xr:uid="{00000000-0005-0000-0000-000018590000}"/>
    <cellStyle name="Comma 88 3 2 4" xfId="22843" xr:uid="{00000000-0005-0000-0000-000019590000}"/>
    <cellStyle name="Comma 88 3 2 5" xfId="22844" xr:uid="{00000000-0005-0000-0000-00001A590000}"/>
    <cellStyle name="Comma 88 3 2 6" xfId="22845" xr:uid="{00000000-0005-0000-0000-00001B590000}"/>
    <cellStyle name="Comma 88 3 2 7" xfId="22846" xr:uid="{00000000-0005-0000-0000-00001C590000}"/>
    <cellStyle name="Comma 88 3 3" xfId="22847" xr:uid="{00000000-0005-0000-0000-00001D590000}"/>
    <cellStyle name="Comma 88 3 3 2" xfId="22848" xr:uid="{00000000-0005-0000-0000-00001E590000}"/>
    <cellStyle name="Comma 88 3 3 3" xfId="22849" xr:uid="{00000000-0005-0000-0000-00001F590000}"/>
    <cellStyle name="Comma 88 3 3 4" xfId="22850" xr:uid="{00000000-0005-0000-0000-000020590000}"/>
    <cellStyle name="Comma 88 3 3 5" xfId="22851" xr:uid="{00000000-0005-0000-0000-000021590000}"/>
    <cellStyle name="Comma 88 3 3 6" xfId="22852" xr:uid="{00000000-0005-0000-0000-000022590000}"/>
    <cellStyle name="Comma 88 3 4" xfId="22853" xr:uid="{00000000-0005-0000-0000-000023590000}"/>
    <cellStyle name="Comma 88 3 5" xfId="22854" xr:uid="{00000000-0005-0000-0000-000024590000}"/>
    <cellStyle name="Comma 88 3 6" xfId="22855" xr:uid="{00000000-0005-0000-0000-000025590000}"/>
    <cellStyle name="Comma 88 3 7" xfId="22856" xr:uid="{00000000-0005-0000-0000-000026590000}"/>
    <cellStyle name="Comma 88 3 8" xfId="22857" xr:uid="{00000000-0005-0000-0000-000027590000}"/>
    <cellStyle name="Comma 88 4" xfId="22858" xr:uid="{00000000-0005-0000-0000-000028590000}"/>
    <cellStyle name="Comma 88 4 2" xfId="22859" xr:uid="{00000000-0005-0000-0000-000029590000}"/>
    <cellStyle name="Comma 88 4 2 2" xfId="22860" xr:uid="{00000000-0005-0000-0000-00002A590000}"/>
    <cellStyle name="Comma 88 4 2 3" xfId="22861" xr:uid="{00000000-0005-0000-0000-00002B590000}"/>
    <cellStyle name="Comma 88 4 2 4" xfId="22862" xr:uid="{00000000-0005-0000-0000-00002C590000}"/>
    <cellStyle name="Comma 88 4 2 5" xfId="22863" xr:uid="{00000000-0005-0000-0000-00002D590000}"/>
    <cellStyle name="Comma 88 4 2 6" xfId="22864" xr:uid="{00000000-0005-0000-0000-00002E590000}"/>
    <cellStyle name="Comma 88 4 3" xfId="22865" xr:uid="{00000000-0005-0000-0000-00002F590000}"/>
    <cellStyle name="Comma 88 4 4" xfId="22866" xr:uid="{00000000-0005-0000-0000-000030590000}"/>
    <cellStyle name="Comma 88 4 5" xfId="22867" xr:uid="{00000000-0005-0000-0000-000031590000}"/>
    <cellStyle name="Comma 88 4 6" xfId="22868" xr:uid="{00000000-0005-0000-0000-000032590000}"/>
    <cellStyle name="Comma 88 4 7" xfId="22869" xr:uid="{00000000-0005-0000-0000-000033590000}"/>
    <cellStyle name="Comma 88 5" xfId="22870" xr:uid="{00000000-0005-0000-0000-000034590000}"/>
    <cellStyle name="Comma 88 5 2" xfId="22871" xr:uid="{00000000-0005-0000-0000-000035590000}"/>
    <cellStyle name="Comma 88 5 3" xfId="22872" xr:uid="{00000000-0005-0000-0000-000036590000}"/>
    <cellStyle name="Comma 88 5 4" xfId="22873" xr:uid="{00000000-0005-0000-0000-000037590000}"/>
    <cellStyle name="Comma 88 5 5" xfId="22874" xr:uid="{00000000-0005-0000-0000-000038590000}"/>
    <cellStyle name="Comma 88 5 6" xfId="22875" xr:uid="{00000000-0005-0000-0000-000039590000}"/>
    <cellStyle name="Comma 88 6" xfId="22876" xr:uid="{00000000-0005-0000-0000-00003A590000}"/>
    <cellStyle name="Comma 88 7" xfId="22877" xr:uid="{00000000-0005-0000-0000-00003B590000}"/>
    <cellStyle name="Comma 88 8" xfId="22878" xr:uid="{00000000-0005-0000-0000-00003C590000}"/>
    <cellStyle name="Comma 88 9" xfId="22879" xr:uid="{00000000-0005-0000-0000-00003D590000}"/>
    <cellStyle name="Comma 89" xfId="22880" xr:uid="{00000000-0005-0000-0000-00003E590000}"/>
    <cellStyle name="Comma 89 2" xfId="22881" xr:uid="{00000000-0005-0000-0000-00003F590000}"/>
    <cellStyle name="Comma 89 2 2" xfId="22882" xr:uid="{00000000-0005-0000-0000-000040590000}"/>
    <cellStyle name="Comma 89 2 2 2" xfId="22883" xr:uid="{00000000-0005-0000-0000-000041590000}"/>
    <cellStyle name="Comma 89 2 2 2 2" xfId="22884" xr:uid="{00000000-0005-0000-0000-000042590000}"/>
    <cellStyle name="Comma 89 2 2 2 3" xfId="22885" xr:uid="{00000000-0005-0000-0000-000043590000}"/>
    <cellStyle name="Comma 89 2 2 2 4" xfId="22886" xr:uid="{00000000-0005-0000-0000-000044590000}"/>
    <cellStyle name="Comma 89 2 2 2 5" xfId="22887" xr:uid="{00000000-0005-0000-0000-000045590000}"/>
    <cellStyle name="Comma 89 2 2 2 6" xfId="22888" xr:uid="{00000000-0005-0000-0000-000046590000}"/>
    <cellStyle name="Comma 89 2 2 3" xfId="22889" xr:uid="{00000000-0005-0000-0000-000047590000}"/>
    <cellStyle name="Comma 89 2 2 4" xfId="22890" xr:uid="{00000000-0005-0000-0000-000048590000}"/>
    <cellStyle name="Comma 89 2 2 5" xfId="22891" xr:uid="{00000000-0005-0000-0000-000049590000}"/>
    <cellStyle name="Comma 89 2 2 6" xfId="22892" xr:uid="{00000000-0005-0000-0000-00004A590000}"/>
    <cellStyle name="Comma 89 2 2 7" xfId="22893" xr:uid="{00000000-0005-0000-0000-00004B590000}"/>
    <cellStyle name="Comma 89 2 3" xfId="22894" xr:uid="{00000000-0005-0000-0000-00004C590000}"/>
    <cellStyle name="Comma 89 2 3 2" xfId="22895" xr:uid="{00000000-0005-0000-0000-00004D590000}"/>
    <cellStyle name="Comma 89 2 3 3" xfId="22896" xr:uid="{00000000-0005-0000-0000-00004E590000}"/>
    <cellStyle name="Comma 89 2 3 4" xfId="22897" xr:uid="{00000000-0005-0000-0000-00004F590000}"/>
    <cellStyle name="Comma 89 2 3 5" xfId="22898" xr:uid="{00000000-0005-0000-0000-000050590000}"/>
    <cellStyle name="Comma 89 2 3 6" xfId="22899" xr:uid="{00000000-0005-0000-0000-000051590000}"/>
    <cellStyle name="Comma 89 2 4" xfId="22900" xr:uid="{00000000-0005-0000-0000-000052590000}"/>
    <cellStyle name="Comma 89 2 5" xfId="22901" xr:uid="{00000000-0005-0000-0000-000053590000}"/>
    <cellStyle name="Comma 89 2 6" xfId="22902" xr:uid="{00000000-0005-0000-0000-000054590000}"/>
    <cellStyle name="Comma 89 2 7" xfId="22903" xr:uid="{00000000-0005-0000-0000-000055590000}"/>
    <cellStyle name="Comma 89 2 8" xfId="22904" xr:uid="{00000000-0005-0000-0000-000056590000}"/>
    <cellStyle name="Comma 89 3" xfId="22905" xr:uid="{00000000-0005-0000-0000-000057590000}"/>
    <cellStyle name="Comma 89 3 2" xfId="22906" xr:uid="{00000000-0005-0000-0000-000058590000}"/>
    <cellStyle name="Comma 89 3 2 2" xfId="22907" xr:uid="{00000000-0005-0000-0000-000059590000}"/>
    <cellStyle name="Comma 89 3 2 3" xfId="22908" xr:uid="{00000000-0005-0000-0000-00005A590000}"/>
    <cellStyle name="Comma 89 3 2 4" xfId="22909" xr:uid="{00000000-0005-0000-0000-00005B590000}"/>
    <cellStyle name="Comma 89 3 2 5" xfId="22910" xr:uid="{00000000-0005-0000-0000-00005C590000}"/>
    <cellStyle name="Comma 89 3 2 6" xfId="22911" xr:uid="{00000000-0005-0000-0000-00005D590000}"/>
    <cellStyle name="Comma 89 3 3" xfId="22912" xr:uid="{00000000-0005-0000-0000-00005E590000}"/>
    <cellStyle name="Comma 89 3 4" xfId="22913" xr:uid="{00000000-0005-0000-0000-00005F590000}"/>
    <cellStyle name="Comma 89 3 5" xfId="22914" xr:uid="{00000000-0005-0000-0000-000060590000}"/>
    <cellStyle name="Comma 89 3 6" xfId="22915" xr:uid="{00000000-0005-0000-0000-000061590000}"/>
    <cellStyle name="Comma 89 3 7" xfId="22916" xr:uid="{00000000-0005-0000-0000-000062590000}"/>
    <cellStyle name="Comma 89 4" xfId="22917" xr:uid="{00000000-0005-0000-0000-000063590000}"/>
    <cellStyle name="Comma 89 4 2" xfId="22918" xr:uid="{00000000-0005-0000-0000-000064590000}"/>
    <cellStyle name="Comma 89 4 3" xfId="22919" xr:uid="{00000000-0005-0000-0000-000065590000}"/>
    <cellStyle name="Comma 89 4 4" xfId="22920" xr:uid="{00000000-0005-0000-0000-000066590000}"/>
    <cellStyle name="Comma 89 4 5" xfId="22921" xr:uid="{00000000-0005-0000-0000-000067590000}"/>
    <cellStyle name="Comma 89 4 6" xfId="22922" xr:uid="{00000000-0005-0000-0000-000068590000}"/>
    <cellStyle name="Comma 89 5" xfId="22923" xr:uid="{00000000-0005-0000-0000-000069590000}"/>
    <cellStyle name="Comma 89 6" xfId="22924" xr:uid="{00000000-0005-0000-0000-00006A590000}"/>
    <cellStyle name="Comma 89 7" xfId="22925" xr:uid="{00000000-0005-0000-0000-00006B590000}"/>
    <cellStyle name="Comma 89 8" xfId="22926" xr:uid="{00000000-0005-0000-0000-00006C590000}"/>
    <cellStyle name="Comma 89 9" xfId="22927" xr:uid="{00000000-0005-0000-0000-00006D590000}"/>
    <cellStyle name="Comma 9" xfId="22928" xr:uid="{00000000-0005-0000-0000-00006E590000}"/>
    <cellStyle name="Comma 9 2" xfId="22929" xr:uid="{00000000-0005-0000-0000-00006F590000}"/>
    <cellStyle name="Comma 9 3" xfId="22930" xr:uid="{00000000-0005-0000-0000-000070590000}"/>
    <cellStyle name="Comma 9 4" xfId="22931" xr:uid="{00000000-0005-0000-0000-000071590000}"/>
    <cellStyle name="Comma 90" xfId="22932" xr:uid="{00000000-0005-0000-0000-000072590000}"/>
    <cellStyle name="Comma 90 2" xfId="22933" xr:uid="{00000000-0005-0000-0000-000073590000}"/>
    <cellStyle name="Comma 90 2 2" xfId="22934" xr:uid="{00000000-0005-0000-0000-000074590000}"/>
    <cellStyle name="Comma 90 2 2 2" xfId="22935" xr:uid="{00000000-0005-0000-0000-000075590000}"/>
    <cellStyle name="Comma 90 2 2 2 2" xfId="22936" xr:uid="{00000000-0005-0000-0000-000076590000}"/>
    <cellStyle name="Comma 90 2 2 2 3" xfId="22937" xr:uid="{00000000-0005-0000-0000-000077590000}"/>
    <cellStyle name="Comma 90 2 2 2 4" xfId="22938" xr:uid="{00000000-0005-0000-0000-000078590000}"/>
    <cellStyle name="Comma 90 2 2 2 5" xfId="22939" xr:uid="{00000000-0005-0000-0000-000079590000}"/>
    <cellStyle name="Comma 90 2 2 2 6" xfId="22940" xr:uid="{00000000-0005-0000-0000-00007A590000}"/>
    <cellStyle name="Comma 90 2 2 3" xfId="22941" xr:uid="{00000000-0005-0000-0000-00007B590000}"/>
    <cellStyle name="Comma 90 2 2 4" xfId="22942" xr:uid="{00000000-0005-0000-0000-00007C590000}"/>
    <cellStyle name="Comma 90 2 2 5" xfId="22943" xr:uid="{00000000-0005-0000-0000-00007D590000}"/>
    <cellStyle name="Comma 90 2 2 6" xfId="22944" xr:uid="{00000000-0005-0000-0000-00007E590000}"/>
    <cellStyle name="Comma 90 2 2 7" xfId="22945" xr:uid="{00000000-0005-0000-0000-00007F590000}"/>
    <cellStyle name="Comma 90 2 3" xfId="22946" xr:uid="{00000000-0005-0000-0000-000080590000}"/>
    <cellStyle name="Comma 90 2 3 2" xfId="22947" xr:uid="{00000000-0005-0000-0000-000081590000}"/>
    <cellStyle name="Comma 90 2 3 3" xfId="22948" xr:uid="{00000000-0005-0000-0000-000082590000}"/>
    <cellStyle name="Comma 90 2 3 4" xfId="22949" xr:uid="{00000000-0005-0000-0000-000083590000}"/>
    <cellStyle name="Comma 90 2 3 5" xfId="22950" xr:uid="{00000000-0005-0000-0000-000084590000}"/>
    <cellStyle name="Comma 90 2 3 6" xfId="22951" xr:uid="{00000000-0005-0000-0000-000085590000}"/>
    <cellStyle name="Comma 90 2 4" xfId="22952" xr:uid="{00000000-0005-0000-0000-000086590000}"/>
    <cellStyle name="Comma 90 2 5" xfId="22953" xr:uid="{00000000-0005-0000-0000-000087590000}"/>
    <cellStyle name="Comma 90 2 6" xfId="22954" xr:uid="{00000000-0005-0000-0000-000088590000}"/>
    <cellStyle name="Comma 90 2 7" xfId="22955" xr:uid="{00000000-0005-0000-0000-000089590000}"/>
    <cellStyle name="Comma 90 2 8" xfId="22956" xr:uid="{00000000-0005-0000-0000-00008A590000}"/>
    <cellStyle name="Comma 90 3" xfId="22957" xr:uid="{00000000-0005-0000-0000-00008B590000}"/>
    <cellStyle name="Comma 90 3 2" xfId="22958" xr:uid="{00000000-0005-0000-0000-00008C590000}"/>
    <cellStyle name="Comma 90 3 2 2" xfId="22959" xr:uid="{00000000-0005-0000-0000-00008D590000}"/>
    <cellStyle name="Comma 90 3 2 3" xfId="22960" xr:uid="{00000000-0005-0000-0000-00008E590000}"/>
    <cellStyle name="Comma 90 3 2 4" xfId="22961" xr:uid="{00000000-0005-0000-0000-00008F590000}"/>
    <cellStyle name="Comma 90 3 2 5" xfId="22962" xr:uid="{00000000-0005-0000-0000-000090590000}"/>
    <cellStyle name="Comma 90 3 2 6" xfId="22963" xr:uid="{00000000-0005-0000-0000-000091590000}"/>
    <cellStyle name="Comma 90 3 3" xfId="22964" xr:uid="{00000000-0005-0000-0000-000092590000}"/>
    <cellStyle name="Comma 90 3 4" xfId="22965" xr:uid="{00000000-0005-0000-0000-000093590000}"/>
    <cellStyle name="Comma 90 3 5" xfId="22966" xr:uid="{00000000-0005-0000-0000-000094590000}"/>
    <cellStyle name="Comma 90 3 6" xfId="22967" xr:uid="{00000000-0005-0000-0000-000095590000}"/>
    <cellStyle name="Comma 90 3 7" xfId="22968" xr:uid="{00000000-0005-0000-0000-000096590000}"/>
    <cellStyle name="Comma 90 4" xfId="22969" xr:uid="{00000000-0005-0000-0000-000097590000}"/>
    <cellStyle name="Comma 90 4 2" xfId="22970" xr:uid="{00000000-0005-0000-0000-000098590000}"/>
    <cellStyle name="Comma 90 4 3" xfId="22971" xr:uid="{00000000-0005-0000-0000-000099590000}"/>
    <cellStyle name="Comma 90 4 4" xfId="22972" xr:uid="{00000000-0005-0000-0000-00009A590000}"/>
    <cellStyle name="Comma 90 4 5" xfId="22973" xr:uid="{00000000-0005-0000-0000-00009B590000}"/>
    <cellStyle name="Comma 90 4 6" xfId="22974" xr:uid="{00000000-0005-0000-0000-00009C590000}"/>
    <cellStyle name="Comma 90 5" xfId="22975" xr:uid="{00000000-0005-0000-0000-00009D590000}"/>
    <cellStyle name="Comma 90 6" xfId="22976" xr:uid="{00000000-0005-0000-0000-00009E590000}"/>
    <cellStyle name="Comma 90 7" xfId="22977" xr:uid="{00000000-0005-0000-0000-00009F590000}"/>
    <cellStyle name="Comma 90 8" xfId="22978" xr:uid="{00000000-0005-0000-0000-0000A0590000}"/>
    <cellStyle name="Comma 90 9" xfId="22979" xr:uid="{00000000-0005-0000-0000-0000A1590000}"/>
    <cellStyle name="Comma 91" xfId="22980" xr:uid="{00000000-0005-0000-0000-0000A2590000}"/>
    <cellStyle name="Comma 91 2" xfId="22981" xr:uid="{00000000-0005-0000-0000-0000A3590000}"/>
    <cellStyle name="Comma 91 2 2" xfId="22982" xr:uid="{00000000-0005-0000-0000-0000A4590000}"/>
    <cellStyle name="Comma 91 2 2 2" xfId="22983" xr:uid="{00000000-0005-0000-0000-0000A5590000}"/>
    <cellStyle name="Comma 91 2 2 2 2" xfId="22984" xr:uid="{00000000-0005-0000-0000-0000A6590000}"/>
    <cellStyle name="Comma 91 2 2 2 3" xfId="22985" xr:uid="{00000000-0005-0000-0000-0000A7590000}"/>
    <cellStyle name="Comma 91 2 2 2 4" xfId="22986" xr:uid="{00000000-0005-0000-0000-0000A8590000}"/>
    <cellStyle name="Comma 91 2 2 2 5" xfId="22987" xr:uid="{00000000-0005-0000-0000-0000A9590000}"/>
    <cellStyle name="Comma 91 2 2 2 6" xfId="22988" xr:uid="{00000000-0005-0000-0000-0000AA590000}"/>
    <cellStyle name="Comma 91 2 2 3" xfId="22989" xr:uid="{00000000-0005-0000-0000-0000AB590000}"/>
    <cellStyle name="Comma 91 2 2 4" xfId="22990" xr:uid="{00000000-0005-0000-0000-0000AC590000}"/>
    <cellStyle name="Comma 91 2 2 5" xfId="22991" xr:uid="{00000000-0005-0000-0000-0000AD590000}"/>
    <cellStyle name="Comma 91 2 2 6" xfId="22992" xr:uid="{00000000-0005-0000-0000-0000AE590000}"/>
    <cellStyle name="Comma 91 2 2 7" xfId="22993" xr:uid="{00000000-0005-0000-0000-0000AF590000}"/>
    <cellStyle name="Comma 91 2 3" xfId="22994" xr:uid="{00000000-0005-0000-0000-0000B0590000}"/>
    <cellStyle name="Comma 91 2 3 2" xfId="22995" xr:uid="{00000000-0005-0000-0000-0000B1590000}"/>
    <cellStyle name="Comma 91 2 3 3" xfId="22996" xr:uid="{00000000-0005-0000-0000-0000B2590000}"/>
    <cellStyle name="Comma 91 2 3 4" xfId="22997" xr:uid="{00000000-0005-0000-0000-0000B3590000}"/>
    <cellStyle name="Comma 91 2 3 5" xfId="22998" xr:uid="{00000000-0005-0000-0000-0000B4590000}"/>
    <cellStyle name="Comma 91 2 3 6" xfId="22999" xr:uid="{00000000-0005-0000-0000-0000B5590000}"/>
    <cellStyle name="Comma 91 2 4" xfId="23000" xr:uid="{00000000-0005-0000-0000-0000B6590000}"/>
    <cellStyle name="Comma 91 2 5" xfId="23001" xr:uid="{00000000-0005-0000-0000-0000B7590000}"/>
    <cellStyle name="Comma 91 2 6" xfId="23002" xr:uid="{00000000-0005-0000-0000-0000B8590000}"/>
    <cellStyle name="Comma 91 2 7" xfId="23003" xr:uid="{00000000-0005-0000-0000-0000B9590000}"/>
    <cellStyle name="Comma 91 2 8" xfId="23004" xr:uid="{00000000-0005-0000-0000-0000BA590000}"/>
    <cellStyle name="Comma 91 3" xfId="23005" xr:uid="{00000000-0005-0000-0000-0000BB590000}"/>
    <cellStyle name="Comma 91 3 2" xfId="23006" xr:uid="{00000000-0005-0000-0000-0000BC590000}"/>
    <cellStyle name="Comma 91 3 2 2" xfId="23007" xr:uid="{00000000-0005-0000-0000-0000BD590000}"/>
    <cellStyle name="Comma 91 3 2 3" xfId="23008" xr:uid="{00000000-0005-0000-0000-0000BE590000}"/>
    <cellStyle name="Comma 91 3 2 4" xfId="23009" xr:uid="{00000000-0005-0000-0000-0000BF590000}"/>
    <cellStyle name="Comma 91 3 2 5" xfId="23010" xr:uid="{00000000-0005-0000-0000-0000C0590000}"/>
    <cellStyle name="Comma 91 3 2 6" xfId="23011" xr:uid="{00000000-0005-0000-0000-0000C1590000}"/>
    <cellStyle name="Comma 91 3 3" xfId="23012" xr:uid="{00000000-0005-0000-0000-0000C2590000}"/>
    <cellStyle name="Comma 91 3 4" xfId="23013" xr:uid="{00000000-0005-0000-0000-0000C3590000}"/>
    <cellStyle name="Comma 91 3 5" xfId="23014" xr:uid="{00000000-0005-0000-0000-0000C4590000}"/>
    <cellStyle name="Comma 91 3 6" xfId="23015" xr:uid="{00000000-0005-0000-0000-0000C5590000}"/>
    <cellStyle name="Comma 91 3 7" xfId="23016" xr:uid="{00000000-0005-0000-0000-0000C6590000}"/>
    <cellStyle name="Comma 91 4" xfId="23017" xr:uid="{00000000-0005-0000-0000-0000C7590000}"/>
    <cellStyle name="Comma 91 4 2" xfId="23018" xr:uid="{00000000-0005-0000-0000-0000C8590000}"/>
    <cellStyle name="Comma 91 4 3" xfId="23019" xr:uid="{00000000-0005-0000-0000-0000C9590000}"/>
    <cellStyle name="Comma 91 4 4" xfId="23020" xr:uid="{00000000-0005-0000-0000-0000CA590000}"/>
    <cellStyle name="Comma 91 4 5" xfId="23021" xr:uid="{00000000-0005-0000-0000-0000CB590000}"/>
    <cellStyle name="Comma 91 4 6" xfId="23022" xr:uid="{00000000-0005-0000-0000-0000CC590000}"/>
    <cellStyle name="Comma 91 5" xfId="23023" xr:uid="{00000000-0005-0000-0000-0000CD590000}"/>
    <cellStyle name="Comma 91 6" xfId="23024" xr:uid="{00000000-0005-0000-0000-0000CE590000}"/>
    <cellStyle name="Comma 91 7" xfId="23025" xr:uid="{00000000-0005-0000-0000-0000CF590000}"/>
    <cellStyle name="Comma 91 8" xfId="23026" xr:uid="{00000000-0005-0000-0000-0000D0590000}"/>
    <cellStyle name="Comma 91 9" xfId="23027" xr:uid="{00000000-0005-0000-0000-0000D1590000}"/>
    <cellStyle name="Comma 92" xfId="23028" xr:uid="{00000000-0005-0000-0000-0000D2590000}"/>
    <cellStyle name="Comma 92 2" xfId="23029" xr:uid="{00000000-0005-0000-0000-0000D3590000}"/>
    <cellStyle name="Comma 92 2 2" xfId="23030" xr:uid="{00000000-0005-0000-0000-0000D4590000}"/>
    <cellStyle name="Comma 92 2 2 2" xfId="23031" xr:uid="{00000000-0005-0000-0000-0000D5590000}"/>
    <cellStyle name="Comma 92 2 2 2 2" xfId="23032" xr:uid="{00000000-0005-0000-0000-0000D6590000}"/>
    <cellStyle name="Comma 92 2 2 2 3" xfId="23033" xr:uid="{00000000-0005-0000-0000-0000D7590000}"/>
    <cellStyle name="Comma 92 2 2 2 4" xfId="23034" xr:uid="{00000000-0005-0000-0000-0000D8590000}"/>
    <cellStyle name="Comma 92 2 2 2 5" xfId="23035" xr:uid="{00000000-0005-0000-0000-0000D9590000}"/>
    <cellStyle name="Comma 92 2 2 2 6" xfId="23036" xr:uid="{00000000-0005-0000-0000-0000DA590000}"/>
    <cellStyle name="Comma 92 2 2 3" xfId="23037" xr:uid="{00000000-0005-0000-0000-0000DB590000}"/>
    <cellStyle name="Comma 92 2 2 4" xfId="23038" xr:uid="{00000000-0005-0000-0000-0000DC590000}"/>
    <cellStyle name="Comma 92 2 2 5" xfId="23039" xr:uid="{00000000-0005-0000-0000-0000DD590000}"/>
    <cellStyle name="Comma 92 2 2 6" xfId="23040" xr:uid="{00000000-0005-0000-0000-0000DE590000}"/>
    <cellStyle name="Comma 92 2 2 7" xfId="23041" xr:uid="{00000000-0005-0000-0000-0000DF590000}"/>
    <cellStyle name="Comma 92 2 3" xfId="23042" xr:uid="{00000000-0005-0000-0000-0000E0590000}"/>
    <cellStyle name="Comma 92 2 3 2" xfId="23043" xr:uid="{00000000-0005-0000-0000-0000E1590000}"/>
    <cellStyle name="Comma 92 2 3 3" xfId="23044" xr:uid="{00000000-0005-0000-0000-0000E2590000}"/>
    <cellStyle name="Comma 92 2 3 4" xfId="23045" xr:uid="{00000000-0005-0000-0000-0000E3590000}"/>
    <cellStyle name="Comma 92 2 3 5" xfId="23046" xr:uid="{00000000-0005-0000-0000-0000E4590000}"/>
    <cellStyle name="Comma 92 2 3 6" xfId="23047" xr:uid="{00000000-0005-0000-0000-0000E5590000}"/>
    <cellStyle name="Comma 92 2 4" xfId="23048" xr:uid="{00000000-0005-0000-0000-0000E6590000}"/>
    <cellStyle name="Comma 92 2 5" xfId="23049" xr:uid="{00000000-0005-0000-0000-0000E7590000}"/>
    <cellStyle name="Comma 92 2 6" xfId="23050" xr:uid="{00000000-0005-0000-0000-0000E8590000}"/>
    <cellStyle name="Comma 92 2 7" xfId="23051" xr:uid="{00000000-0005-0000-0000-0000E9590000}"/>
    <cellStyle name="Comma 92 2 8" xfId="23052" xr:uid="{00000000-0005-0000-0000-0000EA590000}"/>
    <cellStyle name="Comma 92 3" xfId="23053" xr:uid="{00000000-0005-0000-0000-0000EB590000}"/>
    <cellStyle name="Comma 92 3 2" xfId="23054" xr:uid="{00000000-0005-0000-0000-0000EC590000}"/>
    <cellStyle name="Comma 92 3 2 2" xfId="23055" xr:uid="{00000000-0005-0000-0000-0000ED590000}"/>
    <cellStyle name="Comma 92 3 2 3" xfId="23056" xr:uid="{00000000-0005-0000-0000-0000EE590000}"/>
    <cellStyle name="Comma 92 3 2 4" xfId="23057" xr:uid="{00000000-0005-0000-0000-0000EF590000}"/>
    <cellStyle name="Comma 92 3 2 5" xfId="23058" xr:uid="{00000000-0005-0000-0000-0000F0590000}"/>
    <cellStyle name="Comma 92 3 2 6" xfId="23059" xr:uid="{00000000-0005-0000-0000-0000F1590000}"/>
    <cellStyle name="Comma 92 3 3" xfId="23060" xr:uid="{00000000-0005-0000-0000-0000F2590000}"/>
    <cellStyle name="Comma 92 3 4" xfId="23061" xr:uid="{00000000-0005-0000-0000-0000F3590000}"/>
    <cellStyle name="Comma 92 3 5" xfId="23062" xr:uid="{00000000-0005-0000-0000-0000F4590000}"/>
    <cellStyle name="Comma 92 3 6" xfId="23063" xr:uid="{00000000-0005-0000-0000-0000F5590000}"/>
    <cellStyle name="Comma 92 3 7" xfId="23064" xr:uid="{00000000-0005-0000-0000-0000F6590000}"/>
    <cellStyle name="Comma 92 4" xfId="23065" xr:uid="{00000000-0005-0000-0000-0000F7590000}"/>
    <cellStyle name="Comma 92 4 2" xfId="23066" xr:uid="{00000000-0005-0000-0000-0000F8590000}"/>
    <cellStyle name="Comma 92 4 3" xfId="23067" xr:uid="{00000000-0005-0000-0000-0000F9590000}"/>
    <cellStyle name="Comma 92 4 4" xfId="23068" xr:uid="{00000000-0005-0000-0000-0000FA590000}"/>
    <cellStyle name="Comma 92 4 5" xfId="23069" xr:uid="{00000000-0005-0000-0000-0000FB590000}"/>
    <cellStyle name="Comma 92 4 6" xfId="23070" xr:uid="{00000000-0005-0000-0000-0000FC590000}"/>
    <cellStyle name="Comma 92 5" xfId="23071" xr:uid="{00000000-0005-0000-0000-0000FD590000}"/>
    <cellStyle name="Comma 92 6" xfId="23072" xr:uid="{00000000-0005-0000-0000-0000FE590000}"/>
    <cellStyle name="Comma 92 7" xfId="23073" xr:uid="{00000000-0005-0000-0000-0000FF590000}"/>
    <cellStyle name="Comma 92 8" xfId="23074" xr:uid="{00000000-0005-0000-0000-0000005A0000}"/>
    <cellStyle name="Comma 92 9" xfId="23075" xr:uid="{00000000-0005-0000-0000-0000015A0000}"/>
    <cellStyle name="Comma 93" xfId="23076" xr:uid="{00000000-0005-0000-0000-0000025A0000}"/>
    <cellStyle name="Comma 93 2" xfId="23077" xr:uid="{00000000-0005-0000-0000-0000035A0000}"/>
    <cellStyle name="Comma 93 2 2" xfId="23078" xr:uid="{00000000-0005-0000-0000-0000045A0000}"/>
    <cellStyle name="Comma 93 2 2 2" xfId="23079" xr:uid="{00000000-0005-0000-0000-0000055A0000}"/>
    <cellStyle name="Comma 93 2 2 2 2" xfId="23080" xr:uid="{00000000-0005-0000-0000-0000065A0000}"/>
    <cellStyle name="Comma 93 2 2 2 3" xfId="23081" xr:uid="{00000000-0005-0000-0000-0000075A0000}"/>
    <cellStyle name="Comma 93 2 2 2 4" xfId="23082" xr:uid="{00000000-0005-0000-0000-0000085A0000}"/>
    <cellStyle name="Comma 93 2 2 2 5" xfId="23083" xr:uid="{00000000-0005-0000-0000-0000095A0000}"/>
    <cellStyle name="Comma 93 2 2 2 6" xfId="23084" xr:uid="{00000000-0005-0000-0000-00000A5A0000}"/>
    <cellStyle name="Comma 93 2 2 3" xfId="23085" xr:uid="{00000000-0005-0000-0000-00000B5A0000}"/>
    <cellStyle name="Comma 93 2 2 4" xfId="23086" xr:uid="{00000000-0005-0000-0000-00000C5A0000}"/>
    <cellStyle name="Comma 93 2 2 5" xfId="23087" xr:uid="{00000000-0005-0000-0000-00000D5A0000}"/>
    <cellStyle name="Comma 93 2 2 6" xfId="23088" xr:uid="{00000000-0005-0000-0000-00000E5A0000}"/>
    <cellStyle name="Comma 93 2 2 7" xfId="23089" xr:uid="{00000000-0005-0000-0000-00000F5A0000}"/>
    <cellStyle name="Comma 93 2 3" xfId="23090" xr:uid="{00000000-0005-0000-0000-0000105A0000}"/>
    <cellStyle name="Comma 93 2 3 2" xfId="23091" xr:uid="{00000000-0005-0000-0000-0000115A0000}"/>
    <cellStyle name="Comma 93 2 3 3" xfId="23092" xr:uid="{00000000-0005-0000-0000-0000125A0000}"/>
    <cellStyle name="Comma 93 2 3 4" xfId="23093" xr:uid="{00000000-0005-0000-0000-0000135A0000}"/>
    <cellStyle name="Comma 93 2 3 5" xfId="23094" xr:uid="{00000000-0005-0000-0000-0000145A0000}"/>
    <cellStyle name="Comma 93 2 3 6" xfId="23095" xr:uid="{00000000-0005-0000-0000-0000155A0000}"/>
    <cellStyle name="Comma 93 2 4" xfId="23096" xr:uid="{00000000-0005-0000-0000-0000165A0000}"/>
    <cellStyle name="Comma 93 2 5" xfId="23097" xr:uid="{00000000-0005-0000-0000-0000175A0000}"/>
    <cellStyle name="Comma 93 2 6" xfId="23098" xr:uid="{00000000-0005-0000-0000-0000185A0000}"/>
    <cellStyle name="Comma 93 2 7" xfId="23099" xr:uid="{00000000-0005-0000-0000-0000195A0000}"/>
    <cellStyle name="Comma 93 2 8" xfId="23100" xr:uid="{00000000-0005-0000-0000-00001A5A0000}"/>
    <cellStyle name="Comma 93 3" xfId="23101" xr:uid="{00000000-0005-0000-0000-00001B5A0000}"/>
    <cellStyle name="Comma 93 3 2" xfId="23102" xr:uid="{00000000-0005-0000-0000-00001C5A0000}"/>
    <cellStyle name="Comma 93 3 2 2" xfId="23103" xr:uid="{00000000-0005-0000-0000-00001D5A0000}"/>
    <cellStyle name="Comma 93 3 2 3" xfId="23104" xr:uid="{00000000-0005-0000-0000-00001E5A0000}"/>
    <cellStyle name="Comma 93 3 2 4" xfId="23105" xr:uid="{00000000-0005-0000-0000-00001F5A0000}"/>
    <cellStyle name="Comma 93 3 2 5" xfId="23106" xr:uid="{00000000-0005-0000-0000-0000205A0000}"/>
    <cellStyle name="Comma 93 3 2 6" xfId="23107" xr:uid="{00000000-0005-0000-0000-0000215A0000}"/>
    <cellStyle name="Comma 93 3 3" xfId="23108" xr:uid="{00000000-0005-0000-0000-0000225A0000}"/>
    <cellStyle name="Comma 93 3 4" xfId="23109" xr:uid="{00000000-0005-0000-0000-0000235A0000}"/>
    <cellStyle name="Comma 93 3 5" xfId="23110" xr:uid="{00000000-0005-0000-0000-0000245A0000}"/>
    <cellStyle name="Comma 93 3 6" xfId="23111" xr:uid="{00000000-0005-0000-0000-0000255A0000}"/>
    <cellStyle name="Comma 93 3 7" xfId="23112" xr:uid="{00000000-0005-0000-0000-0000265A0000}"/>
    <cellStyle name="Comma 93 4" xfId="23113" xr:uid="{00000000-0005-0000-0000-0000275A0000}"/>
    <cellStyle name="Comma 93 4 2" xfId="23114" xr:uid="{00000000-0005-0000-0000-0000285A0000}"/>
    <cellStyle name="Comma 93 4 3" xfId="23115" xr:uid="{00000000-0005-0000-0000-0000295A0000}"/>
    <cellStyle name="Comma 93 4 4" xfId="23116" xr:uid="{00000000-0005-0000-0000-00002A5A0000}"/>
    <cellStyle name="Comma 93 4 5" xfId="23117" xr:uid="{00000000-0005-0000-0000-00002B5A0000}"/>
    <cellStyle name="Comma 93 4 6" xfId="23118" xr:uid="{00000000-0005-0000-0000-00002C5A0000}"/>
    <cellStyle name="Comma 93 5" xfId="23119" xr:uid="{00000000-0005-0000-0000-00002D5A0000}"/>
    <cellStyle name="Comma 93 6" xfId="23120" xr:uid="{00000000-0005-0000-0000-00002E5A0000}"/>
    <cellStyle name="Comma 93 7" xfId="23121" xr:uid="{00000000-0005-0000-0000-00002F5A0000}"/>
    <cellStyle name="Comma 93 8" xfId="23122" xr:uid="{00000000-0005-0000-0000-0000305A0000}"/>
    <cellStyle name="Comma 93 9" xfId="23123" xr:uid="{00000000-0005-0000-0000-0000315A0000}"/>
    <cellStyle name="Comma 94" xfId="23124" xr:uid="{00000000-0005-0000-0000-0000325A0000}"/>
    <cellStyle name="Comma 94 2" xfId="23125" xr:uid="{00000000-0005-0000-0000-0000335A0000}"/>
    <cellStyle name="Comma 94 2 2" xfId="23126" xr:uid="{00000000-0005-0000-0000-0000345A0000}"/>
    <cellStyle name="Comma 94 2 2 2" xfId="23127" xr:uid="{00000000-0005-0000-0000-0000355A0000}"/>
    <cellStyle name="Comma 94 2 2 2 2" xfId="23128" xr:uid="{00000000-0005-0000-0000-0000365A0000}"/>
    <cellStyle name="Comma 94 2 2 2 3" xfId="23129" xr:uid="{00000000-0005-0000-0000-0000375A0000}"/>
    <cellStyle name="Comma 94 2 2 2 4" xfId="23130" xr:uid="{00000000-0005-0000-0000-0000385A0000}"/>
    <cellStyle name="Comma 94 2 2 2 5" xfId="23131" xr:uid="{00000000-0005-0000-0000-0000395A0000}"/>
    <cellStyle name="Comma 94 2 2 2 6" xfId="23132" xr:uid="{00000000-0005-0000-0000-00003A5A0000}"/>
    <cellStyle name="Comma 94 2 2 3" xfId="23133" xr:uid="{00000000-0005-0000-0000-00003B5A0000}"/>
    <cellStyle name="Comma 94 2 2 4" xfId="23134" xr:uid="{00000000-0005-0000-0000-00003C5A0000}"/>
    <cellStyle name="Comma 94 2 2 5" xfId="23135" xr:uid="{00000000-0005-0000-0000-00003D5A0000}"/>
    <cellStyle name="Comma 94 2 2 6" xfId="23136" xr:uid="{00000000-0005-0000-0000-00003E5A0000}"/>
    <cellStyle name="Comma 94 2 2 7" xfId="23137" xr:uid="{00000000-0005-0000-0000-00003F5A0000}"/>
    <cellStyle name="Comma 94 2 3" xfId="23138" xr:uid="{00000000-0005-0000-0000-0000405A0000}"/>
    <cellStyle name="Comma 94 2 3 2" xfId="23139" xr:uid="{00000000-0005-0000-0000-0000415A0000}"/>
    <cellStyle name="Comma 94 2 3 3" xfId="23140" xr:uid="{00000000-0005-0000-0000-0000425A0000}"/>
    <cellStyle name="Comma 94 2 3 4" xfId="23141" xr:uid="{00000000-0005-0000-0000-0000435A0000}"/>
    <cellStyle name="Comma 94 2 3 5" xfId="23142" xr:uid="{00000000-0005-0000-0000-0000445A0000}"/>
    <cellStyle name="Comma 94 2 3 6" xfId="23143" xr:uid="{00000000-0005-0000-0000-0000455A0000}"/>
    <cellStyle name="Comma 94 2 4" xfId="23144" xr:uid="{00000000-0005-0000-0000-0000465A0000}"/>
    <cellStyle name="Comma 94 2 5" xfId="23145" xr:uid="{00000000-0005-0000-0000-0000475A0000}"/>
    <cellStyle name="Comma 94 2 6" xfId="23146" xr:uid="{00000000-0005-0000-0000-0000485A0000}"/>
    <cellStyle name="Comma 94 2 7" xfId="23147" xr:uid="{00000000-0005-0000-0000-0000495A0000}"/>
    <cellStyle name="Comma 94 2 8" xfId="23148" xr:uid="{00000000-0005-0000-0000-00004A5A0000}"/>
    <cellStyle name="Comma 94 3" xfId="23149" xr:uid="{00000000-0005-0000-0000-00004B5A0000}"/>
    <cellStyle name="Comma 94 3 2" xfId="23150" xr:uid="{00000000-0005-0000-0000-00004C5A0000}"/>
    <cellStyle name="Comma 94 3 2 2" xfId="23151" xr:uid="{00000000-0005-0000-0000-00004D5A0000}"/>
    <cellStyle name="Comma 94 3 2 3" xfId="23152" xr:uid="{00000000-0005-0000-0000-00004E5A0000}"/>
    <cellStyle name="Comma 94 3 2 4" xfId="23153" xr:uid="{00000000-0005-0000-0000-00004F5A0000}"/>
    <cellStyle name="Comma 94 3 2 5" xfId="23154" xr:uid="{00000000-0005-0000-0000-0000505A0000}"/>
    <cellStyle name="Comma 94 3 2 6" xfId="23155" xr:uid="{00000000-0005-0000-0000-0000515A0000}"/>
    <cellStyle name="Comma 94 3 3" xfId="23156" xr:uid="{00000000-0005-0000-0000-0000525A0000}"/>
    <cellStyle name="Comma 94 3 4" xfId="23157" xr:uid="{00000000-0005-0000-0000-0000535A0000}"/>
    <cellStyle name="Comma 94 3 5" xfId="23158" xr:uid="{00000000-0005-0000-0000-0000545A0000}"/>
    <cellStyle name="Comma 94 3 6" xfId="23159" xr:uid="{00000000-0005-0000-0000-0000555A0000}"/>
    <cellStyle name="Comma 94 3 7" xfId="23160" xr:uid="{00000000-0005-0000-0000-0000565A0000}"/>
    <cellStyle name="Comma 94 4" xfId="23161" xr:uid="{00000000-0005-0000-0000-0000575A0000}"/>
    <cellStyle name="Comma 94 4 2" xfId="23162" xr:uid="{00000000-0005-0000-0000-0000585A0000}"/>
    <cellStyle name="Comma 94 4 3" xfId="23163" xr:uid="{00000000-0005-0000-0000-0000595A0000}"/>
    <cellStyle name="Comma 94 4 4" xfId="23164" xr:uid="{00000000-0005-0000-0000-00005A5A0000}"/>
    <cellStyle name="Comma 94 4 5" xfId="23165" xr:uid="{00000000-0005-0000-0000-00005B5A0000}"/>
    <cellStyle name="Comma 94 4 6" xfId="23166" xr:uid="{00000000-0005-0000-0000-00005C5A0000}"/>
    <cellStyle name="Comma 94 5" xfId="23167" xr:uid="{00000000-0005-0000-0000-00005D5A0000}"/>
    <cellStyle name="Comma 94 6" xfId="23168" xr:uid="{00000000-0005-0000-0000-00005E5A0000}"/>
    <cellStyle name="Comma 94 7" xfId="23169" xr:uid="{00000000-0005-0000-0000-00005F5A0000}"/>
    <cellStyle name="Comma 94 8" xfId="23170" xr:uid="{00000000-0005-0000-0000-0000605A0000}"/>
    <cellStyle name="Comma 94 9" xfId="23171" xr:uid="{00000000-0005-0000-0000-0000615A0000}"/>
    <cellStyle name="Comma 95" xfId="23172" xr:uid="{00000000-0005-0000-0000-0000625A0000}"/>
    <cellStyle name="Comma 95 2" xfId="23173" xr:uid="{00000000-0005-0000-0000-0000635A0000}"/>
    <cellStyle name="Comma 95 2 2" xfId="23174" xr:uid="{00000000-0005-0000-0000-0000645A0000}"/>
    <cellStyle name="Comma 95 2 2 2" xfId="23175" xr:uid="{00000000-0005-0000-0000-0000655A0000}"/>
    <cellStyle name="Comma 95 2 2 2 2" xfId="23176" xr:uid="{00000000-0005-0000-0000-0000665A0000}"/>
    <cellStyle name="Comma 95 2 2 2 3" xfId="23177" xr:uid="{00000000-0005-0000-0000-0000675A0000}"/>
    <cellStyle name="Comma 95 2 2 2 4" xfId="23178" xr:uid="{00000000-0005-0000-0000-0000685A0000}"/>
    <cellStyle name="Comma 95 2 2 2 5" xfId="23179" xr:uid="{00000000-0005-0000-0000-0000695A0000}"/>
    <cellStyle name="Comma 95 2 2 2 6" xfId="23180" xr:uid="{00000000-0005-0000-0000-00006A5A0000}"/>
    <cellStyle name="Comma 95 2 2 3" xfId="23181" xr:uid="{00000000-0005-0000-0000-00006B5A0000}"/>
    <cellStyle name="Comma 95 2 2 4" xfId="23182" xr:uid="{00000000-0005-0000-0000-00006C5A0000}"/>
    <cellStyle name="Comma 95 2 2 5" xfId="23183" xr:uid="{00000000-0005-0000-0000-00006D5A0000}"/>
    <cellStyle name="Comma 95 2 2 6" xfId="23184" xr:uid="{00000000-0005-0000-0000-00006E5A0000}"/>
    <cellStyle name="Comma 95 2 2 7" xfId="23185" xr:uid="{00000000-0005-0000-0000-00006F5A0000}"/>
    <cellStyle name="Comma 95 2 3" xfId="23186" xr:uid="{00000000-0005-0000-0000-0000705A0000}"/>
    <cellStyle name="Comma 95 2 3 2" xfId="23187" xr:uid="{00000000-0005-0000-0000-0000715A0000}"/>
    <cellStyle name="Comma 95 2 3 3" xfId="23188" xr:uid="{00000000-0005-0000-0000-0000725A0000}"/>
    <cellStyle name="Comma 95 2 3 4" xfId="23189" xr:uid="{00000000-0005-0000-0000-0000735A0000}"/>
    <cellStyle name="Comma 95 2 3 5" xfId="23190" xr:uid="{00000000-0005-0000-0000-0000745A0000}"/>
    <cellStyle name="Comma 95 2 3 6" xfId="23191" xr:uid="{00000000-0005-0000-0000-0000755A0000}"/>
    <cellStyle name="Comma 95 2 4" xfId="23192" xr:uid="{00000000-0005-0000-0000-0000765A0000}"/>
    <cellStyle name="Comma 95 2 5" xfId="23193" xr:uid="{00000000-0005-0000-0000-0000775A0000}"/>
    <cellStyle name="Comma 95 2 6" xfId="23194" xr:uid="{00000000-0005-0000-0000-0000785A0000}"/>
    <cellStyle name="Comma 95 2 7" xfId="23195" xr:uid="{00000000-0005-0000-0000-0000795A0000}"/>
    <cellStyle name="Comma 95 2 8" xfId="23196" xr:uid="{00000000-0005-0000-0000-00007A5A0000}"/>
    <cellStyle name="Comma 95 3" xfId="23197" xr:uid="{00000000-0005-0000-0000-00007B5A0000}"/>
    <cellStyle name="Comma 95 3 2" xfId="23198" xr:uid="{00000000-0005-0000-0000-00007C5A0000}"/>
    <cellStyle name="Comma 95 3 2 2" xfId="23199" xr:uid="{00000000-0005-0000-0000-00007D5A0000}"/>
    <cellStyle name="Comma 95 3 2 3" xfId="23200" xr:uid="{00000000-0005-0000-0000-00007E5A0000}"/>
    <cellStyle name="Comma 95 3 2 4" xfId="23201" xr:uid="{00000000-0005-0000-0000-00007F5A0000}"/>
    <cellStyle name="Comma 95 3 2 5" xfId="23202" xr:uid="{00000000-0005-0000-0000-0000805A0000}"/>
    <cellStyle name="Comma 95 3 2 6" xfId="23203" xr:uid="{00000000-0005-0000-0000-0000815A0000}"/>
    <cellStyle name="Comma 95 3 3" xfId="23204" xr:uid="{00000000-0005-0000-0000-0000825A0000}"/>
    <cellStyle name="Comma 95 3 4" xfId="23205" xr:uid="{00000000-0005-0000-0000-0000835A0000}"/>
    <cellStyle name="Comma 95 3 5" xfId="23206" xr:uid="{00000000-0005-0000-0000-0000845A0000}"/>
    <cellStyle name="Comma 95 3 6" xfId="23207" xr:uid="{00000000-0005-0000-0000-0000855A0000}"/>
    <cellStyle name="Comma 95 3 7" xfId="23208" xr:uid="{00000000-0005-0000-0000-0000865A0000}"/>
    <cellStyle name="Comma 95 4" xfId="23209" xr:uid="{00000000-0005-0000-0000-0000875A0000}"/>
    <cellStyle name="Comma 95 4 2" xfId="23210" xr:uid="{00000000-0005-0000-0000-0000885A0000}"/>
    <cellStyle name="Comma 95 4 3" xfId="23211" xr:uid="{00000000-0005-0000-0000-0000895A0000}"/>
    <cellStyle name="Comma 95 4 4" xfId="23212" xr:uid="{00000000-0005-0000-0000-00008A5A0000}"/>
    <cellStyle name="Comma 95 4 5" xfId="23213" xr:uid="{00000000-0005-0000-0000-00008B5A0000}"/>
    <cellStyle name="Comma 95 4 6" xfId="23214" xr:uid="{00000000-0005-0000-0000-00008C5A0000}"/>
    <cellStyle name="Comma 95 5" xfId="23215" xr:uid="{00000000-0005-0000-0000-00008D5A0000}"/>
    <cellStyle name="Comma 95 6" xfId="23216" xr:uid="{00000000-0005-0000-0000-00008E5A0000}"/>
    <cellStyle name="Comma 95 7" xfId="23217" xr:uid="{00000000-0005-0000-0000-00008F5A0000}"/>
    <cellStyle name="Comma 95 8" xfId="23218" xr:uid="{00000000-0005-0000-0000-0000905A0000}"/>
    <cellStyle name="Comma 95 9" xfId="23219" xr:uid="{00000000-0005-0000-0000-0000915A0000}"/>
    <cellStyle name="Comma 96" xfId="23220" xr:uid="{00000000-0005-0000-0000-0000925A0000}"/>
    <cellStyle name="Comma 96 2" xfId="23221" xr:uid="{00000000-0005-0000-0000-0000935A0000}"/>
    <cellStyle name="Comma 96 2 2" xfId="23222" xr:uid="{00000000-0005-0000-0000-0000945A0000}"/>
    <cellStyle name="Comma 96 2 2 2" xfId="23223" xr:uid="{00000000-0005-0000-0000-0000955A0000}"/>
    <cellStyle name="Comma 96 2 2 2 2" xfId="23224" xr:uid="{00000000-0005-0000-0000-0000965A0000}"/>
    <cellStyle name="Comma 96 2 2 2 3" xfId="23225" xr:uid="{00000000-0005-0000-0000-0000975A0000}"/>
    <cellStyle name="Comma 96 2 2 2 4" xfId="23226" xr:uid="{00000000-0005-0000-0000-0000985A0000}"/>
    <cellStyle name="Comma 96 2 2 2 5" xfId="23227" xr:uid="{00000000-0005-0000-0000-0000995A0000}"/>
    <cellStyle name="Comma 96 2 2 2 6" xfId="23228" xr:uid="{00000000-0005-0000-0000-00009A5A0000}"/>
    <cellStyle name="Comma 96 2 2 3" xfId="23229" xr:uid="{00000000-0005-0000-0000-00009B5A0000}"/>
    <cellStyle name="Comma 96 2 2 4" xfId="23230" xr:uid="{00000000-0005-0000-0000-00009C5A0000}"/>
    <cellStyle name="Comma 96 2 2 5" xfId="23231" xr:uid="{00000000-0005-0000-0000-00009D5A0000}"/>
    <cellStyle name="Comma 96 2 2 6" xfId="23232" xr:uid="{00000000-0005-0000-0000-00009E5A0000}"/>
    <cellStyle name="Comma 96 2 2 7" xfId="23233" xr:uid="{00000000-0005-0000-0000-00009F5A0000}"/>
    <cellStyle name="Comma 96 2 3" xfId="23234" xr:uid="{00000000-0005-0000-0000-0000A05A0000}"/>
    <cellStyle name="Comma 96 2 3 2" xfId="23235" xr:uid="{00000000-0005-0000-0000-0000A15A0000}"/>
    <cellStyle name="Comma 96 2 3 3" xfId="23236" xr:uid="{00000000-0005-0000-0000-0000A25A0000}"/>
    <cellStyle name="Comma 96 2 3 4" xfId="23237" xr:uid="{00000000-0005-0000-0000-0000A35A0000}"/>
    <cellStyle name="Comma 96 2 3 5" xfId="23238" xr:uid="{00000000-0005-0000-0000-0000A45A0000}"/>
    <cellStyle name="Comma 96 2 3 6" xfId="23239" xr:uid="{00000000-0005-0000-0000-0000A55A0000}"/>
    <cellStyle name="Comma 96 2 4" xfId="23240" xr:uid="{00000000-0005-0000-0000-0000A65A0000}"/>
    <cellStyle name="Comma 96 2 5" xfId="23241" xr:uid="{00000000-0005-0000-0000-0000A75A0000}"/>
    <cellStyle name="Comma 96 2 6" xfId="23242" xr:uid="{00000000-0005-0000-0000-0000A85A0000}"/>
    <cellStyle name="Comma 96 2 7" xfId="23243" xr:uid="{00000000-0005-0000-0000-0000A95A0000}"/>
    <cellStyle name="Comma 96 2 8" xfId="23244" xr:uid="{00000000-0005-0000-0000-0000AA5A0000}"/>
    <cellStyle name="Comma 96 3" xfId="23245" xr:uid="{00000000-0005-0000-0000-0000AB5A0000}"/>
    <cellStyle name="Comma 96 3 2" xfId="23246" xr:uid="{00000000-0005-0000-0000-0000AC5A0000}"/>
    <cellStyle name="Comma 96 3 2 2" xfId="23247" xr:uid="{00000000-0005-0000-0000-0000AD5A0000}"/>
    <cellStyle name="Comma 96 3 2 3" xfId="23248" xr:uid="{00000000-0005-0000-0000-0000AE5A0000}"/>
    <cellStyle name="Comma 96 3 2 4" xfId="23249" xr:uid="{00000000-0005-0000-0000-0000AF5A0000}"/>
    <cellStyle name="Comma 96 3 2 5" xfId="23250" xr:uid="{00000000-0005-0000-0000-0000B05A0000}"/>
    <cellStyle name="Comma 96 3 2 6" xfId="23251" xr:uid="{00000000-0005-0000-0000-0000B15A0000}"/>
    <cellStyle name="Comma 96 3 3" xfId="23252" xr:uid="{00000000-0005-0000-0000-0000B25A0000}"/>
    <cellStyle name="Comma 96 3 4" xfId="23253" xr:uid="{00000000-0005-0000-0000-0000B35A0000}"/>
    <cellStyle name="Comma 96 3 5" xfId="23254" xr:uid="{00000000-0005-0000-0000-0000B45A0000}"/>
    <cellStyle name="Comma 96 3 6" xfId="23255" xr:uid="{00000000-0005-0000-0000-0000B55A0000}"/>
    <cellStyle name="Comma 96 3 7" xfId="23256" xr:uid="{00000000-0005-0000-0000-0000B65A0000}"/>
    <cellStyle name="Comma 96 4" xfId="23257" xr:uid="{00000000-0005-0000-0000-0000B75A0000}"/>
    <cellStyle name="Comma 96 4 2" xfId="23258" xr:uid="{00000000-0005-0000-0000-0000B85A0000}"/>
    <cellStyle name="Comma 96 4 3" xfId="23259" xr:uid="{00000000-0005-0000-0000-0000B95A0000}"/>
    <cellStyle name="Comma 96 4 4" xfId="23260" xr:uid="{00000000-0005-0000-0000-0000BA5A0000}"/>
    <cellStyle name="Comma 96 4 5" xfId="23261" xr:uid="{00000000-0005-0000-0000-0000BB5A0000}"/>
    <cellStyle name="Comma 96 4 6" xfId="23262" xr:uid="{00000000-0005-0000-0000-0000BC5A0000}"/>
    <cellStyle name="Comma 96 5" xfId="23263" xr:uid="{00000000-0005-0000-0000-0000BD5A0000}"/>
    <cellStyle name="Comma 96 6" xfId="23264" xr:uid="{00000000-0005-0000-0000-0000BE5A0000}"/>
    <cellStyle name="Comma 96 7" xfId="23265" xr:uid="{00000000-0005-0000-0000-0000BF5A0000}"/>
    <cellStyle name="Comma 96 8" xfId="23266" xr:uid="{00000000-0005-0000-0000-0000C05A0000}"/>
    <cellStyle name="Comma 96 9" xfId="23267" xr:uid="{00000000-0005-0000-0000-0000C15A0000}"/>
    <cellStyle name="Comma 97" xfId="23268" xr:uid="{00000000-0005-0000-0000-0000C25A0000}"/>
    <cellStyle name="Comma 97 2" xfId="23269" xr:uid="{00000000-0005-0000-0000-0000C35A0000}"/>
    <cellStyle name="Comma 97 2 2" xfId="23270" xr:uid="{00000000-0005-0000-0000-0000C45A0000}"/>
    <cellStyle name="Comma 97 2 2 2" xfId="23271" xr:uid="{00000000-0005-0000-0000-0000C55A0000}"/>
    <cellStyle name="Comma 97 2 2 2 2" xfId="23272" xr:uid="{00000000-0005-0000-0000-0000C65A0000}"/>
    <cellStyle name="Comma 97 2 2 2 3" xfId="23273" xr:uid="{00000000-0005-0000-0000-0000C75A0000}"/>
    <cellStyle name="Comma 97 2 2 2 4" xfId="23274" xr:uid="{00000000-0005-0000-0000-0000C85A0000}"/>
    <cellStyle name="Comma 97 2 2 2 5" xfId="23275" xr:uid="{00000000-0005-0000-0000-0000C95A0000}"/>
    <cellStyle name="Comma 97 2 2 2 6" xfId="23276" xr:uid="{00000000-0005-0000-0000-0000CA5A0000}"/>
    <cellStyle name="Comma 97 2 2 3" xfId="23277" xr:uid="{00000000-0005-0000-0000-0000CB5A0000}"/>
    <cellStyle name="Comma 97 2 2 4" xfId="23278" xr:uid="{00000000-0005-0000-0000-0000CC5A0000}"/>
    <cellStyle name="Comma 97 2 2 5" xfId="23279" xr:uid="{00000000-0005-0000-0000-0000CD5A0000}"/>
    <cellStyle name="Comma 97 2 2 6" xfId="23280" xr:uid="{00000000-0005-0000-0000-0000CE5A0000}"/>
    <cellStyle name="Comma 97 2 2 7" xfId="23281" xr:uid="{00000000-0005-0000-0000-0000CF5A0000}"/>
    <cellStyle name="Comma 97 2 3" xfId="23282" xr:uid="{00000000-0005-0000-0000-0000D05A0000}"/>
    <cellStyle name="Comma 97 2 3 2" xfId="23283" xr:uid="{00000000-0005-0000-0000-0000D15A0000}"/>
    <cellStyle name="Comma 97 2 3 3" xfId="23284" xr:uid="{00000000-0005-0000-0000-0000D25A0000}"/>
    <cellStyle name="Comma 97 2 3 4" xfId="23285" xr:uid="{00000000-0005-0000-0000-0000D35A0000}"/>
    <cellStyle name="Comma 97 2 3 5" xfId="23286" xr:uid="{00000000-0005-0000-0000-0000D45A0000}"/>
    <cellStyle name="Comma 97 2 3 6" xfId="23287" xr:uid="{00000000-0005-0000-0000-0000D55A0000}"/>
    <cellStyle name="Comma 97 2 4" xfId="23288" xr:uid="{00000000-0005-0000-0000-0000D65A0000}"/>
    <cellStyle name="Comma 97 2 5" xfId="23289" xr:uid="{00000000-0005-0000-0000-0000D75A0000}"/>
    <cellStyle name="Comma 97 2 6" xfId="23290" xr:uid="{00000000-0005-0000-0000-0000D85A0000}"/>
    <cellStyle name="Comma 97 2 7" xfId="23291" xr:uid="{00000000-0005-0000-0000-0000D95A0000}"/>
    <cellStyle name="Comma 97 2 8" xfId="23292" xr:uid="{00000000-0005-0000-0000-0000DA5A0000}"/>
    <cellStyle name="Comma 97 3" xfId="23293" xr:uid="{00000000-0005-0000-0000-0000DB5A0000}"/>
    <cellStyle name="Comma 97 3 2" xfId="23294" xr:uid="{00000000-0005-0000-0000-0000DC5A0000}"/>
    <cellStyle name="Comma 97 3 2 2" xfId="23295" xr:uid="{00000000-0005-0000-0000-0000DD5A0000}"/>
    <cellStyle name="Comma 97 3 2 3" xfId="23296" xr:uid="{00000000-0005-0000-0000-0000DE5A0000}"/>
    <cellStyle name="Comma 97 3 2 4" xfId="23297" xr:uid="{00000000-0005-0000-0000-0000DF5A0000}"/>
    <cellStyle name="Comma 97 3 2 5" xfId="23298" xr:uid="{00000000-0005-0000-0000-0000E05A0000}"/>
    <cellStyle name="Comma 97 3 2 6" xfId="23299" xr:uid="{00000000-0005-0000-0000-0000E15A0000}"/>
    <cellStyle name="Comma 97 3 3" xfId="23300" xr:uid="{00000000-0005-0000-0000-0000E25A0000}"/>
    <cellStyle name="Comma 97 3 4" xfId="23301" xr:uid="{00000000-0005-0000-0000-0000E35A0000}"/>
    <cellStyle name="Comma 97 3 5" xfId="23302" xr:uid="{00000000-0005-0000-0000-0000E45A0000}"/>
    <cellStyle name="Comma 97 3 6" xfId="23303" xr:uid="{00000000-0005-0000-0000-0000E55A0000}"/>
    <cellStyle name="Comma 97 3 7" xfId="23304" xr:uid="{00000000-0005-0000-0000-0000E65A0000}"/>
    <cellStyle name="Comma 97 4" xfId="23305" xr:uid="{00000000-0005-0000-0000-0000E75A0000}"/>
    <cellStyle name="Comma 97 4 2" xfId="23306" xr:uid="{00000000-0005-0000-0000-0000E85A0000}"/>
    <cellStyle name="Comma 97 4 3" xfId="23307" xr:uid="{00000000-0005-0000-0000-0000E95A0000}"/>
    <cellStyle name="Comma 97 4 4" xfId="23308" xr:uid="{00000000-0005-0000-0000-0000EA5A0000}"/>
    <cellStyle name="Comma 97 4 5" xfId="23309" xr:uid="{00000000-0005-0000-0000-0000EB5A0000}"/>
    <cellStyle name="Comma 97 4 6" xfId="23310" xr:uid="{00000000-0005-0000-0000-0000EC5A0000}"/>
    <cellStyle name="Comma 97 5" xfId="23311" xr:uid="{00000000-0005-0000-0000-0000ED5A0000}"/>
    <cellStyle name="Comma 97 6" xfId="23312" xr:uid="{00000000-0005-0000-0000-0000EE5A0000}"/>
    <cellStyle name="Comma 97 7" xfId="23313" xr:uid="{00000000-0005-0000-0000-0000EF5A0000}"/>
    <cellStyle name="Comma 97 8" xfId="23314" xr:uid="{00000000-0005-0000-0000-0000F05A0000}"/>
    <cellStyle name="Comma 97 9" xfId="23315" xr:uid="{00000000-0005-0000-0000-0000F15A0000}"/>
    <cellStyle name="Comma 98" xfId="23316" xr:uid="{00000000-0005-0000-0000-0000F25A0000}"/>
    <cellStyle name="Comma 98 2" xfId="23317" xr:uid="{00000000-0005-0000-0000-0000F35A0000}"/>
    <cellStyle name="Comma 98 2 2" xfId="23318" xr:uid="{00000000-0005-0000-0000-0000F45A0000}"/>
    <cellStyle name="Comma 98 2 2 2" xfId="23319" xr:uid="{00000000-0005-0000-0000-0000F55A0000}"/>
    <cellStyle name="Comma 98 2 2 2 2" xfId="23320" xr:uid="{00000000-0005-0000-0000-0000F65A0000}"/>
    <cellStyle name="Comma 98 2 2 2 3" xfId="23321" xr:uid="{00000000-0005-0000-0000-0000F75A0000}"/>
    <cellStyle name="Comma 98 2 2 2 4" xfId="23322" xr:uid="{00000000-0005-0000-0000-0000F85A0000}"/>
    <cellStyle name="Comma 98 2 2 2 5" xfId="23323" xr:uid="{00000000-0005-0000-0000-0000F95A0000}"/>
    <cellStyle name="Comma 98 2 2 2 6" xfId="23324" xr:uid="{00000000-0005-0000-0000-0000FA5A0000}"/>
    <cellStyle name="Comma 98 2 2 3" xfId="23325" xr:uid="{00000000-0005-0000-0000-0000FB5A0000}"/>
    <cellStyle name="Comma 98 2 2 4" xfId="23326" xr:uid="{00000000-0005-0000-0000-0000FC5A0000}"/>
    <cellStyle name="Comma 98 2 2 5" xfId="23327" xr:uid="{00000000-0005-0000-0000-0000FD5A0000}"/>
    <cellStyle name="Comma 98 2 2 6" xfId="23328" xr:uid="{00000000-0005-0000-0000-0000FE5A0000}"/>
    <cellStyle name="Comma 98 2 2 7" xfId="23329" xr:uid="{00000000-0005-0000-0000-0000FF5A0000}"/>
    <cellStyle name="Comma 98 2 3" xfId="23330" xr:uid="{00000000-0005-0000-0000-0000005B0000}"/>
    <cellStyle name="Comma 98 2 3 2" xfId="23331" xr:uid="{00000000-0005-0000-0000-0000015B0000}"/>
    <cellStyle name="Comma 98 2 3 3" xfId="23332" xr:uid="{00000000-0005-0000-0000-0000025B0000}"/>
    <cellStyle name="Comma 98 2 3 4" xfId="23333" xr:uid="{00000000-0005-0000-0000-0000035B0000}"/>
    <cellStyle name="Comma 98 2 3 5" xfId="23334" xr:uid="{00000000-0005-0000-0000-0000045B0000}"/>
    <cellStyle name="Comma 98 2 3 6" xfId="23335" xr:uid="{00000000-0005-0000-0000-0000055B0000}"/>
    <cellStyle name="Comma 98 2 4" xfId="23336" xr:uid="{00000000-0005-0000-0000-0000065B0000}"/>
    <cellStyle name="Comma 98 2 5" xfId="23337" xr:uid="{00000000-0005-0000-0000-0000075B0000}"/>
    <cellStyle name="Comma 98 2 6" xfId="23338" xr:uid="{00000000-0005-0000-0000-0000085B0000}"/>
    <cellStyle name="Comma 98 2 7" xfId="23339" xr:uid="{00000000-0005-0000-0000-0000095B0000}"/>
    <cellStyle name="Comma 98 2 8" xfId="23340" xr:uid="{00000000-0005-0000-0000-00000A5B0000}"/>
    <cellStyle name="Comma 98 3" xfId="23341" xr:uid="{00000000-0005-0000-0000-00000B5B0000}"/>
    <cellStyle name="Comma 98 3 2" xfId="23342" xr:uid="{00000000-0005-0000-0000-00000C5B0000}"/>
    <cellStyle name="Comma 98 3 2 2" xfId="23343" xr:uid="{00000000-0005-0000-0000-00000D5B0000}"/>
    <cellStyle name="Comma 98 3 2 3" xfId="23344" xr:uid="{00000000-0005-0000-0000-00000E5B0000}"/>
    <cellStyle name="Comma 98 3 2 4" xfId="23345" xr:uid="{00000000-0005-0000-0000-00000F5B0000}"/>
    <cellStyle name="Comma 98 3 2 5" xfId="23346" xr:uid="{00000000-0005-0000-0000-0000105B0000}"/>
    <cellStyle name="Comma 98 3 2 6" xfId="23347" xr:uid="{00000000-0005-0000-0000-0000115B0000}"/>
    <cellStyle name="Comma 98 3 3" xfId="23348" xr:uid="{00000000-0005-0000-0000-0000125B0000}"/>
    <cellStyle name="Comma 98 3 4" xfId="23349" xr:uid="{00000000-0005-0000-0000-0000135B0000}"/>
    <cellStyle name="Comma 98 3 5" xfId="23350" xr:uid="{00000000-0005-0000-0000-0000145B0000}"/>
    <cellStyle name="Comma 98 3 6" xfId="23351" xr:uid="{00000000-0005-0000-0000-0000155B0000}"/>
    <cellStyle name="Comma 98 3 7" xfId="23352" xr:uid="{00000000-0005-0000-0000-0000165B0000}"/>
    <cellStyle name="Comma 98 4" xfId="23353" xr:uid="{00000000-0005-0000-0000-0000175B0000}"/>
    <cellStyle name="Comma 98 4 2" xfId="23354" xr:uid="{00000000-0005-0000-0000-0000185B0000}"/>
    <cellStyle name="Comma 98 4 3" xfId="23355" xr:uid="{00000000-0005-0000-0000-0000195B0000}"/>
    <cellStyle name="Comma 98 4 4" xfId="23356" xr:uid="{00000000-0005-0000-0000-00001A5B0000}"/>
    <cellStyle name="Comma 98 4 5" xfId="23357" xr:uid="{00000000-0005-0000-0000-00001B5B0000}"/>
    <cellStyle name="Comma 98 4 6" xfId="23358" xr:uid="{00000000-0005-0000-0000-00001C5B0000}"/>
    <cellStyle name="Comma 98 5" xfId="23359" xr:uid="{00000000-0005-0000-0000-00001D5B0000}"/>
    <cellStyle name="Comma 98 6" xfId="23360" xr:uid="{00000000-0005-0000-0000-00001E5B0000}"/>
    <cellStyle name="Comma 98 7" xfId="23361" xr:uid="{00000000-0005-0000-0000-00001F5B0000}"/>
    <cellStyle name="Comma 98 8" xfId="23362" xr:uid="{00000000-0005-0000-0000-0000205B0000}"/>
    <cellStyle name="Comma 98 9" xfId="23363" xr:uid="{00000000-0005-0000-0000-0000215B0000}"/>
    <cellStyle name="Comma 99" xfId="23364" xr:uid="{00000000-0005-0000-0000-0000225B0000}"/>
    <cellStyle name="Comma 99 2" xfId="23365" xr:uid="{00000000-0005-0000-0000-0000235B0000}"/>
    <cellStyle name="Comma 99 2 2" xfId="23366" xr:uid="{00000000-0005-0000-0000-0000245B0000}"/>
    <cellStyle name="Comma 99 2 2 2" xfId="23367" xr:uid="{00000000-0005-0000-0000-0000255B0000}"/>
    <cellStyle name="Comma 99 2 2 2 2" xfId="23368" xr:uid="{00000000-0005-0000-0000-0000265B0000}"/>
    <cellStyle name="Comma 99 2 2 2 3" xfId="23369" xr:uid="{00000000-0005-0000-0000-0000275B0000}"/>
    <cellStyle name="Comma 99 2 2 2 4" xfId="23370" xr:uid="{00000000-0005-0000-0000-0000285B0000}"/>
    <cellStyle name="Comma 99 2 2 2 5" xfId="23371" xr:uid="{00000000-0005-0000-0000-0000295B0000}"/>
    <cellStyle name="Comma 99 2 2 2 6" xfId="23372" xr:uid="{00000000-0005-0000-0000-00002A5B0000}"/>
    <cellStyle name="Comma 99 2 2 3" xfId="23373" xr:uid="{00000000-0005-0000-0000-00002B5B0000}"/>
    <cellStyle name="Comma 99 2 2 4" xfId="23374" xr:uid="{00000000-0005-0000-0000-00002C5B0000}"/>
    <cellStyle name="Comma 99 2 2 5" xfId="23375" xr:uid="{00000000-0005-0000-0000-00002D5B0000}"/>
    <cellStyle name="Comma 99 2 2 6" xfId="23376" xr:uid="{00000000-0005-0000-0000-00002E5B0000}"/>
    <cellStyle name="Comma 99 2 2 7" xfId="23377" xr:uid="{00000000-0005-0000-0000-00002F5B0000}"/>
    <cellStyle name="Comma 99 2 3" xfId="23378" xr:uid="{00000000-0005-0000-0000-0000305B0000}"/>
    <cellStyle name="Comma 99 2 3 2" xfId="23379" xr:uid="{00000000-0005-0000-0000-0000315B0000}"/>
    <cellStyle name="Comma 99 2 3 3" xfId="23380" xr:uid="{00000000-0005-0000-0000-0000325B0000}"/>
    <cellStyle name="Comma 99 2 3 4" xfId="23381" xr:uid="{00000000-0005-0000-0000-0000335B0000}"/>
    <cellStyle name="Comma 99 2 3 5" xfId="23382" xr:uid="{00000000-0005-0000-0000-0000345B0000}"/>
    <cellStyle name="Comma 99 2 3 6" xfId="23383" xr:uid="{00000000-0005-0000-0000-0000355B0000}"/>
    <cellStyle name="Comma 99 2 4" xfId="23384" xr:uid="{00000000-0005-0000-0000-0000365B0000}"/>
    <cellStyle name="Comma 99 2 5" xfId="23385" xr:uid="{00000000-0005-0000-0000-0000375B0000}"/>
    <cellStyle name="Comma 99 2 6" xfId="23386" xr:uid="{00000000-0005-0000-0000-0000385B0000}"/>
    <cellStyle name="Comma 99 2 7" xfId="23387" xr:uid="{00000000-0005-0000-0000-0000395B0000}"/>
    <cellStyle name="Comma 99 2 8" xfId="23388" xr:uid="{00000000-0005-0000-0000-00003A5B0000}"/>
    <cellStyle name="Comma 99 3" xfId="23389" xr:uid="{00000000-0005-0000-0000-00003B5B0000}"/>
    <cellStyle name="Comma 99 3 2" xfId="23390" xr:uid="{00000000-0005-0000-0000-00003C5B0000}"/>
    <cellStyle name="Comma 99 3 2 2" xfId="23391" xr:uid="{00000000-0005-0000-0000-00003D5B0000}"/>
    <cellStyle name="Comma 99 3 2 3" xfId="23392" xr:uid="{00000000-0005-0000-0000-00003E5B0000}"/>
    <cellStyle name="Comma 99 3 2 4" xfId="23393" xr:uid="{00000000-0005-0000-0000-00003F5B0000}"/>
    <cellStyle name="Comma 99 3 2 5" xfId="23394" xr:uid="{00000000-0005-0000-0000-0000405B0000}"/>
    <cellStyle name="Comma 99 3 2 6" xfId="23395" xr:uid="{00000000-0005-0000-0000-0000415B0000}"/>
    <cellStyle name="Comma 99 3 3" xfId="23396" xr:uid="{00000000-0005-0000-0000-0000425B0000}"/>
    <cellStyle name="Comma 99 3 4" xfId="23397" xr:uid="{00000000-0005-0000-0000-0000435B0000}"/>
    <cellStyle name="Comma 99 3 5" xfId="23398" xr:uid="{00000000-0005-0000-0000-0000445B0000}"/>
    <cellStyle name="Comma 99 3 6" xfId="23399" xr:uid="{00000000-0005-0000-0000-0000455B0000}"/>
    <cellStyle name="Comma 99 3 7" xfId="23400" xr:uid="{00000000-0005-0000-0000-0000465B0000}"/>
    <cellStyle name="Comma 99 4" xfId="23401" xr:uid="{00000000-0005-0000-0000-0000475B0000}"/>
    <cellStyle name="Comma 99 4 2" xfId="23402" xr:uid="{00000000-0005-0000-0000-0000485B0000}"/>
    <cellStyle name="Comma 99 4 3" xfId="23403" xr:uid="{00000000-0005-0000-0000-0000495B0000}"/>
    <cellStyle name="Comma 99 4 4" xfId="23404" xr:uid="{00000000-0005-0000-0000-00004A5B0000}"/>
    <cellStyle name="Comma 99 4 5" xfId="23405" xr:uid="{00000000-0005-0000-0000-00004B5B0000}"/>
    <cellStyle name="Comma 99 4 6" xfId="23406" xr:uid="{00000000-0005-0000-0000-00004C5B0000}"/>
    <cellStyle name="Comma 99 5" xfId="23407" xr:uid="{00000000-0005-0000-0000-00004D5B0000}"/>
    <cellStyle name="Comma 99 6" xfId="23408" xr:uid="{00000000-0005-0000-0000-00004E5B0000}"/>
    <cellStyle name="Comma 99 7" xfId="23409" xr:uid="{00000000-0005-0000-0000-00004F5B0000}"/>
    <cellStyle name="Comma 99 8" xfId="23410" xr:uid="{00000000-0005-0000-0000-0000505B0000}"/>
    <cellStyle name="Comma 99 9" xfId="23411" xr:uid="{00000000-0005-0000-0000-0000515B0000}"/>
    <cellStyle name="Comma0" xfId="23412" xr:uid="{00000000-0005-0000-0000-0000525B0000}"/>
    <cellStyle name="Company Name" xfId="23413" xr:uid="{00000000-0005-0000-0000-0000535B0000}"/>
    <cellStyle name="Cover Link Note" xfId="23414" xr:uid="{00000000-0005-0000-0000-0000545B0000}"/>
    <cellStyle name="Currency" xfId="2" builtinId="4" hidden="1"/>
    <cellStyle name="Currency [0]" xfId="5" builtinId="7" hidden="1"/>
    <cellStyle name="Currency 0" xfId="23415" xr:uid="{00000000-0005-0000-0000-0000575B0000}"/>
    <cellStyle name="Currency 10" xfId="23416" xr:uid="{00000000-0005-0000-0000-0000585B0000}"/>
    <cellStyle name="Currency 11" xfId="23417" xr:uid="{00000000-0005-0000-0000-0000595B0000}"/>
    <cellStyle name="Currency 11 2" xfId="23418" xr:uid="{00000000-0005-0000-0000-00005A5B0000}"/>
    <cellStyle name="Currency 11 3" xfId="23419" xr:uid="{00000000-0005-0000-0000-00005B5B0000}"/>
    <cellStyle name="Currency 11 4" xfId="23420" xr:uid="{00000000-0005-0000-0000-00005C5B0000}"/>
    <cellStyle name="Currency 12" xfId="23421" xr:uid="{00000000-0005-0000-0000-00005D5B0000}"/>
    <cellStyle name="Currency 12 10" xfId="23422" xr:uid="{00000000-0005-0000-0000-00005E5B0000}"/>
    <cellStyle name="Currency 12 2" xfId="23423" xr:uid="{00000000-0005-0000-0000-00005F5B0000}"/>
    <cellStyle name="Currency 12 2 2" xfId="23424" xr:uid="{00000000-0005-0000-0000-0000605B0000}"/>
    <cellStyle name="Currency 12 2 2 2" xfId="23425" xr:uid="{00000000-0005-0000-0000-0000615B0000}"/>
    <cellStyle name="Currency 12 2 2 2 2" xfId="23426" xr:uid="{00000000-0005-0000-0000-0000625B0000}"/>
    <cellStyle name="Currency 12 2 2 2 2 2" xfId="23427" xr:uid="{00000000-0005-0000-0000-0000635B0000}"/>
    <cellStyle name="Currency 12 2 2 2 2 3" xfId="23428" xr:uid="{00000000-0005-0000-0000-0000645B0000}"/>
    <cellStyle name="Currency 12 2 2 2 2 4" xfId="23429" xr:uid="{00000000-0005-0000-0000-0000655B0000}"/>
    <cellStyle name="Currency 12 2 2 2 2 5" xfId="23430" xr:uid="{00000000-0005-0000-0000-0000665B0000}"/>
    <cellStyle name="Currency 12 2 2 2 2 6" xfId="23431" xr:uid="{00000000-0005-0000-0000-0000675B0000}"/>
    <cellStyle name="Currency 12 2 2 2 3" xfId="23432" xr:uid="{00000000-0005-0000-0000-0000685B0000}"/>
    <cellStyle name="Currency 12 2 2 2 4" xfId="23433" xr:uid="{00000000-0005-0000-0000-0000695B0000}"/>
    <cellStyle name="Currency 12 2 2 2 5" xfId="23434" xr:uid="{00000000-0005-0000-0000-00006A5B0000}"/>
    <cellStyle name="Currency 12 2 2 2 6" xfId="23435" xr:uid="{00000000-0005-0000-0000-00006B5B0000}"/>
    <cellStyle name="Currency 12 2 2 2 7" xfId="23436" xr:uid="{00000000-0005-0000-0000-00006C5B0000}"/>
    <cellStyle name="Currency 12 2 2 3" xfId="23437" xr:uid="{00000000-0005-0000-0000-00006D5B0000}"/>
    <cellStyle name="Currency 12 2 2 3 2" xfId="23438" xr:uid="{00000000-0005-0000-0000-00006E5B0000}"/>
    <cellStyle name="Currency 12 2 2 3 3" xfId="23439" xr:uid="{00000000-0005-0000-0000-00006F5B0000}"/>
    <cellStyle name="Currency 12 2 2 3 4" xfId="23440" xr:uid="{00000000-0005-0000-0000-0000705B0000}"/>
    <cellStyle name="Currency 12 2 2 3 5" xfId="23441" xr:uid="{00000000-0005-0000-0000-0000715B0000}"/>
    <cellStyle name="Currency 12 2 2 3 6" xfId="23442" xr:uid="{00000000-0005-0000-0000-0000725B0000}"/>
    <cellStyle name="Currency 12 2 2 4" xfId="23443" xr:uid="{00000000-0005-0000-0000-0000735B0000}"/>
    <cellStyle name="Currency 12 2 2 5" xfId="23444" xr:uid="{00000000-0005-0000-0000-0000745B0000}"/>
    <cellStyle name="Currency 12 2 2 6" xfId="23445" xr:uid="{00000000-0005-0000-0000-0000755B0000}"/>
    <cellStyle name="Currency 12 2 2 7" xfId="23446" xr:uid="{00000000-0005-0000-0000-0000765B0000}"/>
    <cellStyle name="Currency 12 2 2 8" xfId="23447" xr:uid="{00000000-0005-0000-0000-0000775B0000}"/>
    <cellStyle name="Currency 12 2 3" xfId="23448" xr:uid="{00000000-0005-0000-0000-0000785B0000}"/>
    <cellStyle name="Currency 12 2 3 2" xfId="23449" xr:uid="{00000000-0005-0000-0000-0000795B0000}"/>
    <cellStyle name="Currency 12 2 3 2 2" xfId="23450" xr:uid="{00000000-0005-0000-0000-00007A5B0000}"/>
    <cellStyle name="Currency 12 2 3 2 3" xfId="23451" xr:uid="{00000000-0005-0000-0000-00007B5B0000}"/>
    <cellStyle name="Currency 12 2 3 2 4" xfId="23452" xr:uid="{00000000-0005-0000-0000-00007C5B0000}"/>
    <cellStyle name="Currency 12 2 3 2 5" xfId="23453" xr:uid="{00000000-0005-0000-0000-00007D5B0000}"/>
    <cellStyle name="Currency 12 2 3 2 6" xfId="23454" xr:uid="{00000000-0005-0000-0000-00007E5B0000}"/>
    <cellStyle name="Currency 12 2 3 3" xfId="23455" xr:uid="{00000000-0005-0000-0000-00007F5B0000}"/>
    <cellStyle name="Currency 12 2 3 4" xfId="23456" xr:uid="{00000000-0005-0000-0000-0000805B0000}"/>
    <cellStyle name="Currency 12 2 3 5" xfId="23457" xr:uid="{00000000-0005-0000-0000-0000815B0000}"/>
    <cellStyle name="Currency 12 2 3 6" xfId="23458" xr:uid="{00000000-0005-0000-0000-0000825B0000}"/>
    <cellStyle name="Currency 12 2 3 7" xfId="23459" xr:uid="{00000000-0005-0000-0000-0000835B0000}"/>
    <cellStyle name="Currency 12 2 4" xfId="23460" xr:uid="{00000000-0005-0000-0000-0000845B0000}"/>
    <cellStyle name="Currency 12 2 4 2" xfId="23461" xr:uid="{00000000-0005-0000-0000-0000855B0000}"/>
    <cellStyle name="Currency 12 2 4 3" xfId="23462" xr:uid="{00000000-0005-0000-0000-0000865B0000}"/>
    <cellStyle name="Currency 12 2 4 4" xfId="23463" xr:uid="{00000000-0005-0000-0000-0000875B0000}"/>
    <cellStyle name="Currency 12 2 4 5" xfId="23464" xr:uid="{00000000-0005-0000-0000-0000885B0000}"/>
    <cellStyle name="Currency 12 2 4 6" xfId="23465" xr:uid="{00000000-0005-0000-0000-0000895B0000}"/>
    <cellStyle name="Currency 12 2 5" xfId="23466" xr:uid="{00000000-0005-0000-0000-00008A5B0000}"/>
    <cellStyle name="Currency 12 2 6" xfId="23467" xr:uid="{00000000-0005-0000-0000-00008B5B0000}"/>
    <cellStyle name="Currency 12 2 7" xfId="23468" xr:uid="{00000000-0005-0000-0000-00008C5B0000}"/>
    <cellStyle name="Currency 12 2 8" xfId="23469" xr:uid="{00000000-0005-0000-0000-00008D5B0000}"/>
    <cellStyle name="Currency 12 2 9" xfId="23470" xr:uid="{00000000-0005-0000-0000-00008E5B0000}"/>
    <cellStyle name="Currency 12 3" xfId="23471" xr:uid="{00000000-0005-0000-0000-00008F5B0000}"/>
    <cellStyle name="Currency 12 3 2" xfId="23472" xr:uid="{00000000-0005-0000-0000-0000905B0000}"/>
    <cellStyle name="Currency 12 3 2 2" xfId="23473" xr:uid="{00000000-0005-0000-0000-0000915B0000}"/>
    <cellStyle name="Currency 12 3 2 2 2" xfId="23474" xr:uid="{00000000-0005-0000-0000-0000925B0000}"/>
    <cellStyle name="Currency 12 3 2 2 3" xfId="23475" xr:uid="{00000000-0005-0000-0000-0000935B0000}"/>
    <cellStyle name="Currency 12 3 2 2 4" xfId="23476" xr:uid="{00000000-0005-0000-0000-0000945B0000}"/>
    <cellStyle name="Currency 12 3 2 2 5" xfId="23477" xr:uid="{00000000-0005-0000-0000-0000955B0000}"/>
    <cellStyle name="Currency 12 3 2 2 6" xfId="23478" xr:uid="{00000000-0005-0000-0000-0000965B0000}"/>
    <cellStyle name="Currency 12 3 2 3" xfId="23479" xr:uid="{00000000-0005-0000-0000-0000975B0000}"/>
    <cellStyle name="Currency 12 3 2 4" xfId="23480" xr:uid="{00000000-0005-0000-0000-0000985B0000}"/>
    <cellStyle name="Currency 12 3 2 5" xfId="23481" xr:uid="{00000000-0005-0000-0000-0000995B0000}"/>
    <cellStyle name="Currency 12 3 2 6" xfId="23482" xr:uid="{00000000-0005-0000-0000-00009A5B0000}"/>
    <cellStyle name="Currency 12 3 2 7" xfId="23483" xr:uid="{00000000-0005-0000-0000-00009B5B0000}"/>
    <cellStyle name="Currency 12 3 3" xfId="23484" xr:uid="{00000000-0005-0000-0000-00009C5B0000}"/>
    <cellStyle name="Currency 12 3 3 2" xfId="23485" xr:uid="{00000000-0005-0000-0000-00009D5B0000}"/>
    <cellStyle name="Currency 12 3 3 3" xfId="23486" xr:uid="{00000000-0005-0000-0000-00009E5B0000}"/>
    <cellStyle name="Currency 12 3 3 4" xfId="23487" xr:uid="{00000000-0005-0000-0000-00009F5B0000}"/>
    <cellStyle name="Currency 12 3 3 5" xfId="23488" xr:uid="{00000000-0005-0000-0000-0000A05B0000}"/>
    <cellStyle name="Currency 12 3 3 6" xfId="23489" xr:uid="{00000000-0005-0000-0000-0000A15B0000}"/>
    <cellStyle name="Currency 12 3 4" xfId="23490" xr:uid="{00000000-0005-0000-0000-0000A25B0000}"/>
    <cellStyle name="Currency 12 3 5" xfId="23491" xr:uid="{00000000-0005-0000-0000-0000A35B0000}"/>
    <cellStyle name="Currency 12 3 6" xfId="23492" xr:uid="{00000000-0005-0000-0000-0000A45B0000}"/>
    <cellStyle name="Currency 12 3 7" xfId="23493" xr:uid="{00000000-0005-0000-0000-0000A55B0000}"/>
    <cellStyle name="Currency 12 3 8" xfId="23494" xr:uid="{00000000-0005-0000-0000-0000A65B0000}"/>
    <cellStyle name="Currency 12 4" xfId="23495" xr:uid="{00000000-0005-0000-0000-0000A75B0000}"/>
    <cellStyle name="Currency 12 4 2" xfId="23496" xr:uid="{00000000-0005-0000-0000-0000A85B0000}"/>
    <cellStyle name="Currency 12 4 2 2" xfId="23497" xr:uid="{00000000-0005-0000-0000-0000A95B0000}"/>
    <cellStyle name="Currency 12 4 2 3" xfId="23498" xr:uid="{00000000-0005-0000-0000-0000AA5B0000}"/>
    <cellStyle name="Currency 12 4 2 4" xfId="23499" xr:uid="{00000000-0005-0000-0000-0000AB5B0000}"/>
    <cellStyle name="Currency 12 4 2 5" xfId="23500" xr:uid="{00000000-0005-0000-0000-0000AC5B0000}"/>
    <cellStyle name="Currency 12 4 2 6" xfId="23501" xr:uid="{00000000-0005-0000-0000-0000AD5B0000}"/>
    <cellStyle name="Currency 12 4 3" xfId="23502" xr:uid="{00000000-0005-0000-0000-0000AE5B0000}"/>
    <cellStyle name="Currency 12 4 4" xfId="23503" xr:uid="{00000000-0005-0000-0000-0000AF5B0000}"/>
    <cellStyle name="Currency 12 4 5" xfId="23504" xr:uid="{00000000-0005-0000-0000-0000B05B0000}"/>
    <cellStyle name="Currency 12 4 6" xfId="23505" xr:uid="{00000000-0005-0000-0000-0000B15B0000}"/>
    <cellStyle name="Currency 12 4 7" xfId="23506" xr:uid="{00000000-0005-0000-0000-0000B25B0000}"/>
    <cellStyle name="Currency 12 5" xfId="23507" xr:uid="{00000000-0005-0000-0000-0000B35B0000}"/>
    <cellStyle name="Currency 12 5 2" xfId="23508" xr:uid="{00000000-0005-0000-0000-0000B45B0000}"/>
    <cellStyle name="Currency 12 5 3" xfId="23509" xr:uid="{00000000-0005-0000-0000-0000B55B0000}"/>
    <cellStyle name="Currency 12 5 4" xfId="23510" xr:uid="{00000000-0005-0000-0000-0000B65B0000}"/>
    <cellStyle name="Currency 12 5 5" xfId="23511" xr:uid="{00000000-0005-0000-0000-0000B75B0000}"/>
    <cellStyle name="Currency 12 5 6" xfId="23512" xr:uid="{00000000-0005-0000-0000-0000B85B0000}"/>
    <cellStyle name="Currency 12 6" xfId="23513" xr:uid="{00000000-0005-0000-0000-0000B95B0000}"/>
    <cellStyle name="Currency 12 7" xfId="23514" xr:uid="{00000000-0005-0000-0000-0000BA5B0000}"/>
    <cellStyle name="Currency 12 8" xfId="23515" xr:uid="{00000000-0005-0000-0000-0000BB5B0000}"/>
    <cellStyle name="Currency 12 9" xfId="23516" xr:uid="{00000000-0005-0000-0000-0000BC5B0000}"/>
    <cellStyle name="Currency 13" xfId="23517" xr:uid="{00000000-0005-0000-0000-0000BD5B0000}"/>
    <cellStyle name="Currency 13 10" xfId="23518" xr:uid="{00000000-0005-0000-0000-0000BE5B0000}"/>
    <cellStyle name="Currency 13 2" xfId="23519" xr:uid="{00000000-0005-0000-0000-0000BF5B0000}"/>
    <cellStyle name="Currency 13 2 2" xfId="23520" xr:uid="{00000000-0005-0000-0000-0000C05B0000}"/>
    <cellStyle name="Currency 13 2 2 2" xfId="23521" xr:uid="{00000000-0005-0000-0000-0000C15B0000}"/>
    <cellStyle name="Currency 13 2 2 2 2" xfId="23522" xr:uid="{00000000-0005-0000-0000-0000C25B0000}"/>
    <cellStyle name="Currency 13 2 2 2 2 2" xfId="23523" xr:uid="{00000000-0005-0000-0000-0000C35B0000}"/>
    <cellStyle name="Currency 13 2 2 2 2 3" xfId="23524" xr:uid="{00000000-0005-0000-0000-0000C45B0000}"/>
    <cellStyle name="Currency 13 2 2 2 2 4" xfId="23525" xr:uid="{00000000-0005-0000-0000-0000C55B0000}"/>
    <cellStyle name="Currency 13 2 2 2 2 5" xfId="23526" xr:uid="{00000000-0005-0000-0000-0000C65B0000}"/>
    <cellStyle name="Currency 13 2 2 2 2 6" xfId="23527" xr:uid="{00000000-0005-0000-0000-0000C75B0000}"/>
    <cellStyle name="Currency 13 2 2 2 3" xfId="23528" xr:uid="{00000000-0005-0000-0000-0000C85B0000}"/>
    <cellStyle name="Currency 13 2 2 2 4" xfId="23529" xr:uid="{00000000-0005-0000-0000-0000C95B0000}"/>
    <cellStyle name="Currency 13 2 2 2 5" xfId="23530" xr:uid="{00000000-0005-0000-0000-0000CA5B0000}"/>
    <cellStyle name="Currency 13 2 2 2 6" xfId="23531" xr:uid="{00000000-0005-0000-0000-0000CB5B0000}"/>
    <cellStyle name="Currency 13 2 2 2 7" xfId="23532" xr:uid="{00000000-0005-0000-0000-0000CC5B0000}"/>
    <cellStyle name="Currency 13 2 2 3" xfId="23533" xr:uid="{00000000-0005-0000-0000-0000CD5B0000}"/>
    <cellStyle name="Currency 13 2 2 3 2" xfId="23534" xr:uid="{00000000-0005-0000-0000-0000CE5B0000}"/>
    <cellStyle name="Currency 13 2 2 3 3" xfId="23535" xr:uid="{00000000-0005-0000-0000-0000CF5B0000}"/>
    <cellStyle name="Currency 13 2 2 3 4" xfId="23536" xr:uid="{00000000-0005-0000-0000-0000D05B0000}"/>
    <cellStyle name="Currency 13 2 2 3 5" xfId="23537" xr:uid="{00000000-0005-0000-0000-0000D15B0000}"/>
    <cellStyle name="Currency 13 2 2 3 6" xfId="23538" xr:uid="{00000000-0005-0000-0000-0000D25B0000}"/>
    <cellStyle name="Currency 13 2 2 4" xfId="23539" xr:uid="{00000000-0005-0000-0000-0000D35B0000}"/>
    <cellStyle name="Currency 13 2 2 5" xfId="23540" xr:uid="{00000000-0005-0000-0000-0000D45B0000}"/>
    <cellStyle name="Currency 13 2 2 6" xfId="23541" xr:uid="{00000000-0005-0000-0000-0000D55B0000}"/>
    <cellStyle name="Currency 13 2 2 7" xfId="23542" xr:uid="{00000000-0005-0000-0000-0000D65B0000}"/>
    <cellStyle name="Currency 13 2 2 8" xfId="23543" xr:uid="{00000000-0005-0000-0000-0000D75B0000}"/>
    <cellStyle name="Currency 13 2 3" xfId="23544" xr:uid="{00000000-0005-0000-0000-0000D85B0000}"/>
    <cellStyle name="Currency 13 2 3 2" xfId="23545" xr:uid="{00000000-0005-0000-0000-0000D95B0000}"/>
    <cellStyle name="Currency 13 2 3 2 2" xfId="23546" xr:uid="{00000000-0005-0000-0000-0000DA5B0000}"/>
    <cellStyle name="Currency 13 2 3 2 3" xfId="23547" xr:uid="{00000000-0005-0000-0000-0000DB5B0000}"/>
    <cellStyle name="Currency 13 2 3 2 4" xfId="23548" xr:uid="{00000000-0005-0000-0000-0000DC5B0000}"/>
    <cellStyle name="Currency 13 2 3 2 5" xfId="23549" xr:uid="{00000000-0005-0000-0000-0000DD5B0000}"/>
    <cellStyle name="Currency 13 2 3 2 6" xfId="23550" xr:uid="{00000000-0005-0000-0000-0000DE5B0000}"/>
    <cellStyle name="Currency 13 2 3 3" xfId="23551" xr:uid="{00000000-0005-0000-0000-0000DF5B0000}"/>
    <cellStyle name="Currency 13 2 3 4" xfId="23552" xr:uid="{00000000-0005-0000-0000-0000E05B0000}"/>
    <cellStyle name="Currency 13 2 3 5" xfId="23553" xr:uid="{00000000-0005-0000-0000-0000E15B0000}"/>
    <cellStyle name="Currency 13 2 3 6" xfId="23554" xr:uid="{00000000-0005-0000-0000-0000E25B0000}"/>
    <cellStyle name="Currency 13 2 3 7" xfId="23555" xr:uid="{00000000-0005-0000-0000-0000E35B0000}"/>
    <cellStyle name="Currency 13 2 4" xfId="23556" xr:uid="{00000000-0005-0000-0000-0000E45B0000}"/>
    <cellStyle name="Currency 13 2 4 2" xfId="23557" xr:uid="{00000000-0005-0000-0000-0000E55B0000}"/>
    <cellStyle name="Currency 13 2 4 3" xfId="23558" xr:uid="{00000000-0005-0000-0000-0000E65B0000}"/>
    <cellStyle name="Currency 13 2 4 4" xfId="23559" xr:uid="{00000000-0005-0000-0000-0000E75B0000}"/>
    <cellStyle name="Currency 13 2 4 5" xfId="23560" xr:uid="{00000000-0005-0000-0000-0000E85B0000}"/>
    <cellStyle name="Currency 13 2 4 6" xfId="23561" xr:uid="{00000000-0005-0000-0000-0000E95B0000}"/>
    <cellStyle name="Currency 13 2 5" xfId="23562" xr:uid="{00000000-0005-0000-0000-0000EA5B0000}"/>
    <cellStyle name="Currency 13 2 6" xfId="23563" xr:uid="{00000000-0005-0000-0000-0000EB5B0000}"/>
    <cellStyle name="Currency 13 2 7" xfId="23564" xr:uid="{00000000-0005-0000-0000-0000EC5B0000}"/>
    <cellStyle name="Currency 13 2 8" xfId="23565" xr:uid="{00000000-0005-0000-0000-0000ED5B0000}"/>
    <cellStyle name="Currency 13 2 9" xfId="23566" xr:uid="{00000000-0005-0000-0000-0000EE5B0000}"/>
    <cellStyle name="Currency 13 3" xfId="23567" xr:uid="{00000000-0005-0000-0000-0000EF5B0000}"/>
    <cellStyle name="Currency 13 3 2" xfId="23568" xr:uid="{00000000-0005-0000-0000-0000F05B0000}"/>
    <cellStyle name="Currency 13 3 2 2" xfId="23569" xr:uid="{00000000-0005-0000-0000-0000F15B0000}"/>
    <cellStyle name="Currency 13 3 2 2 2" xfId="23570" xr:uid="{00000000-0005-0000-0000-0000F25B0000}"/>
    <cellStyle name="Currency 13 3 2 2 3" xfId="23571" xr:uid="{00000000-0005-0000-0000-0000F35B0000}"/>
    <cellStyle name="Currency 13 3 2 2 4" xfId="23572" xr:uid="{00000000-0005-0000-0000-0000F45B0000}"/>
    <cellStyle name="Currency 13 3 2 2 5" xfId="23573" xr:uid="{00000000-0005-0000-0000-0000F55B0000}"/>
    <cellStyle name="Currency 13 3 2 2 6" xfId="23574" xr:uid="{00000000-0005-0000-0000-0000F65B0000}"/>
    <cellStyle name="Currency 13 3 2 3" xfId="23575" xr:uid="{00000000-0005-0000-0000-0000F75B0000}"/>
    <cellStyle name="Currency 13 3 2 4" xfId="23576" xr:uid="{00000000-0005-0000-0000-0000F85B0000}"/>
    <cellStyle name="Currency 13 3 2 5" xfId="23577" xr:uid="{00000000-0005-0000-0000-0000F95B0000}"/>
    <cellStyle name="Currency 13 3 2 6" xfId="23578" xr:uid="{00000000-0005-0000-0000-0000FA5B0000}"/>
    <cellStyle name="Currency 13 3 2 7" xfId="23579" xr:uid="{00000000-0005-0000-0000-0000FB5B0000}"/>
    <cellStyle name="Currency 13 3 3" xfId="23580" xr:uid="{00000000-0005-0000-0000-0000FC5B0000}"/>
    <cellStyle name="Currency 13 3 3 2" xfId="23581" xr:uid="{00000000-0005-0000-0000-0000FD5B0000}"/>
    <cellStyle name="Currency 13 3 3 3" xfId="23582" xr:uid="{00000000-0005-0000-0000-0000FE5B0000}"/>
    <cellStyle name="Currency 13 3 3 4" xfId="23583" xr:uid="{00000000-0005-0000-0000-0000FF5B0000}"/>
    <cellStyle name="Currency 13 3 3 5" xfId="23584" xr:uid="{00000000-0005-0000-0000-0000005C0000}"/>
    <cellStyle name="Currency 13 3 3 6" xfId="23585" xr:uid="{00000000-0005-0000-0000-0000015C0000}"/>
    <cellStyle name="Currency 13 3 4" xfId="23586" xr:uid="{00000000-0005-0000-0000-0000025C0000}"/>
    <cellStyle name="Currency 13 3 5" xfId="23587" xr:uid="{00000000-0005-0000-0000-0000035C0000}"/>
    <cellStyle name="Currency 13 3 6" xfId="23588" xr:uid="{00000000-0005-0000-0000-0000045C0000}"/>
    <cellStyle name="Currency 13 3 7" xfId="23589" xr:uid="{00000000-0005-0000-0000-0000055C0000}"/>
    <cellStyle name="Currency 13 3 8" xfId="23590" xr:uid="{00000000-0005-0000-0000-0000065C0000}"/>
    <cellStyle name="Currency 13 4" xfId="23591" xr:uid="{00000000-0005-0000-0000-0000075C0000}"/>
    <cellStyle name="Currency 13 4 2" xfId="23592" xr:uid="{00000000-0005-0000-0000-0000085C0000}"/>
    <cellStyle name="Currency 13 4 2 2" xfId="23593" xr:uid="{00000000-0005-0000-0000-0000095C0000}"/>
    <cellStyle name="Currency 13 4 2 3" xfId="23594" xr:uid="{00000000-0005-0000-0000-00000A5C0000}"/>
    <cellStyle name="Currency 13 4 2 4" xfId="23595" xr:uid="{00000000-0005-0000-0000-00000B5C0000}"/>
    <cellStyle name="Currency 13 4 2 5" xfId="23596" xr:uid="{00000000-0005-0000-0000-00000C5C0000}"/>
    <cellStyle name="Currency 13 4 2 6" xfId="23597" xr:uid="{00000000-0005-0000-0000-00000D5C0000}"/>
    <cellStyle name="Currency 13 4 3" xfId="23598" xr:uid="{00000000-0005-0000-0000-00000E5C0000}"/>
    <cellStyle name="Currency 13 4 4" xfId="23599" xr:uid="{00000000-0005-0000-0000-00000F5C0000}"/>
    <cellStyle name="Currency 13 4 5" xfId="23600" xr:uid="{00000000-0005-0000-0000-0000105C0000}"/>
    <cellStyle name="Currency 13 4 6" xfId="23601" xr:uid="{00000000-0005-0000-0000-0000115C0000}"/>
    <cellStyle name="Currency 13 4 7" xfId="23602" xr:uid="{00000000-0005-0000-0000-0000125C0000}"/>
    <cellStyle name="Currency 13 5" xfId="23603" xr:uid="{00000000-0005-0000-0000-0000135C0000}"/>
    <cellStyle name="Currency 13 5 2" xfId="23604" xr:uid="{00000000-0005-0000-0000-0000145C0000}"/>
    <cellStyle name="Currency 13 5 3" xfId="23605" xr:uid="{00000000-0005-0000-0000-0000155C0000}"/>
    <cellStyle name="Currency 13 5 4" xfId="23606" xr:uid="{00000000-0005-0000-0000-0000165C0000}"/>
    <cellStyle name="Currency 13 5 5" xfId="23607" xr:uid="{00000000-0005-0000-0000-0000175C0000}"/>
    <cellStyle name="Currency 13 5 6" xfId="23608" xr:uid="{00000000-0005-0000-0000-0000185C0000}"/>
    <cellStyle name="Currency 13 6" xfId="23609" xr:uid="{00000000-0005-0000-0000-0000195C0000}"/>
    <cellStyle name="Currency 13 7" xfId="23610" xr:uid="{00000000-0005-0000-0000-00001A5C0000}"/>
    <cellStyle name="Currency 13 8" xfId="23611" xr:uid="{00000000-0005-0000-0000-00001B5C0000}"/>
    <cellStyle name="Currency 13 9" xfId="23612" xr:uid="{00000000-0005-0000-0000-00001C5C0000}"/>
    <cellStyle name="Currency 14" xfId="23613" xr:uid="{00000000-0005-0000-0000-00001D5C0000}"/>
    <cellStyle name="Currency 14 10" xfId="23614" xr:uid="{00000000-0005-0000-0000-00001E5C0000}"/>
    <cellStyle name="Currency 14 2" xfId="23615" xr:uid="{00000000-0005-0000-0000-00001F5C0000}"/>
    <cellStyle name="Currency 14 2 2" xfId="23616" xr:uid="{00000000-0005-0000-0000-0000205C0000}"/>
    <cellStyle name="Currency 14 2 2 2" xfId="23617" xr:uid="{00000000-0005-0000-0000-0000215C0000}"/>
    <cellStyle name="Currency 14 2 2 2 2" xfId="23618" xr:uid="{00000000-0005-0000-0000-0000225C0000}"/>
    <cellStyle name="Currency 14 2 2 2 2 2" xfId="23619" xr:uid="{00000000-0005-0000-0000-0000235C0000}"/>
    <cellStyle name="Currency 14 2 2 2 2 3" xfId="23620" xr:uid="{00000000-0005-0000-0000-0000245C0000}"/>
    <cellStyle name="Currency 14 2 2 2 2 4" xfId="23621" xr:uid="{00000000-0005-0000-0000-0000255C0000}"/>
    <cellStyle name="Currency 14 2 2 2 2 5" xfId="23622" xr:uid="{00000000-0005-0000-0000-0000265C0000}"/>
    <cellStyle name="Currency 14 2 2 2 2 6" xfId="23623" xr:uid="{00000000-0005-0000-0000-0000275C0000}"/>
    <cellStyle name="Currency 14 2 2 2 3" xfId="23624" xr:uid="{00000000-0005-0000-0000-0000285C0000}"/>
    <cellStyle name="Currency 14 2 2 2 4" xfId="23625" xr:uid="{00000000-0005-0000-0000-0000295C0000}"/>
    <cellStyle name="Currency 14 2 2 2 5" xfId="23626" xr:uid="{00000000-0005-0000-0000-00002A5C0000}"/>
    <cellStyle name="Currency 14 2 2 2 6" xfId="23627" xr:uid="{00000000-0005-0000-0000-00002B5C0000}"/>
    <cellStyle name="Currency 14 2 2 2 7" xfId="23628" xr:uid="{00000000-0005-0000-0000-00002C5C0000}"/>
    <cellStyle name="Currency 14 2 2 3" xfId="23629" xr:uid="{00000000-0005-0000-0000-00002D5C0000}"/>
    <cellStyle name="Currency 14 2 2 3 2" xfId="23630" xr:uid="{00000000-0005-0000-0000-00002E5C0000}"/>
    <cellStyle name="Currency 14 2 2 3 3" xfId="23631" xr:uid="{00000000-0005-0000-0000-00002F5C0000}"/>
    <cellStyle name="Currency 14 2 2 3 4" xfId="23632" xr:uid="{00000000-0005-0000-0000-0000305C0000}"/>
    <cellStyle name="Currency 14 2 2 3 5" xfId="23633" xr:uid="{00000000-0005-0000-0000-0000315C0000}"/>
    <cellStyle name="Currency 14 2 2 3 6" xfId="23634" xr:uid="{00000000-0005-0000-0000-0000325C0000}"/>
    <cellStyle name="Currency 14 2 2 4" xfId="23635" xr:uid="{00000000-0005-0000-0000-0000335C0000}"/>
    <cellStyle name="Currency 14 2 2 5" xfId="23636" xr:uid="{00000000-0005-0000-0000-0000345C0000}"/>
    <cellStyle name="Currency 14 2 2 6" xfId="23637" xr:uid="{00000000-0005-0000-0000-0000355C0000}"/>
    <cellStyle name="Currency 14 2 2 7" xfId="23638" xr:uid="{00000000-0005-0000-0000-0000365C0000}"/>
    <cellStyle name="Currency 14 2 2 8" xfId="23639" xr:uid="{00000000-0005-0000-0000-0000375C0000}"/>
    <cellStyle name="Currency 14 2 3" xfId="23640" xr:uid="{00000000-0005-0000-0000-0000385C0000}"/>
    <cellStyle name="Currency 14 2 3 2" xfId="23641" xr:uid="{00000000-0005-0000-0000-0000395C0000}"/>
    <cellStyle name="Currency 14 2 3 2 2" xfId="23642" xr:uid="{00000000-0005-0000-0000-00003A5C0000}"/>
    <cellStyle name="Currency 14 2 3 2 3" xfId="23643" xr:uid="{00000000-0005-0000-0000-00003B5C0000}"/>
    <cellStyle name="Currency 14 2 3 2 4" xfId="23644" xr:uid="{00000000-0005-0000-0000-00003C5C0000}"/>
    <cellStyle name="Currency 14 2 3 2 5" xfId="23645" xr:uid="{00000000-0005-0000-0000-00003D5C0000}"/>
    <cellStyle name="Currency 14 2 3 2 6" xfId="23646" xr:uid="{00000000-0005-0000-0000-00003E5C0000}"/>
    <cellStyle name="Currency 14 2 3 3" xfId="23647" xr:uid="{00000000-0005-0000-0000-00003F5C0000}"/>
    <cellStyle name="Currency 14 2 3 4" xfId="23648" xr:uid="{00000000-0005-0000-0000-0000405C0000}"/>
    <cellStyle name="Currency 14 2 3 5" xfId="23649" xr:uid="{00000000-0005-0000-0000-0000415C0000}"/>
    <cellStyle name="Currency 14 2 3 6" xfId="23650" xr:uid="{00000000-0005-0000-0000-0000425C0000}"/>
    <cellStyle name="Currency 14 2 3 7" xfId="23651" xr:uid="{00000000-0005-0000-0000-0000435C0000}"/>
    <cellStyle name="Currency 14 2 4" xfId="23652" xr:uid="{00000000-0005-0000-0000-0000445C0000}"/>
    <cellStyle name="Currency 14 2 4 2" xfId="23653" xr:uid="{00000000-0005-0000-0000-0000455C0000}"/>
    <cellStyle name="Currency 14 2 4 3" xfId="23654" xr:uid="{00000000-0005-0000-0000-0000465C0000}"/>
    <cellStyle name="Currency 14 2 4 4" xfId="23655" xr:uid="{00000000-0005-0000-0000-0000475C0000}"/>
    <cellStyle name="Currency 14 2 4 5" xfId="23656" xr:uid="{00000000-0005-0000-0000-0000485C0000}"/>
    <cellStyle name="Currency 14 2 4 6" xfId="23657" xr:uid="{00000000-0005-0000-0000-0000495C0000}"/>
    <cellStyle name="Currency 14 2 5" xfId="23658" xr:uid="{00000000-0005-0000-0000-00004A5C0000}"/>
    <cellStyle name="Currency 14 2 6" xfId="23659" xr:uid="{00000000-0005-0000-0000-00004B5C0000}"/>
    <cellStyle name="Currency 14 2 7" xfId="23660" xr:uid="{00000000-0005-0000-0000-00004C5C0000}"/>
    <cellStyle name="Currency 14 2 8" xfId="23661" xr:uid="{00000000-0005-0000-0000-00004D5C0000}"/>
    <cellStyle name="Currency 14 2 9" xfId="23662" xr:uid="{00000000-0005-0000-0000-00004E5C0000}"/>
    <cellStyle name="Currency 14 3" xfId="23663" xr:uid="{00000000-0005-0000-0000-00004F5C0000}"/>
    <cellStyle name="Currency 14 3 2" xfId="23664" xr:uid="{00000000-0005-0000-0000-0000505C0000}"/>
    <cellStyle name="Currency 14 3 2 2" xfId="23665" xr:uid="{00000000-0005-0000-0000-0000515C0000}"/>
    <cellStyle name="Currency 14 3 2 2 2" xfId="23666" xr:uid="{00000000-0005-0000-0000-0000525C0000}"/>
    <cellStyle name="Currency 14 3 2 2 3" xfId="23667" xr:uid="{00000000-0005-0000-0000-0000535C0000}"/>
    <cellStyle name="Currency 14 3 2 2 4" xfId="23668" xr:uid="{00000000-0005-0000-0000-0000545C0000}"/>
    <cellStyle name="Currency 14 3 2 2 5" xfId="23669" xr:uid="{00000000-0005-0000-0000-0000555C0000}"/>
    <cellStyle name="Currency 14 3 2 2 6" xfId="23670" xr:uid="{00000000-0005-0000-0000-0000565C0000}"/>
    <cellStyle name="Currency 14 3 2 3" xfId="23671" xr:uid="{00000000-0005-0000-0000-0000575C0000}"/>
    <cellStyle name="Currency 14 3 2 4" xfId="23672" xr:uid="{00000000-0005-0000-0000-0000585C0000}"/>
    <cellStyle name="Currency 14 3 2 5" xfId="23673" xr:uid="{00000000-0005-0000-0000-0000595C0000}"/>
    <cellStyle name="Currency 14 3 2 6" xfId="23674" xr:uid="{00000000-0005-0000-0000-00005A5C0000}"/>
    <cellStyle name="Currency 14 3 2 7" xfId="23675" xr:uid="{00000000-0005-0000-0000-00005B5C0000}"/>
    <cellStyle name="Currency 14 3 3" xfId="23676" xr:uid="{00000000-0005-0000-0000-00005C5C0000}"/>
    <cellStyle name="Currency 14 3 3 2" xfId="23677" xr:uid="{00000000-0005-0000-0000-00005D5C0000}"/>
    <cellStyle name="Currency 14 3 3 3" xfId="23678" xr:uid="{00000000-0005-0000-0000-00005E5C0000}"/>
    <cellStyle name="Currency 14 3 3 4" xfId="23679" xr:uid="{00000000-0005-0000-0000-00005F5C0000}"/>
    <cellStyle name="Currency 14 3 3 5" xfId="23680" xr:uid="{00000000-0005-0000-0000-0000605C0000}"/>
    <cellStyle name="Currency 14 3 3 6" xfId="23681" xr:uid="{00000000-0005-0000-0000-0000615C0000}"/>
    <cellStyle name="Currency 14 3 4" xfId="23682" xr:uid="{00000000-0005-0000-0000-0000625C0000}"/>
    <cellStyle name="Currency 14 3 5" xfId="23683" xr:uid="{00000000-0005-0000-0000-0000635C0000}"/>
    <cellStyle name="Currency 14 3 6" xfId="23684" xr:uid="{00000000-0005-0000-0000-0000645C0000}"/>
    <cellStyle name="Currency 14 3 7" xfId="23685" xr:uid="{00000000-0005-0000-0000-0000655C0000}"/>
    <cellStyle name="Currency 14 3 8" xfId="23686" xr:uid="{00000000-0005-0000-0000-0000665C0000}"/>
    <cellStyle name="Currency 14 4" xfId="23687" xr:uid="{00000000-0005-0000-0000-0000675C0000}"/>
    <cellStyle name="Currency 14 4 2" xfId="23688" xr:uid="{00000000-0005-0000-0000-0000685C0000}"/>
    <cellStyle name="Currency 14 4 2 2" xfId="23689" xr:uid="{00000000-0005-0000-0000-0000695C0000}"/>
    <cellStyle name="Currency 14 4 2 3" xfId="23690" xr:uid="{00000000-0005-0000-0000-00006A5C0000}"/>
    <cellStyle name="Currency 14 4 2 4" xfId="23691" xr:uid="{00000000-0005-0000-0000-00006B5C0000}"/>
    <cellStyle name="Currency 14 4 2 5" xfId="23692" xr:uid="{00000000-0005-0000-0000-00006C5C0000}"/>
    <cellStyle name="Currency 14 4 2 6" xfId="23693" xr:uid="{00000000-0005-0000-0000-00006D5C0000}"/>
    <cellStyle name="Currency 14 4 3" xfId="23694" xr:uid="{00000000-0005-0000-0000-00006E5C0000}"/>
    <cellStyle name="Currency 14 4 4" xfId="23695" xr:uid="{00000000-0005-0000-0000-00006F5C0000}"/>
    <cellStyle name="Currency 14 4 5" xfId="23696" xr:uid="{00000000-0005-0000-0000-0000705C0000}"/>
    <cellStyle name="Currency 14 4 6" xfId="23697" xr:uid="{00000000-0005-0000-0000-0000715C0000}"/>
    <cellStyle name="Currency 14 4 7" xfId="23698" xr:uid="{00000000-0005-0000-0000-0000725C0000}"/>
    <cellStyle name="Currency 14 5" xfId="23699" xr:uid="{00000000-0005-0000-0000-0000735C0000}"/>
    <cellStyle name="Currency 14 5 2" xfId="23700" xr:uid="{00000000-0005-0000-0000-0000745C0000}"/>
    <cellStyle name="Currency 14 5 3" xfId="23701" xr:uid="{00000000-0005-0000-0000-0000755C0000}"/>
    <cellStyle name="Currency 14 5 4" xfId="23702" xr:uid="{00000000-0005-0000-0000-0000765C0000}"/>
    <cellStyle name="Currency 14 5 5" xfId="23703" xr:uid="{00000000-0005-0000-0000-0000775C0000}"/>
    <cellStyle name="Currency 14 5 6" xfId="23704" xr:uid="{00000000-0005-0000-0000-0000785C0000}"/>
    <cellStyle name="Currency 14 6" xfId="23705" xr:uid="{00000000-0005-0000-0000-0000795C0000}"/>
    <cellStyle name="Currency 14 7" xfId="23706" xr:uid="{00000000-0005-0000-0000-00007A5C0000}"/>
    <cellStyle name="Currency 14 8" xfId="23707" xr:uid="{00000000-0005-0000-0000-00007B5C0000}"/>
    <cellStyle name="Currency 14 9" xfId="23708" xr:uid="{00000000-0005-0000-0000-00007C5C0000}"/>
    <cellStyle name="Currency 15" xfId="23709" xr:uid="{00000000-0005-0000-0000-00007D5C0000}"/>
    <cellStyle name="Currency 15 2" xfId="23710" xr:uid="{00000000-0005-0000-0000-00007E5C0000}"/>
    <cellStyle name="Currency 15 2 2" xfId="23711" xr:uid="{00000000-0005-0000-0000-00007F5C0000}"/>
    <cellStyle name="Currency 15 2 2 2" xfId="23712" xr:uid="{00000000-0005-0000-0000-0000805C0000}"/>
    <cellStyle name="Currency 15 2 2 2 2" xfId="23713" xr:uid="{00000000-0005-0000-0000-0000815C0000}"/>
    <cellStyle name="Currency 15 2 2 2 3" xfId="23714" xr:uid="{00000000-0005-0000-0000-0000825C0000}"/>
    <cellStyle name="Currency 15 2 2 2 4" xfId="23715" xr:uid="{00000000-0005-0000-0000-0000835C0000}"/>
    <cellStyle name="Currency 15 2 2 2 5" xfId="23716" xr:uid="{00000000-0005-0000-0000-0000845C0000}"/>
    <cellStyle name="Currency 15 2 2 2 6" xfId="23717" xr:uid="{00000000-0005-0000-0000-0000855C0000}"/>
    <cellStyle name="Currency 15 2 2 3" xfId="23718" xr:uid="{00000000-0005-0000-0000-0000865C0000}"/>
    <cellStyle name="Currency 15 2 2 4" xfId="23719" xr:uid="{00000000-0005-0000-0000-0000875C0000}"/>
    <cellStyle name="Currency 15 2 2 5" xfId="23720" xr:uid="{00000000-0005-0000-0000-0000885C0000}"/>
    <cellStyle name="Currency 15 2 2 6" xfId="23721" xr:uid="{00000000-0005-0000-0000-0000895C0000}"/>
    <cellStyle name="Currency 15 2 2 7" xfId="23722" xr:uid="{00000000-0005-0000-0000-00008A5C0000}"/>
    <cellStyle name="Currency 15 2 3" xfId="23723" xr:uid="{00000000-0005-0000-0000-00008B5C0000}"/>
    <cellStyle name="Currency 15 2 3 2" xfId="23724" xr:uid="{00000000-0005-0000-0000-00008C5C0000}"/>
    <cellStyle name="Currency 15 2 3 3" xfId="23725" xr:uid="{00000000-0005-0000-0000-00008D5C0000}"/>
    <cellStyle name="Currency 15 2 3 4" xfId="23726" xr:uid="{00000000-0005-0000-0000-00008E5C0000}"/>
    <cellStyle name="Currency 15 2 3 5" xfId="23727" xr:uid="{00000000-0005-0000-0000-00008F5C0000}"/>
    <cellStyle name="Currency 15 2 3 6" xfId="23728" xr:uid="{00000000-0005-0000-0000-0000905C0000}"/>
    <cellStyle name="Currency 15 2 4" xfId="23729" xr:uid="{00000000-0005-0000-0000-0000915C0000}"/>
    <cellStyle name="Currency 15 2 5" xfId="23730" xr:uid="{00000000-0005-0000-0000-0000925C0000}"/>
    <cellStyle name="Currency 15 2 6" xfId="23731" xr:uid="{00000000-0005-0000-0000-0000935C0000}"/>
    <cellStyle name="Currency 15 2 7" xfId="23732" xr:uid="{00000000-0005-0000-0000-0000945C0000}"/>
    <cellStyle name="Currency 15 2 8" xfId="23733" xr:uid="{00000000-0005-0000-0000-0000955C0000}"/>
    <cellStyle name="Currency 15 3" xfId="23734" xr:uid="{00000000-0005-0000-0000-0000965C0000}"/>
    <cellStyle name="Currency 15 3 2" xfId="23735" xr:uid="{00000000-0005-0000-0000-0000975C0000}"/>
    <cellStyle name="Currency 15 3 2 2" xfId="23736" xr:uid="{00000000-0005-0000-0000-0000985C0000}"/>
    <cellStyle name="Currency 15 3 2 3" xfId="23737" xr:uid="{00000000-0005-0000-0000-0000995C0000}"/>
    <cellStyle name="Currency 15 3 2 4" xfId="23738" xr:uid="{00000000-0005-0000-0000-00009A5C0000}"/>
    <cellStyle name="Currency 15 3 2 5" xfId="23739" xr:uid="{00000000-0005-0000-0000-00009B5C0000}"/>
    <cellStyle name="Currency 15 3 2 6" xfId="23740" xr:uid="{00000000-0005-0000-0000-00009C5C0000}"/>
    <cellStyle name="Currency 15 3 3" xfId="23741" xr:uid="{00000000-0005-0000-0000-00009D5C0000}"/>
    <cellStyle name="Currency 15 3 4" xfId="23742" xr:uid="{00000000-0005-0000-0000-00009E5C0000}"/>
    <cellStyle name="Currency 15 3 5" xfId="23743" xr:uid="{00000000-0005-0000-0000-00009F5C0000}"/>
    <cellStyle name="Currency 15 3 6" xfId="23744" xr:uid="{00000000-0005-0000-0000-0000A05C0000}"/>
    <cellStyle name="Currency 15 3 7" xfId="23745" xr:uid="{00000000-0005-0000-0000-0000A15C0000}"/>
    <cellStyle name="Currency 15 4" xfId="23746" xr:uid="{00000000-0005-0000-0000-0000A25C0000}"/>
    <cellStyle name="Currency 15 4 2" xfId="23747" xr:uid="{00000000-0005-0000-0000-0000A35C0000}"/>
    <cellStyle name="Currency 15 4 3" xfId="23748" xr:uid="{00000000-0005-0000-0000-0000A45C0000}"/>
    <cellStyle name="Currency 15 4 4" xfId="23749" xr:uid="{00000000-0005-0000-0000-0000A55C0000}"/>
    <cellStyle name="Currency 15 4 5" xfId="23750" xr:uid="{00000000-0005-0000-0000-0000A65C0000}"/>
    <cellStyle name="Currency 15 4 6" xfId="23751" xr:uid="{00000000-0005-0000-0000-0000A75C0000}"/>
    <cellStyle name="Currency 15 5" xfId="23752" xr:uid="{00000000-0005-0000-0000-0000A85C0000}"/>
    <cellStyle name="Currency 15 6" xfId="23753" xr:uid="{00000000-0005-0000-0000-0000A95C0000}"/>
    <cellStyle name="Currency 15 7" xfId="23754" xr:uid="{00000000-0005-0000-0000-0000AA5C0000}"/>
    <cellStyle name="Currency 15 8" xfId="23755" xr:uid="{00000000-0005-0000-0000-0000AB5C0000}"/>
    <cellStyle name="Currency 15 9" xfId="23756" xr:uid="{00000000-0005-0000-0000-0000AC5C0000}"/>
    <cellStyle name="Currency 16" xfId="23757" xr:uid="{00000000-0005-0000-0000-0000AD5C0000}"/>
    <cellStyle name="Currency 17" xfId="23758" xr:uid="{00000000-0005-0000-0000-0000AE5C0000}"/>
    <cellStyle name="Currency 17 2" xfId="23759" xr:uid="{00000000-0005-0000-0000-0000AF5C0000}"/>
    <cellStyle name="Currency 17 2 2" xfId="23760" xr:uid="{00000000-0005-0000-0000-0000B05C0000}"/>
    <cellStyle name="Currency 17 2 2 2" xfId="23761" xr:uid="{00000000-0005-0000-0000-0000B15C0000}"/>
    <cellStyle name="Currency 17 2 2 2 2" xfId="23762" xr:uid="{00000000-0005-0000-0000-0000B25C0000}"/>
    <cellStyle name="Currency 17 2 2 2 3" xfId="23763" xr:uid="{00000000-0005-0000-0000-0000B35C0000}"/>
    <cellStyle name="Currency 17 2 2 2 4" xfId="23764" xr:uid="{00000000-0005-0000-0000-0000B45C0000}"/>
    <cellStyle name="Currency 17 2 2 2 5" xfId="23765" xr:uid="{00000000-0005-0000-0000-0000B55C0000}"/>
    <cellStyle name="Currency 17 2 2 2 6" xfId="23766" xr:uid="{00000000-0005-0000-0000-0000B65C0000}"/>
    <cellStyle name="Currency 17 2 2 3" xfId="23767" xr:uid="{00000000-0005-0000-0000-0000B75C0000}"/>
    <cellStyle name="Currency 17 2 2 4" xfId="23768" xr:uid="{00000000-0005-0000-0000-0000B85C0000}"/>
    <cellStyle name="Currency 17 2 2 5" xfId="23769" xr:uid="{00000000-0005-0000-0000-0000B95C0000}"/>
    <cellStyle name="Currency 17 2 2 6" xfId="23770" xr:uid="{00000000-0005-0000-0000-0000BA5C0000}"/>
    <cellStyle name="Currency 17 2 2 7" xfId="23771" xr:uid="{00000000-0005-0000-0000-0000BB5C0000}"/>
    <cellStyle name="Currency 17 2 3" xfId="23772" xr:uid="{00000000-0005-0000-0000-0000BC5C0000}"/>
    <cellStyle name="Currency 17 2 3 2" xfId="23773" xr:uid="{00000000-0005-0000-0000-0000BD5C0000}"/>
    <cellStyle name="Currency 17 2 3 3" xfId="23774" xr:uid="{00000000-0005-0000-0000-0000BE5C0000}"/>
    <cellStyle name="Currency 17 2 3 4" xfId="23775" xr:uid="{00000000-0005-0000-0000-0000BF5C0000}"/>
    <cellStyle name="Currency 17 2 3 5" xfId="23776" xr:uid="{00000000-0005-0000-0000-0000C05C0000}"/>
    <cellStyle name="Currency 17 2 3 6" xfId="23777" xr:uid="{00000000-0005-0000-0000-0000C15C0000}"/>
    <cellStyle name="Currency 17 2 4" xfId="23778" xr:uid="{00000000-0005-0000-0000-0000C25C0000}"/>
    <cellStyle name="Currency 17 2 5" xfId="23779" xr:uid="{00000000-0005-0000-0000-0000C35C0000}"/>
    <cellStyle name="Currency 17 2 6" xfId="23780" xr:uid="{00000000-0005-0000-0000-0000C45C0000}"/>
    <cellStyle name="Currency 17 2 7" xfId="23781" xr:uid="{00000000-0005-0000-0000-0000C55C0000}"/>
    <cellStyle name="Currency 17 2 8" xfId="23782" xr:uid="{00000000-0005-0000-0000-0000C65C0000}"/>
    <cellStyle name="Currency 17 3" xfId="23783" xr:uid="{00000000-0005-0000-0000-0000C75C0000}"/>
    <cellStyle name="Currency 17 3 2" xfId="23784" xr:uid="{00000000-0005-0000-0000-0000C85C0000}"/>
    <cellStyle name="Currency 17 3 2 2" xfId="23785" xr:uid="{00000000-0005-0000-0000-0000C95C0000}"/>
    <cellStyle name="Currency 17 3 2 3" xfId="23786" xr:uid="{00000000-0005-0000-0000-0000CA5C0000}"/>
    <cellStyle name="Currency 17 3 2 4" xfId="23787" xr:uid="{00000000-0005-0000-0000-0000CB5C0000}"/>
    <cellStyle name="Currency 17 3 2 5" xfId="23788" xr:uid="{00000000-0005-0000-0000-0000CC5C0000}"/>
    <cellStyle name="Currency 17 3 2 6" xfId="23789" xr:uid="{00000000-0005-0000-0000-0000CD5C0000}"/>
    <cellStyle name="Currency 17 3 3" xfId="23790" xr:uid="{00000000-0005-0000-0000-0000CE5C0000}"/>
    <cellStyle name="Currency 17 3 4" xfId="23791" xr:uid="{00000000-0005-0000-0000-0000CF5C0000}"/>
    <cellStyle name="Currency 17 3 5" xfId="23792" xr:uid="{00000000-0005-0000-0000-0000D05C0000}"/>
    <cellStyle name="Currency 17 3 6" xfId="23793" xr:uid="{00000000-0005-0000-0000-0000D15C0000}"/>
    <cellStyle name="Currency 17 3 7" xfId="23794" xr:uid="{00000000-0005-0000-0000-0000D25C0000}"/>
    <cellStyle name="Currency 17 4" xfId="23795" xr:uid="{00000000-0005-0000-0000-0000D35C0000}"/>
    <cellStyle name="Currency 17 4 2" xfId="23796" xr:uid="{00000000-0005-0000-0000-0000D45C0000}"/>
    <cellStyle name="Currency 17 4 3" xfId="23797" xr:uid="{00000000-0005-0000-0000-0000D55C0000}"/>
    <cellStyle name="Currency 17 4 4" xfId="23798" xr:uid="{00000000-0005-0000-0000-0000D65C0000}"/>
    <cellStyle name="Currency 17 4 5" xfId="23799" xr:uid="{00000000-0005-0000-0000-0000D75C0000}"/>
    <cellStyle name="Currency 17 4 6" xfId="23800" xr:uid="{00000000-0005-0000-0000-0000D85C0000}"/>
    <cellStyle name="Currency 17 5" xfId="23801" xr:uid="{00000000-0005-0000-0000-0000D95C0000}"/>
    <cellStyle name="Currency 17 6" xfId="23802" xr:uid="{00000000-0005-0000-0000-0000DA5C0000}"/>
    <cellStyle name="Currency 17 7" xfId="23803" xr:uid="{00000000-0005-0000-0000-0000DB5C0000}"/>
    <cellStyle name="Currency 17 8" xfId="23804" xr:uid="{00000000-0005-0000-0000-0000DC5C0000}"/>
    <cellStyle name="Currency 17 9" xfId="23805" xr:uid="{00000000-0005-0000-0000-0000DD5C0000}"/>
    <cellStyle name="Currency 18" xfId="23806" xr:uid="{00000000-0005-0000-0000-0000DE5C0000}"/>
    <cellStyle name="Currency 18 2" xfId="23807" xr:uid="{00000000-0005-0000-0000-0000DF5C0000}"/>
    <cellStyle name="Currency 19" xfId="23808" xr:uid="{00000000-0005-0000-0000-0000E05C0000}"/>
    <cellStyle name="Currency 19 2" xfId="23809" xr:uid="{00000000-0005-0000-0000-0000E15C0000}"/>
    <cellStyle name="Currency 19 2 2" xfId="23810" xr:uid="{00000000-0005-0000-0000-0000E25C0000}"/>
    <cellStyle name="Currency 19 2 2 2" xfId="23811" xr:uid="{00000000-0005-0000-0000-0000E35C0000}"/>
    <cellStyle name="Currency 19 2 2 2 2" xfId="23812" xr:uid="{00000000-0005-0000-0000-0000E45C0000}"/>
    <cellStyle name="Currency 19 2 2 2 3" xfId="23813" xr:uid="{00000000-0005-0000-0000-0000E55C0000}"/>
    <cellStyle name="Currency 19 2 2 2 4" xfId="23814" xr:uid="{00000000-0005-0000-0000-0000E65C0000}"/>
    <cellStyle name="Currency 19 2 2 2 5" xfId="23815" xr:uid="{00000000-0005-0000-0000-0000E75C0000}"/>
    <cellStyle name="Currency 19 2 2 2 6" xfId="23816" xr:uid="{00000000-0005-0000-0000-0000E85C0000}"/>
    <cellStyle name="Currency 19 2 2 3" xfId="23817" xr:uid="{00000000-0005-0000-0000-0000E95C0000}"/>
    <cellStyle name="Currency 19 2 2 4" xfId="23818" xr:uid="{00000000-0005-0000-0000-0000EA5C0000}"/>
    <cellStyle name="Currency 19 2 2 5" xfId="23819" xr:uid="{00000000-0005-0000-0000-0000EB5C0000}"/>
    <cellStyle name="Currency 19 2 2 6" xfId="23820" xr:uid="{00000000-0005-0000-0000-0000EC5C0000}"/>
    <cellStyle name="Currency 19 2 2 7" xfId="23821" xr:uid="{00000000-0005-0000-0000-0000ED5C0000}"/>
    <cellStyle name="Currency 19 2 3" xfId="23822" xr:uid="{00000000-0005-0000-0000-0000EE5C0000}"/>
    <cellStyle name="Currency 19 2 3 2" xfId="23823" xr:uid="{00000000-0005-0000-0000-0000EF5C0000}"/>
    <cellStyle name="Currency 19 2 3 3" xfId="23824" xr:uid="{00000000-0005-0000-0000-0000F05C0000}"/>
    <cellStyle name="Currency 19 2 3 4" xfId="23825" xr:uid="{00000000-0005-0000-0000-0000F15C0000}"/>
    <cellStyle name="Currency 19 2 3 5" xfId="23826" xr:uid="{00000000-0005-0000-0000-0000F25C0000}"/>
    <cellStyle name="Currency 19 2 3 6" xfId="23827" xr:uid="{00000000-0005-0000-0000-0000F35C0000}"/>
    <cellStyle name="Currency 19 2 4" xfId="23828" xr:uid="{00000000-0005-0000-0000-0000F45C0000}"/>
    <cellStyle name="Currency 19 2 5" xfId="23829" xr:uid="{00000000-0005-0000-0000-0000F55C0000}"/>
    <cellStyle name="Currency 19 2 6" xfId="23830" xr:uid="{00000000-0005-0000-0000-0000F65C0000}"/>
    <cellStyle name="Currency 19 2 7" xfId="23831" xr:uid="{00000000-0005-0000-0000-0000F75C0000}"/>
    <cellStyle name="Currency 19 2 8" xfId="23832" xr:uid="{00000000-0005-0000-0000-0000F85C0000}"/>
    <cellStyle name="Currency 19 3" xfId="23833" xr:uid="{00000000-0005-0000-0000-0000F95C0000}"/>
    <cellStyle name="Currency 19 3 2" xfId="23834" xr:uid="{00000000-0005-0000-0000-0000FA5C0000}"/>
    <cellStyle name="Currency 19 3 2 2" xfId="23835" xr:uid="{00000000-0005-0000-0000-0000FB5C0000}"/>
    <cellStyle name="Currency 19 3 2 3" xfId="23836" xr:uid="{00000000-0005-0000-0000-0000FC5C0000}"/>
    <cellStyle name="Currency 19 3 2 4" xfId="23837" xr:uid="{00000000-0005-0000-0000-0000FD5C0000}"/>
    <cellStyle name="Currency 19 3 2 5" xfId="23838" xr:uid="{00000000-0005-0000-0000-0000FE5C0000}"/>
    <cellStyle name="Currency 19 3 2 6" xfId="23839" xr:uid="{00000000-0005-0000-0000-0000FF5C0000}"/>
    <cellStyle name="Currency 19 3 3" xfId="23840" xr:uid="{00000000-0005-0000-0000-0000005D0000}"/>
    <cellStyle name="Currency 19 3 4" xfId="23841" xr:uid="{00000000-0005-0000-0000-0000015D0000}"/>
    <cellStyle name="Currency 19 3 5" xfId="23842" xr:uid="{00000000-0005-0000-0000-0000025D0000}"/>
    <cellStyle name="Currency 19 3 6" xfId="23843" xr:uid="{00000000-0005-0000-0000-0000035D0000}"/>
    <cellStyle name="Currency 19 3 7" xfId="23844" xr:uid="{00000000-0005-0000-0000-0000045D0000}"/>
    <cellStyle name="Currency 19 4" xfId="23845" xr:uid="{00000000-0005-0000-0000-0000055D0000}"/>
    <cellStyle name="Currency 19 4 2" xfId="23846" xr:uid="{00000000-0005-0000-0000-0000065D0000}"/>
    <cellStyle name="Currency 19 4 3" xfId="23847" xr:uid="{00000000-0005-0000-0000-0000075D0000}"/>
    <cellStyle name="Currency 19 4 4" xfId="23848" xr:uid="{00000000-0005-0000-0000-0000085D0000}"/>
    <cellStyle name="Currency 19 4 5" xfId="23849" xr:uid="{00000000-0005-0000-0000-0000095D0000}"/>
    <cellStyle name="Currency 19 4 6" xfId="23850" xr:uid="{00000000-0005-0000-0000-00000A5D0000}"/>
    <cellStyle name="Currency 19 5" xfId="23851" xr:uid="{00000000-0005-0000-0000-00000B5D0000}"/>
    <cellStyle name="Currency 19 6" xfId="23852" xr:uid="{00000000-0005-0000-0000-00000C5D0000}"/>
    <cellStyle name="Currency 19 7" xfId="23853" xr:uid="{00000000-0005-0000-0000-00000D5D0000}"/>
    <cellStyle name="Currency 19 8" xfId="23854" xr:uid="{00000000-0005-0000-0000-00000E5D0000}"/>
    <cellStyle name="Currency 19 9" xfId="23855" xr:uid="{00000000-0005-0000-0000-00000F5D0000}"/>
    <cellStyle name="Currency 2" xfId="23856" xr:uid="{00000000-0005-0000-0000-0000105D0000}"/>
    <cellStyle name="Currency 2 2" xfId="23857" xr:uid="{00000000-0005-0000-0000-0000115D0000}"/>
    <cellStyle name="Currency 2 2 2" xfId="23858" xr:uid="{00000000-0005-0000-0000-0000125D0000}"/>
    <cellStyle name="Currency 2 2 3" xfId="23859" xr:uid="{00000000-0005-0000-0000-0000135D0000}"/>
    <cellStyle name="Currency 2 3" xfId="23860" xr:uid="{00000000-0005-0000-0000-0000145D0000}"/>
    <cellStyle name="Currency 2 3 2" xfId="23861" xr:uid="{00000000-0005-0000-0000-0000155D0000}"/>
    <cellStyle name="Currency 2 4" xfId="23862" xr:uid="{00000000-0005-0000-0000-0000165D0000}"/>
    <cellStyle name="Currency 2 4 2" xfId="23863" xr:uid="{00000000-0005-0000-0000-0000175D0000}"/>
    <cellStyle name="Currency 2 5" xfId="23864" xr:uid="{00000000-0005-0000-0000-0000185D0000}"/>
    <cellStyle name="Currency 2 6" xfId="23865" xr:uid="{00000000-0005-0000-0000-0000195D0000}"/>
    <cellStyle name="Currency 2 7" xfId="23866" xr:uid="{00000000-0005-0000-0000-00001A5D0000}"/>
    <cellStyle name="Currency 2 7 2" xfId="23867" xr:uid="{00000000-0005-0000-0000-00001B5D0000}"/>
    <cellStyle name="Currency 2 8" xfId="23868" xr:uid="{00000000-0005-0000-0000-00001C5D0000}"/>
    <cellStyle name="Currency 20" xfId="23869" xr:uid="{00000000-0005-0000-0000-00001D5D0000}"/>
    <cellStyle name="Currency 20 2" xfId="23870" xr:uid="{00000000-0005-0000-0000-00001E5D0000}"/>
    <cellStyle name="Currency 20 2 2" xfId="23871" xr:uid="{00000000-0005-0000-0000-00001F5D0000}"/>
    <cellStyle name="Currency 20 2 2 2" xfId="23872" xr:uid="{00000000-0005-0000-0000-0000205D0000}"/>
    <cellStyle name="Currency 20 2 2 3" xfId="23873" xr:uid="{00000000-0005-0000-0000-0000215D0000}"/>
    <cellStyle name="Currency 20 2 2 4" xfId="23874" xr:uid="{00000000-0005-0000-0000-0000225D0000}"/>
    <cellStyle name="Currency 20 2 2 5" xfId="23875" xr:uid="{00000000-0005-0000-0000-0000235D0000}"/>
    <cellStyle name="Currency 20 2 2 6" xfId="23876" xr:uid="{00000000-0005-0000-0000-0000245D0000}"/>
    <cellStyle name="Currency 20 2 3" xfId="23877" xr:uid="{00000000-0005-0000-0000-0000255D0000}"/>
    <cellStyle name="Currency 20 2 4" xfId="23878" xr:uid="{00000000-0005-0000-0000-0000265D0000}"/>
    <cellStyle name="Currency 20 2 5" xfId="23879" xr:uid="{00000000-0005-0000-0000-0000275D0000}"/>
    <cellStyle name="Currency 20 2 6" xfId="23880" xr:uid="{00000000-0005-0000-0000-0000285D0000}"/>
    <cellStyle name="Currency 20 2 7" xfId="23881" xr:uid="{00000000-0005-0000-0000-0000295D0000}"/>
    <cellStyle name="Currency 20 3" xfId="23882" xr:uid="{00000000-0005-0000-0000-00002A5D0000}"/>
    <cellStyle name="Currency 20 3 2" xfId="23883" xr:uid="{00000000-0005-0000-0000-00002B5D0000}"/>
    <cellStyle name="Currency 20 3 3" xfId="23884" xr:uid="{00000000-0005-0000-0000-00002C5D0000}"/>
    <cellStyle name="Currency 20 3 4" xfId="23885" xr:uid="{00000000-0005-0000-0000-00002D5D0000}"/>
    <cellStyle name="Currency 20 3 5" xfId="23886" xr:uid="{00000000-0005-0000-0000-00002E5D0000}"/>
    <cellStyle name="Currency 20 3 6" xfId="23887" xr:uid="{00000000-0005-0000-0000-00002F5D0000}"/>
    <cellStyle name="Currency 20 4" xfId="23888" xr:uid="{00000000-0005-0000-0000-0000305D0000}"/>
    <cellStyle name="Currency 20 5" xfId="23889" xr:uid="{00000000-0005-0000-0000-0000315D0000}"/>
    <cellStyle name="Currency 20 6" xfId="23890" xr:uid="{00000000-0005-0000-0000-0000325D0000}"/>
    <cellStyle name="Currency 20 7" xfId="23891" xr:uid="{00000000-0005-0000-0000-0000335D0000}"/>
    <cellStyle name="Currency 20 8" xfId="23892" xr:uid="{00000000-0005-0000-0000-0000345D0000}"/>
    <cellStyle name="Currency 3" xfId="23893" xr:uid="{00000000-0005-0000-0000-0000355D0000}"/>
    <cellStyle name="Currency 3 2" xfId="23894" xr:uid="{00000000-0005-0000-0000-0000365D0000}"/>
    <cellStyle name="Currency 3 3" xfId="23895" xr:uid="{00000000-0005-0000-0000-0000375D0000}"/>
    <cellStyle name="Currency 3 4" xfId="23896" xr:uid="{00000000-0005-0000-0000-0000385D0000}"/>
    <cellStyle name="Currency 3 5" xfId="23897" xr:uid="{00000000-0005-0000-0000-0000395D0000}"/>
    <cellStyle name="Currency 4" xfId="23898" xr:uid="{00000000-0005-0000-0000-00003A5D0000}"/>
    <cellStyle name="Currency 4 2" xfId="23899" xr:uid="{00000000-0005-0000-0000-00003B5D0000}"/>
    <cellStyle name="Currency 4 3" xfId="23900" xr:uid="{00000000-0005-0000-0000-00003C5D0000}"/>
    <cellStyle name="Currency 4 3 2" xfId="23901" xr:uid="{00000000-0005-0000-0000-00003D5D0000}"/>
    <cellStyle name="Currency 4 4" xfId="23902" xr:uid="{00000000-0005-0000-0000-00003E5D0000}"/>
    <cellStyle name="Currency 5" xfId="23903" xr:uid="{00000000-0005-0000-0000-00003F5D0000}"/>
    <cellStyle name="Currency 5 2" xfId="23904" xr:uid="{00000000-0005-0000-0000-0000405D0000}"/>
    <cellStyle name="Currency 5 3" xfId="23905" xr:uid="{00000000-0005-0000-0000-0000415D0000}"/>
    <cellStyle name="Currency 5 4" xfId="23906" xr:uid="{00000000-0005-0000-0000-0000425D0000}"/>
    <cellStyle name="Currency 6" xfId="23907" xr:uid="{00000000-0005-0000-0000-0000435D0000}"/>
    <cellStyle name="Currency 6 2" xfId="23908" xr:uid="{00000000-0005-0000-0000-0000445D0000}"/>
    <cellStyle name="Currency 6 2 2" xfId="23909" xr:uid="{00000000-0005-0000-0000-0000455D0000}"/>
    <cellStyle name="Currency 6 3" xfId="23910" xr:uid="{00000000-0005-0000-0000-0000465D0000}"/>
    <cellStyle name="Currency 7" xfId="23911" xr:uid="{00000000-0005-0000-0000-0000475D0000}"/>
    <cellStyle name="Currency 7 10" xfId="23912" xr:uid="{00000000-0005-0000-0000-0000485D0000}"/>
    <cellStyle name="Currency 7 10 2" xfId="23913" xr:uid="{00000000-0005-0000-0000-0000495D0000}"/>
    <cellStyle name="Currency 7 10 2 2" xfId="23914" xr:uid="{00000000-0005-0000-0000-00004A5D0000}"/>
    <cellStyle name="Currency 7 10 2 2 2" xfId="23915" xr:uid="{00000000-0005-0000-0000-00004B5D0000}"/>
    <cellStyle name="Currency 7 10 2 2 2 2" xfId="23916" xr:uid="{00000000-0005-0000-0000-00004C5D0000}"/>
    <cellStyle name="Currency 7 10 2 2 2 3" xfId="23917" xr:uid="{00000000-0005-0000-0000-00004D5D0000}"/>
    <cellStyle name="Currency 7 10 2 2 2 4" xfId="23918" xr:uid="{00000000-0005-0000-0000-00004E5D0000}"/>
    <cellStyle name="Currency 7 10 2 2 2 5" xfId="23919" xr:uid="{00000000-0005-0000-0000-00004F5D0000}"/>
    <cellStyle name="Currency 7 10 2 2 2 6" xfId="23920" xr:uid="{00000000-0005-0000-0000-0000505D0000}"/>
    <cellStyle name="Currency 7 10 2 2 3" xfId="23921" xr:uid="{00000000-0005-0000-0000-0000515D0000}"/>
    <cellStyle name="Currency 7 10 2 2 4" xfId="23922" xr:uid="{00000000-0005-0000-0000-0000525D0000}"/>
    <cellStyle name="Currency 7 10 2 2 5" xfId="23923" xr:uid="{00000000-0005-0000-0000-0000535D0000}"/>
    <cellStyle name="Currency 7 10 2 2 6" xfId="23924" xr:uid="{00000000-0005-0000-0000-0000545D0000}"/>
    <cellStyle name="Currency 7 10 2 2 7" xfId="23925" xr:uid="{00000000-0005-0000-0000-0000555D0000}"/>
    <cellStyle name="Currency 7 10 2 3" xfId="23926" xr:uid="{00000000-0005-0000-0000-0000565D0000}"/>
    <cellStyle name="Currency 7 10 2 3 2" xfId="23927" xr:uid="{00000000-0005-0000-0000-0000575D0000}"/>
    <cellStyle name="Currency 7 10 2 3 3" xfId="23928" xr:uid="{00000000-0005-0000-0000-0000585D0000}"/>
    <cellStyle name="Currency 7 10 2 3 4" xfId="23929" xr:uid="{00000000-0005-0000-0000-0000595D0000}"/>
    <cellStyle name="Currency 7 10 2 3 5" xfId="23930" xr:uid="{00000000-0005-0000-0000-00005A5D0000}"/>
    <cellStyle name="Currency 7 10 2 3 6" xfId="23931" xr:uid="{00000000-0005-0000-0000-00005B5D0000}"/>
    <cellStyle name="Currency 7 10 2 4" xfId="23932" xr:uid="{00000000-0005-0000-0000-00005C5D0000}"/>
    <cellStyle name="Currency 7 10 2 5" xfId="23933" xr:uid="{00000000-0005-0000-0000-00005D5D0000}"/>
    <cellStyle name="Currency 7 10 2 6" xfId="23934" xr:uid="{00000000-0005-0000-0000-00005E5D0000}"/>
    <cellStyle name="Currency 7 10 2 7" xfId="23935" xr:uid="{00000000-0005-0000-0000-00005F5D0000}"/>
    <cellStyle name="Currency 7 10 2 8" xfId="23936" xr:uid="{00000000-0005-0000-0000-0000605D0000}"/>
    <cellStyle name="Currency 7 10 3" xfId="23937" xr:uid="{00000000-0005-0000-0000-0000615D0000}"/>
    <cellStyle name="Currency 7 10 3 2" xfId="23938" xr:uid="{00000000-0005-0000-0000-0000625D0000}"/>
    <cellStyle name="Currency 7 10 3 2 2" xfId="23939" xr:uid="{00000000-0005-0000-0000-0000635D0000}"/>
    <cellStyle name="Currency 7 10 3 2 3" xfId="23940" xr:uid="{00000000-0005-0000-0000-0000645D0000}"/>
    <cellStyle name="Currency 7 10 3 2 4" xfId="23941" xr:uid="{00000000-0005-0000-0000-0000655D0000}"/>
    <cellStyle name="Currency 7 10 3 2 5" xfId="23942" xr:uid="{00000000-0005-0000-0000-0000665D0000}"/>
    <cellStyle name="Currency 7 10 3 2 6" xfId="23943" xr:uid="{00000000-0005-0000-0000-0000675D0000}"/>
    <cellStyle name="Currency 7 10 3 3" xfId="23944" xr:uid="{00000000-0005-0000-0000-0000685D0000}"/>
    <cellStyle name="Currency 7 10 3 4" xfId="23945" xr:uid="{00000000-0005-0000-0000-0000695D0000}"/>
    <cellStyle name="Currency 7 10 3 5" xfId="23946" xr:uid="{00000000-0005-0000-0000-00006A5D0000}"/>
    <cellStyle name="Currency 7 10 3 6" xfId="23947" xr:uid="{00000000-0005-0000-0000-00006B5D0000}"/>
    <cellStyle name="Currency 7 10 3 7" xfId="23948" xr:uid="{00000000-0005-0000-0000-00006C5D0000}"/>
    <cellStyle name="Currency 7 10 4" xfId="23949" xr:uid="{00000000-0005-0000-0000-00006D5D0000}"/>
    <cellStyle name="Currency 7 10 4 2" xfId="23950" xr:uid="{00000000-0005-0000-0000-00006E5D0000}"/>
    <cellStyle name="Currency 7 10 4 3" xfId="23951" xr:uid="{00000000-0005-0000-0000-00006F5D0000}"/>
    <cellStyle name="Currency 7 10 4 4" xfId="23952" xr:uid="{00000000-0005-0000-0000-0000705D0000}"/>
    <cellStyle name="Currency 7 10 4 5" xfId="23953" xr:uid="{00000000-0005-0000-0000-0000715D0000}"/>
    <cellStyle name="Currency 7 10 4 6" xfId="23954" xr:uid="{00000000-0005-0000-0000-0000725D0000}"/>
    <cellStyle name="Currency 7 10 5" xfId="23955" xr:uid="{00000000-0005-0000-0000-0000735D0000}"/>
    <cellStyle name="Currency 7 10 6" xfId="23956" xr:uid="{00000000-0005-0000-0000-0000745D0000}"/>
    <cellStyle name="Currency 7 10 7" xfId="23957" xr:uid="{00000000-0005-0000-0000-0000755D0000}"/>
    <cellStyle name="Currency 7 10 8" xfId="23958" xr:uid="{00000000-0005-0000-0000-0000765D0000}"/>
    <cellStyle name="Currency 7 10 9" xfId="23959" xr:uid="{00000000-0005-0000-0000-0000775D0000}"/>
    <cellStyle name="Currency 7 11" xfId="23960" xr:uid="{00000000-0005-0000-0000-0000785D0000}"/>
    <cellStyle name="Currency 7 11 2" xfId="23961" xr:uid="{00000000-0005-0000-0000-0000795D0000}"/>
    <cellStyle name="Currency 7 11 2 2" xfId="23962" xr:uid="{00000000-0005-0000-0000-00007A5D0000}"/>
    <cellStyle name="Currency 7 11 2 2 2" xfId="23963" xr:uid="{00000000-0005-0000-0000-00007B5D0000}"/>
    <cellStyle name="Currency 7 11 2 2 2 2" xfId="23964" xr:uid="{00000000-0005-0000-0000-00007C5D0000}"/>
    <cellStyle name="Currency 7 11 2 2 2 3" xfId="23965" xr:uid="{00000000-0005-0000-0000-00007D5D0000}"/>
    <cellStyle name="Currency 7 11 2 2 2 4" xfId="23966" xr:uid="{00000000-0005-0000-0000-00007E5D0000}"/>
    <cellStyle name="Currency 7 11 2 2 2 5" xfId="23967" xr:uid="{00000000-0005-0000-0000-00007F5D0000}"/>
    <cellStyle name="Currency 7 11 2 2 2 6" xfId="23968" xr:uid="{00000000-0005-0000-0000-0000805D0000}"/>
    <cellStyle name="Currency 7 11 2 2 3" xfId="23969" xr:uid="{00000000-0005-0000-0000-0000815D0000}"/>
    <cellStyle name="Currency 7 11 2 2 4" xfId="23970" xr:uid="{00000000-0005-0000-0000-0000825D0000}"/>
    <cellStyle name="Currency 7 11 2 2 5" xfId="23971" xr:uid="{00000000-0005-0000-0000-0000835D0000}"/>
    <cellStyle name="Currency 7 11 2 2 6" xfId="23972" xr:uid="{00000000-0005-0000-0000-0000845D0000}"/>
    <cellStyle name="Currency 7 11 2 2 7" xfId="23973" xr:uid="{00000000-0005-0000-0000-0000855D0000}"/>
    <cellStyle name="Currency 7 11 2 3" xfId="23974" xr:uid="{00000000-0005-0000-0000-0000865D0000}"/>
    <cellStyle name="Currency 7 11 2 3 2" xfId="23975" xr:uid="{00000000-0005-0000-0000-0000875D0000}"/>
    <cellStyle name="Currency 7 11 2 3 3" xfId="23976" xr:uid="{00000000-0005-0000-0000-0000885D0000}"/>
    <cellStyle name="Currency 7 11 2 3 4" xfId="23977" xr:uid="{00000000-0005-0000-0000-0000895D0000}"/>
    <cellStyle name="Currency 7 11 2 3 5" xfId="23978" xr:uid="{00000000-0005-0000-0000-00008A5D0000}"/>
    <cellStyle name="Currency 7 11 2 3 6" xfId="23979" xr:uid="{00000000-0005-0000-0000-00008B5D0000}"/>
    <cellStyle name="Currency 7 11 2 4" xfId="23980" xr:uid="{00000000-0005-0000-0000-00008C5D0000}"/>
    <cellStyle name="Currency 7 11 2 5" xfId="23981" xr:uid="{00000000-0005-0000-0000-00008D5D0000}"/>
    <cellStyle name="Currency 7 11 2 6" xfId="23982" xr:uid="{00000000-0005-0000-0000-00008E5D0000}"/>
    <cellStyle name="Currency 7 11 2 7" xfId="23983" xr:uid="{00000000-0005-0000-0000-00008F5D0000}"/>
    <cellStyle name="Currency 7 11 2 8" xfId="23984" xr:uid="{00000000-0005-0000-0000-0000905D0000}"/>
    <cellStyle name="Currency 7 11 3" xfId="23985" xr:uid="{00000000-0005-0000-0000-0000915D0000}"/>
    <cellStyle name="Currency 7 11 3 2" xfId="23986" xr:uid="{00000000-0005-0000-0000-0000925D0000}"/>
    <cellStyle name="Currency 7 11 3 2 2" xfId="23987" xr:uid="{00000000-0005-0000-0000-0000935D0000}"/>
    <cellStyle name="Currency 7 11 3 2 3" xfId="23988" xr:uid="{00000000-0005-0000-0000-0000945D0000}"/>
    <cellStyle name="Currency 7 11 3 2 4" xfId="23989" xr:uid="{00000000-0005-0000-0000-0000955D0000}"/>
    <cellStyle name="Currency 7 11 3 2 5" xfId="23990" xr:uid="{00000000-0005-0000-0000-0000965D0000}"/>
    <cellStyle name="Currency 7 11 3 2 6" xfId="23991" xr:uid="{00000000-0005-0000-0000-0000975D0000}"/>
    <cellStyle name="Currency 7 11 3 3" xfId="23992" xr:uid="{00000000-0005-0000-0000-0000985D0000}"/>
    <cellStyle name="Currency 7 11 3 4" xfId="23993" xr:uid="{00000000-0005-0000-0000-0000995D0000}"/>
    <cellStyle name="Currency 7 11 3 5" xfId="23994" xr:uid="{00000000-0005-0000-0000-00009A5D0000}"/>
    <cellStyle name="Currency 7 11 3 6" xfId="23995" xr:uid="{00000000-0005-0000-0000-00009B5D0000}"/>
    <cellStyle name="Currency 7 11 3 7" xfId="23996" xr:uid="{00000000-0005-0000-0000-00009C5D0000}"/>
    <cellStyle name="Currency 7 11 4" xfId="23997" xr:uid="{00000000-0005-0000-0000-00009D5D0000}"/>
    <cellStyle name="Currency 7 11 4 2" xfId="23998" xr:uid="{00000000-0005-0000-0000-00009E5D0000}"/>
    <cellStyle name="Currency 7 11 4 3" xfId="23999" xr:uid="{00000000-0005-0000-0000-00009F5D0000}"/>
    <cellStyle name="Currency 7 11 4 4" xfId="24000" xr:uid="{00000000-0005-0000-0000-0000A05D0000}"/>
    <cellStyle name="Currency 7 11 4 5" xfId="24001" xr:uid="{00000000-0005-0000-0000-0000A15D0000}"/>
    <cellStyle name="Currency 7 11 4 6" xfId="24002" xr:uid="{00000000-0005-0000-0000-0000A25D0000}"/>
    <cellStyle name="Currency 7 11 5" xfId="24003" xr:uid="{00000000-0005-0000-0000-0000A35D0000}"/>
    <cellStyle name="Currency 7 11 6" xfId="24004" xr:uid="{00000000-0005-0000-0000-0000A45D0000}"/>
    <cellStyle name="Currency 7 11 7" xfId="24005" xr:uid="{00000000-0005-0000-0000-0000A55D0000}"/>
    <cellStyle name="Currency 7 11 8" xfId="24006" xr:uid="{00000000-0005-0000-0000-0000A65D0000}"/>
    <cellStyle name="Currency 7 11 9" xfId="24007" xr:uid="{00000000-0005-0000-0000-0000A75D0000}"/>
    <cellStyle name="Currency 7 12" xfId="24008" xr:uid="{00000000-0005-0000-0000-0000A85D0000}"/>
    <cellStyle name="Currency 7 12 2" xfId="24009" xr:uid="{00000000-0005-0000-0000-0000A95D0000}"/>
    <cellStyle name="Currency 7 12 2 2" xfId="24010" xr:uid="{00000000-0005-0000-0000-0000AA5D0000}"/>
    <cellStyle name="Currency 7 12 2 2 2" xfId="24011" xr:uid="{00000000-0005-0000-0000-0000AB5D0000}"/>
    <cellStyle name="Currency 7 12 2 2 3" xfId="24012" xr:uid="{00000000-0005-0000-0000-0000AC5D0000}"/>
    <cellStyle name="Currency 7 12 2 2 4" xfId="24013" xr:uid="{00000000-0005-0000-0000-0000AD5D0000}"/>
    <cellStyle name="Currency 7 12 2 2 5" xfId="24014" xr:uid="{00000000-0005-0000-0000-0000AE5D0000}"/>
    <cellStyle name="Currency 7 12 2 2 6" xfId="24015" xr:uid="{00000000-0005-0000-0000-0000AF5D0000}"/>
    <cellStyle name="Currency 7 12 2 3" xfId="24016" xr:uid="{00000000-0005-0000-0000-0000B05D0000}"/>
    <cellStyle name="Currency 7 12 2 4" xfId="24017" xr:uid="{00000000-0005-0000-0000-0000B15D0000}"/>
    <cellStyle name="Currency 7 12 2 5" xfId="24018" xr:uid="{00000000-0005-0000-0000-0000B25D0000}"/>
    <cellStyle name="Currency 7 12 2 6" xfId="24019" xr:uid="{00000000-0005-0000-0000-0000B35D0000}"/>
    <cellStyle name="Currency 7 12 2 7" xfId="24020" xr:uid="{00000000-0005-0000-0000-0000B45D0000}"/>
    <cellStyle name="Currency 7 12 3" xfId="24021" xr:uid="{00000000-0005-0000-0000-0000B55D0000}"/>
    <cellStyle name="Currency 7 12 3 2" xfId="24022" xr:uid="{00000000-0005-0000-0000-0000B65D0000}"/>
    <cellStyle name="Currency 7 12 3 3" xfId="24023" xr:uid="{00000000-0005-0000-0000-0000B75D0000}"/>
    <cellStyle name="Currency 7 12 3 4" xfId="24024" xr:uid="{00000000-0005-0000-0000-0000B85D0000}"/>
    <cellStyle name="Currency 7 12 3 5" xfId="24025" xr:uid="{00000000-0005-0000-0000-0000B95D0000}"/>
    <cellStyle name="Currency 7 12 3 6" xfId="24026" xr:uid="{00000000-0005-0000-0000-0000BA5D0000}"/>
    <cellStyle name="Currency 7 12 4" xfId="24027" xr:uid="{00000000-0005-0000-0000-0000BB5D0000}"/>
    <cellStyle name="Currency 7 12 5" xfId="24028" xr:uid="{00000000-0005-0000-0000-0000BC5D0000}"/>
    <cellStyle name="Currency 7 12 6" xfId="24029" xr:uid="{00000000-0005-0000-0000-0000BD5D0000}"/>
    <cellStyle name="Currency 7 12 7" xfId="24030" xr:uid="{00000000-0005-0000-0000-0000BE5D0000}"/>
    <cellStyle name="Currency 7 12 8" xfId="24031" xr:uid="{00000000-0005-0000-0000-0000BF5D0000}"/>
    <cellStyle name="Currency 7 13" xfId="24032" xr:uid="{00000000-0005-0000-0000-0000C05D0000}"/>
    <cellStyle name="Currency 7 13 2" xfId="24033" xr:uid="{00000000-0005-0000-0000-0000C15D0000}"/>
    <cellStyle name="Currency 7 13 2 2" xfId="24034" xr:uid="{00000000-0005-0000-0000-0000C25D0000}"/>
    <cellStyle name="Currency 7 13 2 3" xfId="24035" xr:uid="{00000000-0005-0000-0000-0000C35D0000}"/>
    <cellStyle name="Currency 7 13 2 4" xfId="24036" xr:uid="{00000000-0005-0000-0000-0000C45D0000}"/>
    <cellStyle name="Currency 7 13 2 5" xfId="24037" xr:uid="{00000000-0005-0000-0000-0000C55D0000}"/>
    <cellStyle name="Currency 7 13 2 6" xfId="24038" xr:uid="{00000000-0005-0000-0000-0000C65D0000}"/>
    <cellStyle name="Currency 7 13 3" xfId="24039" xr:uid="{00000000-0005-0000-0000-0000C75D0000}"/>
    <cellStyle name="Currency 7 13 4" xfId="24040" xr:uid="{00000000-0005-0000-0000-0000C85D0000}"/>
    <cellStyle name="Currency 7 13 5" xfId="24041" xr:uid="{00000000-0005-0000-0000-0000C95D0000}"/>
    <cellStyle name="Currency 7 13 6" xfId="24042" xr:uid="{00000000-0005-0000-0000-0000CA5D0000}"/>
    <cellStyle name="Currency 7 13 7" xfId="24043" xr:uid="{00000000-0005-0000-0000-0000CB5D0000}"/>
    <cellStyle name="Currency 7 14" xfId="24044" xr:uid="{00000000-0005-0000-0000-0000CC5D0000}"/>
    <cellStyle name="Currency 7 14 2" xfId="24045" xr:uid="{00000000-0005-0000-0000-0000CD5D0000}"/>
    <cellStyle name="Currency 7 14 3" xfId="24046" xr:uid="{00000000-0005-0000-0000-0000CE5D0000}"/>
    <cellStyle name="Currency 7 14 4" xfId="24047" xr:uid="{00000000-0005-0000-0000-0000CF5D0000}"/>
    <cellStyle name="Currency 7 14 5" xfId="24048" xr:uid="{00000000-0005-0000-0000-0000D05D0000}"/>
    <cellStyle name="Currency 7 14 6" xfId="24049" xr:uid="{00000000-0005-0000-0000-0000D15D0000}"/>
    <cellStyle name="Currency 7 15" xfId="24050" xr:uid="{00000000-0005-0000-0000-0000D25D0000}"/>
    <cellStyle name="Currency 7 16" xfId="24051" xr:uid="{00000000-0005-0000-0000-0000D35D0000}"/>
    <cellStyle name="Currency 7 17" xfId="24052" xr:uid="{00000000-0005-0000-0000-0000D45D0000}"/>
    <cellStyle name="Currency 7 18" xfId="24053" xr:uid="{00000000-0005-0000-0000-0000D55D0000}"/>
    <cellStyle name="Currency 7 19" xfId="24054" xr:uid="{00000000-0005-0000-0000-0000D65D0000}"/>
    <cellStyle name="Currency 7 2" xfId="24055" xr:uid="{00000000-0005-0000-0000-0000D75D0000}"/>
    <cellStyle name="Currency 7 2 10" xfId="24056" xr:uid="{00000000-0005-0000-0000-0000D85D0000}"/>
    <cellStyle name="Currency 7 2 10 2" xfId="24057" xr:uid="{00000000-0005-0000-0000-0000D95D0000}"/>
    <cellStyle name="Currency 7 2 10 2 2" xfId="24058" xr:uid="{00000000-0005-0000-0000-0000DA5D0000}"/>
    <cellStyle name="Currency 7 2 10 2 2 2" xfId="24059" xr:uid="{00000000-0005-0000-0000-0000DB5D0000}"/>
    <cellStyle name="Currency 7 2 10 2 2 2 2" xfId="24060" xr:uid="{00000000-0005-0000-0000-0000DC5D0000}"/>
    <cellStyle name="Currency 7 2 10 2 2 2 3" xfId="24061" xr:uid="{00000000-0005-0000-0000-0000DD5D0000}"/>
    <cellStyle name="Currency 7 2 10 2 2 2 4" xfId="24062" xr:uid="{00000000-0005-0000-0000-0000DE5D0000}"/>
    <cellStyle name="Currency 7 2 10 2 2 2 5" xfId="24063" xr:uid="{00000000-0005-0000-0000-0000DF5D0000}"/>
    <cellStyle name="Currency 7 2 10 2 2 2 6" xfId="24064" xr:uid="{00000000-0005-0000-0000-0000E05D0000}"/>
    <cellStyle name="Currency 7 2 10 2 2 3" xfId="24065" xr:uid="{00000000-0005-0000-0000-0000E15D0000}"/>
    <cellStyle name="Currency 7 2 10 2 2 4" xfId="24066" xr:uid="{00000000-0005-0000-0000-0000E25D0000}"/>
    <cellStyle name="Currency 7 2 10 2 2 5" xfId="24067" xr:uid="{00000000-0005-0000-0000-0000E35D0000}"/>
    <cellStyle name="Currency 7 2 10 2 2 6" xfId="24068" xr:uid="{00000000-0005-0000-0000-0000E45D0000}"/>
    <cellStyle name="Currency 7 2 10 2 2 7" xfId="24069" xr:uid="{00000000-0005-0000-0000-0000E55D0000}"/>
    <cellStyle name="Currency 7 2 10 2 3" xfId="24070" xr:uid="{00000000-0005-0000-0000-0000E65D0000}"/>
    <cellStyle name="Currency 7 2 10 2 3 2" xfId="24071" xr:uid="{00000000-0005-0000-0000-0000E75D0000}"/>
    <cellStyle name="Currency 7 2 10 2 3 3" xfId="24072" xr:uid="{00000000-0005-0000-0000-0000E85D0000}"/>
    <cellStyle name="Currency 7 2 10 2 3 4" xfId="24073" xr:uid="{00000000-0005-0000-0000-0000E95D0000}"/>
    <cellStyle name="Currency 7 2 10 2 3 5" xfId="24074" xr:uid="{00000000-0005-0000-0000-0000EA5D0000}"/>
    <cellStyle name="Currency 7 2 10 2 3 6" xfId="24075" xr:uid="{00000000-0005-0000-0000-0000EB5D0000}"/>
    <cellStyle name="Currency 7 2 10 2 4" xfId="24076" xr:uid="{00000000-0005-0000-0000-0000EC5D0000}"/>
    <cellStyle name="Currency 7 2 10 2 5" xfId="24077" xr:uid="{00000000-0005-0000-0000-0000ED5D0000}"/>
    <cellStyle name="Currency 7 2 10 2 6" xfId="24078" xr:uid="{00000000-0005-0000-0000-0000EE5D0000}"/>
    <cellStyle name="Currency 7 2 10 2 7" xfId="24079" xr:uid="{00000000-0005-0000-0000-0000EF5D0000}"/>
    <cellStyle name="Currency 7 2 10 2 8" xfId="24080" xr:uid="{00000000-0005-0000-0000-0000F05D0000}"/>
    <cellStyle name="Currency 7 2 10 3" xfId="24081" xr:uid="{00000000-0005-0000-0000-0000F15D0000}"/>
    <cellStyle name="Currency 7 2 10 3 2" xfId="24082" xr:uid="{00000000-0005-0000-0000-0000F25D0000}"/>
    <cellStyle name="Currency 7 2 10 3 2 2" xfId="24083" xr:uid="{00000000-0005-0000-0000-0000F35D0000}"/>
    <cellStyle name="Currency 7 2 10 3 2 3" xfId="24084" xr:uid="{00000000-0005-0000-0000-0000F45D0000}"/>
    <cellStyle name="Currency 7 2 10 3 2 4" xfId="24085" xr:uid="{00000000-0005-0000-0000-0000F55D0000}"/>
    <cellStyle name="Currency 7 2 10 3 2 5" xfId="24086" xr:uid="{00000000-0005-0000-0000-0000F65D0000}"/>
    <cellStyle name="Currency 7 2 10 3 2 6" xfId="24087" xr:uid="{00000000-0005-0000-0000-0000F75D0000}"/>
    <cellStyle name="Currency 7 2 10 3 3" xfId="24088" xr:uid="{00000000-0005-0000-0000-0000F85D0000}"/>
    <cellStyle name="Currency 7 2 10 3 4" xfId="24089" xr:uid="{00000000-0005-0000-0000-0000F95D0000}"/>
    <cellStyle name="Currency 7 2 10 3 5" xfId="24090" xr:uid="{00000000-0005-0000-0000-0000FA5D0000}"/>
    <cellStyle name="Currency 7 2 10 3 6" xfId="24091" xr:uid="{00000000-0005-0000-0000-0000FB5D0000}"/>
    <cellStyle name="Currency 7 2 10 3 7" xfId="24092" xr:uid="{00000000-0005-0000-0000-0000FC5D0000}"/>
    <cellStyle name="Currency 7 2 10 4" xfId="24093" xr:uid="{00000000-0005-0000-0000-0000FD5D0000}"/>
    <cellStyle name="Currency 7 2 10 4 2" xfId="24094" xr:uid="{00000000-0005-0000-0000-0000FE5D0000}"/>
    <cellStyle name="Currency 7 2 10 4 3" xfId="24095" xr:uid="{00000000-0005-0000-0000-0000FF5D0000}"/>
    <cellStyle name="Currency 7 2 10 4 4" xfId="24096" xr:uid="{00000000-0005-0000-0000-0000005E0000}"/>
    <cellStyle name="Currency 7 2 10 4 5" xfId="24097" xr:uid="{00000000-0005-0000-0000-0000015E0000}"/>
    <cellStyle name="Currency 7 2 10 4 6" xfId="24098" xr:uid="{00000000-0005-0000-0000-0000025E0000}"/>
    <cellStyle name="Currency 7 2 10 5" xfId="24099" xr:uid="{00000000-0005-0000-0000-0000035E0000}"/>
    <cellStyle name="Currency 7 2 10 6" xfId="24100" xr:uid="{00000000-0005-0000-0000-0000045E0000}"/>
    <cellStyle name="Currency 7 2 10 7" xfId="24101" xr:uid="{00000000-0005-0000-0000-0000055E0000}"/>
    <cellStyle name="Currency 7 2 10 8" xfId="24102" xr:uid="{00000000-0005-0000-0000-0000065E0000}"/>
    <cellStyle name="Currency 7 2 10 9" xfId="24103" xr:uid="{00000000-0005-0000-0000-0000075E0000}"/>
    <cellStyle name="Currency 7 2 11" xfId="24104" xr:uid="{00000000-0005-0000-0000-0000085E0000}"/>
    <cellStyle name="Currency 7 2 11 2" xfId="24105" xr:uid="{00000000-0005-0000-0000-0000095E0000}"/>
    <cellStyle name="Currency 7 2 11 2 2" xfId="24106" xr:uid="{00000000-0005-0000-0000-00000A5E0000}"/>
    <cellStyle name="Currency 7 2 11 2 2 2" xfId="24107" xr:uid="{00000000-0005-0000-0000-00000B5E0000}"/>
    <cellStyle name="Currency 7 2 11 2 2 3" xfId="24108" xr:uid="{00000000-0005-0000-0000-00000C5E0000}"/>
    <cellStyle name="Currency 7 2 11 2 2 4" xfId="24109" xr:uid="{00000000-0005-0000-0000-00000D5E0000}"/>
    <cellStyle name="Currency 7 2 11 2 2 5" xfId="24110" xr:uid="{00000000-0005-0000-0000-00000E5E0000}"/>
    <cellStyle name="Currency 7 2 11 2 2 6" xfId="24111" xr:uid="{00000000-0005-0000-0000-00000F5E0000}"/>
    <cellStyle name="Currency 7 2 11 2 3" xfId="24112" xr:uid="{00000000-0005-0000-0000-0000105E0000}"/>
    <cellStyle name="Currency 7 2 11 2 4" xfId="24113" xr:uid="{00000000-0005-0000-0000-0000115E0000}"/>
    <cellStyle name="Currency 7 2 11 2 5" xfId="24114" xr:uid="{00000000-0005-0000-0000-0000125E0000}"/>
    <cellStyle name="Currency 7 2 11 2 6" xfId="24115" xr:uid="{00000000-0005-0000-0000-0000135E0000}"/>
    <cellStyle name="Currency 7 2 11 2 7" xfId="24116" xr:uid="{00000000-0005-0000-0000-0000145E0000}"/>
    <cellStyle name="Currency 7 2 11 3" xfId="24117" xr:uid="{00000000-0005-0000-0000-0000155E0000}"/>
    <cellStyle name="Currency 7 2 11 3 2" xfId="24118" xr:uid="{00000000-0005-0000-0000-0000165E0000}"/>
    <cellStyle name="Currency 7 2 11 3 3" xfId="24119" xr:uid="{00000000-0005-0000-0000-0000175E0000}"/>
    <cellStyle name="Currency 7 2 11 3 4" xfId="24120" xr:uid="{00000000-0005-0000-0000-0000185E0000}"/>
    <cellStyle name="Currency 7 2 11 3 5" xfId="24121" xr:uid="{00000000-0005-0000-0000-0000195E0000}"/>
    <cellStyle name="Currency 7 2 11 3 6" xfId="24122" xr:uid="{00000000-0005-0000-0000-00001A5E0000}"/>
    <cellStyle name="Currency 7 2 11 4" xfId="24123" xr:uid="{00000000-0005-0000-0000-00001B5E0000}"/>
    <cellStyle name="Currency 7 2 11 5" xfId="24124" xr:uid="{00000000-0005-0000-0000-00001C5E0000}"/>
    <cellStyle name="Currency 7 2 11 6" xfId="24125" xr:uid="{00000000-0005-0000-0000-00001D5E0000}"/>
    <cellStyle name="Currency 7 2 11 7" xfId="24126" xr:uid="{00000000-0005-0000-0000-00001E5E0000}"/>
    <cellStyle name="Currency 7 2 11 8" xfId="24127" xr:uid="{00000000-0005-0000-0000-00001F5E0000}"/>
    <cellStyle name="Currency 7 2 12" xfId="24128" xr:uid="{00000000-0005-0000-0000-0000205E0000}"/>
    <cellStyle name="Currency 7 2 12 2" xfId="24129" xr:uid="{00000000-0005-0000-0000-0000215E0000}"/>
    <cellStyle name="Currency 7 2 12 2 2" xfId="24130" xr:uid="{00000000-0005-0000-0000-0000225E0000}"/>
    <cellStyle name="Currency 7 2 12 2 3" xfId="24131" xr:uid="{00000000-0005-0000-0000-0000235E0000}"/>
    <cellStyle name="Currency 7 2 12 2 4" xfId="24132" xr:uid="{00000000-0005-0000-0000-0000245E0000}"/>
    <cellStyle name="Currency 7 2 12 2 5" xfId="24133" xr:uid="{00000000-0005-0000-0000-0000255E0000}"/>
    <cellStyle name="Currency 7 2 12 2 6" xfId="24134" xr:uid="{00000000-0005-0000-0000-0000265E0000}"/>
    <cellStyle name="Currency 7 2 12 3" xfId="24135" xr:uid="{00000000-0005-0000-0000-0000275E0000}"/>
    <cellStyle name="Currency 7 2 12 4" xfId="24136" xr:uid="{00000000-0005-0000-0000-0000285E0000}"/>
    <cellStyle name="Currency 7 2 12 5" xfId="24137" xr:uid="{00000000-0005-0000-0000-0000295E0000}"/>
    <cellStyle name="Currency 7 2 12 6" xfId="24138" xr:uid="{00000000-0005-0000-0000-00002A5E0000}"/>
    <cellStyle name="Currency 7 2 12 7" xfId="24139" xr:uid="{00000000-0005-0000-0000-00002B5E0000}"/>
    <cellStyle name="Currency 7 2 13" xfId="24140" xr:uid="{00000000-0005-0000-0000-00002C5E0000}"/>
    <cellStyle name="Currency 7 2 13 2" xfId="24141" xr:uid="{00000000-0005-0000-0000-00002D5E0000}"/>
    <cellStyle name="Currency 7 2 13 3" xfId="24142" xr:uid="{00000000-0005-0000-0000-00002E5E0000}"/>
    <cellStyle name="Currency 7 2 13 4" xfId="24143" xr:uid="{00000000-0005-0000-0000-00002F5E0000}"/>
    <cellStyle name="Currency 7 2 13 5" xfId="24144" xr:uid="{00000000-0005-0000-0000-0000305E0000}"/>
    <cellStyle name="Currency 7 2 13 6" xfId="24145" xr:uid="{00000000-0005-0000-0000-0000315E0000}"/>
    <cellStyle name="Currency 7 2 14" xfId="24146" xr:uid="{00000000-0005-0000-0000-0000325E0000}"/>
    <cellStyle name="Currency 7 2 15" xfId="24147" xr:uid="{00000000-0005-0000-0000-0000335E0000}"/>
    <cellStyle name="Currency 7 2 16" xfId="24148" xr:uid="{00000000-0005-0000-0000-0000345E0000}"/>
    <cellStyle name="Currency 7 2 17" xfId="24149" xr:uid="{00000000-0005-0000-0000-0000355E0000}"/>
    <cellStyle name="Currency 7 2 18" xfId="24150" xr:uid="{00000000-0005-0000-0000-0000365E0000}"/>
    <cellStyle name="Currency 7 2 2" xfId="24151" xr:uid="{00000000-0005-0000-0000-0000375E0000}"/>
    <cellStyle name="Currency 7 2 2 10" xfId="24152" xr:uid="{00000000-0005-0000-0000-0000385E0000}"/>
    <cellStyle name="Currency 7 2 2 10 2" xfId="24153" xr:uid="{00000000-0005-0000-0000-0000395E0000}"/>
    <cellStyle name="Currency 7 2 2 10 3" xfId="24154" xr:uid="{00000000-0005-0000-0000-00003A5E0000}"/>
    <cellStyle name="Currency 7 2 2 10 4" xfId="24155" xr:uid="{00000000-0005-0000-0000-00003B5E0000}"/>
    <cellStyle name="Currency 7 2 2 10 5" xfId="24156" xr:uid="{00000000-0005-0000-0000-00003C5E0000}"/>
    <cellStyle name="Currency 7 2 2 10 6" xfId="24157" xr:uid="{00000000-0005-0000-0000-00003D5E0000}"/>
    <cellStyle name="Currency 7 2 2 11" xfId="24158" xr:uid="{00000000-0005-0000-0000-00003E5E0000}"/>
    <cellStyle name="Currency 7 2 2 12" xfId="24159" xr:uid="{00000000-0005-0000-0000-00003F5E0000}"/>
    <cellStyle name="Currency 7 2 2 13" xfId="24160" xr:uid="{00000000-0005-0000-0000-0000405E0000}"/>
    <cellStyle name="Currency 7 2 2 14" xfId="24161" xr:uid="{00000000-0005-0000-0000-0000415E0000}"/>
    <cellStyle name="Currency 7 2 2 15" xfId="24162" xr:uid="{00000000-0005-0000-0000-0000425E0000}"/>
    <cellStyle name="Currency 7 2 2 2" xfId="24163" xr:uid="{00000000-0005-0000-0000-0000435E0000}"/>
    <cellStyle name="Currency 7 2 2 2 10" xfId="24164" xr:uid="{00000000-0005-0000-0000-0000445E0000}"/>
    <cellStyle name="Currency 7 2 2 2 11" xfId="24165" xr:uid="{00000000-0005-0000-0000-0000455E0000}"/>
    <cellStyle name="Currency 7 2 2 2 12" xfId="24166" xr:uid="{00000000-0005-0000-0000-0000465E0000}"/>
    <cellStyle name="Currency 7 2 2 2 13" xfId="24167" xr:uid="{00000000-0005-0000-0000-0000475E0000}"/>
    <cellStyle name="Currency 7 2 2 2 14" xfId="24168" xr:uid="{00000000-0005-0000-0000-0000485E0000}"/>
    <cellStyle name="Currency 7 2 2 2 2" xfId="24169" xr:uid="{00000000-0005-0000-0000-0000495E0000}"/>
    <cellStyle name="Currency 7 2 2 2 2 2" xfId="24170" xr:uid="{00000000-0005-0000-0000-00004A5E0000}"/>
    <cellStyle name="Currency 7 2 2 2 2 2 2" xfId="24171" xr:uid="{00000000-0005-0000-0000-00004B5E0000}"/>
    <cellStyle name="Currency 7 2 2 2 2 2 2 2" xfId="24172" xr:uid="{00000000-0005-0000-0000-00004C5E0000}"/>
    <cellStyle name="Currency 7 2 2 2 2 2 2 2 2" xfId="24173" xr:uid="{00000000-0005-0000-0000-00004D5E0000}"/>
    <cellStyle name="Currency 7 2 2 2 2 2 2 2 3" xfId="24174" xr:uid="{00000000-0005-0000-0000-00004E5E0000}"/>
    <cellStyle name="Currency 7 2 2 2 2 2 2 2 4" xfId="24175" xr:uid="{00000000-0005-0000-0000-00004F5E0000}"/>
    <cellStyle name="Currency 7 2 2 2 2 2 2 2 5" xfId="24176" xr:uid="{00000000-0005-0000-0000-0000505E0000}"/>
    <cellStyle name="Currency 7 2 2 2 2 2 2 2 6" xfId="24177" xr:uid="{00000000-0005-0000-0000-0000515E0000}"/>
    <cellStyle name="Currency 7 2 2 2 2 2 2 3" xfId="24178" xr:uid="{00000000-0005-0000-0000-0000525E0000}"/>
    <cellStyle name="Currency 7 2 2 2 2 2 2 4" xfId="24179" xr:uid="{00000000-0005-0000-0000-0000535E0000}"/>
    <cellStyle name="Currency 7 2 2 2 2 2 2 5" xfId="24180" xr:uid="{00000000-0005-0000-0000-0000545E0000}"/>
    <cellStyle name="Currency 7 2 2 2 2 2 2 6" xfId="24181" xr:uid="{00000000-0005-0000-0000-0000555E0000}"/>
    <cellStyle name="Currency 7 2 2 2 2 2 2 7" xfId="24182" xr:uid="{00000000-0005-0000-0000-0000565E0000}"/>
    <cellStyle name="Currency 7 2 2 2 2 2 3" xfId="24183" xr:uid="{00000000-0005-0000-0000-0000575E0000}"/>
    <cellStyle name="Currency 7 2 2 2 2 2 3 2" xfId="24184" xr:uid="{00000000-0005-0000-0000-0000585E0000}"/>
    <cellStyle name="Currency 7 2 2 2 2 2 3 3" xfId="24185" xr:uid="{00000000-0005-0000-0000-0000595E0000}"/>
    <cellStyle name="Currency 7 2 2 2 2 2 3 4" xfId="24186" xr:uid="{00000000-0005-0000-0000-00005A5E0000}"/>
    <cellStyle name="Currency 7 2 2 2 2 2 3 5" xfId="24187" xr:uid="{00000000-0005-0000-0000-00005B5E0000}"/>
    <cellStyle name="Currency 7 2 2 2 2 2 3 6" xfId="24188" xr:uid="{00000000-0005-0000-0000-00005C5E0000}"/>
    <cellStyle name="Currency 7 2 2 2 2 2 4" xfId="24189" xr:uid="{00000000-0005-0000-0000-00005D5E0000}"/>
    <cellStyle name="Currency 7 2 2 2 2 2 5" xfId="24190" xr:uid="{00000000-0005-0000-0000-00005E5E0000}"/>
    <cellStyle name="Currency 7 2 2 2 2 2 6" xfId="24191" xr:uid="{00000000-0005-0000-0000-00005F5E0000}"/>
    <cellStyle name="Currency 7 2 2 2 2 2 7" xfId="24192" xr:uid="{00000000-0005-0000-0000-0000605E0000}"/>
    <cellStyle name="Currency 7 2 2 2 2 2 8" xfId="24193" xr:uid="{00000000-0005-0000-0000-0000615E0000}"/>
    <cellStyle name="Currency 7 2 2 2 2 3" xfId="24194" xr:uid="{00000000-0005-0000-0000-0000625E0000}"/>
    <cellStyle name="Currency 7 2 2 2 2 3 2" xfId="24195" xr:uid="{00000000-0005-0000-0000-0000635E0000}"/>
    <cellStyle name="Currency 7 2 2 2 2 3 2 2" xfId="24196" xr:uid="{00000000-0005-0000-0000-0000645E0000}"/>
    <cellStyle name="Currency 7 2 2 2 2 3 2 3" xfId="24197" xr:uid="{00000000-0005-0000-0000-0000655E0000}"/>
    <cellStyle name="Currency 7 2 2 2 2 3 2 4" xfId="24198" xr:uid="{00000000-0005-0000-0000-0000665E0000}"/>
    <cellStyle name="Currency 7 2 2 2 2 3 2 5" xfId="24199" xr:uid="{00000000-0005-0000-0000-0000675E0000}"/>
    <cellStyle name="Currency 7 2 2 2 2 3 2 6" xfId="24200" xr:uid="{00000000-0005-0000-0000-0000685E0000}"/>
    <cellStyle name="Currency 7 2 2 2 2 3 3" xfId="24201" xr:uid="{00000000-0005-0000-0000-0000695E0000}"/>
    <cellStyle name="Currency 7 2 2 2 2 3 4" xfId="24202" xr:uid="{00000000-0005-0000-0000-00006A5E0000}"/>
    <cellStyle name="Currency 7 2 2 2 2 3 5" xfId="24203" xr:uid="{00000000-0005-0000-0000-00006B5E0000}"/>
    <cellStyle name="Currency 7 2 2 2 2 3 6" xfId="24204" xr:uid="{00000000-0005-0000-0000-00006C5E0000}"/>
    <cellStyle name="Currency 7 2 2 2 2 3 7" xfId="24205" xr:uid="{00000000-0005-0000-0000-00006D5E0000}"/>
    <cellStyle name="Currency 7 2 2 2 2 4" xfId="24206" xr:uid="{00000000-0005-0000-0000-00006E5E0000}"/>
    <cellStyle name="Currency 7 2 2 2 2 4 2" xfId="24207" xr:uid="{00000000-0005-0000-0000-00006F5E0000}"/>
    <cellStyle name="Currency 7 2 2 2 2 4 3" xfId="24208" xr:uid="{00000000-0005-0000-0000-0000705E0000}"/>
    <cellStyle name="Currency 7 2 2 2 2 4 4" xfId="24209" xr:uid="{00000000-0005-0000-0000-0000715E0000}"/>
    <cellStyle name="Currency 7 2 2 2 2 4 5" xfId="24210" xr:uid="{00000000-0005-0000-0000-0000725E0000}"/>
    <cellStyle name="Currency 7 2 2 2 2 4 6" xfId="24211" xr:uid="{00000000-0005-0000-0000-0000735E0000}"/>
    <cellStyle name="Currency 7 2 2 2 2 5" xfId="24212" xr:uid="{00000000-0005-0000-0000-0000745E0000}"/>
    <cellStyle name="Currency 7 2 2 2 2 6" xfId="24213" xr:uid="{00000000-0005-0000-0000-0000755E0000}"/>
    <cellStyle name="Currency 7 2 2 2 2 7" xfId="24214" xr:uid="{00000000-0005-0000-0000-0000765E0000}"/>
    <cellStyle name="Currency 7 2 2 2 2 8" xfId="24215" xr:uid="{00000000-0005-0000-0000-0000775E0000}"/>
    <cellStyle name="Currency 7 2 2 2 2 9" xfId="24216" xr:uid="{00000000-0005-0000-0000-0000785E0000}"/>
    <cellStyle name="Currency 7 2 2 2 3" xfId="24217" xr:uid="{00000000-0005-0000-0000-0000795E0000}"/>
    <cellStyle name="Currency 7 2 2 2 3 2" xfId="24218" xr:uid="{00000000-0005-0000-0000-00007A5E0000}"/>
    <cellStyle name="Currency 7 2 2 2 3 2 2" xfId="24219" xr:uid="{00000000-0005-0000-0000-00007B5E0000}"/>
    <cellStyle name="Currency 7 2 2 2 3 2 2 2" xfId="24220" xr:uid="{00000000-0005-0000-0000-00007C5E0000}"/>
    <cellStyle name="Currency 7 2 2 2 3 2 2 2 2" xfId="24221" xr:uid="{00000000-0005-0000-0000-00007D5E0000}"/>
    <cellStyle name="Currency 7 2 2 2 3 2 2 2 3" xfId="24222" xr:uid="{00000000-0005-0000-0000-00007E5E0000}"/>
    <cellStyle name="Currency 7 2 2 2 3 2 2 2 4" xfId="24223" xr:uid="{00000000-0005-0000-0000-00007F5E0000}"/>
    <cellStyle name="Currency 7 2 2 2 3 2 2 2 5" xfId="24224" xr:uid="{00000000-0005-0000-0000-0000805E0000}"/>
    <cellStyle name="Currency 7 2 2 2 3 2 2 2 6" xfId="24225" xr:uid="{00000000-0005-0000-0000-0000815E0000}"/>
    <cellStyle name="Currency 7 2 2 2 3 2 2 3" xfId="24226" xr:uid="{00000000-0005-0000-0000-0000825E0000}"/>
    <cellStyle name="Currency 7 2 2 2 3 2 2 4" xfId="24227" xr:uid="{00000000-0005-0000-0000-0000835E0000}"/>
    <cellStyle name="Currency 7 2 2 2 3 2 2 5" xfId="24228" xr:uid="{00000000-0005-0000-0000-0000845E0000}"/>
    <cellStyle name="Currency 7 2 2 2 3 2 2 6" xfId="24229" xr:uid="{00000000-0005-0000-0000-0000855E0000}"/>
    <cellStyle name="Currency 7 2 2 2 3 2 2 7" xfId="24230" xr:uid="{00000000-0005-0000-0000-0000865E0000}"/>
    <cellStyle name="Currency 7 2 2 2 3 2 3" xfId="24231" xr:uid="{00000000-0005-0000-0000-0000875E0000}"/>
    <cellStyle name="Currency 7 2 2 2 3 2 3 2" xfId="24232" xr:uid="{00000000-0005-0000-0000-0000885E0000}"/>
    <cellStyle name="Currency 7 2 2 2 3 2 3 3" xfId="24233" xr:uid="{00000000-0005-0000-0000-0000895E0000}"/>
    <cellStyle name="Currency 7 2 2 2 3 2 3 4" xfId="24234" xr:uid="{00000000-0005-0000-0000-00008A5E0000}"/>
    <cellStyle name="Currency 7 2 2 2 3 2 3 5" xfId="24235" xr:uid="{00000000-0005-0000-0000-00008B5E0000}"/>
    <cellStyle name="Currency 7 2 2 2 3 2 3 6" xfId="24236" xr:uid="{00000000-0005-0000-0000-00008C5E0000}"/>
    <cellStyle name="Currency 7 2 2 2 3 2 4" xfId="24237" xr:uid="{00000000-0005-0000-0000-00008D5E0000}"/>
    <cellStyle name="Currency 7 2 2 2 3 2 5" xfId="24238" xr:uid="{00000000-0005-0000-0000-00008E5E0000}"/>
    <cellStyle name="Currency 7 2 2 2 3 2 6" xfId="24239" xr:uid="{00000000-0005-0000-0000-00008F5E0000}"/>
    <cellStyle name="Currency 7 2 2 2 3 2 7" xfId="24240" xr:uid="{00000000-0005-0000-0000-0000905E0000}"/>
    <cellStyle name="Currency 7 2 2 2 3 2 8" xfId="24241" xr:uid="{00000000-0005-0000-0000-0000915E0000}"/>
    <cellStyle name="Currency 7 2 2 2 3 3" xfId="24242" xr:uid="{00000000-0005-0000-0000-0000925E0000}"/>
    <cellStyle name="Currency 7 2 2 2 3 3 2" xfId="24243" xr:uid="{00000000-0005-0000-0000-0000935E0000}"/>
    <cellStyle name="Currency 7 2 2 2 3 3 2 2" xfId="24244" xr:uid="{00000000-0005-0000-0000-0000945E0000}"/>
    <cellStyle name="Currency 7 2 2 2 3 3 2 3" xfId="24245" xr:uid="{00000000-0005-0000-0000-0000955E0000}"/>
    <cellStyle name="Currency 7 2 2 2 3 3 2 4" xfId="24246" xr:uid="{00000000-0005-0000-0000-0000965E0000}"/>
    <cellStyle name="Currency 7 2 2 2 3 3 2 5" xfId="24247" xr:uid="{00000000-0005-0000-0000-0000975E0000}"/>
    <cellStyle name="Currency 7 2 2 2 3 3 2 6" xfId="24248" xr:uid="{00000000-0005-0000-0000-0000985E0000}"/>
    <cellStyle name="Currency 7 2 2 2 3 3 3" xfId="24249" xr:uid="{00000000-0005-0000-0000-0000995E0000}"/>
    <cellStyle name="Currency 7 2 2 2 3 3 4" xfId="24250" xr:uid="{00000000-0005-0000-0000-00009A5E0000}"/>
    <cellStyle name="Currency 7 2 2 2 3 3 5" xfId="24251" xr:uid="{00000000-0005-0000-0000-00009B5E0000}"/>
    <cellStyle name="Currency 7 2 2 2 3 3 6" xfId="24252" xr:uid="{00000000-0005-0000-0000-00009C5E0000}"/>
    <cellStyle name="Currency 7 2 2 2 3 3 7" xfId="24253" xr:uid="{00000000-0005-0000-0000-00009D5E0000}"/>
    <cellStyle name="Currency 7 2 2 2 3 4" xfId="24254" xr:uid="{00000000-0005-0000-0000-00009E5E0000}"/>
    <cellStyle name="Currency 7 2 2 2 3 4 2" xfId="24255" xr:uid="{00000000-0005-0000-0000-00009F5E0000}"/>
    <cellStyle name="Currency 7 2 2 2 3 4 3" xfId="24256" xr:uid="{00000000-0005-0000-0000-0000A05E0000}"/>
    <cellStyle name="Currency 7 2 2 2 3 4 4" xfId="24257" xr:uid="{00000000-0005-0000-0000-0000A15E0000}"/>
    <cellStyle name="Currency 7 2 2 2 3 4 5" xfId="24258" xr:uid="{00000000-0005-0000-0000-0000A25E0000}"/>
    <cellStyle name="Currency 7 2 2 2 3 4 6" xfId="24259" xr:uid="{00000000-0005-0000-0000-0000A35E0000}"/>
    <cellStyle name="Currency 7 2 2 2 3 5" xfId="24260" xr:uid="{00000000-0005-0000-0000-0000A45E0000}"/>
    <cellStyle name="Currency 7 2 2 2 3 6" xfId="24261" xr:uid="{00000000-0005-0000-0000-0000A55E0000}"/>
    <cellStyle name="Currency 7 2 2 2 3 7" xfId="24262" xr:uid="{00000000-0005-0000-0000-0000A65E0000}"/>
    <cellStyle name="Currency 7 2 2 2 3 8" xfId="24263" xr:uid="{00000000-0005-0000-0000-0000A75E0000}"/>
    <cellStyle name="Currency 7 2 2 2 3 9" xfId="24264" xr:uid="{00000000-0005-0000-0000-0000A85E0000}"/>
    <cellStyle name="Currency 7 2 2 2 4" xfId="24265" xr:uid="{00000000-0005-0000-0000-0000A95E0000}"/>
    <cellStyle name="Currency 7 2 2 2 4 2" xfId="24266" xr:uid="{00000000-0005-0000-0000-0000AA5E0000}"/>
    <cellStyle name="Currency 7 2 2 2 4 2 2" xfId="24267" xr:uid="{00000000-0005-0000-0000-0000AB5E0000}"/>
    <cellStyle name="Currency 7 2 2 2 4 2 2 2" xfId="24268" xr:uid="{00000000-0005-0000-0000-0000AC5E0000}"/>
    <cellStyle name="Currency 7 2 2 2 4 2 2 2 2" xfId="24269" xr:uid="{00000000-0005-0000-0000-0000AD5E0000}"/>
    <cellStyle name="Currency 7 2 2 2 4 2 2 2 3" xfId="24270" xr:uid="{00000000-0005-0000-0000-0000AE5E0000}"/>
    <cellStyle name="Currency 7 2 2 2 4 2 2 2 4" xfId="24271" xr:uid="{00000000-0005-0000-0000-0000AF5E0000}"/>
    <cellStyle name="Currency 7 2 2 2 4 2 2 2 5" xfId="24272" xr:uid="{00000000-0005-0000-0000-0000B05E0000}"/>
    <cellStyle name="Currency 7 2 2 2 4 2 2 2 6" xfId="24273" xr:uid="{00000000-0005-0000-0000-0000B15E0000}"/>
    <cellStyle name="Currency 7 2 2 2 4 2 2 3" xfId="24274" xr:uid="{00000000-0005-0000-0000-0000B25E0000}"/>
    <cellStyle name="Currency 7 2 2 2 4 2 2 4" xfId="24275" xr:uid="{00000000-0005-0000-0000-0000B35E0000}"/>
    <cellStyle name="Currency 7 2 2 2 4 2 2 5" xfId="24276" xr:uid="{00000000-0005-0000-0000-0000B45E0000}"/>
    <cellStyle name="Currency 7 2 2 2 4 2 2 6" xfId="24277" xr:uid="{00000000-0005-0000-0000-0000B55E0000}"/>
    <cellStyle name="Currency 7 2 2 2 4 2 2 7" xfId="24278" xr:uid="{00000000-0005-0000-0000-0000B65E0000}"/>
    <cellStyle name="Currency 7 2 2 2 4 2 3" xfId="24279" xr:uid="{00000000-0005-0000-0000-0000B75E0000}"/>
    <cellStyle name="Currency 7 2 2 2 4 2 3 2" xfId="24280" xr:uid="{00000000-0005-0000-0000-0000B85E0000}"/>
    <cellStyle name="Currency 7 2 2 2 4 2 3 3" xfId="24281" xr:uid="{00000000-0005-0000-0000-0000B95E0000}"/>
    <cellStyle name="Currency 7 2 2 2 4 2 3 4" xfId="24282" xr:uid="{00000000-0005-0000-0000-0000BA5E0000}"/>
    <cellStyle name="Currency 7 2 2 2 4 2 3 5" xfId="24283" xr:uid="{00000000-0005-0000-0000-0000BB5E0000}"/>
    <cellStyle name="Currency 7 2 2 2 4 2 3 6" xfId="24284" xr:uid="{00000000-0005-0000-0000-0000BC5E0000}"/>
    <cellStyle name="Currency 7 2 2 2 4 2 4" xfId="24285" xr:uid="{00000000-0005-0000-0000-0000BD5E0000}"/>
    <cellStyle name="Currency 7 2 2 2 4 2 5" xfId="24286" xr:uid="{00000000-0005-0000-0000-0000BE5E0000}"/>
    <cellStyle name="Currency 7 2 2 2 4 2 6" xfId="24287" xr:uid="{00000000-0005-0000-0000-0000BF5E0000}"/>
    <cellStyle name="Currency 7 2 2 2 4 2 7" xfId="24288" xr:uid="{00000000-0005-0000-0000-0000C05E0000}"/>
    <cellStyle name="Currency 7 2 2 2 4 2 8" xfId="24289" xr:uid="{00000000-0005-0000-0000-0000C15E0000}"/>
    <cellStyle name="Currency 7 2 2 2 4 3" xfId="24290" xr:uid="{00000000-0005-0000-0000-0000C25E0000}"/>
    <cellStyle name="Currency 7 2 2 2 4 3 2" xfId="24291" xr:uid="{00000000-0005-0000-0000-0000C35E0000}"/>
    <cellStyle name="Currency 7 2 2 2 4 3 2 2" xfId="24292" xr:uid="{00000000-0005-0000-0000-0000C45E0000}"/>
    <cellStyle name="Currency 7 2 2 2 4 3 2 3" xfId="24293" xr:uid="{00000000-0005-0000-0000-0000C55E0000}"/>
    <cellStyle name="Currency 7 2 2 2 4 3 2 4" xfId="24294" xr:uid="{00000000-0005-0000-0000-0000C65E0000}"/>
    <cellStyle name="Currency 7 2 2 2 4 3 2 5" xfId="24295" xr:uid="{00000000-0005-0000-0000-0000C75E0000}"/>
    <cellStyle name="Currency 7 2 2 2 4 3 2 6" xfId="24296" xr:uid="{00000000-0005-0000-0000-0000C85E0000}"/>
    <cellStyle name="Currency 7 2 2 2 4 3 3" xfId="24297" xr:uid="{00000000-0005-0000-0000-0000C95E0000}"/>
    <cellStyle name="Currency 7 2 2 2 4 3 4" xfId="24298" xr:uid="{00000000-0005-0000-0000-0000CA5E0000}"/>
    <cellStyle name="Currency 7 2 2 2 4 3 5" xfId="24299" xr:uid="{00000000-0005-0000-0000-0000CB5E0000}"/>
    <cellStyle name="Currency 7 2 2 2 4 3 6" xfId="24300" xr:uid="{00000000-0005-0000-0000-0000CC5E0000}"/>
    <cellStyle name="Currency 7 2 2 2 4 3 7" xfId="24301" xr:uid="{00000000-0005-0000-0000-0000CD5E0000}"/>
    <cellStyle name="Currency 7 2 2 2 4 4" xfId="24302" xr:uid="{00000000-0005-0000-0000-0000CE5E0000}"/>
    <cellStyle name="Currency 7 2 2 2 4 4 2" xfId="24303" xr:uid="{00000000-0005-0000-0000-0000CF5E0000}"/>
    <cellStyle name="Currency 7 2 2 2 4 4 3" xfId="24304" xr:uid="{00000000-0005-0000-0000-0000D05E0000}"/>
    <cellStyle name="Currency 7 2 2 2 4 4 4" xfId="24305" xr:uid="{00000000-0005-0000-0000-0000D15E0000}"/>
    <cellStyle name="Currency 7 2 2 2 4 4 5" xfId="24306" xr:uid="{00000000-0005-0000-0000-0000D25E0000}"/>
    <cellStyle name="Currency 7 2 2 2 4 4 6" xfId="24307" xr:uid="{00000000-0005-0000-0000-0000D35E0000}"/>
    <cellStyle name="Currency 7 2 2 2 4 5" xfId="24308" xr:uid="{00000000-0005-0000-0000-0000D45E0000}"/>
    <cellStyle name="Currency 7 2 2 2 4 6" xfId="24309" xr:uid="{00000000-0005-0000-0000-0000D55E0000}"/>
    <cellStyle name="Currency 7 2 2 2 4 7" xfId="24310" xr:uid="{00000000-0005-0000-0000-0000D65E0000}"/>
    <cellStyle name="Currency 7 2 2 2 4 8" xfId="24311" xr:uid="{00000000-0005-0000-0000-0000D75E0000}"/>
    <cellStyle name="Currency 7 2 2 2 4 9" xfId="24312" xr:uid="{00000000-0005-0000-0000-0000D85E0000}"/>
    <cellStyle name="Currency 7 2 2 2 5" xfId="24313" xr:uid="{00000000-0005-0000-0000-0000D95E0000}"/>
    <cellStyle name="Currency 7 2 2 2 5 2" xfId="24314" xr:uid="{00000000-0005-0000-0000-0000DA5E0000}"/>
    <cellStyle name="Currency 7 2 2 2 5 2 2" xfId="24315" xr:uid="{00000000-0005-0000-0000-0000DB5E0000}"/>
    <cellStyle name="Currency 7 2 2 2 5 2 2 2" xfId="24316" xr:uid="{00000000-0005-0000-0000-0000DC5E0000}"/>
    <cellStyle name="Currency 7 2 2 2 5 2 2 2 2" xfId="24317" xr:uid="{00000000-0005-0000-0000-0000DD5E0000}"/>
    <cellStyle name="Currency 7 2 2 2 5 2 2 2 3" xfId="24318" xr:uid="{00000000-0005-0000-0000-0000DE5E0000}"/>
    <cellStyle name="Currency 7 2 2 2 5 2 2 2 4" xfId="24319" xr:uid="{00000000-0005-0000-0000-0000DF5E0000}"/>
    <cellStyle name="Currency 7 2 2 2 5 2 2 2 5" xfId="24320" xr:uid="{00000000-0005-0000-0000-0000E05E0000}"/>
    <cellStyle name="Currency 7 2 2 2 5 2 2 2 6" xfId="24321" xr:uid="{00000000-0005-0000-0000-0000E15E0000}"/>
    <cellStyle name="Currency 7 2 2 2 5 2 2 3" xfId="24322" xr:uid="{00000000-0005-0000-0000-0000E25E0000}"/>
    <cellStyle name="Currency 7 2 2 2 5 2 2 4" xfId="24323" xr:uid="{00000000-0005-0000-0000-0000E35E0000}"/>
    <cellStyle name="Currency 7 2 2 2 5 2 2 5" xfId="24324" xr:uid="{00000000-0005-0000-0000-0000E45E0000}"/>
    <cellStyle name="Currency 7 2 2 2 5 2 2 6" xfId="24325" xr:uid="{00000000-0005-0000-0000-0000E55E0000}"/>
    <cellStyle name="Currency 7 2 2 2 5 2 2 7" xfId="24326" xr:uid="{00000000-0005-0000-0000-0000E65E0000}"/>
    <cellStyle name="Currency 7 2 2 2 5 2 3" xfId="24327" xr:uid="{00000000-0005-0000-0000-0000E75E0000}"/>
    <cellStyle name="Currency 7 2 2 2 5 2 3 2" xfId="24328" xr:uid="{00000000-0005-0000-0000-0000E85E0000}"/>
    <cellStyle name="Currency 7 2 2 2 5 2 3 3" xfId="24329" xr:uid="{00000000-0005-0000-0000-0000E95E0000}"/>
    <cellStyle name="Currency 7 2 2 2 5 2 3 4" xfId="24330" xr:uid="{00000000-0005-0000-0000-0000EA5E0000}"/>
    <cellStyle name="Currency 7 2 2 2 5 2 3 5" xfId="24331" xr:uid="{00000000-0005-0000-0000-0000EB5E0000}"/>
    <cellStyle name="Currency 7 2 2 2 5 2 3 6" xfId="24332" xr:uid="{00000000-0005-0000-0000-0000EC5E0000}"/>
    <cellStyle name="Currency 7 2 2 2 5 2 4" xfId="24333" xr:uid="{00000000-0005-0000-0000-0000ED5E0000}"/>
    <cellStyle name="Currency 7 2 2 2 5 2 5" xfId="24334" xr:uid="{00000000-0005-0000-0000-0000EE5E0000}"/>
    <cellStyle name="Currency 7 2 2 2 5 2 6" xfId="24335" xr:uid="{00000000-0005-0000-0000-0000EF5E0000}"/>
    <cellStyle name="Currency 7 2 2 2 5 2 7" xfId="24336" xr:uid="{00000000-0005-0000-0000-0000F05E0000}"/>
    <cellStyle name="Currency 7 2 2 2 5 2 8" xfId="24337" xr:uid="{00000000-0005-0000-0000-0000F15E0000}"/>
    <cellStyle name="Currency 7 2 2 2 5 3" xfId="24338" xr:uid="{00000000-0005-0000-0000-0000F25E0000}"/>
    <cellStyle name="Currency 7 2 2 2 5 3 2" xfId="24339" xr:uid="{00000000-0005-0000-0000-0000F35E0000}"/>
    <cellStyle name="Currency 7 2 2 2 5 3 2 2" xfId="24340" xr:uid="{00000000-0005-0000-0000-0000F45E0000}"/>
    <cellStyle name="Currency 7 2 2 2 5 3 2 3" xfId="24341" xr:uid="{00000000-0005-0000-0000-0000F55E0000}"/>
    <cellStyle name="Currency 7 2 2 2 5 3 2 4" xfId="24342" xr:uid="{00000000-0005-0000-0000-0000F65E0000}"/>
    <cellStyle name="Currency 7 2 2 2 5 3 2 5" xfId="24343" xr:uid="{00000000-0005-0000-0000-0000F75E0000}"/>
    <cellStyle name="Currency 7 2 2 2 5 3 2 6" xfId="24344" xr:uid="{00000000-0005-0000-0000-0000F85E0000}"/>
    <cellStyle name="Currency 7 2 2 2 5 3 3" xfId="24345" xr:uid="{00000000-0005-0000-0000-0000F95E0000}"/>
    <cellStyle name="Currency 7 2 2 2 5 3 4" xfId="24346" xr:uid="{00000000-0005-0000-0000-0000FA5E0000}"/>
    <cellStyle name="Currency 7 2 2 2 5 3 5" xfId="24347" xr:uid="{00000000-0005-0000-0000-0000FB5E0000}"/>
    <cellStyle name="Currency 7 2 2 2 5 3 6" xfId="24348" xr:uid="{00000000-0005-0000-0000-0000FC5E0000}"/>
    <cellStyle name="Currency 7 2 2 2 5 3 7" xfId="24349" xr:uid="{00000000-0005-0000-0000-0000FD5E0000}"/>
    <cellStyle name="Currency 7 2 2 2 5 4" xfId="24350" xr:uid="{00000000-0005-0000-0000-0000FE5E0000}"/>
    <cellStyle name="Currency 7 2 2 2 5 4 2" xfId="24351" xr:uid="{00000000-0005-0000-0000-0000FF5E0000}"/>
    <cellStyle name="Currency 7 2 2 2 5 4 3" xfId="24352" xr:uid="{00000000-0005-0000-0000-0000005F0000}"/>
    <cellStyle name="Currency 7 2 2 2 5 4 4" xfId="24353" xr:uid="{00000000-0005-0000-0000-0000015F0000}"/>
    <cellStyle name="Currency 7 2 2 2 5 4 5" xfId="24354" xr:uid="{00000000-0005-0000-0000-0000025F0000}"/>
    <cellStyle name="Currency 7 2 2 2 5 4 6" xfId="24355" xr:uid="{00000000-0005-0000-0000-0000035F0000}"/>
    <cellStyle name="Currency 7 2 2 2 5 5" xfId="24356" xr:uid="{00000000-0005-0000-0000-0000045F0000}"/>
    <cellStyle name="Currency 7 2 2 2 5 6" xfId="24357" xr:uid="{00000000-0005-0000-0000-0000055F0000}"/>
    <cellStyle name="Currency 7 2 2 2 5 7" xfId="24358" xr:uid="{00000000-0005-0000-0000-0000065F0000}"/>
    <cellStyle name="Currency 7 2 2 2 5 8" xfId="24359" xr:uid="{00000000-0005-0000-0000-0000075F0000}"/>
    <cellStyle name="Currency 7 2 2 2 5 9" xfId="24360" xr:uid="{00000000-0005-0000-0000-0000085F0000}"/>
    <cellStyle name="Currency 7 2 2 2 6" xfId="24361" xr:uid="{00000000-0005-0000-0000-0000095F0000}"/>
    <cellStyle name="Currency 7 2 2 2 6 2" xfId="24362" xr:uid="{00000000-0005-0000-0000-00000A5F0000}"/>
    <cellStyle name="Currency 7 2 2 2 6 2 2" xfId="24363" xr:uid="{00000000-0005-0000-0000-00000B5F0000}"/>
    <cellStyle name="Currency 7 2 2 2 6 2 2 2" xfId="24364" xr:uid="{00000000-0005-0000-0000-00000C5F0000}"/>
    <cellStyle name="Currency 7 2 2 2 6 2 2 2 2" xfId="24365" xr:uid="{00000000-0005-0000-0000-00000D5F0000}"/>
    <cellStyle name="Currency 7 2 2 2 6 2 2 2 3" xfId="24366" xr:uid="{00000000-0005-0000-0000-00000E5F0000}"/>
    <cellStyle name="Currency 7 2 2 2 6 2 2 2 4" xfId="24367" xr:uid="{00000000-0005-0000-0000-00000F5F0000}"/>
    <cellStyle name="Currency 7 2 2 2 6 2 2 2 5" xfId="24368" xr:uid="{00000000-0005-0000-0000-0000105F0000}"/>
    <cellStyle name="Currency 7 2 2 2 6 2 2 2 6" xfId="24369" xr:uid="{00000000-0005-0000-0000-0000115F0000}"/>
    <cellStyle name="Currency 7 2 2 2 6 2 2 3" xfId="24370" xr:uid="{00000000-0005-0000-0000-0000125F0000}"/>
    <cellStyle name="Currency 7 2 2 2 6 2 2 4" xfId="24371" xr:uid="{00000000-0005-0000-0000-0000135F0000}"/>
    <cellStyle name="Currency 7 2 2 2 6 2 2 5" xfId="24372" xr:uid="{00000000-0005-0000-0000-0000145F0000}"/>
    <cellStyle name="Currency 7 2 2 2 6 2 2 6" xfId="24373" xr:uid="{00000000-0005-0000-0000-0000155F0000}"/>
    <cellStyle name="Currency 7 2 2 2 6 2 2 7" xfId="24374" xr:uid="{00000000-0005-0000-0000-0000165F0000}"/>
    <cellStyle name="Currency 7 2 2 2 6 2 3" xfId="24375" xr:uid="{00000000-0005-0000-0000-0000175F0000}"/>
    <cellStyle name="Currency 7 2 2 2 6 2 3 2" xfId="24376" xr:uid="{00000000-0005-0000-0000-0000185F0000}"/>
    <cellStyle name="Currency 7 2 2 2 6 2 3 3" xfId="24377" xr:uid="{00000000-0005-0000-0000-0000195F0000}"/>
    <cellStyle name="Currency 7 2 2 2 6 2 3 4" xfId="24378" xr:uid="{00000000-0005-0000-0000-00001A5F0000}"/>
    <cellStyle name="Currency 7 2 2 2 6 2 3 5" xfId="24379" xr:uid="{00000000-0005-0000-0000-00001B5F0000}"/>
    <cellStyle name="Currency 7 2 2 2 6 2 3 6" xfId="24380" xr:uid="{00000000-0005-0000-0000-00001C5F0000}"/>
    <cellStyle name="Currency 7 2 2 2 6 2 4" xfId="24381" xr:uid="{00000000-0005-0000-0000-00001D5F0000}"/>
    <cellStyle name="Currency 7 2 2 2 6 2 5" xfId="24382" xr:uid="{00000000-0005-0000-0000-00001E5F0000}"/>
    <cellStyle name="Currency 7 2 2 2 6 2 6" xfId="24383" xr:uid="{00000000-0005-0000-0000-00001F5F0000}"/>
    <cellStyle name="Currency 7 2 2 2 6 2 7" xfId="24384" xr:uid="{00000000-0005-0000-0000-0000205F0000}"/>
    <cellStyle name="Currency 7 2 2 2 6 2 8" xfId="24385" xr:uid="{00000000-0005-0000-0000-0000215F0000}"/>
    <cellStyle name="Currency 7 2 2 2 6 3" xfId="24386" xr:uid="{00000000-0005-0000-0000-0000225F0000}"/>
    <cellStyle name="Currency 7 2 2 2 6 3 2" xfId="24387" xr:uid="{00000000-0005-0000-0000-0000235F0000}"/>
    <cellStyle name="Currency 7 2 2 2 6 3 2 2" xfId="24388" xr:uid="{00000000-0005-0000-0000-0000245F0000}"/>
    <cellStyle name="Currency 7 2 2 2 6 3 2 3" xfId="24389" xr:uid="{00000000-0005-0000-0000-0000255F0000}"/>
    <cellStyle name="Currency 7 2 2 2 6 3 2 4" xfId="24390" xr:uid="{00000000-0005-0000-0000-0000265F0000}"/>
    <cellStyle name="Currency 7 2 2 2 6 3 2 5" xfId="24391" xr:uid="{00000000-0005-0000-0000-0000275F0000}"/>
    <cellStyle name="Currency 7 2 2 2 6 3 2 6" xfId="24392" xr:uid="{00000000-0005-0000-0000-0000285F0000}"/>
    <cellStyle name="Currency 7 2 2 2 6 3 3" xfId="24393" xr:uid="{00000000-0005-0000-0000-0000295F0000}"/>
    <cellStyle name="Currency 7 2 2 2 6 3 4" xfId="24394" xr:uid="{00000000-0005-0000-0000-00002A5F0000}"/>
    <cellStyle name="Currency 7 2 2 2 6 3 5" xfId="24395" xr:uid="{00000000-0005-0000-0000-00002B5F0000}"/>
    <cellStyle name="Currency 7 2 2 2 6 3 6" xfId="24396" xr:uid="{00000000-0005-0000-0000-00002C5F0000}"/>
    <cellStyle name="Currency 7 2 2 2 6 3 7" xfId="24397" xr:uid="{00000000-0005-0000-0000-00002D5F0000}"/>
    <cellStyle name="Currency 7 2 2 2 6 4" xfId="24398" xr:uid="{00000000-0005-0000-0000-00002E5F0000}"/>
    <cellStyle name="Currency 7 2 2 2 6 4 2" xfId="24399" xr:uid="{00000000-0005-0000-0000-00002F5F0000}"/>
    <cellStyle name="Currency 7 2 2 2 6 4 3" xfId="24400" xr:uid="{00000000-0005-0000-0000-0000305F0000}"/>
    <cellStyle name="Currency 7 2 2 2 6 4 4" xfId="24401" xr:uid="{00000000-0005-0000-0000-0000315F0000}"/>
    <cellStyle name="Currency 7 2 2 2 6 4 5" xfId="24402" xr:uid="{00000000-0005-0000-0000-0000325F0000}"/>
    <cellStyle name="Currency 7 2 2 2 6 4 6" xfId="24403" xr:uid="{00000000-0005-0000-0000-0000335F0000}"/>
    <cellStyle name="Currency 7 2 2 2 6 5" xfId="24404" xr:uid="{00000000-0005-0000-0000-0000345F0000}"/>
    <cellStyle name="Currency 7 2 2 2 6 6" xfId="24405" xr:uid="{00000000-0005-0000-0000-0000355F0000}"/>
    <cellStyle name="Currency 7 2 2 2 6 7" xfId="24406" xr:uid="{00000000-0005-0000-0000-0000365F0000}"/>
    <cellStyle name="Currency 7 2 2 2 6 8" xfId="24407" xr:uid="{00000000-0005-0000-0000-0000375F0000}"/>
    <cellStyle name="Currency 7 2 2 2 6 9" xfId="24408" xr:uid="{00000000-0005-0000-0000-0000385F0000}"/>
    <cellStyle name="Currency 7 2 2 2 7" xfId="24409" xr:uid="{00000000-0005-0000-0000-0000395F0000}"/>
    <cellStyle name="Currency 7 2 2 2 7 2" xfId="24410" xr:uid="{00000000-0005-0000-0000-00003A5F0000}"/>
    <cellStyle name="Currency 7 2 2 2 7 2 2" xfId="24411" xr:uid="{00000000-0005-0000-0000-00003B5F0000}"/>
    <cellStyle name="Currency 7 2 2 2 7 2 2 2" xfId="24412" xr:uid="{00000000-0005-0000-0000-00003C5F0000}"/>
    <cellStyle name="Currency 7 2 2 2 7 2 2 3" xfId="24413" xr:uid="{00000000-0005-0000-0000-00003D5F0000}"/>
    <cellStyle name="Currency 7 2 2 2 7 2 2 4" xfId="24414" xr:uid="{00000000-0005-0000-0000-00003E5F0000}"/>
    <cellStyle name="Currency 7 2 2 2 7 2 2 5" xfId="24415" xr:uid="{00000000-0005-0000-0000-00003F5F0000}"/>
    <cellStyle name="Currency 7 2 2 2 7 2 2 6" xfId="24416" xr:uid="{00000000-0005-0000-0000-0000405F0000}"/>
    <cellStyle name="Currency 7 2 2 2 7 2 3" xfId="24417" xr:uid="{00000000-0005-0000-0000-0000415F0000}"/>
    <cellStyle name="Currency 7 2 2 2 7 2 4" xfId="24418" xr:uid="{00000000-0005-0000-0000-0000425F0000}"/>
    <cellStyle name="Currency 7 2 2 2 7 2 5" xfId="24419" xr:uid="{00000000-0005-0000-0000-0000435F0000}"/>
    <cellStyle name="Currency 7 2 2 2 7 2 6" xfId="24420" xr:uid="{00000000-0005-0000-0000-0000445F0000}"/>
    <cellStyle name="Currency 7 2 2 2 7 2 7" xfId="24421" xr:uid="{00000000-0005-0000-0000-0000455F0000}"/>
    <cellStyle name="Currency 7 2 2 2 7 3" xfId="24422" xr:uid="{00000000-0005-0000-0000-0000465F0000}"/>
    <cellStyle name="Currency 7 2 2 2 7 3 2" xfId="24423" xr:uid="{00000000-0005-0000-0000-0000475F0000}"/>
    <cellStyle name="Currency 7 2 2 2 7 3 3" xfId="24424" xr:uid="{00000000-0005-0000-0000-0000485F0000}"/>
    <cellStyle name="Currency 7 2 2 2 7 3 4" xfId="24425" xr:uid="{00000000-0005-0000-0000-0000495F0000}"/>
    <cellStyle name="Currency 7 2 2 2 7 3 5" xfId="24426" xr:uid="{00000000-0005-0000-0000-00004A5F0000}"/>
    <cellStyle name="Currency 7 2 2 2 7 3 6" xfId="24427" xr:uid="{00000000-0005-0000-0000-00004B5F0000}"/>
    <cellStyle name="Currency 7 2 2 2 7 4" xfId="24428" xr:uid="{00000000-0005-0000-0000-00004C5F0000}"/>
    <cellStyle name="Currency 7 2 2 2 7 5" xfId="24429" xr:uid="{00000000-0005-0000-0000-00004D5F0000}"/>
    <cellStyle name="Currency 7 2 2 2 7 6" xfId="24430" xr:uid="{00000000-0005-0000-0000-00004E5F0000}"/>
    <cellStyle name="Currency 7 2 2 2 7 7" xfId="24431" xr:uid="{00000000-0005-0000-0000-00004F5F0000}"/>
    <cellStyle name="Currency 7 2 2 2 7 8" xfId="24432" xr:uid="{00000000-0005-0000-0000-0000505F0000}"/>
    <cellStyle name="Currency 7 2 2 2 8" xfId="24433" xr:uid="{00000000-0005-0000-0000-0000515F0000}"/>
    <cellStyle name="Currency 7 2 2 2 8 2" xfId="24434" xr:uid="{00000000-0005-0000-0000-0000525F0000}"/>
    <cellStyle name="Currency 7 2 2 2 8 2 2" xfId="24435" xr:uid="{00000000-0005-0000-0000-0000535F0000}"/>
    <cellStyle name="Currency 7 2 2 2 8 2 3" xfId="24436" xr:uid="{00000000-0005-0000-0000-0000545F0000}"/>
    <cellStyle name="Currency 7 2 2 2 8 2 4" xfId="24437" xr:uid="{00000000-0005-0000-0000-0000555F0000}"/>
    <cellStyle name="Currency 7 2 2 2 8 2 5" xfId="24438" xr:uid="{00000000-0005-0000-0000-0000565F0000}"/>
    <cellStyle name="Currency 7 2 2 2 8 2 6" xfId="24439" xr:uid="{00000000-0005-0000-0000-0000575F0000}"/>
    <cellStyle name="Currency 7 2 2 2 8 3" xfId="24440" xr:uid="{00000000-0005-0000-0000-0000585F0000}"/>
    <cellStyle name="Currency 7 2 2 2 8 4" xfId="24441" xr:uid="{00000000-0005-0000-0000-0000595F0000}"/>
    <cellStyle name="Currency 7 2 2 2 8 5" xfId="24442" xr:uid="{00000000-0005-0000-0000-00005A5F0000}"/>
    <cellStyle name="Currency 7 2 2 2 8 6" xfId="24443" xr:uid="{00000000-0005-0000-0000-00005B5F0000}"/>
    <cellStyle name="Currency 7 2 2 2 8 7" xfId="24444" xr:uid="{00000000-0005-0000-0000-00005C5F0000}"/>
    <cellStyle name="Currency 7 2 2 2 9" xfId="24445" xr:uid="{00000000-0005-0000-0000-00005D5F0000}"/>
    <cellStyle name="Currency 7 2 2 2 9 2" xfId="24446" xr:uid="{00000000-0005-0000-0000-00005E5F0000}"/>
    <cellStyle name="Currency 7 2 2 2 9 3" xfId="24447" xr:uid="{00000000-0005-0000-0000-00005F5F0000}"/>
    <cellStyle name="Currency 7 2 2 2 9 4" xfId="24448" xr:uid="{00000000-0005-0000-0000-0000605F0000}"/>
    <cellStyle name="Currency 7 2 2 2 9 5" xfId="24449" xr:uid="{00000000-0005-0000-0000-0000615F0000}"/>
    <cellStyle name="Currency 7 2 2 2 9 6" xfId="24450" xr:uid="{00000000-0005-0000-0000-0000625F0000}"/>
    <cellStyle name="Currency 7 2 2 3" xfId="24451" xr:uid="{00000000-0005-0000-0000-0000635F0000}"/>
    <cellStyle name="Currency 7 2 2 3 2" xfId="24452" xr:uid="{00000000-0005-0000-0000-0000645F0000}"/>
    <cellStyle name="Currency 7 2 2 3 2 2" xfId="24453" xr:uid="{00000000-0005-0000-0000-0000655F0000}"/>
    <cellStyle name="Currency 7 2 2 3 2 2 2" xfId="24454" xr:uid="{00000000-0005-0000-0000-0000665F0000}"/>
    <cellStyle name="Currency 7 2 2 3 2 2 2 2" xfId="24455" xr:uid="{00000000-0005-0000-0000-0000675F0000}"/>
    <cellStyle name="Currency 7 2 2 3 2 2 2 3" xfId="24456" xr:uid="{00000000-0005-0000-0000-0000685F0000}"/>
    <cellStyle name="Currency 7 2 2 3 2 2 2 4" xfId="24457" xr:uid="{00000000-0005-0000-0000-0000695F0000}"/>
    <cellStyle name="Currency 7 2 2 3 2 2 2 5" xfId="24458" xr:uid="{00000000-0005-0000-0000-00006A5F0000}"/>
    <cellStyle name="Currency 7 2 2 3 2 2 2 6" xfId="24459" xr:uid="{00000000-0005-0000-0000-00006B5F0000}"/>
    <cellStyle name="Currency 7 2 2 3 2 2 3" xfId="24460" xr:uid="{00000000-0005-0000-0000-00006C5F0000}"/>
    <cellStyle name="Currency 7 2 2 3 2 2 4" xfId="24461" xr:uid="{00000000-0005-0000-0000-00006D5F0000}"/>
    <cellStyle name="Currency 7 2 2 3 2 2 5" xfId="24462" xr:uid="{00000000-0005-0000-0000-00006E5F0000}"/>
    <cellStyle name="Currency 7 2 2 3 2 2 6" xfId="24463" xr:uid="{00000000-0005-0000-0000-00006F5F0000}"/>
    <cellStyle name="Currency 7 2 2 3 2 2 7" xfId="24464" xr:uid="{00000000-0005-0000-0000-0000705F0000}"/>
    <cellStyle name="Currency 7 2 2 3 2 3" xfId="24465" xr:uid="{00000000-0005-0000-0000-0000715F0000}"/>
    <cellStyle name="Currency 7 2 2 3 2 3 2" xfId="24466" xr:uid="{00000000-0005-0000-0000-0000725F0000}"/>
    <cellStyle name="Currency 7 2 2 3 2 3 3" xfId="24467" xr:uid="{00000000-0005-0000-0000-0000735F0000}"/>
    <cellStyle name="Currency 7 2 2 3 2 3 4" xfId="24468" xr:uid="{00000000-0005-0000-0000-0000745F0000}"/>
    <cellStyle name="Currency 7 2 2 3 2 3 5" xfId="24469" xr:uid="{00000000-0005-0000-0000-0000755F0000}"/>
    <cellStyle name="Currency 7 2 2 3 2 3 6" xfId="24470" xr:uid="{00000000-0005-0000-0000-0000765F0000}"/>
    <cellStyle name="Currency 7 2 2 3 2 4" xfId="24471" xr:uid="{00000000-0005-0000-0000-0000775F0000}"/>
    <cellStyle name="Currency 7 2 2 3 2 5" xfId="24472" xr:uid="{00000000-0005-0000-0000-0000785F0000}"/>
    <cellStyle name="Currency 7 2 2 3 2 6" xfId="24473" xr:uid="{00000000-0005-0000-0000-0000795F0000}"/>
    <cellStyle name="Currency 7 2 2 3 2 7" xfId="24474" xr:uid="{00000000-0005-0000-0000-00007A5F0000}"/>
    <cellStyle name="Currency 7 2 2 3 2 8" xfId="24475" xr:uid="{00000000-0005-0000-0000-00007B5F0000}"/>
    <cellStyle name="Currency 7 2 2 3 3" xfId="24476" xr:uid="{00000000-0005-0000-0000-00007C5F0000}"/>
    <cellStyle name="Currency 7 2 2 3 3 2" xfId="24477" xr:uid="{00000000-0005-0000-0000-00007D5F0000}"/>
    <cellStyle name="Currency 7 2 2 3 3 2 2" xfId="24478" xr:uid="{00000000-0005-0000-0000-00007E5F0000}"/>
    <cellStyle name="Currency 7 2 2 3 3 2 3" xfId="24479" xr:uid="{00000000-0005-0000-0000-00007F5F0000}"/>
    <cellStyle name="Currency 7 2 2 3 3 2 4" xfId="24480" xr:uid="{00000000-0005-0000-0000-0000805F0000}"/>
    <cellStyle name="Currency 7 2 2 3 3 2 5" xfId="24481" xr:uid="{00000000-0005-0000-0000-0000815F0000}"/>
    <cellStyle name="Currency 7 2 2 3 3 2 6" xfId="24482" xr:uid="{00000000-0005-0000-0000-0000825F0000}"/>
    <cellStyle name="Currency 7 2 2 3 3 3" xfId="24483" xr:uid="{00000000-0005-0000-0000-0000835F0000}"/>
    <cellStyle name="Currency 7 2 2 3 3 4" xfId="24484" xr:uid="{00000000-0005-0000-0000-0000845F0000}"/>
    <cellStyle name="Currency 7 2 2 3 3 5" xfId="24485" xr:uid="{00000000-0005-0000-0000-0000855F0000}"/>
    <cellStyle name="Currency 7 2 2 3 3 6" xfId="24486" xr:uid="{00000000-0005-0000-0000-0000865F0000}"/>
    <cellStyle name="Currency 7 2 2 3 3 7" xfId="24487" xr:uid="{00000000-0005-0000-0000-0000875F0000}"/>
    <cellStyle name="Currency 7 2 2 3 4" xfId="24488" xr:uid="{00000000-0005-0000-0000-0000885F0000}"/>
    <cellStyle name="Currency 7 2 2 3 4 2" xfId="24489" xr:uid="{00000000-0005-0000-0000-0000895F0000}"/>
    <cellStyle name="Currency 7 2 2 3 4 3" xfId="24490" xr:uid="{00000000-0005-0000-0000-00008A5F0000}"/>
    <cellStyle name="Currency 7 2 2 3 4 4" xfId="24491" xr:uid="{00000000-0005-0000-0000-00008B5F0000}"/>
    <cellStyle name="Currency 7 2 2 3 4 5" xfId="24492" xr:uid="{00000000-0005-0000-0000-00008C5F0000}"/>
    <cellStyle name="Currency 7 2 2 3 4 6" xfId="24493" xr:uid="{00000000-0005-0000-0000-00008D5F0000}"/>
    <cellStyle name="Currency 7 2 2 3 5" xfId="24494" xr:uid="{00000000-0005-0000-0000-00008E5F0000}"/>
    <cellStyle name="Currency 7 2 2 3 6" xfId="24495" xr:uid="{00000000-0005-0000-0000-00008F5F0000}"/>
    <cellStyle name="Currency 7 2 2 3 7" xfId="24496" xr:uid="{00000000-0005-0000-0000-0000905F0000}"/>
    <cellStyle name="Currency 7 2 2 3 8" xfId="24497" xr:uid="{00000000-0005-0000-0000-0000915F0000}"/>
    <cellStyle name="Currency 7 2 2 3 9" xfId="24498" xr:uid="{00000000-0005-0000-0000-0000925F0000}"/>
    <cellStyle name="Currency 7 2 2 4" xfId="24499" xr:uid="{00000000-0005-0000-0000-0000935F0000}"/>
    <cellStyle name="Currency 7 2 2 4 2" xfId="24500" xr:uid="{00000000-0005-0000-0000-0000945F0000}"/>
    <cellStyle name="Currency 7 2 2 4 2 2" xfId="24501" xr:uid="{00000000-0005-0000-0000-0000955F0000}"/>
    <cellStyle name="Currency 7 2 2 4 2 2 2" xfId="24502" xr:uid="{00000000-0005-0000-0000-0000965F0000}"/>
    <cellStyle name="Currency 7 2 2 4 2 2 2 2" xfId="24503" xr:uid="{00000000-0005-0000-0000-0000975F0000}"/>
    <cellStyle name="Currency 7 2 2 4 2 2 2 3" xfId="24504" xr:uid="{00000000-0005-0000-0000-0000985F0000}"/>
    <cellStyle name="Currency 7 2 2 4 2 2 2 4" xfId="24505" xr:uid="{00000000-0005-0000-0000-0000995F0000}"/>
    <cellStyle name="Currency 7 2 2 4 2 2 2 5" xfId="24506" xr:uid="{00000000-0005-0000-0000-00009A5F0000}"/>
    <cellStyle name="Currency 7 2 2 4 2 2 2 6" xfId="24507" xr:uid="{00000000-0005-0000-0000-00009B5F0000}"/>
    <cellStyle name="Currency 7 2 2 4 2 2 3" xfId="24508" xr:uid="{00000000-0005-0000-0000-00009C5F0000}"/>
    <cellStyle name="Currency 7 2 2 4 2 2 4" xfId="24509" xr:uid="{00000000-0005-0000-0000-00009D5F0000}"/>
    <cellStyle name="Currency 7 2 2 4 2 2 5" xfId="24510" xr:uid="{00000000-0005-0000-0000-00009E5F0000}"/>
    <cellStyle name="Currency 7 2 2 4 2 2 6" xfId="24511" xr:uid="{00000000-0005-0000-0000-00009F5F0000}"/>
    <cellStyle name="Currency 7 2 2 4 2 2 7" xfId="24512" xr:uid="{00000000-0005-0000-0000-0000A05F0000}"/>
    <cellStyle name="Currency 7 2 2 4 2 3" xfId="24513" xr:uid="{00000000-0005-0000-0000-0000A15F0000}"/>
    <cellStyle name="Currency 7 2 2 4 2 3 2" xfId="24514" xr:uid="{00000000-0005-0000-0000-0000A25F0000}"/>
    <cellStyle name="Currency 7 2 2 4 2 3 3" xfId="24515" xr:uid="{00000000-0005-0000-0000-0000A35F0000}"/>
    <cellStyle name="Currency 7 2 2 4 2 3 4" xfId="24516" xr:uid="{00000000-0005-0000-0000-0000A45F0000}"/>
    <cellStyle name="Currency 7 2 2 4 2 3 5" xfId="24517" xr:uid="{00000000-0005-0000-0000-0000A55F0000}"/>
    <cellStyle name="Currency 7 2 2 4 2 3 6" xfId="24518" xr:uid="{00000000-0005-0000-0000-0000A65F0000}"/>
    <cellStyle name="Currency 7 2 2 4 2 4" xfId="24519" xr:uid="{00000000-0005-0000-0000-0000A75F0000}"/>
    <cellStyle name="Currency 7 2 2 4 2 5" xfId="24520" xr:uid="{00000000-0005-0000-0000-0000A85F0000}"/>
    <cellStyle name="Currency 7 2 2 4 2 6" xfId="24521" xr:uid="{00000000-0005-0000-0000-0000A95F0000}"/>
    <cellStyle name="Currency 7 2 2 4 2 7" xfId="24522" xr:uid="{00000000-0005-0000-0000-0000AA5F0000}"/>
    <cellStyle name="Currency 7 2 2 4 2 8" xfId="24523" xr:uid="{00000000-0005-0000-0000-0000AB5F0000}"/>
    <cellStyle name="Currency 7 2 2 4 3" xfId="24524" xr:uid="{00000000-0005-0000-0000-0000AC5F0000}"/>
    <cellStyle name="Currency 7 2 2 4 3 2" xfId="24525" xr:uid="{00000000-0005-0000-0000-0000AD5F0000}"/>
    <cellStyle name="Currency 7 2 2 4 3 2 2" xfId="24526" xr:uid="{00000000-0005-0000-0000-0000AE5F0000}"/>
    <cellStyle name="Currency 7 2 2 4 3 2 3" xfId="24527" xr:uid="{00000000-0005-0000-0000-0000AF5F0000}"/>
    <cellStyle name="Currency 7 2 2 4 3 2 4" xfId="24528" xr:uid="{00000000-0005-0000-0000-0000B05F0000}"/>
    <cellStyle name="Currency 7 2 2 4 3 2 5" xfId="24529" xr:uid="{00000000-0005-0000-0000-0000B15F0000}"/>
    <cellStyle name="Currency 7 2 2 4 3 2 6" xfId="24530" xr:uid="{00000000-0005-0000-0000-0000B25F0000}"/>
    <cellStyle name="Currency 7 2 2 4 3 3" xfId="24531" xr:uid="{00000000-0005-0000-0000-0000B35F0000}"/>
    <cellStyle name="Currency 7 2 2 4 3 4" xfId="24532" xr:uid="{00000000-0005-0000-0000-0000B45F0000}"/>
    <cellStyle name="Currency 7 2 2 4 3 5" xfId="24533" xr:uid="{00000000-0005-0000-0000-0000B55F0000}"/>
    <cellStyle name="Currency 7 2 2 4 3 6" xfId="24534" xr:uid="{00000000-0005-0000-0000-0000B65F0000}"/>
    <cellStyle name="Currency 7 2 2 4 3 7" xfId="24535" xr:uid="{00000000-0005-0000-0000-0000B75F0000}"/>
    <cellStyle name="Currency 7 2 2 4 4" xfId="24536" xr:uid="{00000000-0005-0000-0000-0000B85F0000}"/>
    <cellStyle name="Currency 7 2 2 4 4 2" xfId="24537" xr:uid="{00000000-0005-0000-0000-0000B95F0000}"/>
    <cellStyle name="Currency 7 2 2 4 4 3" xfId="24538" xr:uid="{00000000-0005-0000-0000-0000BA5F0000}"/>
    <cellStyle name="Currency 7 2 2 4 4 4" xfId="24539" xr:uid="{00000000-0005-0000-0000-0000BB5F0000}"/>
    <cellStyle name="Currency 7 2 2 4 4 5" xfId="24540" xr:uid="{00000000-0005-0000-0000-0000BC5F0000}"/>
    <cellStyle name="Currency 7 2 2 4 4 6" xfId="24541" xr:uid="{00000000-0005-0000-0000-0000BD5F0000}"/>
    <cellStyle name="Currency 7 2 2 4 5" xfId="24542" xr:uid="{00000000-0005-0000-0000-0000BE5F0000}"/>
    <cellStyle name="Currency 7 2 2 4 6" xfId="24543" xr:uid="{00000000-0005-0000-0000-0000BF5F0000}"/>
    <cellStyle name="Currency 7 2 2 4 7" xfId="24544" xr:uid="{00000000-0005-0000-0000-0000C05F0000}"/>
    <cellStyle name="Currency 7 2 2 4 8" xfId="24545" xr:uid="{00000000-0005-0000-0000-0000C15F0000}"/>
    <cellStyle name="Currency 7 2 2 4 9" xfId="24546" xr:uid="{00000000-0005-0000-0000-0000C25F0000}"/>
    <cellStyle name="Currency 7 2 2 5" xfId="24547" xr:uid="{00000000-0005-0000-0000-0000C35F0000}"/>
    <cellStyle name="Currency 7 2 2 5 2" xfId="24548" xr:uid="{00000000-0005-0000-0000-0000C45F0000}"/>
    <cellStyle name="Currency 7 2 2 5 2 2" xfId="24549" xr:uid="{00000000-0005-0000-0000-0000C55F0000}"/>
    <cellStyle name="Currency 7 2 2 5 2 2 2" xfId="24550" xr:uid="{00000000-0005-0000-0000-0000C65F0000}"/>
    <cellStyle name="Currency 7 2 2 5 2 2 2 2" xfId="24551" xr:uid="{00000000-0005-0000-0000-0000C75F0000}"/>
    <cellStyle name="Currency 7 2 2 5 2 2 2 3" xfId="24552" xr:uid="{00000000-0005-0000-0000-0000C85F0000}"/>
    <cellStyle name="Currency 7 2 2 5 2 2 2 4" xfId="24553" xr:uid="{00000000-0005-0000-0000-0000C95F0000}"/>
    <cellStyle name="Currency 7 2 2 5 2 2 2 5" xfId="24554" xr:uid="{00000000-0005-0000-0000-0000CA5F0000}"/>
    <cellStyle name="Currency 7 2 2 5 2 2 2 6" xfId="24555" xr:uid="{00000000-0005-0000-0000-0000CB5F0000}"/>
    <cellStyle name="Currency 7 2 2 5 2 2 3" xfId="24556" xr:uid="{00000000-0005-0000-0000-0000CC5F0000}"/>
    <cellStyle name="Currency 7 2 2 5 2 2 4" xfId="24557" xr:uid="{00000000-0005-0000-0000-0000CD5F0000}"/>
    <cellStyle name="Currency 7 2 2 5 2 2 5" xfId="24558" xr:uid="{00000000-0005-0000-0000-0000CE5F0000}"/>
    <cellStyle name="Currency 7 2 2 5 2 2 6" xfId="24559" xr:uid="{00000000-0005-0000-0000-0000CF5F0000}"/>
    <cellStyle name="Currency 7 2 2 5 2 2 7" xfId="24560" xr:uid="{00000000-0005-0000-0000-0000D05F0000}"/>
    <cellStyle name="Currency 7 2 2 5 2 3" xfId="24561" xr:uid="{00000000-0005-0000-0000-0000D15F0000}"/>
    <cellStyle name="Currency 7 2 2 5 2 3 2" xfId="24562" xr:uid="{00000000-0005-0000-0000-0000D25F0000}"/>
    <cellStyle name="Currency 7 2 2 5 2 3 3" xfId="24563" xr:uid="{00000000-0005-0000-0000-0000D35F0000}"/>
    <cellStyle name="Currency 7 2 2 5 2 3 4" xfId="24564" xr:uid="{00000000-0005-0000-0000-0000D45F0000}"/>
    <cellStyle name="Currency 7 2 2 5 2 3 5" xfId="24565" xr:uid="{00000000-0005-0000-0000-0000D55F0000}"/>
    <cellStyle name="Currency 7 2 2 5 2 3 6" xfId="24566" xr:uid="{00000000-0005-0000-0000-0000D65F0000}"/>
    <cellStyle name="Currency 7 2 2 5 2 4" xfId="24567" xr:uid="{00000000-0005-0000-0000-0000D75F0000}"/>
    <cellStyle name="Currency 7 2 2 5 2 5" xfId="24568" xr:uid="{00000000-0005-0000-0000-0000D85F0000}"/>
    <cellStyle name="Currency 7 2 2 5 2 6" xfId="24569" xr:uid="{00000000-0005-0000-0000-0000D95F0000}"/>
    <cellStyle name="Currency 7 2 2 5 2 7" xfId="24570" xr:uid="{00000000-0005-0000-0000-0000DA5F0000}"/>
    <cellStyle name="Currency 7 2 2 5 2 8" xfId="24571" xr:uid="{00000000-0005-0000-0000-0000DB5F0000}"/>
    <cellStyle name="Currency 7 2 2 5 3" xfId="24572" xr:uid="{00000000-0005-0000-0000-0000DC5F0000}"/>
    <cellStyle name="Currency 7 2 2 5 3 2" xfId="24573" xr:uid="{00000000-0005-0000-0000-0000DD5F0000}"/>
    <cellStyle name="Currency 7 2 2 5 3 2 2" xfId="24574" xr:uid="{00000000-0005-0000-0000-0000DE5F0000}"/>
    <cellStyle name="Currency 7 2 2 5 3 2 3" xfId="24575" xr:uid="{00000000-0005-0000-0000-0000DF5F0000}"/>
    <cellStyle name="Currency 7 2 2 5 3 2 4" xfId="24576" xr:uid="{00000000-0005-0000-0000-0000E05F0000}"/>
    <cellStyle name="Currency 7 2 2 5 3 2 5" xfId="24577" xr:uid="{00000000-0005-0000-0000-0000E15F0000}"/>
    <cellStyle name="Currency 7 2 2 5 3 2 6" xfId="24578" xr:uid="{00000000-0005-0000-0000-0000E25F0000}"/>
    <cellStyle name="Currency 7 2 2 5 3 3" xfId="24579" xr:uid="{00000000-0005-0000-0000-0000E35F0000}"/>
    <cellStyle name="Currency 7 2 2 5 3 4" xfId="24580" xr:uid="{00000000-0005-0000-0000-0000E45F0000}"/>
    <cellStyle name="Currency 7 2 2 5 3 5" xfId="24581" xr:uid="{00000000-0005-0000-0000-0000E55F0000}"/>
    <cellStyle name="Currency 7 2 2 5 3 6" xfId="24582" xr:uid="{00000000-0005-0000-0000-0000E65F0000}"/>
    <cellStyle name="Currency 7 2 2 5 3 7" xfId="24583" xr:uid="{00000000-0005-0000-0000-0000E75F0000}"/>
    <cellStyle name="Currency 7 2 2 5 4" xfId="24584" xr:uid="{00000000-0005-0000-0000-0000E85F0000}"/>
    <cellStyle name="Currency 7 2 2 5 4 2" xfId="24585" xr:uid="{00000000-0005-0000-0000-0000E95F0000}"/>
    <cellStyle name="Currency 7 2 2 5 4 3" xfId="24586" xr:uid="{00000000-0005-0000-0000-0000EA5F0000}"/>
    <cellStyle name="Currency 7 2 2 5 4 4" xfId="24587" xr:uid="{00000000-0005-0000-0000-0000EB5F0000}"/>
    <cellStyle name="Currency 7 2 2 5 4 5" xfId="24588" xr:uid="{00000000-0005-0000-0000-0000EC5F0000}"/>
    <cellStyle name="Currency 7 2 2 5 4 6" xfId="24589" xr:uid="{00000000-0005-0000-0000-0000ED5F0000}"/>
    <cellStyle name="Currency 7 2 2 5 5" xfId="24590" xr:uid="{00000000-0005-0000-0000-0000EE5F0000}"/>
    <cellStyle name="Currency 7 2 2 5 6" xfId="24591" xr:uid="{00000000-0005-0000-0000-0000EF5F0000}"/>
    <cellStyle name="Currency 7 2 2 5 7" xfId="24592" xr:uid="{00000000-0005-0000-0000-0000F05F0000}"/>
    <cellStyle name="Currency 7 2 2 5 8" xfId="24593" xr:uid="{00000000-0005-0000-0000-0000F15F0000}"/>
    <cellStyle name="Currency 7 2 2 5 9" xfId="24594" xr:uid="{00000000-0005-0000-0000-0000F25F0000}"/>
    <cellStyle name="Currency 7 2 2 6" xfId="24595" xr:uid="{00000000-0005-0000-0000-0000F35F0000}"/>
    <cellStyle name="Currency 7 2 2 6 2" xfId="24596" xr:uid="{00000000-0005-0000-0000-0000F45F0000}"/>
    <cellStyle name="Currency 7 2 2 6 2 2" xfId="24597" xr:uid="{00000000-0005-0000-0000-0000F55F0000}"/>
    <cellStyle name="Currency 7 2 2 6 2 2 2" xfId="24598" xr:uid="{00000000-0005-0000-0000-0000F65F0000}"/>
    <cellStyle name="Currency 7 2 2 6 2 2 2 2" xfId="24599" xr:uid="{00000000-0005-0000-0000-0000F75F0000}"/>
    <cellStyle name="Currency 7 2 2 6 2 2 2 3" xfId="24600" xr:uid="{00000000-0005-0000-0000-0000F85F0000}"/>
    <cellStyle name="Currency 7 2 2 6 2 2 2 4" xfId="24601" xr:uid="{00000000-0005-0000-0000-0000F95F0000}"/>
    <cellStyle name="Currency 7 2 2 6 2 2 2 5" xfId="24602" xr:uid="{00000000-0005-0000-0000-0000FA5F0000}"/>
    <cellStyle name="Currency 7 2 2 6 2 2 2 6" xfId="24603" xr:uid="{00000000-0005-0000-0000-0000FB5F0000}"/>
    <cellStyle name="Currency 7 2 2 6 2 2 3" xfId="24604" xr:uid="{00000000-0005-0000-0000-0000FC5F0000}"/>
    <cellStyle name="Currency 7 2 2 6 2 2 4" xfId="24605" xr:uid="{00000000-0005-0000-0000-0000FD5F0000}"/>
    <cellStyle name="Currency 7 2 2 6 2 2 5" xfId="24606" xr:uid="{00000000-0005-0000-0000-0000FE5F0000}"/>
    <cellStyle name="Currency 7 2 2 6 2 2 6" xfId="24607" xr:uid="{00000000-0005-0000-0000-0000FF5F0000}"/>
    <cellStyle name="Currency 7 2 2 6 2 2 7" xfId="24608" xr:uid="{00000000-0005-0000-0000-000000600000}"/>
    <cellStyle name="Currency 7 2 2 6 2 3" xfId="24609" xr:uid="{00000000-0005-0000-0000-000001600000}"/>
    <cellStyle name="Currency 7 2 2 6 2 3 2" xfId="24610" xr:uid="{00000000-0005-0000-0000-000002600000}"/>
    <cellStyle name="Currency 7 2 2 6 2 3 3" xfId="24611" xr:uid="{00000000-0005-0000-0000-000003600000}"/>
    <cellStyle name="Currency 7 2 2 6 2 3 4" xfId="24612" xr:uid="{00000000-0005-0000-0000-000004600000}"/>
    <cellStyle name="Currency 7 2 2 6 2 3 5" xfId="24613" xr:uid="{00000000-0005-0000-0000-000005600000}"/>
    <cellStyle name="Currency 7 2 2 6 2 3 6" xfId="24614" xr:uid="{00000000-0005-0000-0000-000006600000}"/>
    <cellStyle name="Currency 7 2 2 6 2 4" xfId="24615" xr:uid="{00000000-0005-0000-0000-000007600000}"/>
    <cellStyle name="Currency 7 2 2 6 2 5" xfId="24616" xr:uid="{00000000-0005-0000-0000-000008600000}"/>
    <cellStyle name="Currency 7 2 2 6 2 6" xfId="24617" xr:uid="{00000000-0005-0000-0000-000009600000}"/>
    <cellStyle name="Currency 7 2 2 6 2 7" xfId="24618" xr:uid="{00000000-0005-0000-0000-00000A600000}"/>
    <cellStyle name="Currency 7 2 2 6 2 8" xfId="24619" xr:uid="{00000000-0005-0000-0000-00000B600000}"/>
    <cellStyle name="Currency 7 2 2 6 3" xfId="24620" xr:uid="{00000000-0005-0000-0000-00000C600000}"/>
    <cellStyle name="Currency 7 2 2 6 3 2" xfId="24621" xr:uid="{00000000-0005-0000-0000-00000D600000}"/>
    <cellStyle name="Currency 7 2 2 6 3 2 2" xfId="24622" xr:uid="{00000000-0005-0000-0000-00000E600000}"/>
    <cellStyle name="Currency 7 2 2 6 3 2 3" xfId="24623" xr:uid="{00000000-0005-0000-0000-00000F600000}"/>
    <cellStyle name="Currency 7 2 2 6 3 2 4" xfId="24624" xr:uid="{00000000-0005-0000-0000-000010600000}"/>
    <cellStyle name="Currency 7 2 2 6 3 2 5" xfId="24625" xr:uid="{00000000-0005-0000-0000-000011600000}"/>
    <cellStyle name="Currency 7 2 2 6 3 2 6" xfId="24626" xr:uid="{00000000-0005-0000-0000-000012600000}"/>
    <cellStyle name="Currency 7 2 2 6 3 3" xfId="24627" xr:uid="{00000000-0005-0000-0000-000013600000}"/>
    <cellStyle name="Currency 7 2 2 6 3 4" xfId="24628" xr:uid="{00000000-0005-0000-0000-000014600000}"/>
    <cellStyle name="Currency 7 2 2 6 3 5" xfId="24629" xr:uid="{00000000-0005-0000-0000-000015600000}"/>
    <cellStyle name="Currency 7 2 2 6 3 6" xfId="24630" xr:uid="{00000000-0005-0000-0000-000016600000}"/>
    <cellStyle name="Currency 7 2 2 6 3 7" xfId="24631" xr:uid="{00000000-0005-0000-0000-000017600000}"/>
    <cellStyle name="Currency 7 2 2 6 4" xfId="24632" xr:uid="{00000000-0005-0000-0000-000018600000}"/>
    <cellStyle name="Currency 7 2 2 6 4 2" xfId="24633" xr:uid="{00000000-0005-0000-0000-000019600000}"/>
    <cellStyle name="Currency 7 2 2 6 4 3" xfId="24634" xr:uid="{00000000-0005-0000-0000-00001A600000}"/>
    <cellStyle name="Currency 7 2 2 6 4 4" xfId="24635" xr:uid="{00000000-0005-0000-0000-00001B600000}"/>
    <cellStyle name="Currency 7 2 2 6 4 5" xfId="24636" xr:uid="{00000000-0005-0000-0000-00001C600000}"/>
    <cellStyle name="Currency 7 2 2 6 4 6" xfId="24637" xr:uid="{00000000-0005-0000-0000-00001D600000}"/>
    <cellStyle name="Currency 7 2 2 6 5" xfId="24638" xr:uid="{00000000-0005-0000-0000-00001E600000}"/>
    <cellStyle name="Currency 7 2 2 6 6" xfId="24639" xr:uid="{00000000-0005-0000-0000-00001F600000}"/>
    <cellStyle name="Currency 7 2 2 6 7" xfId="24640" xr:uid="{00000000-0005-0000-0000-000020600000}"/>
    <cellStyle name="Currency 7 2 2 6 8" xfId="24641" xr:uid="{00000000-0005-0000-0000-000021600000}"/>
    <cellStyle name="Currency 7 2 2 6 9" xfId="24642" xr:uid="{00000000-0005-0000-0000-000022600000}"/>
    <cellStyle name="Currency 7 2 2 7" xfId="24643" xr:uid="{00000000-0005-0000-0000-000023600000}"/>
    <cellStyle name="Currency 7 2 2 7 2" xfId="24644" xr:uid="{00000000-0005-0000-0000-000024600000}"/>
    <cellStyle name="Currency 7 2 2 7 2 2" xfId="24645" xr:uid="{00000000-0005-0000-0000-000025600000}"/>
    <cellStyle name="Currency 7 2 2 7 2 2 2" xfId="24646" xr:uid="{00000000-0005-0000-0000-000026600000}"/>
    <cellStyle name="Currency 7 2 2 7 2 2 2 2" xfId="24647" xr:uid="{00000000-0005-0000-0000-000027600000}"/>
    <cellStyle name="Currency 7 2 2 7 2 2 2 3" xfId="24648" xr:uid="{00000000-0005-0000-0000-000028600000}"/>
    <cellStyle name="Currency 7 2 2 7 2 2 2 4" xfId="24649" xr:uid="{00000000-0005-0000-0000-000029600000}"/>
    <cellStyle name="Currency 7 2 2 7 2 2 2 5" xfId="24650" xr:uid="{00000000-0005-0000-0000-00002A600000}"/>
    <cellStyle name="Currency 7 2 2 7 2 2 2 6" xfId="24651" xr:uid="{00000000-0005-0000-0000-00002B600000}"/>
    <cellStyle name="Currency 7 2 2 7 2 2 3" xfId="24652" xr:uid="{00000000-0005-0000-0000-00002C600000}"/>
    <cellStyle name="Currency 7 2 2 7 2 2 4" xfId="24653" xr:uid="{00000000-0005-0000-0000-00002D600000}"/>
    <cellStyle name="Currency 7 2 2 7 2 2 5" xfId="24654" xr:uid="{00000000-0005-0000-0000-00002E600000}"/>
    <cellStyle name="Currency 7 2 2 7 2 2 6" xfId="24655" xr:uid="{00000000-0005-0000-0000-00002F600000}"/>
    <cellStyle name="Currency 7 2 2 7 2 2 7" xfId="24656" xr:uid="{00000000-0005-0000-0000-000030600000}"/>
    <cellStyle name="Currency 7 2 2 7 2 3" xfId="24657" xr:uid="{00000000-0005-0000-0000-000031600000}"/>
    <cellStyle name="Currency 7 2 2 7 2 3 2" xfId="24658" xr:uid="{00000000-0005-0000-0000-000032600000}"/>
    <cellStyle name="Currency 7 2 2 7 2 3 3" xfId="24659" xr:uid="{00000000-0005-0000-0000-000033600000}"/>
    <cellStyle name="Currency 7 2 2 7 2 3 4" xfId="24660" xr:uid="{00000000-0005-0000-0000-000034600000}"/>
    <cellStyle name="Currency 7 2 2 7 2 3 5" xfId="24661" xr:uid="{00000000-0005-0000-0000-000035600000}"/>
    <cellStyle name="Currency 7 2 2 7 2 3 6" xfId="24662" xr:uid="{00000000-0005-0000-0000-000036600000}"/>
    <cellStyle name="Currency 7 2 2 7 2 4" xfId="24663" xr:uid="{00000000-0005-0000-0000-000037600000}"/>
    <cellStyle name="Currency 7 2 2 7 2 5" xfId="24664" xr:uid="{00000000-0005-0000-0000-000038600000}"/>
    <cellStyle name="Currency 7 2 2 7 2 6" xfId="24665" xr:uid="{00000000-0005-0000-0000-000039600000}"/>
    <cellStyle name="Currency 7 2 2 7 2 7" xfId="24666" xr:uid="{00000000-0005-0000-0000-00003A600000}"/>
    <cellStyle name="Currency 7 2 2 7 2 8" xfId="24667" xr:uid="{00000000-0005-0000-0000-00003B600000}"/>
    <cellStyle name="Currency 7 2 2 7 3" xfId="24668" xr:uid="{00000000-0005-0000-0000-00003C600000}"/>
    <cellStyle name="Currency 7 2 2 7 3 2" xfId="24669" xr:uid="{00000000-0005-0000-0000-00003D600000}"/>
    <cellStyle name="Currency 7 2 2 7 3 2 2" xfId="24670" xr:uid="{00000000-0005-0000-0000-00003E600000}"/>
    <cellStyle name="Currency 7 2 2 7 3 2 3" xfId="24671" xr:uid="{00000000-0005-0000-0000-00003F600000}"/>
    <cellStyle name="Currency 7 2 2 7 3 2 4" xfId="24672" xr:uid="{00000000-0005-0000-0000-000040600000}"/>
    <cellStyle name="Currency 7 2 2 7 3 2 5" xfId="24673" xr:uid="{00000000-0005-0000-0000-000041600000}"/>
    <cellStyle name="Currency 7 2 2 7 3 2 6" xfId="24674" xr:uid="{00000000-0005-0000-0000-000042600000}"/>
    <cellStyle name="Currency 7 2 2 7 3 3" xfId="24675" xr:uid="{00000000-0005-0000-0000-000043600000}"/>
    <cellStyle name="Currency 7 2 2 7 3 4" xfId="24676" xr:uid="{00000000-0005-0000-0000-000044600000}"/>
    <cellStyle name="Currency 7 2 2 7 3 5" xfId="24677" xr:uid="{00000000-0005-0000-0000-000045600000}"/>
    <cellStyle name="Currency 7 2 2 7 3 6" xfId="24678" xr:uid="{00000000-0005-0000-0000-000046600000}"/>
    <cellStyle name="Currency 7 2 2 7 3 7" xfId="24679" xr:uid="{00000000-0005-0000-0000-000047600000}"/>
    <cellStyle name="Currency 7 2 2 7 4" xfId="24680" xr:uid="{00000000-0005-0000-0000-000048600000}"/>
    <cellStyle name="Currency 7 2 2 7 4 2" xfId="24681" xr:uid="{00000000-0005-0000-0000-000049600000}"/>
    <cellStyle name="Currency 7 2 2 7 4 3" xfId="24682" xr:uid="{00000000-0005-0000-0000-00004A600000}"/>
    <cellStyle name="Currency 7 2 2 7 4 4" xfId="24683" xr:uid="{00000000-0005-0000-0000-00004B600000}"/>
    <cellStyle name="Currency 7 2 2 7 4 5" xfId="24684" xr:uid="{00000000-0005-0000-0000-00004C600000}"/>
    <cellStyle name="Currency 7 2 2 7 4 6" xfId="24685" xr:uid="{00000000-0005-0000-0000-00004D600000}"/>
    <cellStyle name="Currency 7 2 2 7 5" xfId="24686" xr:uid="{00000000-0005-0000-0000-00004E600000}"/>
    <cellStyle name="Currency 7 2 2 7 6" xfId="24687" xr:uid="{00000000-0005-0000-0000-00004F600000}"/>
    <cellStyle name="Currency 7 2 2 7 7" xfId="24688" xr:uid="{00000000-0005-0000-0000-000050600000}"/>
    <cellStyle name="Currency 7 2 2 7 8" xfId="24689" xr:uid="{00000000-0005-0000-0000-000051600000}"/>
    <cellStyle name="Currency 7 2 2 7 9" xfId="24690" xr:uid="{00000000-0005-0000-0000-000052600000}"/>
    <cellStyle name="Currency 7 2 2 8" xfId="24691" xr:uid="{00000000-0005-0000-0000-000053600000}"/>
    <cellStyle name="Currency 7 2 2 8 2" xfId="24692" xr:uid="{00000000-0005-0000-0000-000054600000}"/>
    <cellStyle name="Currency 7 2 2 8 2 2" xfId="24693" xr:uid="{00000000-0005-0000-0000-000055600000}"/>
    <cellStyle name="Currency 7 2 2 8 2 2 2" xfId="24694" xr:uid="{00000000-0005-0000-0000-000056600000}"/>
    <cellStyle name="Currency 7 2 2 8 2 2 3" xfId="24695" xr:uid="{00000000-0005-0000-0000-000057600000}"/>
    <cellStyle name="Currency 7 2 2 8 2 2 4" xfId="24696" xr:uid="{00000000-0005-0000-0000-000058600000}"/>
    <cellStyle name="Currency 7 2 2 8 2 2 5" xfId="24697" xr:uid="{00000000-0005-0000-0000-000059600000}"/>
    <cellStyle name="Currency 7 2 2 8 2 2 6" xfId="24698" xr:uid="{00000000-0005-0000-0000-00005A600000}"/>
    <cellStyle name="Currency 7 2 2 8 2 3" xfId="24699" xr:uid="{00000000-0005-0000-0000-00005B600000}"/>
    <cellStyle name="Currency 7 2 2 8 2 4" xfId="24700" xr:uid="{00000000-0005-0000-0000-00005C600000}"/>
    <cellStyle name="Currency 7 2 2 8 2 5" xfId="24701" xr:uid="{00000000-0005-0000-0000-00005D600000}"/>
    <cellStyle name="Currency 7 2 2 8 2 6" xfId="24702" xr:uid="{00000000-0005-0000-0000-00005E600000}"/>
    <cellStyle name="Currency 7 2 2 8 2 7" xfId="24703" xr:uid="{00000000-0005-0000-0000-00005F600000}"/>
    <cellStyle name="Currency 7 2 2 8 3" xfId="24704" xr:uid="{00000000-0005-0000-0000-000060600000}"/>
    <cellStyle name="Currency 7 2 2 8 3 2" xfId="24705" xr:uid="{00000000-0005-0000-0000-000061600000}"/>
    <cellStyle name="Currency 7 2 2 8 3 3" xfId="24706" xr:uid="{00000000-0005-0000-0000-000062600000}"/>
    <cellStyle name="Currency 7 2 2 8 3 4" xfId="24707" xr:uid="{00000000-0005-0000-0000-000063600000}"/>
    <cellStyle name="Currency 7 2 2 8 3 5" xfId="24708" xr:uid="{00000000-0005-0000-0000-000064600000}"/>
    <cellStyle name="Currency 7 2 2 8 3 6" xfId="24709" xr:uid="{00000000-0005-0000-0000-000065600000}"/>
    <cellStyle name="Currency 7 2 2 8 4" xfId="24710" xr:uid="{00000000-0005-0000-0000-000066600000}"/>
    <cellStyle name="Currency 7 2 2 8 5" xfId="24711" xr:uid="{00000000-0005-0000-0000-000067600000}"/>
    <cellStyle name="Currency 7 2 2 8 6" xfId="24712" xr:uid="{00000000-0005-0000-0000-000068600000}"/>
    <cellStyle name="Currency 7 2 2 8 7" xfId="24713" xr:uid="{00000000-0005-0000-0000-000069600000}"/>
    <cellStyle name="Currency 7 2 2 8 8" xfId="24714" xr:uid="{00000000-0005-0000-0000-00006A600000}"/>
    <cellStyle name="Currency 7 2 2 9" xfId="24715" xr:uid="{00000000-0005-0000-0000-00006B600000}"/>
    <cellStyle name="Currency 7 2 2 9 2" xfId="24716" xr:uid="{00000000-0005-0000-0000-00006C600000}"/>
    <cellStyle name="Currency 7 2 2 9 2 2" xfId="24717" xr:uid="{00000000-0005-0000-0000-00006D600000}"/>
    <cellStyle name="Currency 7 2 2 9 2 3" xfId="24718" xr:uid="{00000000-0005-0000-0000-00006E600000}"/>
    <cellStyle name="Currency 7 2 2 9 2 4" xfId="24719" xr:uid="{00000000-0005-0000-0000-00006F600000}"/>
    <cellStyle name="Currency 7 2 2 9 2 5" xfId="24720" xr:uid="{00000000-0005-0000-0000-000070600000}"/>
    <cellStyle name="Currency 7 2 2 9 2 6" xfId="24721" xr:uid="{00000000-0005-0000-0000-000071600000}"/>
    <cellStyle name="Currency 7 2 2 9 3" xfId="24722" xr:uid="{00000000-0005-0000-0000-000072600000}"/>
    <cellStyle name="Currency 7 2 2 9 4" xfId="24723" xr:uid="{00000000-0005-0000-0000-000073600000}"/>
    <cellStyle name="Currency 7 2 2 9 5" xfId="24724" xr:uid="{00000000-0005-0000-0000-000074600000}"/>
    <cellStyle name="Currency 7 2 2 9 6" xfId="24725" xr:uid="{00000000-0005-0000-0000-000075600000}"/>
    <cellStyle name="Currency 7 2 2 9 7" xfId="24726" xr:uid="{00000000-0005-0000-0000-000076600000}"/>
    <cellStyle name="Currency 7 2 3" xfId="24727" xr:uid="{00000000-0005-0000-0000-000077600000}"/>
    <cellStyle name="Currency 7 2 3 10" xfId="24728" xr:uid="{00000000-0005-0000-0000-000078600000}"/>
    <cellStyle name="Currency 7 2 3 10 2" xfId="24729" xr:uid="{00000000-0005-0000-0000-000079600000}"/>
    <cellStyle name="Currency 7 2 3 10 3" xfId="24730" xr:uid="{00000000-0005-0000-0000-00007A600000}"/>
    <cellStyle name="Currency 7 2 3 10 4" xfId="24731" xr:uid="{00000000-0005-0000-0000-00007B600000}"/>
    <cellStyle name="Currency 7 2 3 10 5" xfId="24732" xr:uid="{00000000-0005-0000-0000-00007C600000}"/>
    <cellStyle name="Currency 7 2 3 10 6" xfId="24733" xr:uid="{00000000-0005-0000-0000-00007D600000}"/>
    <cellStyle name="Currency 7 2 3 11" xfId="24734" xr:uid="{00000000-0005-0000-0000-00007E600000}"/>
    <cellStyle name="Currency 7 2 3 12" xfId="24735" xr:uid="{00000000-0005-0000-0000-00007F600000}"/>
    <cellStyle name="Currency 7 2 3 13" xfId="24736" xr:uid="{00000000-0005-0000-0000-000080600000}"/>
    <cellStyle name="Currency 7 2 3 14" xfId="24737" xr:uid="{00000000-0005-0000-0000-000081600000}"/>
    <cellStyle name="Currency 7 2 3 15" xfId="24738" xr:uid="{00000000-0005-0000-0000-000082600000}"/>
    <cellStyle name="Currency 7 2 3 2" xfId="24739" xr:uid="{00000000-0005-0000-0000-000083600000}"/>
    <cellStyle name="Currency 7 2 3 2 10" xfId="24740" xr:uid="{00000000-0005-0000-0000-000084600000}"/>
    <cellStyle name="Currency 7 2 3 2 11" xfId="24741" xr:uid="{00000000-0005-0000-0000-000085600000}"/>
    <cellStyle name="Currency 7 2 3 2 12" xfId="24742" xr:uid="{00000000-0005-0000-0000-000086600000}"/>
    <cellStyle name="Currency 7 2 3 2 13" xfId="24743" xr:uid="{00000000-0005-0000-0000-000087600000}"/>
    <cellStyle name="Currency 7 2 3 2 14" xfId="24744" xr:uid="{00000000-0005-0000-0000-000088600000}"/>
    <cellStyle name="Currency 7 2 3 2 2" xfId="24745" xr:uid="{00000000-0005-0000-0000-000089600000}"/>
    <cellStyle name="Currency 7 2 3 2 2 2" xfId="24746" xr:uid="{00000000-0005-0000-0000-00008A600000}"/>
    <cellStyle name="Currency 7 2 3 2 2 2 2" xfId="24747" xr:uid="{00000000-0005-0000-0000-00008B600000}"/>
    <cellStyle name="Currency 7 2 3 2 2 2 2 2" xfId="24748" xr:uid="{00000000-0005-0000-0000-00008C600000}"/>
    <cellStyle name="Currency 7 2 3 2 2 2 2 2 2" xfId="24749" xr:uid="{00000000-0005-0000-0000-00008D600000}"/>
    <cellStyle name="Currency 7 2 3 2 2 2 2 2 3" xfId="24750" xr:uid="{00000000-0005-0000-0000-00008E600000}"/>
    <cellStyle name="Currency 7 2 3 2 2 2 2 2 4" xfId="24751" xr:uid="{00000000-0005-0000-0000-00008F600000}"/>
    <cellStyle name="Currency 7 2 3 2 2 2 2 2 5" xfId="24752" xr:uid="{00000000-0005-0000-0000-000090600000}"/>
    <cellStyle name="Currency 7 2 3 2 2 2 2 2 6" xfId="24753" xr:uid="{00000000-0005-0000-0000-000091600000}"/>
    <cellStyle name="Currency 7 2 3 2 2 2 2 3" xfId="24754" xr:uid="{00000000-0005-0000-0000-000092600000}"/>
    <cellStyle name="Currency 7 2 3 2 2 2 2 4" xfId="24755" xr:uid="{00000000-0005-0000-0000-000093600000}"/>
    <cellStyle name="Currency 7 2 3 2 2 2 2 5" xfId="24756" xr:uid="{00000000-0005-0000-0000-000094600000}"/>
    <cellStyle name="Currency 7 2 3 2 2 2 2 6" xfId="24757" xr:uid="{00000000-0005-0000-0000-000095600000}"/>
    <cellStyle name="Currency 7 2 3 2 2 2 2 7" xfId="24758" xr:uid="{00000000-0005-0000-0000-000096600000}"/>
    <cellStyle name="Currency 7 2 3 2 2 2 3" xfId="24759" xr:uid="{00000000-0005-0000-0000-000097600000}"/>
    <cellStyle name="Currency 7 2 3 2 2 2 3 2" xfId="24760" xr:uid="{00000000-0005-0000-0000-000098600000}"/>
    <cellStyle name="Currency 7 2 3 2 2 2 3 3" xfId="24761" xr:uid="{00000000-0005-0000-0000-000099600000}"/>
    <cellStyle name="Currency 7 2 3 2 2 2 3 4" xfId="24762" xr:uid="{00000000-0005-0000-0000-00009A600000}"/>
    <cellStyle name="Currency 7 2 3 2 2 2 3 5" xfId="24763" xr:uid="{00000000-0005-0000-0000-00009B600000}"/>
    <cellStyle name="Currency 7 2 3 2 2 2 3 6" xfId="24764" xr:uid="{00000000-0005-0000-0000-00009C600000}"/>
    <cellStyle name="Currency 7 2 3 2 2 2 4" xfId="24765" xr:uid="{00000000-0005-0000-0000-00009D600000}"/>
    <cellStyle name="Currency 7 2 3 2 2 2 5" xfId="24766" xr:uid="{00000000-0005-0000-0000-00009E600000}"/>
    <cellStyle name="Currency 7 2 3 2 2 2 6" xfId="24767" xr:uid="{00000000-0005-0000-0000-00009F600000}"/>
    <cellStyle name="Currency 7 2 3 2 2 2 7" xfId="24768" xr:uid="{00000000-0005-0000-0000-0000A0600000}"/>
    <cellStyle name="Currency 7 2 3 2 2 2 8" xfId="24769" xr:uid="{00000000-0005-0000-0000-0000A1600000}"/>
    <cellStyle name="Currency 7 2 3 2 2 3" xfId="24770" xr:uid="{00000000-0005-0000-0000-0000A2600000}"/>
    <cellStyle name="Currency 7 2 3 2 2 3 2" xfId="24771" xr:uid="{00000000-0005-0000-0000-0000A3600000}"/>
    <cellStyle name="Currency 7 2 3 2 2 3 2 2" xfId="24772" xr:uid="{00000000-0005-0000-0000-0000A4600000}"/>
    <cellStyle name="Currency 7 2 3 2 2 3 2 3" xfId="24773" xr:uid="{00000000-0005-0000-0000-0000A5600000}"/>
    <cellStyle name="Currency 7 2 3 2 2 3 2 4" xfId="24774" xr:uid="{00000000-0005-0000-0000-0000A6600000}"/>
    <cellStyle name="Currency 7 2 3 2 2 3 2 5" xfId="24775" xr:uid="{00000000-0005-0000-0000-0000A7600000}"/>
    <cellStyle name="Currency 7 2 3 2 2 3 2 6" xfId="24776" xr:uid="{00000000-0005-0000-0000-0000A8600000}"/>
    <cellStyle name="Currency 7 2 3 2 2 3 3" xfId="24777" xr:uid="{00000000-0005-0000-0000-0000A9600000}"/>
    <cellStyle name="Currency 7 2 3 2 2 3 4" xfId="24778" xr:uid="{00000000-0005-0000-0000-0000AA600000}"/>
    <cellStyle name="Currency 7 2 3 2 2 3 5" xfId="24779" xr:uid="{00000000-0005-0000-0000-0000AB600000}"/>
    <cellStyle name="Currency 7 2 3 2 2 3 6" xfId="24780" xr:uid="{00000000-0005-0000-0000-0000AC600000}"/>
    <cellStyle name="Currency 7 2 3 2 2 3 7" xfId="24781" xr:uid="{00000000-0005-0000-0000-0000AD600000}"/>
    <cellStyle name="Currency 7 2 3 2 2 4" xfId="24782" xr:uid="{00000000-0005-0000-0000-0000AE600000}"/>
    <cellStyle name="Currency 7 2 3 2 2 4 2" xfId="24783" xr:uid="{00000000-0005-0000-0000-0000AF600000}"/>
    <cellStyle name="Currency 7 2 3 2 2 4 3" xfId="24784" xr:uid="{00000000-0005-0000-0000-0000B0600000}"/>
    <cellStyle name="Currency 7 2 3 2 2 4 4" xfId="24785" xr:uid="{00000000-0005-0000-0000-0000B1600000}"/>
    <cellStyle name="Currency 7 2 3 2 2 4 5" xfId="24786" xr:uid="{00000000-0005-0000-0000-0000B2600000}"/>
    <cellStyle name="Currency 7 2 3 2 2 4 6" xfId="24787" xr:uid="{00000000-0005-0000-0000-0000B3600000}"/>
    <cellStyle name="Currency 7 2 3 2 2 5" xfId="24788" xr:uid="{00000000-0005-0000-0000-0000B4600000}"/>
    <cellStyle name="Currency 7 2 3 2 2 6" xfId="24789" xr:uid="{00000000-0005-0000-0000-0000B5600000}"/>
    <cellStyle name="Currency 7 2 3 2 2 7" xfId="24790" xr:uid="{00000000-0005-0000-0000-0000B6600000}"/>
    <cellStyle name="Currency 7 2 3 2 2 8" xfId="24791" xr:uid="{00000000-0005-0000-0000-0000B7600000}"/>
    <cellStyle name="Currency 7 2 3 2 2 9" xfId="24792" xr:uid="{00000000-0005-0000-0000-0000B8600000}"/>
    <cellStyle name="Currency 7 2 3 2 3" xfId="24793" xr:uid="{00000000-0005-0000-0000-0000B9600000}"/>
    <cellStyle name="Currency 7 2 3 2 3 2" xfId="24794" xr:uid="{00000000-0005-0000-0000-0000BA600000}"/>
    <cellStyle name="Currency 7 2 3 2 3 2 2" xfId="24795" xr:uid="{00000000-0005-0000-0000-0000BB600000}"/>
    <cellStyle name="Currency 7 2 3 2 3 2 2 2" xfId="24796" xr:uid="{00000000-0005-0000-0000-0000BC600000}"/>
    <cellStyle name="Currency 7 2 3 2 3 2 2 2 2" xfId="24797" xr:uid="{00000000-0005-0000-0000-0000BD600000}"/>
    <cellStyle name="Currency 7 2 3 2 3 2 2 2 3" xfId="24798" xr:uid="{00000000-0005-0000-0000-0000BE600000}"/>
    <cellStyle name="Currency 7 2 3 2 3 2 2 2 4" xfId="24799" xr:uid="{00000000-0005-0000-0000-0000BF600000}"/>
    <cellStyle name="Currency 7 2 3 2 3 2 2 2 5" xfId="24800" xr:uid="{00000000-0005-0000-0000-0000C0600000}"/>
    <cellStyle name="Currency 7 2 3 2 3 2 2 2 6" xfId="24801" xr:uid="{00000000-0005-0000-0000-0000C1600000}"/>
    <cellStyle name="Currency 7 2 3 2 3 2 2 3" xfId="24802" xr:uid="{00000000-0005-0000-0000-0000C2600000}"/>
    <cellStyle name="Currency 7 2 3 2 3 2 2 4" xfId="24803" xr:uid="{00000000-0005-0000-0000-0000C3600000}"/>
    <cellStyle name="Currency 7 2 3 2 3 2 2 5" xfId="24804" xr:uid="{00000000-0005-0000-0000-0000C4600000}"/>
    <cellStyle name="Currency 7 2 3 2 3 2 2 6" xfId="24805" xr:uid="{00000000-0005-0000-0000-0000C5600000}"/>
    <cellStyle name="Currency 7 2 3 2 3 2 2 7" xfId="24806" xr:uid="{00000000-0005-0000-0000-0000C6600000}"/>
    <cellStyle name="Currency 7 2 3 2 3 2 3" xfId="24807" xr:uid="{00000000-0005-0000-0000-0000C7600000}"/>
    <cellStyle name="Currency 7 2 3 2 3 2 3 2" xfId="24808" xr:uid="{00000000-0005-0000-0000-0000C8600000}"/>
    <cellStyle name="Currency 7 2 3 2 3 2 3 3" xfId="24809" xr:uid="{00000000-0005-0000-0000-0000C9600000}"/>
    <cellStyle name="Currency 7 2 3 2 3 2 3 4" xfId="24810" xr:uid="{00000000-0005-0000-0000-0000CA600000}"/>
    <cellStyle name="Currency 7 2 3 2 3 2 3 5" xfId="24811" xr:uid="{00000000-0005-0000-0000-0000CB600000}"/>
    <cellStyle name="Currency 7 2 3 2 3 2 3 6" xfId="24812" xr:uid="{00000000-0005-0000-0000-0000CC600000}"/>
    <cellStyle name="Currency 7 2 3 2 3 2 4" xfId="24813" xr:uid="{00000000-0005-0000-0000-0000CD600000}"/>
    <cellStyle name="Currency 7 2 3 2 3 2 5" xfId="24814" xr:uid="{00000000-0005-0000-0000-0000CE600000}"/>
    <cellStyle name="Currency 7 2 3 2 3 2 6" xfId="24815" xr:uid="{00000000-0005-0000-0000-0000CF600000}"/>
    <cellStyle name="Currency 7 2 3 2 3 2 7" xfId="24816" xr:uid="{00000000-0005-0000-0000-0000D0600000}"/>
    <cellStyle name="Currency 7 2 3 2 3 2 8" xfId="24817" xr:uid="{00000000-0005-0000-0000-0000D1600000}"/>
    <cellStyle name="Currency 7 2 3 2 3 3" xfId="24818" xr:uid="{00000000-0005-0000-0000-0000D2600000}"/>
    <cellStyle name="Currency 7 2 3 2 3 3 2" xfId="24819" xr:uid="{00000000-0005-0000-0000-0000D3600000}"/>
    <cellStyle name="Currency 7 2 3 2 3 3 2 2" xfId="24820" xr:uid="{00000000-0005-0000-0000-0000D4600000}"/>
    <cellStyle name="Currency 7 2 3 2 3 3 2 3" xfId="24821" xr:uid="{00000000-0005-0000-0000-0000D5600000}"/>
    <cellStyle name="Currency 7 2 3 2 3 3 2 4" xfId="24822" xr:uid="{00000000-0005-0000-0000-0000D6600000}"/>
    <cellStyle name="Currency 7 2 3 2 3 3 2 5" xfId="24823" xr:uid="{00000000-0005-0000-0000-0000D7600000}"/>
    <cellStyle name="Currency 7 2 3 2 3 3 2 6" xfId="24824" xr:uid="{00000000-0005-0000-0000-0000D8600000}"/>
    <cellStyle name="Currency 7 2 3 2 3 3 3" xfId="24825" xr:uid="{00000000-0005-0000-0000-0000D9600000}"/>
    <cellStyle name="Currency 7 2 3 2 3 3 4" xfId="24826" xr:uid="{00000000-0005-0000-0000-0000DA600000}"/>
    <cellStyle name="Currency 7 2 3 2 3 3 5" xfId="24827" xr:uid="{00000000-0005-0000-0000-0000DB600000}"/>
    <cellStyle name="Currency 7 2 3 2 3 3 6" xfId="24828" xr:uid="{00000000-0005-0000-0000-0000DC600000}"/>
    <cellStyle name="Currency 7 2 3 2 3 3 7" xfId="24829" xr:uid="{00000000-0005-0000-0000-0000DD600000}"/>
    <cellStyle name="Currency 7 2 3 2 3 4" xfId="24830" xr:uid="{00000000-0005-0000-0000-0000DE600000}"/>
    <cellStyle name="Currency 7 2 3 2 3 4 2" xfId="24831" xr:uid="{00000000-0005-0000-0000-0000DF600000}"/>
    <cellStyle name="Currency 7 2 3 2 3 4 3" xfId="24832" xr:uid="{00000000-0005-0000-0000-0000E0600000}"/>
    <cellStyle name="Currency 7 2 3 2 3 4 4" xfId="24833" xr:uid="{00000000-0005-0000-0000-0000E1600000}"/>
    <cellStyle name="Currency 7 2 3 2 3 4 5" xfId="24834" xr:uid="{00000000-0005-0000-0000-0000E2600000}"/>
    <cellStyle name="Currency 7 2 3 2 3 4 6" xfId="24835" xr:uid="{00000000-0005-0000-0000-0000E3600000}"/>
    <cellStyle name="Currency 7 2 3 2 3 5" xfId="24836" xr:uid="{00000000-0005-0000-0000-0000E4600000}"/>
    <cellStyle name="Currency 7 2 3 2 3 6" xfId="24837" xr:uid="{00000000-0005-0000-0000-0000E5600000}"/>
    <cellStyle name="Currency 7 2 3 2 3 7" xfId="24838" xr:uid="{00000000-0005-0000-0000-0000E6600000}"/>
    <cellStyle name="Currency 7 2 3 2 3 8" xfId="24839" xr:uid="{00000000-0005-0000-0000-0000E7600000}"/>
    <cellStyle name="Currency 7 2 3 2 3 9" xfId="24840" xr:uid="{00000000-0005-0000-0000-0000E8600000}"/>
    <cellStyle name="Currency 7 2 3 2 4" xfId="24841" xr:uid="{00000000-0005-0000-0000-0000E9600000}"/>
    <cellStyle name="Currency 7 2 3 2 4 2" xfId="24842" xr:uid="{00000000-0005-0000-0000-0000EA600000}"/>
    <cellStyle name="Currency 7 2 3 2 4 2 2" xfId="24843" xr:uid="{00000000-0005-0000-0000-0000EB600000}"/>
    <cellStyle name="Currency 7 2 3 2 4 2 2 2" xfId="24844" xr:uid="{00000000-0005-0000-0000-0000EC600000}"/>
    <cellStyle name="Currency 7 2 3 2 4 2 2 2 2" xfId="24845" xr:uid="{00000000-0005-0000-0000-0000ED600000}"/>
    <cellStyle name="Currency 7 2 3 2 4 2 2 2 3" xfId="24846" xr:uid="{00000000-0005-0000-0000-0000EE600000}"/>
    <cellStyle name="Currency 7 2 3 2 4 2 2 2 4" xfId="24847" xr:uid="{00000000-0005-0000-0000-0000EF600000}"/>
    <cellStyle name="Currency 7 2 3 2 4 2 2 2 5" xfId="24848" xr:uid="{00000000-0005-0000-0000-0000F0600000}"/>
    <cellStyle name="Currency 7 2 3 2 4 2 2 2 6" xfId="24849" xr:uid="{00000000-0005-0000-0000-0000F1600000}"/>
    <cellStyle name="Currency 7 2 3 2 4 2 2 3" xfId="24850" xr:uid="{00000000-0005-0000-0000-0000F2600000}"/>
    <cellStyle name="Currency 7 2 3 2 4 2 2 4" xfId="24851" xr:uid="{00000000-0005-0000-0000-0000F3600000}"/>
    <cellStyle name="Currency 7 2 3 2 4 2 2 5" xfId="24852" xr:uid="{00000000-0005-0000-0000-0000F4600000}"/>
    <cellStyle name="Currency 7 2 3 2 4 2 2 6" xfId="24853" xr:uid="{00000000-0005-0000-0000-0000F5600000}"/>
    <cellStyle name="Currency 7 2 3 2 4 2 2 7" xfId="24854" xr:uid="{00000000-0005-0000-0000-0000F6600000}"/>
    <cellStyle name="Currency 7 2 3 2 4 2 3" xfId="24855" xr:uid="{00000000-0005-0000-0000-0000F7600000}"/>
    <cellStyle name="Currency 7 2 3 2 4 2 3 2" xfId="24856" xr:uid="{00000000-0005-0000-0000-0000F8600000}"/>
    <cellStyle name="Currency 7 2 3 2 4 2 3 3" xfId="24857" xr:uid="{00000000-0005-0000-0000-0000F9600000}"/>
    <cellStyle name="Currency 7 2 3 2 4 2 3 4" xfId="24858" xr:uid="{00000000-0005-0000-0000-0000FA600000}"/>
    <cellStyle name="Currency 7 2 3 2 4 2 3 5" xfId="24859" xr:uid="{00000000-0005-0000-0000-0000FB600000}"/>
    <cellStyle name="Currency 7 2 3 2 4 2 3 6" xfId="24860" xr:uid="{00000000-0005-0000-0000-0000FC600000}"/>
    <cellStyle name="Currency 7 2 3 2 4 2 4" xfId="24861" xr:uid="{00000000-0005-0000-0000-0000FD600000}"/>
    <cellStyle name="Currency 7 2 3 2 4 2 5" xfId="24862" xr:uid="{00000000-0005-0000-0000-0000FE600000}"/>
    <cellStyle name="Currency 7 2 3 2 4 2 6" xfId="24863" xr:uid="{00000000-0005-0000-0000-0000FF600000}"/>
    <cellStyle name="Currency 7 2 3 2 4 2 7" xfId="24864" xr:uid="{00000000-0005-0000-0000-000000610000}"/>
    <cellStyle name="Currency 7 2 3 2 4 2 8" xfId="24865" xr:uid="{00000000-0005-0000-0000-000001610000}"/>
    <cellStyle name="Currency 7 2 3 2 4 3" xfId="24866" xr:uid="{00000000-0005-0000-0000-000002610000}"/>
    <cellStyle name="Currency 7 2 3 2 4 3 2" xfId="24867" xr:uid="{00000000-0005-0000-0000-000003610000}"/>
    <cellStyle name="Currency 7 2 3 2 4 3 2 2" xfId="24868" xr:uid="{00000000-0005-0000-0000-000004610000}"/>
    <cellStyle name="Currency 7 2 3 2 4 3 2 3" xfId="24869" xr:uid="{00000000-0005-0000-0000-000005610000}"/>
    <cellStyle name="Currency 7 2 3 2 4 3 2 4" xfId="24870" xr:uid="{00000000-0005-0000-0000-000006610000}"/>
    <cellStyle name="Currency 7 2 3 2 4 3 2 5" xfId="24871" xr:uid="{00000000-0005-0000-0000-000007610000}"/>
    <cellStyle name="Currency 7 2 3 2 4 3 2 6" xfId="24872" xr:uid="{00000000-0005-0000-0000-000008610000}"/>
    <cellStyle name="Currency 7 2 3 2 4 3 3" xfId="24873" xr:uid="{00000000-0005-0000-0000-000009610000}"/>
    <cellStyle name="Currency 7 2 3 2 4 3 4" xfId="24874" xr:uid="{00000000-0005-0000-0000-00000A610000}"/>
    <cellStyle name="Currency 7 2 3 2 4 3 5" xfId="24875" xr:uid="{00000000-0005-0000-0000-00000B610000}"/>
    <cellStyle name="Currency 7 2 3 2 4 3 6" xfId="24876" xr:uid="{00000000-0005-0000-0000-00000C610000}"/>
    <cellStyle name="Currency 7 2 3 2 4 3 7" xfId="24877" xr:uid="{00000000-0005-0000-0000-00000D610000}"/>
    <cellStyle name="Currency 7 2 3 2 4 4" xfId="24878" xr:uid="{00000000-0005-0000-0000-00000E610000}"/>
    <cellStyle name="Currency 7 2 3 2 4 4 2" xfId="24879" xr:uid="{00000000-0005-0000-0000-00000F610000}"/>
    <cellStyle name="Currency 7 2 3 2 4 4 3" xfId="24880" xr:uid="{00000000-0005-0000-0000-000010610000}"/>
    <cellStyle name="Currency 7 2 3 2 4 4 4" xfId="24881" xr:uid="{00000000-0005-0000-0000-000011610000}"/>
    <cellStyle name="Currency 7 2 3 2 4 4 5" xfId="24882" xr:uid="{00000000-0005-0000-0000-000012610000}"/>
    <cellStyle name="Currency 7 2 3 2 4 4 6" xfId="24883" xr:uid="{00000000-0005-0000-0000-000013610000}"/>
    <cellStyle name="Currency 7 2 3 2 4 5" xfId="24884" xr:uid="{00000000-0005-0000-0000-000014610000}"/>
    <cellStyle name="Currency 7 2 3 2 4 6" xfId="24885" xr:uid="{00000000-0005-0000-0000-000015610000}"/>
    <cellStyle name="Currency 7 2 3 2 4 7" xfId="24886" xr:uid="{00000000-0005-0000-0000-000016610000}"/>
    <cellStyle name="Currency 7 2 3 2 4 8" xfId="24887" xr:uid="{00000000-0005-0000-0000-000017610000}"/>
    <cellStyle name="Currency 7 2 3 2 4 9" xfId="24888" xr:uid="{00000000-0005-0000-0000-000018610000}"/>
    <cellStyle name="Currency 7 2 3 2 5" xfId="24889" xr:uid="{00000000-0005-0000-0000-000019610000}"/>
    <cellStyle name="Currency 7 2 3 2 5 2" xfId="24890" xr:uid="{00000000-0005-0000-0000-00001A610000}"/>
    <cellStyle name="Currency 7 2 3 2 5 2 2" xfId="24891" xr:uid="{00000000-0005-0000-0000-00001B610000}"/>
    <cellStyle name="Currency 7 2 3 2 5 2 2 2" xfId="24892" xr:uid="{00000000-0005-0000-0000-00001C610000}"/>
    <cellStyle name="Currency 7 2 3 2 5 2 2 2 2" xfId="24893" xr:uid="{00000000-0005-0000-0000-00001D610000}"/>
    <cellStyle name="Currency 7 2 3 2 5 2 2 2 3" xfId="24894" xr:uid="{00000000-0005-0000-0000-00001E610000}"/>
    <cellStyle name="Currency 7 2 3 2 5 2 2 2 4" xfId="24895" xr:uid="{00000000-0005-0000-0000-00001F610000}"/>
    <cellStyle name="Currency 7 2 3 2 5 2 2 2 5" xfId="24896" xr:uid="{00000000-0005-0000-0000-000020610000}"/>
    <cellStyle name="Currency 7 2 3 2 5 2 2 2 6" xfId="24897" xr:uid="{00000000-0005-0000-0000-000021610000}"/>
    <cellStyle name="Currency 7 2 3 2 5 2 2 3" xfId="24898" xr:uid="{00000000-0005-0000-0000-000022610000}"/>
    <cellStyle name="Currency 7 2 3 2 5 2 2 4" xfId="24899" xr:uid="{00000000-0005-0000-0000-000023610000}"/>
    <cellStyle name="Currency 7 2 3 2 5 2 2 5" xfId="24900" xr:uid="{00000000-0005-0000-0000-000024610000}"/>
    <cellStyle name="Currency 7 2 3 2 5 2 2 6" xfId="24901" xr:uid="{00000000-0005-0000-0000-000025610000}"/>
    <cellStyle name="Currency 7 2 3 2 5 2 2 7" xfId="24902" xr:uid="{00000000-0005-0000-0000-000026610000}"/>
    <cellStyle name="Currency 7 2 3 2 5 2 3" xfId="24903" xr:uid="{00000000-0005-0000-0000-000027610000}"/>
    <cellStyle name="Currency 7 2 3 2 5 2 3 2" xfId="24904" xr:uid="{00000000-0005-0000-0000-000028610000}"/>
    <cellStyle name="Currency 7 2 3 2 5 2 3 3" xfId="24905" xr:uid="{00000000-0005-0000-0000-000029610000}"/>
    <cellStyle name="Currency 7 2 3 2 5 2 3 4" xfId="24906" xr:uid="{00000000-0005-0000-0000-00002A610000}"/>
    <cellStyle name="Currency 7 2 3 2 5 2 3 5" xfId="24907" xr:uid="{00000000-0005-0000-0000-00002B610000}"/>
    <cellStyle name="Currency 7 2 3 2 5 2 3 6" xfId="24908" xr:uid="{00000000-0005-0000-0000-00002C610000}"/>
    <cellStyle name="Currency 7 2 3 2 5 2 4" xfId="24909" xr:uid="{00000000-0005-0000-0000-00002D610000}"/>
    <cellStyle name="Currency 7 2 3 2 5 2 5" xfId="24910" xr:uid="{00000000-0005-0000-0000-00002E610000}"/>
    <cellStyle name="Currency 7 2 3 2 5 2 6" xfId="24911" xr:uid="{00000000-0005-0000-0000-00002F610000}"/>
    <cellStyle name="Currency 7 2 3 2 5 2 7" xfId="24912" xr:uid="{00000000-0005-0000-0000-000030610000}"/>
    <cellStyle name="Currency 7 2 3 2 5 2 8" xfId="24913" xr:uid="{00000000-0005-0000-0000-000031610000}"/>
    <cellStyle name="Currency 7 2 3 2 5 3" xfId="24914" xr:uid="{00000000-0005-0000-0000-000032610000}"/>
    <cellStyle name="Currency 7 2 3 2 5 3 2" xfId="24915" xr:uid="{00000000-0005-0000-0000-000033610000}"/>
    <cellStyle name="Currency 7 2 3 2 5 3 2 2" xfId="24916" xr:uid="{00000000-0005-0000-0000-000034610000}"/>
    <cellStyle name="Currency 7 2 3 2 5 3 2 3" xfId="24917" xr:uid="{00000000-0005-0000-0000-000035610000}"/>
    <cellStyle name="Currency 7 2 3 2 5 3 2 4" xfId="24918" xr:uid="{00000000-0005-0000-0000-000036610000}"/>
    <cellStyle name="Currency 7 2 3 2 5 3 2 5" xfId="24919" xr:uid="{00000000-0005-0000-0000-000037610000}"/>
    <cellStyle name="Currency 7 2 3 2 5 3 2 6" xfId="24920" xr:uid="{00000000-0005-0000-0000-000038610000}"/>
    <cellStyle name="Currency 7 2 3 2 5 3 3" xfId="24921" xr:uid="{00000000-0005-0000-0000-000039610000}"/>
    <cellStyle name="Currency 7 2 3 2 5 3 4" xfId="24922" xr:uid="{00000000-0005-0000-0000-00003A610000}"/>
    <cellStyle name="Currency 7 2 3 2 5 3 5" xfId="24923" xr:uid="{00000000-0005-0000-0000-00003B610000}"/>
    <cellStyle name="Currency 7 2 3 2 5 3 6" xfId="24924" xr:uid="{00000000-0005-0000-0000-00003C610000}"/>
    <cellStyle name="Currency 7 2 3 2 5 3 7" xfId="24925" xr:uid="{00000000-0005-0000-0000-00003D610000}"/>
    <cellStyle name="Currency 7 2 3 2 5 4" xfId="24926" xr:uid="{00000000-0005-0000-0000-00003E610000}"/>
    <cellStyle name="Currency 7 2 3 2 5 4 2" xfId="24927" xr:uid="{00000000-0005-0000-0000-00003F610000}"/>
    <cellStyle name="Currency 7 2 3 2 5 4 3" xfId="24928" xr:uid="{00000000-0005-0000-0000-000040610000}"/>
    <cellStyle name="Currency 7 2 3 2 5 4 4" xfId="24929" xr:uid="{00000000-0005-0000-0000-000041610000}"/>
    <cellStyle name="Currency 7 2 3 2 5 4 5" xfId="24930" xr:uid="{00000000-0005-0000-0000-000042610000}"/>
    <cellStyle name="Currency 7 2 3 2 5 4 6" xfId="24931" xr:uid="{00000000-0005-0000-0000-000043610000}"/>
    <cellStyle name="Currency 7 2 3 2 5 5" xfId="24932" xr:uid="{00000000-0005-0000-0000-000044610000}"/>
    <cellStyle name="Currency 7 2 3 2 5 6" xfId="24933" xr:uid="{00000000-0005-0000-0000-000045610000}"/>
    <cellStyle name="Currency 7 2 3 2 5 7" xfId="24934" xr:uid="{00000000-0005-0000-0000-000046610000}"/>
    <cellStyle name="Currency 7 2 3 2 5 8" xfId="24935" xr:uid="{00000000-0005-0000-0000-000047610000}"/>
    <cellStyle name="Currency 7 2 3 2 5 9" xfId="24936" xr:uid="{00000000-0005-0000-0000-000048610000}"/>
    <cellStyle name="Currency 7 2 3 2 6" xfId="24937" xr:uid="{00000000-0005-0000-0000-000049610000}"/>
    <cellStyle name="Currency 7 2 3 2 6 2" xfId="24938" xr:uid="{00000000-0005-0000-0000-00004A610000}"/>
    <cellStyle name="Currency 7 2 3 2 6 2 2" xfId="24939" xr:uid="{00000000-0005-0000-0000-00004B610000}"/>
    <cellStyle name="Currency 7 2 3 2 6 2 2 2" xfId="24940" xr:uid="{00000000-0005-0000-0000-00004C610000}"/>
    <cellStyle name="Currency 7 2 3 2 6 2 2 2 2" xfId="24941" xr:uid="{00000000-0005-0000-0000-00004D610000}"/>
    <cellStyle name="Currency 7 2 3 2 6 2 2 2 3" xfId="24942" xr:uid="{00000000-0005-0000-0000-00004E610000}"/>
    <cellStyle name="Currency 7 2 3 2 6 2 2 2 4" xfId="24943" xr:uid="{00000000-0005-0000-0000-00004F610000}"/>
    <cellStyle name="Currency 7 2 3 2 6 2 2 2 5" xfId="24944" xr:uid="{00000000-0005-0000-0000-000050610000}"/>
    <cellStyle name="Currency 7 2 3 2 6 2 2 2 6" xfId="24945" xr:uid="{00000000-0005-0000-0000-000051610000}"/>
    <cellStyle name="Currency 7 2 3 2 6 2 2 3" xfId="24946" xr:uid="{00000000-0005-0000-0000-000052610000}"/>
    <cellStyle name="Currency 7 2 3 2 6 2 2 4" xfId="24947" xr:uid="{00000000-0005-0000-0000-000053610000}"/>
    <cellStyle name="Currency 7 2 3 2 6 2 2 5" xfId="24948" xr:uid="{00000000-0005-0000-0000-000054610000}"/>
    <cellStyle name="Currency 7 2 3 2 6 2 2 6" xfId="24949" xr:uid="{00000000-0005-0000-0000-000055610000}"/>
    <cellStyle name="Currency 7 2 3 2 6 2 2 7" xfId="24950" xr:uid="{00000000-0005-0000-0000-000056610000}"/>
    <cellStyle name="Currency 7 2 3 2 6 2 3" xfId="24951" xr:uid="{00000000-0005-0000-0000-000057610000}"/>
    <cellStyle name="Currency 7 2 3 2 6 2 3 2" xfId="24952" xr:uid="{00000000-0005-0000-0000-000058610000}"/>
    <cellStyle name="Currency 7 2 3 2 6 2 3 3" xfId="24953" xr:uid="{00000000-0005-0000-0000-000059610000}"/>
    <cellStyle name="Currency 7 2 3 2 6 2 3 4" xfId="24954" xr:uid="{00000000-0005-0000-0000-00005A610000}"/>
    <cellStyle name="Currency 7 2 3 2 6 2 3 5" xfId="24955" xr:uid="{00000000-0005-0000-0000-00005B610000}"/>
    <cellStyle name="Currency 7 2 3 2 6 2 3 6" xfId="24956" xr:uid="{00000000-0005-0000-0000-00005C610000}"/>
    <cellStyle name="Currency 7 2 3 2 6 2 4" xfId="24957" xr:uid="{00000000-0005-0000-0000-00005D610000}"/>
    <cellStyle name="Currency 7 2 3 2 6 2 5" xfId="24958" xr:uid="{00000000-0005-0000-0000-00005E610000}"/>
    <cellStyle name="Currency 7 2 3 2 6 2 6" xfId="24959" xr:uid="{00000000-0005-0000-0000-00005F610000}"/>
    <cellStyle name="Currency 7 2 3 2 6 2 7" xfId="24960" xr:uid="{00000000-0005-0000-0000-000060610000}"/>
    <cellStyle name="Currency 7 2 3 2 6 2 8" xfId="24961" xr:uid="{00000000-0005-0000-0000-000061610000}"/>
    <cellStyle name="Currency 7 2 3 2 6 3" xfId="24962" xr:uid="{00000000-0005-0000-0000-000062610000}"/>
    <cellStyle name="Currency 7 2 3 2 6 3 2" xfId="24963" xr:uid="{00000000-0005-0000-0000-000063610000}"/>
    <cellStyle name="Currency 7 2 3 2 6 3 2 2" xfId="24964" xr:uid="{00000000-0005-0000-0000-000064610000}"/>
    <cellStyle name="Currency 7 2 3 2 6 3 2 3" xfId="24965" xr:uid="{00000000-0005-0000-0000-000065610000}"/>
    <cellStyle name="Currency 7 2 3 2 6 3 2 4" xfId="24966" xr:uid="{00000000-0005-0000-0000-000066610000}"/>
    <cellStyle name="Currency 7 2 3 2 6 3 2 5" xfId="24967" xr:uid="{00000000-0005-0000-0000-000067610000}"/>
    <cellStyle name="Currency 7 2 3 2 6 3 2 6" xfId="24968" xr:uid="{00000000-0005-0000-0000-000068610000}"/>
    <cellStyle name="Currency 7 2 3 2 6 3 3" xfId="24969" xr:uid="{00000000-0005-0000-0000-000069610000}"/>
    <cellStyle name="Currency 7 2 3 2 6 3 4" xfId="24970" xr:uid="{00000000-0005-0000-0000-00006A610000}"/>
    <cellStyle name="Currency 7 2 3 2 6 3 5" xfId="24971" xr:uid="{00000000-0005-0000-0000-00006B610000}"/>
    <cellStyle name="Currency 7 2 3 2 6 3 6" xfId="24972" xr:uid="{00000000-0005-0000-0000-00006C610000}"/>
    <cellStyle name="Currency 7 2 3 2 6 3 7" xfId="24973" xr:uid="{00000000-0005-0000-0000-00006D610000}"/>
    <cellStyle name="Currency 7 2 3 2 6 4" xfId="24974" xr:uid="{00000000-0005-0000-0000-00006E610000}"/>
    <cellStyle name="Currency 7 2 3 2 6 4 2" xfId="24975" xr:uid="{00000000-0005-0000-0000-00006F610000}"/>
    <cellStyle name="Currency 7 2 3 2 6 4 3" xfId="24976" xr:uid="{00000000-0005-0000-0000-000070610000}"/>
    <cellStyle name="Currency 7 2 3 2 6 4 4" xfId="24977" xr:uid="{00000000-0005-0000-0000-000071610000}"/>
    <cellStyle name="Currency 7 2 3 2 6 4 5" xfId="24978" xr:uid="{00000000-0005-0000-0000-000072610000}"/>
    <cellStyle name="Currency 7 2 3 2 6 4 6" xfId="24979" xr:uid="{00000000-0005-0000-0000-000073610000}"/>
    <cellStyle name="Currency 7 2 3 2 6 5" xfId="24980" xr:uid="{00000000-0005-0000-0000-000074610000}"/>
    <cellStyle name="Currency 7 2 3 2 6 6" xfId="24981" xr:uid="{00000000-0005-0000-0000-000075610000}"/>
    <cellStyle name="Currency 7 2 3 2 6 7" xfId="24982" xr:uid="{00000000-0005-0000-0000-000076610000}"/>
    <cellStyle name="Currency 7 2 3 2 6 8" xfId="24983" xr:uid="{00000000-0005-0000-0000-000077610000}"/>
    <cellStyle name="Currency 7 2 3 2 6 9" xfId="24984" xr:uid="{00000000-0005-0000-0000-000078610000}"/>
    <cellStyle name="Currency 7 2 3 2 7" xfId="24985" xr:uid="{00000000-0005-0000-0000-000079610000}"/>
    <cellStyle name="Currency 7 2 3 2 7 2" xfId="24986" xr:uid="{00000000-0005-0000-0000-00007A610000}"/>
    <cellStyle name="Currency 7 2 3 2 7 2 2" xfId="24987" xr:uid="{00000000-0005-0000-0000-00007B610000}"/>
    <cellStyle name="Currency 7 2 3 2 7 2 2 2" xfId="24988" xr:uid="{00000000-0005-0000-0000-00007C610000}"/>
    <cellStyle name="Currency 7 2 3 2 7 2 2 3" xfId="24989" xr:uid="{00000000-0005-0000-0000-00007D610000}"/>
    <cellStyle name="Currency 7 2 3 2 7 2 2 4" xfId="24990" xr:uid="{00000000-0005-0000-0000-00007E610000}"/>
    <cellStyle name="Currency 7 2 3 2 7 2 2 5" xfId="24991" xr:uid="{00000000-0005-0000-0000-00007F610000}"/>
    <cellStyle name="Currency 7 2 3 2 7 2 2 6" xfId="24992" xr:uid="{00000000-0005-0000-0000-000080610000}"/>
    <cellStyle name="Currency 7 2 3 2 7 2 3" xfId="24993" xr:uid="{00000000-0005-0000-0000-000081610000}"/>
    <cellStyle name="Currency 7 2 3 2 7 2 4" xfId="24994" xr:uid="{00000000-0005-0000-0000-000082610000}"/>
    <cellStyle name="Currency 7 2 3 2 7 2 5" xfId="24995" xr:uid="{00000000-0005-0000-0000-000083610000}"/>
    <cellStyle name="Currency 7 2 3 2 7 2 6" xfId="24996" xr:uid="{00000000-0005-0000-0000-000084610000}"/>
    <cellStyle name="Currency 7 2 3 2 7 2 7" xfId="24997" xr:uid="{00000000-0005-0000-0000-000085610000}"/>
    <cellStyle name="Currency 7 2 3 2 7 3" xfId="24998" xr:uid="{00000000-0005-0000-0000-000086610000}"/>
    <cellStyle name="Currency 7 2 3 2 7 3 2" xfId="24999" xr:uid="{00000000-0005-0000-0000-000087610000}"/>
    <cellStyle name="Currency 7 2 3 2 7 3 3" xfId="25000" xr:uid="{00000000-0005-0000-0000-000088610000}"/>
    <cellStyle name="Currency 7 2 3 2 7 3 4" xfId="25001" xr:uid="{00000000-0005-0000-0000-000089610000}"/>
    <cellStyle name="Currency 7 2 3 2 7 3 5" xfId="25002" xr:uid="{00000000-0005-0000-0000-00008A610000}"/>
    <cellStyle name="Currency 7 2 3 2 7 3 6" xfId="25003" xr:uid="{00000000-0005-0000-0000-00008B610000}"/>
    <cellStyle name="Currency 7 2 3 2 7 4" xfId="25004" xr:uid="{00000000-0005-0000-0000-00008C610000}"/>
    <cellStyle name="Currency 7 2 3 2 7 5" xfId="25005" xr:uid="{00000000-0005-0000-0000-00008D610000}"/>
    <cellStyle name="Currency 7 2 3 2 7 6" xfId="25006" xr:uid="{00000000-0005-0000-0000-00008E610000}"/>
    <cellStyle name="Currency 7 2 3 2 7 7" xfId="25007" xr:uid="{00000000-0005-0000-0000-00008F610000}"/>
    <cellStyle name="Currency 7 2 3 2 7 8" xfId="25008" xr:uid="{00000000-0005-0000-0000-000090610000}"/>
    <cellStyle name="Currency 7 2 3 2 8" xfId="25009" xr:uid="{00000000-0005-0000-0000-000091610000}"/>
    <cellStyle name="Currency 7 2 3 2 8 2" xfId="25010" xr:uid="{00000000-0005-0000-0000-000092610000}"/>
    <cellStyle name="Currency 7 2 3 2 8 2 2" xfId="25011" xr:uid="{00000000-0005-0000-0000-000093610000}"/>
    <cellStyle name="Currency 7 2 3 2 8 2 3" xfId="25012" xr:uid="{00000000-0005-0000-0000-000094610000}"/>
    <cellStyle name="Currency 7 2 3 2 8 2 4" xfId="25013" xr:uid="{00000000-0005-0000-0000-000095610000}"/>
    <cellStyle name="Currency 7 2 3 2 8 2 5" xfId="25014" xr:uid="{00000000-0005-0000-0000-000096610000}"/>
    <cellStyle name="Currency 7 2 3 2 8 2 6" xfId="25015" xr:uid="{00000000-0005-0000-0000-000097610000}"/>
    <cellStyle name="Currency 7 2 3 2 8 3" xfId="25016" xr:uid="{00000000-0005-0000-0000-000098610000}"/>
    <cellStyle name="Currency 7 2 3 2 8 4" xfId="25017" xr:uid="{00000000-0005-0000-0000-000099610000}"/>
    <cellStyle name="Currency 7 2 3 2 8 5" xfId="25018" xr:uid="{00000000-0005-0000-0000-00009A610000}"/>
    <cellStyle name="Currency 7 2 3 2 8 6" xfId="25019" xr:uid="{00000000-0005-0000-0000-00009B610000}"/>
    <cellStyle name="Currency 7 2 3 2 8 7" xfId="25020" xr:uid="{00000000-0005-0000-0000-00009C610000}"/>
    <cellStyle name="Currency 7 2 3 2 9" xfId="25021" xr:uid="{00000000-0005-0000-0000-00009D610000}"/>
    <cellStyle name="Currency 7 2 3 2 9 2" xfId="25022" xr:uid="{00000000-0005-0000-0000-00009E610000}"/>
    <cellStyle name="Currency 7 2 3 2 9 3" xfId="25023" xr:uid="{00000000-0005-0000-0000-00009F610000}"/>
    <cellStyle name="Currency 7 2 3 2 9 4" xfId="25024" xr:uid="{00000000-0005-0000-0000-0000A0610000}"/>
    <cellStyle name="Currency 7 2 3 2 9 5" xfId="25025" xr:uid="{00000000-0005-0000-0000-0000A1610000}"/>
    <cellStyle name="Currency 7 2 3 2 9 6" xfId="25026" xr:uid="{00000000-0005-0000-0000-0000A2610000}"/>
    <cellStyle name="Currency 7 2 3 3" xfId="25027" xr:uid="{00000000-0005-0000-0000-0000A3610000}"/>
    <cellStyle name="Currency 7 2 3 3 2" xfId="25028" xr:uid="{00000000-0005-0000-0000-0000A4610000}"/>
    <cellStyle name="Currency 7 2 3 3 2 2" xfId="25029" xr:uid="{00000000-0005-0000-0000-0000A5610000}"/>
    <cellStyle name="Currency 7 2 3 3 2 2 2" xfId="25030" xr:uid="{00000000-0005-0000-0000-0000A6610000}"/>
    <cellStyle name="Currency 7 2 3 3 2 2 2 2" xfId="25031" xr:uid="{00000000-0005-0000-0000-0000A7610000}"/>
    <cellStyle name="Currency 7 2 3 3 2 2 2 3" xfId="25032" xr:uid="{00000000-0005-0000-0000-0000A8610000}"/>
    <cellStyle name="Currency 7 2 3 3 2 2 2 4" xfId="25033" xr:uid="{00000000-0005-0000-0000-0000A9610000}"/>
    <cellStyle name="Currency 7 2 3 3 2 2 2 5" xfId="25034" xr:uid="{00000000-0005-0000-0000-0000AA610000}"/>
    <cellStyle name="Currency 7 2 3 3 2 2 2 6" xfId="25035" xr:uid="{00000000-0005-0000-0000-0000AB610000}"/>
    <cellStyle name="Currency 7 2 3 3 2 2 3" xfId="25036" xr:uid="{00000000-0005-0000-0000-0000AC610000}"/>
    <cellStyle name="Currency 7 2 3 3 2 2 4" xfId="25037" xr:uid="{00000000-0005-0000-0000-0000AD610000}"/>
    <cellStyle name="Currency 7 2 3 3 2 2 5" xfId="25038" xr:uid="{00000000-0005-0000-0000-0000AE610000}"/>
    <cellStyle name="Currency 7 2 3 3 2 2 6" xfId="25039" xr:uid="{00000000-0005-0000-0000-0000AF610000}"/>
    <cellStyle name="Currency 7 2 3 3 2 2 7" xfId="25040" xr:uid="{00000000-0005-0000-0000-0000B0610000}"/>
    <cellStyle name="Currency 7 2 3 3 2 3" xfId="25041" xr:uid="{00000000-0005-0000-0000-0000B1610000}"/>
    <cellStyle name="Currency 7 2 3 3 2 3 2" xfId="25042" xr:uid="{00000000-0005-0000-0000-0000B2610000}"/>
    <cellStyle name="Currency 7 2 3 3 2 3 3" xfId="25043" xr:uid="{00000000-0005-0000-0000-0000B3610000}"/>
    <cellStyle name="Currency 7 2 3 3 2 3 4" xfId="25044" xr:uid="{00000000-0005-0000-0000-0000B4610000}"/>
    <cellStyle name="Currency 7 2 3 3 2 3 5" xfId="25045" xr:uid="{00000000-0005-0000-0000-0000B5610000}"/>
    <cellStyle name="Currency 7 2 3 3 2 3 6" xfId="25046" xr:uid="{00000000-0005-0000-0000-0000B6610000}"/>
    <cellStyle name="Currency 7 2 3 3 2 4" xfId="25047" xr:uid="{00000000-0005-0000-0000-0000B7610000}"/>
    <cellStyle name="Currency 7 2 3 3 2 5" xfId="25048" xr:uid="{00000000-0005-0000-0000-0000B8610000}"/>
    <cellStyle name="Currency 7 2 3 3 2 6" xfId="25049" xr:uid="{00000000-0005-0000-0000-0000B9610000}"/>
    <cellStyle name="Currency 7 2 3 3 2 7" xfId="25050" xr:uid="{00000000-0005-0000-0000-0000BA610000}"/>
    <cellStyle name="Currency 7 2 3 3 2 8" xfId="25051" xr:uid="{00000000-0005-0000-0000-0000BB610000}"/>
    <cellStyle name="Currency 7 2 3 3 3" xfId="25052" xr:uid="{00000000-0005-0000-0000-0000BC610000}"/>
    <cellStyle name="Currency 7 2 3 3 3 2" xfId="25053" xr:uid="{00000000-0005-0000-0000-0000BD610000}"/>
    <cellStyle name="Currency 7 2 3 3 3 2 2" xfId="25054" xr:uid="{00000000-0005-0000-0000-0000BE610000}"/>
    <cellStyle name="Currency 7 2 3 3 3 2 3" xfId="25055" xr:uid="{00000000-0005-0000-0000-0000BF610000}"/>
    <cellStyle name="Currency 7 2 3 3 3 2 4" xfId="25056" xr:uid="{00000000-0005-0000-0000-0000C0610000}"/>
    <cellStyle name="Currency 7 2 3 3 3 2 5" xfId="25057" xr:uid="{00000000-0005-0000-0000-0000C1610000}"/>
    <cellStyle name="Currency 7 2 3 3 3 2 6" xfId="25058" xr:uid="{00000000-0005-0000-0000-0000C2610000}"/>
    <cellStyle name="Currency 7 2 3 3 3 3" xfId="25059" xr:uid="{00000000-0005-0000-0000-0000C3610000}"/>
    <cellStyle name="Currency 7 2 3 3 3 4" xfId="25060" xr:uid="{00000000-0005-0000-0000-0000C4610000}"/>
    <cellStyle name="Currency 7 2 3 3 3 5" xfId="25061" xr:uid="{00000000-0005-0000-0000-0000C5610000}"/>
    <cellStyle name="Currency 7 2 3 3 3 6" xfId="25062" xr:uid="{00000000-0005-0000-0000-0000C6610000}"/>
    <cellStyle name="Currency 7 2 3 3 3 7" xfId="25063" xr:uid="{00000000-0005-0000-0000-0000C7610000}"/>
    <cellStyle name="Currency 7 2 3 3 4" xfId="25064" xr:uid="{00000000-0005-0000-0000-0000C8610000}"/>
    <cellStyle name="Currency 7 2 3 3 4 2" xfId="25065" xr:uid="{00000000-0005-0000-0000-0000C9610000}"/>
    <cellStyle name="Currency 7 2 3 3 4 3" xfId="25066" xr:uid="{00000000-0005-0000-0000-0000CA610000}"/>
    <cellStyle name="Currency 7 2 3 3 4 4" xfId="25067" xr:uid="{00000000-0005-0000-0000-0000CB610000}"/>
    <cellStyle name="Currency 7 2 3 3 4 5" xfId="25068" xr:uid="{00000000-0005-0000-0000-0000CC610000}"/>
    <cellStyle name="Currency 7 2 3 3 4 6" xfId="25069" xr:uid="{00000000-0005-0000-0000-0000CD610000}"/>
    <cellStyle name="Currency 7 2 3 3 5" xfId="25070" xr:uid="{00000000-0005-0000-0000-0000CE610000}"/>
    <cellStyle name="Currency 7 2 3 3 6" xfId="25071" xr:uid="{00000000-0005-0000-0000-0000CF610000}"/>
    <cellStyle name="Currency 7 2 3 3 7" xfId="25072" xr:uid="{00000000-0005-0000-0000-0000D0610000}"/>
    <cellStyle name="Currency 7 2 3 3 8" xfId="25073" xr:uid="{00000000-0005-0000-0000-0000D1610000}"/>
    <cellStyle name="Currency 7 2 3 3 9" xfId="25074" xr:uid="{00000000-0005-0000-0000-0000D2610000}"/>
    <cellStyle name="Currency 7 2 3 4" xfId="25075" xr:uid="{00000000-0005-0000-0000-0000D3610000}"/>
    <cellStyle name="Currency 7 2 3 4 2" xfId="25076" xr:uid="{00000000-0005-0000-0000-0000D4610000}"/>
    <cellStyle name="Currency 7 2 3 4 2 2" xfId="25077" xr:uid="{00000000-0005-0000-0000-0000D5610000}"/>
    <cellStyle name="Currency 7 2 3 4 2 2 2" xfId="25078" xr:uid="{00000000-0005-0000-0000-0000D6610000}"/>
    <cellStyle name="Currency 7 2 3 4 2 2 2 2" xfId="25079" xr:uid="{00000000-0005-0000-0000-0000D7610000}"/>
    <cellStyle name="Currency 7 2 3 4 2 2 2 3" xfId="25080" xr:uid="{00000000-0005-0000-0000-0000D8610000}"/>
    <cellStyle name="Currency 7 2 3 4 2 2 2 4" xfId="25081" xr:uid="{00000000-0005-0000-0000-0000D9610000}"/>
    <cellStyle name="Currency 7 2 3 4 2 2 2 5" xfId="25082" xr:uid="{00000000-0005-0000-0000-0000DA610000}"/>
    <cellStyle name="Currency 7 2 3 4 2 2 2 6" xfId="25083" xr:uid="{00000000-0005-0000-0000-0000DB610000}"/>
    <cellStyle name="Currency 7 2 3 4 2 2 3" xfId="25084" xr:uid="{00000000-0005-0000-0000-0000DC610000}"/>
    <cellStyle name="Currency 7 2 3 4 2 2 4" xfId="25085" xr:uid="{00000000-0005-0000-0000-0000DD610000}"/>
    <cellStyle name="Currency 7 2 3 4 2 2 5" xfId="25086" xr:uid="{00000000-0005-0000-0000-0000DE610000}"/>
    <cellStyle name="Currency 7 2 3 4 2 2 6" xfId="25087" xr:uid="{00000000-0005-0000-0000-0000DF610000}"/>
    <cellStyle name="Currency 7 2 3 4 2 2 7" xfId="25088" xr:uid="{00000000-0005-0000-0000-0000E0610000}"/>
    <cellStyle name="Currency 7 2 3 4 2 3" xfId="25089" xr:uid="{00000000-0005-0000-0000-0000E1610000}"/>
    <cellStyle name="Currency 7 2 3 4 2 3 2" xfId="25090" xr:uid="{00000000-0005-0000-0000-0000E2610000}"/>
    <cellStyle name="Currency 7 2 3 4 2 3 3" xfId="25091" xr:uid="{00000000-0005-0000-0000-0000E3610000}"/>
    <cellStyle name="Currency 7 2 3 4 2 3 4" xfId="25092" xr:uid="{00000000-0005-0000-0000-0000E4610000}"/>
    <cellStyle name="Currency 7 2 3 4 2 3 5" xfId="25093" xr:uid="{00000000-0005-0000-0000-0000E5610000}"/>
    <cellStyle name="Currency 7 2 3 4 2 3 6" xfId="25094" xr:uid="{00000000-0005-0000-0000-0000E6610000}"/>
    <cellStyle name="Currency 7 2 3 4 2 4" xfId="25095" xr:uid="{00000000-0005-0000-0000-0000E7610000}"/>
    <cellStyle name="Currency 7 2 3 4 2 5" xfId="25096" xr:uid="{00000000-0005-0000-0000-0000E8610000}"/>
    <cellStyle name="Currency 7 2 3 4 2 6" xfId="25097" xr:uid="{00000000-0005-0000-0000-0000E9610000}"/>
    <cellStyle name="Currency 7 2 3 4 2 7" xfId="25098" xr:uid="{00000000-0005-0000-0000-0000EA610000}"/>
    <cellStyle name="Currency 7 2 3 4 2 8" xfId="25099" xr:uid="{00000000-0005-0000-0000-0000EB610000}"/>
    <cellStyle name="Currency 7 2 3 4 3" xfId="25100" xr:uid="{00000000-0005-0000-0000-0000EC610000}"/>
    <cellStyle name="Currency 7 2 3 4 3 2" xfId="25101" xr:uid="{00000000-0005-0000-0000-0000ED610000}"/>
    <cellStyle name="Currency 7 2 3 4 3 2 2" xfId="25102" xr:uid="{00000000-0005-0000-0000-0000EE610000}"/>
    <cellStyle name="Currency 7 2 3 4 3 2 3" xfId="25103" xr:uid="{00000000-0005-0000-0000-0000EF610000}"/>
    <cellStyle name="Currency 7 2 3 4 3 2 4" xfId="25104" xr:uid="{00000000-0005-0000-0000-0000F0610000}"/>
    <cellStyle name="Currency 7 2 3 4 3 2 5" xfId="25105" xr:uid="{00000000-0005-0000-0000-0000F1610000}"/>
    <cellStyle name="Currency 7 2 3 4 3 2 6" xfId="25106" xr:uid="{00000000-0005-0000-0000-0000F2610000}"/>
    <cellStyle name="Currency 7 2 3 4 3 3" xfId="25107" xr:uid="{00000000-0005-0000-0000-0000F3610000}"/>
    <cellStyle name="Currency 7 2 3 4 3 4" xfId="25108" xr:uid="{00000000-0005-0000-0000-0000F4610000}"/>
    <cellStyle name="Currency 7 2 3 4 3 5" xfId="25109" xr:uid="{00000000-0005-0000-0000-0000F5610000}"/>
    <cellStyle name="Currency 7 2 3 4 3 6" xfId="25110" xr:uid="{00000000-0005-0000-0000-0000F6610000}"/>
    <cellStyle name="Currency 7 2 3 4 3 7" xfId="25111" xr:uid="{00000000-0005-0000-0000-0000F7610000}"/>
    <cellStyle name="Currency 7 2 3 4 4" xfId="25112" xr:uid="{00000000-0005-0000-0000-0000F8610000}"/>
    <cellStyle name="Currency 7 2 3 4 4 2" xfId="25113" xr:uid="{00000000-0005-0000-0000-0000F9610000}"/>
    <cellStyle name="Currency 7 2 3 4 4 3" xfId="25114" xr:uid="{00000000-0005-0000-0000-0000FA610000}"/>
    <cellStyle name="Currency 7 2 3 4 4 4" xfId="25115" xr:uid="{00000000-0005-0000-0000-0000FB610000}"/>
    <cellStyle name="Currency 7 2 3 4 4 5" xfId="25116" xr:uid="{00000000-0005-0000-0000-0000FC610000}"/>
    <cellStyle name="Currency 7 2 3 4 4 6" xfId="25117" xr:uid="{00000000-0005-0000-0000-0000FD610000}"/>
    <cellStyle name="Currency 7 2 3 4 5" xfId="25118" xr:uid="{00000000-0005-0000-0000-0000FE610000}"/>
    <cellStyle name="Currency 7 2 3 4 6" xfId="25119" xr:uid="{00000000-0005-0000-0000-0000FF610000}"/>
    <cellStyle name="Currency 7 2 3 4 7" xfId="25120" xr:uid="{00000000-0005-0000-0000-000000620000}"/>
    <cellStyle name="Currency 7 2 3 4 8" xfId="25121" xr:uid="{00000000-0005-0000-0000-000001620000}"/>
    <cellStyle name="Currency 7 2 3 4 9" xfId="25122" xr:uid="{00000000-0005-0000-0000-000002620000}"/>
    <cellStyle name="Currency 7 2 3 5" xfId="25123" xr:uid="{00000000-0005-0000-0000-000003620000}"/>
    <cellStyle name="Currency 7 2 3 5 2" xfId="25124" xr:uid="{00000000-0005-0000-0000-000004620000}"/>
    <cellStyle name="Currency 7 2 3 5 2 2" xfId="25125" xr:uid="{00000000-0005-0000-0000-000005620000}"/>
    <cellStyle name="Currency 7 2 3 5 2 2 2" xfId="25126" xr:uid="{00000000-0005-0000-0000-000006620000}"/>
    <cellStyle name="Currency 7 2 3 5 2 2 2 2" xfId="25127" xr:uid="{00000000-0005-0000-0000-000007620000}"/>
    <cellStyle name="Currency 7 2 3 5 2 2 2 3" xfId="25128" xr:uid="{00000000-0005-0000-0000-000008620000}"/>
    <cellStyle name="Currency 7 2 3 5 2 2 2 4" xfId="25129" xr:uid="{00000000-0005-0000-0000-000009620000}"/>
    <cellStyle name="Currency 7 2 3 5 2 2 2 5" xfId="25130" xr:uid="{00000000-0005-0000-0000-00000A620000}"/>
    <cellStyle name="Currency 7 2 3 5 2 2 2 6" xfId="25131" xr:uid="{00000000-0005-0000-0000-00000B620000}"/>
    <cellStyle name="Currency 7 2 3 5 2 2 3" xfId="25132" xr:uid="{00000000-0005-0000-0000-00000C620000}"/>
    <cellStyle name="Currency 7 2 3 5 2 2 4" xfId="25133" xr:uid="{00000000-0005-0000-0000-00000D620000}"/>
    <cellStyle name="Currency 7 2 3 5 2 2 5" xfId="25134" xr:uid="{00000000-0005-0000-0000-00000E620000}"/>
    <cellStyle name="Currency 7 2 3 5 2 2 6" xfId="25135" xr:uid="{00000000-0005-0000-0000-00000F620000}"/>
    <cellStyle name="Currency 7 2 3 5 2 2 7" xfId="25136" xr:uid="{00000000-0005-0000-0000-000010620000}"/>
    <cellStyle name="Currency 7 2 3 5 2 3" xfId="25137" xr:uid="{00000000-0005-0000-0000-000011620000}"/>
    <cellStyle name="Currency 7 2 3 5 2 3 2" xfId="25138" xr:uid="{00000000-0005-0000-0000-000012620000}"/>
    <cellStyle name="Currency 7 2 3 5 2 3 3" xfId="25139" xr:uid="{00000000-0005-0000-0000-000013620000}"/>
    <cellStyle name="Currency 7 2 3 5 2 3 4" xfId="25140" xr:uid="{00000000-0005-0000-0000-000014620000}"/>
    <cellStyle name="Currency 7 2 3 5 2 3 5" xfId="25141" xr:uid="{00000000-0005-0000-0000-000015620000}"/>
    <cellStyle name="Currency 7 2 3 5 2 3 6" xfId="25142" xr:uid="{00000000-0005-0000-0000-000016620000}"/>
    <cellStyle name="Currency 7 2 3 5 2 4" xfId="25143" xr:uid="{00000000-0005-0000-0000-000017620000}"/>
    <cellStyle name="Currency 7 2 3 5 2 5" xfId="25144" xr:uid="{00000000-0005-0000-0000-000018620000}"/>
    <cellStyle name="Currency 7 2 3 5 2 6" xfId="25145" xr:uid="{00000000-0005-0000-0000-000019620000}"/>
    <cellStyle name="Currency 7 2 3 5 2 7" xfId="25146" xr:uid="{00000000-0005-0000-0000-00001A620000}"/>
    <cellStyle name="Currency 7 2 3 5 2 8" xfId="25147" xr:uid="{00000000-0005-0000-0000-00001B620000}"/>
    <cellStyle name="Currency 7 2 3 5 3" xfId="25148" xr:uid="{00000000-0005-0000-0000-00001C620000}"/>
    <cellStyle name="Currency 7 2 3 5 3 2" xfId="25149" xr:uid="{00000000-0005-0000-0000-00001D620000}"/>
    <cellStyle name="Currency 7 2 3 5 3 2 2" xfId="25150" xr:uid="{00000000-0005-0000-0000-00001E620000}"/>
    <cellStyle name="Currency 7 2 3 5 3 2 3" xfId="25151" xr:uid="{00000000-0005-0000-0000-00001F620000}"/>
    <cellStyle name="Currency 7 2 3 5 3 2 4" xfId="25152" xr:uid="{00000000-0005-0000-0000-000020620000}"/>
    <cellStyle name="Currency 7 2 3 5 3 2 5" xfId="25153" xr:uid="{00000000-0005-0000-0000-000021620000}"/>
    <cellStyle name="Currency 7 2 3 5 3 2 6" xfId="25154" xr:uid="{00000000-0005-0000-0000-000022620000}"/>
    <cellStyle name="Currency 7 2 3 5 3 3" xfId="25155" xr:uid="{00000000-0005-0000-0000-000023620000}"/>
    <cellStyle name="Currency 7 2 3 5 3 4" xfId="25156" xr:uid="{00000000-0005-0000-0000-000024620000}"/>
    <cellStyle name="Currency 7 2 3 5 3 5" xfId="25157" xr:uid="{00000000-0005-0000-0000-000025620000}"/>
    <cellStyle name="Currency 7 2 3 5 3 6" xfId="25158" xr:uid="{00000000-0005-0000-0000-000026620000}"/>
    <cellStyle name="Currency 7 2 3 5 3 7" xfId="25159" xr:uid="{00000000-0005-0000-0000-000027620000}"/>
    <cellStyle name="Currency 7 2 3 5 4" xfId="25160" xr:uid="{00000000-0005-0000-0000-000028620000}"/>
    <cellStyle name="Currency 7 2 3 5 4 2" xfId="25161" xr:uid="{00000000-0005-0000-0000-000029620000}"/>
    <cellStyle name="Currency 7 2 3 5 4 3" xfId="25162" xr:uid="{00000000-0005-0000-0000-00002A620000}"/>
    <cellStyle name="Currency 7 2 3 5 4 4" xfId="25163" xr:uid="{00000000-0005-0000-0000-00002B620000}"/>
    <cellStyle name="Currency 7 2 3 5 4 5" xfId="25164" xr:uid="{00000000-0005-0000-0000-00002C620000}"/>
    <cellStyle name="Currency 7 2 3 5 4 6" xfId="25165" xr:uid="{00000000-0005-0000-0000-00002D620000}"/>
    <cellStyle name="Currency 7 2 3 5 5" xfId="25166" xr:uid="{00000000-0005-0000-0000-00002E620000}"/>
    <cellStyle name="Currency 7 2 3 5 6" xfId="25167" xr:uid="{00000000-0005-0000-0000-00002F620000}"/>
    <cellStyle name="Currency 7 2 3 5 7" xfId="25168" xr:uid="{00000000-0005-0000-0000-000030620000}"/>
    <cellStyle name="Currency 7 2 3 5 8" xfId="25169" xr:uid="{00000000-0005-0000-0000-000031620000}"/>
    <cellStyle name="Currency 7 2 3 5 9" xfId="25170" xr:uid="{00000000-0005-0000-0000-000032620000}"/>
    <cellStyle name="Currency 7 2 3 6" xfId="25171" xr:uid="{00000000-0005-0000-0000-000033620000}"/>
    <cellStyle name="Currency 7 2 3 6 2" xfId="25172" xr:uid="{00000000-0005-0000-0000-000034620000}"/>
    <cellStyle name="Currency 7 2 3 6 2 2" xfId="25173" xr:uid="{00000000-0005-0000-0000-000035620000}"/>
    <cellStyle name="Currency 7 2 3 6 2 2 2" xfId="25174" xr:uid="{00000000-0005-0000-0000-000036620000}"/>
    <cellStyle name="Currency 7 2 3 6 2 2 2 2" xfId="25175" xr:uid="{00000000-0005-0000-0000-000037620000}"/>
    <cellStyle name="Currency 7 2 3 6 2 2 2 3" xfId="25176" xr:uid="{00000000-0005-0000-0000-000038620000}"/>
    <cellStyle name="Currency 7 2 3 6 2 2 2 4" xfId="25177" xr:uid="{00000000-0005-0000-0000-000039620000}"/>
    <cellStyle name="Currency 7 2 3 6 2 2 2 5" xfId="25178" xr:uid="{00000000-0005-0000-0000-00003A620000}"/>
    <cellStyle name="Currency 7 2 3 6 2 2 2 6" xfId="25179" xr:uid="{00000000-0005-0000-0000-00003B620000}"/>
    <cellStyle name="Currency 7 2 3 6 2 2 3" xfId="25180" xr:uid="{00000000-0005-0000-0000-00003C620000}"/>
    <cellStyle name="Currency 7 2 3 6 2 2 4" xfId="25181" xr:uid="{00000000-0005-0000-0000-00003D620000}"/>
    <cellStyle name="Currency 7 2 3 6 2 2 5" xfId="25182" xr:uid="{00000000-0005-0000-0000-00003E620000}"/>
    <cellStyle name="Currency 7 2 3 6 2 2 6" xfId="25183" xr:uid="{00000000-0005-0000-0000-00003F620000}"/>
    <cellStyle name="Currency 7 2 3 6 2 2 7" xfId="25184" xr:uid="{00000000-0005-0000-0000-000040620000}"/>
    <cellStyle name="Currency 7 2 3 6 2 3" xfId="25185" xr:uid="{00000000-0005-0000-0000-000041620000}"/>
    <cellStyle name="Currency 7 2 3 6 2 3 2" xfId="25186" xr:uid="{00000000-0005-0000-0000-000042620000}"/>
    <cellStyle name="Currency 7 2 3 6 2 3 3" xfId="25187" xr:uid="{00000000-0005-0000-0000-000043620000}"/>
    <cellStyle name="Currency 7 2 3 6 2 3 4" xfId="25188" xr:uid="{00000000-0005-0000-0000-000044620000}"/>
    <cellStyle name="Currency 7 2 3 6 2 3 5" xfId="25189" xr:uid="{00000000-0005-0000-0000-000045620000}"/>
    <cellStyle name="Currency 7 2 3 6 2 3 6" xfId="25190" xr:uid="{00000000-0005-0000-0000-000046620000}"/>
    <cellStyle name="Currency 7 2 3 6 2 4" xfId="25191" xr:uid="{00000000-0005-0000-0000-000047620000}"/>
    <cellStyle name="Currency 7 2 3 6 2 5" xfId="25192" xr:uid="{00000000-0005-0000-0000-000048620000}"/>
    <cellStyle name="Currency 7 2 3 6 2 6" xfId="25193" xr:uid="{00000000-0005-0000-0000-000049620000}"/>
    <cellStyle name="Currency 7 2 3 6 2 7" xfId="25194" xr:uid="{00000000-0005-0000-0000-00004A620000}"/>
    <cellStyle name="Currency 7 2 3 6 2 8" xfId="25195" xr:uid="{00000000-0005-0000-0000-00004B620000}"/>
    <cellStyle name="Currency 7 2 3 6 3" xfId="25196" xr:uid="{00000000-0005-0000-0000-00004C620000}"/>
    <cellStyle name="Currency 7 2 3 6 3 2" xfId="25197" xr:uid="{00000000-0005-0000-0000-00004D620000}"/>
    <cellStyle name="Currency 7 2 3 6 3 2 2" xfId="25198" xr:uid="{00000000-0005-0000-0000-00004E620000}"/>
    <cellStyle name="Currency 7 2 3 6 3 2 3" xfId="25199" xr:uid="{00000000-0005-0000-0000-00004F620000}"/>
    <cellStyle name="Currency 7 2 3 6 3 2 4" xfId="25200" xr:uid="{00000000-0005-0000-0000-000050620000}"/>
    <cellStyle name="Currency 7 2 3 6 3 2 5" xfId="25201" xr:uid="{00000000-0005-0000-0000-000051620000}"/>
    <cellStyle name="Currency 7 2 3 6 3 2 6" xfId="25202" xr:uid="{00000000-0005-0000-0000-000052620000}"/>
    <cellStyle name="Currency 7 2 3 6 3 3" xfId="25203" xr:uid="{00000000-0005-0000-0000-000053620000}"/>
    <cellStyle name="Currency 7 2 3 6 3 4" xfId="25204" xr:uid="{00000000-0005-0000-0000-000054620000}"/>
    <cellStyle name="Currency 7 2 3 6 3 5" xfId="25205" xr:uid="{00000000-0005-0000-0000-000055620000}"/>
    <cellStyle name="Currency 7 2 3 6 3 6" xfId="25206" xr:uid="{00000000-0005-0000-0000-000056620000}"/>
    <cellStyle name="Currency 7 2 3 6 3 7" xfId="25207" xr:uid="{00000000-0005-0000-0000-000057620000}"/>
    <cellStyle name="Currency 7 2 3 6 4" xfId="25208" xr:uid="{00000000-0005-0000-0000-000058620000}"/>
    <cellStyle name="Currency 7 2 3 6 4 2" xfId="25209" xr:uid="{00000000-0005-0000-0000-000059620000}"/>
    <cellStyle name="Currency 7 2 3 6 4 3" xfId="25210" xr:uid="{00000000-0005-0000-0000-00005A620000}"/>
    <cellStyle name="Currency 7 2 3 6 4 4" xfId="25211" xr:uid="{00000000-0005-0000-0000-00005B620000}"/>
    <cellStyle name="Currency 7 2 3 6 4 5" xfId="25212" xr:uid="{00000000-0005-0000-0000-00005C620000}"/>
    <cellStyle name="Currency 7 2 3 6 4 6" xfId="25213" xr:uid="{00000000-0005-0000-0000-00005D620000}"/>
    <cellStyle name="Currency 7 2 3 6 5" xfId="25214" xr:uid="{00000000-0005-0000-0000-00005E620000}"/>
    <cellStyle name="Currency 7 2 3 6 6" xfId="25215" xr:uid="{00000000-0005-0000-0000-00005F620000}"/>
    <cellStyle name="Currency 7 2 3 6 7" xfId="25216" xr:uid="{00000000-0005-0000-0000-000060620000}"/>
    <cellStyle name="Currency 7 2 3 6 8" xfId="25217" xr:uid="{00000000-0005-0000-0000-000061620000}"/>
    <cellStyle name="Currency 7 2 3 6 9" xfId="25218" xr:uid="{00000000-0005-0000-0000-000062620000}"/>
    <cellStyle name="Currency 7 2 3 7" xfId="25219" xr:uid="{00000000-0005-0000-0000-000063620000}"/>
    <cellStyle name="Currency 7 2 3 7 2" xfId="25220" xr:uid="{00000000-0005-0000-0000-000064620000}"/>
    <cellStyle name="Currency 7 2 3 7 2 2" xfId="25221" xr:uid="{00000000-0005-0000-0000-000065620000}"/>
    <cellStyle name="Currency 7 2 3 7 2 2 2" xfId="25222" xr:uid="{00000000-0005-0000-0000-000066620000}"/>
    <cellStyle name="Currency 7 2 3 7 2 2 2 2" xfId="25223" xr:uid="{00000000-0005-0000-0000-000067620000}"/>
    <cellStyle name="Currency 7 2 3 7 2 2 2 3" xfId="25224" xr:uid="{00000000-0005-0000-0000-000068620000}"/>
    <cellStyle name="Currency 7 2 3 7 2 2 2 4" xfId="25225" xr:uid="{00000000-0005-0000-0000-000069620000}"/>
    <cellStyle name="Currency 7 2 3 7 2 2 2 5" xfId="25226" xr:uid="{00000000-0005-0000-0000-00006A620000}"/>
    <cellStyle name="Currency 7 2 3 7 2 2 2 6" xfId="25227" xr:uid="{00000000-0005-0000-0000-00006B620000}"/>
    <cellStyle name="Currency 7 2 3 7 2 2 3" xfId="25228" xr:uid="{00000000-0005-0000-0000-00006C620000}"/>
    <cellStyle name="Currency 7 2 3 7 2 2 4" xfId="25229" xr:uid="{00000000-0005-0000-0000-00006D620000}"/>
    <cellStyle name="Currency 7 2 3 7 2 2 5" xfId="25230" xr:uid="{00000000-0005-0000-0000-00006E620000}"/>
    <cellStyle name="Currency 7 2 3 7 2 2 6" xfId="25231" xr:uid="{00000000-0005-0000-0000-00006F620000}"/>
    <cellStyle name="Currency 7 2 3 7 2 2 7" xfId="25232" xr:uid="{00000000-0005-0000-0000-000070620000}"/>
    <cellStyle name="Currency 7 2 3 7 2 3" xfId="25233" xr:uid="{00000000-0005-0000-0000-000071620000}"/>
    <cellStyle name="Currency 7 2 3 7 2 3 2" xfId="25234" xr:uid="{00000000-0005-0000-0000-000072620000}"/>
    <cellStyle name="Currency 7 2 3 7 2 3 3" xfId="25235" xr:uid="{00000000-0005-0000-0000-000073620000}"/>
    <cellStyle name="Currency 7 2 3 7 2 3 4" xfId="25236" xr:uid="{00000000-0005-0000-0000-000074620000}"/>
    <cellStyle name="Currency 7 2 3 7 2 3 5" xfId="25237" xr:uid="{00000000-0005-0000-0000-000075620000}"/>
    <cellStyle name="Currency 7 2 3 7 2 3 6" xfId="25238" xr:uid="{00000000-0005-0000-0000-000076620000}"/>
    <cellStyle name="Currency 7 2 3 7 2 4" xfId="25239" xr:uid="{00000000-0005-0000-0000-000077620000}"/>
    <cellStyle name="Currency 7 2 3 7 2 5" xfId="25240" xr:uid="{00000000-0005-0000-0000-000078620000}"/>
    <cellStyle name="Currency 7 2 3 7 2 6" xfId="25241" xr:uid="{00000000-0005-0000-0000-000079620000}"/>
    <cellStyle name="Currency 7 2 3 7 2 7" xfId="25242" xr:uid="{00000000-0005-0000-0000-00007A620000}"/>
    <cellStyle name="Currency 7 2 3 7 2 8" xfId="25243" xr:uid="{00000000-0005-0000-0000-00007B620000}"/>
    <cellStyle name="Currency 7 2 3 7 3" xfId="25244" xr:uid="{00000000-0005-0000-0000-00007C620000}"/>
    <cellStyle name="Currency 7 2 3 7 3 2" xfId="25245" xr:uid="{00000000-0005-0000-0000-00007D620000}"/>
    <cellStyle name="Currency 7 2 3 7 3 2 2" xfId="25246" xr:uid="{00000000-0005-0000-0000-00007E620000}"/>
    <cellStyle name="Currency 7 2 3 7 3 2 3" xfId="25247" xr:uid="{00000000-0005-0000-0000-00007F620000}"/>
    <cellStyle name="Currency 7 2 3 7 3 2 4" xfId="25248" xr:uid="{00000000-0005-0000-0000-000080620000}"/>
    <cellStyle name="Currency 7 2 3 7 3 2 5" xfId="25249" xr:uid="{00000000-0005-0000-0000-000081620000}"/>
    <cellStyle name="Currency 7 2 3 7 3 2 6" xfId="25250" xr:uid="{00000000-0005-0000-0000-000082620000}"/>
    <cellStyle name="Currency 7 2 3 7 3 3" xfId="25251" xr:uid="{00000000-0005-0000-0000-000083620000}"/>
    <cellStyle name="Currency 7 2 3 7 3 4" xfId="25252" xr:uid="{00000000-0005-0000-0000-000084620000}"/>
    <cellStyle name="Currency 7 2 3 7 3 5" xfId="25253" xr:uid="{00000000-0005-0000-0000-000085620000}"/>
    <cellStyle name="Currency 7 2 3 7 3 6" xfId="25254" xr:uid="{00000000-0005-0000-0000-000086620000}"/>
    <cellStyle name="Currency 7 2 3 7 3 7" xfId="25255" xr:uid="{00000000-0005-0000-0000-000087620000}"/>
    <cellStyle name="Currency 7 2 3 7 4" xfId="25256" xr:uid="{00000000-0005-0000-0000-000088620000}"/>
    <cellStyle name="Currency 7 2 3 7 4 2" xfId="25257" xr:uid="{00000000-0005-0000-0000-000089620000}"/>
    <cellStyle name="Currency 7 2 3 7 4 3" xfId="25258" xr:uid="{00000000-0005-0000-0000-00008A620000}"/>
    <cellStyle name="Currency 7 2 3 7 4 4" xfId="25259" xr:uid="{00000000-0005-0000-0000-00008B620000}"/>
    <cellStyle name="Currency 7 2 3 7 4 5" xfId="25260" xr:uid="{00000000-0005-0000-0000-00008C620000}"/>
    <cellStyle name="Currency 7 2 3 7 4 6" xfId="25261" xr:uid="{00000000-0005-0000-0000-00008D620000}"/>
    <cellStyle name="Currency 7 2 3 7 5" xfId="25262" xr:uid="{00000000-0005-0000-0000-00008E620000}"/>
    <cellStyle name="Currency 7 2 3 7 6" xfId="25263" xr:uid="{00000000-0005-0000-0000-00008F620000}"/>
    <cellStyle name="Currency 7 2 3 7 7" xfId="25264" xr:uid="{00000000-0005-0000-0000-000090620000}"/>
    <cellStyle name="Currency 7 2 3 7 8" xfId="25265" xr:uid="{00000000-0005-0000-0000-000091620000}"/>
    <cellStyle name="Currency 7 2 3 7 9" xfId="25266" xr:uid="{00000000-0005-0000-0000-000092620000}"/>
    <cellStyle name="Currency 7 2 3 8" xfId="25267" xr:uid="{00000000-0005-0000-0000-000093620000}"/>
    <cellStyle name="Currency 7 2 3 8 2" xfId="25268" xr:uid="{00000000-0005-0000-0000-000094620000}"/>
    <cellStyle name="Currency 7 2 3 8 2 2" xfId="25269" xr:uid="{00000000-0005-0000-0000-000095620000}"/>
    <cellStyle name="Currency 7 2 3 8 2 2 2" xfId="25270" xr:uid="{00000000-0005-0000-0000-000096620000}"/>
    <cellStyle name="Currency 7 2 3 8 2 2 3" xfId="25271" xr:uid="{00000000-0005-0000-0000-000097620000}"/>
    <cellStyle name="Currency 7 2 3 8 2 2 4" xfId="25272" xr:uid="{00000000-0005-0000-0000-000098620000}"/>
    <cellStyle name="Currency 7 2 3 8 2 2 5" xfId="25273" xr:uid="{00000000-0005-0000-0000-000099620000}"/>
    <cellStyle name="Currency 7 2 3 8 2 2 6" xfId="25274" xr:uid="{00000000-0005-0000-0000-00009A620000}"/>
    <cellStyle name="Currency 7 2 3 8 2 3" xfId="25275" xr:uid="{00000000-0005-0000-0000-00009B620000}"/>
    <cellStyle name="Currency 7 2 3 8 2 4" xfId="25276" xr:uid="{00000000-0005-0000-0000-00009C620000}"/>
    <cellStyle name="Currency 7 2 3 8 2 5" xfId="25277" xr:uid="{00000000-0005-0000-0000-00009D620000}"/>
    <cellStyle name="Currency 7 2 3 8 2 6" xfId="25278" xr:uid="{00000000-0005-0000-0000-00009E620000}"/>
    <cellStyle name="Currency 7 2 3 8 2 7" xfId="25279" xr:uid="{00000000-0005-0000-0000-00009F620000}"/>
    <cellStyle name="Currency 7 2 3 8 3" xfId="25280" xr:uid="{00000000-0005-0000-0000-0000A0620000}"/>
    <cellStyle name="Currency 7 2 3 8 3 2" xfId="25281" xr:uid="{00000000-0005-0000-0000-0000A1620000}"/>
    <cellStyle name="Currency 7 2 3 8 3 3" xfId="25282" xr:uid="{00000000-0005-0000-0000-0000A2620000}"/>
    <cellStyle name="Currency 7 2 3 8 3 4" xfId="25283" xr:uid="{00000000-0005-0000-0000-0000A3620000}"/>
    <cellStyle name="Currency 7 2 3 8 3 5" xfId="25284" xr:uid="{00000000-0005-0000-0000-0000A4620000}"/>
    <cellStyle name="Currency 7 2 3 8 3 6" xfId="25285" xr:uid="{00000000-0005-0000-0000-0000A5620000}"/>
    <cellStyle name="Currency 7 2 3 8 4" xfId="25286" xr:uid="{00000000-0005-0000-0000-0000A6620000}"/>
    <cellStyle name="Currency 7 2 3 8 5" xfId="25287" xr:uid="{00000000-0005-0000-0000-0000A7620000}"/>
    <cellStyle name="Currency 7 2 3 8 6" xfId="25288" xr:uid="{00000000-0005-0000-0000-0000A8620000}"/>
    <cellStyle name="Currency 7 2 3 8 7" xfId="25289" xr:uid="{00000000-0005-0000-0000-0000A9620000}"/>
    <cellStyle name="Currency 7 2 3 8 8" xfId="25290" xr:uid="{00000000-0005-0000-0000-0000AA620000}"/>
    <cellStyle name="Currency 7 2 3 9" xfId="25291" xr:uid="{00000000-0005-0000-0000-0000AB620000}"/>
    <cellStyle name="Currency 7 2 3 9 2" xfId="25292" xr:uid="{00000000-0005-0000-0000-0000AC620000}"/>
    <cellStyle name="Currency 7 2 3 9 2 2" xfId="25293" xr:uid="{00000000-0005-0000-0000-0000AD620000}"/>
    <cellStyle name="Currency 7 2 3 9 2 3" xfId="25294" xr:uid="{00000000-0005-0000-0000-0000AE620000}"/>
    <cellStyle name="Currency 7 2 3 9 2 4" xfId="25295" xr:uid="{00000000-0005-0000-0000-0000AF620000}"/>
    <cellStyle name="Currency 7 2 3 9 2 5" xfId="25296" xr:uid="{00000000-0005-0000-0000-0000B0620000}"/>
    <cellStyle name="Currency 7 2 3 9 2 6" xfId="25297" xr:uid="{00000000-0005-0000-0000-0000B1620000}"/>
    <cellStyle name="Currency 7 2 3 9 3" xfId="25298" xr:uid="{00000000-0005-0000-0000-0000B2620000}"/>
    <cellStyle name="Currency 7 2 3 9 4" xfId="25299" xr:uid="{00000000-0005-0000-0000-0000B3620000}"/>
    <cellStyle name="Currency 7 2 3 9 5" xfId="25300" xr:uid="{00000000-0005-0000-0000-0000B4620000}"/>
    <cellStyle name="Currency 7 2 3 9 6" xfId="25301" xr:uid="{00000000-0005-0000-0000-0000B5620000}"/>
    <cellStyle name="Currency 7 2 3 9 7" xfId="25302" xr:uid="{00000000-0005-0000-0000-0000B6620000}"/>
    <cellStyle name="Currency 7 2 4" xfId="25303" xr:uid="{00000000-0005-0000-0000-0000B7620000}"/>
    <cellStyle name="Currency 7 2 4 10" xfId="25304" xr:uid="{00000000-0005-0000-0000-0000B8620000}"/>
    <cellStyle name="Currency 7 2 4 11" xfId="25305" xr:uid="{00000000-0005-0000-0000-0000B9620000}"/>
    <cellStyle name="Currency 7 2 4 12" xfId="25306" xr:uid="{00000000-0005-0000-0000-0000BA620000}"/>
    <cellStyle name="Currency 7 2 4 13" xfId="25307" xr:uid="{00000000-0005-0000-0000-0000BB620000}"/>
    <cellStyle name="Currency 7 2 4 14" xfId="25308" xr:uid="{00000000-0005-0000-0000-0000BC620000}"/>
    <cellStyle name="Currency 7 2 4 2" xfId="25309" xr:uid="{00000000-0005-0000-0000-0000BD620000}"/>
    <cellStyle name="Currency 7 2 4 2 2" xfId="25310" xr:uid="{00000000-0005-0000-0000-0000BE620000}"/>
    <cellStyle name="Currency 7 2 4 2 2 2" xfId="25311" xr:uid="{00000000-0005-0000-0000-0000BF620000}"/>
    <cellStyle name="Currency 7 2 4 2 2 2 2" xfId="25312" xr:uid="{00000000-0005-0000-0000-0000C0620000}"/>
    <cellStyle name="Currency 7 2 4 2 2 2 2 2" xfId="25313" xr:uid="{00000000-0005-0000-0000-0000C1620000}"/>
    <cellStyle name="Currency 7 2 4 2 2 2 2 3" xfId="25314" xr:uid="{00000000-0005-0000-0000-0000C2620000}"/>
    <cellStyle name="Currency 7 2 4 2 2 2 2 4" xfId="25315" xr:uid="{00000000-0005-0000-0000-0000C3620000}"/>
    <cellStyle name="Currency 7 2 4 2 2 2 2 5" xfId="25316" xr:uid="{00000000-0005-0000-0000-0000C4620000}"/>
    <cellStyle name="Currency 7 2 4 2 2 2 2 6" xfId="25317" xr:uid="{00000000-0005-0000-0000-0000C5620000}"/>
    <cellStyle name="Currency 7 2 4 2 2 2 3" xfId="25318" xr:uid="{00000000-0005-0000-0000-0000C6620000}"/>
    <cellStyle name="Currency 7 2 4 2 2 2 4" xfId="25319" xr:uid="{00000000-0005-0000-0000-0000C7620000}"/>
    <cellStyle name="Currency 7 2 4 2 2 2 5" xfId="25320" xr:uid="{00000000-0005-0000-0000-0000C8620000}"/>
    <cellStyle name="Currency 7 2 4 2 2 2 6" xfId="25321" xr:uid="{00000000-0005-0000-0000-0000C9620000}"/>
    <cellStyle name="Currency 7 2 4 2 2 2 7" xfId="25322" xr:uid="{00000000-0005-0000-0000-0000CA620000}"/>
    <cellStyle name="Currency 7 2 4 2 2 3" xfId="25323" xr:uid="{00000000-0005-0000-0000-0000CB620000}"/>
    <cellStyle name="Currency 7 2 4 2 2 3 2" xfId="25324" xr:uid="{00000000-0005-0000-0000-0000CC620000}"/>
    <cellStyle name="Currency 7 2 4 2 2 3 3" xfId="25325" xr:uid="{00000000-0005-0000-0000-0000CD620000}"/>
    <cellStyle name="Currency 7 2 4 2 2 3 4" xfId="25326" xr:uid="{00000000-0005-0000-0000-0000CE620000}"/>
    <cellStyle name="Currency 7 2 4 2 2 3 5" xfId="25327" xr:uid="{00000000-0005-0000-0000-0000CF620000}"/>
    <cellStyle name="Currency 7 2 4 2 2 3 6" xfId="25328" xr:uid="{00000000-0005-0000-0000-0000D0620000}"/>
    <cellStyle name="Currency 7 2 4 2 2 4" xfId="25329" xr:uid="{00000000-0005-0000-0000-0000D1620000}"/>
    <cellStyle name="Currency 7 2 4 2 2 5" xfId="25330" xr:uid="{00000000-0005-0000-0000-0000D2620000}"/>
    <cellStyle name="Currency 7 2 4 2 2 6" xfId="25331" xr:uid="{00000000-0005-0000-0000-0000D3620000}"/>
    <cellStyle name="Currency 7 2 4 2 2 7" xfId="25332" xr:uid="{00000000-0005-0000-0000-0000D4620000}"/>
    <cellStyle name="Currency 7 2 4 2 2 8" xfId="25333" xr:uid="{00000000-0005-0000-0000-0000D5620000}"/>
    <cellStyle name="Currency 7 2 4 2 3" xfId="25334" xr:uid="{00000000-0005-0000-0000-0000D6620000}"/>
    <cellStyle name="Currency 7 2 4 2 3 2" xfId="25335" xr:uid="{00000000-0005-0000-0000-0000D7620000}"/>
    <cellStyle name="Currency 7 2 4 2 3 2 2" xfId="25336" xr:uid="{00000000-0005-0000-0000-0000D8620000}"/>
    <cellStyle name="Currency 7 2 4 2 3 2 3" xfId="25337" xr:uid="{00000000-0005-0000-0000-0000D9620000}"/>
    <cellStyle name="Currency 7 2 4 2 3 2 4" xfId="25338" xr:uid="{00000000-0005-0000-0000-0000DA620000}"/>
    <cellStyle name="Currency 7 2 4 2 3 2 5" xfId="25339" xr:uid="{00000000-0005-0000-0000-0000DB620000}"/>
    <cellStyle name="Currency 7 2 4 2 3 2 6" xfId="25340" xr:uid="{00000000-0005-0000-0000-0000DC620000}"/>
    <cellStyle name="Currency 7 2 4 2 3 3" xfId="25341" xr:uid="{00000000-0005-0000-0000-0000DD620000}"/>
    <cellStyle name="Currency 7 2 4 2 3 4" xfId="25342" xr:uid="{00000000-0005-0000-0000-0000DE620000}"/>
    <cellStyle name="Currency 7 2 4 2 3 5" xfId="25343" xr:uid="{00000000-0005-0000-0000-0000DF620000}"/>
    <cellStyle name="Currency 7 2 4 2 3 6" xfId="25344" xr:uid="{00000000-0005-0000-0000-0000E0620000}"/>
    <cellStyle name="Currency 7 2 4 2 3 7" xfId="25345" xr:uid="{00000000-0005-0000-0000-0000E1620000}"/>
    <cellStyle name="Currency 7 2 4 2 4" xfId="25346" xr:uid="{00000000-0005-0000-0000-0000E2620000}"/>
    <cellStyle name="Currency 7 2 4 2 4 2" xfId="25347" xr:uid="{00000000-0005-0000-0000-0000E3620000}"/>
    <cellStyle name="Currency 7 2 4 2 4 3" xfId="25348" xr:uid="{00000000-0005-0000-0000-0000E4620000}"/>
    <cellStyle name="Currency 7 2 4 2 4 4" xfId="25349" xr:uid="{00000000-0005-0000-0000-0000E5620000}"/>
    <cellStyle name="Currency 7 2 4 2 4 5" xfId="25350" xr:uid="{00000000-0005-0000-0000-0000E6620000}"/>
    <cellStyle name="Currency 7 2 4 2 4 6" xfId="25351" xr:uid="{00000000-0005-0000-0000-0000E7620000}"/>
    <cellStyle name="Currency 7 2 4 2 5" xfId="25352" xr:uid="{00000000-0005-0000-0000-0000E8620000}"/>
    <cellStyle name="Currency 7 2 4 2 6" xfId="25353" xr:uid="{00000000-0005-0000-0000-0000E9620000}"/>
    <cellStyle name="Currency 7 2 4 2 7" xfId="25354" xr:uid="{00000000-0005-0000-0000-0000EA620000}"/>
    <cellStyle name="Currency 7 2 4 2 8" xfId="25355" xr:uid="{00000000-0005-0000-0000-0000EB620000}"/>
    <cellStyle name="Currency 7 2 4 2 9" xfId="25356" xr:uid="{00000000-0005-0000-0000-0000EC620000}"/>
    <cellStyle name="Currency 7 2 4 3" xfId="25357" xr:uid="{00000000-0005-0000-0000-0000ED620000}"/>
    <cellStyle name="Currency 7 2 4 3 2" xfId="25358" xr:uid="{00000000-0005-0000-0000-0000EE620000}"/>
    <cellStyle name="Currency 7 2 4 3 2 2" xfId="25359" xr:uid="{00000000-0005-0000-0000-0000EF620000}"/>
    <cellStyle name="Currency 7 2 4 3 2 2 2" xfId="25360" xr:uid="{00000000-0005-0000-0000-0000F0620000}"/>
    <cellStyle name="Currency 7 2 4 3 2 2 2 2" xfId="25361" xr:uid="{00000000-0005-0000-0000-0000F1620000}"/>
    <cellStyle name="Currency 7 2 4 3 2 2 2 3" xfId="25362" xr:uid="{00000000-0005-0000-0000-0000F2620000}"/>
    <cellStyle name="Currency 7 2 4 3 2 2 2 4" xfId="25363" xr:uid="{00000000-0005-0000-0000-0000F3620000}"/>
    <cellStyle name="Currency 7 2 4 3 2 2 2 5" xfId="25364" xr:uid="{00000000-0005-0000-0000-0000F4620000}"/>
    <cellStyle name="Currency 7 2 4 3 2 2 2 6" xfId="25365" xr:uid="{00000000-0005-0000-0000-0000F5620000}"/>
    <cellStyle name="Currency 7 2 4 3 2 2 3" xfId="25366" xr:uid="{00000000-0005-0000-0000-0000F6620000}"/>
    <cellStyle name="Currency 7 2 4 3 2 2 4" xfId="25367" xr:uid="{00000000-0005-0000-0000-0000F7620000}"/>
    <cellStyle name="Currency 7 2 4 3 2 2 5" xfId="25368" xr:uid="{00000000-0005-0000-0000-0000F8620000}"/>
    <cellStyle name="Currency 7 2 4 3 2 2 6" xfId="25369" xr:uid="{00000000-0005-0000-0000-0000F9620000}"/>
    <cellStyle name="Currency 7 2 4 3 2 2 7" xfId="25370" xr:uid="{00000000-0005-0000-0000-0000FA620000}"/>
    <cellStyle name="Currency 7 2 4 3 2 3" xfId="25371" xr:uid="{00000000-0005-0000-0000-0000FB620000}"/>
    <cellStyle name="Currency 7 2 4 3 2 3 2" xfId="25372" xr:uid="{00000000-0005-0000-0000-0000FC620000}"/>
    <cellStyle name="Currency 7 2 4 3 2 3 3" xfId="25373" xr:uid="{00000000-0005-0000-0000-0000FD620000}"/>
    <cellStyle name="Currency 7 2 4 3 2 3 4" xfId="25374" xr:uid="{00000000-0005-0000-0000-0000FE620000}"/>
    <cellStyle name="Currency 7 2 4 3 2 3 5" xfId="25375" xr:uid="{00000000-0005-0000-0000-0000FF620000}"/>
    <cellStyle name="Currency 7 2 4 3 2 3 6" xfId="25376" xr:uid="{00000000-0005-0000-0000-000000630000}"/>
    <cellStyle name="Currency 7 2 4 3 2 4" xfId="25377" xr:uid="{00000000-0005-0000-0000-000001630000}"/>
    <cellStyle name="Currency 7 2 4 3 2 5" xfId="25378" xr:uid="{00000000-0005-0000-0000-000002630000}"/>
    <cellStyle name="Currency 7 2 4 3 2 6" xfId="25379" xr:uid="{00000000-0005-0000-0000-000003630000}"/>
    <cellStyle name="Currency 7 2 4 3 2 7" xfId="25380" xr:uid="{00000000-0005-0000-0000-000004630000}"/>
    <cellStyle name="Currency 7 2 4 3 2 8" xfId="25381" xr:uid="{00000000-0005-0000-0000-000005630000}"/>
    <cellStyle name="Currency 7 2 4 3 3" xfId="25382" xr:uid="{00000000-0005-0000-0000-000006630000}"/>
    <cellStyle name="Currency 7 2 4 3 3 2" xfId="25383" xr:uid="{00000000-0005-0000-0000-000007630000}"/>
    <cellStyle name="Currency 7 2 4 3 3 2 2" xfId="25384" xr:uid="{00000000-0005-0000-0000-000008630000}"/>
    <cellStyle name="Currency 7 2 4 3 3 2 3" xfId="25385" xr:uid="{00000000-0005-0000-0000-000009630000}"/>
    <cellStyle name="Currency 7 2 4 3 3 2 4" xfId="25386" xr:uid="{00000000-0005-0000-0000-00000A630000}"/>
    <cellStyle name="Currency 7 2 4 3 3 2 5" xfId="25387" xr:uid="{00000000-0005-0000-0000-00000B630000}"/>
    <cellStyle name="Currency 7 2 4 3 3 2 6" xfId="25388" xr:uid="{00000000-0005-0000-0000-00000C630000}"/>
    <cellStyle name="Currency 7 2 4 3 3 3" xfId="25389" xr:uid="{00000000-0005-0000-0000-00000D630000}"/>
    <cellStyle name="Currency 7 2 4 3 3 4" xfId="25390" xr:uid="{00000000-0005-0000-0000-00000E630000}"/>
    <cellStyle name="Currency 7 2 4 3 3 5" xfId="25391" xr:uid="{00000000-0005-0000-0000-00000F630000}"/>
    <cellStyle name="Currency 7 2 4 3 3 6" xfId="25392" xr:uid="{00000000-0005-0000-0000-000010630000}"/>
    <cellStyle name="Currency 7 2 4 3 3 7" xfId="25393" xr:uid="{00000000-0005-0000-0000-000011630000}"/>
    <cellStyle name="Currency 7 2 4 3 4" xfId="25394" xr:uid="{00000000-0005-0000-0000-000012630000}"/>
    <cellStyle name="Currency 7 2 4 3 4 2" xfId="25395" xr:uid="{00000000-0005-0000-0000-000013630000}"/>
    <cellStyle name="Currency 7 2 4 3 4 3" xfId="25396" xr:uid="{00000000-0005-0000-0000-000014630000}"/>
    <cellStyle name="Currency 7 2 4 3 4 4" xfId="25397" xr:uid="{00000000-0005-0000-0000-000015630000}"/>
    <cellStyle name="Currency 7 2 4 3 4 5" xfId="25398" xr:uid="{00000000-0005-0000-0000-000016630000}"/>
    <cellStyle name="Currency 7 2 4 3 4 6" xfId="25399" xr:uid="{00000000-0005-0000-0000-000017630000}"/>
    <cellStyle name="Currency 7 2 4 3 5" xfId="25400" xr:uid="{00000000-0005-0000-0000-000018630000}"/>
    <cellStyle name="Currency 7 2 4 3 6" xfId="25401" xr:uid="{00000000-0005-0000-0000-000019630000}"/>
    <cellStyle name="Currency 7 2 4 3 7" xfId="25402" xr:uid="{00000000-0005-0000-0000-00001A630000}"/>
    <cellStyle name="Currency 7 2 4 3 8" xfId="25403" xr:uid="{00000000-0005-0000-0000-00001B630000}"/>
    <cellStyle name="Currency 7 2 4 3 9" xfId="25404" xr:uid="{00000000-0005-0000-0000-00001C630000}"/>
    <cellStyle name="Currency 7 2 4 4" xfId="25405" xr:uid="{00000000-0005-0000-0000-00001D630000}"/>
    <cellStyle name="Currency 7 2 4 4 2" xfId="25406" xr:uid="{00000000-0005-0000-0000-00001E630000}"/>
    <cellStyle name="Currency 7 2 4 4 2 2" xfId="25407" xr:uid="{00000000-0005-0000-0000-00001F630000}"/>
    <cellStyle name="Currency 7 2 4 4 2 2 2" xfId="25408" xr:uid="{00000000-0005-0000-0000-000020630000}"/>
    <cellStyle name="Currency 7 2 4 4 2 2 2 2" xfId="25409" xr:uid="{00000000-0005-0000-0000-000021630000}"/>
    <cellStyle name="Currency 7 2 4 4 2 2 2 3" xfId="25410" xr:uid="{00000000-0005-0000-0000-000022630000}"/>
    <cellStyle name="Currency 7 2 4 4 2 2 2 4" xfId="25411" xr:uid="{00000000-0005-0000-0000-000023630000}"/>
    <cellStyle name="Currency 7 2 4 4 2 2 2 5" xfId="25412" xr:uid="{00000000-0005-0000-0000-000024630000}"/>
    <cellStyle name="Currency 7 2 4 4 2 2 2 6" xfId="25413" xr:uid="{00000000-0005-0000-0000-000025630000}"/>
    <cellStyle name="Currency 7 2 4 4 2 2 3" xfId="25414" xr:uid="{00000000-0005-0000-0000-000026630000}"/>
    <cellStyle name="Currency 7 2 4 4 2 2 4" xfId="25415" xr:uid="{00000000-0005-0000-0000-000027630000}"/>
    <cellStyle name="Currency 7 2 4 4 2 2 5" xfId="25416" xr:uid="{00000000-0005-0000-0000-000028630000}"/>
    <cellStyle name="Currency 7 2 4 4 2 2 6" xfId="25417" xr:uid="{00000000-0005-0000-0000-000029630000}"/>
    <cellStyle name="Currency 7 2 4 4 2 2 7" xfId="25418" xr:uid="{00000000-0005-0000-0000-00002A630000}"/>
    <cellStyle name="Currency 7 2 4 4 2 3" xfId="25419" xr:uid="{00000000-0005-0000-0000-00002B630000}"/>
    <cellStyle name="Currency 7 2 4 4 2 3 2" xfId="25420" xr:uid="{00000000-0005-0000-0000-00002C630000}"/>
    <cellStyle name="Currency 7 2 4 4 2 3 3" xfId="25421" xr:uid="{00000000-0005-0000-0000-00002D630000}"/>
    <cellStyle name="Currency 7 2 4 4 2 3 4" xfId="25422" xr:uid="{00000000-0005-0000-0000-00002E630000}"/>
    <cellStyle name="Currency 7 2 4 4 2 3 5" xfId="25423" xr:uid="{00000000-0005-0000-0000-00002F630000}"/>
    <cellStyle name="Currency 7 2 4 4 2 3 6" xfId="25424" xr:uid="{00000000-0005-0000-0000-000030630000}"/>
    <cellStyle name="Currency 7 2 4 4 2 4" xfId="25425" xr:uid="{00000000-0005-0000-0000-000031630000}"/>
    <cellStyle name="Currency 7 2 4 4 2 5" xfId="25426" xr:uid="{00000000-0005-0000-0000-000032630000}"/>
    <cellStyle name="Currency 7 2 4 4 2 6" xfId="25427" xr:uid="{00000000-0005-0000-0000-000033630000}"/>
    <cellStyle name="Currency 7 2 4 4 2 7" xfId="25428" xr:uid="{00000000-0005-0000-0000-000034630000}"/>
    <cellStyle name="Currency 7 2 4 4 2 8" xfId="25429" xr:uid="{00000000-0005-0000-0000-000035630000}"/>
    <cellStyle name="Currency 7 2 4 4 3" xfId="25430" xr:uid="{00000000-0005-0000-0000-000036630000}"/>
    <cellStyle name="Currency 7 2 4 4 3 2" xfId="25431" xr:uid="{00000000-0005-0000-0000-000037630000}"/>
    <cellStyle name="Currency 7 2 4 4 3 2 2" xfId="25432" xr:uid="{00000000-0005-0000-0000-000038630000}"/>
    <cellStyle name="Currency 7 2 4 4 3 2 3" xfId="25433" xr:uid="{00000000-0005-0000-0000-000039630000}"/>
    <cellStyle name="Currency 7 2 4 4 3 2 4" xfId="25434" xr:uid="{00000000-0005-0000-0000-00003A630000}"/>
    <cellStyle name="Currency 7 2 4 4 3 2 5" xfId="25435" xr:uid="{00000000-0005-0000-0000-00003B630000}"/>
    <cellStyle name="Currency 7 2 4 4 3 2 6" xfId="25436" xr:uid="{00000000-0005-0000-0000-00003C630000}"/>
    <cellStyle name="Currency 7 2 4 4 3 3" xfId="25437" xr:uid="{00000000-0005-0000-0000-00003D630000}"/>
    <cellStyle name="Currency 7 2 4 4 3 4" xfId="25438" xr:uid="{00000000-0005-0000-0000-00003E630000}"/>
    <cellStyle name="Currency 7 2 4 4 3 5" xfId="25439" xr:uid="{00000000-0005-0000-0000-00003F630000}"/>
    <cellStyle name="Currency 7 2 4 4 3 6" xfId="25440" xr:uid="{00000000-0005-0000-0000-000040630000}"/>
    <cellStyle name="Currency 7 2 4 4 3 7" xfId="25441" xr:uid="{00000000-0005-0000-0000-000041630000}"/>
    <cellStyle name="Currency 7 2 4 4 4" xfId="25442" xr:uid="{00000000-0005-0000-0000-000042630000}"/>
    <cellStyle name="Currency 7 2 4 4 4 2" xfId="25443" xr:uid="{00000000-0005-0000-0000-000043630000}"/>
    <cellStyle name="Currency 7 2 4 4 4 3" xfId="25444" xr:uid="{00000000-0005-0000-0000-000044630000}"/>
    <cellStyle name="Currency 7 2 4 4 4 4" xfId="25445" xr:uid="{00000000-0005-0000-0000-000045630000}"/>
    <cellStyle name="Currency 7 2 4 4 4 5" xfId="25446" xr:uid="{00000000-0005-0000-0000-000046630000}"/>
    <cellStyle name="Currency 7 2 4 4 4 6" xfId="25447" xr:uid="{00000000-0005-0000-0000-000047630000}"/>
    <cellStyle name="Currency 7 2 4 4 5" xfId="25448" xr:uid="{00000000-0005-0000-0000-000048630000}"/>
    <cellStyle name="Currency 7 2 4 4 6" xfId="25449" xr:uid="{00000000-0005-0000-0000-000049630000}"/>
    <cellStyle name="Currency 7 2 4 4 7" xfId="25450" xr:uid="{00000000-0005-0000-0000-00004A630000}"/>
    <cellStyle name="Currency 7 2 4 4 8" xfId="25451" xr:uid="{00000000-0005-0000-0000-00004B630000}"/>
    <cellStyle name="Currency 7 2 4 4 9" xfId="25452" xr:uid="{00000000-0005-0000-0000-00004C630000}"/>
    <cellStyle name="Currency 7 2 4 5" xfId="25453" xr:uid="{00000000-0005-0000-0000-00004D630000}"/>
    <cellStyle name="Currency 7 2 4 5 2" xfId="25454" xr:uid="{00000000-0005-0000-0000-00004E630000}"/>
    <cellStyle name="Currency 7 2 4 5 2 2" xfId="25455" xr:uid="{00000000-0005-0000-0000-00004F630000}"/>
    <cellStyle name="Currency 7 2 4 5 2 2 2" xfId="25456" xr:uid="{00000000-0005-0000-0000-000050630000}"/>
    <cellStyle name="Currency 7 2 4 5 2 2 2 2" xfId="25457" xr:uid="{00000000-0005-0000-0000-000051630000}"/>
    <cellStyle name="Currency 7 2 4 5 2 2 2 3" xfId="25458" xr:uid="{00000000-0005-0000-0000-000052630000}"/>
    <cellStyle name="Currency 7 2 4 5 2 2 2 4" xfId="25459" xr:uid="{00000000-0005-0000-0000-000053630000}"/>
    <cellStyle name="Currency 7 2 4 5 2 2 2 5" xfId="25460" xr:uid="{00000000-0005-0000-0000-000054630000}"/>
    <cellStyle name="Currency 7 2 4 5 2 2 2 6" xfId="25461" xr:uid="{00000000-0005-0000-0000-000055630000}"/>
    <cellStyle name="Currency 7 2 4 5 2 2 3" xfId="25462" xr:uid="{00000000-0005-0000-0000-000056630000}"/>
    <cellStyle name="Currency 7 2 4 5 2 2 4" xfId="25463" xr:uid="{00000000-0005-0000-0000-000057630000}"/>
    <cellStyle name="Currency 7 2 4 5 2 2 5" xfId="25464" xr:uid="{00000000-0005-0000-0000-000058630000}"/>
    <cellStyle name="Currency 7 2 4 5 2 2 6" xfId="25465" xr:uid="{00000000-0005-0000-0000-000059630000}"/>
    <cellStyle name="Currency 7 2 4 5 2 2 7" xfId="25466" xr:uid="{00000000-0005-0000-0000-00005A630000}"/>
    <cellStyle name="Currency 7 2 4 5 2 3" xfId="25467" xr:uid="{00000000-0005-0000-0000-00005B630000}"/>
    <cellStyle name="Currency 7 2 4 5 2 3 2" xfId="25468" xr:uid="{00000000-0005-0000-0000-00005C630000}"/>
    <cellStyle name="Currency 7 2 4 5 2 3 3" xfId="25469" xr:uid="{00000000-0005-0000-0000-00005D630000}"/>
    <cellStyle name="Currency 7 2 4 5 2 3 4" xfId="25470" xr:uid="{00000000-0005-0000-0000-00005E630000}"/>
    <cellStyle name="Currency 7 2 4 5 2 3 5" xfId="25471" xr:uid="{00000000-0005-0000-0000-00005F630000}"/>
    <cellStyle name="Currency 7 2 4 5 2 3 6" xfId="25472" xr:uid="{00000000-0005-0000-0000-000060630000}"/>
    <cellStyle name="Currency 7 2 4 5 2 4" xfId="25473" xr:uid="{00000000-0005-0000-0000-000061630000}"/>
    <cellStyle name="Currency 7 2 4 5 2 5" xfId="25474" xr:uid="{00000000-0005-0000-0000-000062630000}"/>
    <cellStyle name="Currency 7 2 4 5 2 6" xfId="25475" xr:uid="{00000000-0005-0000-0000-000063630000}"/>
    <cellStyle name="Currency 7 2 4 5 2 7" xfId="25476" xr:uid="{00000000-0005-0000-0000-000064630000}"/>
    <cellStyle name="Currency 7 2 4 5 2 8" xfId="25477" xr:uid="{00000000-0005-0000-0000-000065630000}"/>
    <cellStyle name="Currency 7 2 4 5 3" xfId="25478" xr:uid="{00000000-0005-0000-0000-000066630000}"/>
    <cellStyle name="Currency 7 2 4 5 3 2" xfId="25479" xr:uid="{00000000-0005-0000-0000-000067630000}"/>
    <cellStyle name="Currency 7 2 4 5 3 2 2" xfId="25480" xr:uid="{00000000-0005-0000-0000-000068630000}"/>
    <cellStyle name="Currency 7 2 4 5 3 2 3" xfId="25481" xr:uid="{00000000-0005-0000-0000-000069630000}"/>
    <cellStyle name="Currency 7 2 4 5 3 2 4" xfId="25482" xr:uid="{00000000-0005-0000-0000-00006A630000}"/>
    <cellStyle name="Currency 7 2 4 5 3 2 5" xfId="25483" xr:uid="{00000000-0005-0000-0000-00006B630000}"/>
    <cellStyle name="Currency 7 2 4 5 3 2 6" xfId="25484" xr:uid="{00000000-0005-0000-0000-00006C630000}"/>
    <cellStyle name="Currency 7 2 4 5 3 3" xfId="25485" xr:uid="{00000000-0005-0000-0000-00006D630000}"/>
    <cellStyle name="Currency 7 2 4 5 3 4" xfId="25486" xr:uid="{00000000-0005-0000-0000-00006E630000}"/>
    <cellStyle name="Currency 7 2 4 5 3 5" xfId="25487" xr:uid="{00000000-0005-0000-0000-00006F630000}"/>
    <cellStyle name="Currency 7 2 4 5 3 6" xfId="25488" xr:uid="{00000000-0005-0000-0000-000070630000}"/>
    <cellStyle name="Currency 7 2 4 5 3 7" xfId="25489" xr:uid="{00000000-0005-0000-0000-000071630000}"/>
    <cellStyle name="Currency 7 2 4 5 4" xfId="25490" xr:uid="{00000000-0005-0000-0000-000072630000}"/>
    <cellStyle name="Currency 7 2 4 5 4 2" xfId="25491" xr:uid="{00000000-0005-0000-0000-000073630000}"/>
    <cellStyle name="Currency 7 2 4 5 4 3" xfId="25492" xr:uid="{00000000-0005-0000-0000-000074630000}"/>
    <cellStyle name="Currency 7 2 4 5 4 4" xfId="25493" xr:uid="{00000000-0005-0000-0000-000075630000}"/>
    <cellStyle name="Currency 7 2 4 5 4 5" xfId="25494" xr:uid="{00000000-0005-0000-0000-000076630000}"/>
    <cellStyle name="Currency 7 2 4 5 4 6" xfId="25495" xr:uid="{00000000-0005-0000-0000-000077630000}"/>
    <cellStyle name="Currency 7 2 4 5 5" xfId="25496" xr:uid="{00000000-0005-0000-0000-000078630000}"/>
    <cellStyle name="Currency 7 2 4 5 6" xfId="25497" xr:uid="{00000000-0005-0000-0000-000079630000}"/>
    <cellStyle name="Currency 7 2 4 5 7" xfId="25498" xr:uid="{00000000-0005-0000-0000-00007A630000}"/>
    <cellStyle name="Currency 7 2 4 5 8" xfId="25499" xr:uid="{00000000-0005-0000-0000-00007B630000}"/>
    <cellStyle name="Currency 7 2 4 5 9" xfId="25500" xr:uid="{00000000-0005-0000-0000-00007C630000}"/>
    <cellStyle name="Currency 7 2 4 6" xfId="25501" xr:uid="{00000000-0005-0000-0000-00007D630000}"/>
    <cellStyle name="Currency 7 2 4 6 2" xfId="25502" xr:uid="{00000000-0005-0000-0000-00007E630000}"/>
    <cellStyle name="Currency 7 2 4 6 2 2" xfId="25503" xr:uid="{00000000-0005-0000-0000-00007F630000}"/>
    <cellStyle name="Currency 7 2 4 6 2 2 2" xfId="25504" xr:uid="{00000000-0005-0000-0000-000080630000}"/>
    <cellStyle name="Currency 7 2 4 6 2 2 2 2" xfId="25505" xr:uid="{00000000-0005-0000-0000-000081630000}"/>
    <cellStyle name="Currency 7 2 4 6 2 2 2 3" xfId="25506" xr:uid="{00000000-0005-0000-0000-000082630000}"/>
    <cellStyle name="Currency 7 2 4 6 2 2 2 4" xfId="25507" xr:uid="{00000000-0005-0000-0000-000083630000}"/>
    <cellStyle name="Currency 7 2 4 6 2 2 2 5" xfId="25508" xr:uid="{00000000-0005-0000-0000-000084630000}"/>
    <cellStyle name="Currency 7 2 4 6 2 2 2 6" xfId="25509" xr:uid="{00000000-0005-0000-0000-000085630000}"/>
    <cellStyle name="Currency 7 2 4 6 2 2 3" xfId="25510" xr:uid="{00000000-0005-0000-0000-000086630000}"/>
    <cellStyle name="Currency 7 2 4 6 2 2 4" xfId="25511" xr:uid="{00000000-0005-0000-0000-000087630000}"/>
    <cellStyle name="Currency 7 2 4 6 2 2 5" xfId="25512" xr:uid="{00000000-0005-0000-0000-000088630000}"/>
    <cellStyle name="Currency 7 2 4 6 2 2 6" xfId="25513" xr:uid="{00000000-0005-0000-0000-000089630000}"/>
    <cellStyle name="Currency 7 2 4 6 2 2 7" xfId="25514" xr:uid="{00000000-0005-0000-0000-00008A630000}"/>
    <cellStyle name="Currency 7 2 4 6 2 3" xfId="25515" xr:uid="{00000000-0005-0000-0000-00008B630000}"/>
    <cellStyle name="Currency 7 2 4 6 2 3 2" xfId="25516" xr:uid="{00000000-0005-0000-0000-00008C630000}"/>
    <cellStyle name="Currency 7 2 4 6 2 3 3" xfId="25517" xr:uid="{00000000-0005-0000-0000-00008D630000}"/>
    <cellStyle name="Currency 7 2 4 6 2 3 4" xfId="25518" xr:uid="{00000000-0005-0000-0000-00008E630000}"/>
    <cellStyle name="Currency 7 2 4 6 2 3 5" xfId="25519" xr:uid="{00000000-0005-0000-0000-00008F630000}"/>
    <cellStyle name="Currency 7 2 4 6 2 3 6" xfId="25520" xr:uid="{00000000-0005-0000-0000-000090630000}"/>
    <cellStyle name="Currency 7 2 4 6 2 4" xfId="25521" xr:uid="{00000000-0005-0000-0000-000091630000}"/>
    <cellStyle name="Currency 7 2 4 6 2 5" xfId="25522" xr:uid="{00000000-0005-0000-0000-000092630000}"/>
    <cellStyle name="Currency 7 2 4 6 2 6" xfId="25523" xr:uid="{00000000-0005-0000-0000-000093630000}"/>
    <cellStyle name="Currency 7 2 4 6 2 7" xfId="25524" xr:uid="{00000000-0005-0000-0000-000094630000}"/>
    <cellStyle name="Currency 7 2 4 6 2 8" xfId="25525" xr:uid="{00000000-0005-0000-0000-000095630000}"/>
    <cellStyle name="Currency 7 2 4 6 3" xfId="25526" xr:uid="{00000000-0005-0000-0000-000096630000}"/>
    <cellStyle name="Currency 7 2 4 6 3 2" xfId="25527" xr:uid="{00000000-0005-0000-0000-000097630000}"/>
    <cellStyle name="Currency 7 2 4 6 3 2 2" xfId="25528" xr:uid="{00000000-0005-0000-0000-000098630000}"/>
    <cellStyle name="Currency 7 2 4 6 3 2 3" xfId="25529" xr:uid="{00000000-0005-0000-0000-000099630000}"/>
    <cellStyle name="Currency 7 2 4 6 3 2 4" xfId="25530" xr:uid="{00000000-0005-0000-0000-00009A630000}"/>
    <cellStyle name="Currency 7 2 4 6 3 2 5" xfId="25531" xr:uid="{00000000-0005-0000-0000-00009B630000}"/>
    <cellStyle name="Currency 7 2 4 6 3 2 6" xfId="25532" xr:uid="{00000000-0005-0000-0000-00009C630000}"/>
    <cellStyle name="Currency 7 2 4 6 3 3" xfId="25533" xr:uid="{00000000-0005-0000-0000-00009D630000}"/>
    <cellStyle name="Currency 7 2 4 6 3 4" xfId="25534" xr:uid="{00000000-0005-0000-0000-00009E630000}"/>
    <cellStyle name="Currency 7 2 4 6 3 5" xfId="25535" xr:uid="{00000000-0005-0000-0000-00009F630000}"/>
    <cellStyle name="Currency 7 2 4 6 3 6" xfId="25536" xr:uid="{00000000-0005-0000-0000-0000A0630000}"/>
    <cellStyle name="Currency 7 2 4 6 3 7" xfId="25537" xr:uid="{00000000-0005-0000-0000-0000A1630000}"/>
    <cellStyle name="Currency 7 2 4 6 4" xfId="25538" xr:uid="{00000000-0005-0000-0000-0000A2630000}"/>
    <cellStyle name="Currency 7 2 4 6 4 2" xfId="25539" xr:uid="{00000000-0005-0000-0000-0000A3630000}"/>
    <cellStyle name="Currency 7 2 4 6 4 3" xfId="25540" xr:uid="{00000000-0005-0000-0000-0000A4630000}"/>
    <cellStyle name="Currency 7 2 4 6 4 4" xfId="25541" xr:uid="{00000000-0005-0000-0000-0000A5630000}"/>
    <cellStyle name="Currency 7 2 4 6 4 5" xfId="25542" xr:uid="{00000000-0005-0000-0000-0000A6630000}"/>
    <cellStyle name="Currency 7 2 4 6 4 6" xfId="25543" xr:uid="{00000000-0005-0000-0000-0000A7630000}"/>
    <cellStyle name="Currency 7 2 4 6 5" xfId="25544" xr:uid="{00000000-0005-0000-0000-0000A8630000}"/>
    <cellStyle name="Currency 7 2 4 6 6" xfId="25545" xr:uid="{00000000-0005-0000-0000-0000A9630000}"/>
    <cellStyle name="Currency 7 2 4 6 7" xfId="25546" xr:uid="{00000000-0005-0000-0000-0000AA630000}"/>
    <cellStyle name="Currency 7 2 4 6 8" xfId="25547" xr:uid="{00000000-0005-0000-0000-0000AB630000}"/>
    <cellStyle name="Currency 7 2 4 6 9" xfId="25548" xr:uid="{00000000-0005-0000-0000-0000AC630000}"/>
    <cellStyle name="Currency 7 2 4 7" xfId="25549" xr:uid="{00000000-0005-0000-0000-0000AD630000}"/>
    <cellStyle name="Currency 7 2 4 7 2" xfId="25550" xr:uid="{00000000-0005-0000-0000-0000AE630000}"/>
    <cellStyle name="Currency 7 2 4 7 2 2" xfId="25551" xr:uid="{00000000-0005-0000-0000-0000AF630000}"/>
    <cellStyle name="Currency 7 2 4 7 2 2 2" xfId="25552" xr:uid="{00000000-0005-0000-0000-0000B0630000}"/>
    <cellStyle name="Currency 7 2 4 7 2 2 3" xfId="25553" xr:uid="{00000000-0005-0000-0000-0000B1630000}"/>
    <cellStyle name="Currency 7 2 4 7 2 2 4" xfId="25554" xr:uid="{00000000-0005-0000-0000-0000B2630000}"/>
    <cellStyle name="Currency 7 2 4 7 2 2 5" xfId="25555" xr:uid="{00000000-0005-0000-0000-0000B3630000}"/>
    <cellStyle name="Currency 7 2 4 7 2 2 6" xfId="25556" xr:uid="{00000000-0005-0000-0000-0000B4630000}"/>
    <cellStyle name="Currency 7 2 4 7 2 3" xfId="25557" xr:uid="{00000000-0005-0000-0000-0000B5630000}"/>
    <cellStyle name="Currency 7 2 4 7 2 4" xfId="25558" xr:uid="{00000000-0005-0000-0000-0000B6630000}"/>
    <cellStyle name="Currency 7 2 4 7 2 5" xfId="25559" xr:uid="{00000000-0005-0000-0000-0000B7630000}"/>
    <cellStyle name="Currency 7 2 4 7 2 6" xfId="25560" xr:uid="{00000000-0005-0000-0000-0000B8630000}"/>
    <cellStyle name="Currency 7 2 4 7 2 7" xfId="25561" xr:uid="{00000000-0005-0000-0000-0000B9630000}"/>
    <cellStyle name="Currency 7 2 4 7 3" xfId="25562" xr:uid="{00000000-0005-0000-0000-0000BA630000}"/>
    <cellStyle name="Currency 7 2 4 7 3 2" xfId="25563" xr:uid="{00000000-0005-0000-0000-0000BB630000}"/>
    <cellStyle name="Currency 7 2 4 7 3 3" xfId="25564" xr:uid="{00000000-0005-0000-0000-0000BC630000}"/>
    <cellStyle name="Currency 7 2 4 7 3 4" xfId="25565" xr:uid="{00000000-0005-0000-0000-0000BD630000}"/>
    <cellStyle name="Currency 7 2 4 7 3 5" xfId="25566" xr:uid="{00000000-0005-0000-0000-0000BE630000}"/>
    <cellStyle name="Currency 7 2 4 7 3 6" xfId="25567" xr:uid="{00000000-0005-0000-0000-0000BF630000}"/>
    <cellStyle name="Currency 7 2 4 7 4" xfId="25568" xr:uid="{00000000-0005-0000-0000-0000C0630000}"/>
    <cellStyle name="Currency 7 2 4 7 5" xfId="25569" xr:uid="{00000000-0005-0000-0000-0000C1630000}"/>
    <cellStyle name="Currency 7 2 4 7 6" xfId="25570" xr:uid="{00000000-0005-0000-0000-0000C2630000}"/>
    <cellStyle name="Currency 7 2 4 7 7" xfId="25571" xr:uid="{00000000-0005-0000-0000-0000C3630000}"/>
    <cellStyle name="Currency 7 2 4 7 8" xfId="25572" xr:uid="{00000000-0005-0000-0000-0000C4630000}"/>
    <cellStyle name="Currency 7 2 4 8" xfId="25573" xr:uid="{00000000-0005-0000-0000-0000C5630000}"/>
    <cellStyle name="Currency 7 2 4 8 2" xfId="25574" xr:uid="{00000000-0005-0000-0000-0000C6630000}"/>
    <cellStyle name="Currency 7 2 4 8 2 2" xfId="25575" xr:uid="{00000000-0005-0000-0000-0000C7630000}"/>
    <cellStyle name="Currency 7 2 4 8 2 3" xfId="25576" xr:uid="{00000000-0005-0000-0000-0000C8630000}"/>
    <cellStyle name="Currency 7 2 4 8 2 4" xfId="25577" xr:uid="{00000000-0005-0000-0000-0000C9630000}"/>
    <cellStyle name="Currency 7 2 4 8 2 5" xfId="25578" xr:uid="{00000000-0005-0000-0000-0000CA630000}"/>
    <cellStyle name="Currency 7 2 4 8 2 6" xfId="25579" xr:uid="{00000000-0005-0000-0000-0000CB630000}"/>
    <cellStyle name="Currency 7 2 4 8 3" xfId="25580" xr:uid="{00000000-0005-0000-0000-0000CC630000}"/>
    <cellStyle name="Currency 7 2 4 8 4" xfId="25581" xr:uid="{00000000-0005-0000-0000-0000CD630000}"/>
    <cellStyle name="Currency 7 2 4 8 5" xfId="25582" xr:uid="{00000000-0005-0000-0000-0000CE630000}"/>
    <cellStyle name="Currency 7 2 4 8 6" xfId="25583" xr:uid="{00000000-0005-0000-0000-0000CF630000}"/>
    <cellStyle name="Currency 7 2 4 8 7" xfId="25584" xr:uid="{00000000-0005-0000-0000-0000D0630000}"/>
    <cellStyle name="Currency 7 2 4 9" xfId="25585" xr:uid="{00000000-0005-0000-0000-0000D1630000}"/>
    <cellStyle name="Currency 7 2 4 9 2" xfId="25586" xr:uid="{00000000-0005-0000-0000-0000D2630000}"/>
    <cellStyle name="Currency 7 2 4 9 3" xfId="25587" xr:uid="{00000000-0005-0000-0000-0000D3630000}"/>
    <cellStyle name="Currency 7 2 4 9 4" xfId="25588" xr:uid="{00000000-0005-0000-0000-0000D4630000}"/>
    <cellStyle name="Currency 7 2 4 9 5" xfId="25589" xr:uid="{00000000-0005-0000-0000-0000D5630000}"/>
    <cellStyle name="Currency 7 2 4 9 6" xfId="25590" xr:uid="{00000000-0005-0000-0000-0000D6630000}"/>
    <cellStyle name="Currency 7 2 5" xfId="25591" xr:uid="{00000000-0005-0000-0000-0000D7630000}"/>
    <cellStyle name="Currency 7 2 5 10" xfId="25592" xr:uid="{00000000-0005-0000-0000-0000D8630000}"/>
    <cellStyle name="Currency 7 2 5 11" xfId="25593" xr:uid="{00000000-0005-0000-0000-0000D9630000}"/>
    <cellStyle name="Currency 7 2 5 12" xfId="25594" xr:uid="{00000000-0005-0000-0000-0000DA630000}"/>
    <cellStyle name="Currency 7 2 5 13" xfId="25595" xr:uid="{00000000-0005-0000-0000-0000DB630000}"/>
    <cellStyle name="Currency 7 2 5 14" xfId="25596" xr:uid="{00000000-0005-0000-0000-0000DC630000}"/>
    <cellStyle name="Currency 7 2 5 2" xfId="25597" xr:uid="{00000000-0005-0000-0000-0000DD630000}"/>
    <cellStyle name="Currency 7 2 5 2 2" xfId="25598" xr:uid="{00000000-0005-0000-0000-0000DE630000}"/>
    <cellStyle name="Currency 7 2 5 2 2 2" xfId="25599" xr:uid="{00000000-0005-0000-0000-0000DF630000}"/>
    <cellStyle name="Currency 7 2 5 2 2 2 2" xfId="25600" xr:uid="{00000000-0005-0000-0000-0000E0630000}"/>
    <cellStyle name="Currency 7 2 5 2 2 2 2 2" xfId="25601" xr:uid="{00000000-0005-0000-0000-0000E1630000}"/>
    <cellStyle name="Currency 7 2 5 2 2 2 2 3" xfId="25602" xr:uid="{00000000-0005-0000-0000-0000E2630000}"/>
    <cellStyle name="Currency 7 2 5 2 2 2 2 4" xfId="25603" xr:uid="{00000000-0005-0000-0000-0000E3630000}"/>
    <cellStyle name="Currency 7 2 5 2 2 2 2 5" xfId="25604" xr:uid="{00000000-0005-0000-0000-0000E4630000}"/>
    <cellStyle name="Currency 7 2 5 2 2 2 2 6" xfId="25605" xr:uid="{00000000-0005-0000-0000-0000E5630000}"/>
    <cellStyle name="Currency 7 2 5 2 2 2 3" xfId="25606" xr:uid="{00000000-0005-0000-0000-0000E6630000}"/>
    <cellStyle name="Currency 7 2 5 2 2 2 4" xfId="25607" xr:uid="{00000000-0005-0000-0000-0000E7630000}"/>
    <cellStyle name="Currency 7 2 5 2 2 2 5" xfId="25608" xr:uid="{00000000-0005-0000-0000-0000E8630000}"/>
    <cellStyle name="Currency 7 2 5 2 2 2 6" xfId="25609" xr:uid="{00000000-0005-0000-0000-0000E9630000}"/>
    <cellStyle name="Currency 7 2 5 2 2 2 7" xfId="25610" xr:uid="{00000000-0005-0000-0000-0000EA630000}"/>
    <cellStyle name="Currency 7 2 5 2 2 3" xfId="25611" xr:uid="{00000000-0005-0000-0000-0000EB630000}"/>
    <cellStyle name="Currency 7 2 5 2 2 3 2" xfId="25612" xr:uid="{00000000-0005-0000-0000-0000EC630000}"/>
    <cellStyle name="Currency 7 2 5 2 2 3 3" xfId="25613" xr:uid="{00000000-0005-0000-0000-0000ED630000}"/>
    <cellStyle name="Currency 7 2 5 2 2 3 4" xfId="25614" xr:uid="{00000000-0005-0000-0000-0000EE630000}"/>
    <cellStyle name="Currency 7 2 5 2 2 3 5" xfId="25615" xr:uid="{00000000-0005-0000-0000-0000EF630000}"/>
    <cellStyle name="Currency 7 2 5 2 2 3 6" xfId="25616" xr:uid="{00000000-0005-0000-0000-0000F0630000}"/>
    <cellStyle name="Currency 7 2 5 2 2 4" xfId="25617" xr:uid="{00000000-0005-0000-0000-0000F1630000}"/>
    <cellStyle name="Currency 7 2 5 2 2 5" xfId="25618" xr:uid="{00000000-0005-0000-0000-0000F2630000}"/>
    <cellStyle name="Currency 7 2 5 2 2 6" xfId="25619" xr:uid="{00000000-0005-0000-0000-0000F3630000}"/>
    <cellStyle name="Currency 7 2 5 2 2 7" xfId="25620" xr:uid="{00000000-0005-0000-0000-0000F4630000}"/>
    <cellStyle name="Currency 7 2 5 2 2 8" xfId="25621" xr:uid="{00000000-0005-0000-0000-0000F5630000}"/>
    <cellStyle name="Currency 7 2 5 2 3" xfId="25622" xr:uid="{00000000-0005-0000-0000-0000F6630000}"/>
    <cellStyle name="Currency 7 2 5 2 3 2" xfId="25623" xr:uid="{00000000-0005-0000-0000-0000F7630000}"/>
    <cellStyle name="Currency 7 2 5 2 3 2 2" xfId="25624" xr:uid="{00000000-0005-0000-0000-0000F8630000}"/>
    <cellStyle name="Currency 7 2 5 2 3 2 3" xfId="25625" xr:uid="{00000000-0005-0000-0000-0000F9630000}"/>
    <cellStyle name="Currency 7 2 5 2 3 2 4" xfId="25626" xr:uid="{00000000-0005-0000-0000-0000FA630000}"/>
    <cellStyle name="Currency 7 2 5 2 3 2 5" xfId="25627" xr:uid="{00000000-0005-0000-0000-0000FB630000}"/>
    <cellStyle name="Currency 7 2 5 2 3 2 6" xfId="25628" xr:uid="{00000000-0005-0000-0000-0000FC630000}"/>
    <cellStyle name="Currency 7 2 5 2 3 3" xfId="25629" xr:uid="{00000000-0005-0000-0000-0000FD630000}"/>
    <cellStyle name="Currency 7 2 5 2 3 4" xfId="25630" xr:uid="{00000000-0005-0000-0000-0000FE630000}"/>
    <cellStyle name="Currency 7 2 5 2 3 5" xfId="25631" xr:uid="{00000000-0005-0000-0000-0000FF630000}"/>
    <cellStyle name="Currency 7 2 5 2 3 6" xfId="25632" xr:uid="{00000000-0005-0000-0000-000000640000}"/>
    <cellStyle name="Currency 7 2 5 2 3 7" xfId="25633" xr:uid="{00000000-0005-0000-0000-000001640000}"/>
    <cellStyle name="Currency 7 2 5 2 4" xfId="25634" xr:uid="{00000000-0005-0000-0000-000002640000}"/>
    <cellStyle name="Currency 7 2 5 2 4 2" xfId="25635" xr:uid="{00000000-0005-0000-0000-000003640000}"/>
    <cellStyle name="Currency 7 2 5 2 4 3" xfId="25636" xr:uid="{00000000-0005-0000-0000-000004640000}"/>
    <cellStyle name="Currency 7 2 5 2 4 4" xfId="25637" xr:uid="{00000000-0005-0000-0000-000005640000}"/>
    <cellStyle name="Currency 7 2 5 2 4 5" xfId="25638" xr:uid="{00000000-0005-0000-0000-000006640000}"/>
    <cellStyle name="Currency 7 2 5 2 4 6" xfId="25639" xr:uid="{00000000-0005-0000-0000-000007640000}"/>
    <cellStyle name="Currency 7 2 5 2 5" xfId="25640" xr:uid="{00000000-0005-0000-0000-000008640000}"/>
    <cellStyle name="Currency 7 2 5 2 6" xfId="25641" xr:uid="{00000000-0005-0000-0000-000009640000}"/>
    <cellStyle name="Currency 7 2 5 2 7" xfId="25642" xr:uid="{00000000-0005-0000-0000-00000A640000}"/>
    <cellStyle name="Currency 7 2 5 2 8" xfId="25643" xr:uid="{00000000-0005-0000-0000-00000B640000}"/>
    <cellStyle name="Currency 7 2 5 2 9" xfId="25644" xr:uid="{00000000-0005-0000-0000-00000C640000}"/>
    <cellStyle name="Currency 7 2 5 3" xfId="25645" xr:uid="{00000000-0005-0000-0000-00000D640000}"/>
    <cellStyle name="Currency 7 2 5 3 2" xfId="25646" xr:uid="{00000000-0005-0000-0000-00000E640000}"/>
    <cellStyle name="Currency 7 2 5 3 2 2" xfId="25647" xr:uid="{00000000-0005-0000-0000-00000F640000}"/>
    <cellStyle name="Currency 7 2 5 3 2 2 2" xfId="25648" xr:uid="{00000000-0005-0000-0000-000010640000}"/>
    <cellStyle name="Currency 7 2 5 3 2 2 2 2" xfId="25649" xr:uid="{00000000-0005-0000-0000-000011640000}"/>
    <cellStyle name="Currency 7 2 5 3 2 2 2 3" xfId="25650" xr:uid="{00000000-0005-0000-0000-000012640000}"/>
    <cellStyle name="Currency 7 2 5 3 2 2 2 4" xfId="25651" xr:uid="{00000000-0005-0000-0000-000013640000}"/>
    <cellStyle name="Currency 7 2 5 3 2 2 2 5" xfId="25652" xr:uid="{00000000-0005-0000-0000-000014640000}"/>
    <cellStyle name="Currency 7 2 5 3 2 2 2 6" xfId="25653" xr:uid="{00000000-0005-0000-0000-000015640000}"/>
    <cellStyle name="Currency 7 2 5 3 2 2 3" xfId="25654" xr:uid="{00000000-0005-0000-0000-000016640000}"/>
    <cellStyle name="Currency 7 2 5 3 2 2 4" xfId="25655" xr:uid="{00000000-0005-0000-0000-000017640000}"/>
    <cellStyle name="Currency 7 2 5 3 2 2 5" xfId="25656" xr:uid="{00000000-0005-0000-0000-000018640000}"/>
    <cellStyle name="Currency 7 2 5 3 2 2 6" xfId="25657" xr:uid="{00000000-0005-0000-0000-000019640000}"/>
    <cellStyle name="Currency 7 2 5 3 2 2 7" xfId="25658" xr:uid="{00000000-0005-0000-0000-00001A640000}"/>
    <cellStyle name="Currency 7 2 5 3 2 3" xfId="25659" xr:uid="{00000000-0005-0000-0000-00001B640000}"/>
    <cellStyle name="Currency 7 2 5 3 2 3 2" xfId="25660" xr:uid="{00000000-0005-0000-0000-00001C640000}"/>
    <cellStyle name="Currency 7 2 5 3 2 3 3" xfId="25661" xr:uid="{00000000-0005-0000-0000-00001D640000}"/>
    <cellStyle name="Currency 7 2 5 3 2 3 4" xfId="25662" xr:uid="{00000000-0005-0000-0000-00001E640000}"/>
    <cellStyle name="Currency 7 2 5 3 2 3 5" xfId="25663" xr:uid="{00000000-0005-0000-0000-00001F640000}"/>
    <cellStyle name="Currency 7 2 5 3 2 3 6" xfId="25664" xr:uid="{00000000-0005-0000-0000-000020640000}"/>
    <cellStyle name="Currency 7 2 5 3 2 4" xfId="25665" xr:uid="{00000000-0005-0000-0000-000021640000}"/>
    <cellStyle name="Currency 7 2 5 3 2 5" xfId="25666" xr:uid="{00000000-0005-0000-0000-000022640000}"/>
    <cellStyle name="Currency 7 2 5 3 2 6" xfId="25667" xr:uid="{00000000-0005-0000-0000-000023640000}"/>
    <cellStyle name="Currency 7 2 5 3 2 7" xfId="25668" xr:uid="{00000000-0005-0000-0000-000024640000}"/>
    <cellStyle name="Currency 7 2 5 3 2 8" xfId="25669" xr:uid="{00000000-0005-0000-0000-000025640000}"/>
    <cellStyle name="Currency 7 2 5 3 3" xfId="25670" xr:uid="{00000000-0005-0000-0000-000026640000}"/>
    <cellStyle name="Currency 7 2 5 3 3 2" xfId="25671" xr:uid="{00000000-0005-0000-0000-000027640000}"/>
    <cellStyle name="Currency 7 2 5 3 3 2 2" xfId="25672" xr:uid="{00000000-0005-0000-0000-000028640000}"/>
    <cellStyle name="Currency 7 2 5 3 3 2 3" xfId="25673" xr:uid="{00000000-0005-0000-0000-000029640000}"/>
    <cellStyle name="Currency 7 2 5 3 3 2 4" xfId="25674" xr:uid="{00000000-0005-0000-0000-00002A640000}"/>
    <cellStyle name="Currency 7 2 5 3 3 2 5" xfId="25675" xr:uid="{00000000-0005-0000-0000-00002B640000}"/>
    <cellStyle name="Currency 7 2 5 3 3 2 6" xfId="25676" xr:uid="{00000000-0005-0000-0000-00002C640000}"/>
    <cellStyle name="Currency 7 2 5 3 3 3" xfId="25677" xr:uid="{00000000-0005-0000-0000-00002D640000}"/>
    <cellStyle name="Currency 7 2 5 3 3 4" xfId="25678" xr:uid="{00000000-0005-0000-0000-00002E640000}"/>
    <cellStyle name="Currency 7 2 5 3 3 5" xfId="25679" xr:uid="{00000000-0005-0000-0000-00002F640000}"/>
    <cellStyle name="Currency 7 2 5 3 3 6" xfId="25680" xr:uid="{00000000-0005-0000-0000-000030640000}"/>
    <cellStyle name="Currency 7 2 5 3 3 7" xfId="25681" xr:uid="{00000000-0005-0000-0000-000031640000}"/>
    <cellStyle name="Currency 7 2 5 3 4" xfId="25682" xr:uid="{00000000-0005-0000-0000-000032640000}"/>
    <cellStyle name="Currency 7 2 5 3 4 2" xfId="25683" xr:uid="{00000000-0005-0000-0000-000033640000}"/>
    <cellStyle name="Currency 7 2 5 3 4 3" xfId="25684" xr:uid="{00000000-0005-0000-0000-000034640000}"/>
    <cellStyle name="Currency 7 2 5 3 4 4" xfId="25685" xr:uid="{00000000-0005-0000-0000-000035640000}"/>
    <cellStyle name="Currency 7 2 5 3 4 5" xfId="25686" xr:uid="{00000000-0005-0000-0000-000036640000}"/>
    <cellStyle name="Currency 7 2 5 3 4 6" xfId="25687" xr:uid="{00000000-0005-0000-0000-000037640000}"/>
    <cellStyle name="Currency 7 2 5 3 5" xfId="25688" xr:uid="{00000000-0005-0000-0000-000038640000}"/>
    <cellStyle name="Currency 7 2 5 3 6" xfId="25689" xr:uid="{00000000-0005-0000-0000-000039640000}"/>
    <cellStyle name="Currency 7 2 5 3 7" xfId="25690" xr:uid="{00000000-0005-0000-0000-00003A640000}"/>
    <cellStyle name="Currency 7 2 5 3 8" xfId="25691" xr:uid="{00000000-0005-0000-0000-00003B640000}"/>
    <cellStyle name="Currency 7 2 5 3 9" xfId="25692" xr:uid="{00000000-0005-0000-0000-00003C640000}"/>
    <cellStyle name="Currency 7 2 5 4" xfId="25693" xr:uid="{00000000-0005-0000-0000-00003D640000}"/>
    <cellStyle name="Currency 7 2 5 4 2" xfId="25694" xr:uid="{00000000-0005-0000-0000-00003E640000}"/>
    <cellStyle name="Currency 7 2 5 4 2 2" xfId="25695" xr:uid="{00000000-0005-0000-0000-00003F640000}"/>
    <cellStyle name="Currency 7 2 5 4 2 2 2" xfId="25696" xr:uid="{00000000-0005-0000-0000-000040640000}"/>
    <cellStyle name="Currency 7 2 5 4 2 2 2 2" xfId="25697" xr:uid="{00000000-0005-0000-0000-000041640000}"/>
    <cellStyle name="Currency 7 2 5 4 2 2 2 3" xfId="25698" xr:uid="{00000000-0005-0000-0000-000042640000}"/>
    <cellStyle name="Currency 7 2 5 4 2 2 2 4" xfId="25699" xr:uid="{00000000-0005-0000-0000-000043640000}"/>
    <cellStyle name="Currency 7 2 5 4 2 2 2 5" xfId="25700" xr:uid="{00000000-0005-0000-0000-000044640000}"/>
    <cellStyle name="Currency 7 2 5 4 2 2 2 6" xfId="25701" xr:uid="{00000000-0005-0000-0000-000045640000}"/>
    <cellStyle name="Currency 7 2 5 4 2 2 3" xfId="25702" xr:uid="{00000000-0005-0000-0000-000046640000}"/>
    <cellStyle name="Currency 7 2 5 4 2 2 4" xfId="25703" xr:uid="{00000000-0005-0000-0000-000047640000}"/>
    <cellStyle name="Currency 7 2 5 4 2 2 5" xfId="25704" xr:uid="{00000000-0005-0000-0000-000048640000}"/>
    <cellStyle name="Currency 7 2 5 4 2 2 6" xfId="25705" xr:uid="{00000000-0005-0000-0000-000049640000}"/>
    <cellStyle name="Currency 7 2 5 4 2 2 7" xfId="25706" xr:uid="{00000000-0005-0000-0000-00004A640000}"/>
    <cellStyle name="Currency 7 2 5 4 2 3" xfId="25707" xr:uid="{00000000-0005-0000-0000-00004B640000}"/>
    <cellStyle name="Currency 7 2 5 4 2 3 2" xfId="25708" xr:uid="{00000000-0005-0000-0000-00004C640000}"/>
    <cellStyle name="Currency 7 2 5 4 2 3 3" xfId="25709" xr:uid="{00000000-0005-0000-0000-00004D640000}"/>
    <cellStyle name="Currency 7 2 5 4 2 3 4" xfId="25710" xr:uid="{00000000-0005-0000-0000-00004E640000}"/>
    <cellStyle name="Currency 7 2 5 4 2 3 5" xfId="25711" xr:uid="{00000000-0005-0000-0000-00004F640000}"/>
    <cellStyle name="Currency 7 2 5 4 2 3 6" xfId="25712" xr:uid="{00000000-0005-0000-0000-000050640000}"/>
    <cellStyle name="Currency 7 2 5 4 2 4" xfId="25713" xr:uid="{00000000-0005-0000-0000-000051640000}"/>
    <cellStyle name="Currency 7 2 5 4 2 5" xfId="25714" xr:uid="{00000000-0005-0000-0000-000052640000}"/>
    <cellStyle name="Currency 7 2 5 4 2 6" xfId="25715" xr:uid="{00000000-0005-0000-0000-000053640000}"/>
    <cellStyle name="Currency 7 2 5 4 2 7" xfId="25716" xr:uid="{00000000-0005-0000-0000-000054640000}"/>
    <cellStyle name="Currency 7 2 5 4 2 8" xfId="25717" xr:uid="{00000000-0005-0000-0000-000055640000}"/>
    <cellStyle name="Currency 7 2 5 4 3" xfId="25718" xr:uid="{00000000-0005-0000-0000-000056640000}"/>
    <cellStyle name="Currency 7 2 5 4 3 2" xfId="25719" xr:uid="{00000000-0005-0000-0000-000057640000}"/>
    <cellStyle name="Currency 7 2 5 4 3 2 2" xfId="25720" xr:uid="{00000000-0005-0000-0000-000058640000}"/>
    <cellStyle name="Currency 7 2 5 4 3 2 3" xfId="25721" xr:uid="{00000000-0005-0000-0000-000059640000}"/>
    <cellStyle name="Currency 7 2 5 4 3 2 4" xfId="25722" xr:uid="{00000000-0005-0000-0000-00005A640000}"/>
    <cellStyle name="Currency 7 2 5 4 3 2 5" xfId="25723" xr:uid="{00000000-0005-0000-0000-00005B640000}"/>
    <cellStyle name="Currency 7 2 5 4 3 2 6" xfId="25724" xr:uid="{00000000-0005-0000-0000-00005C640000}"/>
    <cellStyle name="Currency 7 2 5 4 3 3" xfId="25725" xr:uid="{00000000-0005-0000-0000-00005D640000}"/>
    <cellStyle name="Currency 7 2 5 4 3 4" xfId="25726" xr:uid="{00000000-0005-0000-0000-00005E640000}"/>
    <cellStyle name="Currency 7 2 5 4 3 5" xfId="25727" xr:uid="{00000000-0005-0000-0000-00005F640000}"/>
    <cellStyle name="Currency 7 2 5 4 3 6" xfId="25728" xr:uid="{00000000-0005-0000-0000-000060640000}"/>
    <cellStyle name="Currency 7 2 5 4 3 7" xfId="25729" xr:uid="{00000000-0005-0000-0000-000061640000}"/>
    <cellStyle name="Currency 7 2 5 4 4" xfId="25730" xr:uid="{00000000-0005-0000-0000-000062640000}"/>
    <cellStyle name="Currency 7 2 5 4 4 2" xfId="25731" xr:uid="{00000000-0005-0000-0000-000063640000}"/>
    <cellStyle name="Currency 7 2 5 4 4 3" xfId="25732" xr:uid="{00000000-0005-0000-0000-000064640000}"/>
    <cellStyle name="Currency 7 2 5 4 4 4" xfId="25733" xr:uid="{00000000-0005-0000-0000-000065640000}"/>
    <cellStyle name="Currency 7 2 5 4 4 5" xfId="25734" xr:uid="{00000000-0005-0000-0000-000066640000}"/>
    <cellStyle name="Currency 7 2 5 4 4 6" xfId="25735" xr:uid="{00000000-0005-0000-0000-000067640000}"/>
    <cellStyle name="Currency 7 2 5 4 5" xfId="25736" xr:uid="{00000000-0005-0000-0000-000068640000}"/>
    <cellStyle name="Currency 7 2 5 4 6" xfId="25737" xr:uid="{00000000-0005-0000-0000-000069640000}"/>
    <cellStyle name="Currency 7 2 5 4 7" xfId="25738" xr:uid="{00000000-0005-0000-0000-00006A640000}"/>
    <cellStyle name="Currency 7 2 5 4 8" xfId="25739" xr:uid="{00000000-0005-0000-0000-00006B640000}"/>
    <cellStyle name="Currency 7 2 5 4 9" xfId="25740" xr:uid="{00000000-0005-0000-0000-00006C640000}"/>
    <cellStyle name="Currency 7 2 5 5" xfId="25741" xr:uid="{00000000-0005-0000-0000-00006D640000}"/>
    <cellStyle name="Currency 7 2 5 5 2" xfId="25742" xr:uid="{00000000-0005-0000-0000-00006E640000}"/>
    <cellStyle name="Currency 7 2 5 5 2 2" xfId="25743" xr:uid="{00000000-0005-0000-0000-00006F640000}"/>
    <cellStyle name="Currency 7 2 5 5 2 2 2" xfId="25744" xr:uid="{00000000-0005-0000-0000-000070640000}"/>
    <cellStyle name="Currency 7 2 5 5 2 2 2 2" xfId="25745" xr:uid="{00000000-0005-0000-0000-000071640000}"/>
    <cellStyle name="Currency 7 2 5 5 2 2 2 3" xfId="25746" xr:uid="{00000000-0005-0000-0000-000072640000}"/>
    <cellStyle name="Currency 7 2 5 5 2 2 2 4" xfId="25747" xr:uid="{00000000-0005-0000-0000-000073640000}"/>
    <cellStyle name="Currency 7 2 5 5 2 2 2 5" xfId="25748" xr:uid="{00000000-0005-0000-0000-000074640000}"/>
    <cellStyle name="Currency 7 2 5 5 2 2 2 6" xfId="25749" xr:uid="{00000000-0005-0000-0000-000075640000}"/>
    <cellStyle name="Currency 7 2 5 5 2 2 3" xfId="25750" xr:uid="{00000000-0005-0000-0000-000076640000}"/>
    <cellStyle name="Currency 7 2 5 5 2 2 4" xfId="25751" xr:uid="{00000000-0005-0000-0000-000077640000}"/>
    <cellStyle name="Currency 7 2 5 5 2 2 5" xfId="25752" xr:uid="{00000000-0005-0000-0000-000078640000}"/>
    <cellStyle name="Currency 7 2 5 5 2 2 6" xfId="25753" xr:uid="{00000000-0005-0000-0000-000079640000}"/>
    <cellStyle name="Currency 7 2 5 5 2 2 7" xfId="25754" xr:uid="{00000000-0005-0000-0000-00007A640000}"/>
    <cellStyle name="Currency 7 2 5 5 2 3" xfId="25755" xr:uid="{00000000-0005-0000-0000-00007B640000}"/>
    <cellStyle name="Currency 7 2 5 5 2 3 2" xfId="25756" xr:uid="{00000000-0005-0000-0000-00007C640000}"/>
    <cellStyle name="Currency 7 2 5 5 2 3 3" xfId="25757" xr:uid="{00000000-0005-0000-0000-00007D640000}"/>
    <cellStyle name="Currency 7 2 5 5 2 3 4" xfId="25758" xr:uid="{00000000-0005-0000-0000-00007E640000}"/>
    <cellStyle name="Currency 7 2 5 5 2 3 5" xfId="25759" xr:uid="{00000000-0005-0000-0000-00007F640000}"/>
    <cellStyle name="Currency 7 2 5 5 2 3 6" xfId="25760" xr:uid="{00000000-0005-0000-0000-000080640000}"/>
    <cellStyle name="Currency 7 2 5 5 2 4" xfId="25761" xr:uid="{00000000-0005-0000-0000-000081640000}"/>
    <cellStyle name="Currency 7 2 5 5 2 5" xfId="25762" xr:uid="{00000000-0005-0000-0000-000082640000}"/>
    <cellStyle name="Currency 7 2 5 5 2 6" xfId="25763" xr:uid="{00000000-0005-0000-0000-000083640000}"/>
    <cellStyle name="Currency 7 2 5 5 2 7" xfId="25764" xr:uid="{00000000-0005-0000-0000-000084640000}"/>
    <cellStyle name="Currency 7 2 5 5 2 8" xfId="25765" xr:uid="{00000000-0005-0000-0000-000085640000}"/>
    <cellStyle name="Currency 7 2 5 5 3" xfId="25766" xr:uid="{00000000-0005-0000-0000-000086640000}"/>
    <cellStyle name="Currency 7 2 5 5 3 2" xfId="25767" xr:uid="{00000000-0005-0000-0000-000087640000}"/>
    <cellStyle name="Currency 7 2 5 5 3 2 2" xfId="25768" xr:uid="{00000000-0005-0000-0000-000088640000}"/>
    <cellStyle name="Currency 7 2 5 5 3 2 3" xfId="25769" xr:uid="{00000000-0005-0000-0000-000089640000}"/>
    <cellStyle name="Currency 7 2 5 5 3 2 4" xfId="25770" xr:uid="{00000000-0005-0000-0000-00008A640000}"/>
    <cellStyle name="Currency 7 2 5 5 3 2 5" xfId="25771" xr:uid="{00000000-0005-0000-0000-00008B640000}"/>
    <cellStyle name="Currency 7 2 5 5 3 2 6" xfId="25772" xr:uid="{00000000-0005-0000-0000-00008C640000}"/>
    <cellStyle name="Currency 7 2 5 5 3 3" xfId="25773" xr:uid="{00000000-0005-0000-0000-00008D640000}"/>
    <cellStyle name="Currency 7 2 5 5 3 4" xfId="25774" xr:uid="{00000000-0005-0000-0000-00008E640000}"/>
    <cellStyle name="Currency 7 2 5 5 3 5" xfId="25775" xr:uid="{00000000-0005-0000-0000-00008F640000}"/>
    <cellStyle name="Currency 7 2 5 5 3 6" xfId="25776" xr:uid="{00000000-0005-0000-0000-000090640000}"/>
    <cellStyle name="Currency 7 2 5 5 3 7" xfId="25777" xr:uid="{00000000-0005-0000-0000-000091640000}"/>
    <cellStyle name="Currency 7 2 5 5 4" xfId="25778" xr:uid="{00000000-0005-0000-0000-000092640000}"/>
    <cellStyle name="Currency 7 2 5 5 4 2" xfId="25779" xr:uid="{00000000-0005-0000-0000-000093640000}"/>
    <cellStyle name="Currency 7 2 5 5 4 3" xfId="25780" xr:uid="{00000000-0005-0000-0000-000094640000}"/>
    <cellStyle name="Currency 7 2 5 5 4 4" xfId="25781" xr:uid="{00000000-0005-0000-0000-000095640000}"/>
    <cellStyle name="Currency 7 2 5 5 4 5" xfId="25782" xr:uid="{00000000-0005-0000-0000-000096640000}"/>
    <cellStyle name="Currency 7 2 5 5 4 6" xfId="25783" xr:uid="{00000000-0005-0000-0000-000097640000}"/>
    <cellStyle name="Currency 7 2 5 5 5" xfId="25784" xr:uid="{00000000-0005-0000-0000-000098640000}"/>
    <cellStyle name="Currency 7 2 5 5 6" xfId="25785" xr:uid="{00000000-0005-0000-0000-000099640000}"/>
    <cellStyle name="Currency 7 2 5 5 7" xfId="25786" xr:uid="{00000000-0005-0000-0000-00009A640000}"/>
    <cellStyle name="Currency 7 2 5 5 8" xfId="25787" xr:uid="{00000000-0005-0000-0000-00009B640000}"/>
    <cellStyle name="Currency 7 2 5 5 9" xfId="25788" xr:uid="{00000000-0005-0000-0000-00009C640000}"/>
    <cellStyle name="Currency 7 2 5 6" xfId="25789" xr:uid="{00000000-0005-0000-0000-00009D640000}"/>
    <cellStyle name="Currency 7 2 5 6 2" xfId="25790" xr:uid="{00000000-0005-0000-0000-00009E640000}"/>
    <cellStyle name="Currency 7 2 5 6 2 2" xfId="25791" xr:uid="{00000000-0005-0000-0000-00009F640000}"/>
    <cellStyle name="Currency 7 2 5 6 2 2 2" xfId="25792" xr:uid="{00000000-0005-0000-0000-0000A0640000}"/>
    <cellStyle name="Currency 7 2 5 6 2 2 2 2" xfId="25793" xr:uid="{00000000-0005-0000-0000-0000A1640000}"/>
    <cellStyle name="Currency 7 2 5 6 2 2 2 3" xfId="25794" xr:uid="{00000000-0005-0000-0000-0000A2640000}"/>
    <cellStyle name="Currency 7 2 5 6 2 2 2 4" xfId="25795" xr:uid="{00000000-0005-0000-0000-0000A3640000}"/>
    <cellStyle name="Currency 7 2 5 6 2 2 2 5" xfId="25796" xr:uid="{00000000-0005-0000-0000-0000A4640000}"/>
    <cellStyle name="Currency 7 2 5 6 2 2 2 6" xfId="25797" xr:uid="{00000000-0005-0000-0000-0000A5640000}"/>
    <cellStyle name="Currency 7 2 5 6 2 2 3" xfId="25798" xr:uid="{00000000-0005-0000-0000-0000A6640000}"/>
    <cellStyle name="Currency 7 2 5 6 2 2 4" xfId="25799" xr:uid="{00000000-0005-0000-0000-0000A7640000}"/>
    <cellStyle name="Currency 7 2 5 6 2 2 5" xfId="25800" xr:uid="{00000000-0005-0000-0000-0000A8640000}"/>
    <cellStyle name="Currency 7 2 5 6 2 2 6" xfId="25801" xr:uid="{00000000-0005-0000-0000-0000A9640000}"/>
    <cellStyle name="Currency 7 2 5 6 2 2 7" xfId="25802" xr:uid="{00000000-0005-0000-0000-0000AA640000}"/>
    <cellStyle name="Currency 7 2 5 6 2 3" xfId="25803" xr:uid="{00000000-0005-0000-0000-0000AB640000}"/>
    <cellStyle name="Currency 7 2 5 6 2 3 2" xfId="25804" xr:uid="{00000000-0005-0000-0000-0000AC640000}"/>
    <cellStyle name="Currency 7 2 5 6 2 3 3" xfId="25805" xr:uid="{00000000-0005-0000-0000-0000AD640000}"/>
    <cellStyle name="Currency 7 2 5 6 2 3 4" xfId="25806" xr:uid="{00000000-0005-0000-0000-0000AE640000}"/>
    <cellStyle name="Currency 7 2 5 6 2 3 5" xfId="25807" xr:uid="{00000000-0005-0000-0000-0000AF640000}"/>
    <cellStyle name="Currency 7 2 5 6 2 3 6" xfId="25808" xr:uid="{00000000-0005-0000-0000-0000B0640000}"/>
    <cellStyle name="Currency 7 2 5 6 2 4" xfId="25809" xr:uid="{00000000-0005-0000-0000-0000B1640000}"/>
    <cellStyle name="Currency 7 2 5 6 2 5" xfId="25810" xr:uid="{00000000-0005-0000-0000-0000B2640000}"/>
    <cellStyle name="Currency 7 2 5 6 2 6" xfId="25811" xr:uid="{00000000-0005-0000-0000-0000B3640000}"/>
    <cellStyle name="Currency 7 2 5 6 2 7" xfId="25812" xr:uid="{00000000-0005-0000-0000-0000B4640000}"/>
    <cellStyle name="Currency 7 2 5 6 2 8" xfId="25813" xr:uid="{00000000-0005-0000-0000-0000B5640000}"/>
    <cellStyle name="Currency 7 2 5 6 3" xfId="25814" xr:uid="{00000000-0005-0000-0000-0000B6640000}"/>
    <cellStyle name="Currency 7 2 5 6 3 2" xfId="25815" xr:uid="{00000000-0005-0000-0000-0000B7640000}"/>
    <cellStyle name="Currency 7 2 5 6 3 2 2" xfId="25816" xr:uid="{00000000-0005-0000-0000-0000B8640000}"/>
    <cellStyle name="Currency 7 2 5 6 3 2 3" xfId="25817" xr:uid="{00000000-0005-0000-0000-0000B9640000}"/>
    <cellStyle name="Currency 7 2 5 6 3 2 4" xfId="25818" xr:uid="{00000000-0005-0000-0000-0000BA640000}"/>
    <cellStyle name="Currency 7 2 5 6 3 2 5" xfId="25819" xr:uid="{00000000-0005-0000-0000-0000BB640000}"/>
    <cellStyle name="Currency 7 2 5 6 3 2 6" xfId="25820" xr:uid="{00000000-0005-0000-0000-0000BC640000}"/>
    <cellStyle name="Currency 7 2 5 6 3 3" xfId="25821" xr:uid="{00000000-0005-0000-0000-0000BD640000}"/>
    <cellStyle name="Currency 7 2 5 6 3 4" xfId="25822" xr:uid="{00000000-0005-0000-0000-0000BE640000}"/>
    <cellStyle name="Currency 7 2 5 6 3 5" xfId="25823" xr:uid="{00000000-0005-0000-0000-0000BF640000}"/>
    <cellStyle name="Currency 7 2 5 6 3 6" xfId="25824" xr:uid="{00000000-0005-0000-0000-0000C0640000}"/>
    <cellStyle name="Currency 7 2 5 6 3 7" xfId="25825" xr:uid="{00000000-0005-0000-0000-0000C1640000}"/>
    <cellStyle name="Currency 7 2 5 6 4" xfId="25826" xr:uid="{00000000-0005-0000-0000-0000C2640000}"/>
    <cellStyle name="Currency 7 2 5 6 4 2" xfId="25827" xr:uid="{00000000-0005-0000-0000-0000C3640000}"/>
    <cellStyle name="Currency 7 2 5 6 4 3" xfId="25828" xr:uid="{00000000-0005-0000-0000-0000C4640000}"/>
    <cellStyle name="Currency 7 2 5 6 4 4" xfId="25829" xr:uid="{00000000-0005-0000-0000-0000C5640000}"/>
    <cellStyle name="Currency 7 2 5 6 4 5" xfId="25830" xr:uid="{00000000-0005-0000-0000-0000C6640000}"/>
    <cellStyle name="Currency 7 2 5 6 4 6" xfId="25831" xr:uid="{00000000-0005-0000-0000-0000C7640000}"/>
    <cellStyle name="Currency 7 2 5 6 5" xfId="25832" xr:uid="{00000000-0005-0000-0000-0000C8640000}"/>
    <cellStyle name="Currency 7 2 5 6 6" xfId="25833" xr:uid="{00000000-0005-0000-0000-0000C9640000}"/>
    <cellStyle name="Currency 7 2 5 6 7" xfId="25834" xr:uid="{00000000-0005-0000-0000-0000CA640000}"/>
    <cellStyle name="Currency 7 2 5 6 8" xfId="25835" xr:uid="{00000000-0005-0000-0000-0000CB640000}"/>
    <cellStyle name="Currency 7 2 5 6 9" xfId="25836" xr:uid="{00000000-0005-0000-0000-0000CC640000}"/>
    <cellStyle name="Currency 7 2 5 7" xfId="25837" xr:uid="{00000000-0005-0000-0000-0000CD640000}"/>
    <cellStyle name="Currency 7 2 5 7 2" xfId="25838" xr:uid="{00000000-0005-0000-0000-0000CE640000}"/>
    <cellStyle name="Currency 7 2 5 7 2 2" xfId="25839" xr:uid="{00000000-0005-0000-0000-0000CF640000}"/>
    <cellStyle name="Currency 7 2 5 7 2 2 2" xfId="25840" xr:uid="{00000000-0005-0000-0000-0000D0640000}"/>
    <cellStyle name="Currency 7 2 5 7 2 2 3" xfId="25841" xr:uid="{00000000-0005-0000-0000-0000D1640000}"/>
    <cellStyle name="Currency 7 2 5 7 2 2 4" xfId="25842" xr:uid="{00000000-0005-0000-0000-0000D2640000}"/>
    <cellStyle name="Currency 7 2 5 7 2 2 5" xfId="25843" xr:uid="{00000000-0005-0000-0000-0000D3640000}"/>
    <cellStyle name="Currency 7 2 5 7 2 2 6" xfId="25844" xr:uid="{00000000-0005-0000-0000-0000D4640000}"/>
    <cellStyle name="Currency 7 2 5 7 2 3" xfId="25845" xr:uid="{00000000-0005-0000-0000-0000D5640000}"/>
    <cellStyle name="Currency 7 2 5 7 2 4" xfId="25846" xr:uid="{00000000-0005-0000-0000-0000D6640000}"/>
    <cellStyle name="Currency 7 2 5 7 2 5" xfId="25847" xr:uid="{00000000-0005-0000-0000-0000D7640000}"/>
    <cellStyle name="Currency 7 2 5 7 2 6" xfId="25848" xr:uid="{00000000-0005-0000-0000-0000D8640000}"/>
    <cellStyle name="Currency 7 2 5 7 2 7" xfId="25849" xr:uid="{00000000-0005-0000-0000-0000D9640000}"/>
    <cellStyle name="Currency 7 2 5 7 3" xfId="25850" xr:uid="{00000000-0005-0000-0000-0000DA640000}"/>
    <cellStyle name="Currency 7 2 5 7 3 2" xfId="25851" xr:uid="{00000000-0005-0000-0000-0000DB640000}"/>
    <cellStyle name="Currency 7 2 5 7 3 3" xfId="25852" xr:uid="{00000000-0005-0000-0000-0000DC640000}"/>
    <cellStyle name="Currency 7 2 5 7 3 4" xfId="25853" xr:uid="{00000000-0005-0000-0000-0000DD640000}"/>
    <cellStyle name="Currency 7 2 5 7 3 5" xfId="25854" xr:uid="{00000000-0005-0000-0000-0000DE640000}"/>
    <cellStyle name="Currency 7 2 5 7 3 6" xfId="25855" xr:uid="{00000000-0005-0000-0000-0000DF640000}"/>
    <cellStyle name="Currency 7 2 5 7 4" xfId="25856" xr:uid="{00000000-0005-0000-0000-0000E0640000}"/>
    <cellStyle name="Currency 7 2 5 7 5" xfId="25857" xr:uid="{00000000-0005-0000-0000-0000E1640000}"/>
    <cellStyle name="Currency 7 2 5 7 6" xfId="25858" xr:uid="{00000000-0005-0000-0000-0000E2640000}"/>
    <cellStyle name="Currency 7 2 5 7 7" xfId="25859" xr:uid="{00000000-0005-0000-0000-0000E3640000}"/>
    <cellStyle name="Currency 7 2 5 7 8" xfId="25860" xr:uid="{00000000-0005-0000-0000-0000E4640000}"/>
    <cellStyle name="Currency 7 2 5 8" xfId="25861" xr:uid="{00000000-0005-0000-0000-0000E5640000}"/>
    <cellStyle name="Currency 7 2 5 8 2" xfId="25862" xr:uid="{00000000-0005-0000-0000-0000E6640000}"/>
    <cellStyle name="Currency 7 2 5 8 2 2" xfId="25863" xr:uid="{00000000-0005-0000-0000-0000E7640000}"/>
    <cellStyle name="Currency 7 2 5 8 2 3" xfId="25864" xr:uid="{00000000-0005-0000-0000-0000E8640000}"/>
    <cellStyle name="Currency 7 2 5 8 2 4" xfId="25865" xr:uid="{00000000-0005-0000-0000-0000E9640000}"/>
    <cellStyle name="Currency 7 2 5 8 2 5" xfId="25866" xr:uid="{00000000-0005-0000-0000-0000EA640000}"/>
    <cellStyle name="Currency 7 2 5 8 2 6" xfId="25867" xr:uid="{00000000-0005-0000-0000-0000EB640000}"/>
    <cellStyle name="Currency 7 2 5 8 3" xfId="25868" xr:uid="{00000000-0005-0000-0000-0000EC640000}"/>
    <cellStyle name="Currency 7 2 5 8 4" xfId="25869" xr:uid="{00000000-0005-0000-0000-0000ED640000}"/>
    <cellStyle name="Currency 7 2 5 8 5" xfId="25870" xr:uid="{00000000-0005-0000-0000-0000EE640000}"/>
    <cellStyle name="Currency 7 2 5 8 6" xfId="25871" xr:uid="{00000000-0005-0000-0000-0000EF640000}"/>
    <cellStyle name="Currency 7 2 5 8 7" xfId="25872" xr:uid="{00000000-0005-0000-0000-0000F0640000}"/>
    <cellStyle name="Currency 7 2 5 9" xfId="25873" xr:uid="{00000000-0005-0000-0000-0000F1640000}"/>
    <cellStyle name="Currency 7 2 5 9 2" xfId="25874" xr:uid="{00000000-0005-0000-0000-0000F2640000}"/>
    <cellStyle name="Currency 7 2 5 9 3" xfId="25875" xr:uid="{00000000-0005-0000-0000-0000F3640000}"/>
    <cellStyle name="Currency 7 2 5 9 4" xfId="25876" xr:uid="{00000000-0005-0000-0000-0000F4640000}"/>
    <cellStyle name="Currency 7 2 5 9 5" xfId="25877" xr:uid="{00000000-0005-0000-0000-0000F5640000}"/>
    <cellStyle name="Currency 7 2 5 9 6" xfId="25878" xr:uid="{00000000-0005-0000-0000-0000F6640000}"/>
    <cellStyle name="Currency 7 2 6" xfId="25879" xr:uid="{00000000-0005-0000-0000-0000F7640000}"/>
    <cellStyle name="Currency 7 2 6 2" xfId="25880" xr:uid="{00000000-0005-0000-0000-0000F8640000}"/>
    <cellStyle name="Currency 7 2 6 2 2" xfId="25881" xr:uid="{00000000-0005-0000-0000-0000F9640000}"/>
    <cellStyle name="Currency 7 2 6 2 2 2" xfId="25882" xr:uid="{00000000-0005-0000-0000-0000FA640000}"/>
    <cellStyle name="Currency 7 2 6 2 2 2 2" xfId="25883" xr:uid="{00000000-0005-0000-0000-0000FB640000}"/>
    <cellStyle name="Currency 7 2 6 2 2 2 3" xfId="25884" xr:uid="{00000000-0005-0000-0000-0000FC640000}"/>
    <cellStyle name="Currency 7 2 6 2 2 2 4" xfId="25885" xr:uid="{00000000-0005-0000-0000-0000FD640000}"/>
    <cellStyle name="Currency 7 2 6 2 2 2 5" xfId="25886" xr:uid="{00000000-0005-0000-0000-0000FE640000}"/>
    <cellStyle name="Currency 7 2 6 2 2 2 6" xfId="25887" xr:uid="{00000000-0005-0000-0000-0000FF640000}"/>
    <cellStyle name="Currency 7 2 6 2 2 3" xfId="25888" xr:uid="{00000000-0005-0000-0000-000000650000}"/>
    <cellStyle name="Currency 7 2 6 2 2 4" xfId="25889" xr:uid="{00000000-0005-0000-0000-000001650000}"/>
    <cellStyle name="Currency 7 2 6 2 2 5" xfId="25890" xr:uid="{00000000-0005-0000-0000-000002650000}"/>
    <cellStyle name="Currency 7 2 6 2 2 6" xfId="25891" xr:uid="{00000000-0005-0000-0000-000003650000}"/>
    <cellStyle name="Currency 7 2 6 2 2 7" xfId="25892" xr:uid="{00000000-0005-0000-0000-000004650000}"/>
    <cellStyle name="Currency 7 2 6 2 3" xfId="25893" xr:uid="{00000000-0005-0000-0000-000005650000}"/>
    <cellStyle name="Currency 7 2 6 2 3 2" xfId="25894" xr:uid="{00000000-0005-0000-0000-000006650000}"/>
    <cellStyle name="Currency 7 2 6 2 3 3" xfId="25895" xr:uid="{00000000-0005-0000-0000-000007650000}"/>
    <cellStyle name="Currency 7 2 6 2 3 4" xfId="25896" xr:uid="{00000000-0005-0000-0000-000008650000}"/>
    <cellStyle name="Currency 7 2 6 2 3 5" xfId="25897" xr:uid="{00000000-0005-0000-0000-000009650000}"/>
    <cellStyle name="Currency 7 2 6 2 3 6" xfId="25898" xr:uid="{00000000-0005-0000-0000-00000A650000}"/>
    <cellStyle name="Currency 7 2 6 2 4" xfId="25899" xr:uid="{00000000-0005-0000-0000-00000B650000}"/>
    <cellStyle name="Currency 7 2 6 2 5" xfId="25900" xr:uid="{00000000-0005-0000-0000-00000C650000}"/>
    <cellStyle name="Currency 7 2 6 2 6" xfId="25901" xr:uid="{00000000-0005-0000-0000-00000D650000}"/>
    <cellStyle name="Currency 7 2 6 2 7" xfId="25902" xr:uid="{00000000-0005-0000-0000-00000E650000}"/>
    <cellStyle name="Currency 7 2 6 2 8" xfId="25903" xr:uid="{00000000-0005-0000-0000-00000F650000}"/>
    <cellStyle name="Currency 7 2 6 3" xfId="25904" xr:uid="{00000000-0005-0000-0000-000010650000}"/>
    <cellStyle name="Currency 7 2 6 3 2" xfId="25905" xr:uid="{00000000-0005-0000-0000-000011650000}"/>
    <cellStyle name="Currency 7 2 6 3 2 2" xfId="25906" xr:uid="{00000000-0005-0000-0000-000012650000}"/>
    <cellStyle name="Currency 7 2 6 3 2 3" xfId="25907" xr:uid="{00000000-0005-0000-0000-000013650000}"/>
    <cellStyle name="Currency 7 2 6 3 2 4" xfId="25908" xr:uid="{00000000-0005-0000-0000-000014650000}"/>
    <cellStyle name="Currency 7 2 6 3 2 5" xfId="25909" xr:uid="{00000000-0005-0000-0000-000015650000}"/>
    <cellStyle name="Currency 7 2 6 3 2 6" xfId="25910" xr:uid="{00000000-0005-0000-0000-000016650000}"/>
    <cellStyle name="Currency 7 2 6 3 3" xfId="25911" xr:uid="{00000000-0005-0000-0000-000017650000}"/>
    <cellStyle name="Currency 7 2 6 3 4" xfId="25912" xr:uid="{00000000-0005-0000-0000-000018650000}"/>
    <cellStyle name="Currency 7 2 6 3 5" xfId="25913" xr:uid="{00000000-0005-0000-0000-000019650000}"/>
    <cellStyle name="Currency 7 2 6 3 6" xfId="25914" xr:uid="{00000000-0005-0000-0000-00001A650000}"/>
    <cellStyle name="Currency 7 2 6 3 7" xfId="25915" xr:uid="{00000000-0005-0000-0000-00001B650000}"/>
    <cellStyle name="Currency 7 2 6 4" xfId="25916" xr:uid="{00000000-0005-0000-0000-00001C650000}"/>
    <cellStyle name="Currency 7 2 6 4 2" xfId="25917" xr:uid="{00000000-0005-0000-0000-00001D650000}"/>
    <cellStyle name="Currency 7 2 6 4 3" xfId="25918" xr:uid="{00000000-0005-0000-0000-00001E650000}"/>
    <cellStyle name="Currency 7 2 6 4 4" xfId="25919" xr:uid="{00000000-0005-0000-0000-00001F650000}"/>
    <cellStyle name="Currency 7 2 6 4 5" xfId="25920" xr:uid="{00000000-0005-0000-0000-000020650000}"/>
    <cellStyle name="Currency 7 2 6 4 6" xfId="25921" xr:uid="{00000000-0005-0000-0000-000021650000}"/>
    <cellStyle name="Currency 7 2 6 5" xfId="25922" xr:uid="{00000000-0005-0000-0000-000022650000}"/>
    <cellStyle name="Currency 7 2 6 6" xfId="25923" xr:uid="{00000000-0005-0000-0000-000023650000}"/>
    <cellStyle name="Currency 7 2 6 7" xfId="25924" xr:uid="{00000000-0005-0000-0000-000024650000}"/>
    <cellStyle name="Currency 7 2 6 8" xfId="25925" xr:uid="{00000000-0005-0000-0000-000025650000}"/>
    <cellStyle name="Currency 7 2 6 9" xfId="25926" xr:uid="{00000000-0005-0000-0000-000026650000}"/>
    <cellStyle name="Currency 7 2 7" xfId="25927" xr:uid="{00000000-0005-0000-0000-000027650000}"/>
    <cellStyle name="Currency 7 2 7 2" xfId="25928" xr:uid="{00000000-0005-0000-0000-000028650000}"/>
    <cellStyle name="Currency 7 2 7 2 2" xfId="25929" xr:uid="{00000000-0005-0000-0000-000029650000}"/>
    <cellStyle name="Currency 7 2 7 2 2 2" xfId="25930" xr:uid="{00000000-0005-0000-0000-00002A650000}"/>
    <cellStyle name="Currency 7 2 7 2 2 2 2" xfId="25931" xr:uid="{00000000-0005-0000-0000-00002B650000}"/>
    <cellStyle name="Currency 7 2 7 2 2 2 3" xfId="25932" xr:uid="{00000000-0005-0000-0000-00002C650000}"/>
    <cellStyle name="Currency 7 2 7 2 2 2 4" xfId="25933" xr:uid="{00000000-0005-0000-0000-00002D650000}"/>
    <cellStyle name="Currency 7 2 7 2 2 2 5" xfId="25934" xr:uid="{00000000-0005-0000-0000-00002E650000}"/>
    <cellStyle name="Currency 7 2 7 2 2 2 6" xfId="25935" xr:uid="{00000000-0005-0000-0000-00002F650000}"/>
    <cellStyle name="Currency 7 2 7 2 2 3" xfId="25936" xr:uid="{00000000-0005-0000-0000-000030650000}"/>
    <cellStyle name="Currency 7 2 7 2 2 4" xfId="25937" xr:uid="{00000000-0005-0000-0000-000031650000}"/>
    <cellStyle name="Currency 7 2 7 2 2 5" xfId="25938" xr:uid="{00000000-0005-0000-0000-000032650000}"/>
    <cellStyle name="Currency 7 2 7 2 2 6" xfId="25939" xr:uid="{00000000-0005-0000-0000-000033650000}"/>
    <cellStyle name="Currency 7 2 7 2 2 7" xfId="25940" xr:uid="{00000000-0005-0000-0000-000034650000}"/>
    <cellStyle name="Currency 7 2 7 2 3" xfId="25941" xr:uid="{00000000-0005-0000-0000-000035650000}"/>
    <cellStyle name="Currency 7 2 7 2 3 2" xfId="25942" xr:uid="{00000000-0005-0000-0000-000036650000}"/>
    <cellStyle name="Currency 7 2 7 2 3 3" xfId="25943" xr:uid="{00000000-0005-0000-0000-000037650000}"/>
    <cellStyle name="Currency 7 2 7 2 3 4" xfId="25944" xr:uid="{00000000-0005-0000-0000-000038650000}"/>
    <cellStyle name="Currency 7 2 7 2 3 5" xfId="25945" xr:uid="{00000000-0005-0000-0000-000039650000}"/>
    <cellStyle name="Currency 7 2 7 2 3 6" xfId="25946" xr:uid="{00000000-0005-0000-0000-00003A650000}"/>
    <cellStyle name="Currency 7 2 7 2 4" xfId="25947" xr:uid="{00000000-0005-0000-0000-00003B650000}"/>
    <cellStyle name="Currency 7 2 7 2 5" xfId="25948" xr:uid="{00000000-0005-0000-0000-00003C650000}"/>
    <cellStyle name="Currency 7 2 7 2 6" xfId="25949" xr:uid="{00000000-0005-0000-0000-00003D650000}"/>
    <cellStyle name="Currency 7 2 7 2 7" xfId="25950" xr:uid="{00000000-0005-0000-0000-00003E650000}"/>
    <cellStyle name="Currency 7 2 7 2 8" xfId="25951" xr:uid="{00000000-0005-0000-0000-00003F650000}"/>
    <cellStyle name="Currency 7 2 7 3" xfId="25952" xr:uid="{00000000-0005-0000-0000-000040650000}"/>
    <cellStyle name="Currency 7 2 7 3 2" xfId="25953" xr:uid="{00000000-0005-0000-0000-000041650000}"/>
    <cellStyle name="Currency 7 2 7 3 2 2" xfId="25954" xr:uid="{00000000-0005-0000-0000-000042650000}"/>
    <cellStyle name="Currency 7 2 7 3 2 3" xfId="25955" xr:uid="{00000000-0005-0000-0000-000043650000}"/>
    <cellStyle name="Currency 7 2 7 3 2 4" xfId="25956" xr:uid="{00000000-0005-0000-0000-000044650000}"/>
    <cellStyle name="Currency 7 2 7 3 2 5" xfId="25957" xr:uid="{00000000-0005-0000-0000-000045650000}"/>
    <cellStyle name="Currency 7 2 7 3 2 6" xfId="25958" xr:uid="{00000000-0005-0000-0000-000046650000}"/>
    <cellStyle name="Currency 7 2 7 3 3" xfId="25959" xr:uid="{00000000-0005-0000-0000-000047650000}"/>
    <cellStyle name="Currency 7 2 7 3 4" xfId="25960" xr:uid="{00000000-0005-0000-0000-000048650000}"/>
    <cellStyle name="Currency 7 2 7 3 5" xfId="25961" xr:uid="{00000000-0005-0000-0000-000049650000}"/>
    <cellStyle name="Currency 7 2 7 3 6" xfId="25962" xr:uid="{00000000-0005-0000-0000-00004A650000}"/>
    <cellStyle name="Currency 7 2 7 3 7" xfId="25963" xr:uid="{00000000-0005-0000-0000-00004B650000}"/>
    <cellStyle name="Currency 7 2 7 4" xfId="25964" xr:uid="{00000000-0005-0000-0000-00004C650000}"/>
    <cellStyle name="Currency 7 2 7 4 2" xfId="25965" xr:uid="{00000000-0005-0000-0000-00004D650000}"/>
    <cellStyle name="Currency 7 2 7 4 3" xfId="25966" xr:uid="{00000000-0005-0000-0000-00004E650000}"/>
    <cellStyle name="Currency 7 2 7 4 4" xfId="25967" xr:uid="{00000000-0005-0000-0000-00004F650000}"/>
    <cellStyle name="Currency 7 2 7 4 5" xfId="25968" xr:uid="{00000000-0005-0000-0000-000050650000}"/>
    <cellStyle name="Currency 7 2 7 4 6" xfId="25969" xr:uid="{00000000-0005-0000-0000-000051650000}"/>
    <cellStyle name="Currency 7 2 7 5" xfId="25970" xr:uid="{00000000-0005-0000-0000-000052650000}"/>
    <cellStyle name="Currency 7 2 7 6" xfId="25971" xr:uid="{00000000-0005-0000-0000-000053650000}"/>
    <cellStyle name="Currency 7 2 7 7" xfId="25972" xr:uid="{00000000-0005-0000-0000-000054650000}"/>
    <cellStyle name="Currency 7 2 7 8" xfId="25973" xr:uid="{00000000-0005-0000-0000-000055650000}"/>
    <cellStyle name="Currency 7 2 7 9" xfId="25974" xr:uid="{00000000-0005-0000-0000-000056650000}"/>
    <cellStyle name="Currency 7 2 8" xfId="25975" xr:uid="{00000000-0005-0000-0000-000057650000}"/>
    <cellStyle name="Currency 7 2 8 2" xfId="25976" xr:uid="{00000000-0005-0000-0000-000058650000}"/>
    <cellStyle name="Currency 7 2 8 2 2" xfId="25977" xr:uid="{00000000-0005-0000-0000-000059650000}"/>
    <cellStyle name="Currency 7 2 8 2 2 2" xfId="25978" xr:uid="{00000000-0005-0000-0000-00005A650000}"/>
    <cellStyle name="Currency 7 2 8 2 2 2 2" xfId="25979" xr:uid="{00000000-0005-0000-0000-00005B650000}"/>
    <cellStyle name="Currency 7 2 8 2 2 2 3" xfId="25980" xr:uid="{00000000-0005-0000-0000-00005C650000}"/>
    <cellStyle name="Currency 7 2 8 2 2 2 4" xfId="25981" xr:uid="{00000000-0005-0000-0000-00005D650000}"/>
    <cellStyle name="Currency 7 2 8 2 2 2 5" xfId="25982" xr:uid="{00000000-0005-0000-0000-00005E650000}"/>
    <cellStyle name="Currency 7 2 8 2 2 2 6" xfId="25983" xr:uid="{00000000-0005-0000-0000-00005F650000}"/>
    <cellStyle name="Currency 7 2 8 2 2 3" xfId="25984" xr:uid="{00000000-0005-0000-0000-000060650000}"/>
    <cellStyle name="Currency 7 2 8 2 2 4" xfId="25985" xr:uid="{00000000-0005-0000-0000-000061650000}"/>
    <cellStyle name="Currency 7 2 8 2 2 5" xfId="25986" xr:uid="{00000000-0005-0000-0000-000062650000}"/>
    <cellStyle name="Currency 7 2 8 2 2 6" xfId="25987" xr:uid="{00000000-0005-0000-0000-000063650000}"/>
    <cellStyle name="Currency 7 2 8 2 2 7" xfId="25988" xr:uid="{00000000-0005-0000-0000-000064650000}"/>
    <cellStyle name="Currency 7 2 8 2 3" xfId="25989" xr:uid="{00000000-0005-0000-0000-000065650000}"/>
    <cellStyle name="Currency 7 2 8 2 3 2" xfId="25990" xr:uid="{00000000-0005-0000-0000-000066650000}"/>
    <cellStyle name="Currency 7 2 8 2 3 3" xfId="25991" xr:uid="{00000000-0005-0000-0000-000067650000}"/>
    <cellStyle name="Currency 7 2 8 2 3 4" xfId="25992" xr:uid="{00000000-0005-0000-0000-000068650000}"/>
    <cellStyle name="Currency 7 2 8 2 3 5" xfId="25993" xr:uid="{00000000-0005-0000-0000-000069650000}"/>
    <cellStyle name="Currency 7 2 8 2 3 6" xfId="25994" xr:uid="{00000000-0005-0000-0000-00006A650000}"/>
    <cellStyle name="Currency 7 2 8 2 4" xfId="25995" xr:uid="{00000000-0005-0000-0000-00006B650000}"/>
    <cellStyle name="Currency 7 2 8 2 5" xfId="25996" xr:uid="{00000000-0005-0000-0000-00006C650000}"/>
    <cellStyle name="Currency 7 2 8 2 6" xfId="25997" xr:uid="{00000000-0005-0000-0000-00006D650000}"/>
    <cellStyle name="Currency 7 2 8 2 7" xfId="25998" xr:uid="{00000000-0005-0000-0000-00006E650000}"/>
    <cellStyle name="Currency 7 2 8 2 8" xfId="25999" xr:uid="{00000000-0005-0000-0000-00006F650000}"/>
    <cellStyle name="Currency 7 2 8 3" xfId="26000" xr:uid="{00000000-0005-0000-0000-000070650000}"/>
    <cellStyle name="Currency 7 2 8 3 2" xfId="26001" xr:uid="{00000000-0005-0000-0000-000071650000}"/>
    <cellStyle name="Currency 7 2 8 3 2 2" xfId="26002" xr:uid="{00000000-0005-0000-0000-000072650000}"/>
    <cellStyle name="Currency 7 2 8 3 2 3" xfId="26003" xr:uid="{00000000-0005-0000-0000-000073650000}"/>
    <cellStyle name="Currency 7 2 8 3 2 4" xfId="26004" xr:uid="{00000000-0005-0000-0000-000074650000}"/>
    <cellStyle name="Currency 7 2 8 3 2 5" xfId="26005" xr:uid="{00000000-0005-0000-0000-000075650000}"/>
    <cellStyle name="Currency 7 2 8 3 2 6" xfId="26006" xr:uid="{00000000-0005-0000-0000-000076650000}"/>
    <cellStyle name="Currency 7 2 8 3 3" xfId="26007" xr:uid="{00000000-0005-0000-0000-000077650000}"/>
    <cellStyle name="Currency 7 2 8 3 4" xfId="26008" xr:uid="{00000000-0005-0000-0000-000078650000}"/>
    <cellStyle name="Currency 7 2 8 3 5" xfId="26009" xr:uid="{00000000-0005-0000-0000-000079650000}"/>
    <cellStyle name="Currency 7 2 8 3 6" xfId="26010" xr:uid="{00000000-0005-0000-0000-00007A650000}"/>
    <cellStyle name="Currency 7 2 8 3 7" xfId="26011" xr:uid="{00000000-0005-0000-0000-00007B650000}"/>
    <cellStyle name="Currency 7 2 8 4" xfId="26012" xr:uid="{00000000-0005-0000-0000-00007C650000}"/>
    <cellStyle name="Currency 7 2 8 4 2" xfId="26013" xr:uid="{00000000-0005-0000-0000-00007D650000}"/>
    <cellStyle name="Currency 7 2 8 4 3" xfId="26014" xr:uid="{00000000-0005-0000-0000-00007E650000}"/>
    <cellStyle name="Currency 7 2 8 4 4" xfId="26015" xr:uid="{00000000-0005-0000-0000-00007F650000}"/>
    <cellStyle name="Currency 7 2 8 4 5" xfId="26016" xr:uid="{00000000-0005-0000-0000-000080650000}"/>
    <cellStyle name="Currency 7 2 8 4 6" xfId="26017" xr:uid="{00000000-0005-0000-0000-000081650000}"/>
    <cellStyle name="Currency 7 2 8 5" xfId="26018" xr:uid="{00000000-0005-0000-0000-000082650000}"/>
    <cellStyle name="Currency 7 2 8 6" xfId="26019" xr:uid="{00000000-0005-0000-0000-000083650000}"/>
    <cellStyle name="Currency 7 2 8 7" xfId="26020" xr:uid="{00000000-0005-0000-0000-000084650000}"/>
    <cellStyle name="Currency 7 2 8 8" xfId="26021" xr:uid="{00000000-0005-0000-0000-000085650000}"/>
    <cellStyle name="Currency 7 2 8 9" xfId="26022" xr:uid="{00000000-0005-0000-0000-000086650000}"/>
    <cellStyle name="Currency 7 2 9" xfId="26023" xr:uid="{00000000-0005-0000-0000-000087650000}"/>
    <cellStyle name="Currency 7 2 9 2" xfId="26024" xr:uid="{00000000-0005-0000-0000-000088650000}"/>
    <cellStyle name="Currency 7 2 9 2 2" xfId="26025" xr:uid="{00000000-0005-0000-0000-000089650000}"/>
    <cellStyle name="Currency 7 2 9 2 2 2" xfId="26026" xr:uid="{00000000-0005-0000-0000-00008A650000}"/>
    <cellStyle name="Currency 7 2 9 2 2 2 2" xfId="26027" xr:uid="{00000000-0005-0000-0000-00008B650000}"/>
    <cellStyle name="Currency 7 2 9 2 2 2 3" xfId="26028" xr:uid="{00000000-0005-0000-0000-00008C650000}"/>
    <cellStyle name="Currency 7 2 9 2 2 2 4" xfId="26029" xr:uid="{00000000-0005-0000-0000-00008D650000}"/>
    <cellStyle name="Currency 7 2 9 2 2 2 5" xfId="26030" xr:uid="{00000000-0005-0000-0000-00008E650000}"/>
    <cellStyle name="Currency 7 2 9 2 2 2 6" xfId="26031" xr:uid="{00000000-0005-0000-0000-00008F650000}"/>
    <cellStyle name="Currency 7 2 9 2 2 3" xfId="26032" xr:uid="{00000000-0005-0000-0000-000090650000}"/>
    <cellStyle name="Currency 7 2 9 2 2 4" xfId="26033" xr:uid="{00000000-0005-0000-0000-000091650000}"/>
    <cellStyle name="Currency 7 2 9 2 2 5" xfId="26034" xr:uid="{00000000-0005-0000-0000-000092650000}"/>
    <cellStyle name="Currency 7 2 9 2 2 6" xfId="26035" xr:uid="{00000000-0005-0000-0000-000093650000}"/>
    <cellStyle name="Currency 7 2 9 2 2 7" xfId="26036" xr:uid="{00000000-0005-0000-0000-000094650000}"/>
    <cellStyle name="Currency 7 2 9 2 3" xfId="26037" xr:uid="{00000000-0005-0000-0000-000095650000}"/>
    <cellStyle name="Currency 7 2 9 2 3 2" xfId="26038" xr:uid="{00000000-0005-0000-0000-000096650000}"/>
    <cellStyle name="Currency 7 2 9 2 3 3" xfId="26039" xr:uid="{00000000-0005-0000-0000-000097650000}"/>
    <cellStyle name="Currency 7 2 9 2 3 4" xfId="26040" xr:uid="{00000000-0005-0000-0000-000098650000}"/>
    <cellStyle name="Currency 7 2 9 2 3 5" xfId="26041" xr:uid="{00000000-0005-0000-0000-000099650000}"/>
    <cellStyle name="Currency 7 2 9 2 3 6" xfId="26042" xr:uid="{00000000-0005-0000-0000-00009A650000}"/>
    <cellStyle name="Currency 7 2 9 2 4" xfId="26043" xr:uid="{00000000-0005-0000-0000-00009B650000}"/>
    <cellStyle name="Currency 7 2 9 2 5" xfId="26044" xr:uid="{00000000-0005-0000-0000-00009C650000}"/>
    <cellStyle name="Currency 7 2 9 2 6" xfId="26045" xr:uid="{00000000-0005-0000-0000-00009D650000}"/>
    <cellStyle name="Currency 7 2 9 2 7" xfId="26046" xr:uid="{00000000-0005-0000-0000-00009E650000}"/>
    <cellStyle name="Currency 7 2 9 2 8" xfId="26047" xr:uid="{00000000-0005-0000-0000-00009F650000}"/>
    <cellStyle name="Currency 7 2 9 3" xfId="26048" xr:uid="{00000000-0005-0000-0000-0000A0650000}"/>
    <cellStyle name="Currency 7 2 9 3 2" xfId="26049" xr:uid="{00000000-0005-0000-0000-0000A1650000}"/>
    <cellStyle name="Currency 7 2 9 3 2 2" xfId="26050" xr:uid="{00000000-0005-0000-0000-0000A2650000}"/>
    <cellStyle name="Currency 7 2 9 3 2 3" xfId="26051" xr:uid="{00000000-0005-0000-0000-0000A3650000}"/>
    <cellStyle name="Currency 7 2 9 3 2 4" xfId="26052" xr:uid="{00000000-0005-0000-0000-0000A4650000}"/>
    <cellStyle name="Currency 7 2 9 3 2 5" xfId="26053" xr:uid="{00000000-0005-0000-0000-0000A5650000}"/>
    <cellStyle name="Currency 7 2 9 3 2 6" xfId="26054" xr:uid="{00000000-0005-0000-0000-0000A6650000}"/>
    <cellStyle name="Currency 7 2 9 3 3" xfId="26055" xr:uid="{00000000-0005-0000-0000-0000A7650000}"/>
    <cellStyle name="Currency 7 2 9 3 4" xfId="26056" xr:uid="{00000000-0005-0000-0000-0000A8650000}"/>
    <cellStyle name="Currency 7 2 9 3 5" xfId="26057" xr:uid="{00000000-0005-0000-0000-0000A9650000}"/>
    <cellStyle name="Currency 7 2 9 3 6" xfId="26058" xr:uid="{00000000-0005-0000-0000-0000AA650000}"/>
    <cellStyle name="Currency 7 2 9 3 7" xfId="26059" xr:uid="{00000000-0005-0000-0000-0000AB650000}"/>
    <cellStyle name="Currency 7 2 9 4" xfId="26060" xr:uid="{00000000-0005-0000-0000-0000AC650000}"/>
    <cellStyle name="Currency 7 2 9 4 2" xfId="26061" xr:uid="{00000000-0005-0000-0000-0000AD650000}"/>
    <cellStyle name="Currency 7 2 9 4 3" xfId="26062" xr:uid="{00000000-0005-0000-0000-0000AE650000}"/>
    <cellStyle name="Currency 7 2 9 4 4" xfId="26063" xr:uid="{00000000-0005-0000-0000-0000AF650000}"/>
    <cellStyle name="Currency 7 2 9 4 5" xfId="26064" xr:uid="{00000000-0005-0000-0000-0000B0650000}"/>
    <cellStyle name="Currency 7 2 9 4 6" xfId="26065" xr:uid="{00000000-0005-0000-0000-0000B1650000}"/>
    <cellStyle name="Currency 7 2 9 5" xfId="26066" xr:uid="{00000000-0005-0000-0000-0000B2650000}"/>
    <cellStyle name="Currency 7 2 9 6" xfId="26067" xr:uid="{00000000-0005-0000-0000-0000B3650000}"/>
    <cellStyle name="Currency 7 2 9 7" xfId="26068" xr:uid="{00000000-0005-0000-0000-0000B4650000}"/>
    <cellStyle name="Currency 7 2 9 8" xfId="26069" xr:uid="{00000000-0005-0000-0000-0000B5650000}"/>
    <cellStyle name="Currency 7 2 9 9" xfId="26070" xr:uid="{00000000-0005-0000-0000-0000B6650000}"/>
    <cellStyle name="Currency 7 3" xfId="26071" xr:uid="{00000000-0005-0000-0000-0000B7650000}"/>
    <cellStyle name="Currency 7 3 10" xfId="26072" xr:uid="{00000000-0005-0000-0000-0000B8650000}"/>
    <cellStyle name="Currency 7 3 10 2" xfId="26073" xr:uid="{00000000-0005-0000-0000-0000B9650000}"/>
    <cellStyle name="Currency 7 3 10 3" xfId="26074" xr:uid="{00000000-0005-0000-0000-0000BA650000}"/>
    <cellStyle name="Currency 7 3 10 4" xfId="26075" xr:uid="{00000000-0005-0000-0000-0000BB650000}"/>
    <cellStyle name="Currency 7 3 10 5" xfId="26076" xr:uid="{00000000-0005-0000-0000-0000BC650000}"/>
    <cellStyle name="Currency 7 3 10 6" xfId="26077" xr:uid="{00000000-0005-0000-0000-0000BD650000}"/>
    <cellStyle name="Currency 7 3 11" xfId="26078" xr:uid="{00000000-0005-0000-0000-0000BE650000}"/>
    <cellStyle name="Currency 7 3 12" xfId="26079" xr:uid="{00000000-0005-0000-0000-0000BF650000}"/>
    <cellStyle name="Currency 7 3 13" xfId="26080" xr:uid="{00000000-0005-0000-0000-0000C0650000}"/>
    <cellStyle name="Currency 7 3 14" xfId="26081" xr:uid="{00000000-0005-0000-0000-0000C1650000}"/>
    <cellStyle name="Currency 7 3 15" xfId="26082" xr:uid="{00000000-0005-0000-0000-0000C2650000}"/>
    <cellStyle name="Currency 7 3 2" xfId="26083" xr:uid="{00000000-0005-0000-0000-0000C3650000}"/>
    <cellStyle name="Currency 7 3 2 10" xfId="26084" xr:uid="{00000000-0005-0000-0000-0000C4650000}"/>
    <cellStyle name="Currency 7 3 2 11" xfId="26085" xr:uid="{00000000-0005-0000-0000-0000C5650000}"/>
    <cellStyle name="Currency 7 3 2 12" xfId="26086" xr:uid="{00000000-0005-0000-0000-0000C6650000}"/>
    <cellStyle name="Currency 7 3 2 13" xfId="26087" xr:uid="{00000000-0005-0000-0000-0000C7650000}"/>
    <cellStyle name="Currency 7 3 2 14" xfId="26088" xr:uid="{00000000-0005-0000-0000-0000C8650000}"/>
    <cellStyle name="Currency 7 3 2 2" xfId="26089" xr:uid="{00000000-0005-0000-0000-0000C9650000}"/>
    <cellStyle name="Currency 7 3 2 2 2" xfId="26090" xr:uid="{00000000-0005-0000-0000-0000CA650000}"/>
    <cellStyle name="Currency 7 3 2 2 2 2" xfId="26091" xr:uid="{00000000-0005-0000-0000-0000CB650000}"/>
    <cellStyle name="Currency 7 3 2 2 2 2 2" xfId="26092" xr:uid="{00000000-0005-0000-0000-0000CC650000}"/>
    <cellStyle name="Currency 7 3 2 2 2 2 2 2" xfId="26093" xr:uid="{00000000-0005-0000-0000-0000CD650000}"/>
    <cellStyle name="Currency 7 3 2 2 2 2 2 3" xfId="26094" xr:uid="{00000000-0005-0000-0000-0000CE650000}"/>
    <cellStyle name="Currency 7 3 2 2 2 2 2 4" xfId="26095" xr:uid="{00000000-0005-0000-0000-0000CF650000}"/>
    <cellStyle name="Currency 7 3 2 2 2 2 2 5" xfId="26096" xr:uid="{00000000-0005-0000-0000-0000D0650000}"/>
    <cellStyle name="Currency 7 3 2 2 2 2 2 6" xfId="26097" xr:uid="{00000000-0005-0000-0000-0000D1650000}"/>
    <cellStyle name="Currency 7 3 2 2 2 2 3" xfId="26098" xr:uid="{00000000-0005-0000-0000-0000D2650000}"/>
    <cellStyle name="Currency 7 3 2 2 2 2 4" xfId="26099" xr:uid="{00000000-0005-0000-0000-0000D3650000}"/>
    <cellStyle name="Currency 7 3 2 2 2 2 5" xfId="26100" xr:uid="{00000000-0005-0000-0000-0000D4650000}"/>
    <cellStyle name="Currency 7 3 2 2 2 2 6" xfId="26101" xr:uid="{00000000-0005-0000-0000-0000D5650000}"/>
    <cellStyle name="Currency 7 3 2 2 2 2 7" xfId="26102" xr:uid="{00000000-0005-0000-0000-0000D6650000}"/>
    <cellStyle name="Currency 7 3 2 2 2 3" xfId="26103" xr:uid="{00000000-0005-0000-0000-0000D7650000}"/>
    <cellStyle name="Currency 7 3 2 2 2 3 2" xfId="26104" xr:uid="{00000000-0005-0000-0000-0000D8650000}"/>
    <cellStyle name="Currency 7 3 2 2 2 3 3" xfId="26105" xr:uid="{00000000-0005-0000-0000-0000D9650000}"/>
    <cellStyle name="Currency 7 3 2 2 2 3 4" xfId="26106" xr:uid="{00000000-0005-0000-0000-0000DA650000}"/>
    <cellStyle name="Currency 7 3 2 2 2 3 5" xfId="26107" xr:uid="{00000000-0005-0000-0000-0000DB650000}"/>
    <cellStyle name="Currency 7 3 2 2 2 3 6" xfId="26108" xr:uid="{00000000-0005-0000-0000-0000DC650000}"/>
    <cellStyle name="Currency 7 3 2 2 2 4" xfId="26109" xr:uid="{00000000-0005-0000-0000-0000DD650000}"/>
    <cellStyle name="Currency 7 3 2 2 2 5" xfId="26110" xr:uid="{00000000-0005-0000-0000-0000DE650000}"/>
    <cellStyle name="Currency 7 3 2 2 2 6" xfId="26111" xr:uid="{00000000-0005-0000-0000-0000DF650000}"/>
    <cellStyle name="Currency 7 3 2 2 2 7" xfId="26112" xr:uid="{00000000-0005-0000-0000-0000E0650000}"/>
    <cellStyle name="Currency 7 3 2 2 2 8" xfId="26113" xr:uid="{00000000-0005-0000-0000-0000E1650000}"/>
    <cellStyle name="Currency 7 3 2 2 3" xfId="26114" xr:uid="{00000000-0005-0000-0000-0000E2650000}"/>
    <cellStyle name="Currency 7 3 2 2 3 2" xfId="26115" xr:uid="{00000000-0005-0000-0000-0000E3650000}"/>
    <cellStyle name="Currency 7 3 2 2 3 2 2" xfId="26116" xr:uid="{00000000-0005-0000-0000-0000E4650000}"/>
    <cellStyle name="Currency 7 3 2 2 3 2 3" xfId="26117" xr:uid="{00000000-0005-0000-0000-0000E5650000}"/>
    <cellStyle name="Currency 7 3 2 2 3 2 4" xfId="26118" xr:uid="{00000000-0005-0000-0000-0000E6650000}"/>
    <cellStyle name="Currency 7 3 2 2 3 2 5" xfId="26119" xr:uid="{00000000-0005-0000-0000-0000E7650000}"/>
    <cellStyle name="Currency 7 3 2 2 3 2 6" xfId="26120" xr:uid="{00000000-0005-0000-0000-0000E8650000}"/>
    <cellStyle name="Currency 7 3 2 2 3 3" xfId="26121" xr:uid="{00000000-0005-0000-0000-0000E9650000}"/>
    <cellStyle name="Currency 7 3 2 2 3 4" xfId="26122" xr:uid="{00000000-0005-0000-0000-0000EA650000}"/>
    <cellStyle name="Currency 7 3 2 2 3 5" xfId="26123" xr:uid="{00000000-0005-0000-0000-0000EB650000}"/>
    <cellStyle name="Currency 7 3 2 2 3 6" xfId="26124" xr:uid="{00000000-0005-0000-0000-0000EC650000}"/>
    <cellStyle name="Currency 7 3 2 2 3 7" xfId="26125" xr:uid="{00000000-0005-0000-0000-0000ED650000}"/>
    <cellStyle name="Currency 7 3 2 2 4" xfId="26126" xr:uid="{00000000-0005-0000-0000-0000EE650000}"/>
    <cellStyle name="Currency 7 3 2 2 4 2" xfId="26127" xr:uid="{00000000-0005-0000-0000-0000EF650000}"/>
    <cellStyle name="Currency 7 3 2 2 4 3" xfId="26128" xr:uid="{00000000-0005-0000-0000-0000F0650000}"/>
    <cellStyle name="Currency 7 3 2 2 4 4" xfId="26129" xr:uid="{00000000-0005-0000-0000-0000F1650000}"/>
    <cellStyle name="Currency 7 3 2 2 4 5" xfId="26130" xr:uid="{00000000-0005-0000-0000-0000F2650000}"/>
    <cellStyle name="Currency 7 3 2 2 4 6" xfId="26131" xr:uid="{00000000-0005-0000-0000-0000F3650000}"/>
    <cellStyle name="Currency 7 3 2 2 5" xfId="26132" xr:uid="{00000000-0005-0000-0000-0000F4650000}"/>
    <cellStyle name="Currency 7 3 2 2 6" xfId="26133" xr:uid="{00000000-0005-0000-0000-0000F5650000}"/>
    <cellStyle name="Currency 7 3 2 2 7" xfId="26134" xr:uid="{00000000-0005-0000-0000-0000F6650000}"/>
    <cellStyle name="Currency 7 3 2 2 8" xfId="26135" xr:uid="{00000000-0005-0000-0000-0000F7650000}"/>
    <cellStyle name="Currency 7 3 2 2 9" xfId="26136" xr:uid="{00000000-0005-0000-0000-0000F8650000}"/>
    <cellStyle name="Currency 7 3 2 3" xfId="26137" xr:uid="{00000000-0005-0000-0000-0000F9650000}"/>
    <cellStyle name="Currency 7 3 2 3 2" xfId="26138" xr:uid="{00000000-0005-0000-0000-0000FA650000}"/>
    <cellStyle name="Currency 7 3 2 3 2 2" xfId="26139" xr:uid="{00000000-0005-0000-0000-0000FB650000}"/>
    <cellStyle name="Currency 7 3 2 3 2 2 2" xfId="26140" xr:uid="{00000000-0005-0000-0000-0000FC650000}"/>
    <cellStyle name="Currency 7 3 2 3 2 2 2 2" xfId="26141" xr:uid="{00000000-0005-0000-0000-0000FD650000}"/>
    <cellStyle name="Currency 7 3 2 3 2 2 2 3" xfId="26142" xr:uid="{00000000-0005-0000-0000-0000FE650000}"/>
    <cellStyle name="Currency 7 3 2 3 2 2 2 4" xfId="26143" xr:uid="{00000000-0005-0000-0000-0000FF650000}"/>
    <cellStyle name="Currency 7 3 2 3 2 2 2 5" xfId="26144" xr:uid="{00000000-0005-0000-0000-000000660000}"/>
    <cellStyle name="Currency 7 3 2 3 2 2 2 6" xfId="26145" xr:uid="{00000000-0005-0000-0000-000001660000}"/>
    <cellStyle name="Currency 7 3 2 3 2 2 3" xfId="26146" xr:uid="{00000000-0005-0000-0000-000002660000}"/>
    <cellStyle name="Currency 7 3 2 3 2 2 4" xfId="26147" xr:uid="{00000000-0005-0000-0000-000003660000}"/>
    <cellStyle name="Currency 7 3 2 3 2 2 5" xfId="26148" xr:uid="{00000000-0005-0000-0000-000004660000}"/>
    <cellStyle name="Currency 7 3 2 3 2 2 6" xfId="26149" xr:uid="{00000000-0005-0000-0000-000005660000}"/>
    <cellStyle name="Currency 7 3 2 3 2 2 7" xfId="26150" xr:uid="{00000000-0005-0000-0000-000006660000}"/>
    <cellStyle name="Currency 7 3 2 3 2 3" xfId="26151" xr:uid="{00000000-0005-0000-0000-000007660000}"/>
    <cellStyle name="Currency 7 3 2 3 2 3 2" xfId="26152" xr:uid="{00000000-0005-0000-0000-000008660000}"/>
    <cellStyle name="Currency 7 3 2 3 2 3 3" xfId="26153" xr:uid="{00000000-0005-0000-0000-000009660000}"/>
    <cellStyle name="Currency 7 3 2 3 2 3 4" xfId="26154" xr:uid="{00000000-0005-0000-0000-00000A660000}"/>
    <cellStyle name="Currency 7 3 2 3 2 3 5" xfId="26155" xr:uid="{00000000-0005-0000-0000-00000B660000}"/>
    <cellStyle name="Currency 7 3 2 3 2 3 6" xfId="26156" xr:uid="{00000000-0005-0000-0000-00000C660000}"/>
    <cellStyle name="Currency 7 3 2 3 2 4" xfId="26157" xr:uid="{00000000-0005-0000-0000-00000D660000}"/>
    <cellStyle name="Currency 7 3 2 3 2 5" xfId="26158" xr:uid="{00000000-0005-0000-0000-00000E660000}"/>
    <cellStyle name="Currency 7 3 2 3 2 6" xfId="26159" xr:uid="{00000000-0005-0000-0000-00000F660000}"/>
    <cellStyle name="Currency 7 3 2 3 2 7" xfId="26160" xr:uid="{00000000-0005-0000-0000-000010660000}"/>
    <cellStyle name="Currency 7 3 2 3 2 8" xfId="26161" xr:uid="{00000000-0005-0000-0000-000011660000}"/>
    <cellStyle name="Currency 7 3 2 3 3" xfId="26162" xr:uid="{00000000-0005-0000-0000-000012660000}"/>
    <cellStyle name="Currency 7 3 2 3 3 2" xfId="26163" xr:uid="{00000000-0005-0000-0000-000013660000}"/>
    <cellStyle name="Currency 7 3 2 3 3 2 2" xfId="26164" xr:uid="{00000000-0005-0000-0000-000014660000}"/>
    <cellStyle name="Currency 7 3 2 3 3 2 3" xfId="26165" xr:uid="{00000000-0005-0000-0000-000015660000}"/>
    <cellStyle name="Currency 7 3 2 3 3 2 4" xfId="26166" xr:uid="{00000000-0005-0000-0000-000016660000}"/>
    <cellStyle name="Currency 7 3 2 3 3 2 5" xfId="26167" xr:uid="{00000000-0005-0000-0000-000017660000}"/>
    <cellStyle name="Currency 7 3 2 3 3 2 6" xfId="26168" xr:uid="{00000000-0005-0000-0000-000018660000}"/>
    <cellStyle name="Currency 7 3 2 3 3 3" xfId="26169" xr:uid="{00000000-0005-0000-0000-000019660000}"/>
    <cellStyle name="Currency 7 3 2 3 3 4" xfId="26170" xr:uid="{00000000-0005-0000-0000-00001A660000}"/>
    <cellStyle name="Currency 7 3 2 3 3 5" xfId="26171" xr:uid="{00000000-0005-0000-0000-00001B660000}"/>
    <cellStyle name="Currency 7 3 2 3 3 6" xfId="26172" xr:uid="{00000000-0005-0000-0000-00001C660000}"/>
    <cellStyle name="Currency 7 3 2 3 3 7" xfId="26173" xr:uid="{00000000-0005-0000-0000-00001D660000}"/>
    <cellStyle name="Currency 7 3 2 3 4" xfId="26174" xr:uid="{00000000-0005-0000-0000-00001E660000}"/>
    <cellStyle name="Currency 7 3 2 3 4 2" xfId="26175" xr:uid="{00000000-0005-0000-0000-00001F660000}"/>
    <cellStyle name="Currency 7 3 2 3 4 3" xfId="26176" xr:uid="{00000000-0005-0000-0000-000020660000}"/>
    <cellStyle name="Currency 7 3 2 3 4 4" xfId="26177" xr:uid="{00000000-0005-0000-0000-000021660000}"/>
    <cellStyle name="Currency 7 3 2 3 4 5" xfId="26178" xr:uid="{00000000-0005-0000-0000-000022660000}"/>
    <cellStyle name="Currency 7 3 2 3 4 6" xfId="26179" xr:uid="{00000000-0005-0000-0000-000023660000}"/>
    <cellStyle name="Currency 7 3 2 3 5" xfId="26180" xr:uid="{00000000-0005-0000-0000-000024660000}"/>
    <cellStyle name="Currency 7 3 2 3 6" xfId="26181" xr:uid="{00000000-0005-0000-0000-000025660000}"/>
    <cellStyle name="Currency 7 3 2 3 7" xfId="26182" xr:uid="{00000000-0005-0000-0000-000026660000}"/>
    <cellStyle name="Currency 7 3 2 3 8" xfId="26183" xr:uid="{00000000-0005-0000-0000-000027660000}"/>
    <cellStyle name="Currency 7 3 2 3 9" xfId="26184" xr:uid="{00000000-0005-0000-0000-000028660000}"/>
    <cellStyle name="Currency 7 3 2 4" xfId="26185" xr:uid="{00000000-0005-0000-0000-000029660000}"/>
    <cellStyle name="Currency 7 3 2 4 2" xfId="26186" xr:uid="{00000000-0005-0000-0000-00002A660000}"/>
    <cellStyle name="Currency 7 3 2 4 2 2" xfId="26187" xr:uid="{00000000-0005-0000-0000-00002B660000}"/>
    <cellStyle name="Currency 7 3 2 4 2 2 2" xfId="26188" xr:uid="{00000000-0005-0000-0000-00002C660000}"/>
    <cellStyle name="Currency 7 3 2 4 2 2 2 2" xfId="26189" xr:uid="{00000000-0005-0000-0000-00002D660000}"/>
    <cellStyle name="Currency 7 3 2 4 2 2 2 3" xfId="26190" xr:uid="{00000000-0005-0000-0000-00002E660000}"/>
    <cellStyle name="Currency 7 3 2 4 2 2 2 4" xfId="26191" xr:uid="{00000000-0005-0000-0000-00002F660000}"/>
    <cellStyle name="Currency 7 3 2 4 2 2 2 5" xfId="26192" xr:uid="{00000000-0005-0000-0000-000030660000}"/>
    <cellStyle name="Currency 7 3 2 4 2 2 2 6" xfId="26193" xr:uid="{00000000-0005-0000-0000-000031660000}"/>
    <cellStyle name="Currency 7 3 2 4 2 2 3" xfId="26194" xr:uid="{00000000-0005-0000-0000-000032660000}"/>
    <cellStyle name="Currency 7 3 2 4 2 2 4" xfId="26195" xr:uid="{00000000-0005-0000-0000-000033660000}"/>
    <cellStyle name="Currency 7 3 2 4 2 2 5" xfId="26196" xr:uid="{00000000-0005-0000-0000-000034660000}"/>
    <cellStyle name="Currency 7 3 2 4 2 2 6" xfId="26197" xr:uid="{00000000-0005-0000-0000-000035660000}"/>
    <cellStyle name="Currency 7 3 2 4 2 2 7" xfId="26198" xr:uid="{00000000-0005-0000-0000-000036660000}"/>
    <cellStyle name="Currency 7 3 2 4 2 3" xfId="26199" xr:uid="{00000000-0005-0000-0000-000037660000}"/>
    <cellStyle name="Currency 7 3 2 4 2 3 2" xfId="26200" xr:uid="{00000000-0005-0000-0000-000038660000}"/>
    <cellStyle name="Currency 7 3 2 4 2 3 3" xfId="26201" xr:uid="{00000000-0005-0000-0000-000039660000}"/>
    <cellStyle name="Currency 7 3 2 4 2 3 4" xfId="26202" xr:uid="{00000000-0005-0000-0000-00003A660000}"/>
    <cellStyle name="Currency 7 3 2 4 2 3 5" xfId="26203" xr:uid="{00000000-0005-0000-0000-00003B660000}"/>
    <cellStyle name="Currency 7 3 2 4 2 3 6" xfId="26204" xr:uid="{00000000-0005-0000-0000-00003C660000}"/>
    <cellStyle name="Currency 7 3 2 4 2 4" xfId="26205" xr:uid="{00000000-0005-0000-0000-00003D660000}"/>
    <cellStyle name="Currency 7 3 2 4 2 5" xfId="26206" xr:uid="{00000000-0005-0000-0000-00003E660000}"/>
    <cellStyle name="Currency 7 3 2 4 2 6" xfId="26207" xr:uid="{00000000-0005-0000-0000-00003F660000}"/>
    <cellStyle name="Currency 7 3 2 4 2 7" xfId="26208" xr:uid="{00000000-0005-0000-0000-000040660000}"/>
    <cellStyle name="Currency 7 3 2 4 2 8" xfId="26209" xr:uid="{00000000-0005-0000-0000-000041660000}"/>
    <cellStyle name="Currency 7 3 2 4 3" xfId="26210" xr:uid="{00000000-0005-0000-0000-000042660000}"/>
    <cellStyle name="Currency 7 3 2 4 3 2" xfId="26211" xr:uid="{00000000-0005-0000-0000-000043660000}"/>
    <cellStyle name="Currency 7 3 2 4 3 2 2" xfId="26212" xr:uid="{00000000-0005-0000-0000-000044660000}"/>
    <cellStyle name="Currency 7 3 2 4 3 2 3" xfId="26213" xr:uid="{00000000-0005-0000-0000-000045660000}"/>
    <cellStyle name="Currency 7 3 2 4 3 2 4" xfId="26214" xr:uid="{00000000-0005-0000-0000-000046660000}"/>
    <cellStyle name="Currency 7 3 2 4 3 2 5" xfId="26215" xr:uid="{00000000-0005-0000-0000-000047660000}"/>
    <cellStyle name="Currency 7 3 2 4 3 2 6" xfId="26216" xr:uid="{00000000-0005-0000-0000-000048660000}"/>
    <cellStyle name="Currency 7 3 2 4 3 3" xfId="26217" xr:uid="{00000000-0005-0000-0000-000049660000}"/>
    <cellStyle name="Currency 7 3 2 4 3 4" xfId="26218" xr:uid="{00000000-0005-0000-0000-00004A660000}"/>
    <cellStyle name="Currency 7 3 2 4 3 5" xfId="26219" xr:uid="{00000000-0005-0000-0000-00004B660000}"/>
    <cellStyle name="Currency 7 3 2 4 3 6" xfId="26220" xr:uid="{00000000-0005-0000-0000-00004C660000}"/>
    <cellStyle name="Currency 7 3 2 4 3 7" xfId="26221" xr:uid="{00000000-0005-0000-0000-00004D660000}"/>
    <cellStyle name="Currency 7 3 2 4 4" xfId="26222" xr:uid="{00000000-0005-0000-0000-00004E660000}"/>
    <cellStyle name="Currency 7 3 2 4 4 2" xfId="26223" xr:uid="{00000000-0005-0000-0000-00004F660000}"/>
    <cellStyle name="Currency 7 3 2 4 4 3" xfId="26224" xr:uid="{00000000-0005-0000-0000-000050660000}"/>
    <cellStyle name="Currency 7 3 2 4 4 4" xfId="26225" xr:uid="{00000000-0005-0000-0000-000051660000}"/>
    <cellStyle name="Currency 7 3 2 4 4 5" xfId="26226" xr:uid="{00000000-0005-0000-0000-000052660000}"/>
    <cellStyle name="Currency 7 3 2 4 4 6" xfId="26227" xr:uid="{00000000-0005-0000-0000-000053660000}"/>
    <cellStyle name="Currency 7 3 2 4 5" xfId="26228" xr:uid="{00000000-0005-0000-0000-000054660000}"/>
    <cellStyle name="Currency 7 3 2 4 6" xfId="26229" xr:uid="{00000000-0005-0000-0000-000055660000}"/>
    <cellStyle name="Currency 7 3 2 4 7" xfId="26230" xr:uid="{00000000-0005-0000-0000-000056660000}"/>
    <cellStyle name="Currency 7 3 2 4 8" xfId="26231" xr:uid="{00000000-0005-0000-0000-000057660000}"/>
    <cellStyle name="Currency 7 3 2 4 9" xfId="26232" xr:uid="{00000000-0005-0000-0000-000058660000}"/>
    <cellStyle name="Currency 7 3 2 5" xfId="26233" xr:uid="{00000000-0005-0000-0000-000059660000}"/>
    <cellStyle name="Currency 7 3 2 5 2" xfId="26234" xr:uid="{00000000-0005-0000-0000-00005A660000}"/>
    <cellStyle name="Currency 7 3 2 5 2 2" xfId="26235" xr:uid="{00000000-0005-0000-0000-00005B660000}"/>
    <cellStyle name="Currency 7 3 2 5 2 2 2" xfId="26236" xr:uid="{00000000-0005-0000-0000-00005C660000}"/>
    <cellStyle name="Currency 7 3 2 5 2 2 2 2" xfId="26237" xr:uid="{00000000-0005-0000-0000-00005D660000}"/>
    <cellStyle name="Currency 7 3 2 5 2 2 2 3" xfId="26238" xr:uid="{00000000-0005-0000-0000-00005E660000}"/>
    <cellStyle name="Currency 7 3 2 5 2 2 2 4" xfId="26239" xr:uid="{00000000-0005-0000-0000-00005F660000}"/>
    <cellStyle name="Currency 7 3 2 5 2 2 2 5" xfId="26240" xr:uid="{00000000-0005-0000-0000-000060660000}"/>
    <cellStyle name="Currency 7 3 2 5 2 2 2 6" xfId="26241" xr:uid="{00000000-0005-0000-0000-000061660000}"/>
    <cellStyle name="Currency 7 3 2 5 2 2 3" xfId="26242" xr:uid="{00000000-0005-0000-0000-000062660000}"/>
    <cellStyle name="Currency 7 3 2 5 2 2 4" xfId="26243" xr:uid="{00000000-0005-0000-0000-000063660000}"/>
    <cellStyle name="Currency 7 3 2 5 2 2 5" xfId="26244" xr:uid="{00000000-0005-0000-0000-000064660000}"/>
    <cellStyle name="Currency 7 3 2 5 2 2 6" xfId="26245" xr:uid="{00000000-0005-0000-0000-000065660000}"/>
    <cellStyle name="Currency 7 3 2 5 2 2 7" xfId="26246" xr:uid="{00000000-0005-0000-0000-000066660000}"/>
    <cellStyle name="Currency 7 3 2 5 2 3" xfId="26247" xr:uid="{00000000-0005-0000-0000-000067660000}"/>
    <cellStyle name="Currency 7 3 2 5 2 3 2" xfId="26248" xr:uid="{00000000-0005-0000-0000-000068660000}"/>
    <cellStyle name="Currency 7 3 2 5 2 3 3" xfId="26249" xr:uid="{00000000-0005-0000-0000-000069660000}"/>
    <cellStyle name="Currency 7 3 2 5 2 3 4" xfId="26250" xr:uid="{00000000-0005-0000-0000-00006A660000}"/>
    <cellStyle name="Currency 7 3 2 5 2 3 5" xfId="26251" xr:uid="{00000000-0005-0000-0000-00006B660000}"/>
    <cellStyle name="Currency 7 3 2 5 2 3 6" xfId="26252" xr:uid="{00000000-0005-0000-0000-00006C660000}"/>
    <cellStyle name="Currency 7 3 2 5 2 4" xfId="26253" xr:uid="{00000000-0005-0000-0000-00006D660000}"/>
    <cellStyle name="Currency 7 3 2 5 2 5" xfId="26254" xr:uid="{00000000-0005-0000-0000-00006E660000}"/>
    <cellStyle name="Currency 7 3 2 5 2 6" xfId="26255" xr:uid="{00000000-0005-0000-0000-00006F660000}"/>
    <cellStyle name="Currency 7 3 2 5 2 7" xfId="26256" xr:uid="{00000000-0005-0000-0000-000070660000}"/>
    <cellStyle name="Currency 7 3 2 5 2 8" xfId="26257" xr:uid="{00000000-0005-0000-0000-000071660000}"/>
    <cellStyle name="Currency 7 3 2 5 3" xfId="26258" xr:uid="{00000000-0005-0000-0000-000072660000}"/>
    <cellStyle name="Currency 7 3 2 5 3 2" xfId="26259" xr:uid="{00000000-0005-0000-0000-000073660000}"/>
    <cellStyle name="Currency 7 3 2 5 3 2 2" xfId="26260" xr:uid="{00000000-0005-0000-0000-000074660000}"/>
    <cellStyle name="Currency 7 3 2 5 3 2 3" xfId="26261" xr:uid="{00000000-0005-0000-0000-000075660000}"/>
    <cellStyle name="Currency 7 3 2 5 3 2 4" xfId="26262" xr:uid="{00000000-0005-0000-0000-000076660000}"/>
    <cellStyle name="Currency 7 3 2 5 3 2 5" xfId="26263" xr:uid="{00000000-0005-0000-0000-000077660000}"/>
    <cellStyle name="Currency 7 3 2 5 3 2 6" xfId="26264" xr:uid="{00000000-0005-0000-0000-000078660000}"/>
    <cellStyle name="Currency 7 3 2 5 3 3" xfId="26265" xr:uid="{00000000-0005-0000-0000-000079660000}"/>
    <cellStyle name="Currency 7 3 2 5 3 4" xfId="26266" xr:uid="{00000000-0005-0000-0000-00007A660000}"/>
    <cellStyle name="Currency 7 3 2 5 3 5" xfId="26267" xr:uid="{00000000-0005-0000-0000-00007B660000}"/>
    <cellStyle name="Currency 7 3 2 5 3 6" xfId="26268" xr:uid="{00000000-0005-0000-0000-00007C660000}"/>
    <cellStyle name="Currency 7 3 2 5 3 7" xfId="26269" xr:uid="{00000000-0005-0000-0000-00007D660000}"/>
    <cellStyle name="Currency 7 3 2 5 4" xfId="26270" xr:uid="{00000000-0005-0000-0000-00007E660000}"/>
    <cellStyle name="Currency 7 3 2 5 4 2" xfId="26271" xr:uid="{00000000-0005-0000-0000-00007F660000}"/>
    <cellStyle name="Currency 7 3 2 5 4 3" xfId="26272" xr:uid="{00000000-0005-0000-0000-000080660000}"/>
    <cellStyle name="Currency 7 3 2 5 4 4" xfId="26273" xr:uid="{00000000-0005-0000-0000-000081660000}"/>
    <cellStyle name="Currency 7 3 2 5 4 5" xfId="26274" xr:uid="{00000000-0005-0000-0000-000082660000}"/>
    <cellStyle name="Currency 7 3 2 5 4 6" xfId="26275" xr:uid="{00000000-0005-0000-0000-000083660000}"/>
    <cellStyle name="Currency 7 3 2 5 5" xfId="26276" xr:uid="{00000000-0005-0000-0000-000084660000}"/>
    <cellStyle name="Currency 7 3 2 5 6" xfId="26277" xr:uid="{00000000-0005-0000-0000-000085660000}"/>
    <cellStyle name="Currency 7 3 2 5 7" xfId="26278" xr:uid="{00000000-0005-0000-0000-000086660000}"/>
    <cellStyle name="Currency 7 3 2 5 8" xfId="26279" xr:uid="{00000000-0005-0000-0000-000087660000}"/>
    <cellStyle name="Currency 7 3 2 5 9" xfId="26280" xr:uid="{00000000-0005-0000-0000-000088660000}"/>
    <cellStyle name="Currency 7 3 2 6" xfId="26281" xr:uid="{00000000-0005-0000-0000-000089660000}"/>
    <cellStyle name="Currency 7 3 2 6 2" xfId="26282" xr:uid="{00000000-0005-0000-0000-00008A660000}"/>
    <cellStyle name="Currency 7 3 2 6 2 2" xfId="26283" xr:uid="{00000000-0005-0000-0000-00008B660000}"/>
    <cellStyle name="Currency 7 3 2 6 2 2 2" xfId="26284" xr:uid="{00000000-0005-0000-0000-00008C660000}"/>
    <cellStyle name="Currency 7 3 2 6 2 2 2 2" xfId="26285" xr:uid="{00000000-0005-0000-0000-00008D660000}"/>
    <cellStyle name="Currency 7 3 2 6 2 2 2 3" xfId="26286" xr:uid="{00000000-0005-0000-0000-00008E660000}"/>
    <cellStyle name="Currency 7 3 2 6 2 2 2 4" xfId="26287" xr:uid="{00000000-0005-0000-0000-00008F660000}"/>
    <cellStyle name="Currency 7 3 2 6 2 2 2 5" xfId="26288" xr:uid="{00000000-0005-0000-0000-000090660000}"/>
    <cellStyle name="Currency 7 3 2 6 2 2 2 6" xfId="26289" xr:uid="{00000000-0005-0000-0000-000091660000}"/>
    <cellStyle name="Currency 7 3 2 6 2 2 3" xfId="26290" xr:uid="{00000000-0005-0000-0000-000092660000}"/>
    <cellStyle name="Currency 7 3 2 6 2 2 4" xfId="26291" xr:uid="{00000000-0005-0000-0000-000093660000}"/>
    <cellStyle name="Currency 7 3 2 6 2 2 5" xfId="26292" xr:uid="{00000000-0005-0000-0000-000094660000}"/>
    <cellStyle name="Currency 7 3 2 6 2 2 6" xfId="26293" xr:uid="{00000000-0005-0000-0000-000095660000}"/>
    <cellStyle name="Currency 7 3 2 6 2 2 7" xfId="26294" xr:uid="{00000000-0005-0000-0000-000096660000}"/>
    <cellStyle name="Currency 7 3 2 6 2 3" xfId="26295" xr:uid="{00000000-0005-0000-0000-000097660000}"/>
    <cellStyle name="Currency 7 3 2 6 2 3 2" xfId="26296" xr:uid="{00000000-0005-0000-0000-000098660000}"/>
    <cellStyle name="Currency 7 3 2 6 2 3 3" xfId="26297" xr:uid="{00000000-0005-0000-0000-000099660000}"/>
    <cellStyle name="Currency 7 3 2 6 2 3 4" xfId="26298" xr:uid="{00000000-0005-0000-0000-00009A660000}"/>
    <cellStyle name="Currency 7 3 2 6 2 3 5" xfId="26299" xr:uid="{00000000-0005-0000-0000-00009B660000}"/>
    <cellStyle name="Currency 7 3 2 6 2 3 6" xfId="26300" xr:uid="{00000000-0005-0000-0000-00009C660000}"/>
    <cellStyle name="Currency 7 3 2 6 2 4" xfId="26301" xr:uid="{00000000-0005-0000-0000-00009D660000}"/>
    <cellStyle name="Currency 7 3 2 6 2 5" xfId="26302" xr:uid="{00000000-0005-0000-0000-00009E660000}"/>
    <cellStyle name="Currency 7 3 2 6 2 6" xfId="26303" xr:uid="{00000000-0005-0000-0000-00009F660000}"/>
    <cellStyle name="Currency 7 3 2 6 2 7" xfId="26304" xr:uid="{00000000-0005-0000-0000-0000A0660000}"/>
    <cellStyle name="Currency 7 3 2 6 2 8" xfId="26305" xr:uid="{00000000-0005-0000-0000-0000A1660000}"/>
    <cellStyle name="Currency 7 3 2 6 3" xfId="26306" xr:uid="{00000000-0005-0000-0000-0000A2660000}"/>
    <cellStyle name="Currency 7 3 2 6 3 2" xfId="26307" xr:uid="{00000000-0005-0000-0000-0000A3660000}"/>
    <cellStyle name="Currency 7 3 2 6 3 2 2" xfId="26308" xr:uid="{00000000-0005-0000-0000-0000A4660000}"/>
    <cellStyle name="Currency 7 3 2 6 3 2 3" xfId="26309" xr:uid="{00000000-0005-0000-0000-0000A5660000}"/>
    <cellStyle name="Currency 7 3 2 6 3 2 4" xfId="26310" xr:uid="{00000000-0005-0000-0000-0000A6660000}"/>
    <cellStyle name="Currency 7 3 2 6 3 2 5" xfId="26311" xr:uid="{00000000-0005-0000-0000-0000A7660000}"/>
    <cellStyle name="Currency 7 3 2 6 3 2 6" xfId="26312" xr:uid="{00000000-0005-0000-0000-0000A8660000}"/>
    <cellStyle name="Currency 7 3 2 6 3 3" xfId="26313" xr:uid="{00000000-0005-0000-0000-0000A9660000}"/>
    <cellStyle name="Currency 7 3 2 6 3 4" xfId="26314" xr:uid="{00000000-0005-0000-0000-0000AA660000}"/>
    <cellStyle name="Currency 7 3 2 6 3 5" xfId="26315" xr:uid="{00000000-0005-0000-0000-0000AB660000}"/>
    <cellStyle name="Currency 7 3 2 6 3 6" xfId="26316" xr:uid="{00000000-0005-0000-0000-0000AC660000}"/>
    <cellStyle name="Currency 7 3 2 6 3 7" xfId="26317" xr:uid="{00000000-0005-0000-0000-0000AD660000}"/>
    <cellStyle name="Currency 7 3 2 6 4" xfId="26318" xr:uid="{00000000-0005-0000-0000-0000AE660000}"/>
    <cellStyle name="Currency 7 3 2 6 4 2" xfId="26319" xr:uid="{00000000-0005-0000-0000-0000AF660000}"/>
    <cellStyle name="Currency 7 3 2 6 4 3" xfId="26320" xr:uid="{00000000-0005-0000-0000-0000B0660000}"/>
    <cellStyle name="Currency 7 3 2 6 4 4" xfId="26321" xr:uid="{00000000-0005-0000-0000-0000B1660000}"/>
    <cellStyle name="Currency 7 3 2 6 4 5" xfId="26322" xr:uid="{00000000-0005-0000-0000-0000B2660000}"/>
    <cellStyle name="Currency 7 3 2 6 4 6" xfId="26323" xr:uid="{00000000-0005-0000-0000-0000B3660000}"/>
    <cellStyle name="Currency 7 3 2 6 5" xfId="26324" xr:uid="{00000000-0005-0000-0000-0000B4660000}"/>
    <cellStyle name="Currency 7 3 2 6 6" xfId="26325" xr:uid="{00000000-0005-0000-0000-0000B5660000}"/>
    <cellStyle name="Currency 7 3 2 6 7" xfId="26326" xr:uid="{00000000-0005-0000-0000-0000B6660000}"/>
    <cellStyle name="Currency 7 3 2 6 8" xfId="26327" xr:uid="{00000000-0005-0000-0000-0000B7660000}"/>
    <cellStyle name="Currency 7 3 2 6 9" xfId="26328" xr:uid="{00000000-0005-0000-0000-0000B8660000}"/>
    <cellStyle name="Currency 7 3 2 7" xfId="26329" xr:uid="{00000000-0005-0000-0000-0000B9660000}"/>
    <cellStyle name="Currency 7 3 2 7 2" xfId="26330" xr:uid="{00000000-0005-0000-0000-0000BA660000}"/>
    <cellStyle name="Currency 7 3 2 7 2 2" xfId="26331" xr:uid="{00000000-0005-0000-0000-0000BB660000}"/>
    <cellStyle name="Currency 7 3 2 7 2 2 2" xfId="26332" xr:uid="{00000000-0005-0000-0000-0000BC660000}"/>
    <cellStyle name="Currency 7 3 2 7 2 2 3" xfId="26333" xr:uid="{00000000-0005-0000-0000-0000BD660000}"/>
    <cellStyle name="Currency 7 3 2 7 2 2 4" xfId="26334" xr:uid="{00000000-0005-0000-0000-0000BE660000}"/>
    <cellStyle name="Currency 7 3 2 7 2 2 5" xfId="26335" xr:uid="{00000000-0005-0000-0000-0000BF660000}"/>
    <cellStyle name="Currency 7 3 2 7 2 2 6" xfId="26336" xr:uid="{00000000-0005-0000-0000-0000C0660000}"/>
    <cellStyle name="Currency 7 3 2 7 2 3" xfId="26337" xr:uid="{00000000-0005-0000-0000-0000C1660000}"/>
    <cellStyle name="Currency 7 3 2 7 2 4" xfId="26338" xr:uid="{00000000-0005-0000-0000-0000C2660000}"/>
    <cellStyle name="Currency 7 3 2 7 2 5" xfId="26339" xr:uid="{00000000-0005-0000-0000-0000C3660000}"/>
    <cellStyle name="Currency 7 3 2 7 2 6" xfId="26340" xr:uid="{00000000-0005-0000-0000-0000C4660000}"/>
    <cellStyle name="Currency 7 3 2 7 2 7" xfId="26341" xr:uid="{00000000-0005-0000-0000-0000C5660000}"/>
    <cellStyle name="Currency 7 3 2 7 3" xfId="26342" xr:uid="{00000000-0005-0000-0000-0000C6660000}"/>
    <cellStyle name="Currency 7 3 2 7 3 2" xfId="26343" xr:uid="{00000000-0005-0000-0000-0000C7660000}"/>
    <cellStyle name="Currency 7 3 2 7 3 3" xfId="26344" xr:uid="{00000000-0005-0000-0000-0000C8660000}"/>
    <cellStyle name="Currency 7 3 2 7 3 4" xfId="26345" xr:uid="{00000000-0005-0000-0000-0000C9660000}"/>
    <cellStyle name="Currency 7 3 2 7 3 5" xfId="26346" xr:uid="{00000000-0005-0000-0000-0000CA660000}"/>
    <cellStyle name="Currency 7 3 2 7 3 6" xfId="26347" xr:uid="{00000000-0005-0000-0000-0000CB660000}"/>
    <cellStyle name="Currency 7 3 2 7 4" xfId="26348" xr:uid="{00000000-0005-0000-0000-0000CC660000}"/>
    <cellStyle name="Currency 7 3 2 7 5" xfId="26349" xr:uid="{00000000-0005-0000-0000-0000CD660000}"/>
    <cellStyle name="Currency 7 3 2 7 6" xfId="26350" xr:uid="{00000000-0005-0000-0000-0000CE660000}"/>
    <cellStyle name="Currency 7 3 2 7 7" xfId="26351" xr:uid="{00000000-0005-0000-0000-0000CF660000}"/>
    <cellStyle name="Currency 7 3 2 7 8" xfId="26352" xr:uid="{00000000-0005-0000-0000-0000D0660000}"/>
    <cellStyle name="Currency 7 3 2 8" xfId="26353" xr:uid="{00000000-0005-0000-0000-0000D1660000}"/>
    <cellStyle name="Currency 7 3 2 8 2" xfId="26354" xr:uid="{00000000-0005-0000-0000-0000D2660000}"/>
    <cellStyle name="Currency 7 3 2 8 2 2" xfId="26355" xr:uid="{00000000-0005-0000-0000-0000D3660000}"/>
    <cellStyle name="Currency 7 3 2 8 2 3" xfId="26356" xr:uid="{00000000-0005-0000-0000-0000D4660000}"/>
    <cellStyle name="Currency 7 3 2 8 2 4" xfId="26357" xr:uid="{00000000-0005-0000-0000-0000D5660000}"/>
    <cellStyle name="Currency 7 3 2 8 2 5" xfId="26358" xr:uid="{00000000-0005-0000-0000-0000D6660000}"/>
    <cellStyle name="Currency 7 3 2 8 2 6" xfId="26359" xr:uid="{00000000-0005-0000-0000-0000D7660000}"/>
    <cellStyle name="Currency 7 3 2 8 3" xfId="26360" xr:uid="{00000000-0005-0000-0000-0000D8660000}"/>
    <cellStyle name="Currency 7 3 2 8 4" xfId="26361" xr:uid="{00000000-0005-0000-0000-0000D9660000}"/>
    <cellStyle name="Currency 7 3 2 8 5" xfId="26362" xr:uid="{00000000-0005-0000-0000-0000DA660000}"/>
    <cellStyle name="Currency 7 3 2 8 6" xfId="26363" xr:uid="{00000000-0005-0000-0000-0000DB660000}"/>
    <cellStyle name="Currency 7 3 2 8 7" xfId="26364" xr:uid="{00000000-0005-0000-0000-0000DC660000}"/>
    <cellStyle name="Currency 7 3 2 9" xfId="26365" xr:uid="{00000000-0005-0000-0000-0000DD660000}"/>
    <cellStyle name="Currency 7 3 2 9 2" xfId="26366" xr:uid="{00000000-0005-0000-0000-0000DE660000}"/>
    <cellStyle name="Currency 7 3 2 9 3" xfId="26367" xr:uid="{00000000-0005-0000-0000-0000DF660000}"/>
    <cellStyle name="Currency 7 3 2 9 4" xfId="26368" xr:uid="{00000000-0005-0000-0000-0000E0660000}"/>
    <cellStyle name="Currency 7 3 2 9 5" xfId="26369" xr:uid="{00000000-0005-0000-0000-0000E1660000}"/>
    <cellStyle name="Currency 7 3 2 9 6" xfId="26370" xr:uid="{00000000-0005-0000-0000-0000E2660000}"/>
    <cellStyle name="Currency 7 3 3" xfId="26371" xr:uid="{00000000-0005-0000-0000-0000E3660000}"/>
    <cellStyle name="Currency 7 3 3 2" xfId="26372" xr:uid="{00000000-0005-0000-0000-0000E4660000}"/>
    <cellStyle name="Currency 7 3 3 2 2" xfId="26373" xr:uid="{00000000-0005-0000-0000-0000E5660000}"/>
    <cellStyle name="Currency 7 3 3 2 2 2" xfId="26374" xr:uid="{00000000-0005-0000-0000-0000E6660000}"/>
    <cellStyle name="Currency 7 3 3 2 2 2 2" xfId="26375" xr:uid="{00000000-0005-0000-0000-0000E7660000}"/>
    <cellStyle name="Currency 7 3 3 2 2 2 3" xfId="26376" xr:uid="{00000000-0005-0000-0000-0000E8660000}"/>
    <cellStyle name="Currency 7 3 3 2 2 2 4" xfId="26377" xr:uid="{00000000-0005-0000-0000-0000E9660000}"/>
    <cellStyle name="Currency 7 3 3 2 2 2 5" xfId="26378" xr:uid="{00000000-0005-0000-0000-0000EA660000}"/>
    <cellStyle name="Currency 7 3 3 2 2 2 6" xfId="26379" xr:uid="{00000000-0005-0000-0000-0000EB660000}"/>
    <cellStyle name="Currency 7 3 3 2 2 3" xfId="26380" xr:uid="{00000000-0005-0000-0000-0000EC660000}"/>
    <cellStyle name="Currency 7 3 3 2 2 4" xfId="26381" xr:uid="{00000000-0005-0000-0000-0000ED660000}"/>
    <cellStyle name="Currency 7 3 3 2 2 5" xfId="26382" xr:uid="{00000000-0005-0000-0000-0000EE660000}"/>
    <cellStyle name="Currency 7 3 3 2 2 6" xfId="26383" xr:uid="{00000000-0005-0000-0000-0000EF660000}"/>
    <cellStyle name="Currency 7 3 3 2 2 7" xfId="26384" xr:uid="{00000000-0005-0000-0000-0000F0660000}"/>
    <cellStyle name="Currency 7 3 3 2 3" xfId="26385" xr:uid="{00000000-0005-0000-0000-0000F1660000}"/>
    <cellStyle name="Currency 7 3 3 2 3 2" xfId="26386" xr:uid="{00000000-0005-0000-0000-0000F2660000}"/>
    <cellStyle name="Currency 7 3 3 2 3 3" xfId="26387" xr:uid="{00000000-0005-0000-0000-0000F3660000}"/>
    <cellStyle name="Currency 7 3 3 2 3 4" xfId="26388" xr:uid="{00000000-0005-0000-0000-0000F4660000}"/>
    <cellStyle name="Currency 7 3 3 2 3 5" xfId="26389" xr:uid="{00000000-0005-0000-0000-0000F5660000}"/>
    <cellStyle name="Currency 7 3 3 2 3 6" xfId="26390" xr:uid="{00000000-0005-0000-0000-0000F6660000}"/>
    <cellStyle name="Currency 7 3 3 2 4" xfId="26391" xr:uid="{00000000-0005-0000-0000-0000F7660000}"/>
    <cellStyle name="Currency 7 3 3 2 5" xfId="26392" xr:uid="{00000000-0005-0000-0000-0000F8660000}"/>
    <cellStyle name="Currency 7 3 3 2 6" xfId="26393" xr:uid="{00000000-0005-0000-0000-0000F9660000}"/>
    <cellStyle name="Currency 7 3 3 2 7" xfId="26394" xr:uid="{00000000-0005-0000-0000-0000FA660000}"/>
    <cellStyle name="Currency 7 3 3 2 8" xfId="26395" xr:uid="{00000000-0005-0000-0000-0000FB660000}"/>
    <cellStyle name="Currency 7 3 3 3" xfId="26396" xr:uid="{00000000-0005-0000-0000-0000FC660000}"/>
    <cellStyle name="Currency 7 3 3 3 2" xfId="26397" xr:uid="{00000000-0005-0000-0000-0000FD660000}"/>
    <cellStyle name="Currency 7 3 3 3 2 2" xfId="26398" xr:uid="{00000000-0005-0000-0000-0000FE660000}"/>
    <cellStyle name="Currency 7 3 3 3 2 3" xfId="26399" xr:uid="{00000000-0005-0000-0000-0000FF660000}"/>
    <cellStyle name="Currency 7 3 3 3 2 4" xfId="26400" xr:uid="{00000000-0005-0000-0000-000000670000}"/>
    <cellStyle name="Currency 7 3 3 3 2 5" xfId="26401" xr:uid="{00000000-0005-0000-0000-000001670000}"/>
    <cellStyle name="Currency 7 3 3 3 2 6" xfId="26402" xr:uid="{00000000-0005-0000-0000-000002670000}"/>
    <cellStyle name="Currency 7 3 3 3 3" xfId="26403" xr:uid="{00000000-0005-0000-0000-000003670000}"/>
    <cellStyle name="Currency 7 3 3 3 4" xfId="26404" xr:uid="{00000000-0005-0000-0000-000004670000}"/>
    <cellStyle name="Currency 7 3 3 3 5" xfId="26405" xr:uid="{00000000-0005-0000-0000-000005670000}"/>
    <cellStyle name="Currency 7 3 3 3 6" xfId="26406" xr:uid="{00000000-0005-0000-0000-000006670000}"/>
    <cellStyle name="Currency 7 3 3 3 7" xfId="26407" xr:uid="{00000000-0005-0000-0000-000007670000}"/>
    <cellStyle name="Currency 7 3 3 4" xfId="26408" xr:uid="{00000000-0005-0000-0000-000008670000}"/>
    <cellStyle name="Currency 7 3 3 4 2" xfId="26409" xr:uid="{00000000-0005-0000-0000-000009670000}"/>
    <cellStyle name="Currency 7 3 3 4 3" xfId="26410" xr:uid="{00000000-0005-0000-0000-00000A670000}"/>
    <cellStyle name="Currency 7 3 3 4 4" xfId="26411" xr:uid="{00000000-0005-0000-0000-00000B670000}"/>
    <cellStyle name="Currency 7 3 3 4 5" xfId="26412" xr:uid="{00000000-0005-0000-0000-00000C670000}"/>
    <cellStyle name="Currency 7 3 3 4 6" xfId="26413" xr:uid="{00000000-0005-0000-0000-00000D670000}"/>
    <cellStyle name="Currency 7 3 3 5" xfId="26414" xr:uid="{00000000-0005-0000-0000-00000E670000}"/>
    <cellStyle name="Currency 7 3 3 6" xfId="26415" xr:uid="{00000000-0005-0000-0000-00000F670000}"/>
    <cellStyle name="Currency 7 3 3 7" xfId="26416" xr:uid="{00000000-0005-0000-0000-000010670000}"/>
    <cellStyle name="Currency 7 3 3 8" xfId="26417" xr:uid="{00000000-0005-0000-0000-000011670000}"/>
    <cellStyle name="Currency 7 3 3 9" xfId="26418" xr:uid="{00000000-0005-0000-0000-000012670000}"/>
    <cellStyle name="Currency 7 3 4" xfId="26419" xr:uid="{00000000-0005-0000-0000-000013670000}"/>
    <cellStyle name="Currency 7 3 4 2" xfId="26420" xr:uid="{00000000-0005-0000-0000-000014670000}"/>
    <cellStyle name="Currency 7 3 4 2 2" xfId="26421" xr:uid="{00000000-0005-0000-0000-000015670000}"/>
    <cellStyle name="Currency 7 3 4 2 2 2" xfId="26422" xr:uid="{00000000-0005-0000-0000-000016670000}"/>
    <cellStyle name="Currency 7 3 4 2 2 2 2" xfId="26423" xr:uid="{00000000-0005-0000-0000-000017670000}"/>
    <cellStyle name="Currency 7 3 4 2 2 2 3" xfId="26424" xr:uid="{00000000-0005-0000-0000-000018670000}"/>
    <cellStyle name="Currency 7 3 4 2 2 2 4" xfId="26425" xr:uid="{00000000-0005-0000-0000-000019670000}"/>
    <cellStyle name="Currency 7 3 4 2 2 2 5" xfId="26426" xr:uid="{00000000-0005-0000-0000-00001A670000}"/>
    <cellStyle name="Currency 7 3 4 2 2 2 6" xfId="26427" xr:uid="{00000000-0005-0000-0000-00001B670000}"/>
    <cellStyle name="Currency 7 3 4 2 2 3" xfId="26428" xr:uid="{00000000-0005-0000-0000-00001C670000}"/>
    <cellStyle name="Currency 7 3 4 2 2 4" xfId="26429" xr:uid="{00000000-0005-0000-0000-00001D670000}"/>
    <cellStyle name="Currency 7 3 4 2 2 5" xfId="26430" xr:uid="{00000000-0005-0000-0000-00001E670000}"/>
    <cellStyle name="Currency 7 3 4 2 2 6" xfId="26431" xr:uid="{00000000-0005-0000-0000-00001F670000}"/>
    <cellStyle name="Currency 7 3 4 2 2 7" xfId="26432" xr:uid="{00000000-0005-0000-0000-000020670000}"/>
    <cellStyle name="Currency 7 3 4 2 3" xfId="26433" xr:uid="{00000000-0005-0000-0000-000021670000}"/>
    <cellStyle name="Currency 7 3 4 2 3 2" xfId="26434" xr:uid="{00000000-0005-0000-0000-000022670000}"/>
    <cellStyle name="Currency 7 3 4 2 3 3" xfId="26435" xr:uid="{00000000-0005-0000-0000-000023670000}"/>
    <cellStyle name="Currency 7 3 4 2 3 4" xfId="26436" xr:uid="{00000000-0005-0000-0000-000024670000}"/>
    <cellStyle name="Currency 7 3 4 2 3 5" xfId="26437" xr:uid="{00000000-0005-0000-0000-000025670000}"/>
    <cellStyle name="Currency 7 3 4 2 3 6" xfId="26438" xr:uid="{00000000-0005-0000-0000-000026670000}"/>
    <cellStyle name="Currency 7 3 4 2 4" xfId="26439" xr:uid="{00000000-0005-0000-0000-000027670000}"/>
    <cellStyle name="Currency 7 3 4 2 5" xfId="26440" xr:uid="{00000000-0005-0000-0000-000028670000}"/>
    <cellStyle name="Currency 7 3 4 2 6" xfId="26441" xr:uid="{00000000-0005-0000-0000-000029670000}"/>
    <cellStyle name="Currency 7 3 4 2 7" xfId="26442" xr:uid="{00000000-0005-0000-0000-00002A670000}"/>
    <cellStyle name="Currency 7 3 4 2 8" xfId="26443" xr:uid="{00000000-0005-0000-0000-00002B670000}"/>
    <cellStyle name="Currency 7 3 4 3" xfId="26444" xr:uid="{00000000-0005-0000-0000-00002C670000}"/>
    <cellStyle name="Currency 7 3 4 3 2" xfId="26445" xr:uid="{00000000-0005-0000-0000-00002D670000}"/>
    <cellStyle name="Currency 7 3 4 3 2 2" xfId="26446" xr:uid="{00000000-0005-0000-0000-00002E670000}"/>
    <cellStyle name="Currency 7 3 4 3 2 3" xfId="26447" xr:uid="{00000000-0005-0000-0000-00002F670000}"/>
    <cellStyle name="Currency 7 3 4 3 2 4" xfId="26448" xr:uid="{00000000-0005-0000-0000-000030670000}"/>
    <cellStyle name="Currency 7 3 4 3 2 5" xfId="26449" xr:uid="{00000000-0005-0000-0000-000031670000}"/>
    <cellStyle name="Currency 7 3 4 3 2 6" xfId="26450" xr:uid="{00000000-0005-0000-0000-000032670000}"/>
    <cellStyle name="Currency 7 3 4 3 3" xfId="26451" xr:uid="{00000000-0005-0000-0000-000033670000}"/>
    <cellStyle name="Currency 7 3 4 3 4" xfId="26452" xr:uid="{00000000-0005-0000-0000-000034670000}"/>
    <cellStyle name="Currency 7 3 4 3 5" xfId="26453" xr:uid="{00000000-0005-0000-0000-000035670000}"/>
    <cellStyle name="Currency 7 3 4 3 6" xfId="26454" xr:uid="{00000000-0005-0000-0000-000036670000}"/>
    <cellStyle name="Currency 7 3 4 3 7" xfId="26455" xr:uid="{00000000-0005-0000-0000-000037670000}"/>
    <cellStyle name="Currency 7 3 4 4" xfId="26456" xr:uid="{00000000-0005-0000-0000-000038670000}"/>
    <cellStyle name="Currency 7 3 4 4 2" xfId="26457" xr:uid="{00000000-0005-0000-0000-000039670000}"/>
    <cellStyle name="Currency 7 3 4 4 3" xfId="26458" xr:uid="{00000000-0005-0000-0000-00003A670000}"/>
    <cellStyle name="Currency 7 3 4 4 4" xfId="26459" xr:uid="{00000000-0005-0000-0000-00003B670000}"/>
    <cellStyle name="Currency 7 3 4 4 5" xfId="26460" xr:uid="{00000000-0005-0000-0000-00003C670000}"/>
    <cellStyle name="Currency 7 3 4 4 6" xfId="26461" xr:uid="{00000000-0005-0000-0000-00003D670000}"/>
    <cellStyle name="Currency 7 3 4 5" xfId="26462" xr:uid="{00000000-0005-0000-0000-00003E670000}"/>
    <cellStyle name="Currency 7 3 4 6" xfId="26463" xr:uid="{00000000-0005-0000-0000-00003F670000}"/>
    <cellStyle name="Currency 7 3 4 7" xfId="26464" xr:uid="{00000000-0005-0000-0000-000040670000}"/>
    <cellStyle name="Currency 7 3 4 8" xfId="26465" xr:uid="{00000000-0005-0000-0000-000041670000}"/>
    <cellStyle name="Currency 7 3 4 9" xfId="26466" xr:uid="{00000000-0005-0000-0000-000042670000}"/>
    <cellStyle name="Currency 7 3 5" xfId="26467" xr:uid="{00000000-0005-0000-0000-000043670000}"/>
    <cellStyle name="Currency 7 3 5 2" xfId="26468" xr:uid="{00000000-0005-0000-0000-000044670000}"/>
    <cellStyle name="Currency 7 3 5 2 2" xfId="26469" xr:uid="{00000000-0005-0000-0000-000045670000}"/>
    <cellStyle name="Currency 7 3 5 2 2 2" xfId="26470" xr:uid="{00000000-0005-0000-0000-000046670000}"/>
    <cellStyle name="Currency 7 3 5 2 2 2 2" xfId="26471" xr:uid="{00000000-0005-0000-0000-000047670000}"/>
    <cellStyle name="Currency 7 3 5 2 2 2 3" xfId="26472" xr:uid="{00000000-0005-0000-0000-000048670000}"/>
    <cellStyle name="Currency 7 3 5 2 2 2 4" xfId="26473" xr:uid="{00000000-0005-0000-0000-000049670000}"/>
    <cellStyle name="Currency 7 3 5 2 2 2 5" xfId="26474" xr:uid="{00000000-0005-0000-0000-00004A670000}"/>
    <cellStyle name="Currency 7 3 5 2 2 2 6" xfId="26475" xr:uid="{00000000-0005-0000-0000-00004B670000}"/>
    <cellStyle name="Currency 7 3 5 2 2 3" xfId="26476" xr:uid="{00000000-0005-0000-0000-00004C670000}"/>
    <cellStyle name="Currency 7 3 5 2 2 4" xfId="26477" xr:uid="{00000000-0005-0000-0000-00004D670000}"/>
    <cellStyle name="Currency 7 3 5 2 2 5" xfId="26478" xr:uid="{00000000-0005-0000-0000-00004E670000}"/>
    <cellStyle name="Currency 7 3 5 2 2 6" xfId="26479" xr:uid="{00000000-0005-0000-0000-00004F670000}"/>
    <cellStyle name="Currency 7 3 5 2 2 7" xfId="26480" xr:uid="{00000000-0005-0000-0000-000050670000}"/>
    <cellStyle name="Currency 7 3 5 2 3" xfId="26481" xr:uid="{00000000-0005-0000-0000-000051670000}"/>
    <cellStyle name="Currency 7 3 5 2 3 2" xfId="26482" xr:uid="{00000000-0005-0000-0000-000052670000}"/>
    <cellStyle name="Currency 7 3 5 2 3 3" xfId="26483" xr:uid="{00000000-0005-0000-0000-000053670000}"/>
    <cellStyle name="Currency 7 3 5 2 3 4" xfId="26484" xr:uid="{00000000-0005-0000-0000-000054670000}"/>
    <cellStyle name="Currency 7 3 5 2 3 5" xfId="26485" xr:uid="{00000000-0005-0000-0000-000055670000}"/>
    <cellStyle name="Currency 7 3 5 2 3 6" xfId="26486" xr:uid="{00000000-0005-0000-0000-000056670000}"/>
    <cellStyle name="Currency 7 3 5 2 4" xfId="26487" xr:uid="{00000000-0005-0000-0000-000057670000}"/>
    <cellStyle name="Currency 7 3 5 2 5" xfId="26488" xr:uid="{00000000-0005-0000-0000-000058670000}"/>
    <cellStyle name="Currency 7 3 5 2 6" xfId="26489" xr:uid="{00000000-0005-0000-0000-000059670000}"/>
    <cellStyle name="Currency 7 3 5 2 7" xfId="26490" xr:uid="{00000000-0005-0000-0000-00005A670000}"/>
    <cellStyle name="Currency 7 3 5 2 8" xfId="26491" xr:uid="{00000000-0005-0000-0000-00005B670000}"/>
    <cellStyle name="Currency 7 3 5 3" xfId="26492" xr:uid="{00000000-0005-0000-0000-00005C670000}"/>
    <cellStyle name="Currency 7 3 5 3 2" xfId="26493" xr:uid="{00000000-0005-0000-0000-00005D670000}"/>
    <cellStyle name="Currency 7 3 5 3 2 2" xfId="26494" xr:uid="{00000000-0005-0000-0000-00005E670000}"/>
    <cellStyle name="Currency 7 3 5 3 2 3" xfId="26495" xr:uid="{00000000-0005-0000-0000-00005F670000}"/>
    <cellStyle name="Currency 7 3 5 3 2 4" xfId="26496" xr:uid="{00000000-0005-0000-0000-000060670000}"/>
    <cellStyle name="Currency 7 3 5 3 2 5" xfId="26497" xr:uid="{00000000-0005-0000-0000-000061670000}"/>
    <cellStyle name="Currency 7 3 5 3 2 6" xfId="26498" xr:uid="{00000000-0005-0000-0000-000062670000}"/>
    <cellStyle name="Currency 7 3 5 3 3" xfId="26499" xr:uid="{00000000-0005-0000-0000-000063670000}"/>
    <cellStyle name="Currency 7 3 5 3 4" xfId="26500" xr:uid="{00000000-0005-0000-0000-000064670000}"/>
    <cellStyle name="Currency 7 3 5 3 5" xfId="26501" xr:uid="{00000000-0005-0000-0000-000065670000}"/>
    <cellStyle name="Currency 7 3 5 3 6" xfId="26502" xr:uid="{00000000-0005-0000-0000-000066670000}"/>
    <cellStyle name="Currency 7 3 5 3 7" xfId="26503" xr:uid="{00000000-0005-0000-0000-000067670000}"/>
    <cellStyle name="Currency 7 3 5 4" xfId="26504" xr:uid="{00000000-0005-0000-0000-000068670000}"/>
    <cellStyle name="Currency 7 3 5 4 2" xfId="26505" xr:uid="{00000000-0005-0000-0000-000069670000}"/>
    <cellStyle name="Currency 7 3 5 4 3" xfId="26506" xr:uid="{00000000-0005-0000-0000-00006A670000}"/>
    <cellStyle name="Currency 7 3 5 4 4" xfId="26507" xr:uid="{00000000-0005-0000-0000-00006B670000}"/>
    <cellStyle name="Currency 7 3 5 4 5" xfId="26508" xr:uid="{00000000-0005-0000-0000-00006C670000}"/>
    <cellStyle name="Currency 7 3 5 4 6" xfId="26509" xr:uid="{00000000-0005-0000-0000-00006D670000}"/>
    <cellStyle name="Currency 7 3 5 5" xfId="26510" xr:uid="{00000000-0005-0000-0000-00006E670000}"/>
    <cellStyle name="Currency 7 3 5 6" xfId="26511" xr:uid="{00000000-0005-0000-0000-00006F670000}"/>
    <cellStyle name="Currency 7 3 5 7" xfId="26512" xr:uid="{00000000-0005-0000-0000-000070670000}"/>
    <cellStyle name="Currency 7 3 5 8" xfId="26513" xr:uid="{00000000-0005-0000-0000-000071670000}"/>
    <cellStyle name="Currency 7 3 5 9" xfId="26514" xr:uid="{00000000-0005-0000-0000-000072670000}"/>
    <cellStyle name="Currency 7 3 6" xfId="26515" xr:uid="{00000000-0005-0000-0000-000073670000}"/>
    <cellStyle name="Currency 7 3 6 2" xfId="26516" xr:uid="{00000000-0005-0000-0000-000074670000}"/>
    <cellStyle name="Currency 7 3 6 2 2" xfId="26517" xr:uid="{00000000-0005-0000-0000-000075670000}"/>
    <cellStyle name="Currency 7 3 6 2 2 2" xfId="26518" xr:uid="{00000000-0005-0000-0000-000076670000}"/>
    <cellStyle name="Currency 7 3 6 2 2 2 2" xfId="26519" xr:uid="{00000000-0005-0000-0000-000077670000}"/>
    <cellStyle name="Currency 7 3 6 2 2 2 3" xfId="26520" xr:uid="{00000000-0005-0000-0000-000078670000}"/>
    <cellStyle name="Currency 7 3 6 2 2 2 4" xfId="26521" xr:uid="{00000000-0005-0000-0000-000079670000}"/>
    <cellStyle name="Currency 7 3 6 2 2 2 5" xfId="26522" xr:uid="{00000000-0005-0000-0000-00007A670000}"/>
    <cellStyle name="Currency 7 3 6 2 2 2 6" xfId="26523" xr:uid="{00000000-0005-0000-0000-00007B670000}"/>
    <cellStyle name="Currency 7 3 6 2 2 3" xfId="26524" xr:uid="{00000000-0005-0000-0000-00007C670000}"/>
    <cellStyle name="Currency 7 3 6 2 2 4" xfId="26525" xr:uid="{00000000-0005-0000-0000-00007D670000}"/>
    <cellStyle name="Currency 7 3 6 2 2 5" xfId="26526" xr:uid="{00000000-0005-0000-0000-00007E670000}"/>
    <cellStyle name="Currency 7 3 6 2 2 6" xfId="26527" xr:uid="{00000000-0005-0000-0000-00007F670000}"/>
    <cellStyle name="Currency 7 3 6 2 2 7" xfId="26528" xr:uid="{00000000-0005-0000-0000-000080670000}"/>
    <cellStyle name="Currency 7 3 6 2 3" xfId="26529" xr:uid="{00000000-0005-0000-0000-000081670000}"/>
    <cellStyle name="Currency 7 3 6 2 3 2" xfId="26530" xr:uid="{00000000-0005-0000-0000-000082670000}"/>
    <cellStyle name="Currency 7 3 6 2 3 3" xfId="26531" xr:uid="{00000000-0005-0000-0000-000083670000}"/>
    <cellStyle name="Currency 7 3 6 2 3 4" xfId="26532" xr:uid="{00000000-0005-0000-0000-000084670000}"/>
    <cellStyle name="Currency 7 3 6 2 3 5" xfId="26533" xr:uid="{00000000-0005-0000-0000-000085670000}"/>
    <cellStyle name="Currency 7 3 6 2 3 6" xfId="26534" xr:uid="{00000000-0005-0000-0000-000086670000}"/>
    <cellStyle name="Currency 7 3 6 2 4" xfId="26535" xr:uid="{00000000-0005-0000-0000-000087670000}"/>
    <cellStyle name="Currency 7 3 6 2 5" xfId="26536" xr:uid="{00000000-0005-0000-0000-000088670000}"/>
    <cellStyle name="Currency 7 3 6 2 6" xfId="26537" xr:uid="{00000000-0005-0000-0000-000089670000}"/>
    <cellStyle name="Currency 7 3 6 2 7" xfId="26538" xr:uid="{00000000-0005-0000-0000-00008A670000}"/>
    <cellStyle name="Currency 7 3 6 2 8" xfId="26539" xr:uid="{00000000-0005-0000-0000-00008B670000}"/>
    <cellStyle name="Currency 7 3 6 3" xfId="26540" xr:uid="{00000000-0005-0000-0000-00008C670000}"/>
    <cellStyle name="Currency 7 3 6 3 2" xfId="26541" xr:uid="{00000000-0005-0000-0000-00008D670000}"/>
    <cellStyle name="Currency 7 3 6 3 2 2" xfId="26542" xr:uid="{00000000-0005-0000-0000-00008E670000}"/>
    <cellStyle name="Currency 7 3 6 3 2 3" xfId="26543" xr:uid="{00000000-0005-0000-0000-00008F670000}"/>
    <cellStyle name="Currency 7 3 6 3 2 4" xfId="26544" xr:uid="{00000000-0005-0000-0000-000090670000}"/>
    <cellStyle name="Currency 7 3 6 3 2 5" xfId="26545" xr:uid="{00000000-0005-0000-0000-000091670000}"/>
    <cellStyle name="Currency 7 3 6 3 2 6" xfId="26546" xr:uid="{00000000-0005-0000-0000-000092670000}"/>
    <cellStyle name="Currency 7 3 6 3 3" xfId="26547" xr:uid="{00000000-0005-0000-0000-000093670000}"/>
    <cellStyle name="Currency 7 3 6 3 4" xfId="26548" xr:uid="{00000000-0005-0000-0000-000094670000}"/>
    <cellStyle name="Currency 7 3 6 3 5" xfId="26549" xr:uid="{00000000-0005-0000-0000-000095670000}"/>
    <cellStyle name="Currency 7 3 6 3 6" xfId="26550" xr:uid="{00000000-0005-0000-0000-000096670000}"/>
    <cellStyle name="Currency 7 3 6 3 7" xfId="26551" xr:uid="{00000000-0005-0000-0000-000097670000}"/>
    <cellStyle name="Currency 7 3 6 4" xfId="26552" xr:uid="{00000000-0005-0000-0000-000098670000}"/>
    <cellStyle name="Currency 7 3 6 4 2" xfId="26553" xr:uid="{00000000-0005-0000-0000-000099670000}"/>
    <cellStyle name="Currency 7 3 6 4 3" xfId="26554" xr:uid="{00000000-0005-0000-0000-00009A670000}"/>
    <cellStyle name="Currency 7 3 6 4 4" xfId="26555" xr:uid="{00000000-0005-0000-0000-00009B670000}"/>
    <cellStyle name="Currency 7 3 6 4 5" xfId="26556" xr:uid="{00000000-0005-0000-0000-00009C670000}"/>
    <cellStyle name="Currency 7 3 6 4 6" xfId="26557" xr:uid="{00000000-0005-0000-0000-00009D670000}"/>
    <cellStyle name="Currency 7 3 6 5" xfId="26558" xr:uid="{00000000-0005-0000-0000-00009E670000}"/>
    <cellStyle name="Currency 7 3 6 6" xfId="26559" xr:uid="{00000000-0005-0000-0000-00009F670000}"/>
    <cellStyle name="Currency 7 3 6 7" xfId="26560" xr:uid="{00000000-0005-0000-0000-0000A0670000}"/>
    <cellStyle name="Currency 7 3 6 8" xfId="26561" xr:uid="{00000000-0005-0000-0000-0000A1670000}"/>
    <cellStyle name="Currency 7 3 6 9" xfId="26562" xr:uid="{00000000-0005-0000-0000-0000A2670000}"/>
    <cellStyle name="Currency 7 3 7" xfId="26563" xr:uid="{00000000-0005-0000-0000-0000A3670000}"/>
    <cellStyle name="Currency 7 3 7 2" xfId="26564" xr:uid="{00000000-0005-0000-0000-0000A4670000}"/>
    <cellStyle name="Currency 7 3 7 2 2" xfId="26565" xr:uid="{00000000-0005-0000-0000-0000A5670000}"/>
    <cellStyle name="Currency 7 3 7 2 2 2" xfId="26566" xr:uid="{00000000-0005-0000-0000-0000A6670000}"/>
    <cellStyle name="Currency 7 3 7 2 2 2 2" xfId="26567" xr:uid="{00000000-0005-0000-0000-0000A7670000}"/>
    <cellStyle name="Currency 7 3 7 2 2 2 3" xfId="26568" xr:uid="{00000000-0005-0000-0000-0000A8670000}"/>
    <cellStyle name="Currency 7 3 7 2 2 2 4" xfId="26569" xr:uid="{00000000-0005-0000-0000-0000A9670000}"/>
    <cellStyle name="Currency 7 3 7 2 2 2 5" xfId="26570" xr:uid="{00000000-0005-0000-0000-0000AA670000}"/>
    <cellStyle name="Currency 7 3 7 2 2 2 6" xfId="26571" xr:uid="{00000000-0005-0000-0000-0000AB670000}"/>
    <cellStyle name="Currency 7 3 7 2 2 3" xfId="26572" xr:uid="{00000000-0005-0000-0000-0000AC670000}"/>
    <cellStyle name="Currency 7 3 7 2 2 4" xfId="26573" xr:uid="{00000000-0005-0000-0000-0000AD670000}"/>
    <cellStyle name="Currency 7 3 7 2 2 5" xfId="26574" xr:uid="{00000000-0005-0000-0000-0000AE670000}"/>
    <cellStyle name="Currency 7 3 7 2 2 6" xfId="26575" xr:uid="{00000000-0005-0000-0000-0000AF670000}"/>
    <cellStyle name="Currency 7 3 7 2 2 7" xfId="26576" xr:uid="{00000000-0005-0000-0000-0000B0670000}"/>
    <cellStyle name="Currency 7 3 7 2 3" xfId="26577" xr:uid="{00000000-0005-0000-0000-0000B1670000}"/>
    <cellStyle name="Currency 7 3 7 2 3 2" xfId="26578" xr:uid="{00000000-0005-0000-0000-0000B2670000}"/>
    <cellStyle name="Currency 7 3 7 2 3 3" xfId="26579" xr:uid="{00000000-0005-0000-0000-0000B3670000}"/>
    <cellStyle name="Currency 7 3 7 2 3 4" xfId="26580" xr:uid="{00000000-0005-0000-0000-0000B4670000}"/>
    <cellStyle name="Currency 7 3 7 2 3 5" xfId="26581" xr:uid="{00000000-0005-0000-0000-0000B5670000}"/>
    <cellStyle name="Currency 7 3 7 2 3 6" xfId="26582" xr:uid="{00000000-0005-0000-0000-0000B6670000}"/>
    <cellStyle name="Currency 7 3 7 2 4" xfId="26583" xr:uid="{00000000-0005-0000-0000-0000B7670000}"/>
    <cellStyle name="Currency 7 3 7 2 5" xfId="26584" xr:uid="{00000000-0005-0000-0000-0000B8670000}"/>
    <cellStyle name="Currency 7 3 7 2 6" xfId="26585" xr:uid="{00000000-0005-0000-0000-0000B9670000}"/>
    <cellStyle name="Currency 7 3 7 2 7" xfId="26586" xr:uid="{00000000-0005-0000-0000-0000BA670000}"/>
    <cellStyle name="Currency 7 3 7 2 8" xfId="26587" xr:uid="{00000000-0005-0000-0000-0000BB670000}"/>
    <cellStyle name="Currency 7 3 7 3" xfId="26588" xr:uid="{00000000-0005-0000-0000-0000BC670000}"/>
    <cellStyle name="Currency 7 3 7 3 2" xfId="26589" xr:uid="{00000000-0005-0000-0000-0000BD670000}"/>
    <cellStyle name="Currency 7 3 7 3 2 2" xfId="26590" xr:uid="{00000000-0005-0000-0000-0000BE670000}"/>
    <cellStyle name="Currency 7 3 7 3 2 3" xfId="26591" xr:uid="{00000000-0005-0000-0000-0000BF670000}"/>
    <cellStyle name="Currency 7 3 7 3 2 4" xfId="26592" xr:uid="{00000000-0005-0000-0000-0000C0670000}"/>
    <cellStyle name="Currency 7 3 7 3 2 5" xfId="26593" xr:uid="{00000000-0005-0000-0000-0000C1670000}"/>
    <cellStyle name="Currency 7 3 7 3 2 6" xfId="26594" xr:uid="{00000000-0005-0000-0000-0000C2670000}"/>
    <cellStyle name="Currency 7 3 7 3 3" xfId="26595" xr:uid="{00000000-0005-0000-0000-0000C3670000}"/>
    <cellStyle name="Currency 7 3 7 3 4" xfId="26596" xr:uid="{00000000-0005-0000-0000-0000C4670000}"/>
    <cellStyle name="Currency 7 3 7 3 5" xfId="26597" xr:uid="{00000000-0005-0000-0000-0000C5670000}"/>
    <cellStyle name="Currency 7 3 7 3 6" xfId="26598" xr:uid="{00000000-0005-0000-0000-0000C6670000}"/>
    <cellStyle name="Currency 7 3 7 3 7" xfId="26599" xr:uid="{00000000-0005-0000-0000-0000C7670000}"/>
    <cellStyle name="Currency 7 3 7 4" xfId="26600" xr:uid="{00000000-0005-0000-0000-0000C8670000}"/>
    <cellStyle name="Currency 7 3 7 4 2" xfId="26601" xr:uid="{00000000-0005-0000-0000-0000C9670000}"/>
    <cellStyle name="Currency 7 3 7 4 3" xfId="26602" xr:uid="{00000000-0005-0000-0000-0000CA670000}"/>
    <cellStyle name="Currency 7 3 7 4 4" xfId="26603" xr:uid="{00000000-0005-0000-0000-0000CB670000}"/>
    <cellStyle name="Currency 7 3 7 4 5" xfId="26604" xr:uid="{00000000-0005-0000-0000-0000CC670000}"/>
    <cellStyle name="Currency 7 3 7 4 6" xfId="26605" xr:uid="{00000000-0005-0000-0000-0000CD670000}"/>
    <cellStyle name="Currency 7 3 7 5" xfId="26606" xr:uid="{00000000-0005-0000-0000-0000CE670000}"/>
    <cellStyle name="Currency 7 3 7 6" xfId="26607" xr:uid="{00000000-0005-0000-0000-0000CF670000}"/>
    <cellStyle name="Currency 7 3 7 7" xfId="26608" xr:uid="{00000000-0005-0000-0000-0000D0670000}"/>
    <cellStyle name="Currency 7 3 7 8" xfId="26609" xr:uid="{00000000-0005-0000-0000-0000D1670000}"/>
    <cellStyle name="Currency 7 3 7 9" xfId="26610" xr:uid="{00000000-0005-0000-0000-0000D2670000}"/>
    <cellStyle name="Currency 7 3 8" xfId="26611" xr:uid="{00000000-0005-0000-0000-0000D3670000}"/>
    <cellStyle name="Currency 7 3 8 2" xfId="26612" xr:uid="{00000000-0005-0000-0000-0000D4670000}"/>
    <cellStyle name="Currency 7 3 8 2 2" xfId="26613" xr:uid="{00000000-0005-0000-0000-0000D5670000}"/>
    <cellStyle name="Currency 7 3 8 2 2 2" xfId="26614" xr:uid="{00000000-0005-0000-0000-0000D6670000}"/>
    <cellStyle name="Currency 7 3 8 2 2 3" xfId="26615" xr:uid="{00000000-0005-0000-0000-0000D7670000}"/>
    <cellStyle name="Currency 7 3 8 2 2 4" xfId="26616" xr:uid="{00000000-0005-0000-0000-0000D8670000}"/>
    <cellStyle name="Currency 7 3 8 2 2 5" xfId="26617" xr:uid="{00000000-0005-0000-0000-0000D9670000}"/>
    <cellStyle name="Currency 7 3 8 2 2 6" xfId="26618" xr:uid="{00000000-0005-0000-0000-0000DA670000}"/>
    <cellStyle name="Currency 7 3 8 2 3" xfId="26619" xr:uid="{00000000-0005-0000-0000-0000DB670000}"/>
    <cellStyle name="Currency 7 3 8 2 4" xfId="26620" xr:uid="{00000000-0005-0000-0000-0000DC670000}"/>
    <cellStyle name="Currency 7 3 8 2 5" xfId="26621" xr:uid="{00000000-0005-0000-0000-0000DD670000}"/>
    <cellStyle name="Currency 7 3 8 2 6" xfId="26622" xr:uid="{00000000-0005-0000-0000-0000DE670000}"/>
    <cellStyle name="Currency 7 3 8 2 7" xfId="26623" xr:uid="{00000000-0005-0000-0000-0000DF670000}"/>
    <cellStyle name="Currency 7 3 8 3" xfId="26624" xr:uid="{00000000-0005-0000-0000-0000E0670000}"/>
    <cellStyle name="Currency 7 3 8 3 2" xfId="26625" xr:uid="{00000000-0005-0000-0000-0000E1670000}"/>
    <cellStyle name="Currency 7 3 8 3 3" xfId="26626" xr:uid="{00000000-0005-0000-0000-0000E2670000}"/>
    <cellStyle name="Currency 7 3 8 3 4" xfId="26627" xr:uid="{00000000-0005-0000-0000-0000E3670000}"/>
    <cellStyle name="Currency 7 3 8 3 5" xfId="26628" xr:uid="{00000000-0005-0000-0000-0000E4670000}"/>
    <cellStyle name="Currency 7 3 8 3 6" xfId="26629" xr:uid="{00000000-0005-0000-0000-0000E5670000}"/>
    <cellStyle name="Currency 7 3 8 4" xfId="26630" xr:uid="{00000000-0005-0000-0000-0000E6670000}"/>
    <cellStyle name="Currency 7 3 8 5" xfId="26631" xr:uid="{00000000-0005-0000-0000-0000E7670000}"/>
    <cellStyle name="Currency 7 3 8 6" xfId="26632" xr:uid="{00000000-0005-0000-0000-0000E8670000}"/>
    <cellStyle name="Currency 7 3 8 7" xfId="26633" xr:uid="{00000000-0005-0000-0000-0000E9670000}"/>
    <cellStyle name="Currency 7 3 8 8" xfId="26634" xr:uid="{00000000-0005-0000-0000-0000EA670000}"/>
    <cellStyle name="Currency 7 3 9" xfId="26635" xr:uid="{00000000-0005-0000-0000-0000EB670000}"/>
    <cellStyle name="Currency 7 3 9 2" xfId="26636" xr:uid="{00000000-0005-0000-0000-0000EC670000}"/>
    <cellStyle name="Currency 7 3 9 2 2" xfId="26637" xr:uid="{00000000-0005-0000-0000-0000ED670000}"/>
    <cellStyle name="Currency 7 3 9 2 3" xfId="26638" xr:uid="{00000000-0005-0000-0000-0000EE670000}"/>
    <cellStyle name="Currency 7 3 9 2 4" xfId="26639" xr:uid="{00000000-0005-0000-0000-0000EF670000}"/>
    <cellStyle name="Currency 7 3 9 2 5" xfId="26640" xr:uid="{00000000-0005-0000-0000-0000F0670000}"/>
    <cellStyle name="Currency 7 3 9 2 6" xfId="26641" xr:uid="{00000000-0005-0000-0000-0000F1670000}"/>
    <cellStyle name="Currency 7 3 9 3" xfId="26642" xr:uid="{00000000-0005-0000-0000-0000F2670000}"/>
    <cellStyle name="Currency 7 3 9 4" xfId="26643" xr:uid="{00000000-0005-0000-0000-0000F3670000}"/>
    <cellStyle name="Currency 7 3 9 5" xfId="26644" xr:uid="{00000000-0005-0000-0000-0000F4670000}"/>
    <cellStyle name="Currency 7 3 9 6" xfId="26645" xr:uid="{00000000-0005-0000-0000-0000F5670000}"/>
    <cellStyle name="Currency 7 3 9 7" xfId="26646" xr:uid="{00000000-0005-0000-0000-0000F6670000}"/>
    <cellStyle name="Currency 7 4" xfId="26647" xr:uid="{00000000-0005-0000-0000-0000F7670000}"/>
    <cellStyle name="Currency 7 4 10" xfId="26648" xr:uid="{00000000-0005-0000-0000-0000F8670000}"/>
    <cellStyle name="Currency 7 4 10 2" xfId="26649" xr:uid="{00000000-0005-0000-0000-0000F9670000}"/>
    <cellStyle name="Currency 7 4 10 3" xfId="26650" xr:uid="{00000000-0005-0000-0000-0000FA670000}"/>
    <cellStyle name="Currency 7 4 10 4" xfId="26651" xr:uid="{00000000-0005-0000-0000-0000FB670000}"/>
    <cellStyle name="Currency 7 4 10 5" xfId="26652" xr:uid="{00000000-0005-0000-0000-0000FC670000}"/>
    <cellStyle name="Currency 7 4 10 6" xfId="26653" xr:uid="{00000000-0005-0000-0000-0000FD670000}"/>
    <cellStyle name="Currency 7 4 11" xfId="26654" xr:uid="{00000000-0005-0000-0000-0000FE670000}"/>
    <cellStyle name="Currency 7 4 12" xfId="26655" xr:uid="{00000000-0005-0000-0000-0000FF670000}"/>
    <cellStyle name="Currency 7 4 13" xfId="26656" xr:uid="{00000000-0005-0000-0000-000000680000}"/>
    <cellStyle name="Currency 7 4 14" xfId="26657" xr:uid="{00000000-0005-0000-0000-000001680000}"/>
    <cellStyle name="Currency 7 4 15" xfId="26658" xr:uid="{00000000-0005-0000-0000-000002680000}"/>
    <cellStyle name="Currency 7 4 2" xfId="26659" xr:uid="{00000000-0005-0000-0000-000003680000}"/>
    <cellStyle name="Currency 7 4 2 10" xfId="26660" xr:uid="{00000000-0005-0000-0000-000004680000}"/>
    <cellStyle name="Currency 7 4 2 11" xfId="26661" xr:uid="{00000000-0005-0000-0000-000005680000}"/>
    <cellStyle name="Currency 7 4 2 12" xfId="26662" xr:uid="{00000000-0005-0000-0000-000006680000}"/>
    <cellStyle name="Currency 7 4 2 13" xfId="26663" xr:uid="{00000000-0005-0000-0000-000007680000}"/>
    <cellStyle name="Currency 7 4 2 14" xfId="26664" xr:uid="{00000000-0005-0000-0000-000008680000}"/>
    <cellStyle name="Currency 7 4 2 2" xfId="26665" xr:uid="{00000000-0005-0000-0000-000009680000}"/>
    <cellStyle name="Currency 7 4 2 2 2" xfId="26666" xr:uid="{00000000-0005-0000-0000-00000A680000}"/>
    <cellStyle name="Currency 7 4 2 2 2 2" xfId="26667" xr:uid="{00000000-0005-0000-0000-00000B680000}"/>
    <cellStyle name="Currency 7 4 2 2 2 2 2" xfId="26668" xr:uid="{00000000-0005-0000-0000-00000C680000}"/>
    <cellStyle name="Currency 7 4 2 2 2 2 2 2" xfId="26669" xr:uid="{00000000-0005-0000-0000-00000D680000}"/>
    <cellStyle name="Currency 7 4 2 2 2 2 2 3" xfId="26670" xr:uid="{00000000-0005-0000-0000-00000E680000}"/>
    <cellStyle name="Currency 7 4 2 2 2 2 2 4" xfId="26671" xr:uid="{00000000-0005-0000-0000-00000F680000}"/>
    <cellStyle name="Currency 7 4 2 2 2 2 2 5" xfId="26672" xr:uid="{00000000-0005-0000-0000-000010680000}"/>
    <cellStyle name="Currency 7 4 2 2 2 2 2 6" xfId="26673" xr:uid="{00000000-0005-0000-0000-000011680000}"/>
    <cellStyle name="Currency 7 4 2 2 2 2 3" xfId="26674" xr:uid="{00000000-0005-0000-0000-000012680000}"/>
    <cellStyle name="Currency 7 4 2 2 2 2 4" xfId="26675" xr:uid="{00000000-0005-0000-0000-000013680000}"/>
    <cellStyle name="Currency 7 4 2 2 2 2 5" xfId="26676" xr:uid="{00000000-0005-0000-0000-000014680000}"/>
    <cellStyle name="Currency 7 4 2 2 2 2 6" xfId="26677" xr:uid="{00000000-0005-0000-0000-000015680000}"/>
    <cellStyle name="Currency 7 4 2 2 2 2 7" xfId="26678" xr:uid="{00000000-0005-0000-0000-000016680000}"/>
    <cellStyle name="Currency 7 4 2 2 2 3" xfId="26679" xr:uid="{00000000-0005-0000-0000-000017680000}"/>
    <cellStyle name="Currency 7 4 2 2 2 3 2" xfId="26680" xr:uid="{00000000-0005-0000-0000-000018680000}"/>
    <cellStyle name="Currency 7 4 2 2 2 3 3" xfId="26681" xr:uid="{00000000-0005-0000-0000-000019680000}"/>
    <cellStyle name="Currency 7 4 2 2 2 3 4" xfId="26682" xr:uid="{00000000-0005-0000-0000-00001A680000}"/>
    <cellStyle name="Currency 7 4 2 2 2 3 5" xfId="26683" xr:uid="{00000000-0005-0000-0000-00001B680000}"/>
    <cellStyle name="Currency 7 4 2 2 2 3 6" xfId="26684" xr:uid="{00000000-0005-0000-0000-00001C680000}"/>
    <cellStyle name="Currency 7 4 2 2 2 4" xfId="26685" xr:uid="{00000000-0005-0000-0000-00001D680000}"/>
    <cellStyle name="Currency 7 4 2 2 2 5" xfId="26686" xr:uid="{00000000-0005-0000-0000-00001E680000}"/>
    <cellStyle name="Currency 7 4 2 2 2 6" xfId="26687" xr:uid="{00000000-0005-0000-0000-00001F680000}"/>
    <cellStyle name="Currency 7 4 2 2 2 7" xfId="26688" xr:uid="{00000000-0005-0000-0000-000020680000}"/>
    <cellStyle name="Currency 7 4 2 2 2 8" xfId="26689" xr:uid="{00000000-0005-0000-0000-000021680000}"/>
    <cellStyle name="Currency 7 4 2 2 3" xfId="26690" xr:uid="{00000000-0005-0000-0000-000022680000}"/>
    <cellStyle name="Currency 7 4 2 2 3 2" xfId="26691" xr:uid="{00000000-0005-0000-0000-000023680000}"/>
    <cellStyle name="Currency 7 4 2 2 3 2 2" xfId="26692" xr:uid="{00000000-0005-0000-0000-000024680000}"/>
    <cellStyle name="Currency 7 4 2 2 3 2 3" xfId="26693" xr:uid="{00000000-0005-0000-0000-000025680000}"/>
    <cellStyle name="Currency 7 4 2 2 3 2 4" xfId="26694" xr:uid="{00000000-0005-0000-0000-000026680000}"/>
    <cellStyle name="Currency 7 4 2 2 3 2 5" xfId="26695" xr:uid="{00000000-0005-0000-0000-000027680000}"/>
    <cellStyle name="Currency 7 4 2 2 3 2 6" xfId="26696" xr:uid="{00000000-0005-0000-0000-000028680000}"/>
    <cellStyle name="Currency 7 4 2 2 3 3" xfId="26697" xr:uid="{00000000-0005-0000-0000-000029680000}"/>
    <cellStyle name="Currency 7 4 2 2 3 4" xfId="26698" xr:uid="{00000000-0005-0000-0000-00002A680000}"/>
    <cellStyle name="Currency 7 4 2 2 3 5" xfId="26699" xr:uid="{00000000-0005-0000-0000-00002B680000}"/>
    <cellStyle name="Currency 7 4 2 2 3 6" xfId="26700" xr:uid="{00000000-0005-0000-0000-00002C680000}"/>
    <cellStyle name="Currency 7 4 2 2 3 7" xfId="26701" xr:uid="{00000000-0005-0000-0000-00002D680000}"/>
    <cellStyle name="Currency 7 4 2 2 4" xfId="26702" xr:uid="{00000000-0005-0000-0000-00002E680000}"/>
    <cellStyle name="Currency 7 4 2 2 4 2" xfId="26703" xr:uid="{00000000-0005-0000-0000-00002F680000}"/>
    <cellStyle name="Currency 7 4 2 2 4 3" xfId="26704" xr:uid="{00000000-0005-0000-0000-000030680000}"/>
    <cellStyle name="Currency 7 4 2 2 4 4" xfId="26705" xr:uid="{00000000-0005-0000-0000-000031680000}"/>
    <cellStyle name="Currency 7 4 2 2 4 5" xfId="26706" xr:uid="{00000000-0005-0000-0000-000032680000}"/>
    <cellStyle name="Currency 7 4 2 2 4 6" xfId="26707" xr:uid="{00000000-0005-0000-0000-000033680000}"/>
    <cellStyle name="Currency 7 4 2 2 5" xfId="26708" xr:uid="{00000000-0005-0000-0000-000034680000}"/>
    <cellStyle name="Currency 7 4 2 2 6" xfId="26709" xr:uid="{00000000-0005-0000-0000-000035680000}"/>
    <cellStyle name="Currency 7 4 2 2 7" xfId="26710" xr:uid="{00000000-0005-0000-0000-000036680000}"/>
    <cellStyle name="Currency 7 4 2 2 8" xfId="26711" xr:uid="{00000000-0005-0000-0000-000037680000}"/>
    <cellStyle name="Currency 7 4 2 2 9" xfId="26712" xr:uid="{00000000-0005-0000-0000-000038680000}"/>
    <cellStyle name="Currency 7 4 2 3" xfId="26713" xr:uid="{00000000-0005-0000-0000-000039680000}"/>
    <cellStyle name="Currency 7 4 2 3 2" xfId="26714" xr:uid="{00000000-0005-0000-0000-00003A680000}"/>
    <cellStyle name="Currency 7 4 2 3 2 2" xfId="26715" xr:uid="{00000000-0005-0000-0000-00003B680000}"/>
    <cellStyle name="Currency 7 4 2 3 2 2 2" xfId="26716" xr:uid="{00000000-0005-0000-0000-00003C680000}"/>
    <cellStyle name="Currency 7 4 2 3 2 2 2 2" xfId="26717" xr:uid="{00000000-0005-0000-0000-00003D680000}"/>
    <cellStyle name="Currency 7 4 2 3 2 2 2 3" xfId="26718" xr:uid="{00000000-0005-0000-0000-00003E680000}"/>
    <cellStyle name="Currency 7 4 2 3 2 2 2 4" xfId="26719" xr:uid="{00000000-0005-0000-0000-00003F680000}"/>
    <cellStyle name="Currency 7 4 2 3 2 2 2 5" xfId="26720" xr:uid="{00000000-0005-0000-0000-000040680000}"/>
    <cellStyle name="Currency 7 4 2 3 2 2 2 6" xfId="26721" xr:uid="{00000000-0005-0000-0000-000041680000}"/>
    <cellStyle name="Currency 7 4 2 3 2 2 3" xfId="26722" xr:uid="{00000000-0005-0000-0000-000042680000}"/>
    <cellStyle name="Currency 7 4 2 3 2 2 4" xfId="26723" xr:uid="{00000000-0005-0000-0000-000043680000}"/>
    <cellStyle name="Currency 7 4 2 3 2 2 5" xfId="26724" xr:uid="{00000000-0005-0000-0000-000044680000}"/>
    <cellStyle name="Currency 7 4 2 3 2 2 6" xfId="26725" xr:uid="{00000000-0005-0000-0000-000045680000}"/>
    <cellStyle name="Currency 7 4 2 3 2 2 7" xfId="26726" xr:uid="{00000000-0005-0000-0000-000046680000}"/>
    <cellStyle name="Currency 7 4 2 3 2 3" xfId="26727" xr:uid="{00000000-0005-0000-0000-000047680000}"/>
    <cellStyle name="Currency 7 4 2 3 2 3 2" xfId="26728" xr:uid="{00000000-0005-0000-0000-000048680000}"/>
    <cellStyle name="Currency 7 4 2 3 2 3 3" xfId="26729" xr:uid="{00000000-0005-0000-0000-000049680000}"/>
    <cellStyle name="Currency 7 4 2 3 2 3 4" xfId="26730" xr:uid="{00000000-0005-0000-0000-00004A680000}"/>
    <cellStyle name="Currency 7 4 2 3 2 3 5" xfId="26731" xr:uid="{00000000-0005-0000-0000-00004B680000}"/>
    <cellStyle name="Currency 7 4 2 3 2 3 6" xfId="26732" xr:uid="{00000000-0005-0000-0000-00004C680000}"/>
    <cellStyle name="Currency 7 4 2 3 2 4" xfId="26733" xr:uid="{00000000-0005-0000-0000-00004D680000}"/>
    <cellStyle name="Currency 7 4 2 3 2 5" xfId="26734" xr:uid="{00000000-0005-0000-0000-00004E680000}"/>
    <cellStyle name="Currency 7 4 2 3 2 6" xfId="26735" xr:uid="{00000000-0005-0000-0000-00004F680000}"/>
    <cellStyle name="Currency 7 4 2 3 2 7" xfId="26736" xr:uid="{00000000-0005-0000-0000-000050680000}"/>
    <cellStyle name="Currency 7 4 2 3 2 8" xfId="26737" xr:uid="{00000000-0005-0000-0000-000051680000}"/>
    <cellStyle name="Currency 7 4 2 3 3" xfId="26738" xr:uid="{00000000-0005-0000-0000-000052680000}"/>
    <cellStyle name="Currency 7 4 2 3 3 2" xfId="26739" xr:uid="{00000000-0005-0000-0000-000053680000}"/>
    <cellStyle name="Currency 7 4 2 3 3 2 2" xfId="26740" xr:uid="{00000000-0005-0000-0000-000054680000}"/>
    <cellStyle name="Currency 7 4 2 3 3 2 3" xfId="26741" xr:uid="{00000000-0005-0000-0000-000055680000}"/>
    <cellStyle name="Currency 7 4 2 3 3 2 4" xfId="26742" xr:uid="{00000000-0005-0000-0000-000056680000}"/>
    <cellStyle name="Currency 7 4 2 3 3 2 5" xfId="26743" xr:uid="{00000000-0005-0000-0000-000057680000}"/>
    <cellStyle name="Currency 7 4 2 3 3 2 6" xfId="26744" xr:uid="{00000000-0005-0000-0000-000058680000}"/>
    <cellStyle name="Currency 7 4 2 3 3 3" xfId="26745" xr:uid="{00000000-0005-0000-0000-000059680000}"/>
    <cellStyle name="Currency 7 4 2 3 3 4" xfId="26746" xr:uid="{00000000-0005-0000-0000-00005A680000}"/>
    <cellStyle name="Currency 7 4 2 3 3 5" xfId="26747" xr:uid="{00000000-0005-0000-0000-00005B680000}"/>
    <cellStyle name="Currency 7 4 2 3 3 6" xfId="26748" xr:uid="{00000000-0005-0000-0000-00005C680000}"/>
    <cellStyle name="Currency 7 4 2 3 3 7" xfId="26749" xr:uid="{00000000-0005-0000-0000-00005D680000}"/>
    <cellStyle name="Currency 7 4 2 3 4" xfId="26750" xr:uid="{00000000-0005-0000-0000-00005E680000}"/>
    <cellStyle name="Currency 7 4 2 3 4 2" xfId="26751" xr:uid="{00000000-0005-0000-0000-00005F680000}"/>
    <cellStyle name="Currency 7 4 2 3 4 3" xfId="26752" xr:uid="{00000000-0005-0000-0000-000060680000}"/>
    <cellStyle name="Currency 7 4 2 3 4 4" xfId="26753" xr:uid="{00000000-0005-0000-0000-000061680000}"/>
    <cellStyle name="Currency 7 4 2 3 4 5" xfId="26754" xr:uid="{00000000-0005-0000-0000-000062680000}"/>
    <cellStyle name="Currency 7 4 2 3 4 6" xfId="26755" xr:uid="{00000000-0005-0000-0000-000063680000}"/>
    <cellStyle name="Currency 7 4 2 3 5" xfId="26756" xr:uid="{00000000-0005-0000-0000-000064680000}"/>
    <cellStyle name="Currency 7 4 2 3 6" xfId="26757" xr:uid="{00000000-0005-0000-0000-000065680000}"/>
    <cellStyle name="Currency 7 4 2 3 7" xfId="26758" xr:uid="{00000000-0005-0000-0000-000066680000}"/>
    <cellStyle name="Currency 7 4 2 3 8" xfId="26759" xr:uid="{00000000-0005-0000-0000-000067680000}"/>
    <cellStyle name="Currency 7 4 2 3 9" xfId="26760" xr:uid="{00000000-0005-0000-0000-000068680000}"/>
    <cellStyle name="Currency 7 4 2 4" xfId="26761" xr:uid="{00000000-0005-0000-0000-000069680000}"/>
    <cellStyle name="Currency 7 4 2 4 2" xfId="26762" xr:uid="{00000000-0005-0000-0000-00006A680000}"/>
    <cellStyle name="Currency 7 4 2 4 2 2" xfId="26763" xr:uid="{00000000-0005-0000-0000-00006B680000}"/>
    <cellStyle name="Currency 7 4 2 4 2 2 2" xfId="26764" xr:uid="{00000000-0005-0000-0000-00006C680000}"/>
    <cellStyle name="Currency 7 4 2 4 2 2 2 2" xfId="26765" xr:uid="{00000000-0005-0000-0000-00006D680000}"/>
    <cellStyle name="Currency 7 4 2 4 2 2 2 3" xfId="26766" xr:uid="{00000000-0005-0000-0000-00006E680000}"/>
    <cellStyle name="Currency 7 4 2 4 2 2 2 4" xfId="26767" xr:uid="{00000000-0005-0000-0000-00006F680000}"/>
    <cellStyle name="Currency 7 4 2 4 2 2 2 5" xfId="26768" xr:uid="{00000000-0005-0000-0000-000070680000}"/>
    <cellStyle name="Currency 7 4 2 4 2 2 2 6" xfId="26769" xr:uid="{00000000-0005-0000-0000-000071680000}"/>
    <cellStyle name="Currency 7 4 2 4 2 2 3" xfId="26770" xr:uid="{00000000-0005-0000-0000-000072680000}"/>
    <cellStyle name="Currency 7 4 2 4 2 2 4" xfId="26771" xr:uid="{00000000-0005-0000-0000-000073680000}"/>
    <cellStyle name="Currency 7 4 2 4 2 2 5" xfId="26772" xr:uid="{00000000-0005-0000-0000-000074680000}"/>
    <cellStyle name="Currency 7 4 2 4 2 2 6" xfId="26773" xr:uid="{00000000-0005-0000-0000-000075680000}"/>
    <cellStyle name="Currency 7 4 2 4 2 2 7" xfId="26774" xr:uid="{00000000-0005-0000-0000-000076680000}"/>
    <cellStyle name="Currency 7 4 2 4 2 3" xfId="26775" xr:uid="{00000000-0005-0000-0000-000077680000}"/>
    <cellStyle name="Currency 7 4 2 4 2 3 2" xfId="26776" xr:uid="{00000000-0005-0000-0000-000078680000}"/>
    <cellStyle name="Currency 7 4 2 4 2 3 3" xfId="26777" xr:uid="{00000000-0005-0000-0000-000079680000}"/>
    <cellStyle name="Currency 7 4 2 4 2 3 4" xfId="26778" xr:uid="{00000000-0005-0000-0000-00007A680000}"/>
    <cellStyle name="Currency 7 4 2 4 2 3 5" xfId="26779" xr:uid="{00000000-0005-0000-0000-00007B680000}"/>
    <cellStyle name="Currency 7 4 2 4 2 3 6" xfId="26780" xr:uid="{00000000-0005-0000-0000-00007C680000}"/>
    <cellStyle name="Currency 7 4 2 4 2 4" xfId="26781" xr:uid="{00000000-0005-0000-0000-00007D680000}"/>
    <cellStyle name="Currency 7 4 2 4 2 5" xfId="26782" xr:uid="{00000000-0005-0000-0000-00007E680000}"/>
    <cellStyle name="Currency 7 4 2 4 2 6" xfId="26783" xr:uid="{00000000-0005-0000-0000-00007F680000}"/>
    <cellStyle name="Currency 7 4 2 4 2 7" xfId="26784" xr:uid="{00000000-0005-0000-0000-000080680000}"/>
    <cellStyle name="Currency 7 4 2 4 2 8" xfId="26785" xr:uid="{00000000-0005-0000-0000-000081680000}"/>
    <cellStyle name="Currency 7 4 2 4 3" xfId="26786" xr:uid="{00000000-0005-0000-0000-000082680000}"/>
    <cellStyle name="Currency 7 4 2 4 3 2" xfId="26787" xr:uid="{00000000-0005-0000-0000-000083680000}"/>
    <cellStyle name="Currency 7 4 2 4 3 2 2" xfId="26788" xr:uid="{00000000-0005-0000-0000-000084680000}"/>
    <cellStyle name="Currency 7 4 2 4 3 2 3" xfId="26789" xr:uid="{00000000-0005-0000-0000-000085680000}"/>
    <cellStyle name="Currency 7 4 2 4 3 2 4" xfId="26790" xr:uid="{00000000-0005-0000-0000-000086680000}"/>
    <cellStyle name="Currency 7 4 2 4 3 2 5" xfId="26791" xr:uid="{00000000-0005-0000-0000-000087680000}"/>
    <cellStyle name="Currency 7 4 2 4 3 2 6" xfId="26792" xr:uid="{00000000-0005-0000-0000-000088680000}"/>
    <cellStyle name="Currency 7 4 2 4 3 3" xfId="26793" xr:uid="{00000000-0005-0000-0000-000089680000}"/>
    <cellStyle name="Currency 7 4 2 4 3 4" xfId="26794" xr:uid="{00000000-0005-0000-0000-00008A680000}"/>
    <cellStyle name="Currency 7 4 2 4 3 5" xfId="26795" xr:uid="{00000000-0005-0000-0000-00008B680000}"/>
    <cellStyle name="Currency 7 4 2 4 3 6" xfId="26796" xr:uid="{00000000-0005-0000-0000-00008C680000}"/>
    <cellStyle name="Currency 7 4 2 4 3 7" xfId="26797" xr:uid="{00000000-0005-0000-0000-00008D680000}"/>
    <cellStyle name="Currency 7 4 2 4 4" xfId="26798" xr:uid="{00000000-0005-0000-0000-00008E680000}"/>
    <cellStyle name="Currency 7 4 2 4 4 2" xfId="26799" xr:uid="{00000000-0005-0000-0000-00008F680000}"/>
    <cellStyle name="Currency 7 4 2 4 4 3" xfId="26800" xr:uid="{00000000-0005-0000-0000-000090680000}"/>
    <cellStyle name="Currency 7 4 2 4 4 4" xfId="26801" xr:uid="{00000000-0005-0000-0000-000091680000}"/>
    <cellStyle name="Currency 7 4 2 4 4 5" xfId="26802" xr:uid="{00000000-0005-0000-0000-000092680000}"/>
    <cellStyle name="Currency 7 4 2 4 4 6" xfId="26803" xr:uid="{00000000-0005-0000-0000-000093680000}"/>
    <cellStyle name="Currency 7 4 2 4 5" xfId="26804" xr:uid="{00000000-0005-0000-0000-000094680000}"/>
    <cellStyle name="Currency 7 4 2 4 6" xfId="26805" xr:uid="{00000000-0005-0000-0000-000095680000}"/>
    <cellStyle name="Currency 7 4 2 4 7" xfId="26806" xr:uid="{00000000-0005-0000-0000-000096680000}"/>
    <cellStyle name="Currency 7 4 2 4 8" xfId="26807" xr:uid="{00000000-0005-0000-0000-000097680000}"/>
    <cellStyle name="Currency 7 4 2 4 9" xfId="26808" xr:uid="{00000000-0005-0000-0000-000098680000}"/>
    <cellStyle name="Currency 7 4 2 5" xfId="26809" xr:uid="{00000000-0005-0000-0000-000099680000}"/>
    <cellStyle name="Currency 7 4 2 5 2" xfId="26810" xr:uid="{00000000-0005-0000-0000-00009A680000}"/>
    <cellStyle name="Currency 7 4 2 5 2 2" xfId="26811" xr:uid="{00000000-0005-0000-0000-00009B680000}"/>
    <cellStyle name="Currency 7 4 2 5 2 2 2" xfId="26812" xr:uid="{00000000-0005-0000-0000-00009C680000}"/>
    <cellStyle name="Currency 7 4 2 5 2 2 2 2" xfId="26813" xr:uid="{00000000-0005-0000-0000-00009D680000}"/>
    <cellStyle name="Currency 7 4 2 5 2 2 2 3" xfId="26814" xr:uid="{00000000-0005-0000-0000-00009E680000}"/>
    <cellStyle name="Currency 7 4 2 5 2 2 2 4" xfId="26815" xr:uid="{00000000-0005-0000-0000-00009F680000}"/>
    <cellStyle name="Currency 7 4 2 5 2 2 2 5" xfId="26816" xr:uid="{00000000-0005-0000-0000-0000A0680000}"/>
    <cellStyle name="Currency 7 4 2 5 2 2 2 6" xfId="26817" xr:uid="{00000000-0005-0000-0000-0000A1680000}"/>
    <cellStyle name="Currency 7 4 2 5 2 2 3" xfId="26818" xr:uid="{00000000-0005-0000-0000-0000A2680000}"/>
    <cellStyle name="Currency 7 4 2 5 2 2 4" xfId="26819" xr:uid="{00000000-0005-0000-0000-0000A3680000}"/>
    <cellStyle name="Currency 7 4 2 5 2 2 5" xfId="26820" xr:uid="{00000000-0005-0000-0000-0000A4680000}"/>
    <cellStyle name="Currency 7 4 2 5 2 2 6" xfId="26821" xr:uid="{00000000-0005-0000-0000-0000A5680000}"/>
    <cellStyle name="Currency 7 4 2 5 2 2 7" xfId="26822" xr:uid="{00000000-0005-0000-0000-0000A6680000}"/>
    <cellStyle name="Currency 7 4 2 5 2 3" xfId="26823" xr:uid="{00000000-0005-0000-0000-0000A7680000}"/>
    <cellStyle name="Currency 7 4 2 5 2 3 2" xfId="26824" xr:uid="{00000000-0005-0000-0000-0000A8680000}"/>
    <cellStyle name="Currency 7 4 2 5 2 3 3" xfId="26825" xr:uid="{00000000-0005-0000-0000-0000A9680000}"/>
    <cellStyle name="Currency 7 4 2 5 2 3 4" xfId="26826" xr:uid="{00000000-0005-0000-0000-0000AA680000}"/>
    <cellStyle name="Currency 7 4 2 5 2 3 5" xfId="26827" xr:uid="{00000000-0005-0000-0000-0000AB680000}"/>
    <cellStyle name="Currency 7 4 2 5 2 3 6" xfId="26828" xr:uid="{00000000-0005-0000-0000-0000AC680000}"/>
    <cellStyle name="Currency 7 4 2 5 2 4" xfId="26829" xr:uid="{00000000-0005-0000-0000-0000AD680000}"/>
    <cellStyle name="Currency 7 4 2 5 2 5" xfId="26830" xr:uid="{00000000-0005-0000-0000-0000AE680000}"/>
    <cellStyle name="Currency 7 4 2 5 2 6" xfId="26831" xr:uid="{00000000-0005-0000-0000-0000AF680000}"/>
    <cellStyle name="Currency 7 4 2 5 2 7" xfId="26832" xr:uid="{00000000-0005-0000-0000-0000B0680000}"/>
    <cellStyle name="Currency 7 4 2 5 2 8" xfId="26833" xr:uid="{00000000-0005-0000-0000-0000B1680000}"/>
    <cellStyle name="Currency 7 4 2 5 3" xfId="26834" xr:uid="{00000000-0005-0000-0000-0000B2680000}"/>
    <cellStyle name="Currency 7 4 2 5 3 2" xfId="26835" xr:uid="{00000000-0005-0000-0000-0000B3680000}"/>
    <cellStyle name="Currency 7 4 2 5 3 2 2" xfId="26836" xr:uid="{00000000-0005-0000-0000-0000B4680000}"/>
    <cellStyle name="Currency 7 4 2 5 3 2 3" xfId="26837" xr:uid="{00000000-0005-0000-0000-0000B5680000}"/>
    <cellStyle name="Currency 7 4 2 5 3 2 4" xfId="26838" xr:uid="{00000000-0005-0000-0000-0000B6680000}"/>
    <cellStyle name="Currency 7 4 2 5 3 2 5" xfId="26839" xr:uid="{00000000-0005-0000-0000-0000B7680000}"/>
    <cellStyle name="Currency 7 4 2 5 3 2 6" xfId="26840" xr:uid="{00000000-0005-0000-0000-0000B8680000}"/>
    <cellStyle name="Currency 7 4 2 5 3 3" xfId="26841" xr:uid="{00000000-0005-0000-0000-0000B9680000}"/>
    <cellStyle name="Currency 7 4 2 5 3 4" xfId="26842" xr:uid="{00000000-0005-0000-0000-0000BA680000}"/>
    <cellStyle name="Currency 7 4 2 5 3 5" xfId="26843" xr:uid="{00000000-0005-0000-0000-0000BB680000}"/>
    <cellStyle name="Currency 7 4 2 5 3 6" xfId="26844" xr:uid="{00000000-0005-0000-0000-0000BC680000}"/>
    <cellStyle name="Currency 7 4 2 5 3 7" xfId="26845" xr:uid="{00000000-0005-0000-0000-0000BD680000}"/>
    <cellStyle name="Currency 7 4 2 5 4" xfId="26846" xr:uid="{00000000-0005-0000-0000-0000BE680000}"/>
    <cellStyle name="Currency 7 4 2 5 4 2" xfId="26847" xr:uid="{00000000-0005-0000-0000-0000BF680000}"/>
    <cellStyle name="Currency 7 4 2 5 4 3" xfId="26848" xr:uid="{00000000-0005-0000-0000-0000C0680000}"/>
    <cellStyle name="Currency 7 4 2 5 4 4" xfId="26849" xr:uid="{00000000-0005-0000-0000-0000C1680000}"/>
    <cellStyle name="Currency 7 4 2 5 4 5" xfId="26850" xr:uid="{00000000-0005-0000-0000-0000C2680000}"/>
    <cellStyle name="Currency 7 4 2 5 4 6" xfId="26851" xr:uid="{00000000-0005-0000-0000-0000C3680000}"/>
    <cellStyle name="Currency 7 4 2 5 5" xfId="26852" xr:uid="{00000000-0005-0000-0000-0000C4680000}"/>
    <cellStyle name="Currency 7 4 2 5 6" xfId="26853" xr:uid="{00000000-0005-0000-0000-0000C5680000}"/>
    <cellStyle name="Currency 7 4 2 5 7" xfId="26854" xr:uid="{00000000-0005-0000-0000-0000C6680000}"/>
    <cellStyle name="Currency 7 4 2 5 8" xfId="26855" xr:uid="{00000000-0005-0000-0000-0000C7680000}"/>
    <cellStyle name="Currency 7 4 2 5 9" xfId="26856" xr:uid="{00000000-0005-0000-0000-0000C8680000}"/>
    <cellStyle name="Currency 7 4 2 6" xfId="26857" xr:uid="{00000000-0005-0000-0000-0000C9680000}"/>
    <cellStyle name="Currency 7 4 2 6 2" xfId="26858" xr:uid="{00000000-0005-0000-0000-0000CA680000}"/>
    <cellStyle name="Currency 7 4 2 6 2 2" xfId="26859" xr:uid="{00000000-0005-0000-0000-0000CB680000}"/>
    <cellStyle name="Currency 7 4 2 6 2 2 2" xfId="26860" xr:uid="{00000000-0005-0000-0000-0000CC680000}"/>
    <cellStyle name="Currency 7 4 2 6 2 2 2 2" xfId="26861" xr:uid="{00000000-0005-0000-0000-0000CD680000}"/>
    <cellStyle name="Currency 7 4 2 6 2 2 2 3" xfId="26862" xr:uid="{00000000-0005-0000-0000-0000CE680000}"/>
    <cellStyle name="Currency 7 4 2 6 2 2 2 4" xfId="26863" xr:uid="{00000000-0005-0000-0000-0000CF680000}"/>
    <cellStyle name="Currency 7 4 2 6 2 2 2 5" xfId="26864" xr:uid="{00000000-0005-0000-0000-0000D0680000}"/>
    <cellStyle name="Currency 7 4 2 6 2 2 2 6" xfId="26865" xr:uid="{00000000-0005-0000-0000-0000D1680000}"/>
    <cellStyle name="Currency 7 4 2 6 2 2 3" xfId="26866" xr:uid="{00000000-0005-0000-0000-0000D2680000}"/>
    <cellStyle name="Currency 7 4 2 6 2 2 4" xfId="26867" xr:uid="{00000000-0005-0000-0000-0000D3680000}"/>
    <cellStyle name="Currency 7 4 2 6 2 2 5" xfId="26868" xr:uid="{00000000-0005-0000-0000-0000D4680000}"/>
    <cellStyle name="Currency 7 4 2 6 2 2 6" xfId="26869" xr:uid="{00000000-0005-0000-0000-0000D5680000}"/>
    <cellStyle name="Currency 7 4 2 6 2 2 7" xfId="26870" xr:uid="{00000000-0005-0000-0000-0000D6680000}"/>
    <cellStyle name="Currency 7 4 2 6 2 3" xfId="26871" xr:uid="{00000000-0005-0000-0000-0000D7680000}"/>
    <cellStyle name="Currency 7 4 2 6 2 3 2" xfId="26872" xr:uid="{00000000-0005-0000-0000-0000D8680000}"/>
    <cellStyle name="Currency 7 4 2 6 2 3 3" xfId="26873" xr:uid="{00000000-0005-0000-0000-0000D9680000}"/>
    <cellStyle name="Currency 7 4 2 6 2 3 4" xfId="26874" xr:uid="{00000000-0005-0000-0000-0000DA680000}"/>
    <cellStyle name="Currency 7 4 2 6 2 3 5" xfId="26875" xr:uid="{00000000-0005-0000-0000-0000DB680000}"/>
    <cellStyle name="Currency 7 4 2 6 2 3 6" xfId="26876" xr:uid="{00000000-0005-0000-0000-0000DC680000}"/>
    <cellStyle name="Currency 7 4 2 6 2 4" xfId="26877" xr:uid="{00000000-0005-0000-0000-0000DD680000}"/>
    <cellStyle name="Currency 7 4 2 6 2 5" xfId="26878" xr:uid="{00000000-0005-0000-0000-0000DE680000}"/>
    <cellStyle name="Currency 7 4 2 6 2 6" xfId="26879" xr:uid="{00000000-0005-0000-0000-0000DF680000}"/>
    <cellStyle name="Currency 7 4 2 6 2 7" xfId="26880" xr:uid="{00000000-0005-0000-0000-0000E0680000}"/>
    <cellStyle name="Currency 7 4 2 6 2 8" xfId="26881" xr:uid="{00000000-0005-0000-0000-0000E1680000}"/>
    <cellStyle name="Currency 7 4 2 6 3" xfId="26882" xr:uid="{00000000-0005-0000-0000-0000E2680000}"/>
    <cellStyle name="Currency 7 4 2 6 3 2" xfId="26883" xr:uid="{00000000-0005-0000-0000-0000E3680000}"/>
    <cellStyle name="Currency 7 4 2 6 3 2 2" xfId="26884" xr:uid="{00000000-0005-0000-0000-0000E4680000}"/>
    <cellStyle name="Currency 7 4 2 6 3 2 3" xfId="26885" xr:uid="{00000000-0005-0000-0000-0000E5680000}"/>
    <cellStyle name="Currency 7 4 2 6 3 2 4" xfId="26886" xr:uid="{00000000-0005-0000-0000-0000E6680000}"/>
    <cellStyle name="Currency 7 4 2 6 3 2 5" xfId="26887" xr:uid="{00000000-0005-0000-0000-0000E7680000}"/>
    <cellStyle name="Currency 7 4 2 6 3 2 6" xfId="26888" xr:uid="{00000000-0005-0000-0000-0000E8680000}"/>
    <cellStyle name="Currency 7 4 2 6 3 3" xfId="26889" xr:uid="{00000000-0005-0000-0000-0000E9680000}"/>
    <cellStyle name="Currency 7 4 2 6 3 4" xfId="26890" xr:uid="{00000000-0005-0000-0000-0000EA680000}"/>
    <cellStyle name="Currency 7 4 2 6 3 5" xfId="26891" xr:uid="{00000000-0005-0000-0000-0000EB680000}"/>
    <cellStyle name="Currency 7 4 2 6 3 6" xfId="26892" xr:uid="{00000000-0005-0000-0000-0000EC680000}"/>
    <cellStyle name="Currency 7 4 2 6 3 7" xfId="26893" xr:uid="{00000000-0005-0000-0000-0000ED680000}"/>
    <cellStyle name="Currency 7 4 2 6 4" xfId="26894" xr:uid="{00000000-0005-0000-0000-0000EE680000}"/>
    <cellStyle name="Currency 7 4 2 6 4 2" xfId="26895" xr:uid="{00000000-0005-0000-0000-0000EF680000}"/>
    <cellStyle name="Currency 7 4 2 6 4 3" xfId="26896" xr:uid="{00000000-0005-0000-0000-0000F0680000}"/>
    <cellStyle name="Currency 7 4 2 6 4 4" xfId="26897" xr:uid="{00000000-0005-0000-0000-0000F1680000}"/>
    <cellStyle name="Currency 7 4 2 6 4 5" xfId="26898" xr:uid="{00000000-0005-0000-0000-0000F2680000}"/>
    <cellStyle name="Currency 7 4 2 6 4 6" xfId="26899" xr:uid="{00000000-0005-0000-0000-0000F3680000}"/>
    <cellStyle name="Currency 7 4 2 6 5" xfId="26900" xr:uid="{00000000-0005-0000-0000-0000F4680000}"/>
    <cellStyle name="Currency 7 4 2 6 6" xfId="26901" xr:uid="{00000000-0005-0000-0000-0000F5680000}"/>
    <cellStyle name="Currency 7 4 2 6 7" xfId="26902" xr:uid="{00000000-0005-0000-0000-0000F6680000}"/>
    <cellStyle name="Currency 7 4 2 6 8" xfId="26903" xr:uid="{00000000-0005-0000-0000-0000F7680000}"/>
    <cellStyle name="Currency 7 4 2 6 9" xfId="26904" xr:uid="{00000000-0005-0000-0000-0000F8680000}"/>
    <cellStyle name="Currency 7 4 2 7" xfId="26905" xr:uid="{00000000-0005-0000-0000-0000F9680000}"/>
    <cellStyle name="Currency 7 4 2 7 2" xfId="26906" xr:uid="{00000000-0005-0000-0000-0000FA680000}"/>
    <cellStyle name="Currency 7 4 2 7 2 2" xfId="26907" xr:uid="{00000000-0005-0000-0000-0000FB680000}"/>
    <cellStyle name="Currency 7 4 2 7 2 2 2" xfId="26908" xr:uid="{00000000-0005-0000-0000-0000FC680000}"/>
    <cellStyle name="Currency 7 4 2 7 2 2 3" xfId="26909" xr:uid="{00000000-0005-0000-0000-0000FD680000}"/>
    <cellStyle name="Currency 7 4 2 7 2 2 4" xfId="26910" xr:uid="{00000000-0005-0000-0000-0000FE680000}"/>
    <cellStyle name="Currency 7 4 2 7 2 2 5" xfId="26911" xr:uid="{00000000-0005-0000-0000-0000FF680000}"/>
    <cellStyle name="Currency 7 4 2 7 2 2 6" xfId="26912" xr:uid="{00000000-0005-0000-0000-000000690000}"/>
    <cellStyle name="Currency 7 4 2 7 2 3" xfId="26913" xr:uid="{00000000-0005-0000-0000-000001690000}"/>
    <cellStyle name="Currency 7 4 2 7 2 4" xfId="26914" xr:uid="{00000000-0005-0000-0000-000002690000}"/>
    <cellStyle name="Currency 7 4 2 7 2 5" xfId="26915" xr:uid="{00000000-0005-0000-0000-000003690000}"/>
    <cellStyle name="Currency 7 4 2 7 2 6" xfId="26916" xr:uid="{00000000-0005-0000-0000-000004690000}"/>
    <cellStyle name="Currency 7 4 2 7 2 7" xfId="26917" xr:uid="{00000000-0005-0000-0000-000005690000}"/>
    <cellStyle name="Currency 7 4 2 7 3" xfId="26918" xr:uid="{00000000-0005-0000-0000-000006690000}"/>
    <cellStyle name="Currency 7 4 2 7 3 2" xfId="26919" xr:uid="{00000000-0005-0000-0000-000007690000}"/>
    <cellStyle name="Currency 7 4 2 7 3 3" xfId="26920" xr:uid="{00000000-0005-0000-0000-000008690000}"/>
    <cellStyle name="Currency 7 4 2 7 3 4" xfId="26921" xr:uid="{00000000-0005-0000-0000-000009690000}"/>
    <cellStyle name="Currency 7 4 2 7 3 5" xfId="26922" xr:uid="{00000000-0005-0000-0000-00000A690000}"/>
    <cellStyle name="Currency 7 4 2 7 3 6" xfId="26923" xr:uid="{00000000-0005-0000-0000-00000B690000}"/>
    <cellStyle name="Currency 7 4 2 7 4" xfId="26924" xr:uid="{00000000-0005-0000-0000-00000C690000}"/>
    <cellStyle name="Currency 7 4 2 7 5" xfId="26925" xr:uid="{00000000-0005-0000-0000-00000D690000}"/>
    <cellStyle name="Currency 7 4 2 7 6" xfId="26926" xr:uid="{00000000-0005-0000-0000-00000E690000}"/>
    <cellStyle name="Currency 7 4 2 7 7" xfId="26927" xr:uid="{00000000-0005-0000-0000-00000F690000}"/>
    <cellStyle name="Currency 7 4 2 7 8" xfId="26928" xr:uid="{00000000-0005-0000-0000-000010690000}"/>
    <cellStyle name="Currency 7 4 2 8" xfId="26929" xr:uid="{00000000-0005-0000-0000-000011690000}"/>
    <cellStyle name="Currency 7 4 2 8 2" xfId="26930" xr:uid="{00000000-0005-0000-0000-000012690000}"/>
    <cellStyle name="Currency 7 4 2 8 2 2" xfId="26931" xr:uid="{00000000-0005-0000-0000-000013690000}"/>
    <cellStyle name="Currency 7 4 2 8 2 3" xfId="26932" xr:uid="{00000000-0005-0000-0000-000014690000}"/>
    <cellStyle name="Currency 7 4 2 8 2 4" xfId="26933" xr:uid="{00000000-0005-0000-0000-000015690000}"/>
    <cellStyle name="Currency 7 4 2 8 2 5" xfId="26934" xr:uid="{00000000-0005-0000-0000-000016690000}"/>
    <cellStyle name="Currency 7 4 2 8 2 6" xfId="26935" xr:uid="{00000000-0005-0000-0000-000017690000}"/>
    <cellStyle name="Currency 7 4 2 8 3" xfId="26936" xr:uid="{00000000-0005-0000-0000-000018690000}"/>
    <cellStyle name="Currency 7 4 2 8 4" xfId="26937" xr:uid="{00000000-0005-0000-0000-000019690000}"/>
    <cellStyle name="Currency 7 4 2 8 5" xfId="26938" xr:uid="{00000000-0005-0000-0000-00001A690000}"/>
    <cellStyle name="Currency 7 4 2 8 6" xfId="26939" xr:uid="{00000000-0005-0000-0000-00001B690000}"/>
    <cellStyle name="Currency 7 4 2 8 7" xfId="26940" xr:uid="{00000000-0005-0000-0000-00001C690000}"/>
    <cellStyle name="Currency 7 4 2 9" xfId="26941" xr:uid="{00000000-0005-0000-0000-00001D690000}"/>
    <cellStyle name="Currency 7 4 2 9 2" xfId="26942" xr:uid="{00000000-0005-0000-0000-00001E690000}"/>
    <cellStyle name="Currency 7 4 2 9 3" xfId="26943" xr:uid="{00000000-0005-0000-0000-00001F690000}"/>
    <cellStyle name="Currency 7 4 2 9 4" xfId="26944" xr:uid="{00000000-0005-0000-0000-000020690000}"/>
    <cellStyle name="Currency 7 4 2 9 5" xfId="26945" xr:uid="{00000000-0005-0000-0000-000021690000}"/>
    <cellStyle name="Currency 7 4 2 9 6" xfId="26946" xr:uid="{00000000-0005-0000-0000-000022690000}"/>
    <cellStyle name="Currency 7 4 3" xfId="26947" xr:uid="{00000000-0005-0000-0000-000023690000}"/>
    <cellStyle name="Currency 7 4 3 2" xfId="26948" xr:uid="{00000000-0005-0000-0000-000024690000}"/>
    <cellStyle name="Currency 7 4 3 2 2" xfId="26949" xr:uid="{00000000-0005-0000-0000-000025690000}"/>
    <cellStyle name="Currency 7 4 3 2 2 2" xfId="26950" xr:uid="{00000000-0005-0000-0000-000026690000}"/>
    <cellStyle name="Currency 7 4 3 2 2 2 2" xfId="26951" xr:uid="{00000000-0005-0000-0000-000027690000}"/>
    <cellStyle name="Currency 7 4 3 2 2 2 3" xfId="26952" xr:uid="{00000000-0005-0000-0000-000028690000}"/>
    <cellStyle name="Currency 7 4 3 2 2 2 4" xfId="26953" xr:uid="{00000000-0005-0000-0000-000029690000}"/>
    <cellStyle name="Currency 7 4 3 2 2 2 5" xfId="26954" xr:uid="{00000000-0005-0000-0000-00002A690000}"/>
    <cellStyle name="Currency 7 4 3 2 2 2 6" xfId="26955" xr:uid="{00000000-0005-0000-0000-00002B690000}"/>
    <cellStyle name="Currency 7 4 3 2 2 3" xfId="26956" xr:uid="{00000000-0005-0000-0000-00002C690000}"/>
    <cellStyle name="Currency 7 4 3 2 2 4" xfId="26957" xr:uid="{00000000-0005-0000-0000-00002D690000}"/>
    <cellStyle name="Currency 7 4 3 2 2 5" xfId="26958" xr:uid="{00000000-0005-0000-0000-00002E690000}"/>
    <cellStyle name="Currency 7 4 3 2 2 6" xfId="26959" xr:uid="{00000000-0005-0000-0000-00002F690000}"/>
    <cellStyle name="Currency 7 4 3 2 2 7" xfId="26960" xr:uid="{00000000-0005-0000-0000-000030690000}"/>
    <cellStyle name="Currency 7 4 3 2 3" xfId="26961" xr:uid="{00000000-0005-0000-0000-000031690000}"/>
    <cellStyle name="Currency 7 4 3 2 3 2" xfId="26962" xr:uid="{00000000-0005-0000-0000-000032690000}"/>
    <cellStyle name="Currency 7 4 3 2 3 3" xfId="26963" xr:uid="{00000000-0005-0000-0000-000033690000}"/>
    <cellStyle name="Currency 7 4 3 2 3 4" xfId="26964" xr:uid="{00000000-0005-0000-0000-000034690000}"/>
    <cellStyle name="Currency 7 4 3 2 3 5" xfId="26965" xr:uid="{00000000-0005-0000-0000-000035690000}"/>
    <cellStyle name="Currency 7 4 3 2 3 6" xfId="26966" xr:uid="{00000000-0005-0000-0000-000036690000}"/>
    <cellStyle name="Currency 7 4 3 2 4" xfId="26967" xr:uid="{00000000-0005-0000-0000-000037690000}"/>
    <cellStyle name="Currency 7 4 3 2 5" xfId="26968" xr:uid="{00000000-0005-0000-0000-000038690000}"/>
    <cellStyle name="Currency 7 4 3 2 6" xfId="26969" xr:uid="{00000000-0005-0000-0000-000039690000}"/>
    <cellStyle name="Currency 7 4 3 2 7" xfId="26970" xr:uid="{00000000-0005-0000-0000-00003A690000}"/>
    <cellStyle name="Currency 7 4 3 2 8" xfId="26971" xr:uid="{00000000-0005-0000-0000-00003B690000}"/>
    <cellStyle name="Currency 7 4 3 3" xfId="26972" xr:uid="{00000000-0005-0000-0000-00003C690000}"/>
    <cellStyle name="Currency 7 4 3 3 2" xfId="26973" xr:uid="{00000000-0005-0000-0000-00003D690000}"/>
    <cellStyle name="Currency 7 4 3 3 2 2" xfId="26974" xr:uid="{00000000-0005-0000-0000-00003E690000}"/>
    <cellStyle name="Currency 7 4 3 3 2 3" xfId="26975" xr:uid="{00000000-0005-0000-0000-00003F690000}"/>
    <cellStyle name="Currency 7 4 3 3 2 4" xfId="26976" xr:uid="{00000000-0005-0000-0000-000040690000}"/>
    <cellStyle name="Currency 7 4 3 3 2 5" xfId="26977" xr:uid="{00000000-0005-0000-0000-000041690000}"/>
    <cellStyle name="Currency 7 4 3 3 2 6" xfId="26978" xr:uid="{00000000-0005-0000-0000-000042690000}"/>
    <cellStyle name="Currency 7 4 3 3 3" xfId="26979" xr:uid="{00000000-0005-0000-0000-000043690000}"/>
    <cellStyle name="Currency 7 4 3 3 4" xfId="26980" xr:uid="{00000000-0005-0000-0000-000044690000}"/>
    <cellStyle name="Currency 7 4 3 3 5" xfId="26981" xr:uid="{00000000-0005-0000-0000-000045690000}"/>
    <cellStyle name="Currency 7 4 3 3 6" xfId="26982" xr:uid="{00000000-0005-0000-0000-000046690000}"/>
    <cellStyle name="Currency 7 4 3 3 7" xfId="26983" xr:uid="{00000000-0005-0000-0000-000047690000}"/>
    <cellStyle name="Currency 7 4 3 4" xfId="26984" xr:uid="{00000000-0005-0000-0000-000048690000}"/>
    <cellStyle name="Currency 7 4 3 4 2" xfId="26985" xr:uid="{00000000-0005-0000-0000-000049690000}"/>
    <cellStyle name="Currency 7 4 3 4 3" xfId="26986" xr:uid="{00000000-0005-0000-0000-00004A690000}"/>
    <cellStyle name="Currency 7 4 3 4 4" xfId="26987" xr:uid="{00000000-0005-0000-0000-00004B690000}"/>
    <cellStyle name="Currency 7 4 3 4 5" xfId="26988" xr:uid="{00000000-0005-0000-0000-00004C690000}"/>
    <cellStyle name="Currency 7 4 3 4 6" xfId="26989" xr:uid="{00000000-0005-0000-0000-00004D690000}"/>
    <cellStyle name="Currency 7 4 3 5" xfId="26990" xr:uid="{00000000-0005-0000-0000-00004E690000}"/>
    <cellStyle name="Currency 7 4 3 6" xfId="26991" xr:uid="{00000000-0005-0000-0000-00004F690000}"/>
    <cellStyle name="Currency 7 4 3 7" xfId="26992" xr:uid="{00000000-0005-0000-0000-000050690000}"/>
    <cellStyle name="Currency 7 4 3 8" xfId="26993" xr:uid="{00000000-0005-0000-0000-000051690000}"/>
    <cellStyle name="Currency 7 4 3 9" xfId="26994" xr:uid="{00000000-0005-0000-0000-000052690000}"/>
    <cellStyle name="Currency 7 4 4" xfId="26995" xr:uid="{00000000-0005-0000-0000-000053690000}"/>
    <cellStyle name="Currency 7 4 4 2" xfId="26996" xr:uid="{00000000-0005-0000-0000-000054690000}"/>
    <cellStyle name="Currency 7 4 4 2 2" xfId="26997" xr:uid="{00000000-0005-0000-0000-000055690000}"/>
    <cellStyle name="Currency 7 4 4 2 2 2" xfId="26998" xr:uid="{00000000-0005-0000-0000-000056690000}"/>
    <cellStyle name="Currency 7 4 4 2 2 2 2" xfId="26999" xr:uid="{00000000-0005-0000-0000-000057690000}"/>
    <cellStyle name="Currency 7 4 4 2 2 2 3" xfId="27000" xr:uid="{00000000-0005-0000-0000-000058690000}"/>
    <cellStyle name="Currency 7 4 4 2 2 2 4" xfId="27001" xr:uid="{00000000-0005-0000-0000-000059690000}"/>
    <cellStyle name="Currency 7 4 4 2 2 2 5" xfId="27002" xr:uid="{00000000-0005-0000-0000-00005A690000}"/>
    <cellStyle name="Currency 7 4 4 2 2 2 6" xfId="27003" xr:uid="{00000000-0005-0000-0000-00005B690000}"/>
    <cellStyle name="Currency 7 4 4 2 2 3" xfId="27004" xr:uid="{00000000-0005-0000-0000-00005C690000}"/>
    <cellStyle name="Currency 7 4 4 2 2 4" xfId="27005" xr:uid="{00000000-0005-0000-0000-00005D690000}"/>
    <cellStyle name="Currency 7 4 4 2 2 5" xfId="27006" xr:uid="{00000000-0005-0000-0000-00005E690000}"/>
    <cellStyle name="Currency 7 4 4 2 2 6" xfId="27007" xr:uid="{00000000-0005-0000-0000-00005F690000}"/>
    <cellStyle name="Currency 7 4 4 2 2 7" xfId="27008" xr:uid="{00000000-0005-0000-0000-000060690000}"/>
    <cellStyle name="Currency 7 4 4 2 3" xfId="27009" xr:uid="{00000000-0005-0000-0000-000061690000}"/>
    <cellStyle name="Currency 7 4 4 2 3 2" xfId="27010" xr:uid="{00000000-0005-0000-0000-000062690000}"/>
    <cellStyle name="Currency 7 4 4 2 3 3" xfId="27011" xr:uid="{00000000-0005-0000-0000-000063690000}"/>
    <cellStyle name="Currency 7 4 4 2 3 4" xfId="27012" xr:uid="{00000000-0005-0000-0000-000064690000}"/>
    <cellStyle name="Currency 7 4 4 2 3 5" xfId="27013" xr:uid="{00000000-0005-0000-0000-000065690000}"/>
    <cellStyle name="Currency 7 4 4 2 3 6" xfId="27014" xr:uid="{00000000-0005-0000-0000-000066690000}"/>
    <cellStyle name="Currency 7 4 4 2 4" xfId="27015" xr:uid="{00000000-0005-0000-0000-000067690000}"/>
    <cellStyle name="Currency 7 4 4 2 5" xfId="27016" xr:uid="{00000000-0005-0000-0000-000068690000}"/>
    <cellStyle name="Currency 7 4 4 2 6" xfId="27017" xr:uid="{00000000-0005-0000-0000-000069690000}"/>
    <cellStyle name="Currency 7 4 4 2 7" xfId="27018" xr:uid="{00000000-0005-0000-0000-00006A690000}"/>
    <cellStyle name="Currency 7 4 4 2 8" xfId="27019" xr:uid="{00000000-0005-0000-0000-00006B690000}"/>
    <cellStyle name="Currency 7 4 4 3" xfId="27020" xr:uid="{00000000-0005-0000-0000-00006C690000}"/>
    <cellStyle name="Currency 7 4 4 3 2" xfId="27021" xr:uid="{00000000-0005-0000-0000-00006D690000}"/>
    <cellStyle name="Currency 7 4 4 3 2 2" xfId="27022" xr:uid="{00000000-0005-0000-0000-00006E690000}"/>
    <cellStyle name="Currency 7 4 4 3 2 3" xfId="27023" xr:uid="{00000000-0005-0000-0000-00006F690000}"/>
    <cellStyle name="Currency 7 4 4 3 2 4" xfId="27024" xr:uid="{00000000-0005-0000-0000-000070690000}"/>
    <cellStyle name="Currency 7 4 4 3 2 5" xfId="27025" xr:uid="{00000000-0005-0000-0000-000071690000}"/>
    <cellStyle name="Currency 7 4 4 3 2 6" xfId="27026" xr:uid="{00000000-0005-0000-0000-000072690000}"/>
    <cellStyle name="Currency 7 4 4 3 3" xfId="27027" xr:uid="{00000000-0005-0000-0000-000073690000}"/>
    <cellStyle name="Currency 7 4 4 3 4" xfId="27028" xr:uid="{00000000-0005-0000-0000-000074690000}"/>
    <cellStyle name="Currency 7 4 4 3 5" xfId="27029" xr:uid="{00000000-0005-0000-0000-000075690000}"/>
    <cellStyle name="Currency 7 4 4 3 6" xfId="27030" xr:uid="{00000000-0005-0000-0000-000076690000}"/>
    <cellStyle name="Currency 7 4 4 3 7" xfId="27031" xr:uid="{00000000-0005-0000-0000-000077690000}"/>
    <cellStyle name="Currency 7 4 4 4" xfId="27032" xr:uid="{00000000-0005-0000-0000-000078690000}"/>
    <cellStyle name="Currency 7 4 4 4 2" xfId="27033" xr:uid="{00000000-0005-0000-0000-000079690000}"/>
    <cellStyle name="Currency 7 4 4 4 3" xfId="27034" xr:uid="{00000000-0005-0000-0000-00007A690000}"/>
    <cellStyle name="Currency 7 4 4 4 4" xfId="27035" xr:uid="{00000000-0005-0000-0000-00007B690000}"/>
    <cellStyle name="Currency 7 4 4 4 5" xfId="27036" xr:uid="{00000000-0005-0000-0000-00007C690000}"/>
    <cellStyle name="Currency 7 4 4 4 6" xfId="27037" xr:uid="{00000000-0005-0000-0000-00007D690000}"/>
    <cellStyle name="Currency 7 4 4 5" xfId="27038" xr:uid="{00000000-0005-0000-0000-00007E690000}"/>
    <cellStyle name="Currency 7 4 4 6" xfId="27039" xr:uid="{00000000-0005-0000-0000-00007F690000}"/>
    <cellStyle name="Currency 7 4 4 7" xfId="27040" xr:uid="{00000000-0005-0000-0000-000080690000}"/>
    <cellStyle name="Currency 7 4 4 8" xfId="27041" xr:uid="{00000000-0005-0000-0000-000081690000}"/>
    <cellStyle name="Currency 7 4 4 9" xfId="27042" xr:uid="{00000000-0005-0000-0000-000082690000}"/>
    <cellStyle name="Currency 7 4 5" xfId="27043" xr:uid="{00000000-0005-0000-0000-000083690000}"/>
    <cellStyle name="Currency 7 4 5 2" xfId="27044" xr:uid="{00000000-0005-0000-0000-000084690000}"/>
    <cellStyle name="Currency 7 4 5 2 2" xfId="27045" xr:uid="{00000000-0005-0000-0000-000085690000}"/>
    <cellStyle name="Currency 7 4 5 2 2 2" xfId="27046" xr:uid="{00000000-0005-0000-0000-000086690000}"/>
    <cellStyle name="Currency 7 4 5 2 2 2 2" xfId="27047" xr:uid="{00000000-0005-0000-0000-000087690000}"/>
    <cellStyle name="Currency 7 4 5 2 2 2 3" xfId="27048" xr:uid="{00000000-0005-0000-0000-000088690000}"/>
    <cellStyle name="Currency 7 4 5 2 2 2 4" xfId="27049" xr:uid="{00000000-0005-0000-0000-000089690000}"/>
    <cellStyle name="Currency 7 4 5 2 2 2 5" xfId="27050" xr:uid="{00000000-0005-0000-0000-00008A690000}"/>
    <cellStyle name="Currency 7 4 5 2 2 2 6" xfId="27051" xr:uid="{00000000-0005-0000-0000-00008B690000}"/>
    <cellStyle name="Currency 7 4 5 2 2 3" xfId="27052" xr:uid="{00000000-0005-0000-0000-00008C690000}"/>
    <cellStyle name="Currency 7 4 5 2 2 4" xfId="27053" xr:uid="{00000000-0005-0000-0000-00008D690000}"/>
    <cellStyle name="Currency 7 4 5 2 2 5" xfId="27054" xr:uid="{00000000-0005-0000-0000-00008E690000}"/>
    <cellStyle name="Currency 7 4 5 2 2 6" xfId="27055" xr:uid="{00000000-0005-0000-0000-00008F690000}"/>
    <cellStyle name="Currency 7 4 5 2 2 7" xfId="27056" xr:uid="{00000000-0005-0000-0000-000090690000}"/>
    <cellStyle name="Currency 7 4 5 2 3" xfId="27057" xr:uid="{00000000-0005-0000-0000-000091690000}"/>
    <cellStyle name="Currency 7 4 5 2 3 2" xfId="27058" xr:uid="{00000000-0005-0000-0000-000092690000}"/>
    <cellStyle name="Currency 7 4 5 2 3 3" xfId="27059" xr:uid="{00000000-0005-0000-0000-000093690000}"/>
    <cellStyle name="Currency 7 4 5 2 3 4" xfId="27060" xr:uid="{00000000-0005-0000-0000-000094690000}"/>
    <cellStyle name="Currency 7 4 5 2 3 5" xfId="27061" xr:uid="{00000000-0005-0000-0000-000095690000}"/>
    <cellStyle name="Currency 7 4 5 2 3 6" xfId="27062" xr:uid="{00000000-0005-0000-0000-000096690000}"/>
    <cellStyle name="Currency 7 4 5 2 4" xfId="27063" xr:uid="{00000000-0005-0000-0000-000097690000}"/>
    <cellStyle name="Currency 7 4 5 2 5" xfId="27064" xr:uid="{00000000-0005-0000-0000-000098690000}"/>
    <cellStyle name="Currency 7 4 5 2 6" xfId="27065" xr:uid="{00000000-0005-0000-0000-000099690000}"/>
    <cellStyle name="Currency 7 4 5 2 7" xfId="27066" xr:uid="{00000000-0005-0000-0000-00009A690000}"/>
    <cellStyle name="Currency 7 4 5 2 8" xfId="27067" xr:uid="{00000000-0005-0000-0000-00009B690000}"/>
    <cellStyle name="Currency 7 4 5 3" xfId="27068" xr:uid="{00000000-0005-0000-0000-00009C690000}"/>
    <cellStyle name="Currency 7 4 5 3 2" xfId="27069" xr:uid="{00000000-0005-0000-0000-00009D690000}"/>
    <cellStyle name="Currency 7 4 5 3 2 2" xfId="27070" xr:uid="{00000000-0005-0000-0000-00009E690000}"/>
    <cellStyle name="Currency 7 4 5 3 2 3" xfId="27071" xr:uid="{00000000-0005-0000-0000-00009F690000}"/>
    <cellStyle name="Currency 7 4 5 3 2 4" xfId="27072" xr:uid="{00000000-0005-0000-0000-0000A0690000}"/>
    <cellStyle name="Currency 7 4 5 3 2 5" xfId="27073" xr:uid="{00000000-0005-0000-0000-0000A1690000}"/>
    <cellStyle name="Currency 7 4 5 3 2 6" xfId="27074" xr:uid="{00000000-0005-0000-0000-0000A2690000}"/>
    <cellStyle name="Currency 7 4 5 3 3" xfId="27075" xr:uid="{00000000-0005-0000-0000-0000A3690000}"/>
    <cellStyle name="Currency 7 4 5 3 4" xfId="27076" xr:uid="{00000000-0005-0000-0000-0000A4690000}"/>
    <cellStyle name="Currency 7 4 5 3 5" xfId="27077" xr:uid="{00000000-0005-0000-0000-0000A5690000}"/>
    <cellStyle name="Currency 7 4 5 3 6" xfId="27078" xr:uid="{00000000-0005-0000-0000-0000A6690000}"/>
    <cellStyle name="Currency 7 4 5 3 7" xfId="27079" xr:uid="{00000000-0005-0000-0000-0000A7690000}"/>
    <cellStyle name="Currency 7 4 5 4" xfId="27080" xr:uid="{00000000-0005-0000-0000-0000A8690000}"/>
    <cellStyle name="Currency 7 4 5 4 2" xfId="27081" xr:uid="{00000000-0005-0000-0000-0000A9690000}"/>
    <cellStyle name="Currency 7 4 5 4 3" xfId="27082" xr:uid="{00000000-0005-0000-0000-0000AA690000}"/>
    <cellStyle name="Currency 7 4 5 4 4" xfId="27083" xr:uid="{00000000-0005-0000-0000-0000AB690000}"/>
    <cellStyle name="Currency 7 4 5 4 5" xfId="27084" xr:uid="{00000000-0005-0000-0000-0000AC690000}"/>
    <cellStyle name="Currency 7 4 5 4 6" xfId="27085" xr:uid="{00000000-0005-0000-0000-0000AD690000}"/>
    <cellStyle name="Currency 7 4 5 5" xfId="27086" xr:uid="{00000000-0005-0000-0000-0000AE690000}"/>
    <cellStyle name="Currency 7 4 5 6" xfId="27087" xr:uid="{00000000-0005-0000-0000-0000AF690000}"/>
    <cellStyle name="Currency 7 4 5 7" xfId="27088" xr:uid="{00000000-0005-0000-0000-0000B0690000}"/>
    <cellStyle name="Currency 7 4 5 8" xfId="27089" xr:uid="{00000000-0005-0000-0000-0000B1690000}"/>
    <cellStyle name="Currency 7 4 5 9" xfId="27090" xr:uid="{00000000-0005-0000-0000-0000B2690000}"/>
    <cellStyle name="Currency 7 4 6" xfId="27091" xr:uid="{00000000-0005-0000-0000-0000B3690000}"/>
    <cellStyle name="Currency 7 4 6 2" xfId="27092" xr:uid="{00000000-0005-0000-0000-0000B4690000}"/>
    <cellStyle name="Currency 7 4 6 2 2" xfId="27093" xr:uid="{00000000-0005-0000-0000-0000B5690000}"/>
    <cellStyle name="Currency 7 4 6 2 2 2" xfId="27094" xr:uid="{00000000-0005-0000-0000-0000B6690000}"/>
    <cellStyle name="Currency 7 4 6 2 2 2 2" xfId="27095" xr:uid="{00000000-0005-0000-0000-0000B7690000}"/>
    <cellStyle name="Currency 7 4 6 2 2 2 3" xfId="27096" xr:uid="{00000000-0005-0000-0000-0000B8690000}"/>
    <cellStyle name="Currency 7 4 6 2 2 2 4" xfId="27097" xr:uid="{00000000-0005-0000-0000-0000B9690000}"/>
    <cellStyle name="Currency 7 4 6 2 2 2 5" xfId="27098" xr:uid="{00000000-0005-0000-0000-0000BA690000}"/>
    <cellStyle name="Currency 7 4 6 2 2 2 6" xfId="27099" xr:uid="{00000000-0005-0000-0000-0000BB690000}"/>
    <cellStyle name="Currency 7 4 6 2 2 3" xfId="27100" xr:uid="{00000000-0005-0000-0000-0000BC690000}"/>
    <cellStyle name="Currency 7 4 6 2 2 4" xfId="27101" xr:uid="{00000000-0005-0000-0000-0000BD690000}"/>
    <cellStyle name="Currency 7 4 6 2 2 5" xfId="27102" xr:uid="{00000000-0005-0000-0000-0000BE690000}"/>
    <cellStyle name="Currency 7 4 6 2 2 6" xfId="27103" xr:uid="{00000000-0005-0000-0000-0000BF690000}"/>
    <cellStyle name="Currency 7 4 6 2 2 7" xfId="27104" xr:uid="{00000000-0005-0000-0000-0000C0690000}"/>
    <cellStyle name="Currency 7 4 6 2 3" xfId="27105" xr:uid="{00000000-0005-0000-0000-0000C1690000}"/>
    <cellStyle name="Currency 7 4 6 2 3 2" xfId="27106" xr:uid="{00000000-0005-0000-0000-0000C2690000}"/>
    <cellStyle name="Currency 7 4 6 2 3 3" xfId="27107" xr:uid="{00000000-0005-0000-0000-0000C3690000}"/>
    <cellStyle name="Currency 7 4 6 2 3 4" xfId="27108" xr:uid="{00000000-0005-0000-0000-0000C4690000}"/>
    <cellStyle name="Currency 7 4 6 2 3 5" xfId="27109" xr:uid="{00000000-0005-0000-0000-0000C5690000}"/>
    <cellStyle name="Currency 7 4 6 2 3 6" xfId="27110" xr:uid="{00000000-0005-0000-0000-0000C6690000}"/>
    <cellStyle name="Currency 7 4 6 2 4" xfId="27111" xr:uid="{00000000-0005-0000-0000-0000C7690000}"/>
    <cellStyle name="Currency 7 4 6 2 5" xfId="27112" xr:uid="{00000000-0005-0000-0000-0000C8690000}"/>
    <cellStyle name="Currency 7 4 6 2 6" xfId="27113" xr:uid="{00000000-0005-0000-0000-0000C9690000}"/>
    <cellStyle name="Currency 7 4 6 2 7" xfId="27114" xr:uid="{00000000-0005-0000-0000-0000CA690000}"/>
    <cellStyle name="Currency 7 4 6 2 8" xfId="27115" xr:uid="{00000000-0005-0000-0000-0000CB690000}"/>
    <cellStyle name="Currency 7 4 6 3" xfId="27116" xr:uid="{00000000-0005-0000-0000-0000CC690000}"/>
    <cellStyle name="Currency 7 4 6 3 2" xfId="27117" xr:uid="{00000000-0005-0000-0000-0000CD690000}"/>
    <cellStyle name="Currency 7 4 6 3 2 2" xfId="27118" xr:uid="{00000000-0005-0000-0000-0000CE690000}"/>
    <cellStyle name="Currency 7 4 6 3 2 3" xfId="27119" xr:uid="{00000000-0005-0000-0000-0000CF690000}"/>
    <cellStyle name="Currency 7 4 6 3 2 4" xfId="27120" xr:uid="{00000000-0005-0000-0000-0000D0690000}"/>
    <cellStyle name="Currency 7 4 6 3 2 5" xfId="27121" xr:uid="{00000000-0005-0000-0000-0000D1690000}"/>
    <cellStyle name="Currency 7 4 6 3 2 6" xfId="27122" xr:uid="{00000000-0005-0000-0000-0000D2690000}"/>
    <cellStyle name="Currency 7 4 6 3 3" xfId="27123" xr:uid="{00000000-0005-0000-0000-0000D3690000}"/>
    <cellStyle name="Currency 7 4 6 3 4" xfId="27124" xr:uid="{00000000-0005-0000-0000-0000D4690000}"/>
    <cellStyle name="Currency 7 4 6 3 5" xfId="27125" xr:uid="{00000000-0005-0000-0000-0000D5690000}"/>
    <cellStyle name="Currency 7 4 6 3 6" xfId="27126" xr:uid="{00000000-0005-0000-0000-0000D6690000}"/>
    <cellStyle name="Currency 7 4 6 3 7" xfId="27127" xr:uid="{00000000-0005-0000-0000-0000D7690000}"/>
    <cellStyle name="Currency 7 4 6 4" xfId="27128" xr:uid="{00000000-0005-0000-0000-0000D8690000}"/>
    <cellStyle name="Currency 7 4 6 4 2" xfId="27129" xr:uid="{00000000-0005-0000-0000-0000D9690000}"/>
    <cellStyle name="Currency 7 4 6 4 3" xfId="27130" xr:uid="{00000000-0005-0000-0000-0000DA690000}"/>
    <cellStyle name="Currency 7 4 6 4 4" xfId="27131" xr:uid="{00000000-0005-0000-0000-0000DB690000}"/>
    <cellStyle name="Currency 7 4 6 4 5" xfId="27132" xr:uid="{00000000-0005-0000-0000-0000DC690000}"/>
    <cellStyle name="Currency 7 4 6 4 6" xfId="27133" xr:uid="{00000000-0005-0000-0000-0000DD690000}"/>
    <cellStyle name="Currency 7 4 6 5" xfId="27134" xr:uid="{00000000-0005-0000-0000-0000DE690000}"/>
    <cellStyle name="Currency 7 4 6 6" xfId="27135" xr:uid="{00000000-0005-0000-0000-0000DF690000}"/>
    <cellStyle name="Currency 7 4 6 7" xfId="27136" xr:uid="{00000000-0005-0000-0000-0000E0690000}"/>
    <cellStyle name="Currency 7 4 6 8" xfId="27137" xr:uid="{00000000-0005-0000-0000-0000E1690000}"/>
    <cellStyle name="Currency 7 4 6 9" xfId="27138" xr:uid="{00000000-0005-0000-0000-0000E2690000}"/>
    <cellStyle name="Currency 7 4 7" xfId="27139" xr:uid="{00000000-0005-0000-0000-0000E3690000}"/>
    <cellStyle name="Currency 7 4 7 2" xfId="27140" xr:uid="{00000000-0005-0000-0000-0000E4690000}"/>
    <cellStyle name="Currency 7 4 7 2 2" xfId="27141" xr:uid="{00000000-0005-0000-0000-0000E5690000}"/>
    <cellStyle name="Currency 7 4 7 2 2 2" xfId="27142" xr:uid="{00000000-0005-0000-0000-0000E6690000}"/>
    <cellStyle name="Currency 7 4 7 2 2 2 2" xfId="27143" xr:uid="{00000000-0005-0000-0000-0000E7690000}"/>
    <cellStyle name="Currency 7 4 7 2 2 2 3" xfId="27144" xr:uid="{00000000-0005-0000-0000-0000E8690000}"/>
    <cellStyle name="Currency 7 4 7 2 2 2 4" xfId="27145" xr:uid="{00000000-0005-0000-0000-0000E9690000}"/>
    <cellStyle name="Currency 7 4 7 2 2 2 5" xfId="27146" xr:uid="{00000000-0005-0000-0000-0000EA690000}"/>
    <cellStyle name="Currency 7 4 7 2 2 2 6" xfId="27147" xr:uid="{00000000-0005-0000-0000-0000EB690000}"/>
    <cellStyle name="Currency 7 4 7 2 2 3" xfId="27148" xr:uid="{00000000-0005-0000-0000-0000EC690000}"/>
    <cellStyle name="Currency 7 4 7 2 2 4" xfId="27149" xr:uid="{00000000-0005-0000-0000-0000ED690000}"/>
    <cellStyle name="Currency 7 4 7 2 2 5" xfId="27150" xr:uid="{00000000-0005-0000-0000-0000EE690000}"/>
    <cellStyle name="Currency 7 4 7 2 2 6" xfId="27151" xr:uid="{00000000-0005-0000-0000-0000EF690000}"/>
    <cellStyle name="Currency 7 4 7 2 2 7" xfId="27152" xr:uid="{00000000-0005-0000-0000-0000F0690000}"/>
    <cellStyle name="Currency 7 4 7 2 3" xfId="27153" xr:uid="{00000000-0005-0000-0000-0000F1690000}"/>
    <cellStyle name="Currency 7 4 7 2 3 2" xfId="27154" xr:uid="{00000000-0005-0000-0000-0000F2690000}"/>
    <cellStyle name="Currency 7 4 7 2 3 3" xfId="27155" xr:uid="{00000000-0005-0000-0000-0000F3690000}"/>
    <cellStyle name="Currency 7 4 7 2 3 4" xfId="27156" xr:uid="{00000000-0005-0000-0000-0000F4690000}"/>
    <cellStyle name="Currency 7 4 7 2 3 5" xfId="27157" xr:uid="{00000000-0005-0000-0000-0000F5690000}"/>
    <cellStyle name="Currency 7 4 7 2 3 6" xfId="27158" xr:uid="{00000000-0005-0000-0000-0000F6690000}"/>
    <cellStyle name="Currency 7 4 7 2 4" xfId="27159" xr:uid="{00000000-0005-0000-0000-0000F7690000}"/>
    <cellStyle name="Currency 7 4 7 2 5" xfId="27160" xr:uid="{00000000-0005-0000-0000-0000F8690000}"/>
    <cellStyle name="Currency 7 4 7 2 6" xfId="27161" xr:uid="{00000000-0005-0000-0000-0000F9690000}"/>
    <cellStyle name="Currency 7 4 7 2 7" xfId="27162" xr:uid="{00000000-0005-0000-0000-0000FA690000}"/>
    <cellStyle name="Currency 7 4 7 2 8" xfId="27163" xr:uid="{00000000-0005-0000-0000-0000FB690000}"/>
    <cellStyle name="Currency 7 4 7 3" xfId="27164" xr:uid="{00000000-0005-0000-0000-0000FC690000}"/>
    <cellStyle name="Currency 7 4 7 3 2" xfId="27165" xr:uid="{00000000-0005-0000-0000-0000FD690000}"/>
    <cellStyle name="Currency 7 4 7 3 2 2" xfId="27166" xr:uid="{00000000-0005-0000-0000-0000FE690000}"/>
    <cellStyle name="Currency 7 4 7 3 2 3" xfId="27167" xr:uid="{00000000-0005-0000-0000-0000FF690000}"/>
    <cellStyle name="Currency 7 4 7 3 2 4" xfId="27168" xr:uid="{00000000-0005-0000-0000-0000006A0000}"/>
    <cellStyle name="Currency 7 4 7 3 2 5" xfId="27169" xr:uid="{00000000-0005-0000-0000-0000016A0000}"/>
    <cellStyle name="Currency 7 4 7 3 2 6" xfId="27170" xr:uid="{00000000-0005-0000-0000-0000026A0000}"/>
    <cellStyle name="Currency 7 4 7 3 3" xfId="27171" xr:uid="{00000000-0005-0000-0000-0000036A0000}"/>
    <cellStyle name="Currency 7 4 7 3 4" xfId="27172" xr:uid="{00000000-0005-0000-0000-0000046A0000}"/>
    <cellStyle name="Currency 7 4 7 3 5" xfId="27173" xr:uid="{00000000-0005-0000-0000-0000056A0000}"/>
    <cellStyle name="Currency 7 4 7 3 6" xfId="27174" xr:uid="{00000000-0005-0000-0000-0000066A0000}"/>
    <cellStyle name="Currency 7 4 7 3 7" xfId="27175" xr:uid="{00000000-0005-0000-0000-0000076A0000}"/>
    <cellStyle name="Currency 7 4 7 4" xfId="27176" xr:uid="{00000000-0005-0000-0000-0000086A0000}"/>
    <cellStyle name="Currency 7 4 7 4 2" xfId="27177" xr:uid="{00000000-0005-0000-0000-0000096A0000}"/>
    <cellStyle name="Currency 7 4 7 4 3" xfId="27178" xr:uid="{00000000-0005-0000-0000-00000A6A0000}"/>
    <cellStyle name="Currency 7 4 7 4 4" xfId="27179" xr:uid="{00000000-0005-0000-0000-00000B6A0000}"/>
    <cellStyle name="Currency 7 4 7 4 5" xfId="27180" xr:uid="{00000000-0005-0000-0000-00000C6A0000}"/>
    <cellStyle name="Currency 7 4 7 4 6" xfId="27181" xr:uid="{00000000-0005-0000-0000-00000D6A0000}"/>
    <cellStyle name="Currency 7 4 7 5" xfId="27182" xr:uid="{00000000-0005-0000-0000-00000E6A0000}"/>
    <cellStyle name="Currency 7 4 7 6" xfId="27183" xr:uid="{00000000-0005-0000-0000-00000F6A0000}"/>
    <cellStyle name="Currency 7 4 7 7" xfId="27184" xr:uid="{00000000-0005-0000-0000-0000106A0000}"/>
    <cellStyle name="Currency 7 4 7 8" xfId="27185" xr:uid="{00000000-0005-0000-0000-0000116A0000}"/>
    <cellStyle name="Currency 7 4 7 9" xfId="27186" xr:uid="{00000000-0005-0000-0000-0000126A0000}"/>
    <cellStyle name="Currency 7 4 8" xfId="27187" xr:uid="{00000000-0005-0000-0000-0000136A0000}"/>
    <cellStyle name="Currency 7 4 8 2" xfId="27188" xr:uid="{00000000-0005-0000-0000-0000146A0000}"/>
    <cellStyle name="Currency 7 4 8 2 2" xfId="27189" xr:uid="{00000000-0005-0000-0000-0000156A0000}"/>
    <cellStyle name="Currency 7 4 8 2 2 2" xfId="27190" xr:uid="{00000000-0005-0000-0000-0000166A0000}"/>
    <cellStyle name="Currency 7 4 8 2 2 3" xfId="27191" xr:uid="{00000000-0005-0000-0000-0000176A0000}"/>
    <cellStyle name="Currency 7 4 8 2 2 4" xfId="27192" xr:uid="{00000000-0005-0000-0000-0000186A0000}"/>
    <cellStyle name="Currency 7 4 8 2 2 5" xfId="27193" xr:uid="{00000000-0005-0000-0000-0000196A0000}"/>
    <cellStyle name="Currency 7 4 8 2 2 6" xfId="27194" xr:uid="{00000000-0005-0000-0000-00001A6A0000}"/>
    <cellStyle name="Currency 7 4 8 2 3" xfId="27195" xr:uid="{00000000-0005-0000-0000-00001B6A0000}"/>
    <cellStyle name="Currency 7 4 8 2 4" xfId="27196" xr:uid="{00000000-0005-0000-0000-00001C6A0000}"/>
    <cellStyle name="Currency 7 4 8 2 5" xfId="27197" xr:uid="{00000000-0005-0000-0000-00001D6A0000}"/>
    <cellStyle name="Currency 7 4 8 2 6" xfId="27198" xr:uid="{00000000-0005-0000-0000-00001E6A0000}"/>
    <cellStyle name="Currency 7 4 8 2 7" xfId="27199" xr:uid="{00000000-0005-0000-0000-00001F6A0000}"/>
    <cellStyle name="Currency 7 4 8 3" xfId="27200" xr:uid="{00000000-0005-0000-0000-0000206A0000}"/>
    <cellStyle name="Currency 7 4 8 3 2" xfId="27201" xr:uid="{00000000-0005-0000-0000-0000216A0000}"/>
    <cellStyle name="Currency 7 4 8 3 3" xfId="27202" xr:uid="{00000000-0005-0000-0000-0000226A0000}"/>
    <cellStyle name="Currency 7 4 8 3 4" xfId="27203" xr:uid="{00000000-0005-0000-0000-0000236A0000}"/>
    <cellStyle name="Currency 7 4 8 3 5" xfId="27204" xr:uid="{00000000-0005-0000-0000-0000246A0000}"/>
    <cellStyle name="Currency 7 4 8 3 6" xfId="27205" xr:uid="{00000000-0005-0000-0000-0000256A0000}"/>
    <cellStyle name="Currency 7 4 8 4" xfId="27206" xr:uid="{00000000-0005-0000-0000-0000266A0000}"/>
    <cellStyle name="Currency 7 4 8 5" xfId="27207" xr:uid="{00000000-0005-0000-0000-0000276A0000}"/>
    <cellStyle name="Currency 7 4 8 6" xfId="27208" xr:uid="{00000000-0005-0000-0000-0000286A0000}"/>
    <cellStyle name="Currency 7 4 8 7" xfId="27209" xr:uid="{00000000-0005-0000-0000-0000296A0000}"/>
    <cellStyle name="Currency 7 4 8 8" xfId="27210" xr:uid="{00000000-0005-0000-0000-00002A6A0000}"/>
    <cellStyle name="Currency 7 4 9" xfId="27211" xr:uid="{00000000-0005-0000-0000-00002B6A0000}"/>
    <cellStyle name="Currency 7 4 9 2" xfId="27212" xr:uid="{00000000-0005-0000-0000-00002C6A0000}"/>
    <cellStyle name="Currency 7 4 9 2 2" xfId="27213" xr:uid="{00000000-0005-0000-0000-00002D6A0000}"/>
    <cellStyle name="Currency 7 4 9 2 3" xfId="27214" xr:uid="{00000000-0005-0000-0000-00002E6A0000}"/>
    <cellStyle name="Currency 7 4 9 2 4" xfId="27215" xr:uid="{00000000-0005-0000-0000-00002F6A0000}"/>
    <cellStyle name="Currency 7 4 9 2 5" xfId="27216" xr:uid="{00000000-0005-0000-0000-0000306A0000}"/>
    <cellStyle name="Currency 7 4 9 2 6" xfId="27217" xr:uid="{00000000-0005-0000-0000-0000316A0000}"/>
    <cellStyle name="Currency 7 4 9 3" xfId="27218" xr:uid="{00000000-0005-0000-0000-0000326A0000}"/>
    <cellStyle name="Currency 7 4 9 4" xfId="27219" xr:uid="{00000000-0005-0000-0000-0000336A0000}"/>
    <cellStyle name="Currency 7 4 9 5" xfId="27220" xr:uid="{00000000-0005-0000-0000-0000346A0000}"/>
    <cellStyle name="Currency 7 4 9 6" xfId="27221" xr:uid="{00000000-0005-0000-0000-0000356A0000}"/>
    <cellStyle name="Currency 7 4 9 7" xfId="27222" xr:uid="{00000000-0005-0000-0000-0000366A0000}"/>
    <cellStyle name="Currency 7 5" xfId="27223" xr:uid="{00000000-0005-0000-0000-0000376A0000}"/>
    <cellStyle name="Currency 7 5 10" xfId="27224" xr:uid="{00000000-0005-0000-0000-0000386A0000}"/>
    <cellStyle name="Currency 7 5 11" xfId="27225" xr:uid="{00000000-0005-0000-0000-0000396A0000}"/>
    <cellStyle name="Currency 7 5 12" xfId="27226" xr:uid="{00000000-0005-0000-0000-00003A6A0000}"/>
    <cellStyle name="Currency 7 5 13" xfId="27227" xr:uid="{00000000-0005-0000-0000-00003B6A0000}"/>
    <cellStyle name="Currency 7 5 14" xfId="27228" xr:uid="{00000000-0005-0000-0000-00003C6A0000}"/>
    <cellStyle name="Currency 7 5 2" xfId="27229" xr:uid="{00000000-0005-0000-0000-00003D6A0000}"/>
    <cellStyle name="Currency 7 5 2 2" xfId="27230" xr:uid="{00000000-0005-0000-0000-00003E6A0000}"/>
    <cellStyle name="Currency 7 5 2 2 2" xfId="27231" xr:uid="{00000000-0005-0000-0000-00003F6A0000}"/>
    <cellStyle name="Currency 7 5 2 2 2 2" xfId="27232" xr:uid="{00000000-0005-0000-0000-0000406A0000}"/>
    <cellStyle name="Currency 7 5 2 2 2 2 2" xfId="27233" xr:uid="{00000000-0005-0000-0000-0000416A0000}"/>
    <cellStyle name="Currency 7 5 2 2 2 2 3" xfId="27234" xr:uid="{00000000-0005-0000-0000-0000426A0000}"/>
    <cellStyle name="Currency 7 5 2 2 2 2 4" xfId="27235" xr:uid="{00000000-0005-0000-0000-0000436A0000}"/>
    <cellStyle name="Currency 7 5 2 2 2 2 5" xfId="27236" xr:uid="{00000000-0005-0000-0000-0000446A0000}"/>
    <cellStyle name="Currency 7 5 2 2 2 2 6" xfId="27237" xr:uid="{00000000-0005-0000-0000-0000456A0000}"/>
    <cellStyle name="Currency 7 5 2 2 2 3" xfId="27238" xr:uid="{00000000-0005-0000-0000-0000466A0000}"/>
    <cellStyle name="Currency 7 5 2 2 2 4" xfId="27239" xr:uid="{00000000-0005-0000-0000-0000476A0000}"/>
    <cellStyle name="Currency 7 5 2 2 2 5" xfId="27240" xr:uid="{00000000-0005-0000-0000-0000486A0000}"/>
    <cellStyle name="Currency 7 5 2 2 2 6" xfId="27241" xr:uid="{00000000-0005-0000-0000-0000496A0000}"/>
    <cellStyle name="Currency 7 5 2 2 2 7" xfId="27242" xr:uid="{00000000-0005-0000-0000-00004A6A0000}"/>
    <cellStyle name="Currency 7 5 2 2 3" xfId="27243" xr:uid="{00000000-0005-0000-0000-00004B6A0000}"/>
    <cellStyle name="Currency 7 5 2 2 3 2" xfId="27244" xr:uid="{00000000-0005-0000-0000-00004C6A0000}"/>
    <cellStyle name="Currency 7 5 2 2 3 3" xfId="27245" xr:uid="{00000000-0005-0000-0000-00004D6A0000}"/>
    <cellStyle name="Currency 7 5 2 2 3 4" xfId="27246" xr:uid="{00000000-0005-0000-0000-00004E6A0000}"/>
    <cellStyle name="Currency 7 5 2 2 3 5" xfId="27247" xr:uid="{00000000-0005-0000-0000-00004F6A0000}"/>
    <cellStyle name="Currency 7 5 2 2 3 6" xfId="27248" xr:uid="{00000000-0005-0000-0000-0000506A0000}"/>
    <cellStyle name="Currency 7 5 2 2 4" xfId="27249" xr:uid="{00000000-0005-0000-0000-0000516A0000}"/>
    <cellStyle name="Currency 7 5 2 2 5" xfId="27250" xr:uid="{00000000-0005-0000-0000-0000526A0000}"/>
    <cellStyle name="Currency 7 5 2 2 6" xfId="27251" xr:uid="{00000000-0005-0000-0000-0000536A0000}"/>
    <cellStyle name="Currency 7 5 2 2 7" xfId="27252" xr:uid="{00000000-0005-0000-0000-0000546A0000}"/>
    <cellStyle name="Currency 7 5 2 2 8" xfId="27253" xr:uid="{00000000-0005-0000-0000-0000556A0000}"/>
    <cellStyle name="Currency 7 5 2 3" xfId="27254" xr:uid="{00000000-0005-0000-0000-0000566A0000}"/>
    <cellStyle name="Currency 7 5 2 3 2" xfId="27255" xr:uid="{00000000-0005-0000-0000-0000576A0000}"/>
    <cellStyle name="Currency 7 5 2 3 2 2" xfId="27256" xr:uid="{00000000-0005-0000-0000-0000586A0000}"/>
    <cellStyle name="Currency 7 5 2 3 2 3" xfId="27257" xr:uid="{00000000-0005-0000-0000-0000596A0000}"/>
    <cellStyle name="Currency 7 5 2 3 2 4" xfId="27258" xr:uid="{00000000-0005-0000-0000-00005A6A0000}"/>
    <cellStyle name="Currency 7 5 2 3 2 5" xfId="27259" xr:uid="{00000000-0005-0000-0000-00005B6A0000}"/>
    <cellStyle name="Currency 7 5 2 3 2 6" xfId="27260" xr:uid="{00000000-0005-0000-0000-00005C6A0000}"/>
    <cellStyle name="Currency 7 5 2 3 3" xfId="27261" xr:uid="{00000000-0005-0000-0000-00005D6A0000}"/>
    <cellStyle name="Currency 7 5 2 3 4" xfId="27262" xr:uid="{00000000-0005-0000-0000-00005E6A0000}"/>
    <cellStyle name="Currency 7 5 2 3 5" xfId="27263" xr:uid="{00000000-0005-0000-0000-00005F6A0000}"/>
    <cellStyle name="Currency 7 5 2 3 6" xfId="27264" xr:uid="{00000000-0005-0000-0000-0000606A0000}"/>
    <cellStyle name="Currency 7 5 2 3 7" xfId="27265" xr:uid="{00000000-0005-0000-0000-0000616A0000}"/>
    <cellStyle name="Currency 7 5 2 4" xfId="27266" xr:uid="{00000000-0005-0000-0000-0000626A0000}"/>
    <cellStyle name="Currency 7 5 2 4 2" xfId="27267" xr:uid="{00000000-0005-0000-0000-0000636A0000}"/>
    <cellStyle name="Currency 7 5 2 4 3" xfId="27268" xr:uid="{00000000-0005-0000-0000-0000646A0000}"/>
    <cellStyle name="Currency 7 5 2 4 4" xfId="27269" xr:uid="{00000000-0005-0000-0000-0000656A0000}"/>
    <cellStyle name="Currency 7 5 2 4 5" xfId="27270" xr:uid="{00000000-0005-0000-0000-0000666A0000}"/>
    <cellStyle name="Currency 7 5 2 4 6" xfId="27271" xr:uid="{00000000-0005-0000-0000-0000676A0000}"/>
    <cellStyle name="Currency 7 5 2 5" xfId="27272" xr:uid="{00000000-0005-0000-0000-0000686A0000}"/>
    <cellStyle name="Currency 7 5 2 6" xfId="27273" xr:uid="{00000000-0005-0000-0000-0000696A0000}"/>
    <cellStyle name="Currency 7 5 2 7" xfId="27274" xr:uid="{00000000-0005-0000-0000-00006A6A0000}"/>
    <cellStyle name="Currency 7 5 2 8" xfId="27275" xr:uid="{00000000-0005-0000-0000-00006B6A0000}"/>
    <cellStyle name="Currency 7 5 2 9" xfId="27276" xr:uid="{00000000-0005-0000-0000-00006C6A0000}"/>
    <cellStyle name="Currency 7 5 3" xfId="27277" xr:uid="{00000000-0005-0000-0000-00006D6A0000}"/>
    <cellStyle name="Currency 7 5 3 2" xfId="27278" xr:uid="{00000000-0005-0000-0000-00006E6A0000}"/>
    <cellStyle name="Currency 7 5 3 2 2" xfId="27279" xr:uid="{00000000-0005-0000-0000-00006F6A0000}"/>
    <cellStyle name="Currency 7 5 3 2 2 2" xfId="27280" xr:uid="{00000000-0005-0000-0000-0000706A0000}"/>
    <cellStyle name="Currency 7 5 3 2 2 2 2" xfId="27281" xr:uid="{00000000-0005-0000-0000-0000716A0000}"/>
    <cellStyle name="Currency 7 5 3 2 2 2 3" xfId="27282" xr:uid="{00000000-0005-0000-0000-0000726A0000}"/>
    <cellStyle name="Currency 7 5 3 2 2 2 4" xfId="27283" xr:uid="{00000000-0005-0000-0000-0000736A0000}"/>
    <cellStyle name="Currency 7 5 3 2 2 2 5" xfId="27284" xr:uid="{00000000-0005-0000-0000-0000746A0000}"/>
    <cellStyle name="Currency 7 5 3 2 2 2 6" xfId="27285" xr:uid="{00000000-0005-0000-0000-0000756A0000}"/>
    <cellStyle name="Currency 7 5 3 2 2 3" xfId="27286" xr:uid="{00000000-0005-0000-0000-0000766A0000}"/>
    <cellStyle name="Currency 7 5 3 2 2 4" xfId="27287" xr:uid="{00000000-0005-0000-0000-0000776A0000}"/>
    <cellStyle name="Currency 7 5 3 2 2 5" xfId="27288" xr:uid="{00000000-0005-0000-0000-0000786A0000}"/>
    <cellStyle name="Currency 7 5 3 2 2 6" xfId="27289" xr:uid="{00000000-0005-0000-0000-0000796A0000}"/>
    <cellStyle name="Currency 7 5 3 2 2 7" xfId="27290" xr:uid="{00000000-0005-0000-0000-00007A6A0000}"/>
    <cellStyle name="Currency 7 5 3 2 3" xfId="27291" xr:uid="{00000000-0005-0000-0000-00007B6A0000}"/>
    <cellStyle name="Currency 7 5 3 2 3 2" xfId="27292" xr:uid="{00000000-0005-0000-0000-00007C6A0000}"/>
    <cellStyle name="Currency 7 5 3 2 3 3" xfId="27293" xr:uid="{00000000-0005-0000-0000-00007D6A0000}"/>
    <cellStyle name="Currency 7 5 3 2 3 4" xfId="27294" xr:uid="{00000000-0005-0000-0000-00007E6A0000}"/>
    <cellStyle name="Currency 7 5 3 2 3 5" xfId="27295" xr:uid="{00000000-0005-0000-0000-00007F6A0000}"/>
    <cellStyle name="Currency 7 5 3 2 3 6" xfId="27296" xr:uid="{00000000-0005-0000-0000-0000806A0000}"/>
    <cellStyle name="Currency 7 5 3 2 4" xfId="27297" xr:uid="{00000000-0005-0000-0000-0000816A0000}"/>
    <cellStyle name="Currency 7 5 3 2 5" xfId="27298" xr:uid="{00000000-0005-0000-0000-0000826A0000}"/>
    <cellStyle name="Currency 7 5 3 2 6" xfId="27299" xr:uid="{00000000-0005-0000-0000-0000836A0000}"/>
    <cellStyle name="Currency 7 5 3 2 7" xfId="27300" xr:uid="{00000000-0005-0000-0000-0000846A0000}"/>
    <cellStyle name="Currency 7 5 3 2 8" xfId="27301" xr:uid="{00000000-0005-0000-0000-0000856A0000}"/>
    <cellStyle name="Currency 7 5 3 3" xfId="27302" xr:uid="{00000000-0005-0000-0000-0000866A0000}"/>
    <cellStyle name="Currency 7 5 3 3 2" xfId="27303" xr:uid="{00000000-0005-0000-0000-0000876A0000}"/>
    <cellStyle name="Currency 7 5 3 3 2 2" xfId="27304" xr:uid="{00000000-0005-0000-0000-0000886A0000}"/>
    <cellStyle name="Currency 7 5 3 3 2 3" xfId="27305" xr:uid="{00000000-0005-0000-0000-0000896A0000}"/>
    <cellStyle name="Currency 7 5 3 3 2 4" xfId="27306" xr:uid="{00000000-0005-0000-0000-00008A6A0000}"/>
    <cellStyle name="Currency 7 5 3 3 2 5" xfId="27307" xr:uid="{00000000-0005-0000-0000-00008B6A0000}"/>
    <cellStyle name="Currency 7 5 3 3 2 6" xfId="27308" xr:uid="{00000000-0005-0000-0000-00008C6A0000}"/>
    <cellStyle name="Currency 7 5 3 3 3" xfId="27309" xr:uid="{00000000-0005-0000-0000-00008D6A0000}"/>
    <cellStyle name="Currency 7 5 3 3 4" xfId="27310" xr:uid="{00000000-0005-0000-0000-00008E6A0000}"/>
    <cellStyle name="Currency 7 5 3 3 5" xfId="27311" xr:uid="{00000000-0005-0000-0000-00008F6A0000}"/>
    <cellStyle name="Currency 7 5 3 3 6" xfId="27312" xr:uid="{00000000-0005-0000-0000-0000906A0000}"/>
    <cellStyle name="Currency 7 5 3 3 7" xfId="27313" xr:uid="{00000000-0005-0000-0000-0000916A0000}"/>
    <cellStyle name="Currency 7 5 3 4" xfId="27314" xr:uid="{00000000-0005-0000-0000-0000926A0000}"/>
    <cellStyle name="Currency 7 5 3 4 2" xfId="27315" xr:uid="{00000000-0005-0000-0000-0000936A0000}"/>
    <cellStyle name="Currency 7 5 3 4 3" xfId="27316" xr:uid="{00000000-0005-0000-0000-0000946A0000}"/>
    <cellStyle name="Currency 7 5 3 4 4" xfId="27317" xr:uid="{00000000-0005-0000-0000-0000956A0000}"/>
    <cellStyle name="Currency 7 5 3 4 5" xfId="27318" xr:uid="{00000000-0005-0000-0000-0000966A0000}"/>
    <cellStyle name="Currency 7 5 3 4 6" xfId="27319" xr:uid="{00000000-0005-0000-0000-0000976A0000}"/>
    <cellStyle name="Currency 7 5 3 5" xfId="27320" xr:uid="{00000000-0005-0000-0000-0000986A0000}"/>
    <cellStyle name="Currency 7 5 3 6" xfId="27321" xr:uid="{00000000-0005-0000-0000-0000996A0000}"/>
    <cellStyle name="Currency 7 5 3 7" xfId="27322" xr:uid="{00000000-0005-0000-0000-00009A6A0000}"/>
    <cellStyle name="Currency 7 5 3 8" xfId="27323" xr:uid="{00000000-0005-0000-0000-00009B6A0000}"/>
    <cellStyle name="Currency 7 5 3 9" xfId="27324" xr:uid="{00000000-0005-0000-0000-00009C6A0000}"/>
    <cellStyle name="Currency 7 5 4" xfId="27325" xr:uid="{00000000-0005-0000-0000-00009D6A0000}"/>
    <cellStyle name="Currency 7 5 4 2" xfId="27326" xr:uid="{00000000-0005-0000-0000-00009E6A0000}"/>
    <cellStyle name="Currency 7 5 4 2 2" xfId="27327" xr:uid="{00000000-0005-0000-0000-00009F6A0000}"/>
    <cellStyle name="Currency 7 5 4 2 2 2" xfId="27328" xr:uid="{00000000-0005-0000-0000-0000A06A0000}"/>
    <cellStyle name="Currency 7 5 4 2 2 2 2" xfId="27329" xr:uid="{00000000-0005-0000-0000-0000A16A0000}"/>
    <cellStyle name="Currency 7 5 4 2 2 2 3" xfId="27330" xr:uid="{00000000-0005-0000-0000-0000A26A0000}"/>
    <cellStyle name="Currency 7 5 4 2 2 2 4" xfId="27331" xr:uid="{00000000-0005-0000-0000-0000A36A0000}"/>
    <cellStyle name="Currency 7 5 4 2 2 2 5" xfId="27332" xr:uid="{00000000-0005-0000-0000-0000A46A0000}"/>
    <cellStyle name="Currency 7 5 4 2 2 2 6" xfId="27333" xr:uid="{00000000-0005-0000-0000-0000A56A0000}"/>
    <cellStyle name="Currency 7 5 4 2 2 3" xfId="27334" xr:uid="{00000000-0005-0000-0000-0000A66A0000}"/>
    <cellStyle name="Currency 7 5 4 2 2 4" xfId="27335" xr:uid="{00000000-0005-0000-0000-0000A76A0000}"/>
    <cellStyle name="Currency 7 5 4 2 2 5" xfId="27336" xr:uid="{00000000-0005-0000-0000-0000A86A0000}"/>
    <cellStyle name="Currency 7 5 4 2 2 6" xfId="27337" xr:uid="{00000000-0005-0000-0000-0000A96A0000}"/>
    <cellStyle name="Currency 7 5 4 2 2 7" xfId="27338" xr:uid="{00000000-0005-0000-0000-0000AA6A0000}"/>
    <cellStyle name="Currency 7 5 4 2 3" xfId="27339" xr:uid="{00000000-0005-0000-0000-0000AB6A0000}"/>
    <cellStyle name="Currency 7 5 4 2 3 2" xfId="27340" xr:uid="{00000000-0005-0000-0000-0000AC6A0000}"/>
    <cellStyle name="Currency 7 5 4 2 3 3" xfId="27341" xr:uid="{00000000-0005-0000-0000-0000AD6A0000}"/>
    <cellStyle name="Currency 7 5 4 2 3 4" xfId="27342" xr:uid="{00000000-0005-0000-0000-0000AE6A0000}"/>
    <cellStyle name="Currency 7 5 4 2 3 5" xfId="27343" xr:uid="{00000000-0005-0000-0000-0000AF6A0000}"/>
    <cellStyle name="Currency 7 5 4 2 3 6" xfId="27344" xr:uid="{00000000-0005-0000-0000-0000B06A0000}"/>
    <cellStyle name="Currency 7 5 4 2 4" xfId="27345" xr:uid="{00000000-0005-0000-0000-0000B16A0000}"/>
    <cellStyle name="Currency 7 5 4 2 5" xfId="27346" xr:uid="{00000000-0005-0000-0000-0000B26A0000}"/>
    <cellStyle name="Currency 7 5 4 2 6" xfId="27347" xr:uid="{00000000-0005-0000-0000-0000B36A0000}"/>
    <cellStyle name="Currency 7 5 4 2 7" xfId="27348" xr:uid="{00000000-0005-0000-0000-0000B46A0000}"/>
    <cellStyle name="Currency 7 5 4 2 8" xfId="27349" xr:uid="{00000000-0005-0000-0000-0000B56A0000}"/>
    <cellStyle name="Currency 7 5 4 3" xfId="27350" xr:uid="{00000000-0005-0000-0000-0000B66A0000}"/>
    <cellStyle name="Currency 7 5 4 3 2" xfId="27351" xr:uid="{00000000-0005-0000-0000-0000B76A0000}"/>
    <cellStyle name="Currency 7 5 4 3 2 2" xfId="27352" xr:uid="{00000000-0005-0000-0000-0000B86A0000}"/>
    <cellStyle name="Currency 7 5 4 3 2 3" xfId="27353" xr:uid="{00000000-0005-0000-0000-0000B96A0000}"/>
    <cellStyle name="Currency 7 5 4 3 2 4" xfId="27354" xr:uid="{00000000-0005-0000-0000-0000BA6A0000}"/>
    <cellStyle name="Currency 7 5 4 3 2 5" xfId="27355" xr:uid="{00000000-0005-0000-0000-0000BB6A0000}"/>
    <cellStyle name="Currency 7 5 4 3 2 6" xfId="27356" xr:uid="{00000000-0005-0000-0000-0000BC6A0000}"/>
    <cellStyle name="Currency 7 5 4 3 3" xfId="27357" xr:uid="{00000000-0005-0000-0000-0000BD6A0000}"/>
    <cellStyle name="Currency 7 5 4 3 4" xfId="27358" xr:uid="{00000000-0005-0000-0000-0000BE6A0000}"/>
    <cellStyle name="Currency 7 5 4 3 5" xfId="27359" xr:uid="{00000000-0005-0000-0000-0000BF6A0000}"/>
    <cellStyle name="Currency 7 5 4 3 6" xfId="27360" xr:uid="{00000000-0005-0000-0000-0000C06A0000}"/>
    <cellStyle name="Currency 7 5 4 3 7" xfId="27361" xr:uid="{00000000-0005-0000-0000-0000C16A0000}"/>
    <cellStyle name="Currency 7 5 4 4" xfId="27362" xr:uid="{00000000-0005-0000-0000-0000C26A0000}"/>
    <cellStyle name="Currency 7 5 4 4 2" xfId="27363" xr:uid="{00000000-0005-0000-0000-0000C36A0000}"/>
    <cellStyle name="Currency 7 5 4 4 3" xfId="27364" xr:uid="{00000000-0005-0000-0000-0000C46A0000}"/>
    <cellStyle name="Currency 7 5 4 4 4" xfId="27365" xr:uid="{00000000-0005-0000-0000-0000C56A0000}"/>
    <cellStyle name="Currency 7 5 4 4 5" xfId="27366" xr:uid="{00000000-0005-0000-0000-0000C66A0000}"/>
    <cellStyle name="Currency 7 5 4 4 6" xfId="27367" xr:uid="{00000000-0005-0000-0000-0000C76A0000}"/>
    <cellStyle name="Currency 7 5 4 5" xfId="27368" xr:uid="{00000000-0005-0000-0000-0000C86A0000}"/>
    <cellStyle name="Currency 7 5 4 6" xfId="27369" xr:uid="{00000000-0005-0000-0000-0000C96A0000}"/>
    <cellStyle name="Currency 7 5 4 7" xfId="27370" xr:uid="{00000000-0005-0000-0000-0000CA6A0000}"/>
    <cellStyle name="Currency 7 5 4 8" xfId="27371" xr:uid="{00000000-0005-0000-0000-0000CB6A0000}"/>
    <cellStyle name="Currency 7 5 4 9" xfId="27372" xr:uid="{00000000-0005-0000-0000-0000CC6A0000}"/>
    <cellStyle name="Currency 7 5 5" xfId="27373" xr:uid="{00000000-0005-0000-0000-0000CD6A0000}"/>
    <cellStyle name="Currency 7 5 5 2" xfId="27374" xr:uid="{00000000-0005-0000-0000-0000CE6A0000}"/>
    <cellStyle name="Currency 7 5 5 2 2" xfId="27375" xr:uid="{00000000-0005-0000-0000-0000CF6A0000}"/>
    <cellStyle name="Currency 7 5 5 2 2 2" xfId="27376" xr:uid="{00000000-0005-0000-0000-0000D06A0000}"/>
    <cellStyle name="Currency 7 5 5 2 2 2 2" xfId="27377" xr:uid="{00000000-0005-0000-0000-0000D16A0000}"/>
    <cellStyle name="Currency 7 5 5 2 2 2 3" xfId="27378" xr:uid="{00000000-0005-0000-0000-0000D26A0000}"/>
    <cellStyle name="Currency 7 5 5 2 2 2 4" xfId="27379" xr:uid="{00000000-0005-0000-0000-0000D36A0000}"/>
    <cellStyle name="Currency 7 5 5 2 2 2 5" xfId="27380" xr:uid="{00000000-0005-0000-0000-0000D46A0000}"/>
    <cellStyle name="Currency 7 5 5 2 2 2 6" xfId="27381" xr:uid="{00000000-0005-0000-0000-0000D56A0000}"/>
    <cellStyle name="Currency 7 5 5 2 2 3" xfId="27382" xr:uid="{00000000-0005-0000-0000-0000D66A0000}"/>
    <cellStyle name="Currency 7 5 5 2 2 4" xfId="27383" xr:uid="{00000000-0005-0000-0000-0000D76A0000}"/>
    <cellStyle name="Currency 7 5 5 2 2 5" xfId="27384" xr:uid="{00000000-0005-0000-0000-0000D86A0000}"/>
    <cellStyle name="Currency 7 5 5 2 2 6" xfId="27385" xr:uid="{00000000-0005-0000-0000-0000D96A0000}"/>
    <cellStyle name="Currency 7 5 5 2 2 7" xfId="27386" xr:uid="{00000000-0005-0000-0000-0000DA6A0000}"/>
    <cellStyle name="Currency 7 5 5 2 3" xfId="27387" xr:uid="{00000000-0005-0000-0000-0000DB6A0000}"/>
    <cellStyle name="Currency 7 5 5 2 3 2" xfId="27388" xr:uid="{00000000-0005-0000-0000-0000DC6A0000}"/>
    <cellStyle name="Currency 7 5 5 2 3 3" xfId="27389" xr:uid="{00000000-0005-0000-0000-0000DD6A0000}"/>
    <cellStyle name="Currency 7 5 5 2 3 4" xfId="27390" xr:uid="{00000000-0005-0000-0000-0000DE6A0000}"/>
    <cellStyle name="Currency 7 5 5 2 3 5" xfId="27391" xr:uid="{00000000-0005-0000-0000-0000DF6A0000}"/>
    <cellStyle name="Currency 7 5 5 2 3 6" xfId="27392" xr:uid="{00000000-0005-0000-0000-0000E06A0000}"/>
    <cellStyle name="Currency 7 5 5 2 4" xfId="27393" xr:uid="{00000000-0005-0000-0000-0000E16A0000}"/>
    <cellStyle name="Currency 7 5 5 2 5" xfId="27394" xr:uid="{00000000-0005-0000-0000-0000E26A0000}"/>
    <cellStyle name="Currency 7 5 5 2 6" xfId="27395" xr:uid="{00000000-0005-0000-0000-0000E36A0000}"/>
    <cellStyle name="Currency 7 5 5 2 7" xfId="27396" xr:uid="{00000000-0005-0000-0000-0000E46A0000}"/>
    <cellStyle name="Currency 7 5 5 2 8" xfId="27397" xr:uid="{00000000-0005-0000-0000-0000E56A0000}"/>
    <cellStyle name="Currency 7 5 5 3" xfId="27398" xr:uid="{00000000-0005-0000-0000-0000E66A0000}"/>
    <cellStyle name="Currency 7 5 5 3 2" xfId="27399" xr:uid="{00000000-0005-0000-0000-0000E76A0000}"/>
    <cellStyle name="Currency 7 5 5 3 2 2" xfId="27400" xr:uid="{00000000-0005-0000-0000-0000E86A0000}"/>
    <cellStyle name="Currency 7 5 5 3 2 3" xfId="27401" xr:uid="{00000000-0005-0000-0000-0000E96A0000}"/>
    <cellStyle name="Currency 7 5 5 3 2 4" xfId="27402" xr:uid="{00000000-0005-0000-0000-0000EA6A0000}"/>
    <cellStyle name="Currency 7 5 5 3 2 5" xfId="27403" xr:uid="{00000000-0005-0000-0000-0000EB6A0000}"/>
    <cellStyle name="Currency 7 5 5 3 2 6" xfId="27404" xr:uid="{00000000-0005-0000-0000-0000EC6A0000}"/>
    <cellStyle name="Currency 7 5 5 3 3" xfId="27405" xr:uid="{00000000-0005-0000-0000-0000ED6A0000}"/>
    <cellStyle name="Currency 7 5 5 3 4" xfId="27406" xr:uid="{00000000-0005-0000-0000-0000EE6A0000}"/>
    <cellStyle name="Currency 7 5 5 3 5" xfId="27407" xr:uid="{00000000-0005-0000-0000-0000EF6A0000}"/>
    <cellStyle name="Currency 7 5 5 3 6" xfId="27408" xr:uid="{00000000-0005-0000-0000-0000F06A0000}"/>
    <cellStyle name="Currency 7 5 5 3 7" xfId="27409" xr:uid="{00000000-0005-0000-0000-0000F16A0000}"/>
    <cellStyle name="Currency 7 5 5 4" xfId="27410" xr:uid="{00000000-0005-0000-0000-0000F26A0000}"/>
    <cellStyle name="Currency 7 5 5 4 2" xfId="27411" xr:uid="{00000000-0005-0000-0000-0000F36A0000}"/>
    <cellStyle name="Currency 7 5 5 4 3" xfId="27412" xr:uid="{00000000-0005-0000-0000-0000F46A0000}"/>
    <cellStyle name="Currency 7 5 5 4 4" xfId="27413" xr:uid="{00000000-0005-0000-0000-0000F56A0000}"/>
    <cellStyle name="Currency 7 5 5 4 5" xfId="27414" xr:uid="{00000000-0005-0000-0000-0000F66A0000}"/>
    <cellStyle name="Currency 7 5 5 4 6" xfId="27415" xr:uid="{00000000-0005-0000-0000-0000F76A0000}"/>
    <cellStyle name="Currency 7 5 5 5" xfId="27416" xr:uid="{00000000-0005-0000-0000-0000F86A0000}"/>
    <cellStyle name="Currency 7 5 5 6" xfId="27417" xr:uid="{00000000-0005-0000-0000-0000F96A0000}"/>
    <cellStyle name="Currency 7 5 5 7" xfId="27418" xr:uid="{00000000-0005-0000-0000-0000FA6A0000}"/>
    <cellStyle name="Currency 7 5 5 8" xfId="27419" xr:uid="{00000000-0005-0000-0000-0000FB6A0000}"/>
    <cellStyle name="Currency 7 5 5 9" xfId="27420" xr:uid="{00000000-0005-0000-0000-0000FC6A0000}"/>
    <cellStyle name="Currency 7 5 6" xfId="27421" xr:uid="{00000000-0005-0000-0000-0000FD6A0000}"/>
    <cellStyle name="Currency 7 5 6 2" xfId="27422" xr:uid="{00000000-0005-0000-0000-0000FE6A0000}"/>
    <cellStyle name="Currency 7 5 6 2 2" xfId="27423" xr:uid="{00000000-0005-0000-0000-0000FF6A0000}"/>
    <cellStyle name="Currency 7 5 6 2 2 2" xfId="27424" xr:uid="{00000000-0005-0000-0000-0000006B0000}"/>
    <cellStyle name="Currency 7 5 6 2 2 2 2" xfId="27425" xr:uid="{00000000-0005-0000-0000-0000016B0000}"/>
    <cellStyle name="Currency 7 5 6 2 2 2 3" xfId="27426" xr:uid="{00000000-0005-0000-0000-0000026B0000}"/>
    <cellStyle name="Currency 7 5 6 2 2 2 4" xfId="27427" xr:uid="{00000000-0005-0000-0000-0000036B0000}"/>
    <cellStyle name="Currency 7 5 6 2 2 2 5" xfId="27428" xr:uid="{00000000-0005-0000-0000-0000046B0000}"/>
    <cellStyle name="Currency 7 5 6 2 2 2 6" xfId="27429" xr:uid="{00000000-0005-0000-0000-0000056B0000}"/>
    <cellStyle name="Currency 7 5 6 2 2 3" xfId="27430" xr:uid="{00000000-0005-0000-0000-0000066B0000}"/>
    <cellStyle name="Currency 7 5 6 2 2 4" xfId="27431" xr:uid="{00000000-0005-0000-0000-0000076B0000}"/>
    <cellStyle name="Currency 7 5 6 2 2 5" xfId="27432" xr:uid="{00000000-0005-0000-0000-0000086B0000}"/>
    <cellStyle name="Currency 7 5 6 2 2 6" xfId="27433" xr:uid="{00000000-0005-0000-0000-0000096B0000}"/>
    <cellStyle name="Currency 7 5 6 2 2 7" xfId="27434" xr:uid="{00000000-0005-0000-0000-00000A6B0000}"/>
    <cellStyle name="Currency 7 5 6 2 3" xfId="27435" xr:uid="{00000000-0005-0000-0000-00000B6B0000}"/>
    <cellStyle name="Currency 7 5 6 2 3 2" xfId="27436" xr:uid="{00000000-0005-0000-0000-00000C6B0000}"/>
    <cellStyle name="Currency 7 5 6 2 3 3" xfId="27437" xr:uid="{00000000-0005-0000-0000-00000D6B0000}"/>
    <cellStyle name="Currency 7 5 6 2 3 4" xfId="27438" xr:uid="{00000000-0005-0000-0000-00000E6B0000}"/>
    <cellStyle name="Currency 7 5 6 2 3 5" xfId="27439" xr:uid="{00000000-0005-0000-0000-00000F6B0000}"/>
    <cellStyle name="Currency 7 5 6 2 3 6" xfId="27440" xr:uid="{00000000-0005-0000-0000-0000106B0000}"/>
    <cellStyle name="Currency 7 5 6 2 4" xfId="27441" xr:uid="{00000000-0005-0000-0000-0000116B0000}"/>
    <cellStyle name="Currency 7 5 6 2 5" xfId="27442" xr:uid="{00000000-0005-0000-0000-0000126B0000}"/>
    <cellStyle name="Currency 7 5 6 2 6" xfId="27443" xr:uid="{00000000-0005-0000-0000-0000136B0000}"/>
    <cellStyle name="Currency 7 5 6 2 7" xfId="27444" xr:uid="{00000000-0005-0000-0000-0000146B0000}"/>
    <cellStyle name="Currency 7 5 6 2 8" xfId="27445" xr:uid="{00000000-0005-0000-0000-0000156B0000}"/>
    <cellStyle name="Currency 7 5 6 3" xfId="27446" xr:uid="{00000000-0005-0000-0000-0000166B0000}"/>
    <cellStyle name="Currency 7 5 6 3 2" xfId="27447" xr:uid="{00000000-0005-0000-0000-0000176B0000}"/>
    <cellStyle name="Currency 7 5 6 3 2 2" xfId="27448" xr:uid="{00000000-0005-0000-0000-0000186B0000}"/>
    <cellStyle name="Currency 7 5 6 3 2 3" xfId="27449" xr:uid="{00000000-0005-0000-0000-0000196B0000}"/>
    <cellStyle name="Currency 7 5 6 3 2 4" xfId="27450" xr:uid="{00000000-0005-0000-0000-00001A6B0000}"/>
    <cellStyle name="Currency 7 5 6 3 2 5" xfId="27451" xr:uid="{00000000-0005-0000-0000-00001B6B0000}"/>
    <cellStyle name="Currency 7 5 6 3 2 6" xfId="27452" xr:uid="{00000000-0005-0000-0000-00001C6B0000}"/>
    <cellStyle name="Currency 7 5 6 3 3" xfId="27453" xr:uid="{00000000-0005-0000-0000-00001D6B0000}"/>
    <cellStyle name="Currency 7 5 6 3 4" xfId="27454" xr:uid="{00000000-0005-0000-0000-00001E6B0000}"/>
    <cellStyle name="Currency 7 5 6 3 5" xfId="27455" xr:uid="{00000000-0005-0000-0000-00001F6B0000}"/>
    <cellStyle name="Currency 7 5 6 3 6" xfId="27456" xr:uid="{00000000-0005-0000-0000-0000206B0000}"/>
    <cellStyle name="Currency 7 5 6 3 7" xfId="27457" xr:uid="{00000000-0005-0000-0000-0000216B0000}"/>
    <cellStyle name="Currency 7 5 6 4" xfId="27458" xr:uid="{00000000-0005-0000-0000-0000226B0000}"/>
    <cellStyle name="Currency 7 5 6 4 2" xfId="27459" xr:uid="{00000000-0005-0000-0000-0000236B0000}"/>
    <cellStyle name="Currency 7 5 6 4 3" xfId="27460" xr:uid="{00000000-0005-0000-0000-0000246B0000}"/>
    <cellStyle name="Currency 7 5 6 4 4" xfId="27461" xr:uid="{00000000-0005-0000-0000-0000256B0000}"/>
    <cellStyle name="Currency 7 5 6 4 5" xfId="27462" xr:uid="{00000000-0005-0000-0000-0000266B0000}"/>
    <cellStyle name="Currency 7 5 6 4 6" xfId="27463" xr:uid="{00000000-0005-0000-0000-0000276B0000}"/>
    <cellStyle name="Currency 7 5 6 5" xfId="27464" xr:uid="{00000000-0005-0000-0000-0000286B0000}"/>
    <cellStyle name="Currency 7 5 6 6" xfId="27465" xr:uid="{00000000-0005-0000-0000-0000296B0000}"/>
    <cellStyle name="Currency 7 5 6 7" xfId="27466" xr:uid="{00000000-0005-0000-0000-00002A6B0000}"/>
    <cellStyle name="Currency 7 5 6 8" xfId="27467" xr:uid="{00000000-0005-0000-0000-00002B6B0000}"/>
    <cellStyle name="Currency 7 5 6 9" xfId="27468" xr:uid="{00000000-0005-0000-0000-00002C6B0000}"/>
    <cellStyle name="Currency 7 5 7" xfId="27469" xr:uid="{00000000-0005-0000-0000-00002D6B0000}"/>
    <cellStyle name="Currency 7 5 7 2" xfId="27470" xr:uid="{00000000-0005-0000-0000-00002E6B0000}"/>
    <cellStyle name="Currency 7 5 7 2 2" xfId="27471" xr:uid="{00000000-0005-0000-0000-00002F6B0000}"/>
    <cellStyle name="Currency 7 5 7 2 2 2" xfId="27472" xr:uid="{00000000-0005-0000-0000-0000306B0000}"/>
    <cellStyle name="Currency 7 5 7 2 2 3" xfId="27473" xr:uid="{00000000-0005-0000-0000-0000316B0000}"/>
    <cellStyle name="Currency 7 5 7 2 2 4" xfId="27474" xr:uid="{00000000-0005-0000-0000-0000326B0000}"/>
    <cellStyle name="Currency 7 5 7 2 2 5" xfId="27475" xr:uid="{00000000-0005-0000-0000-0000336B0000}"/>
    <cellStyle name="Currency 7 5 7 2 2 6" xfId="27476" xr:uid="{00000000-0005-0000-0000-0000346B0000}"/>
    <cellStyle name="Currency 7 5 7 2 3" xfId="27477" xr:uid="{00000000-0005-0000-0000-0000356B0000}"/>
    <cellStyle name="Currency 7 5 7 2 4" xfId="27478" xr:uid="{00000000-0005-0000-0000-0000366B0000}"/>
    <cellStyle name="Currency 7 5 7 2 5" xfId="27479" xr:uid="{00000000-0005-0000-0000-0000376B0000}"/>
    <cellStyle name="Currency 7 5 7 2 6" xfId="27480" xr:uid="{00000000-0005-0000-0000-0000386B0000}"/>
    <cellStyle name="Currency 7 5 7 2 7" xfId="27481" xr:uid="{00000000-0005-0000-0000-0000396B0000}"/>
    <cellStyle name="Currency 7 5 7 3" xfId="27482" xr:uid="{00000000-0005-0000-0000-00003A6B0000}"/>
    <cellStyle name="Currency 7 5 7 3 2" xfId="27483" xr:uid="{00000000-0005-0000-0000-00003B6B0000}"/>
    <cellStyle name="Currency 7 5 7 3 3" xfId="27484" xr:uid="{00000000-0005-0000-0000-00003C6B0000}"/>
    <cellStyle name="Currency 7 5 7 3 4" xfId="27485" xr:uid="{00000000-0005-0000-0000-00003D6B0000}"/>
    <cellStyle name="Currency 7 5 7 3 5" xfId="27486" xr:uid="{00000000-0005-0000-0000-00003E6B0000}"/>
    <cellStyle name="Currency 7 5 7 3 6" xfId="27487" xr:uid="{00000000-0005-0000-0000-00003F6B0000}"/>
    <cellStyle name="Currency 7 5 7 4" xfId="27488" xr:uid="{00000000-0005-0000-0000-0000406B0000}"/>
    <cellStyle name="Currency 7 5 7 5" xfId="27489" xr:uid="{00000000-0005-0000-0000-0000416B0000}"/>
    <cellStyle name="Currency 7 5 7 6" xfId="27490" xr:uid="{00000000-0005-0000-0000-0000426B0000}"/>
    <cellStyle name="Currency 7 5 7 7" xfId="27491" xr:uid="{00000000-0005-0000-0000-0000436B0000}"/>
    <cellStyle name="Currency 7 5 7 8" xfId="27492" xr:uid="{00000000-0005-0000-0000-0000446B0000}"/>
    <cellStyle name="Currency 7 5 8" xfId="27493" xr:uid="{00000000-0005-0000-0000-0000456B0000}"/>
    <cellStyle name="Currency 7 5 8 2" xfId="27494" xr:uid="{00000000-0005-0000-0000-0000466B0000}"/>
    <cellStyle name="Currency 7 5 8 2 2" xfId="27495" xr:uid="{00000000-0005-0000-0000-0000476B0000}"/>
    <cellStyle name="Currency 7 5 8 2 3" xfId="27496" xr:uid="{00000000-0005-0000-0000-0000486B0000}"/>
    <cellStyle name="Currency 7 5 8 2 4" xfId="27497" xr:uid="{00000000-0005-0000-0000-0000496B0000}"/>
    <cellStyle name="Currency 7 5 8 2 5" xfId="27498" xr:uid="{00000000-0005-0000-0000-00004A6B0000}"/>
    <cellStyle name="Currency 7 5 8 2 6" xfId="27499" xr:uid="{00000000-0005-0000-0000-00004B6B0000}"/>
    <cellStyle name="Currency 7 5 8 3" xfId="27500" xr:uid="{00000000-0005-0000-0000-00004C6B0000}"/>
    <cellStyle name="Currency 7 5 8 4" xfId="27501" xr:uid="{00000000-0005-0000-0000-00004D6B0000}"/>
    <cellStyle name="Currency 7 5 8 5" xfId="27502" xr:uid="{00000000-0005-0000-0000-00004E6B0000}"/>
    <cellStyle name="Currency 7 5 8 6" xfId="27503" xr:uid="{00000000-0005-0000-0000-00004F6B0000}"/>
    <cellStyle name="Currency 7 5 8 7" xfId="27504" xr:uid="{00000000-0005-0000-0000-0000506B0000}"/>
    <cellStyle name="Currency 7 5 9" xfId="27505" xr:uid="{00000000-0005-0000-0000-0000516B0000}"/>
    <cellStyle name="Currency 7 5 9 2" xfId="27506" xr:uid="{00000000-0005-0000-0000-0000526B0000}"/>
    <cellStyle name="Currency 7 5 9 3" xfId="27507" xr:uid="{00000000-0005-0000-0000-0000536B0000}"/>
    <cellStyle name="Currency 7 5 9 4" xfId="27508" xr:uid="{00000000-0005-0000-0000-0000546B0000}"/>
    <cellStyle name="Currency 7 5 9 5" xfId="27509" xr:uid="{00000000-0005-0000-0000-0000556B0000}"/>
    <cellStyle name="Currency 7 5 9 6" xfId="27510" xr:uid="{00000000-0005-0000-0000-0000566B0000}"/>
    <cellStyle name="Currency 7 6" xfId="27511" xr:uid="{00000000-0005-0000-0000-0000576B0000}"/>
    <cellStyle name="Currency 7 6 10" xfId="27512" xr:uid="{00000000-0005-0000-0000-0000586B0000}"/>
    <cellStyle name="Currency 7 6 11" xfId="27513" xr:uid="{00000000-0005-0000-0000-0000596B0000}"/>
    <cellStyle name="Currency 7 6 12" xfId="27514" xr:uid="{00000000-0005-0000-0000-00005A6B0000}"/>
    <cellStyle name="Currency 7 6 13" xfId="27515" xr:uid="{00000000-0005-0000-0000-00005B6B0000}"/>
    <cellStyle name="Currency 7 6 14" xfId="27516" xr:uid="{00000000-0005-0000-0000-00005C6B0000}"/>
    <cellStyle name="Currency 7 6 2" xfId="27517" xr:uid="{00000000-0005-0000-0000-00005D6B0000}"/>
    <cellStyle name="Currency 7 6 2 2" xfId="27518" xr:uid="{00000000-0005-0000-0000-00005E6B0000}"/>
    <cellStyle name="Currency 7 6 2 2 2" xfId="27519" xr:uid="{00000000-0005-0000-0000-00005F6B0000}"/>
    <cellStyle name="Currency 7 6 2 2 2 2" xfId="27520" xr:uid="{00000000-0005-0000-0000-0000606B0000}"/>
    <cellStyle name="Currency 7 6 2 2 2 2 2" xfId="27521" xr:uid="{00000000-0005-0000-0000-0000616B0000}"/>
    <cellStyle name="Currency 7 6 2 2 2 2 3" xfId="27522" xr:uid="{00000000-0005-0000-0000-0000626B0000}"/>
    <cellStyle name="Currency 7 6 2 2 2 2 4" xfId="27523" xr:uid="{00000000-0005-0000-0000-0000636B0000}"/>
    <cellStyle name="Currency 7 6 2 2 2 2 5" xfId="27524" xr:uid="{00000000-0005-0000-0000-0000646B0000}"/>
    <cellStyle name="Currency 7 6 2 2 2 2 6" xfId="27525" xr:uid="{00000000-0005-0000-0000-0000656B0000}"/>
    <cellStyle name="Currency 7 6 2 2 2 3" xfId="27526" xr:uid="{00000000-0005-0000-0000-0000666B0000}"/>
    <cellStyle name="Currency 7 6 2 2 2 4" xfId="27527" xr:uid="{00000000-0005-0000-0000-0000676B0000}"/>
    <cellStyle name="Currency 7 6 2 2 2 5" xfId="27528" xr:uid="{00000000-0005-0000-0000-0000686B0000}"/>
    <cellStyle name="Currency 7 6 2 2 2 6" xfId="27529" xr:uid="{00000000-0005-0000-0000-0000696B0000}"/>
    <cellStyle name="Currency 7 6 2 2 2 7" xfId="27530" xr:uid="{00000000-0005-0000-0000-00006A6B0000}"/>
    <cellStyle name="Currency 7 6 2 2 3" xfId="27531" xr:uid="{00000000-0005-0000-0000-00006B6B0000}"/>
    <cellStyle name="Currency 7 6 2 2 3 2" xfId="27532" xr:uid="{00000000-0005-0000-0000-00006C6B0000}"/>
    <cellStyle name="Currency 7 6 2 2 3 3" xfId="27533" xr:uid="{00000000-0005-0000-0000-00006D6B0000}"/>
    <cellStyle name="Currency 7 6 2 2 3 4" xfId="27534" xr:uid="{00000000-0005-0000-0000-00006E6B0000}"/>
    <cellStyle name="Currency 7 6 2 2 3 5" xfId="27535" xr:uid="{00000000-0005-0000-0000-00006F6B0000}"/>
    <cellStyle name="Currency 7 6 2 2 3 6" xfId="27536" xr:uid="{00000000-0005-0000-0000-0000706B0000}"/>
    <cellStyle name="Currency 7 6 2 2 4" xfId="27537" xr:uid="{00000000-0005-0000-0000-0000716B0000}"/>
    <cellStyle name="Currency 7 6 2 2 5" xfId="27538" xr:uid="{00000000-0005-0000-0000-0000726B0000}"/>
    <cellStyle name="Currency 7 6 2 2 6" xfId="27539" xr:uid="{00000000-0005-0000-0000-0000736B0000}"/>
    <cellStyle name="Currency 7 6 2 2 7" xfId="27540" xr:uid="{00000000-0005-0000-0000-0000746B0000}"/>
    <cellStyle name="Currency 7 6 2 2 8" xfId="27541" xr:uid="{00000000-0005-0000-0000-0000756B0000}"/>
    <cellStyle name="Currency 7 6 2 3" xfId="27542" xr:uid="{00000000-0005-0000-0000-0000766B0000}"/>
    <cellStyle name="Currency 7 6 2 3 2" xfId="27543" xr:uid="{00000000-0005-0000-0000-0000776B0000}"/>
    <cellStyle name="Currency 7 6 2 3 2 2" xfId="27544" xr:uid="{00000000-0005-0000-0000-0000786B0000}"/>
    <cellStyle name="Currency 7 6 2 3 2 3" xfId="27545" xr:uid="{00000000-0005-0000-0000-0000796B0000}"/>
    <cellStyle name="Currency 7 6 2 3 2 4" xfId="27546" xr:uid="{00000000-0005-0000-0000-00007A6B0000}"/>
    <cellStyle name="Currency 7 6 2 3 2 5" xfId="27547" xr:uid="{00000000-0005-0000-0000-00007B6B0000}"/>
    <cellStyle name="Currency 7 6 2 3 2 6" xfId="27548" xr:uid="{00000000-0005-0000-0000-00007C6B0000}"/>
    <cellStyle name="Currency 7 6 2 3 3" xfId="27549" xr:uid="{00000000-0005-0000-0000-00007D6B0000}"/>
    <cellStyle name="Currency 7 6 2 3 4" xfId="27550" xr:uid="{00000000-0005-0000-0000-00007E6B0000}"/>
    <cellStyle name="Currency 7 6 2 3 5" xfId="27551" xr:uid="{00000000-0005-0000-0000-00007F6B0000}"/>
    <cellStyle name="Currency 7 6 2 3 6" xfId="27552" xr:uid="{00000000-0005-0000-0000-0000806B0000}"/>
    <cellStyle name="Currency 7 6 2 3 7" xfId="27553" xr:uid="{00000000-0005-0000-0000-0000816B0000}"/>
    <cellStyle name="Currency 7 6 2 4" xfId="27554" xr:uid="{00000000-0005-0000-0000-0000826B0000}"/>
    <cellStyle name="Currency 7 6 2 4 2" xfId="27555" xr:uid="{00000000-0005-0000-0000-0000836B0000}"/>
    <cellStyle name="Currency 7 6 2 4 3" xfId="27556" xr:uid="{00000000-0005-0000-0000-0000846B0000}"/>
    <cellStyle name="Currency 7 6 2 4 4" xfId="27557" xr:uid="{00000000-0005-0000-0000-0000856B0000}"/>
    <cellStyle name="Currency 7 6 2 4 5" xfId="27558" xr:uid="{00000000-0005-0000-0000-0000866B0000}"/>
    <cellStyle name="Currency 7 6 2 4 6" xfId="27559" xr:uid="{00000000-0005-0000-0000-0000876B0000}"/>
    <cellStyle name="Currency 7 6 2 5" xfId="27560" xr:uid="{00000000-0005-0000-0000-0000886B0000}"/>
    <cellStyle name="Currency 7 6 2 6" xfId="27561" xr:uid="{00000000-0005-0000-0000-0000896B0000}"/>
    <cellStyle name="Currency 7 6 2 7" xfId="27562" xr:uid="{00000000-0005-0000-0000-00008A6B0000}"/>
    <cellStyle name="Currency 7 6 2 8" xfId="27563" xr:uid="{00000000-0005-0000-0000-00008B6B0000}"/>
    <cellStyle name="Currency 7 6 2 9" xfId="27564" xr:uid="{00000000-0005-0000-0000-00008C6B0000}"/>
    <cellStyle name="Currency 7 6 3" xfId="27565" xr:uid="{00000000-0005-0000-0000-00008D6B0000}"/>
    <cellStyle name="Currency 7 6 3 2" xfId="27566" xr:uid="{00000000-0005-0000-0000-00008E6B0000}"/>
    <cellStyle name="Currency 7 6 3 2 2" xfId="27567" xr:uid="{00000000-0005-0000-0000-00008F6B0000}"/>
    <cellStyle name="Currency 7 6 3 2 2 2" xfId="27568" xr:uid="{00000000-0005-0000-0000-0000906B0000}"/>
    <cellStyle name="Currency 7 6 3 2 2 2 2" xfId="27569" xr:uid="{00000000-0005-0000-0000-0000916B0000}"/>
    <cellStyle name="Currency 7 6 3 2 2 2 3" xfId="27570" xr:uid="{00000000-0005-0000-0000-0000926B0000}"/>
    <cellStyle name="Currency 7 6 3 2 2 2 4" xfId="27571" xr:uid="{00000000-0005-0000-0000-0000936B0000}"/>
    <cellStyle name="Currency 7 6 3 2 2 2 5" xfId="27572" xr:uid="{00000000-0005-0000-0000-0000946B0000}"/>
    <cellStyle name="Currency 7 6 3 2 2 2 6" xfId="27573" xr:uid="{00000000-0005-0000-0000-0000956B0000}"/>
    <cellStyle name="Currency 7 6 3 2 2 3" xfId="27574" xr:uid="{00000000-0005-0000-0000-0000966B0000}"/>
    <cellStyle name="Currency 7 6 3 2 2 4" xfId="27575" xr:uid="{00000000-0005-0000-0000-0000976B0000}"/>
    <cellStyle name="Currency 7 6 3 2 2 5" xfId="27576" xr:uid="{00000000-0005-0000-0000-0000986B0000}"/>
    <cellStyle name="Currency 7 6 3 2 2 6" xfId="27577" xr:uid="{00000000-0005-0000-0000-0000996B0000}"/>
    <cellStyle name="Currency 7 6 3 2 2 7" xfId="27578" xr:uid="{00000000-0005-0000-0000-00009A6B0000}"/>
    <cellStyle name="Currency 7 6 3 2 3" xfId="27579" xr:uid="{00000000-0005-0000-0000-00009B6B0000}"/>
    <cellStyle name="Currency 7 6 3 2 3 2" xfId="27580" xr:uid="{00000000-0005-0000-0000-00009C6B0000}"/>
    <cellStyle name="Currency 7 6 3 2 3 3" xfId="27581" xr:uid="{00000000-0005-0000-0000-00009D6B0000}"/>
    <cellStyle name="Currency 7 6 3 2 3 4" xfId="27582" xr:uid="{00000000-0005-0000-0000-00009E6B0000}"/>
    <cellStyle name="Currency 7 6 3 2 3 5" xfId="27583" xr:uid="{00000000-0005-0000-0000-00009F6B0000}"/>
    <cellStyle name="Currency 7 6 3 2 3 6" xfId="27584" xr:uid="{00000000-0005-0000-0000-0000A06B0000}"/>
    <cellStyle name="Currency 7 6 3 2 4" xfId="27585" xr:uid="{00000000-0005-0000-0000-0000A16B0000}"/>
    <cellStyle name="Currency 7 6 3 2 5" xfId="27586" xr:uid="{00000000-0005-0000-0000-0000A26B0000}"/>
    <cellStyle name="Currency 7 6 3 2 6" xfId="27587" xr:uid="{00000000-0005-0000-0000-0000A36B0000}"/>
    <cellStyle name="Currency 7 6 3 2 7" xfId="27588" xr:uid="{00000000-0005-0000-0000-0000A46B0000}"/>
    <cellStyle name="Currency 7 6 3 2 8" xfId="27589" xr:uid="{00000000-0005-0000-0000-0000A56B0000}"/>
    <cellStyle name="Currency 7 6 3 3" xfId="27590" xr:uid="{00000000-0005-0000-0000-0000A66B0000}"/>
    <cellStyle name="Currency 7 6 3 3 2" xfId="27591" xr:uid="{00000000-0005-0000-0000-0000A76B0000}"/>
    <cellStyle name="Currency 7 6 3 3 2 2" xfId="27592" xr:uid="{00000000-0005-0000-0000-0000A86B0000}"/>
    <cellStyle name="Currency 7 6 3 3 2 3" xfId="27593" xr:uid="{00000000-0005-0000-0000-0000A96B0000}"/>
    <cellStyle name="Currency 7 6 3 3 2 4" xfId="27594" xr:uid="{00000000-0005-0000-0000-0000AA6B0000}"/>
    <cellStyle name="Currency 7 6 3 3 2 5" xfId="27595" xr:uid="{00000000-0005-0000-0000-0000AB6B0000}"/>
    <cellStyle name="Currency 7 6 3 3 2 6" xfId="27596" xr:uid="{00000000-0005-0000-0000-0000AC6B0000}"/>
    <cellStyle name="Currency 7 6 3 3 3" xfId="27597" xr:uid="{00000000-0005-0000-0000-0000AD6B0000}"/>
    <cellStyle name="Currency 7 6 3 3 4" xfId="27598" xr:uid="{00000000-0005-0000-0000-0000AE6B0000}"/>
    <cellStyle name="Currency 7 6 3 3 5" xfId="27599" xr:uid="{00000000-0005-0000-0000-0000AF6B0000}"/>
    <cellStyle name="Currency 7 6 3 3 6" xfId="27600" xr:uid="{00000000-0005-0000-0000-0000B06B0000}"/>
    <cellStyle name="Currency 7 6 3 3 7" xfId="27601" xr:uid="{00000000-0005-0000-0000-0000B16B0000}"/>
    <cellStyle name="Currency 7 6 3 4" xfId="27602" xr:uid="{00000000-0005-0000-0000-0000B26B0000}"/>
    <cellStyle name="Currency 7 6 3 4 2" xfId="27603" xr:uid="{00000000-0005-0000-0000-0000B36B0000}"/>
    <cellStyle name="Currency 7 6 3 4 3" xfId="27604" xr:uid="{00000000-0005-0000-0000-0000B46B0000}"/>
    <cellStyle name="Currency 7 6 3 4 4" xfId="27605" xr:uid="{00000000-0005-0000-0000-0000B56B0000}"/>
    <cellStyle name="Currency 7 6 3 4 5" xfId="27606" xr:uid="{00000000-0005-0000-0000-0000B66B0000}"/>
    <cellStyle name="Currency 7 6 3 4 6" xfId="27607" xr:uid="{00000000-0005-0000-0000-0000B76B0000}"/>
    <cellStyle name="Currency 7 6 3 5" xfId="27608" xr:uid="{00000000-0005-0000-0000-0000B86B0000}"/>
    <cellStyle name="Currency 7 6 3 6" xfId="27609" xr:uid="{00000000-0005-0000-0000-0000B96B0000}"/>
    <cellStyle name="Currency 7 6 3 7" xfId="27610" xr:uid="{00000000-0005-0000-0000-0000BA6B0000}"/>
    <cellStyle name="Currency 7 6 3 8" xfId="27611" xr:uid="{00000000-0005-0000-0000-0000BB6B0000}"/>
    <cellStyle name="Currency 7 6 3 9" xfId="27612" xr:uid="{00000000-0005-0000-0000-0000BC6B0000}"/>
    <cellStyle name="Currency 7 6 4" xfId="27613" xr:uid="{00000000-0005-0000-0000-0000BD6B0000}"/>
    <cellStyle name="Currency 7 6 4 2" xfId="27614" xr:uid="{00000000-0005-0000-0000-0000BE6B0000}"/>
    <cellStyle name="Currency 7 6 4 2 2" xfId="27615" xr:uid="{00000000-0005-0000-0000-0000BF6B0000}"/>
    <cellStyle name="Currency 7 6 4 2 2 2" xfId="27616" xr:uid="{00000000-0005-0000-0000-0000C06B0000}"/>
    <cellStyle name="Currency 7 6 4 2 2 2 2" xfId="27617" xr:uid="{00000000-0005-0000-0000-0000C16B0000}"/>
    <cellStyle name="Currency 7 6 4 2 2 2 3" xfId="27618" xr:uid="{00000000-0005-0000-0000-0000C26B0000}"/>
    <cellStyle name="Currency 7 6 4 2 2 2 4" xfId="27619" xr:uid="{00000000-0005-0000-0000-0000C36B0000}"/>
    <cellStyle name="Currency 7 6 4 2 2 2 5" xfId="27620" xr:uid="{00000000-0005-0000-0000-0000C46B0000}"/>
    <cellStyle name="Currency 7 6 4 2 2 2 6" xfId="27621" xr:uid="{00000000-0005-0000-0000-0000C56B0000}"/>
    <cellStyle name="Currency 7 6 4 2 2 3" xfId="27622" xr:uid="{00000000-0005-0000-0000-0000C66B0000}"/>
    <cellStyle name="Currency 7 6 4 2 2 4" xfId="27623" xr:uid="{00000000-0005-0000-0000-0000C76B0000}"/>
    <cellStyle name="Currency 7 6 4 2 2 5" xfId="27624" xr:uid="{00000000-0005-0000-0000-0000C86B0000}"/>
    <cellStyle name="Currency 7 6 4 2 2 6" xfId="27625" xr:uid="{00000000-0005-0000-0000-0000C96B0000}"/>
    <cellStyle name="Currency 7 6 4 2 2 7" xfId="27626" xr:uid="{00000000-0005-0000-0000-0000CA6B0000}"/>
    <cellStyle name="Currency 7 6 4 2 3" xfId="27627" xr:uid="{00000000-0005-0000-0000-0000CB6B0000}"/>
    <cellStyle name="Currency 7 6 4 2 3 2" xfId="27628" xr:uid="{00000000-0005-0000-0000-0000CC6B0000}"/>
    <cellStyle name="Currency 7 6 4 2 3 3" xfId="27629" xr:uid="{00000000-0005-0000-0000-0000CD6B0000}"/>
    <cellStyle name="Currency 7 6 4 2 3 4" xfId="27630" xr:uid="{00000000-0005-0000-0000-0000CE6B0000}"/>
    <cellStyle name="Currency 7 6 4 2 3 5" xfId="27631" xr:uid="{00000000-0005-0000-0000-0000CF6B0000}"/>
    <cellStyle name="Currency 7 6 4 2 3 6" xfId="27632" xr:uid="{00000000-0005-0000-0000-0000D06B0000}"/>
    <cellStyle name="Currency 7 6 4 2 4" xfId="27633" xr:uid="{00000000-0005-0000-0000-0000D16B0000}"/>
    <cellStyle name="Currency 7 6 4 2 5" xfId="27634" xr:uid="{00000000-0005-0000-0000-0000D26B0000}"/>
    <cellStyle name="Currency 7 6 4 2 6" xfId="27635" xr:uid="{00000000-0005-0000-0000-0000D36B0000}"/>
    <cellStyle name="Currency 7 6 4 2 7" xfId="27636" xr:uid="{00000000-0005-0000-0000-0000D46B0000}"/>
    <cellStyle name="Currency 7 6 4 2 8" xfId="27637" xr:uid="{00000000-0005-0000-0000-0000D56B0000}"/>
    <cellStyle name="Currency 7 6 4 3" xfId="27638" xr:uid="{00000000-0005-0000-0000-0000D66B0000}"/>
    <cellStyle name="Currency 7 6 4 3 2" xfId="27639" xr:uid="{00000000-0005-0000-0000-0000D76B0000}"/>
    <cellStyle name="Currency 7 6 4 3 2 2" xfId="27640" xr:uid="{00000000-0005-0000-0000-0000D86B0000}"/>
    <cellStyle name="Currency 7 6 4 3 2 3" xfId="27641" xr:uid="{00000000-0005-0000-0000-0000D96B0000}"/>
    <cellStyle name="Currency 7 6 4 3 2 4" xfId="27642" xr:uid="{00000000-0005-0000-0000-0000DA6B0000}"/>
    <cellStyle name="Currency 7 6 4 3 2 5" xfId="27643" xr:uid="{00000000-0005-0000-0000-0000DB6B0000}"/>
    <cellStyle name="Currency 7 6 4 3 2 6" xfId="27644" xr:uid="{00000000-0005-0000-0000-0000DC6B0000}"/>
    <cellStyle name="Currency 7 6 4 3 3" xfId="27645" xr:uid="{00000000-0005-0000-0000-0000DD6B0000}"/>
    <cellStyle name="Currency 7 6 4 3 4" xfId="27646" xr:uid="{00000000-0005-0000-0000-0000DE6B0000}"/>
    <cellStyle name="Currency 7 6 4 3 5" xfId="27647" xr:uid="{00000000-0005-0000-0000-0000DF6B0000}"/>
    <cellStyle name="Currency 7 6 4 3 6" xfId="27648" xr:uid="{00000000-0005-0000-0000-0000E06B0000}"/>
    <cellStyle name="Currency 7 6 4 3 7" xfId="27649" xr:uid="{00000000-0005-0000-0000-0000E16B0000}"/>
    <cellStyle name="Currency 7 6 4 4" xfId="27650" xr:uid="{00000000-0005-0000-0000-0000E26B0000}"/>
    <cellStyle name="Currency 7 6 4 4 2" xfId="27651" xr:uid="{00000000-0005-0000-0000-0000E36B0000}"/>
    <cellStyle name="Currency 7 6 4 4 3" xfId="27652" xr:uid="{00000000-0005-0000-0000-0000E46B0000}"/>
    <cellStyle name="Currency 7 6 4 4 4" xfId="27653" xr:uid="{00000000-0005-0000-0000-0000E56B0000}"/>
    <cellStyle name="Currency 7 6 4 4 5" xfId="27654" xr:uid="{00000000-0005-0000-0000-0000E66B0000}"/>
    <cellStyle name="Currency 7 6 4 4 6" xfId="27655" xr:uid="{00000000-0005-0000-0000-0000E76B0000}"/>
    <cellStyle name="Currency 7 6 4 5" xfId="27656" xr:uid="{00000000-0005-0000-0000-0000E86B0000}"/>
    <cellStyle name="Currency 7 6 4 6" xfId="27657" xr:uid="{00000000-0005-0000-0000-0000E96B0000}"/>
    <cellStyle name="Currency 7 6 4 7" xfId="27658" xr:uid="{00000000-0005-0000-0000-0000EA6B0000}"/>
    <cellStyle name="Currency 7 6 4 8" xfId="27659" xr:uid="{00000000-0005-0000-0000-0000EB6B0000}"/>
    <cellStyle name="Currency 7 6 4 9" xfId="27660" xr:uid="{00000000-0005-0000-0000-0000EC6B0000}"/>
    <cellStyle name="Currency 7 6 5" xfId="27661" xr:uid="{00000000-0005-0000-0000-0000ED6B0000}"/>
    <cellStyle name="Currency 7 6 5 2" xfId="27662" xr:uid="{00000000-0005-0000-0000-0000EE6B0000}"/>
    <cellStyle name="Currency 7 6 5 2 2" xfId="27663" xr:uid="{00000000-0005-0000-0000-0000EF6B0000}"/>
    <cellStyle name="Currency 7 6 5 2 2 2" xfId="27664" xr:uid="{00000000-0005-0000-0000-0000F06B0000}"/>
    <cellStyle name="Currency 7 6 5 2 2 2 2" xfId="27665" xr:uid="{00000000-0005-0000-0000-0000F16B0000}"/>
    <cellStyle name="Currency 7 6 5 2 2 2 3" xfId="27666" xr:uid="{00000000-0005-0000-0000-0000F26B0000}"/>
    <cellStyle name="Currency 7 6 5 2 2 2 4" xfId="27667" xr:uid="{00000000-0005-0000-0000-0000F36B0000}"/>
    <cellStyle name="Currency 7 6 5 2 2 2 5" xfId="27668" xr:uid="{00000000-0005-0000-0000-0000F46B0000}"/>
    <cellStyle name="Currency 7 6 5 2 2 2 6" xfId="27669" xr:uid="{00000000-0005-0000-0000-0000F56B0000}"/>
    <cellStyle name="Currency 7 6 5 2 2 3" xfId="27670" xr:uid="{00000000-0005-0000-0000-0000F66B0000}"/>
    <cellStyle name="Currency 7 6 5 2 2 4" xfId="27671" xr:uid="{00000000-0005-0000-0000-0000F76B0000}"/>
    <cellStyle name="Currency 7 6 5 2 2 5" xfId="27672" xr:uid="{00000000-0005-0000-0000-0000F86B0000}"/>
    <cellStyle name="Currency 7 6 5 2 2 6" xfId="27673" xr:uid="{00000000-0005-0000-0000-0000F96B0000}"/>
    <cellStyle name="Currency 7 6 5 2 2 7" xfId="27674" xr:uid="{00000000-0005-0000-0000-0000FA6B0000}"/>
    <cellStyle name="Currency 7 6 5 2 3" xfId="27675" xr:uid="{00000000-0005-0000-0000-0000FB6B0000}"/>
    <cellStyle name="Currency 7 6 5 2 3 2" xfId="27676" xr:uid="{00000000-0005-0000-0000-0000FC6B0000}"/>
    <cellStyle name="Currency 7 6 5 2 3 3" xfId="27677" xr:uid="{00000000-0005-0000-0000-0000FD6B0000}"/>
    <cellStyle name="Currency 7 6 5 2 3 4" xfId="27678" xr:uid="{00000000-0005-0000-0000-0000FE6B0000}"/>
    <cellStyle name="Currency 7 6 5 2 3 5" xfId="27679" xr:uid="{00000000-0005-0000-0000-0000FF6B0000}"/>
    <cellStyle name="Currency 7 6 5 2 3 6" xfId="27680" xr:uid="{00000000-0005-0000-0000-0000006C0000}"/>
    <cellStyle name="Currency 7 6 5 2 4" xfId="27681" xr:uid="{00000000-0005-0000-0000-0000016C0000}"/>
    <cellStyle name="Currency 7 6 5 2 5" xfId="27682" xr:uid="{00000000-0005-0000-0000-0000026C0000}"/>
    <cellStyle name="Currency 7 6 5 2 6" xfId="27683" xr:uid="{00000000-0005-0000-0000-0000036C0000}"/>
    <cellStyle name="Currency 7 6 5 2 7" xfId="27684" xr:uid="{00000000-0005-0000-0000-0000046C0000}"/>
    <cellStyle name="Currency 7 6 5 2 8" xfId="27685" xr:uid="{00000000-0005-0000-0000-0000056C0000}"/>
    <cellStyle name="Currency 7 6 5 3" xfId="27686" xr:uid="{00000000-0005-0000-0000-0000066C0000}"/>
    <cellStyle name="Currency 7 6 5 3 2" xfId="27687" xr:uid="{00000000-0005-0000-0000-0000076C0000}"/>
    <cellStyle name="Currency 7 6 5 3 2 2" xfId="27688" xr:uid="{00000000-0005-0000-0000-0000086C0000}"/>
    <cellStyle name="Currency 7 6 5 3 2 3" xfId="27689" xr:uid="{00000000-0005-0000-0000-0000096C0000}"/>
    <cellStyle name="Currency 7 6 5 3 2 4" xfId="27690" xr:uid="{00000000-0005-0000-0000-00000A6C0000}"/>
    <cellStyle name="Currency 7 6 5 3 2 5" xfId="27691" xr:uid="{00000000-0005-0000-0000-00000B6C0000}"/>
    <cellStyle name="Currency 7 6 5 3 2 6" xfId="27692" xr:uid="{00000000-0005-0000-0000-00000C6C0000}"/>
    <cellStyle name="Currency 7 6 5 3 3" xfId="27693" xr:uid="{00000000-0005-0000-0000-00000D6C0000}"/>
    <cellStyle name="Currency 7 6 5 3 4" xfId="27694" xr:uid="{00000000-0005-0000-0000-00000E6C0000}"/>
    <cellStyle name="Currency 7 6 5 3 5" xfId="27695" xr:uid="{00000000-0005-0000-0000-00000F6C0000}"/>
    <cellStyle name="Currency 7 6 5 3 6" xfId="27696" xr:uid="{00000000-0005-0000-0000-0000106C0000}"/>
    <cellStyle name="Currency 7 6 5 3 7" xfId="27697" xr:uid="{00000000-0005-0000-0000-0000116C0000}"/>
    <cellStyle name="Currency 7 6 5 4" xfId="27698" xr:uid="{00000000-0005-0000-0000-0000126C0000}"/>
    <cellStyle name="Currency 7 6 5 4 2" xfId="27699" xr:uid="{00000000-0005-0000-0000-0000136C0000}"/>
    <cellStyle name="Currency 7 6 5 4 3" xfId="27700" xr:uid="{00000000-0005-0000-0000-0000146C0000}"/>
    <cellStyle name="Currency 7 6 5 4 4" xfId="27701" xr:uid="{00000000-0005-0000-0000-0000156C0000}"/>
    <cellStyle name="Currency 7 6 5 4 5" xfId="27702" xr:uid="{00000000-0005-0000-0000-0000166C0000}"/>
    <cellStyle name="Currency 7 6 5 4 6" xfId="27703" xr:uid="{00000000-0005-0000-0000-0000176C0000}"/>
    <cellStyle name="Currency 7 6 5 5" xfId="27704" xr:uid="{00000000-0005-0000-0000-0000186C0000}"/>
    <cellStyle name="Currency 7 6 5 6" xfId="27705" xr:uid="{00000000-0005-0000-0000-0000196C0000}"/>
    <cellStyle name="Currency 7 6 5 7" xfId="27706" xr:uid="{00000000-0005-0000-0000-00001A6C0000}"/>
    <cellStyle name="Currency 7 6 5 8" xfId="27707" xr:uid="{00000000-0005-0000-0000-00001B6C0000}"/>
    <cellStyle name="Currency 7 6 5 9" xfId="27708" xr:uid="{00000000-0005-0000-0000-00001C6C0000}"/>
    <cellStyle name="Currency 7 6 6" xfId="27709" xr:uid="{00000000-0005-0000-0000-00001D6C0000}"/>
    <cellStyle name="Currency 7 6 6 2" xfId="27710" xr:uid="{00000000-0005-0000-0000-00001E6C0000}"/>
    <cellStyle name="Currency 7 6 6 2 2" xfId="27711" xr:uid="{00000000-0005-0000-0000-00001F6C0000}"/>
    <cellStyle name="Currency 7 6 6 2 2 2" xfId="27712" xr:uid="{00000000-0005-0000-0000-0000206C0000}"/>
    <cellStyle name="Currency 7 6 6 2 2 2 2" xfId="27713" xr:uid="{00000000-0005-0000-0000-0000216C0000}"/>
    <cellStyle name="Currency 7 6 6 2 2 2 3" xfId="27714" xr:uid="{00000000-0005-0000-0000-0000226C0000}"/>
    <cellStyle name="Currency 7 6 6 2 2 2 4" xfId="27715" xr:uid="{00000000-0005-0000-0000-0000236C0000}"/>
    <cellStyle name="Currency 7 6 6 2 2 2 5" xfId="27716" xr:uid="{00000000-0005-0000-0000-0000246C0000}"/>
    <cellStyle name="Currency 7 6 6 2 2 2 6" xfId="27717" xr:uid="{00000000-0005-0000-0000-0000256C0000}"/>
    <cellStyle name="Currency 7 6 6 2 2 3" xfId="27718" xr:uid="{00000000-0005-0000-0000-0000266C0000}"/>
    <cellStyle name="Currency 7 6 6 2 2 4" xfId="27719" xr:uid="{00000000-0005-0000-0000-0000276C0000}"/>
    <cellStyle name="Currency 7 6 6 2 2 5" xfId="27720" xr:uid="{00000000-0005-0000-0000-0000286C0000}"/>
    <cellStyle name="Currency 7 6 6 2 2 6" xfId="27721" xr:uid="{00000000-0005-0000-0000-0000296C0000}"/>
    <cellStyle name="Currency 7 6 6 2 2 7" xfId="27722" xr:uid="{00000000-0005-0000-0000-00002A6C0000}"/>
    <cellStyle name="Currency 7 6 6 2 3" xfId="27723" xr:uid="{00000000-0005-0000-0000-00002B6C0000}"/>
    <cellStyle name="Currency 7 6 6 2 3 2" xfId="27724" xr:uid="{00000000-0005-0000-0000-00002C6C0000}"/>
    <cellStyle name="Currency 7 6 6 2 3 3" xfId="27725" xr:uid="{00000000-0005-0000-0000-00002D6C0000}"/>
    <cellStyle name="Currency 7 6 6 2 3 4" xfId="27726" xr:uid="{00000000-0005-0000-0000-00002E6C0000}"/>
    <cellStyle name="Currency 7 6 6 2 3 5" xfId="27727" xr:uid="{00000000-0005-0000-0000-00002F6C0000}"/>
    <cellStyle name="Currency 7 6 6 2 3 6" xfId="27728" xr:uid="{00000000-0005-0000-0000-0000306C0000}"/>
    <cellStyle name="Currency 7 6 6 2 4" xfId="27729" xr:uid="{00000000-0005-0000-0000-0000316C0000}"/>
    <cellStyle name="Currency 7 6 6 2 5" xfId="27730" xr:uid="{00000000-0005-0000-0000-0000326C0000}"/>
    <cellStyle name="Currency 7 6 6 2 6" xfId="27731" xr:uid="{00000000-0005-0000-0000-0000336C0000}"/>
    <cellStyle name="Currency 7 6 6 2 7" xfId="27732" xr:uid="{00000000-0005-0000-0000-0000346C0000}"/>
    <cellStyle name="Currency 7 6 6 2 8" xfId="27733" xr:uid="{00000000-0005-0000-0000-0000356C0000}"/>
    <cellStyle name="Currency 7 6 6 3" xfId="27734" xr:uid="{00000000-0005-0000-0000-0000366C0000}"/>
    <cellStyle name="Currency 7 6 6 3 2" xfId="27735" xr:uid="{00000000-0005-0000-0000-0000376C0000}"/>
    <cellStyle name="Currency 7 6 6 3 2 2" xfId="27736" xr:uid="{00000000-0005-0000-0000-0000386C0000}"/>
    <cellStyle name="Currency 7 6 6 3 2 3" xfId="27737" xr:uid="{00000000-0005-0000-0000-0000396C0000}"/>
    <cellStyle name="Currency 7 6 6 3 2 4" xfId="27738" xr:uid="{00000000-0005-0000-0000-00003A6C0000}"/>
    <cellStyle name="Currency 7 6 6 3 2 5" xfId="27739" xr:uid="{00000000-0005-0000-0000-00003B6C0000}"/>
    <cellStyle name="Currency 7 6 6 3 2 6" xfId="27740" xr:uid="{00000000-0005-0000-0000-00003C6C0000}"/>
    <cellStyle name="Currency 7 6 6 3 3" xfId="27741" xr:uid="{00000000-0005-0000-0000-00003D6C0000}"/>
    <cellStyle name="Currency 7 6 6 3 4" xfId="27742" xr:uid="{00000000-0005-0000-0000-00003E6C0000}"/>
    <cellStyle name="Currency 7 6 6 3 5" xfId="27743" xr:uid="{00000000-0005-0000-0000-00003F6C0000}"/>
    <cellStyle name="Currency 7 6 6 3 6" xfId="27744" xr:uid="{00000000-0005-0000-0000-0000406C0000}"/>
    <cellStyle name="Currency 7 6 6 3 7" xfId="27745" xr:uid="{00000000-0005-0000-0000-0000416C0000}"/>
    <cellStyle name="Currency 7 6 6 4" xfId="27746" xr:uid="{00000000-0005-0000-0000-0000426C0000}"/>
    <cellStyle name="Currency 7 6 6 4 2" xfId="27747" xr:uid="{00000000-0005-0000-0000-0000436C0000}"/>
    <cellStyle name="Currency 7 6 6 4 3" xfId="27748" xr:uid="{00000000-0005-0000-0000-0000446C0000}"/>
    <cellStyle name="Currency 7 6 6 4 4" xfId="27749" xr:uid="{00000000-0005-0000-0000-0000456C0000}"/>
    <cellStyle name="Currency 7 6 6 4 5" xfId="27750" xr:uid="{00000000-0005-0000-0000-0000466C0000}"/>
    <cellStyle name="Currency 7 6 6 4 6" xfId="27751" xr:uid="{00000000-0005-0000-0000-0000476C0000}"/>
    <cellStyle name="Currency 7 6 6 5" xfId="27752" xr:uid="{00000000-0005-0000-0000-0000486C0000}"/>
    <cellStyle name="Currency 7 6 6 6" xfId="27753" xr:uid="{00000000-0005-0000-0000-0000496C0000}"/>
    <cellStyle name="Currency 7 6 6 7" xfId="27754" xr:uid="{00000000-0005-0000-0000-00004A6C0000}"/>
    <cellStyle name="Currency 7 6 6 8" xfId="27755" xr:uid="{00000000-0005-0000-0000-00004B6C0000}"/>
    <cellStyle name="Currency 7 6 6 9" xfId="27756" xr:uid="{00000000-0005-0000-0000-00004C6C0000}"/>
    <cellStyle name="Currency 7 6 7" xfId="27757" xr:uid="{00000000-0005-0000-0000-00004D6C0000}"/>
    <cellStyle name="Currency 7 6 7 2" xfId="27758" xr:uid="{00000000-0005-0000-0000-00004E6C0000}"/>
    <cellStyle name="Currency 7 6 7 2 2" xfId="27759" xr:uid="{00000000-0005-0000-0000-00004F6C0000}"/>
    <cellStyle name="Currency 7 6 7 2 2 2" xfId="27760" xr:uid="{00000000-0005-0000-0000-0000506C0000}"/>
    <cellStyle name="Currency 7 6 7 2 2 3" xfId="27761" xr:uid="{00000000-0005-0000-0000-0000516C0000}"/>
    <cellStyle name="Currency 7 6 7 2 2 4" xfId="27762" xr:uid="{00000000-0005-0000-0000-0000526C0000}"/>
    <cellStyle name="Currency 7 6 7 2 2 5" xfId="27763" xr:uid="{00000000-0005-0000-0000-0000536C0000}"/>
    <cellStyle name="Currency 7 6 7 2 2 6" xfId="27764" xr:uid="{00000000-0005-0000-0000-0000546C0000}"/>
    <cellStyle name="Currency 7 6 7 2 3" xfId="27765" xr:uid="{00000000-0005-0000-0000-0000556C0000}"/>
    <cellStyle name="Currency 7 6 7 2 4" xfId="27766" xr:uid="{00000000-0005-0000-0000-0000566C0000}"/>
    <cellStyle name="Currency 7 6 7 2 5" xfId="27767" xr:uid="{00000000-0005-0000-0000-0000576C0000}"/>
    <cellStyle name="Currency 7 6 7 2 6" xfId="27768" xr:uid="{00000000-0005-0000-0000-0000586C0000}"/>
    <cellStyle name="Currency 7 6 7 2 7" xfId="27769" xr:uid="{00000000-0005-0000-0000-0000596C0000}"/>
    <cellStyle name="Currency 7 6 7 3" xfId="27770" xr:uid="{00000000-0005-0000-0000-00005A6C0000}"/>
    <cellStyle name="Currency 7 6 7 3 2" xfId="27771" xr:uid="{00000000-0005-0000-0000-00005B6C0000}"/>
    <cellStyle name="Currency 7 6 7 3 3" xfId="27772" xr:uid="{00000000-0005-0000-0000-00005C6C0000}"/>
    <cellStyle name="Currency 7 6 7 3 4" xfId="27773" xr:uid="{00000000-0005-0000-0000-00005D6C0000}"/>
    <cellStyle name="Currency 7 6 7 3 5" xfId="27774" xr:uid="{00000000-0005-0000-0000-00005E6C0000}"/>
    <cellStyle name="Currency 7 6 7 3 6" xfId="27775" xr:uid="{00000000-0005-0000-0000-00005F6C0000}"/>
    <cellStyle name="Currency 7 6 7 4" xfId="27776" xr:uid="{00000000-0005-0000-0000-0000606C0000}"/>
    <cellStyle name="Currency 7 6 7 5" xfId="27777" xr:uid="{00000000-0005-0000-0000-0000616C0000}"/>
    <cellStyle name="Currency 7 6 7 6" xfId="27778" xr:uid="{00000000-0005-0000-0000-0000626C0000}"/>
    <cellStyle name="Currency 7 6 7 7" xfId="27779" xr:uid="{00000000-0005-0000-0000-0000636C0000}"/>
    <cellStyle name="Currency 7 6 7 8" xfId="27780" xr:uid="{00000000-0005-0000-0000-0000646C0000}"/>
    <cellStyle name="Currency 7 6 8" xfId="27781" xr:uid="{00000000-0005-0000-0000-0000656C0000}"/>
    <cellStyle name="Currency 7 6 8 2" xfId="27782" xr:uid="{00000000-0005-0000-0000-0000666C0000}"/>
    <cellStyle name="Currency 7 6 8 2 2" xfId="27783" xr:uid="{00000000-0005-0000-0000-0000676C0000}"/>
    <cellStyle name="Currency 7 6 8 2 3" xfId="27784" xr:uid="{00000000-0005-0000-0000-0000686C0000}"/>
    <cellStyle name="Currency 7 6 8 2 4" xfId="27785" xr:uid="{00000000-0005-0000-0000-0000696C0000}"/>
    <cellStyle name="Currency 7 6 8 2 5" xfId="27786" xr:uid="{00000000-0005-0000-0000-00006A6C0000}"/>
    <cellStyle name="Currency 7 6 8 2 6" xfId="27787" xr:uid="{00000000-0005-0000-0000-00006B6C0000}"/>
    <cellStyle name="Currency 7 6 8 3" xfId="27788" xr:uid="{00000000-0005-0000-0000-00006C6C0000}"/>
    <cellStyle name="Currency 7 6 8 4" xfId="27789" xr:uid="{00000000-0005-0000-0000-00006D6C0000}"/>
    <cellStyle name="Currency 7 6 8 5" xfId="27790" xr:uid="{00000000-0005-0000-0000-00006E6C0000}"/>
    <cellStyle name="Currency 7 6 8 6" xfId="27791" xr:uid="{00000000-0005-0000-0000-00006F6C0000}"/>
    <cellStyle name="Currency 7 6 8 7" xfId="27792" xr:uid="{00000000-0005-0000-0000-0000706C0000}"/>
    <cellStyle name="Currency 7 6 9" xfId="27793" xr:uid="{00000000-0005-0000-0000-0000716C0000}"/>
    <cellStyle name="Currency 7 6 9 2" xfId="27794" xr:uid="{00000000-0005-0000-0000-0000726C0000}"/>
    <cellStyle name="Currency 7 6 9 3" xfId="27795" xr:uid="{00000000-0005-0000-0000-0000736C0000}"/>
    <cellStyle name="Currency 7 6 9 4" xfId="27796" xr:uid="{00000000-0005-0000-0000-0000746C0000}"/>
    <cellStyle name="Currency 7 6 9 5" xfId="27797" xr:uid="{00000000-0005-0000-0000-0000756C0000}"/>
    <cellStyle name="Currency 7 6 9 6" xfId="27798" xr:uid="{00000000-0005-0000-0000-0000766C0000}"/>
    <cellStyle name="Currency 7 7" xfId="27799" xr:uid="{00000000-0005-0000-0000-0000776C0000}"/>
    <cellStyle name="Currency 7 7 2" xfId="27800" xr:uid="{00000000-0005-0000-0000-0000786C0000}"/>
    <cellStyle name="Currency 7 7 2 2" xfId="27801" xr:uid="{00000000-0005-0000-0000-0000796C0000}"/>
    <cellStyle name="Currency 7 7 2 2 2" xfId="27802" xr:uid="{00000000-0005-0000-0000-00007A6C0000}"/>
    <cellStyle name="Currency 7 7 2 2 2 2" xfId="27803" xr:uid="{00000000-0005-0000-0000-00007B6C0000}"/>
    <cellStyle name="Currency 7 7 2 2 2 3" xfId="27804" xr:uid="{00000000-0005-0000-0000-00007C6C0000}"/>
    <cellStyle name="Currency 7 7 2 2 2 4" xfId="27805" xr:uid="{00000000-0005-0000-0000-00007D6C0000}"/>
    <cellStyle name="Currency 7 7 2 2 2 5" xfId="27806" xr:uid="{00000000-0005-0000-0000-00007E6C0000}"/>
    <cellStyle name="Currency 7 7 2 2 2 6" xfId="27807" xr:uid="{00000000-0005-0000-0000-00007F6C0000}"/>
    <cellStyle name="Currency 7 7 2 2 3" xfId="27808" xr:uid="{00000000-0005-0000-0000-0000806C0000}"/>
    <cellStyle name="Currency 7 7 2 2 4" xfId="27809" xr:uid="{00000000-0005-0000-0000-0000816C0000}"/>
    <cellStyle name="Currency 7 7 2 2 5" xfId="27810" xr:uid="{00000000-0005-0000-0000-0000826C0000}"/>
    <cellStyle name="Currency 7 7 2 2 6" xfId="27811" xr:uid="{00000000-0005-0000-0000-0000836C0000}"/>
    <cellStyle name="Currency 7 7 2 2 7" xfId="27812" xr:uid="{00000000-0005-0000-0000-0000846C0000}"/>
    <cellStyle name="Currency 7 7 2 3" xfId="27813" xr:uid="{00000000-0005-0000-0000-0000856C0000}"/>
    <cellStyle name="Currency 7 7 2 3 2" xfId="27814" xr:uid="{00000000-0005-0000-0000-0000866C0000}"/>
    <cellStyle name="Currency 7 7 2 3 3" xfId="27815" xr:uid="{00000000-0005-0000-0000-0000876C0000}"/>
    <cellStyle name="Currency 7 7 2 3 4" xfId="27816" xr:uid="{00000000-0005-0000-0000-0000886C0000}"/>
    <cellStyle name="Currency 7 7 2 3 5" xfId="27817" xr:uid="{00000000-0005-0000-0000-0000896C0000}"/>
    <cellStyle name="Currency 7 7 2 3 6" xfId="27818" xr:uid="{00000000-0005-0000-0000-00008A6C0000}"/>
    <cellStyle name="Currency 7 7 2 4" xfId="27819" xr:uid="{00000000-0005-0000-0000-00008B6C0000}"/>
    <cellStyle name="Currency 7 7 2 5" xfId="27820" xr:uid="{00000000-0005-0000-0000-00008C6C0000}"/>
    <cellStyle name="Currency 7 7 2 6" xfId="27821" xr:uid="{00000000-0005-0000-0000-00008D6C0000}"/>
    <cellStyle name="Currency 7 7 2 7" xfId="27822" xr:uid="{00000000-0005-0000-0000-00008E6C0000}"/>
    <cellStyle name="Currency 7 7 2 8" xfId="27823" xr:uid="{00000000-0005-0000-0000-00008F6C0000}"/>
    <cellStyle name="Currency 7 7 3" xfId="27824" xr:uid="{00000000-0005-0000-0000-0000906C0000}"/>
    <cellStyle name="Currency 7 7 3 2" xfId="27825" xr:uid="{00000000-0005-0000-0000-0000916C0000}"/>
    <cellStyle name="Currency 7 7 3 2 2" xfId="27826" xr:uid="{00000000-0005-0000-0000-0000926C0000}"/>
    <cellStyle name="Currency 7 7 3 2 3" xfId="27827" xr:uid="{00000000-0005-0000-0000-0000936C0000}"/>
    <cellStyle name="Currency 7 7 3 2 4" xfId="27828" xr:uid="{00000000-0005-0000-0000-0000946C0000}"/>
    <cellStyle name="Currency 7 7 3 2 5" xfId="27829" xr:uid="{00000000-0005-0000-0000-0000956C0000}"/>
    <cellStyle name="Currency 7 7 3 2 6" xfId="27830" xr:uid="{00000000-0005-0000-0000-0000966C0000}"/>
    <cellStyle name="Currency 7 7 3 3" xfId="27831" xr:uid="{00000000-0005-0000-0000-0000976C0000}"/>
    <cellStyle name="Currency 7 7 3 4" xfId="27832" xr:uid="{00000000-0005-0000-0000-0000986C0000}"/>
    <cellStyle name="Currency 7 7 3 5" xfId="27833" xr:uid="{00000000-0005-0000-0000-0000996C0000}"/>
    <cellStyle name="Currency 7 7 3 6" xfId="27834" xr:uid="{00000000-0005-0000-0000-00009A6C0000}"/>
    <cellStyle name="Currency 7 7 3 7" xfId="27835" xr:uid="{00000000-0005-0000-0000-00009B6C0000}"/>
    <cellStyle name="Currency 7 7 4" xfId="27836" xr:uid="{00000000-0005-0000-0000-00009C6C0000}"/>
    <cellStyle name="Currency 7 7 4 2" xfId="27837" xr:uid="{00000000-0005-0000-0000-00009D6C0000}"/>
    <cellStyle name="Currency 7 7 4 3" xfId="27838" xr:uid="{00000000-0005-0000-0000-00009E6C0000}"/>
    <cellStyle name="Currency 7 7 4 4" xfId="27839" xr:uid="{00000000-0005-0000-0000-00009F6C0000}"/>
    <cellStyle name="Currency 7 7 4 5" xfId="27840" xr:uid="{00000000-0005-0000-0000-0000A06C0000}"/>
    <cellStyle name="Currency 7 7 4 6" xfId="27841" xr:uid="{00000000-0005-0000-0000-0000A16C0000}"/>
    <cellStyle name="Currency 7 7 5" xfId="27842" xr:uid="{00000000-0005-0000-0000-0000A26C0000}"/>
    <cellStyle name="Currency 7 7 6" xfId="27843" xr:uid="{00000000-0005-0000-0000-0000A36C0000}"/>
    <cellStyle name="Currency 7 7 7" xfId="27844" xr:uid="{00000000-0005-0000-0000-0000A46C0000}"/>
    <cellStyle name="Currency 7 7 8" xfId="27845" xr:uid="{00000000-0005-0000-0000-0000A56C0000}"/>
    <cellStyle name="Currency 7 7 9" xfId="27846" xr:uid="{00000000-0005-0000-0000-0000A66C0000}"/>
    <cellStyle name="Currency 7 8" xfId="27847" xr:uid="{00000000-0005-0000-0000-0000A76C0000}"/>
    <cellStyle name="Currency 7 8 2" xfId="27848" xr:uid="{00000000-0005-0000-0000-0000A86C0000}"/>
    <cellStyle name="Currency 7 8 2 2" xfId="27849" xr:uid="{00000000-0005-0000-0000-0000A96C0000}"/>
    <cellStyle name="Currency 7 8 2 2 2" xfId="27850" xr:uid="{00000000-0005-0000-0000-0000AA6C0000}"/>
    <cellStyle name="Currency 7 8 2 2 2 2" xfId="27851" xr:uid="{00000000-0005-0000-0000-0000AB6C0000}"/>
    <cellStyle name="Currency 7 8 2 2 2 3" xfId="27852" xr:uid="{00000000-0005-0000-0000-0000AC6C0000}"/>
    <cellStyle name="Currency 7 8 2 2 2 4" xfId="27853" xr:uid="{00000000-0005-0000-0000-0000AD6C0000}"/>
    <cellStyle name="Currency 7 8 2 2 2 5" xfId="27854" xr:uid="{00000000-0005-0000-0000-0000AE6C0000}"/>
    <cellStyle name="Currency 7 8 2 2 2 6" xfId="27855" xr:uid="{00000000-0005-0000-0000-0000AF6C0000}"/>
    <cellStyle name="Currency 7 8 2 2 3" xfId="27856" xr:uid="{00000000-0005-0000-0000-0000B06C0000}"/>
    <cellStyle name="Currency 7 8 2 2 4" xfId="27857" xr:uid="{00000000-0005-0000-0000-0000B16C0000}"/>
    <cellStyle name="Currency 7 8 2 2 5" xfId="27858" xr:uid="{00000000-0005-0000-0000-0000B26C0000}"/>
    <cellStyle name="Currency 7 8 2 2 6" xfId="27859" xr:uid="{00000000-0005-0000-0000-0000B36C0000}"/>
    <cellStyle name="Currency 7 8 2 2 7" xfId="27860" xr:uid="{00000000-0005-0000-0000-0000B46C0000}"/>
    <cellStyle name="Currency 7 8 2 3" xfId="27861" xr:uid="{00000000-0005-0000-0000-0000B56C0000}"/>
    <cellStyle name="Currency 7 8 2 3 2" xfId="27862" xr:uid="{00000000-0005-0000-0000-0000B66C0000}"/>
    <cellStyle name="Currency 7 8 2 3 3" xfId="27863" xr:uid="{00000000-0005-0000-0000-0000B76C0000}"/>
    <cellStyle name="Currency 7 8 2 3 4" xfId="27864" xr:uid="{00000000-0005-0000-0000-0000B86C0000}"/>
    <cellStyle name="Currency 7 8 2 3 5" xfId="27865" xr:uid="{00000000-0005-0000-0000-0000B96C0000}"/>
    <cellStyle name="Currency 7 8 2 3 6" xfId="27866" xr:uid="{00000000-0005-0000-0000-0000BA6C0000}"/>
    <cellStyle name="Currency 7 8 2 4" xfId="27867" xr:uid="{00000000-0005-0000-0000-0000BB6C0000}"/>
    <cellStyle name="Currency 7 8 2 5" xfId="27868" xr:uid="{00000000-0005-0000-0000-0000BC6C0000}"/>
    <cellStyle name="Currency 7 8 2 6" xfId="27869" xr:uid="{00000000-0005-0000-0000-0000BD6C0000}"/>
    <cellStyle name="Currency 7 8 2 7" xfId="27870" xr:uid="{00000000-0005-0000-0000-0000BE6C0000}"/>
    <cellStyle name="Currency 7 8 2 8" xfId="27871" xr:uid="{00000000-0005-0000-0000-0000BF6C0000}"/>
    <cellStyle name="Currency 7 8 3" xfId="27872" xr:uid="{00000000-0005-0000-0000-0000C06C0000}"/>
    <cellStyle name="Currency 7 8 3 2" xfId="27873" xr:uid="{00000000-0005-0000-0000-0000C16C0000}"/>
    <cellStyle name="Currency 7 8 3 2 2" xfId="27874" xr:uid="{00000000-0005-0000-0000-0000C26C0000}"/>
    <cellStyle name="Currency 7 8 3 2 3" xfId="27875" xr:uid="{00000000-0005-0000-0000-0000C36C0000}"/>
    <cellStyle name="Currency 7 8 3 2 4" xfId="27876" xr:uid="{00000000-0005-0000-0000-0000C46C0000}"/>
    <cellStyle name="Currency 7 8 3 2 5" xfId="27877" xr:uid="{00000000-0005-0000-0000-0000C56C0000}"/>
    <cellStyle name="Currency 7 8 3 2 6" xfId="27878" xr:uid="{00000000-0005-0000-0000-0000C66C0000}"/>
    <cellStyle name="Currency 7 8 3 3" xfId="27879" xr:uid="{00000000-0005-0000-0000-0000C76C0000}"/>
    <cellStyle name="Currency 7 8 3 4" xfId="27880" xr:uid="{00000000-0005-0000-0000-0000C86C0000}"/>
    <cellStyle name="Currency 7 8 3 5" xfId="27881" xr:uid="{00000000-0005-0000-0000-0000C96C0000}"/>
    <cellStyle name="Currency 7 8 3 6" xfId="27882" xr:uid="{00000000-0005-0000-0000-0000CA6C0000}"/>
    <cellStyle name="Currency 7 8 3 7" xfId="27883" xr:uid="{00000000-0005-0000-0000-0000CB6C0000}"/>
    <cellStyle name="Currency 7 8 4" xfId="27884" xr:uid="{00000000-0005-0000-0000-0000CC6C0000}"/>
    <cellStyle name="Currency 7 8 4 2" xfId="27885" xr:uid="{00000000-0005-0000-0000-0000CD6C0000}"/>
    <cellStyle name="Currency 7 8 4 3" xfId="27886" xr:uid="{00000000-0005-0000-0000-0000CE6C0000}"/>
    <cellStyle name="Currency 7 8 4 4" xfId="27887" xr:uid="{00000000-0005-0000-0000-0000CF6C0000}"/>
    <cellStyle name="Currency 7 8 4 5" xfId="27888" xr:uid="{00000000-0005-0000-0000-0000D06C0000}"/>
    <cellStyle name="Currency 7 8 4 6" xfId="27889" xr:uid="{00000000-0005-0000-0000-0000D16C0000}"/>
    <cellStyle name="Currency 7 8 5" xfId="27890" xr:uid="{00000000-0005-0000-0000-0000D26C0000}"/>
    <cellStyle name="Currency 7 8 6" xfId="27891" xr:uid="{00000000-0005-0000-0000-0000D36C0000}"/>
    <cellStyle name="Currency 7 8 7" xfId="27892" xr:uid="{00000000-0005-0000-0000-0000D46C0000}"/>
    <cellStyle name="Currency 7 8 8" xfId="27893" xr:uid="{00000000-0005-0000-0000-0000D56C0000}"/>
    <cellStyle name="Currency 7 8 9" xfId="27894" xr:uid="{00000000-0005-0000-0000-0000D66C0000}"/>
    <cellStyle name="Currency 7 9" xfId="27895" xr:uid="{00000000-0005-0000-0000-0000D76C0000}"/>
    <cellStyle name="Currency 7 9 2" xfId="27896" xr:uid="{00000000-0005-0000-0000-0000D86C0000}"/>
    <cellStyle name="Currency 7 9 2 2" xfId="27897" xr:uid="{00000000-0005-0000-0000-0000D96C0000}"/>
    <cellStyle name="Currency 7 9 2 2 2" xfId="27898" xr:uid="{00000000-0005-0000-0000-0000DA6C0000}"/>
    <cellStyle name="Currency 7 9 2 2 2 2" xfId="27899" xr:uid="{00000000-0005-0000-0000-0000DB6C0000}"/>
    <cellStyle name="Currency 7 9 2 2 2 3" xfId="27900" xr:uid="{00000000-0005-0000-0000-0000DC6C0000}"/>
    <cellStyle name="Currency 7 9 2 2 2 4" xfId="27901" xr:uid="{00000000-0005-0000-0000-0000DD6C0000}"/>
    <cellStyle name="Currency 7 9 2 2 2 5" xfId="27902" xr:uid="{00000000-0005-0000-0000-0000DE6C0000}"/>
    <cellStyle name="Currency 7 9 2 2 2 6" xfId="27903" xr:uid="{00000000-0005-0000-0000-0000DF6C0000}"/>
    <cellStyle name="Currency 7 9 2 2 3" xfId="27904" xr:uid="{00000000-0005-0000-0000-0000E06C0000}"/>
    <cellStyle name="Currency 7 9 2 2 4" xfId="27905" xr:uid="{00000000-0005-0000-0000-0000E16C0000}"/>
    <cellStyle name="Currency 7 9 2 2 5" xfId="27906" xr:uid="{00000000-0005-0000-0000-0000E26C0000}"/>
    <cellStyle name="Currency 7 9 2 2 6" xfId="27907" xr:uid="{00000000-0005-0000-0000-0000E36C0000}"/>
    <cellStyle name="Currency 7 9 2 2 7" xfId="27908" xr:uid="{00000000-0005-0000-0000-0000E46C0000}"/>
    <cellStyle name="Currency 7 9 2 3" xfId="27909" xr:uid="{00000000-0005-0000-0000-0000E56C0000}"/>
    <cellStyle name="Currency 7 9 2 3 2" xfId="27910" xr:uid="{00000000-0005-0000-0000-0000E66C0000}"/>
    <cellStyle name="Currency 7 9 2 3 3" xfId="27911" xr:uid="{00000000-0005-0000-0000-0000E76C0000}"/>
    <cellStyle name="Currency 7 9 2 3 4" xfId="27912" xr:uid="{00000000-0005-0000-0000-0000E86C0000}"/>
    <cellStyle name="Currency 7 9 2 3 5" xfId="27913" xr:uid="{00000000-0005-0000-0000-0000E96C0000}"/>
    <cellStyle name="Currency 7 9 2 3 6" xfId="27914" xr:uid="{00000000-0005-0000-0000-0000EA6C0000}"/>
    <cellStyle name="Currency 7 9 2 4" xfId="27915" xr:uid="{00000000-0005-0000-0000-0000EB6C0000}"/>
    <cellStyle name="Currency 7 9 2 5" xfId="27916" xr:uid="{00000000-0005-0000-0000-0000EC6C0000}"/>
    <cellStyle name="Currency 7 9 2 6" xfId="27917" xr:uid="{00000000-0005-0000-0000-0000ED6C0000}"/>
    <cellStyle name="Currency 7 9 2 7" xfId="27918" xr:uid="{00000000-0005-0000-0000-0000EE6C0000}"/>
    <cellStyle name="Currency 7 9 2 8" xfId="27919" xr:uid="{00000000-0005-0000-0000-0000EF6C0000}"/>
    <cellStyle name="Currency 7 9 3" xfId="27920" xr:uid="{00000000-0005-0000-0000-0000F06C0000}"/>
    <cellStyle name="Currency 7 9 3 2" xfId="27921" xr:uid="{00000000-0005-0000-0000-0000F16C0000}"/>
    <cellStyle name="Currency 7 9 3 2 2" xfId="27922" xr:uid="{00000000-0005-0000-0000-0000F26C0000}"/>
    <cellStyle name="Currency 7 9 3 2 3" xfId="27923" xr:uid="{00000000-0005-0000-0000-0000F36C0000}"/>
    <cellStyle name="Currency 7 9 3 2 4" xfId="27924" xr:uid="{00000000-0005-0000-0000-0000F46C0000}"/>
    <cellStyle name="Currency 7 9 3 2 5" xfId="27925" xr:uid="{00000000-0005-0000-0000-0000F56C0000}"/>
    <cellStyle name="Currency 7 9 3 2 6" xfId="27926" xr:uid="{00000000-0005-0000-0000-0000F66C0000}"/>
    <cellStyle name="Currency 7 9 3 3" xfId="27927" xr:uid="{00000000-0005-0000-0000-0000F76C0000}"/>
    <cellStyle name="Currency 7 9 3 4" xfId="27928" xr:uid="{00000000-0005-0000-0000-0000F86C0000}"/>
    <cellStyle name="Currency 7 9 3 5" xfId="27929" xr:uid="{00000000-0005-0000-0000-0000F96C0000}"/>
    <cellStyle name="Currency 7 9 3 6" xfId="27930" xr:uid="{00000000-0005-0000-0000-0000FA6C0000}"/>
    <cellStyle name="Currency 7 9 3 7" xfId="27931" xr:uid="{00000000-0005-0000-0000-0000FB6C0000}"/>
    <cellStyle name="Currency 7 9 4" xfId="27932" xr:uid="{00000000-0005-0000-0000-0000FC6C0000}"/>
    <cellStyle name="Currency 7 9 4 2" xfId="27933" xr:uid="{00000000-0005-0000-0000-0000FD6C0000}"/>
    <cellStyle name="Currency 7 9 4 3" xfId="27934" xr:uid="{00000000-0005-0000-0000-0000FE6C0000}"/>
    <cellStyle name="Currency 7 9 4 4" xfId="27935" xr:uid="{00000000-0005-0000-0000-0000FF6C0000}"/>
    <cellStyle name="Currency 7 9 4 5" xfId="27936" xr:uid="{00000000-0005-0000-0000-0000006D0000}"/>
    <cellStyle name="Currency 7 9 4 6" xfId="27937" xr:uid="{00000000-0005-0000-0000-0000016D0000}"/>
    <cellStyle name="Currency 7 9 5" xfId="27938" xr:uid="{00000000-0005-0000-0000-0000026D0000}"/>
    <cellStyle name="Currency 7 9 6" xfId="27939" xr:uid="{00000000-0005-0000-0000-0000036D0000}"/>
    <cellStyle name="Currency 7 9 7" xfId="27940" xr:uid="{00000000-0005-0000-0000-0000046D0000}"/>
    <cellStyle name="Currency 7 9 8" xfId="27941" xr:uid="{00000000-0005-0000-0000-0000056D0000}"/>
    <cellStyle name="Currency 7 9 9" xfId="27942" xr:uid="{00000000-0005-0000-0000-0000066D0000}"/>
    <cellStyle name="Currency 8" xfId="27943" xr:uid="{00000000-0005-0000-0000-0000076D0000}"/>
    <cellStyle name="Currency 8 10" xfId="27944" xr:uid="{00000000-0005-0000-0000-0000086D0000}"/>
    <cellStyle name="Currency 8 10 2" xfId="27945" xr:uid="{00000000-0005-0000-0000-0000096D0000}"/>
    <cellStyle name="Currency 8 10 3" xfId="27946" xr:uid="{00000000-0005-0000-0000-00000A6D0000}"/>
    <cellStyle name="Currency 8 10 4" xfId="27947" xr:uid="{00000000-0005-0000-0000-00000B6D0000}"/>
    <cellStyle name="Currency 8 10 5" xfId="27948" xr:uid="{00000000-0005-0000-0000-00000C6D0000}"/>
    <cellStyle name="Currency 8 10 6" xfId="27949" xr:uid="{00000000-0005-0000-0000-00000D6D0000}"/>
    <cellStyle name="Currency 8 11" xfId="27950" xr:uid="{00000000-0005-0000-0000-00000E6D0000}"/>
    <cellStyle name="Currency 8 12" xfId="27951" xr:uid="{00000000-0005-0000-0000-00000F6D0000}"/>
    <cellStyle name="Currency 8 13" xfId="27952" xr:uid="{00000000-0005-0000-0000-0000106D0000}"/>
    <cellStyle name="Currency 8 14" xfId="27953" xr:uid="{00000000-0005-0000-0000-0000116D0000}"/>
    <cellStyle name="Currency 8 15" xfId="27954" xr:uid="{00000000-0005-0000-0000-0000126D0000}"/>
    <cellStyle name="Currency 8 2" xfId="27955" xr:uid="{00000000-0005-0000-0000-0000136D0000}"/>
    <cellStyle name="Currency 8 2 10" xfId="27956" xr:uid="{00000000-0005-0000-0000-0000146D0000}"/>
    <cellStyle name="Currency 8 2 11" xfId="27957" xr:uid="{00000000-0005-0000-0000-0000156D0000}"/>
    <cellStyle name="Currency 8 2 12" xfId="27958" xr:uid="{00000000-0005-0000-0000-0000166D0000}"/>
    <cellStyle name="Currency 8 2 13" xfId="27959" xr:uid="{00000000-0005-0000-0000-0000176D0000}"/>
    <cellStyle name="Currency 8 2 14" xfId="27960" xr:uid="{00000000-0005-0000-0000-0000186D0000}"/>
    <cellStyle name="Currency 8 2 2" xfId="27961" xr:uid="{00000000-0005-0000-0000-0000196D0000}"/>
    <cellStyle name="Currency 8 2 2 2" xfId="27962" xr:uid="{00000000-0005-0000-0000-00001A6D0000}"/>
    <cellStyle name="Currency 8 2 2 2 2" xfId="27963" xr:uid="{00000000-0005-0000-0000-00001B6D0000}"/>
    <cellStyle name="Currency 8 2 2 2 2 2" xfId="27964" xr:uid="{00000000-0005-0000-0000-00001C6D0000}"/>
    <cellStyle name="Currency 8 2 2 2 2 2 2" xfId="27965" xr:uid="{00000000-0005-0000-0000-00001D6D0000}"/>
    <cellStyle name="Currency 8 2 2 2 2 2 3" xfId="27966" xr:uid="{00000000-0005-0000-0000-00001E6D0000}"/>
    <cellStyle name="Currency 8 2 2 2 2 2 4" xfId="27967" xr:uid="{00000000-0005-0000-0000-00001F6D0000}"/>
    <cellStyle name="Currency 8 2 2 2 2 2 5" xfId="27968" xr:uid="{00000000-0005-0000-0000-0000206D0000}"/>
    <cellStyle name="Currency 8 2 2 2 2 2 6" xfId="27969" xr:uid="{00000000-0005-0000-0000-0000216D0000}"/>
    <cellStyle name="Currency 8 2 2 2 2 3" xfId="27970" xr:uid="{00000000-0005-0000-0000-0000226D0000}"/>
    <cellStyle name="Currency 8 2 2 2 2 4" xfId="27971" xr:uid="{00000000-0005-0000-0000-0000236D0000}"/>
    <cellStyle name="Currency 8 2 2 2 2 5" xfId="27972" xr:uid="{00000000-0005-0000-0000-0000246D0000}"/>
    <cellStyle name="Currency 8 2 2 2 2 6" xfId="27973" xr:uid="{00000000-0005-0000-0000-0000256D0000}"/>
    <cellStyle name="Currency 8 2 2 2 2 7" xfId="27974" xr:uid="{00000000-0005-0000-0000-0000266D0000}"/>
    <cellStyle name="Currency 8 2 2 2 3" xfId="27975" xr:uid="{00000000-0005-0000-0000-0000276D0000}"/>
    <cellStyle name="Currency 8 2 2 2 3 2" xfId="27976" xr:uid="{00000000-0005-0000-0000-0000286D0000}"/>
    <cellStyle name="Currency 8 2 2 2 3 3" xfId="27977" xr:uid="{00000000-0005-0000-0000-0000296D0000}"/>
    <cellStyle name="Currency 8 2 2 2 3 4" xfId="27978" xr:uid="{00000000-0005-0000-0000-00002A6D0000}"/>
    <cellStyle name="Currency 8 2 2 2 3 5" xfId="27979" xr:uid="{00000000-0005-0000-0000-00002B6D0000}"/>
    <cellStyle name="Currency 8 2 2 2 3 6" xfId="27980" xr:uid="{00000000-0005-0000-0000-00002C6D0000}"/>
    <cellStyle name="Currency 8 2 2 2 4" xfId="27981" xr:uid="{00000000-0005-0000-0000-00002D6D0000}"/>
    <cellStyle name="Currency 8 2 2 2 5" xfId="27982" xr:uid="{00000000-0005-0000-0000-00002E6D0000}"/>
    <cellStyle name="Currency 8 2 2 2 6" xfId="27983" xr:uid="{00000000-0005-0000-0000-00002F6D0000}"/>
    <cellStyle name="Currency 8 2 2 2 7" xfId="27984" xr:uid="{00000000-0005-0000-0000-0000306D0000}"/>
    <cellStyle name="Currency 8 2 2 2 8" xfId="27985" xr:uid="{00000000-0005-0000-0000-0000316D0000}"/>
    <cellStyle name="Currency 8 2 2 3" xfId="27986" xr:uid="{00000000-0005-0000-0000-0000326D0000}"/>
    <cellStyle name="Currency 8 2 2 3 2" xfId="27987" xr:uid="{00000000-0005-0000-0000-0000336D0000}"/>
    <cellStyle name="Currency 8 2 2 3 2 2" xfId="27988" xr:uid="{00000000-0005-0000-0000-0000346D0000}"/>
    <cellStyle name="Currency 8 2 2 3 2 3" xfId="27989" xr:uid="{00000000-0005-0000-0000-0000356D0000}"/>
    <cellStyle name="Currency 8 2 2 3 2 4" xfId="27990" xr:uid="{00000000-0005-0000-0000-0000366D0000}"/>
    <cellStyle name="Currency 8 2 2 3 2 5" xfId="27991" xr:uid="{00000000-0005-0000-0000-0000376D0000}"/>
    <cellStyle name="Currency 8 2 2 3 2 6" xfId="27992" xr:uid="{00000000-0005-0000-0000-0000386D0000}"/>
    <cellStyle name="Currency 8 2 2 3 3" xfId="27993" xr:uid="{00000000-0005-0000-0000-0000396D0000}"/>
    <cellStyle name="Currency 8 2 2 3 4" xfId="27994" xr:uid="{00000000-0005-0000-0000-00003A6D0000}"/>
    <cellStyle name="Currency 8 2 2 3 5" xfId="27995" xr:uid="{00000000-0005-0000-0000-00003B6D0000}"/>
    <cellStyle name="Currency 8 2 2 3 6" xfId="27996" xr:uid="{00000000-0005-0000-0000-00003C6D0000}"/>
    <cellStyle name="Currency 8 2 2 3 7" xfId="27997" xr:uid="{00000000-0005-0000-0000-00003D6D0000}"/>
    <cellStyle name="Currency 8 2 2 4" xfId="27998" xr:uid="{00000000-0005-0000-0000-00003E6D0000}"/>
    <cellStyle name="Currency 8 2 2 4 2" xfId="27999" xr:uid="{00000000-0005-0000-0000-00003F6D0000}"/>
    <cellStyle name="Currency 8 2 2 4 3" xfId="28000" xr:uid="{00000000-0005-0000-0000-0000406D0000}"/>
    <cellStyle name="Currency 8 2 2 4 4" xfId="28001" xr:uid="{00000000-0005-0000-0000-0000416D0000}"/>
    <cellStyle name="Currency 8 2 2 4 5" xfId="28002" xr:uid="{00000000-0005-0000-0000-0000426D0000}"/>
    <cellStyle name="Currency 8 2 2 4 6" xfId="28003" xr:uid="{00000000-0005-0000-0000-0000436D0000}"/>
    <cellStyle name="Currency 8 2 2 5" xfId="28004" xr:uid="{00000000-0005-0000-0000-0000446D0000}"/>
    <cellStyle name="Currency 8 2 2 6" xfId="28005" xr:uid="{00000000-0005-0000-0000-0000456D0000}"/>
    <cellStyle name="Currency 8 2 2 7" xfId="28006" xr:uid="{00000000-0005-0000-0000-0000466D0000}"/>
    <cellStyle name="Currency 8 2 2 8" xfId="28007" xr:uid="{00000000-0005-0000-0000-0000476D0000}"/>
    <cellStyle name="Currency 8 2 2 9" xfId="28008" xr:uid="{00000000-0005-0000-0000-0000486D0000}"/>
    <cellStyle name="Currency 8 2 3" xfId="28009" xr:uid="{00000000-0005-0000-0000-0000496D0000}"/>
    <cellStyle name="Currency 8 2 3 2" xfId="28010" xr:uid="{00000000-0005-0000-0000-00004A6D0000}"/>
    <cellStyle name="Currency 8 2 3 2 2" xfId="28011" xr:uid="{00000000-0005-0000-0000-00004B6D0000}"/>
    <cellStyle name="Currency 8 2 3 2 2 2" xfId="28012" xr:uid="{00000000-0005-0000-0000-00004C6D0000}"/>
    <cellStyle name="Currency 8 2 3 2 2 2 2" xfId="28013" xr:uid="{00000000-0005-0000-0000-00004D6D0000}"/>
    <cellStyle name="Currency 8 2 3 2 2 2 3" xfId="28014" xr:uid="{00000000-0005-0000-0000-00004E6D0000}"/>
    <cellStyle name="Currency 8 2 3 2 2 2 4" xfId="28015" xr:uid="{00000000-0005-0000-0000-00004F6D0000}"/>
    <cellStyle name="Currency 8 2 3 2 2 2 5" xfId="28016" xr:uid="{00000000-0005-0000-0000-0000506D0000}"/>
    <cellStyle name="Currency 8 2 3 2 2 2 6" xfId="28017" xr:uid="{00000000-0005-0000-0000-0000516D0000}"/>
    <cellStyle name="Currency 8 2 3 2 2 3" xfId="28018" xr:uid="{00000000-0005-0000-0000-0000526D0000}"/>
    <cellStyle name="Currency 8 2 3 2 2 4" xfId="28019" xr:uid="{00000000-0005-0000-0000-0000536D0000}"/>
    <cellStyle name="Currency 8 2 3 2 2 5" xfId="28020" xr:uid="{00000000-0005-0000-0000-0000546D0000}"/>
    <cellStyle name="Currency 8 2 3 2 2 6" xfId="28021" xr:uid="{00000000-0005-0000-0000-0000556D0000}"/>
    <cellStyle name="Currency 8 2 3 2 2 7" xfId="28022" xr:uid="{00000000-0005-0000-0000-0000566D0000}"/>
    <cellStyle name="Currency 8 2 3 2 3" xfId="28023" xr:uid="{00000000-0005-0000-0000-0000576D0000}"/>
    <cellStyle name="Currency 8 2 3 2 3 2" xfId="28024" xr:uid="{00000000-0005-0000-0000-0000586D0000}"/>
    <cellStyle name="Currency 8 2 3 2 3 3" xfId="28025" xr:uid="{00000000-0005-0000-0000-0000596D0000}"/>
    <cellStyle name="Currency 8 2 3 2 3 4" xfId="28026" xr:uid="{00000000-0005-0000-0000-00005A6D0000}"/>
    <cellStyle name="Currency 8 2 3 2 3 5" xfId="28027" xr:uid="{00000000-0005-0000-0000-00005B6D0000}"/>
    <cellStyle name="Currency 8 2 3 2 3 6" xfId="28028" xr:uid="{00000000-0005-0000-0000-00005C6D0000}"/>
    <cellStyle name="Currency 8 2 3 2 4" xfId="28029" xr:uid="{00000000-0005-0000-0000-00005D6D0000}"/>
    <cellStyle name="Currency 8 2 3 2 5" xfId="28030" xr:uid="{00000000-0005-0000-0000-00005E6D0000}"/>
    <cellStyle name="Currency 8 2 3 2 6" xfId="28031" xr:uid="{00000000-0005-0000-0000-00005F6D0000}"/>
    <cellStyle name="Currency 8 2 3 2 7" xfId="28032" xr:uid="{00000000-0005-0000-0000-0000606D0000}"/>
    <cellStyle name="Currency 8 2 3 2 8" xfId="28033" xr:uid="{00000000-0005-0000-0000-0000616D0000}"/>
    <cellStyle name="Currency 8 2 3 3" xfId="28034" xr:uid="{00000000-0005-0000-0000-0000626D0000}"/>
    <cellStyle name="Currency 8 2 3 3 2" xfId="28035" xr:uid="{00000000-0005-0000-0000-0000636D0000}"/>
    <cellStyle name="Currency 8 2 3 3 2 2" xfId="28036" xr:uid="{00000000-0005-0000-0000-0000646D0000}"/>
    <cellStyle name="Currency 8 2 3 3 2 3" xfId="28037" xr:uid="{00000000-0005-0000-0000-0000656D0000}"/>
    <cellStyle name="Currency 8 2 3 3 2 4" xfId="28038" xr:uid="{00000000-0005-0000-0000-0000666D0000}"/>
    <cellStyle name="Currency 8 2 3 3 2 5" xfId="28039" xr:uid="{00000000-0005-0000-0000-0000676D0000}"/>
    <cellStyle name="Currency 8 2 3 3 2 6" xfId="28040" xr:uid="{00000000-0005-0000-0000-0000686D0000}"/>
    <cellStyle name="Currency 8 2 3 3 3" xfId="28041" xr:uid="{00000000-0005-0000-0000-0000696D0000}"/>
    <cellStyle name="Currency 8 2 3 3 4" xfId="28042" xr:uid="{00000000-0005-0000-0000-00006A6D0000}"/>
    <cellStyle name="Currency 8 2 3 3 5" xfId="28043" xr:uid="{00000000-0005-0000-0000-00006B6D0000}"/>
    <cellStyle name="Currency 8 2 3 3 6" xfId="28044" xr:uid="{00000000-0005-0000-0000-00006C6D0000}"/>
    <cellStyle name="Currency 8 2 3 3 7" xfId="28045" xr:uid="{00000000-0005-0000-0000-00006D6D0000}"/>
    <cellStyle name="Currency 8 2 3 4" xfId="28046" xr:uid="{00000000-0005-0000-0000-00006E6D0000}"/>
    <cellStyle name="Currency 8 2 3 4 2" xfId="28047" xr:uid="{00000000-0005-0000-0000-00006F6D0000}"/>
    <cellStyle name="Currency 8 2 3 4 3" xfId="28048" xr:uid="{00000000-0005-0000-0000-0000706D0000}"/>
    <cellStyle name="Currency 8 2 3 4 4" xfId="28049" xr:uid="{00000000-0005-0000-0000-0000716D0000}"/>
    <cellStyle name="Currency 8 2 3 4 5" xfId="28050" xr:uid="{00000000-0005-0000-0000-0000726D0000}"/>
    <cellStyle name="Currency 8 2 3 4 6" xfId="28051" xr:uid="{00000000-0005-0000-0000-0000736D0000}"/>
    <cellStyle name="Currency 8 2 3 5" xfId="28052" xr:uid="{00000000-0005-0000-0000-0000746D0000}"/>
    <cellStyle name="Currency 8 2 3 6" xfId="28053" xr:uid="{00000000-0005-0000-0000-0000756D0000}"/>
    <cellStyle name="Currency 8 2 3 7" xfId="28054" xr:uid="{00000000-0005-0000-0000-0000766D0000}"/>
    <cellStyle name="Currency 8 2 3 8" xfId="28055" xr:uid="{00000000-0005-0000-0000-0000776D0000}"/>
    <cellStyle name="Currency 8 2 3 9" xfId="28056" xr:uid="{00000000-0005-0000-0000-0000786D0000}"/>
    <cellStyle name="Currency 8 2 4" xfId="28057" xr:uid="{00000000-0005-0000-0000-0000796D0000}"/>
    <cellStyle name="Currency 8 2 4 2" xfId="28058" xr:uid="{00000000-0005-0000-0000-00007A6D0000}"/>
    <cellStyle name="Currency 8 2 4 2 2" xfId="28059" xr:uid="{00000000-0005-0000-0000-00007B6D0000}"/>
    <cellStyle name="Currency 8 2 4 2 2 2" xfId="28060" xr:uid="{00000000-0005-0000-0000-00007C6D0000}"/>
    <cellStyle name="Currency 8 2 4 2 2 2 2" xfId="28061" xr:uid="{00000000-0005-0000-0000-00007D6D0000}"/>
    <cellStyle name="Currency 8 2 4 2 2 2 3" xfId="28062" xr:uid="{00000000-0005-0000-0000-00007E6D0000}"/>
    <cellStyle name="Currency 8 2 4 2 2 2 4" xfId="28063" xr:uid="{00000000-0005-0000-0000-00007F6D0000}"/>
    <cellStyle name="Currency 8 2 4 2 2 2 5" xfId="28064" xr:uid="{00000000-0005-0000-0000-0000806D0000}"/>
    <cellStyle name="Currency 8 2 4 2 2 2 6" xfId="28065" xr:uid="{00000000-0005-0000-0000-0000816D0000}"/>
    <cellStyle name="Currency 8 2 4 2 2 3" xfId="28066" xr:uid="{00000000-0005-0000-0000-0000826D0000}"/>
    <cellStyle name="Currency 8 2 4 2 2 4" xfId="28067" xr:uid="{00000000-0005-0000-0000-0000836D0000}"/>
    <cellStyle name="Currency 8 2 4 2 2 5" xfId="28068" xr:uid="{00000000-0005-0000-0000-0000846D0000}"/>
    <cellStyle name="Currency 8 2 4 2 2 6" xfId="28069" xr:uid="{00000000-0005-0000-0000-0000856D0000}"/>
    <cellStyle name="Currency 8 2 4 2 2 7" xfId="28070" xr:uid="{00000000-0005-0000-0000-0000866D0000}"/>
    <cellStyle name="Currency 8 2 4 2 3" xfId="28071" xr:uid="{00000000-0005-0000-0000-0000876D0000}"/>
    <cellStyle name="Currency 8 2 4 2 3 2" xfId="28072" xr:uid="{00000000-0005-0000-0000-0000886D0000}"/>
    <cellStyle name="Currency 8 2 4 2 3 3" xfId="28073" xr:uid="{00000000-0005-0000-0000-0000896D0000}"/>
    <cellStyle name="Currency 8 2 4 2 3 4" xfId="28074" xr:uid="{00000000-0005-0000-0000-00008A6D0000}"/>
    <cellStyle name="Currency 8 2 4 2 3 5" xfId="28075" xr:uid="{00000000-0005-0000-0000-00008B6D0000}"/>
    <cellStyle name="Currency 8 2 4 2 3 6" xfId="28076" xr:uid="{00000000-0005-0000-0000-00008C6D0000}"/>
    <cellStyle name="Currency 8 2 4 2 4" xfId="28077" xr:uid="{00000000-0005-0000-0000-00008D6D0000}"/>
    <cellStyle name="Currency 8 2 4 2 5" xfId="28078" xr:uid="{00000000-0005-0000-0000-00008E6D0000}"/>
    <cellStyle name="Currency 8 2 4 2 6" xfId="28079" xr:uid="{00000000-0005-0000-0000-00008F6D0000}"/>
    <cellStyle name="Currency 8 2 4 2 7" xfId="28080" xr:uid="{00000000-0005-0000-0000-0000906D0000}"/>
    <cellStyle name="Currency 8 2 4 2 8" xfId="28081" xr:uid="{00000000-0005-0000-0000-0000916D0000}"/>
    <cellStyle name="Currency 8 2 4 3" xfId="28082" xr:uid="{00000000-0005-0000-0000-0000926D0000}"/>
    <cellStyle name="Currency 8 2 4 3 2" xfId="28083" xr:uid="{00000000-0005-0000-0000-0000936D0000}"/>
    <cellStyle name="Currency 8 2 4 3 2 2" xfId="28084" xr:uid="{00000000-0005-0000-0000-0000946D0000}"/>
    <cellStyle name="Currency 8 2 4 3 2 3" xfId="28085" xr:uid="{00000000-0005-0000-0000-0000956D0000}"/>
    <cellStyle name="Currency 8 2 4 3 2 4" xfId="28086" xr:uid="{00000000-0005-0000-0000-0000966D0000}"/>
    <cellStyle name="Currency 8 2 4 3 2 5" xfId="28087" xr:uid="{00000000-0005-0000-0000-0000976D0000}"/>
    <cellStyle name="Currency 8 2 4 3 2 6" xfId="28088" xr:uid="{00000000-0005-0000-0000-0000986D0000}"/>
    <cellStyle name="Currency 8 2 4 3 3" xfId="28089" xr:uid="{00000000-0005-0000-0000-0000996D0000}"/>
    <cellStyle name="Currency 8 2 4 3 4" xfId="28090" xr:uid="{00000000-0005-0000-0000-00009A6D0000}"/>
    <cellStyle name="Currency 8 2 4 3 5" xfId="28091" xr:uid="{00000000-0005-0000-0000-00009B6D0000}"/>
    <cellStyle name="Currency 8 2 4 3 6" xfId="28092" xr:uid="{00000000-0005-0000-0000-00009C6D0000}"/>
    <cellStyle name="Currency 8 2 4 3 7" xfId="28093" xr:uid="{00000000-0005-0000-0000-00009D6D0000}"/>
    <cellStyle name="Currency 8 2 4 4" xfId="28094" xr:uid="{00000000-0005-0000-0000-00009E6D0000}"/>
    <cellStyle name="Currency 8 2 4 4 2" xfId="28095" xr:uid="{00000000-0005-0000-0000-00009F6D0000}"/>
    <cellStyle name="Currency 8 2 4 4 3" xfId="28096" xr:uid="{00000000-0005-0000-0000-0000A06D0000}"/>
    <cellStyle name="Currency 8 2 4 4 4" xfId="28097" xr:uid="{00000000-0005-0000-0000-0000A16D0000}"/>
    <cellStyle name="Currency 8 2 4 4 5" xfId="28098" xr:uid="{00000000-0005-0000-0000-0000A26D0000}"/>
    <cellStyle name="Currency 8 2 4 4 6" xfId="28099" xr:uid="{00000000-0005-0000-0000-0000A36D0000}"/>
    <cellStyle name="Currency 8 2 4 5" xfId="28100" xr:uid="{00000000-0005-0000-0000-0000A46D0000}"/>
    <cellStyle name="Currency 8 2 4 6" xfId="28101" xr:uid="{00000000-0005-0000-0000-0000A56D0000}"/>
    <cellStyle name="Currency 8 2 4 7" xfId="28102" xr:uid="{00000000-0005-0000-0000-0000A66D0000}"/>
    <cellStyle name="Currency 8 2 4 8" xfId="28103" xr:uid="{00000000-0005-0000-0000-0000A76D0000}"/>
    <cellStyle name="Currency 8 2 4 9" xfId="28104" xr:uid="{00000000-0005-0000-0000-0000A86D0000}"/>
    <cellStyle name="Currency 8 2 5" xfId="28105" xr:uid="{00000000-0005-0000-0000-0000A96D0000}"/>
    <cellStyle name="Currency 8 2 5 2" xfId="28106" xr:uid="{00000000-0005-0000-0000-0000AA6D0000}"/>
    <cellStyle name="Currency 8 2 5 2 2" xfId="28107" xr:uid="{00000000-0005-0000-0000-0000AB6D0000}"/>
    <cellStyle name="Currency 8 2 5 2 2 2" xfId="28108" xr:uid="{00000000-0005-0000-0000-0000AC6D0000}"/>
    <cellStyle name="Currency 8 2 5 2 2 2 2" xfId="28109" xr:uid="{00000000-0005-0000-0000-0000AD6D0000}"/>
    <cellStyle name="Currency 8 2 5 2 2 2 3" xfId="28110" xr:uid="{00000000-0005-0000-0000-0000AE6D0000}"/>
    <cellStyle name="Currency 8 2 5 2 2 2 4" xfId="28111" xr:uid="{00000000-0005-0000-0000-0000AF6D0000}"/>
    <cellStyle name="Currency 8 2 5 2 2 2 5" xfId="28112" xr:uid="{00000000-0005-0000-0000-0000B06D0000}"/>
    <cellStyle name="Currency 8 2 5 2 2 2 6" xfId="28113" xr:uid="{00000000-0005-0000-0000-0000B16D0000}"/>
    <cellStyle name="Currency 8 2 5 2 2 3" xfId="28114" xr:uid="{00000000-0005-0000-0000-0000B26D0000}"/>
    <cellStyle name="Currency 8 2 5 2 2 4" xfId="28115" xr:uid="{00000000-0005-0000-0000-0000B36D0000}"/>
    <cellStyle name="Currency 8 2 5 2 2 5" xfId="28116" xr:uid="{00000000-0005-0000-0000-0000B46D0000}"/>
    <cellStyle name="Currency 8 2 5 2 2 6" xfId="28117" xr:uid="{00000000-0005-0000-0000-0000B56D0000}"/>
    <cellStyle name="Currency 8 2 5 2 2 7" xfId="28118" xr:uid="{00000000-0005-0000-0000-0000B66D0000}"/>
    <cellStyle name="Currency 8 2 5 2 3" xfId="28119" xr:uid="{00000000-0005-0000-0000-0000B76D0000}"/>
    <cellStyle name="Currency 8 2 5 2 3 2" xfId="28120" xr:uid="{00000000-0005-0000-0000-0000B86D0000}"/>
    <cellStyle name="Currency 8 2 5 2 3 3" xfId="28121" xr:uid="{00000000-0005-0000-0000-0000B96D0000}"/>
    <cellStyle name="Currency 8 2 5 2 3 4" xfId="28122" xr:uid="{00000000-0005-0000-0000-0000BA6D0000}"/>
    <cellStyle name="Currency 8 2 5 2 3 5" xfId="28123" xr:uid="{00000000-0005-0000-0000-0000BB6D0000}"/>
    <cellStyle name="Currency 8 2 5 2 3 6" xfId="28124" xr:uid="{00000000-0005-0000-0000-0000BC6D0000}"/>
    <cellStyle name="Currency 8 2 5 2 4" xfId="28125" xr:uid="{00000000-0005-0000-0000-0000BD6D0000}"/>
    <cellStyle name="Currency 8 2 5 2 5" xfId="28126" xr:uid="{00000000-0005-0000-0000-0000BE6D0000}"/>
    <cellStyle name="Currency 8 2 5 2 6" xfId="28127" xr:uid="{00000000-0005-0000-0000-0000BF6D0000}"/>
    <cellStyle name="Currency 8 2 5 2 7" xfId="28128" xr:uid="{00000000-0005-0000-0000-0000C06D0000}"/>
    <cellStyle name="Currency 8 2 5 2 8" xfId="28129" xr:uid="{00000000-0005-0000-0000-0000C16D0000}"/>
    <cellStyle name="Currency 8 2 5 3" xfId="28130" xr:uid="{00000000-0005-0000-0000-0000C26D0000}"/>
    <cellStyle name="Currency 8 2 5 3 2" xfId="28131" xr:uid="{00000000-0005-0000-0000-0000C36D0000}"/>
    <cellStyle name="Currency 8 2 5 3 2 2" xfId="28132" xr:uid="{00000000-0005-0000-0000-0000C46D0000}"/>
    <cellStyle name="Currency 8 2 5 3 2 3" xfId="28133" xr:uid="{00000000-0005-0000-0000-0000C56D0000}"/>
    <cellStyle name="Currency 8 2 5 3 2 4" xfId="28134" xr:uid="{00000000-0005-0000-0000-0000C66D0000}"/>
    <cellStyle name="Currency 8 2 5 3 2 5" xfId="28135" xr:uid="{00000000-0005-0000-0000-0000C76D0000}"/>
    <cellStyle name="Currency 8 2 5 3 2 6" xfId="28136" xr:uid="{00000000-0005-0000-0000-0000C86D0000}"/>
    <cellStyle name="Currency 8 2 5 3 3" xfId="28137" xr:uid="{00000000-0005-0000-0000-0000C96D0000}"/>
    <cellStyle name="Currency 8 2 5 3 4" xfId="28138" xr:uid="{00000000-0005-0000-0000-0000CA6D0000}"/>
    <cellStyle name="Currency 8 2 5 3 5" xfId="28139" xr:uid="{00000000-0005-0000-0000-0000CB6D0000}"/>
    <cellStyle name="Currency 8 2 5 3 6" xfId="28140" xr:uid="{00000000-0005-0000-0000-0000CC6D0000}"/>
    <cellStyle name="Currency 8 2 5 3 7" xfId="28141" xr:uid="{00000000-0005-0000-0000-0000CD6D0000}"/>
    <cellStyle name="Currency 8 2 5 4" xfId="28142" xr:uid="{00000000-0005-0000-0000-0000CE6D0000}"/>
    <cellStyle name="Currency 8 2 5 4 2" xfId="28143" xr:uid="{00000000-0005-0000-0000-0000CF6D0000}"/>
    <cellStyle name="Currency 8 2 5 4 3" xfId="28144" xr:uid="{00000000-0005-0000-0000-0000D06D0000}"/>
    <cellStyle name="Currency 8 2 5 4 4" xfId="28145" xr:uid="{00000000-0005-0000-0000-0000D16D0000}"/>
    <cellStyle name="Currency 8 2 5 4 5" xfId="28146" xr:uid="{00000000-0005-0000-0000-0000D26D0000}"/>
    <cellStyle name="Currency 8 2 5 4 6" xfId="28147" xr:uid="{00000000-0005-0000-0000-0000D36D0000}"/>
    <cellStyle name="Currency 8 2 5 5" xfId="28148" xr:uid="{00000000-0005-0000-0000-0000D46D0000}"/>
    <cellStyle name="Currency 8 2 5 6" xfId="28149" xr:uid="{00000000-0005-0000-0000-0000D56D0000}"/>
    <cellStyle name="Currency 8 2 5 7" xfId="28150" xr:uid="{00000000-0005-0000-0000-0000D66D0000}"/>
    <cellStyle name="Currency 8 2 5 8" xfId="28151" xr:uid="{00000000-0005-0000-0000-0000D76D0000}"/>
    <cellStyle name="Currency 8 2 5 9" xfId="28152" xr:uid="{00000000-0005-0000-0000-0000D86D0000}"/>
    <cellStyle name="Currency 8 2 6" xfId="28153" xr:uid="{00000000-0005-0000-0000-0000D96D0000}"/>
    <cellStyle name="Currency 8 2 6 2" xfId="28154" xr:uid="{00000000-0005-0000-0000-0000DA6D0000}"/>
    <cellStyle name="Currency 8 2 6 2 2" xfId="28155" xr:uid="{00000000-0005-0000-0000-0000DB6D0000}"/>
    <cellStyle name="Currency 8 2 6 2 2 2" xfId="28156" xr:uid="{00000000-0005-0000-0000-0000DC6D0000}"/>
    <cellStyle name="Currency 8 2 6 2 2 2 2" xfId="28157" xr:uid="{00000000-0005-0000-0000-0000DD6D0000}"/>
    <cellStyle name="Currency 8 2 6 2 2 2 3" xfId="28158" xr:uid="{00000000-0005-0000-0000-0000DE6D0000}"/>
    <cellStyle name="Currency 8 2 6 2 2 2 4" xfId="28159" xr:uid="{00000000-0005-0000-0000-0000DF6D0000}"/>
    <cellStyle name="Currency 8 2 6 2 2 2 5" xfId="28160" xr:uid="{00000000-0005-0000-0000-0000E06D0000}"/>
    <cellStyle name="Currency 8 2 6 2 2 2 6" xfId="28161" xr:uid="{00000000-0005-0000-0000-0000E16D0000}"/>
    <cellStyle name="Currency 8 2 6 2 2 3" xfId="28162" xr:uid="{00000000-0005-0000-0000-0000E26D0000}"/>
    <cellStyle name="Currency 8 2 6 2 2 4" xfId="28163" xr:uid="{00000000-0005-0000-0000-0000E36D0000}"/>
    <cellStyle name="Currency 8 2 6 2 2 5" xfId="28164" xr:uid="{00000000-0005-0000-0000-0000E46D0000}"/>
    <cellStyle name="Currency 8 2 6 2 2 6" xfId="28165" xr:uid="{00000000-0005-0000-0000-0000E56D0000}"/>
    <cellStyle name="Currency 8 2 6 2 2 7" xfId="28166" xr:uid="{00000000-0005-0000-0000-0000E66D0000}"/>
    <cellStyle name="Currency 8 2 6 2 3" xfId="28167" xr:uid="{00000000-0005-0000-0000-0000E76D0000}"/>
    <cellStyle name="Currency 8 2 6 2 3 2" xfId="28168" xr:uid="{00000000-0005-0000-0000-0000E86D0000}"/>
    <cellStyle name="Currency 8 2 6 2 3 3" xfId="28169" xr:uid="{00000000-0005-0000-0000-0000E96D0000}"/>
    <cellStyle name="Currency 8 2 6 2 3 4" xfId="28170" xr:uid="{00000000-0005-0000-0000-0000EA6D0000}"/>
    <cellStyle name="Currency 8 2 6 2 3 5" xfId="28171" xr:uid="{00000000-0005-0000-0000-0000EB6D0000}"/>
    <cellStyle name="Currency 8 2 6 2 3 6" xfId="28172" xr:uid="{00000000-0005-0000-0000-0000EC6D0000}"/>
    <cellStyle name="Currency 8 2 6 2 4" xfId="28173" xr:uid="{00000000-0005-0000-0000-0000ED6D0000}"/>
    <cellStyle name="Currency 8 2 6 2 5" xfId="28174" xr:uid="{00000000-0005-0000-0000-0000EE6D0000}"/>
    <cellStyle name="Currency 8 2 6 2 6" xfId="28175" xr:uid="{00000000-0005-0000-0000-0000EF6D0000}"/>
    <cellStyle name="Currency 8 2 6 2 7" xfId="28176" xr:uid="{00000000-0005-0000-0000-0000F06D0000}"/>
    <cellStyle name="Currency 8 2 6 2 8" xfId="28177" xr:uid="{00000000-0005-0000-0000-0000F16D0000}"/>
    <cellStyle name="Currency 8 2 6 3" xfId="28178" xr:uid="{00000000-0005-0000-0000-0000F26D0000}"/>
    <cellStyle name="Currency 8 2 6 3 2" xfId="28179" xr:uid="{00000000-0005-0000-0000-0000F36D0000}"/>
    <cellStyle name="Currency 8 2 6 3 2 2" xfId="28180" xr:uid="{00000000-0005-0000-0000-0000F46D0000}"/>
    <cellStyle name="Currency 8 2 6 3 2 3" xfId="28181" xr:uid="{00000000-0005-0000-0000-0000F56D0000}"/>
    <cellStyle name="Currency 8 2 6 3 2 4" xfId="28182" xr:uid="{00000000-0005-0000-0000-0000F66D0000}"/>
    <cellStyle name="Currency 8 2 6 3 2 5" xfId="28183" xr:uid="{00000000-0005-0000-0000-0000F76D0000}"/>
    <cellStyle name="Currency 8 2 6 3 2 6" xfId="28184" xr:uid="{00000000-0005-0000-0000-0000F86D0000}"/>
    <cellStyle name="Currency 8 2 6 3 3" xfId="28185" xr:uid="{00000000-0005-0000-0000-0000F96D0000}"/>
    <cellStyle name="Currency 8 2 6 3 4" xfId="28186" xr:uid="{00000000-0005-0000-0000-0000FA6D0000}"/>
    <cellStyle name="Currency 8 2 6 3 5" xfId="28187" xr:uid="{00000000-0005-0000-0000-0000FB6D0000}"/>
    <cellStyle name="Currency 8 2 6 3 6" xfId="28188" xr:uid="{00000000-0005-0000-0000-0000FC6D0000}"/>
    <cellStyle name="Currency 8 2 6 3 7" xfId="28189" xr:uid="{00000000-0005-0000-0000-0000FD6D0000}"/>
    <cellStyle name="Currency 8 2 6 4" xfId="28190" xr:uid="{00000000-0005-0000-0000-0000FE6D0000}"/>
    <cellStyle name="Currency 8 2 6 4 2" xfId="28191" xr:uid="{00000000-0005-0000-0000-0000FF6D0000}"/>
    <cellStyle name="Currency 8 2 6 4 3" xfId="28192" xr:uid="{00000000-0005-0000-0000-0000006E0000}"/>
    <cellStyle name="Currency 8 2 6 4 4" xfId="28193" xr:uid="{00000000-0005-0000-0000-0000016E0000}"/>
    <cellStyle name="Currency 8 2 6 4 5" xfId="28194" xr:uid="{00000000-0005-0000-0000-0000026E0000}"/>
    <cellStyle name="Currency 8 2 6 4 6" xfId="28195" xr:uid="{00000000-0005-0000-0000-0000036E0000}"/>
    <cellStyle name="Currency 8 2 6 5" xfId="28196" xr:uid="{00000000-0005-0000-0000-0000046E0000}"/>
    <cellStyle name="Currency 8 2 6 6" xfId="28197" xr:uid="{00000000-0005-0000-0000-0000056E0000}"/>
    <cellStyle name="Currency 8 2 6 7" xfId="28198" xr:uid="{00000000-0005-0000-0000-0000066E0000}"/>
    <cellStyle name="Currency 8 2 6 8" xfId="28199" xr:uid="{00000000-0005-0000-0000-0000076E0000}"/>
    <cellStyle name="Currency 8 2 6 9" xfId="28200" xr:uid="{00000000-0005-0000-0000-0000086E0000}"/>
    <cellStyle name="Currency 8 2 7" xfId="28201" xr:uid="{00000000-0005-0000-0000-0000096E0000}"/>
    <cellStyle name="Currency 8 2 7 2" xfId="28202" xr:uid="{00000000-0005-0000-0000-00000A6E0000}"/>
    <cellStyle name="Currency 8 2 7 2 2" xfId="28203" xr:uid="{00000000-0005-0000-0000-00000B6E0000}"/>
    <cellStyle name="Currency 8 2 7 2 2 2" xfId="28204" xr:uid="{00000000-0005-0000-0000-00000C6E0000}"/>
    <cellStyle name="Currency 8 2 7 2 2 3" xfId="28205" xr:uid="{00000000-0005-0000-0000-00000D6E0000}"/>
    <cellStyle name="Currency 8 2 7 2 2 4" xfId="28206" xr:uid="{00000000-0005-0000-0000-00000E6E0000}"/>
    <cellStyle name="Currency 8 2 7 2 2 5" xfId="28207" xr:uid="{00000000-0005-0000-0000-00000F6E0000}"/>
    <cellStyle name="Currency 8 2 7 2 2 6" xfId="28208" xr:uid="{00000000-0005-0000-0000-0000106E0000}"/>
    <cellStyle name="Currency 8 2 7 2 3" xfId="28209" xr:uid="{00000000-0005-0000-0000-0000116E0000}"/>
    <cellStyle name="Currency 8 2 7 2 4" xfId="28210" xr:uid="{00000000-0005-0000-0000-0000126E0000}"/>
    <cellStyle name="Currency 8 2 7 2 5" xfId="28211" xr:uid="{00000000-0005-0000-0000-0000136E0000}"/>
    <cellStyle name="Currency 8 2 7 2 6" xfId="28212" xr:uid="{00000000-0005-0000-0000-0000146E0000}"/>
    <cellStyle name="Currency 8 2 7 2 7" xfId="28213" xr:uid="{00000000-0005-0000-0000-0000156E0000}"/>
    <cellStyle name="Currency 8 2 7 3" xfId="28214" xr:uid="{00000000-0005-0000-0000-0000166E0000}"/>
    <cellStyle name="Currency 8 2 7 3 2" xfId="28215" xr:uid="{00000000-0005-0000-0000-0000176E0000}"/>
    <cellStyle name="Currency 8 2 7 3 3" xfId="28216" xr:uid="{00000000-0005-0000-0000-0000186E0000}"/>
    <cellStyle name="Currency 8 2 7 3 4" xfId="28217" xr:uid="{00000000-0005-0000-0000-0000196E0000}"/>
    <cellStyle name="Currency 8 2 7 3 5" xfId="28218" xr:uid="{00000000-0005-0000-0000-00001A6E0000}"/>
    <cellStyle name="Currency 8 2 7 3 6" xfId="28219" xr:uid="{00000000-0005-0000-0000-00001B6E0000}"/>
    <cellStyle name="Currency 8 2 7 4" xfId="28220" xr:uid="{00000000-0005-0000-0000-00001C6E0000}"/>
    <cellStyle name="Currency 8 2 7 5" xfId="28221" xr:uid="{00000000-0005-0000-0000-00001D6E0000}"/>
    <cellStyle name="Currency 8 2 7 6" xfId="28222" xr:uid="{00000000-0005-0000-0000-00001E6E0000}"/>
    <cellStyle name="Currency 8 2 7 7" xfId="28223" xr:uid="{00000000-0005-0000-0000-00001F6E0000}"/>
    <cellStyle name="Currency 8 2 7 8" xfId="28224" xr:uid="{00000000-0005-0000-0000-0000206E0000}"/>
    <cellStyle name="Currency 8 2 8" xfId="28225" xr:uid="{00000000-0005-0000-0000-0000216E0000}"/>
    <cellStyle name="Currency 8 2 8 2" xfId="28226" xr:uid="{00000000-0005-0000-0000-0000226E0000}"/>
    <cellStyle name="Currency 8 2 8 2 2" xfId="28227" xr:uid="{00000000-0005-0000-0000-0000236E0000}"/>
    <cellStyle name="Currency 8 2 8 2 3" xfId="28228" xr:uid="{00000000-0005-0000-0000-0000246E0000}"/>
    <cellStyle name="Currency 8 2 8 2 4" xfId="28229" xr:uid="{00000000-0005-0000-0000-0000256E0000}"/>
    <cellStyle name="Currency 8 2 8 2 5" xfId="28230" xr:uid="{00000000-0005-0000-0000-0000266E0000}"/>
    <cellStyle name="Currency 8 2 8 2 6" xfId="28231" xr:uid="{00000000-0005-0000-0000-0000276E0000}"/>
    <cellStyle name="Currency 8 2 8 3" xfId="28232" xr:uid="{00000000-0005-0000-0000-0000286E0000}"/>
    <cellStyle name="Currency 8 2 8 4" xfId="28233" xr:uid="{00000000-0005-0000-0000-0000296E0000}"/>
    <cellStyle name="Currency 8 2 8 5" xfId="28234" xr:uid="{00000000-0005-0000-0000-00002A6E0000}"/>
    <cellStyle name="Currency 8 2 8 6" xfId="28235" xr:uid="{00000000-0005-0000-0000-00002B6E0000}"/>
    <cellStyle name="Currency 8 2 8 7" xfId="28236" xr:uid="{00000000-0005-0000-0000-00002C6E0000}"/>
    <cellStyle name="Currency 8 2 9" xfId="28237" xr:uid="{00000000-0005-0000-0000-00002D6E0000}"/>
    <cellStyle name="Currency 8 2 9 2" xfId="28238" xr:uid="{00000000-0005-0000-0000-00002E6E0000}"/>
    <cellStyle name="Currency 8 2 9 3" xfId="28239" xr:uid="{00000000-0005-0000-0000-00002F6E0000}"/>
    <cellStyle name="Currency 8 2 9 4" xfId="28240" xr:uid="{00000000-0005-0000-0000-0000306E0000}"/>
    <cellStyle name="Currency 8 2 9 5" xfId="28241" xr:uid="{00000000-0005-0000-0000-0000316E0000}"/>
    <cellStyle name="Currency 8 2 9 6" xfId="28242" xr:uid="{00000000-0005-0000-0000-0000326E0000}"/>
    <cellStyle name="Currency 8 3" xfId="28243" xr:uid="{00000000-0005-0000-0000-0000336E0000}"/>
    <cellStyle name="Currency 8 3 2" xfId="28244" xr:uid="{00000000-0005-0000-0000-0000346E0000}"/>
    <cellStyle name="Currency 8 3 2 2" xfId="28245" xr:uid="{00000000-0005-0000-0000-0000356E0000}"/>
    <cellStyle name="Currency 8 3 2 2 2" xfId="28246" xr:uid="{00000000-0005-0000-0000-0000366E0000}"/>
    <cellStyle name="Currency 8 3 2 2 2 2" xfId="28247" xr:uid="{00000000-0005-0000-0000-0000376E0000}"/>
    <cellStyle name="Currency 8 3 2 2 2 3" xfId="28248" xr:uid="{00000000-0005-0000-0000-0000386E0000}"/>
    <cellStyle name="Currency 8 3 2 2 2 4" xfId="28249" xr:uid="{00000000-0005-0000-0000-0000396E0000}"/>
    <cellStyle name="Currency 8 3 2 2 2 5" xfId="28250" xr:uid="{00000000-0005-0000-0000-00003A6E0000}"/>
    <cellStyle name="Currency 8 3 2 2 2 6" xfId="28251" xr:uid="{00000000-0005-0000-0000-00003B6E0000}"/>
    <cellStyle name="Currency 8 3 2 2 3" xfId="28252" xr:uid="{00000000-0005-0000-0000-00003C6E0000}"/>
    <cellStyle name="Currency 8 3 2 2 4" xfId="28253" xr:uid="{00000000-0005-0000-0000-00003D6E0000}"/>
    <cellStyle name="Currency 8 3 2 2 5" xfId="28254" xr:uid="{00000000-0005-0000-0000-00003E6E0000}"/>
    <cellStyle name="Currency 8 3 2 2 6" xfId="28255" xr:uid="{00000000-0005-0000-0000-00003F6E0000}"/>
    <cellStyle name="Currency 8 3 2 2 7" xfId="28256" xr:uid="{00000000-0005-0000-0000-0000406E0000}"/>
    <cellStyle name="Currency 8 3 2 3" xfId="28257" xr:uid="{00000000-0005-0000-0000-0000416E0000}"/>
    <cellStyle name="Currency 8 3 2 3 2" xfId="28258" xr:uid="{00000000-0005-0000-0000-0000426E0000}"/>
    <cellStyle name="Currency 8 3 2 3 3" xfId="28259" xr:uid="{00000000-0005-0000-0000-0000436E0000}"/>
    <cellStyle name="Currency 8 3 2 3 4" xfId="28260" xr:uid="{00000000-0005-0000-0000-0000446E0000}"/>
    <cellStyle name="Currency 8 3 2 3 5" xfId="28261" xr:uid="{00000000-0005-0000-0000-0000456E0000}"/>
    <cellStyle name="Currency 8 3 2 3 6" xfId="28262" xr:uid="{00000000-0005-0000-0000-0000466E0000}"/>
    <cellStyle name="Currency 8 3 2 4" xfId="28263" xr:uid="{00000000-0005-0000-0000-0000476E0000}"/>
    <cellStyle name="Currency 8 3 2 5" xfId="28264" xr:uid="{00000000-0005-0000-0000-0000486E0000}"/>
    <cellStyle name="Currency 8 3 2 6" xfId="28265" xr:uid="{00000000-0005-0000-0000-0000496E0000}"/>
    <cellStyle name="Currency 8 3 2 7" xfId="28266" xr:uid="{00000000-0005-0000-0000-00004A6E0000}"/>
    <cellStyle name="Currency 8 3 2 8" xfId="28267" xr:uid="{00000000-0005-0000-0000-00004B6E0000}"/>
    <cellStyle name="Currency 8 3 3" xfId="28268" xr:uid="{00000000-0005-0000-0000-00004C6E0000}"/>
    <cellStyle name="Currency 8 3 3 2" xfId="28269" xr:uid="{00000000-0005-0000-0000-00004D6E0000}"/>
    <cellStyle name="Currency 8 3 3 2 2" xfId="28270" xr:uid="{00000000-0005-0000-0000-00004E6E0000}"/>
    <cellStyle name="Currency 8 3 3 2 3" xfId="28271" xr:uid="{00000000-0005-0000-0000-00004F6E0000}"/>
    <cellStyle name="Currency 8 3 3 2 4" xfId="28272" xr:uid="{00000000-0005-0000-0000-0000506E0000}"/>
    <cellStyle name="Currency 8 3 3 2 5" xfId="28273" xr:uid="{00000000-0005-0000-0000-0000516E0000}"/>
    <cellStyle name="Currency 8 3 3 2 6" xfId="28274" xr:uid="{00000000-0005-0000-0000-0000526E0000}"/>
    <cellStyle name="Currency 8 3 3 3" xfId="28275" xr:uid="{00000000-0005-0000-0000-0000536E0000}"/>
    <cellStyle name="Currency 8 3 3 4" xfId="28276" xr:uid="{00000000-0005-0000-0000-0000546E0000}"/>
    <cellStyle name="Currency 8 3 3 5" xfId="28277" xr:uid="{00000000-0005-0000-0000-0000556E0000}"/>
    <cellStyle name="Currency 8 3 3 6" xfId="28278" xr:uid="{00000000-0005-0000-0000-0000566E0000}"/>
    <cellStyle name="Currency 8 3 3 7" xfId="28279" xr:uid="{00000000-0005-0000-0000-0000576E0000}"/>
    <cellStyle name="Currency 8 3 4" xfId="28280" xr:uid="{00000000-0005-0000-0000-0000586E0000}"/>
    <cellStyle name="Currency 8 3 4 2" xfId="28281" xr:uid="{00000000-0005-0000-0000-0000596E0000}"/>
    <cellStyle name="Currency 8 3 4 3" xfId="28282" xr:uid="{00000000-0005-0000-0000-00005A6E0000}"/>
    <cellStyle name="Currency 8 3 4 4" xfId="28283" xr:uid="{00000000-0005-0000-0000-00005B6E0000}"/>
    <cellStyle name="Currency 8 3 4 5" xfId="28284" xr:uid="{00000000-0005-0000-0000-00005C6E0000}"/>
    <cellStyle name="Currency 8 3 4 6" xfId="28285" xr:uid="{00000000-0005-0000-0000-00005D6E0000}"/>
    <cellStyle name="Currency 8 3 5" xfId="28286" xr:uid="{00000000-0005-0000-0000-00005E6E0000}"/>
    <cellStyle name="Currency 8 3 6" xfId="28287" xr:uid="{00000000-0005-0000-0000-00005F6E0000}"/>
    <cellStyle name="Currency 8 3 7" xfId="28288" xr:uid="{00000000-0005-0000-0000-0000606E0000}"/>
    <cellStyle name="Currency 8 3 8" xfId="28289" xr:uid="{00000000-0005-0000-0000-0000616E0000}"/>
    <cellStyle name="Currency 8 3 9" xfId="28290" xr:uid="{00000000-0005-0000-0000-0000626E0000}"/>
    <cellStyle name="Currency 8 4" xfId="28291" xr:uid="{00000000-0005-0000-0000-0000636E0000}"/>
    <cellStyle name="Currency 8 4 2" xfId="28292" xr:uid="{00000000-0005-0000-0000-0000646E0000}"/>
    <cellStyle name="Currency 8 4 2 2" xfId="28293" xr:uid="{00000000-0005-0000-0000-0000656E0000}"/>
    <cellStyle name="Currency 8 4 2 2 2" xfId="28294" xr:uid="{00000000-0005-0000-0000-0000666E0000}"/>
    <cellStyle name="Currency 8 4 2 2 2 2" xfId="28295" xr:uid="{00000000-0005-0000-0000-0000676E0000}"/>
    <cellStyle name="Currency 8 4 2 2 2 3" xfId="28296" xr:uid="{00000000-0005-0000-0000-0000686E0000}"/>
    <cellStyle name="Currency 8 4 2 2 2 4" xfId="28297" xr:uid="{00000000-0005-0000-0000-0000696E0000}"/>
    <cellStyle name="Currency 8 4 2 2 2 5" xfId="28298" xr:uid="{00000000-0005-0000-0000-00006A6E0000}"/>
    <cellStyle name="Currency 8 4 2 2 2 6" xfId="28299" xr:uid="{00000000-0005-0000-0000-00006B6E0000}"/>
    <cellStyle name="Currency 8 4 2 2 3" xfId="28300" xr:uid="{00000000-0005-0000-0000-00006C6E0000}"/>
    <cellStyle name="Currency 8 4 2 2 4" xfId="28301" xr:uid="{00000000-0005-0000-0000-00006D6E0000}"/>
    <cellStyle name="Currency 8 4 2 2 5" xfId="28302" xr:uid="{00000000-0005-0000-0000-00006E6E0000}"/>
    <cellStyle name="Currency 8 4 2 2 6" xfId="28303" xr:uid="{00000000-0005-0000-0000-00006F6E0000}"/>
    <cellStyle name="Currency 8 4 2 2 7" xfId="28304" xr:uid="{00000000-0005-0000-0000-0000706E0000}"/>
    <cellStyle name="Currency 8 4 2 3" xfId="28305" xr:uid="{00000000-0005-0000-0000-0000716E0000}"/>
    <cellStyle name="Currency 8 4 2 3 2" xfId="28306" xr:uid="{00000000-0005-0000-0000-0000726E0000}"/>
    <cellStyle name="Currency 8 4 2 3 3" xfId="28307" xr:uid="{00000000-0005-0000-0000-0000736E0000}"/>
    <cellStyle name="Currency 8 4 2 3 4" xfId="28308" xr:uid="{00000000-0005-0000-0000-0000746E0000}"/>
    <cellStyle name="Currency 8 4 2 3 5" xfId="28309" xr:uid="{00000000-0005-0000-0000-0000756E0000}"/>
    <cellStyle name="Currency 8 4 2 3 6" xfId="28310" xr:uid="{00000000-0005-0000-0000-0000766E0000}"/>
    <cellStyle name="Currency 8 4 2 4" xfId="28311" xr:uid="{00000000-0005-0000-0000-0000776E0000}"/>
    <cellStyle name="Currency 8 4 2 5" xfId="28312" xr:uid="{00000000-0005-0000-0000-0000786E0000}"/>
    <cellStyle name="Currency 8 4 2 6" xfId="28313" xr:uid="{00000000-0005-0000-0000-0000796E0000}"/>
    <cellStyle name="Currency 8 4 2 7" xfId="28314" xr:uid="{00000000-0005-0000-0000-00007A6E0000}"/>
    <cellStyle name="Currency 8 4 2 8" xfId="28315" xr:uid="{00000000-0005-0000-0000-00007B6E0000}"/>
    <cellStyle name="Currency 8 4 3" xfId="28316" xr:uid="{00000000-0005-0000-0000-00007C6E0000}"/>
    <cellStyle name="Currency 8 4 3 2" xfId="28317" xr:uid="{00000000-0005-0000-0000-00007D6E0000}"/>
    <cellStyle name="Currency 8 4 3 2 2" xfId="28318" xr:uid="{00000000-0005-0000-0000-00007E6E0000}"/>
    <cellStyle name="Currency 8 4 3 2 3" xfId="28319" xr:uid="{00000000-0005-0000-0000-00007F6E0000}"/>
    <cellStyle name="Currency 8 4 3 2 4" xfId="28320" xr:uid="{00000000-0005-0000-0000-0000806E0000}"/>
    <cellStyle name="Currency 8 4 3 2 5" xfId="28321" xr:uid="{00000000-0005-0000-0000-0000816E0000}"/>
    <cellStyle name="Currency 8 4 3 2 6" xfId="28322" xr:uid="{00000000-0005-0000-0000-0000826E0000}"/>
    <cellStyle name="Currency 8 4 3 3" xfId="28323" xr:uid="{00000000-0005-0000-0000-0000836E0000}"/>
    <cellStyle name="Currency 8 4 3 4" xfId="28324" xr:uid="{00000000-0005-0000-0000-0000846E0000}"/>
    <cellStyle name="Currency 8 4 3 5" xfId="28325" xr:uid="{00000000-0005-0000-0000-0000856E0000}"/>
    <cellStyle name="Currency 8 4 3 6" xfId="28326" xr:uid="{00000000-0005-0000-0000-0000866E0000}"/>
    <cellStyle name="Currency 8 4 3 7" xfId="28327" xr:uid="{00000000-0005-0000-0000-0000876E0000}"/>
    <cellStyle name="Currency 8 4 4" xfId="28328" xr:uid="{00000000-0005-0000-0000-0000886E0000}"/>
    <cellStyle name="Currency 8 4 4 2" xfId="28329" xr:uid="{00000000-0005-0000-0000-0000896E0000}"/>
    <cellStyle name="Currency 8 4 4 3" xfId="28330" xr:uid="{00000000-0005-0000-0000-00008A6E0000}"/>
    <cellStyle name="Currency 8 4 4 4" xfId="28331" xr:uid="{00000000-0005-0000-0000-00008B6E0000}"/>
    <cellStyle name="Currency 8 4 4 5" xfId="28332" xr:uid="{00000000-0005-0000-0000-00008C6E0000}"/>
    <cellStyle name="Currency 8 4 4 6" xfId="28333" xr:uid="{00000000-0005-0000-0000-00008D6E0000}"/>
    <cellStyle name="Currency 8 4 5" xfId="28334" xr:uid="{00000000-0005-0000-0000-00008E6E0000}"/>
    <cellStyle name="Currency 8 4 6" xfId="28335" xr:uid="{00000000-0005-0000-0000-00008F6E0000}"/>
    <cellStyle name="Currency 8 4 7" xfId="28336" xr:uid="{00000000-0005-0000-0000-0000906E0000}"/>
    <cellStyle name="Currency 8 4 8" xfId="28337" xr:uid="{00000000-0005-0000-0000-0000916E0000}"/>
    <cellStyle name="Currency 8 4 9" xfId="28338" xr:uid="{00000000-0005-0000-0000-0000926E0000}"/>
    <cellStyle name="Currency 8 5" xfId="28339" xr:uid="{00000000-0005-0000-0000-0000936E0000}"/>
    <cellStyle name="Currency 8 5 2" xfId="28340" xr:uid="{00000000-0005-0000-0000-0000946E0000}"/>
    <cellStyle name="Currency 8 5 2 2" xfId="28341" xr:uid="{00000000-0005-0000-0000-0000956E0000}"/>
    <cellStyle name="Currency 8 5 2 2 2" xfId="28342" xr:uid="{00000000-0005-0000-0000-0000966E0000}"/>
    <cellStyle name="Currency 8 5 2 2 2 2" xfId="28343" xr:uid="{00000000-0005-0000-0000-0000976E0000}"/>
    <cellStyle name="Currency 8 5 2 2 2 3" xfId="28344" xr:uid="{00000000-0005-0000-0000-0000986E0000}"/>
    <cellStyle name="Currency 8 5 2 2 2 4" xfId="28345" xr:uid="{00000000-0005-0000-0000-0000996E0000}"/>
    <cellStyle name="Currency 8 5 2 2 2 5" xfId="28346" xr:uid="{00000000-0005-0000-0000-00009A6E0000}"/>
    <cellStyle name="Currency 8 5 2 2 2 6" xfId="28347" xr:uid="{00000000-0005-0000-0000-00009B6E0000}"/>
    <cellStyle name="Currency 8 5 2 2 3" xfId="28348" xr:uid="{00000000-0005-0000-0000-00009C6E0000}"/>
    <cellStyle name="Currency 8 5 2 2 4" xfId="28349" xr:uid="{00000000-0005-0000-0000-00009D6E0000}"/>
    <cellStyle name="Currency 8 5 2 2 5" xfId="28350" xr:uid="{00000000-0005-0000-0000-00009E6E0000}"/>
    <cellStyle name="Currency 8 5 2 2 6" xfId="28351" xr:uid="{00000000-0005-0000-0000-00009F6E0000}"/>
    <cellStyle name="Currency 8 5 2 2 7" xfId="28352" xr:uid="{00000000-0005-0000-0000-0000A06E0000}"/>
    <cellStyle name="Currency 8 5 2 3" xfId="28353" xr:uid="{00000000-0005-0000-0000-0000A16E0000}"/>
    <cellStyle name="Currency 8 5 2 3 2" xfId="28354" xr:uid="{00000000-0005-0000-0000-0000A26E0000}"/>
    <cellStyle name="Currency 8 5 2 3 3" xfId="28355" xr:uid="{00000000-0005-0000-0000-0000A36E0000}"/>
    <cellStyle name="Currency 8 5 2 3 4" xfId="28356" xr:uid="{00000000-0005-0000-0000-0000A46E0000}"/>
    <cellStyle name="Currency 8 5 2 3 5" xfId="28357" xr:uid="{00000000-0005-0000-0000-0000A56E0000}"/>
    <cellStyle name="Currency 8 5 2 3 6" xfId="28358" xr:uid="{00000000-0005-0000-0000-0000A66E0000}"/>
    <cellStyle name="Currency 8 5 2 4" xfId="28359" xr:uid="{00000000-0005-0000-0000-0000A76E0000}"/>
    <cellStyle name="Currency 8 5 2 5" xfId="28360" xr:uid="{00000000-0005-0000-0000-0000A86E0000}"/>
    <cellStyle name="Currency 8 5 2 6" xfId="28361" xr:uid="{00000000-0005-0000-0000-0000A96E0000}"/>
    <cellStyle name="Currency 8 5 2 7" xfId="28362" xr:uid="{00000000-0005-0000-0000-0000AA6E0000}"/>
    <cellStyle name="Currency 8 5 2 8" xfId="28363" xr:uid="{00000000-0005-0000-0000-0000AB6E0000}"/>
    <cellStyle name="Currency 8 5 3" xfId="28364" xr:uid="{00000000-0005-0000-0000-0000AC6E0000}"/>
    <cellStyle name="Currency 8 5 3 2" xfId="28365" xr:uid="{00000000-0005-0000-0000-0000AD6E0000}"/>
    <cellStyle name="Currency 8 5 3 2 2" xfId="28366" xr:uid="{00000000-0005-0000-0000-0000AE6E0000}"/>
    <cellStyle name="Currency 8 5 3 2 3" xfId="28367" xr:uid="{00000000-0005-0000-0000-0000AF6E0000}"/>
    <cellStyle name="Currency 8 5 3 2 4" xfId="28368" xr:uid="{00000000-0005-0000-0000-0000B06E0000}"/>
    <cellStyle name="Currency 8 5 3 2 5" xfId="28369" xr:uid="{00000000-0005-0000-0000-0000B16E0000}"/>
    <cellStyle name="Currency 8 5 3 2 6" xfId="28370" xr:uid="{00000000-0005-0000-0000-0000B26E0000}"/>
    <cellStyle name="Currency 8 5 3 3" xfId="28371" xr:uid="{00000000-0005-0000-0000-0000B36E0000}"/>
    <cellStyle name="Currency 8 5 3 4" xfId="28372" xr:uid="{00000000-0005-0000-0000-0000B46E0000}"/>
    <cellStyle name="Currency 8 5 3 5" xfId="28373" xr:uid="{00000000-0005-0000-0000-0000B56E0000}"/>
    <cellStyle name="Currency 8 5 3 6" xfId="28374" xr:uid="{00000000-0005-0000-0000-0000B66E0000}"/>
    <cellStyle name="Currency 8 5 3 7" xfId="28375" xr:uid="{00000000-0005-0000-0000-0000B76E0000}"/>
    <cellStyle name="Currency 8 5 4" xfId="28376" xr:uid="{00000000-0005-0000-0000-0000B86E0000}"/>
    <cellStyle name="Currency 8 5 4 2" xfId="28377" xr:uid="{00000000-0005-0000-0000-0000B96E0000}"/>
    <cellStyle name="Currency 8 5 4 3" xfId="28378" xr:uid="{00000000-0005-0000-0000-0000BA6E0000}"/>
    <cellStyle name="Currency 8 5 4 4" xfId="28379" xr:uid="{00000000-0005-0000-0000-0000BB6E0000}"/>
    <cellStyle name="Currency 8 5 4 5" xfId="28380" xr:uid="{00000000-0005-0000-0000-0000BC6E0000}"/>
    <cellStyle name="Currency 8 5 4 6" xfId="28381" xr:uid="{00000000-0005-0000-0000-0000BD6E0000}"/>
    <cellStyle name="Currency 8 5 5" xfId="28382" xr:uid="{00000000-0005-0000-0000-0000BE6E0000}"/>
    <cellStyle name="Currency 8 5 6" xfId="28383" xr:uid="{00000000-0005-0000-0000-0000BF6E0000}"/>
    <cellStyle name="Currency 8 5 7" xfId="28384" xr:uid="{00000000-0005-0000-0000-0000C06E0000}"/>
    <cellStyle name="Currency 8 5 8" xfId="28385" xr:uid="{00000000-0005-0000-0000-0000C16E0000}"/>
    <cellStyle name="Currency 8 5 9" xfId="28386" xr:uid="{00000000-0005-0000-0000-0000C26E0000}"/>
    <cellStyle name="Currency 8 6" xfId="28387" xr:uid="{00000000-0005-0000-0000-0000C36E0000}"/>
    <cellStyle name="Currency 8 6 2" xfId="28388" xr:uid="{00000000-0005-0000-0000-0000C46E0000}"/>
    <cellStyle name="Currency 8 6 2 2" xfId="28389" xr:uid="{00000000-0005-0000-0000-0000C56E0000}"/>
    <cellStyle name="Currency 8 6 2 2 2" xfId="28390" xr:uid="{00000000-0005-0000-0000-0000C66E0000}"/>
    <cellStyle name="Currency 8 6 2 2 2 2" xfId="28391" xr:uid="{00000000-0005-0000-0000-0000C76E0000}"/>
    <cellStyle name="Currency 8 6 2 2 2 3" xfId="28392" xr:uid="{00000000-0005-0000-0000-0000C86E0000}"/>
    <cellStyle name="Currency 8 6 2 2 2 4" xfId="28393" xr:uid="{00000000-0005-0000-0000-0000C96E0000}"/>
    <cellStyle name="Currency 8 6 2 2 2 5" xfId="28394" xr:uid="{00000000-0005-0000-0000-0000CA6E0000}"/>
    <cellStyle name="Currency 8 6 2 2 2 6" xfId="28395" xr:uid="{00000000-0005-0000-0000-0000CB6E0000}"/>
    <cellStyle name="Currency 8 6 2 2 3" xfId="28396" xr:uid="{00000000-0005-0000-0000-0000CC6E0000}"/>
    <cellStyle name="Currency 8 6 2 2 4" xfId="28397" xr:uid="{00000000-0005-0000-0000-0000CD6E0000}"/>
    <cellStyle name="Currency 8 6 2 2 5" xfId="28398" xr:uid="{00000000-0005-0000-0000-0000CE6E0000}"/>
    <cellStyle name="Currency 8 6 2 2 6" xfId="28399" xr:uid="{00000000-0005-0000-0000-0000CF6E0000}"/>
    <cellStyle name="Currency 8 6 2 2 7" xfId="28400" xr:uid="{00000000-0005-0000-0000-0000D06E0000}"/>
    <cellStyle name="Currency 8 6 2 3" xfId="28401" xr:uid="{00000000-0005-0000-0000-0000D16E0000}"/>
    <cellStyle name="Currency 8 6 2 3 2" xfId="28402" xr:uid="{00000000-0005-0000-0000-0000D26E0000}"/>
    <cellStyle name="Currency 8 6 2 3 3" xfId="28403" xr:uid="{00000000-0005-0000-0000-0000D36E0000}"/>
    <cellStyle name="Currency 8 6 2 3 4" xfId="28404" xr:uid="{00000000-0005-0000-0000-0000D46E0000}"/>
    <cellStyle name="Currency 8 6 2 3 5" xfId="28405" xr:uid="{00000000-0005-0000-0000-0000D56E0000}"/>
    <cellStyle name="Currency 8 6 2 3 6" xfId="28406" xr:uid="{00000000-0005-0000-0000-0000D66E0000}"/>
    <cellStyle name="Currency 8 6 2 4" xfId="28407" xr:uid="{00000000-0005-0000-0000-0000D76E0000}"/>
    <cellStyle name="Currency 8 6 2 5" xfId="28408" xr:uid="{00000000-0005-0000-0000-0000D86E0000}"/>
    <cellStyle name="Currency 8 6 2 6" xfId="28409" xr:uid="{00000000-0005-0000-0000-0000D96E0000}"/>
    <cellStyle name="Currency 8 6 2 7" xfId="28410" xr:uid="{00000000-0005-0000-0000-0000DA6E0000}"/>
    <cellStyle name="Currency 8 6 2 8" xfId="28411" xr:uid="{00000000-0005-0000-0000-0000DB6E0000}"/>
    <cellStyle name="Currency 8 6 3" xfId="28412" xr:uid="{00000000-0005-0000-0000-0000DC6E0000}"/>
    <cellStyle name="Currency 8 6 3 2" xfId="28413" xr:uid="{00000000-0005-0000-0000-0000DD6E0000}"/>
    <cellStyle name="Currency 8 6 3 2 2" xfId="28414" xr:uid="{00000000-0005-0000-0000-0000DE6E0000}"/>
    <cellStyle name="Currency 8 6 3 2 3" xfId="28415" xr:uid="{00000000-0005-0000-0000-0000DF6E0000}"/>
    <cellStyle name="Currency 8 6 3 2 4" xfId="28416" xr:uid="{00000000-0005-0000-0000-0000E06E0000}"/>
    <cellStyle name="Currency 8 6 3 2 5" xfId="28417" xr:uid="{00000000-0005-0000-0000-0000E16E0000}"/>
    <cellStyle name="Currency 8 6 3 2 6" xfId="28418" xr:uid="{00000000-0005-0000-0000-0000E26E0000}"/>
    <cellStyle name="Currency 8 6 3 3" xfId="28419" xr:uid="{00000000-0005-0000-0000-0000E36E0000}"/>
    <cellStyle name="Currency 8 6 3 4" xfId="28420" xr:uid="{00000000-0005-0000-0000-0000E46E0000}"/>
    <cellStyle name="Currency 8 6 3 5" xfId="28421" xr:uid="{00000000-0005-0000-0000-0000E56E0000}"/>
    <cellStyle name="Currency 8 6 3 6" xfId="28422" xr:uid="{00000000-0005-0000-0000-0000E66E0000}"/>
    <cellStyle name="Currency 8 6 3 7" xfId="28423" xr:uid="{00000000-0005-0000-0000-0000E76E0000}"/>
    <cellStyle name="Currency 8 6 4" xfId="28424" xr:uid="{00000000-0005-0000-0000-0000E86E0000}"/>
    <cellStyle name="Currency 8 6 4 2" xfId="28425" xr:uid="{00000000-0005-0000-0000-0000E96E0000}"/>
    <cellStyle name="Currency 8 6 4 3" xfId="28426" xr:uid="{00000000-0005-0000-0000-0000EA6E0000}"/>
    <cellStyle name="Currency 8 6 4 4" xfId="28427" xr:uid="{00000000-0005-0000-0000-0000EB6E0000}"/>
    <cellStyle name="Currency 8 6 4 5" xfId="28428" xr:uid="{00000000-0005-0000-0000-0000EC6E0000}"/>
    <cellStyle name="Currency 8 6 4 6" xfId="28429" xr:uid="{00000000-0005-0000-0000-0000ED6E0000}"/>
    <cellStyle name="Currency 8 6 5" xfId="28430" xr:uid="{00000000-0005-0000-0000-0000EE6E0000}"/>
    <cellStyle name="Currency 8 6 6" xfId="28431" xr:uid="{00000000-0005-0000-0000-0000EF6E0000}"/>
    <cellStyle name="Currency 8 6 7" xfId="28432" xr:uid="{00000000-0005-0000-0000-0000F06E0000}"/>
    <cellStyle name="Currency 8 6 8" xfId="28433" xr:uid="{00000000-0005-0000-0000-0000F16E0000}"/>
    <cellStyle name="Currency 8 6 9" xfId="28434" xr:uid="{00000000-0005-0000-0000-0000F26E0000}"/>
    <cellStyle name="Currency 8 7" xfId="28435" xr:uid="{00000000-0005-0000-0000-0000F36E0000}"/>
    <cellStyle name="Currency 8 7 2" xfId="28436" xr:uid="{00000000-0005-0000-0000-0000F46E0000}"/>
    <cellStyle name="Currency 8 7 2 2" xfId="28437" xr:uid="{00000000-0005-0000-0000-0000F56E0000}"/>
    <cellStyle name="Currency 8 7 2 2 2" xfId="28438" xr:uid="{00000000-0005-0000-0000-0000F66E0000}"/>
    <cellStyle name="Currency 8 7 2 2 2 2" xfId="28439" xr:uid="{00000000-0005-0000-0000-0000F76E0000}"/>
    <cellStyle name="Currency 8 7 2 2 2 3" xfId="28440" xr:uid="{00000000-0005-0000-0000-0000F86E0000}"/>
    <cellStyle name="Currency 8 7 2 2 2 4" xfId="28441" xr:uid="{00000000-0005-0000-0000-0000F96E0000}"/>
    <cellStyle name="Currency 8 7 2 2 2 5" xfId="28442" xr:uid="{00000000-0005-0000-0000-0000FA6E0000}"/>
    <cellStyle name="Currency 8 7 2 2 2 6" xfId="28443" xr:uid="{00000000-0005-0000-0000-0000FB6E0000}"/>
    <cellStyle name="Currency 8 7 2 2 3" xfId="28444" xr:uid="{00000000-0005-0000-0000-0000FC6E0000}"/>
    <cellStyle name="Currency 8 7 2 2 4" xfId="28445" xr:uid="{00000000-0005-0000-0000-0000FD6E0000}"/>
    <cellStyle name="Currency 8 7 2 2 5" xfId="28446" xr:uid="{00000000-0005-0000-0000-0000FE6E0000}"/>
    <cellStyle name="Currency 8 7 2 2 6" xfId="28447" xr:uid="{00000000-0005-0000-0000-0000FF6E0000}"/>
    <cellStyle name="Currency 8 7 2 2 7" xfId="28448" xr:uid="{00000000-0005-0000-0000-0000006F0000}"/>
    <cellStyle name="Currency 8 7 2 3" xfId="28449" xr:uid="{00000000-0005-0000-0000-0000016F0000}"/>
    <cellStyle name="Currency 8 7 2 3 2" xfId="28450" xr:uid="{00000000-0005-0000-0000-0000026F0000}"/>
    <cellStyle name="Currency 8 7 2 3 3" xfId="28451" xr:uid="{00000000-0005-0000-0000-0000036F0000}"/>
    <cellStyle name="Currency 8 7 2 3 4" xfId="28452" xr:uid="{00000000-0005-0000-0000-0000046F0000}"/>
    <cellStyle name="Currency 8 7 2 3 5" xfId="28453" xr:uid="{00000000-0005-0000-0000-0000056F0000}"/>
    <cellStyle name="Currency 8 7 2 3 6" xfId="28454" xr:uid="{00000000-0005-0000-0000-0000066F0000}"/>
    <cellStyle name="Currency 8 7 2 4" xfId="28455" xr:uid="{00000000-0005-0000-0000-0000076F0000}"/>
    <cellStyle name="Currency 8 7 2 5" xfId="28456" xr:uid="{00000000-0005-0000-0000-0000086F0000}"/>
    <cellStyle name="Currency 8 7 2 6" xfId="28457" xr:uid="{00000000-0005-0000-0000-0000096F0000}"/>
    <cellStyle name="Currency 8 7 2 7" xfId="28458" xr:uid="{00000000-0005-0000-0000-00000A6F0000}"/>
    <cellStyle name="Currency 8 7 2 8" xfId="28459" xr:uid="{00000000-0005-0000-0000-00000B6F0000}"/>
    <cellStyle name="Currency 8 7 3" xfId="28460" xr:uid="{00000000-0005-0000-0000-00000C6F0000}"/>
    <cellStyle name="Currency 8 7 3 2" xfId="28461" xr:uid="{00000000-0005-0000-0000-00000D6F0000}"/>
    <cellStyle name="Currency 8 7 3 2 2" xfId="28462" xr:uid="{00000000-0005-0000-0000-00000E6F0000}"/>
    <cellStyle name="Currency 8 7 3 2 3" xfId="28463" xr:uid="{00000000-0005-0000-0000-00000F6F0000}"/>
    <cellStyle name="Currency 8 7 3 2 4" xfId="28464" xr:uid="{00000000-0005-0000-0000-0000106F0000}"/>
    <cellStyle name="Currency 8 7 3 2 5" xfId="28465" xr:uid="{00000000-0005-0000-0000-0000116F0000}"/>
    <cellStyle name="Currency 8 7 3 2 6" xfId="28466" xr:uid="{00000000-0005-0000-0000-0000126F0000}"/>
    <cellStyle name="Currency 8 7 3 3" xfId="28467" xr:uid="{00000000-0005-0000-0000-0000136F0000}"/>
    <cellStyle name="Currency 8 7 3 4" xfId="28468" xr:uid="{00000000-0005-0000-0000-0000146F0000}"/>
    <cellStyle name="Currency 8 7 3 5" xfId="28469" xr:uid="{00000000-0005-0000-0000-0000156F0000}"/>
    <cellStyle name="Currency 8 7 3 6" xfId="28470" xr:uid="{00000000-0005-0000-0000-0000166F0000}"/>
    <cellStyle name="Currency 8 7 3 7" xfId="28471" xr:uid="{00000000-0005-0000-0000-0000176F0000}"/>
    <cellStyle name="Currency 8 7 4" xfId="28472" xr:uid="{00000000-0005-0000-0000-0000186F0000}"/>
    <cellStyle name="Currency 8 7 4 2" xfId="28473" xr:uid="{00000000-0005-0000-0000-0000196F0000}"/>
    <cellStyle name="Currency 8 7 4 3" xfId="28474" xr:uid="{00000000-0005-0000-0000-00001A6F0000}"/>
    <cellStyle name="Currency 8 7 4 4" xfId="28475" xr:uid="{00000000-0005-0000-0000-00001B6F0000}"/>
    <cellStyle name="Currency 8 7 4 5" xfId="28476" xr:uid="{00000000-0005-0000-0000-00001C6F0000}"/>
    <cellStyle name="Currency 8 7 4 6" xfId="28477" xr:uid="{00000000-0005-0000-0000-00001D6F0000}"/>
    <cellStyle name="Currency 8 7 5" xfId="28478" xr:uid="{00000000-0005-0000-0000-00001E6F0000}"/>
    <cellStyle name="Currency 8 7 6" xfId="28479" xr:uid="{00000000-0005-0000-0000-00001F6F0000}"/>
    <cellStyle name="Currency 8 7 7" xfId="28480" xr:uid="{00000000-0005-0000-0000-0000206F0000}"/>
    <cellStyle name="Currency 8 7 8" xfId="28481" xr:uid="{00000000-0005-0000-0000-0000216F0000}"/>
    <cellStyle name="Currency 8 7 9" xfId="28482" xr:uid="{00000000-0005-0000-0000-0000226F0000}"/>
    <cellStyle name="Currency 8 8" xfId="28483" xr:uid="{00000000-0005-0000-0000-0000236F0000}"/>
    <cellStyle name="Currency 8 8 2" xfId="28484" xr:uid="{00000000-0005-0000-0000-0000246F0000}"/>
    <cellStyle name="Currency 8 8 2 2" xfId="28485" xr:uid="{00000000-0005-0000-0000-0000256F0000}"/>
    <cellStyle name="Currency 8 8 2 2 2" xfId="28486" xr:uid="{00000000-0005-0000-0000-0000266F0000}"/>
    <cellStyle name="Currency 8 8 2 2 3" xfId="28487" xr:uid="{00000000-0005-0000-0000-0000276F0000}"/>
    <cellStyle name="Currency 8 8 2 2 4" xfId="28488" xr:uid="{00000000-0005-0000-0000-0000286F0000}"/>
    <cellStyle name="Currency 8 8 2 2 5" xfId="28489" xr:uid="{00000000-0005-0000-0000-0000296F0000}"/>
    <cellStyle name="Currency 8 8 2 2 6" xfId="28490" xr:uid="{00000000-0005-0000-0000-00002A6F0000}"/>
    <cellStyle name="Currency 8 8 2 3" xfId="28491" xr:uid="{00000000-0005-0000-0000-00002B6F0000}"/>
    <cellStyle name="Currency 8 8 2 4" xfId="28492" xr:uid="{00000000-0005-0000-0000-00002C6F0000}"/>
    <cellStyle name="Currency 8 8 2 5" xfId="28493" xr:uid="{00000000-0005-0000-0000-00002D6F0000}"/>
    <cellStyle name="Currency 8 8 2 6" xfId="28494" xr:uid="{00000000-0005-0000-0000-00002E6F0000}"/>
    <cellStyle name="Currency 8 8 2 7" xfId="28495" xr:uid="{00000000-0005-0000-0000-00002F6F0000}"/>
    <cellStyle name="Currency 8 8 3" xfId="28496" xr:uid="{00000000-0005-0000-0000-0000306F0000}"/>
    <cellStyle name="Currency 8 8 3 2" xfId="28497" xr:uid="{00000000-0005-0000-0000-0000316F0000}"/>
    <cellStyle name="Currency 8 8 3 3" xfId="28498" xr:uid="{00000000-0005-0000-0000-0000326F0000}"/>
    <cellStyle name="Currency 8 8 3 4" xfId="28499" xr:uid="{00000000-0005-0000-0000-0000336F0000}"/>
    <cellStyle name="Currency 8 8 3 5" xfId="28500" xr:uid="{00000000-0005-0000-0000-0000346F0000}"/>
    <cellStyle name="Currency 8 8 3 6" xfId="28501" xr:uid="{00000000-0005-0000-0000-0000356F0000}"/>
    <cellStyle name="Currency 8 8 4" xfId="28502" xr:uid="{00000000-0005-0000-0000-0000366F0000}"/>
    <cellStyle name="Currency 8 8 5" xfId="28503" xr:uid="{00000000-0005-0000-0000-0000376F0000}"/>
    <cellStyle name="Currency 8 8 6" xfId="28504" xr:uid="{00000000-0005-0000-0000-0000386F0000}"/>
    <cellStyle name="Currency 8 8 7" xfId="28505" xr:uid="{00000000-0005-0000-0000-0000396F0000}"/>
    <cellStyle name="Currency 8 8 8" xfId="28506" xr:uid="{00000000-0005-0000-0000-00003A6F0000}"/>
    <cellStyle name="Currency 8 9" xfId="28507" xr:uid="{00000000-0005-0000-0000-00003B6F0000}"/>
    <cellStyle name="Currency 8 9 2" xfId="28508" xr:uid="{00000000-0005-0000-0000-00003C6F0000}"/>
    <cellStyle name="Currency 8 9 2 2" xfId="28509" xr:uid="{00000000-0005-0000-0000-00003D6F0000}"/>
    <cellStyle name="Currency 8 9 2 3" xfId="28510" xr:uid="{00000000-0005-0000-0000-00003E6F0000}"/>
    <cellStyle name="Currency 8 9 2 4" xfId="28511" xr:uid="{00000000-0005-0000-0000-00003F6F0000}"/>
    <cellStyle name="Currency 8 9 2 5" xfId="28512" xr:uid="{00000000-0005-0000-0000-0000406F0000}"/>
    <cellStyle name="Currency 8 9 2 6" xfId="28513" xr:uid="{00000000-0005-0000-0000-0000416F0000}"/>
    <cellStyle name="Currency 8 9 3" xfId="28514" xr:uid="{00000000-0005-0000-0000-0000426F0000}"/>
    <cellStyle name="Currency 8 9 4" xfId="28515" xr:uid="{00000000-0005-0000-0000-0000436F0000}"/>
    <cellStyle name="Currency 8 9 5" xfId="28516" xr:uid="{00000000-0005-0000-0000-0000446F0000}"/>
    <cellStyle name="Currency 8 9 6" xfId="28517" xr:uid="{00000000-0005-0000-0000-0000456F0000}"/>
    <cellStyle name="Currency 8 9 7" xfId="28518" xr:uid="{00000000-0005-0000-0000-0000466F0000}"/>
    <cellStyle name="Currency 9" xfId="28519" xr:uid="{00000000-0005-0000-0000-0000476F0000}"/>
    <cellStyle name="Currency." xfId="28520" xr:uid="{00000000-0005-0000-0000-0000486F0000}"/>
    <cellStyle name="Currency. 2" xfId="28521" xr:uid="{00000000-0005-0000-0000-0000496F0000}"/>
    <cellStyle name="D4_B8B1_005004B79812_.wvu.PrintTitlest" xfId="28522" xr:uid="{00000000-0005-0000-0000-00004A6F0000}"/>
    <cellStyle name="Date" xfId="28523" xr:uid="{00000000-0005-0000-0000-00004B6F0000}"/>
    <cellStyle name="Date 2" xfId="28524" xr:uid="{00000000-0005-0000-0000-00004C6F0000}"/>
    <cellStyle name="Date Aligned" xfId="28525" xr:uid="{00000000-0005-0000-0000-00004D6F0000}"/>
    <cellStyle name="Date." xfId="28526" xr:uid="{00000000-0005-0000-0000-00004E6F0000}"/>
    <cellStyle name="Date. 2" xfId="28527" xr:uid="{00000000-0005-0000-0000-00004F6F0000}"/>
    <cellStyle name="Dezimal_Utopia 5_1 to 5_22 update 21" xfId="28528" xr:uid="{00000000-0005-0000-0000-0000506F0000}"/>
    <cellStyle name="dms_NUM_0dp" xfId="28529" xr:uid="{00000000-0005-0000-0000-0000516F0000}"/>
    <cellStyle name="Dotted Line" xfId="28530" xr:uid="{00000000-0005-0000-0000-0000526F0000}"/>
    <cellStyle name="Emphasis 1" xfId="28531" xr:uid="{00000000-0005-0000-0000-0000536F0000}"/>
    <cellStyle name="Emphasis 2" xfId="28532" xr:uid="{00000000-0005-0000-0000-0000546F0000}"/>
    <cellStyle name="Emphasis 3" xfId="28533" xr:uid="{00000000-0005-0000-0000-0000556F0000}"/>
    <cellStyle name="Euro" xfId="28534" xr:uid="{00000000-0005-0000-0000-0000566F0000}"/>
    <cellStyle name="Explanatory Text" xfId="16" builtinId="53" hidden="1"/>
    <cellStyle name="Explanatory Text" xfId="79" builtinId="53" hidden="1" customBuiltin="1"/>
    <cellStyle name="Explanatory Text 2" xfId="28535" xr:uid="{00000000-0005-0000-0000-0000596F0000}"/>
    <cellStyle name="Explanatory Text 3" xfId="28536" xr:uid="{00000000-0005-0000-0000-00005A6F0000}"/>
    <cellStyle name="Explanatory Text 4" xfId="28537" xr:uid="{00000000-0005-0000-0000-00005B6F0000}"/>
    <cellStyle name="Explanatory Text 5" xfId="28538" xr:uid="{00000000-0005-0000-0000-00005C6F0000}"/>
    <cellStyle name="Explanatory Text 6" xfId="28539" xr:uid="{00000000-0005-0000-0000-00005D6F0000}"/>
    <cellStyle name="FAS Input Currency" xfId="28540" xr:uid="{00000000-0005-0000-0000-00005E6F0000}"/>
    <cellStyle name="FAS Input Currency 2" xfId="28541" xr:uid="{00000000-0005-0000-0000-00005F6F0000}"/>
    <cellStyle name="FAS Input Date" xfId="28542" xr:uid="{00000000-0005-0000-0000-0000606F0000}"/>
    <cellStyle name="FAS Input Date 2" xfId="28543" xr:uid="{00000000-0005-0000-0000-0000616F0000}"/>
    <cellStyle name="FAS Input Multiple" xfId="28544" xr:uid="{00000000-0005-0000-0000-0000626F0000}"/>
    <cellStyle name="FAS Input Multiple 2" xfId="28545" xr:uid="{00000000-0005-0000-0000-0000636F0000}"/>
    <cellStyle name="FAS Input Number" xfId="28546" xr:uid="{00000000-0005-0000-0000-0000646F0000}"/>
    <cellStyle name="FAS Input Number 2" xfId="28547" xr:uid="{00000000-0005-0000-0000-0000656F0000}"/>
    <cellStyle name="FAS Input Percentage" xfId="28548" xr:uid="{00000000-0005-0000-0000-0000666F0000}"/>
    <cellStyle name="FAS Input Percentage 2" xfId="28549" xr:uid="{00000000-0005-0000-0000-0000676F0000}"/>
    <cellStyle name="FAS Input Title / Name" xfId="28550" xr:uid="{00000000-0005-0000-0000-0000686F0000}"/>
    <cellStyle name="FAS Input Title / Name 2" xfId="28551" xr:uid="{00000000-0005-0000-0000-0000696F0000}"/>
    <cellStyle name="FAS Input Year" xfId="28552" xr:uid="{00000000-0005-0000-0000-00006A6F0000}"/>
    <cellStyle name="FAS Input Year 2" xfId="28553" xr:uid="{00000000-0005-0000-0000-00006B6F0000}"/>
    <cellStyle name="Fixed" xfId="28554" xr:uid="{00000000-0005-0000-0000-00006C6F0000}"/>
    <cellStyle name="Fixed 2" xfId="28555" xr:uid="{00000000-0005-0000-0000-00006D6F0000}"/>
    <cellStyle name="Followed Hyperlink" xfId="105" builtinId="9" hidden="1" customBuiltin="1"/>
    <cellStyle name="Followed Hyperlink" xfId="108" builtinId="9" hidden="1"/>
    <cellStyle name="Footnote" xfId="28556" xr:uid="{00000000-0005-0000-0000-0000706F0000}"/>
    <cellStyle name="Forecast Currency" xfId="28557" xr:uid="{00000000-0005-0000-0000-0000716F0000}"/>
    <cellStyle name="Forecast Date" xfId="28558" xr:uid="{00000000-0005-0000-0000-0000726F0000}"/>
    <cellStyle name="Forecast Multiple" xfId="28559" xr:uid="{00000000-0005-0000-0000-0000736F0000}"/>
    <cellStyle name="Forecast Number" xfId="28560" xr:uid="{00000000-0005-0000-0000-0000746F0000}"/>
    <cellStyle name="Forecast Percentage" xfId="28561" xr:uid="{00000000-0005-0000-0000-0000756F0000}"/>
    <cellStyle name="Forecast Period Title" xfId="28562" xr:uid="{00000000-0005-0000-0000-0000766F0000}"/>
    <cellStyle name="Forecast Year" xfId="28563" xr:uid="{00000000-0005-0000-0000-0000776F0000}"/>
    <cellStyle name="Gilsans" xfId="28564" xr:uid="{00000000-0005-0000-0000-0000786F0000}"/>
    <cellStyle name="Gilsansl" xfId="28565" xr:uid="{00000000-0005-0000-0000-0000796F0000}"/>
    <cellStyle name="Good" xfId="9" builtinId="26" hidden="1"/>
    <cellStyle name="Good" xfId="72" builtinId="26" hidden="1" customBuiltin="1"/>
    <cellStyle name="Good 2" xfId="28566" xr:uid="{00000000-0005-0000-0000-00007C6F0000}"/>
    <cellStyle name="Good 3" xfId="28567" xr:uid="{00000000-0005-0000-0000-00007D6F0000}"/>
    <cellStyle name="Good 4" xfId="28568" xr:uid="{00000000-0005-0000-0000-00007E6F0000}"/>
    <cellStyle name="Good 5" xfId="28569" xr:uid="{00000000-0005-0000-0000-00007F6F0000}"/>
    <cellStyle name="Hard Percent" xfId="28570" xr:uid="{00000000-0005-0000-0000-0000806F0000}"/>
    <cellStyle name="Header" xfId="28571" xr:uid="{00000000-0005-0000-0000-0000816F0000}"/>
    <cellStyle name="Heading 1" xfId="7" builtinId="16" customBuiltin="1"/>
    <cellStyle name="Heading 1 2" xfId="28572" xr:uid="{00000000-0005-0000-0000-0000836F0000}"/>
    <cellStyle name="Heading 1 2 2" xfId="28573" xr:uid="{00000000-0005-0000-0000-0000846F0000}"/>
    <cellStyle name="Heading 1 3" xfId="28574" xr:uid="{00000000-0005-0000-0000-0000856F0000}"/>
    <cellStyle name="Heading 1 4" xfId="28575" xr:uid="{00000000-0005-0000-0000-0000866F0000}"/>
    <cellStyle name="Heading 1 5" xfId="28576" xr:uid="{00000000-0005-0000-0000-0000876F0000}"/>
    <cellStyle name="Heading 1 6" xfId="28577" xr:uid="{00000000-0005-0000-0000-0000886F0000}"/>
    <cellStyle name="Heading 1 7" xfId="28578" xr:uid="{00000000-0005-0000-0000-0000896F0000}"/>
    <cellStyle name="Heading 1 8" xfId="28579" xr:uid="{00000000-0005-0000-0000-00008A6F0000}"/>
    <cellStyle name="Heading 1 9" xfId="28580" xr:uid="{00000000-0005-0000-0000-00008B6F0000}"/>
    <cellStyle name="Heading 1." xfId="28581" xr:uid="{00000000-0005-0000-0000-00008C6F0000}"/>
    <cellStyle name="Heading 1. 2" xfId="28582" xr:uid="{00000000-0005-0000-0000-00008D6F0000}"/>
    <cellStyle name="Heading 2" xfId="8" builtinId="17" customBuiltin="1"/>
    <cellStyle name="Heading 2 2" xfId="28583" xr:uid="{00000000-0005-0000-0000-00008F6F0000}"/>
    <cellStyle name="Heading 2 2 2" xfId="28584" xr:uid="{00000000-0005-0000-0000-0000906F0000}"/>
    <cellStyle name="Heading 2 3" xfId="28585" xr:uid="{00000000-0005-0000-0000-0000916F0000}"/>
    <cellStyle name="Heading 2 4" xfId="28586" xr:uid="{00000000-0005-0000-0000-0000926F0000}"/>
    <cellStyle name="Heading 2 5" xfId="28587" xr:uid="{00000000-0005-0000-0000-0000936F0000}"/>
    <cellStyle name="Heading 2 6" xfId="28588" xr:uid="{00000000-0005-0000-0000-0000946F0000}"/>
    <cellStyle name="Heading 2 7" xfId="28589" xr:uid="{00000000-0005-0000-0000-0000956F0000}"/>
    <cellStyle name="Heading 2 8" xfId="28590" xr:uid="{00000000-0005-0000-0000-0000966F0000}"/>
    <cellStyle name="Heading 2 9" xfId="28591" xr:uid="{00000000-0005-0000-0000-0000976F0000}"/>
    <cellStyle name="Heading 2." xfId="28592" xr:uid="{00000000-0005-0000-0000-0000986F0000}"/>
    <cellStyle name="Heading 2. 2" xfId="28593" xr:uid="{00000000-0005-0000-0000-0000996F0000}"/>
    <cellStyle name="Heading 3" xfId="43" builtinId="18" customBuiltin="1"/>
    <cellStyle name="Heading 3 2" xfId="28594" xr:uid="{00000000-0005-0000-0000-00009B6F0000}"/>
    <cellStyle name="Heading 3 2 2" xfId="28595" xr:uid="{00000000-0005-0000-0000-00009C6F0000}"/>
    <cellStyle name="Heading 3 3" xfId="28596" xr:uid="{00000000-0005-0000-0000-00009D6F0000}"/>
    <cellStyle name="Heading 3 4" xfId="28597" xr:uid="{00000000-0005-0000-0000-00009E6F0000}"/>
    <cellStyle name="Heading 3 5" xfId="28598" xr:uid="{00000000-0005-0000-0000-00009F6F0000}"/>
    <cellStyle name="Heading 3 6" xfId="28599" xr:uid="{00000000-0005-0000-0000-0000A06F0000}"/>
    <cellStyle name="Heading 3 7" xfId="28600" xr:uid="{00000000-0005-0000-0000-0000A16F0000}"/>
    <cellStyle name="Heading 3 8" xfId="28601" xr:uid="{00000000-0005-0000-0000-0000A26F0000}"/>
    <cellStyle name="Heading 3 9" xfId="28602" xr:uid="{00000000-0005-0000-0000-0000A36F0000}"/>
    <cellStyle name="Heading 3." xfId="28603" xr:uid="{00000000-0005-0000-0000-0000A46F0000}"/>
    <cellStyle name="Heading 3. 2" xfId="28604" xr:uid="{00000000-0005-0000-0000-0000A56F0000}"/>
    <cellStyle name="Heading 4" xfId="44" builtinId="19" hidden="1"/>
    <cellStyle name="Heading 4" xfId="71" builtinId="19" customBuiltin="1"/>
    <cellStyle name="Heading 4 2" xfId="28605" xr:uid="{00000000-0005-0000-0000-0000A86F0000}"/>
    <cellStyle name="Heading 4 2 2" xfId="28606" xr:uid="{00000000-0005-0000-0000-0000A96F0000}"/>
    <cellStyle name="Heading 4 2 3" xfId="28607" xr:uid="{00000000-0005-0000-0000-0000AA6F0000}"/>
    <cellStyle name="Heading 4 3" xfId="28608" xr:uid="{00000000-0005-0000-0000-0000AB6F0000}"/>
    <cellStyle name="Heading 4 3 2" xfId="28609" xr:uid="{00000000-0005-0000-0000-0000AC6F0000}"/>
    <cellStyle name="Heading 4 4" xfId="28610" xr:uid="{00000000-0005-0000-0000-0000AD6F0000}"/>
    <cellStyle name="Heading 4 4 2" xfId="28611" xr:uid="{00000000-0005-0000-0000-0000AE6F0000}"/>
    <cellStyle name="Heading 4 5" xfId="28612" xr:uid="{00000000-0005-0000-0000-0000AF6F0000}"/>
    <cellStyle name="Heading 4 5 2" xfId="28613" xr:uid="{00000000-0005-0000-0000-0000B06F0000}"/>
    <cellStyle name="Heading 4 6" xfId="28614" xr:uid="{00000000-0005-0000-0000-0000B16F0000}"/>
    <cellStyle name="Heading 4 7" xfId="28615" xr:uid="{00000000-0005-0000-0000-0000B26F0000}"/>
    <cellStyle name="Heading 4 8" xfId="28616" xr:uid="{00000000-0005-0000-0000-0000B36F0000}"/>
    <cellStyle name="Heading 4 9" xfId="28617" xr:uid="{00000000-0005-0000-0000-0000B46F0000}"/>
    <cellStyle name="Heading 4." xfId="28618" xr:uid="{00000000-0005-0000-0000-0000B56F0000}"/>
    <cellStyle name="Heading 4. 2" xfId="28619" xr:uid="{00000000-0005-0000-0000-0000B66F0000}"/>
    <cellStyle name="Heading(4)" xfId="28620" xr:uid="{00000000-0005-0000-0000-0000B76F0000}"/>
    <cellStyle name="Hyperlink 2" xfId="28621" xr:uid="{00000000-0005-0000-0000-0000B86F0000}"/>
    <cellStyle name="Hyperlink 2 2" xfId="28622" xr:uid="{00000000-0005-0000-0000-0000B96F0000}"/>
    <cellStyle name="Hyperlink 2 3" xfId="28623" xr:uid="{00000000-0005-0000-0000-0000BA6F0000}"/>
    <cellStyle name="Hyperlink 3" xfId="28624" xr:uid="{00000000-0005-0000-0000-0000BB6F0000}"/>
    <cellStyle name="Hyperlink 3 2" xfId="28625" xr:uid="{00000000-0005-0000-0000-0000BC6F0000}"/>
    <cellStyle name="Hyperlink 4" xfId="28626" xr:uid="{00000000-0005-0000-0000-0000BD6F0000}"/>
    <cellStyle name="Hyperlink 5" xfId="28627" xr:uid="{00000000-0005-0000-0000-0000BE6F0000}"/>
    <cellStyle name="Hyperlink Arrow" xfId="28628" xr:uid="{00000000-0005-0000-0000-0000BF6F0000}"/>
    <cellStyle name="Hyperlink Arrow 2" xfId="28629" xr:uid="{00000000-0005-0000-0000-0000C06F0000}"/>
    <cellStyle name="Hyperlink Arrow 3" xfId="28630" xr:uid="{00000000-0005-0000-0000-0000C16F0000}"/>
    <cellStyle name="Hyperlink Arrow 4" xfId="28631" xr:uid="{00000000-0005-0000-0000-0000C26F0000}"/>
    <cellStyle name="Hyperlink Arrow." xfId="28632" xr:uid="{00000000-0005-0000-0000-0000C36F0000}"/>
    <cellStyle name="Hyperlink Arrow_Current_Yr" xfId="28633" xr:uid="{00000000-0005-0000-0000-0000C46F0000}"/>
    <cellStyle name="Hyperlink Check" xfId="28634" xr:uid="{00000000-0005-0000-0000-0000C56F0000}"/>
    <cellStyle name="Hyperlink Check 2" xfId="28635" xr:uid="{00000000-0005-0000-0000-0000C66F0000}"/>
    <cellStyle name="Hyperlink Check." xfId="28636" xr:uid="{00000000-0005-0000-0000-0000C76F0000}"/>
    <cellStyle name="Hyperlink Check_Current_Yr" xfId="28637" xr:uid="{00000000-0005-0000-0000-0000C86F0000}"/>
    <cellStyle name="Hyperlink Text" xfId="28638" xr:uid="{00000000-0005-0000-0000-0000C96F0000}"/>
    <cellStyle name="Hyperlink Text 2" xfId="28639" xr:uid="{00000000-0005-0000-0000-0000CA6F0000}"/>
    <cellStyle name="Hyperlink Text 3" xfId="28640" xr:uid="{00000000-0005-0000-0000-0000CB6F0000}"/>
    <cellStyle name="Hyperlink Text 4" xfId="28641" xr:uid="{00000000-0005-0000-0000-0000CC6F0000}"/>
    <cellStyle name="Hyperlink Text." xfId="28642" xr:uid="{00000000-0005-0000-0000-0000CD6F0000}"/>
    <cellStyle name="Hyperlink Text. 2" xfId="28643" xr:uid="{00000000-0005-0000-0000-0000CE6F0000}"/>
    <cellStyle name="Hyperlink Text_Current_Yr" xfId="28644" xr:uid="{00000000-0005-0000-0000-0000CF6F0000}"/>
    <cellStyle name="Hyperlink TOC 1." xfId="28645" xr:uid="{00000000-0005-0000-0000-0000D06F0000}"/>
    <cellStyle name="Hyperlink TOC 2." xfId="28646" xr:uid="{00000000-0005-0000-0000-0000D16F0000}"/>
    <cellStyle name="Hyperlink TOC 2. 2" xfId="28647" xr:uid="{00000000-0005-0000-0000-0000D26F0000}"/>
    <cellStyle name="Hyperlink TOC 3." xfId="28648" xr:uid="{00000000-0005-0000-0000-0000D36F0000}"/>
    <cellStyle name="Hyperlink TOC 3. 2" xfId="28649" xr:uid="{00000000-0005-0000-0000-0000D46F0000}"/>
    <cellStyle name="Hyperlink TOC 4." xfId="28650" xr:uid="{00000000-0005-0000-0000-0000D56F0000}"/>
    <cellStyle name="Hyperlink TOC 4. 2" xfId="28651" xr:uid="{00000000-0005-0000-0000-0000D66F0000}"/>
    <cellStyle name="Input" xfId="12" builtinId="20" customBuiltin="1"/>
    <cellStyle name="Input 10" xfId="28652" xr:uid="{00000000-0005-0000-0000-0000D86F0000}"/>
    <cellStyle name="Input 10 10" xfId="28653" xr:uid="{00000000-0005-0000-0000-0000D96F0000}"/>
    <cellStyle name="Input 10 11" xfId="28654" xr:uid="{00000000-0005-0000-0000-0000DA6F0000}"/>
    <cellStyle name="Input 10 12" xfId="28655" xr:uid="{00000000-0005-0000-0000-0000DB6F0000}"/>
    <cellStyle name="Input 10 2" xfId="28656" xr:uid="{00000000-0005-0000-0000-0000DC6F0000}"/>
    <cellStyle name="Input 10 2 10" xfId="28657" xr:uid="{00000000-0005-0000-0000-0000DD6F0000}"/>
    <cellStyle name="Input 10 2 11" xfId="28658" xr:uid="{00000000-0005-0000-0000-0000DE6F0000}"/>
    <cellStyle name="Input 10 2 2" xfId="28659" xr:uid="{00000000-0005-0000-0000-0000DF6F0000}"/>
    <cellStyle name="Input 10 2 2 10" xfId="28660" xr:uid="{00000000-0005-0000-0000-0000E06F0000}"/>
    <cellStyle name="Input 10 2 2 11" xfId="28661" xr:uid="{00000000-0005-0000-0000-0000E16F0000}"/>
    <cellStyle name="Input 10 2 2 2" xfId="28662" xr:uid="{00000000-0005-0000-0000-0000E26F0000}"/>
    <cellStyle name="Input 10 2 2 3" xfId="28663" xr:uid="{00000000-0005-0000-0000-0000E36F0000}"/>
    <cellStyle name="Input 10 2 2 4" xfId="28664" xr:uid="{00000000-0005-0000-0000-0000E46F0000}"/>
    <cellStyle name="Input 10 2 2 5" xfId="28665" xr:uid="{00000000-0005-0000-0000-0000E56F0000}"/>
    <cellStyle name="Input 10 2 2 6" xfId="28666" xr:uid="{00000000-0005-0000-0000-0000E66F0000}"/>
    <cellStyle name="Input 10 2 2 7" xfId="28667" xr:uid="{00000000-0005-0000-0000-0000E76F0000}"/>
    <cellStyle name="Input 10 2 2 8" xfId="28668" xr:uid="{00000000-0005-0000-0000-0000E86F0000}"/>
    <cellStyle name="Input 10 2 2 9" xfId="28669" xr:uid="{00000000-0005-0000-0000-0000E96F0000}"/>
    <cellStyle name="Input 10 2 3" xfId="28670" xr:uid="{00000000-0005-0000-0000-0000EA6F0000}"/>
    <cellStyle name="Input 10 2 4" xfId="28671" xr:uid="{00000000-0005-0000-0000-0000EB6F0000}"/>
    <cellStyle name="Input 10 2 5" xfId="28672" xr:uid="{00000000-0005-0000-0000-0000EC6F0000}"/>
    <cellStyle name="Input 10 2 6" xfId="28673" xr:uid="{00000000-0005-0000-0000-0000ED6F0000}"/>
    <cellStyle name="Input 10 2 7" xfId="28674" xr:uid="{00000000-0005-0000-0000-0000EE6F0000}"/>
    <cellStyle name="Input 10 2 8" xfId="28675" xr:uid="{00000000-0005-0000-0000-0000EF6F0000}"/>
    <cellStyle name="Input 10 2 9" xfId="28676" xr:uid="{00000000-0005-0000-0000-0000F06F0000}"/>
    <cellStyle name="Input 10 3" xfId="28677" xr:uid="{00000000-0005-0000-0000-0000F16F0000}"/>
    <cellStyle name="Input 10 3 10" xfId="28678" xr:uid="{00000000-0005-0000-0000-0000F26F0000}"/>
    <cellStyle name="Input 10 3 11" xfId="28679" xr:uid="{00000000-0005-0000-0000-0000F36F0000}"/>
    <cellStyle name="Input 10 3 2" xfId="28680" xr:uid="{00000000-0005-0000-0000-0000F46F0000}"/>
    <cellStyle name="Input 10 3 3" xfId="28681" xr:uid="{00000000-0005-0000-0000-0000F56F0000}"/>
    <cellStyle name="Input 10 3 4" xfId="28682" xr:uid="{00000000-0005-0000-0000-0000F66F0000}"/>
    <cellStyle name="Input 10 3 5" xfId="28683" xr:uid="{00000000-0005-0000-0000-0000F76F0000}"/>
    <cellStyle name="Input 10 3 6" xfId="28684" xr:uid="{00000000-0005-0000-0000-0000F86F0000}"/>
    <cellStyle name="Input 10 3 7" xfId="28685" xr:uid="{00000000-0005-0000-0000-0000F96F0000}"/>
    <cellStyle name="Input 10 3 8" xfId="28686" xr:uid="{00000000-0005-0000-0000-0000FA6F0000}"/>
    <cellStyle name="Input 10 3 9" xfId="28687" xr:uid="{00000000-0005-0000-0000-0000FB6F0000}"/>
    <cellStyle name="Input 10 4" xfId="28688" xr:uid="{00000000-0005-0000-0000-0000FC6F0000}"/>
    <cellStyle name="Input 10 5" xfId="28689" xr:uid="{00000000-0005-0000-0000-0000FD6F0000}"/>
    <cellStyle name="Input 10 6" xfId="28690" xr:uid="{00000000-0005-0000-0000-0000FE6F0000}"/>
    <cellStyle name="Input 10 7" xfId="28691" xr:uid="{00000000-0005-0000-0000-0000FF6F0000}"/>
    <cellStyle name="Input 10 8" xfId="28692" xr:uid="{00000000-0005-0000-0000-000000700000}"/>
    <cellStyle name="Input 10 9" xfId="28693" xr:uid="{00000000-0005-0000-0000-000001700000}"/>
    <cellStyle name="Input 11" xfId="28694" xr:uid="{00000000-0005-0000-0000-000002700000}"/>
    <cellStyle name="Input 12" xfId="28695" xr:uid="{00000000-0005-0000-0000-000003700000}"/>
    <cellStyle name="Input 2" xfId="28696" xr:uid="{00000000-0005-0000-0000-000004700000}"/>
    <cellStyle name="Input 2 2" xfId="28697" xr:uid="{00000000-0005-0000-0000-000005700000}"/>
    <cellStyle name="Input 2 2 10" xfId="28698" xr:uid="{00000000-0005-0000-0000-000006700000}"/>
    <cellStyle name="Input 2 2 11" xfId="28699" xr:uid="{00000000-0005-0000-0000-000007700000}"/>
    <cellStyle name="Input 2 2 12" xfId="28700" xr:uid="{00000000-0005-0000-0000-000008700000}"/>
    <cellStyle name="Input 2 2 13" xfId="28701" xr:uid="{00000000-0005-0000-0000-000009700000}"/>
    <cellStyle name="Input 2 2 2" xfId="28702" xr:uid="{00000000-0005-0000-0000-00000A700000}"/>
    <cellStyle name="Input 2 2 2 10" xfId="28703" xr:uid="{00000000-0005-0000-0000-00000B700000}"/>
    <cellStyle name="Input 2 2 2 11" xfId="28704" xr:uid="{00000000-0005-0000-0000-00000C700000}"/>
    <cellStyle name="Input 2 2 2 12" xfId="28705" xr:uid="{00000000-0005-0000-0000-00000D700000}"/>
    <cellStyle name="Input 2 2 2 2" xfId="28706" xr:uid="{00000000-0005-0000-0000-00000E700000}"/>
    <cellStyle name="Input 2 2 2 2 10" xfId="28707" xr:uid="{00000000-0005-0000-0000-00000F700000}"/>
    <cellStyle name="Input 2 2 2 2 11" xfId="28708" xr:uid="{00000000-0005-0000-0000-000010700000}"/>
    <cellStyle name="Input 2 2 2 2 2" xfId="28709" xr:uid="{00000000-0005-0000-0000-000011700000}"/>
    <cellStyle name="Input 2 2 2 2 2 10" xfId="28710" xr:uid="{00000000-0005-0000-0000-000012700000}"/>
    <cellStyle name="Input 2 2 2 2 2 11" xfId="28711" xr:uid="{00000000-0005-0000-0000-000013700000}"/>
    <cellStyle name="Input 2 2 2 2 2 2" xfId="28712" xr:uid="{00000000-0005-0000-0000-000014700000}"/>
    <cellStyle name="Input 2 2 2 2 2 3" xfId="28713" xr:uid="{00000000-0005-0000-0000-000015700000}"/>
    <cellStyle name="Input 2 2 2 2 2 4" xfId="28714" xr:uid="{00000000-0005-0000-0000-000016700000}"/>
    <cellStyle name="Input 2 2 2 2 2 5" xfId="28715" xr:uid="{00000000-0005-0000-0000-000017700000}"/>
    <cellStyle name="Input 2 2 2 2 2 6" xfId="28716" xr:uid="{00000000-0005-0000-0000-000018700000}"/>
    <cellStyle name="Input 2 2 2 2 2 7" xfId="28717" xr:uid="{00000000-0005-0000-0000-000019700000}"/>
    <cellStyle name="Input 2 2 2 2 2 8" xfId="28718" xr:uid="{00000000-0005-0000-0000-00001A700000}"/>
    <cellStyle name="Input 2 2 2 2 2 9" xfId="28719" xr:uid="{00000000-0005-0000-0000-00001B700000}"/>
    <cellStyle name="Input 2 2 2 2 3" xfId="28720" xr:uid="{00000000-0005-0000-0000-00001C700000}"/>
    <cellStyle name="Input 2 2 2 2 4" xfId="28721" xr:uid="{00000000-0005-0000-0000-00001D700000}"/>
    <cellStyle name="Input 2 2 2 2 5" xfId="28722" xr:uid="{00000000-0005-0000-0000-00001E700000}"/>
    <cellStyle name="Input 2 2 2 2 6" xfId="28723" xr:uid="{00000000-0005-0000-0000-00001F700000}"/>
    <cellStyle name="Input 2 2 2 2 7" xfId="28724" xr:uid="{00000000-0005-0000-0000-000020700000}"/>
    <cellStyle name="Input 2 2 2 2 8" xfId="28725" xr:uid="{00000000-0005-0000-0000-000021700000}"/>
    <cellStyle name="Input 2 2 2 2 9" xfId="28726" xr:uid="{00000000-0005-0000-0000-000022700000}"/>
    <cellStyle name="Input 2 2 2 3" xfId="28727" xr:uid="{00000000-0005-0000-0000-000023700000}"/>
    <cellStyle name="Input 2 2 2 3 10" xfId="28728" xr:uid="{00000000-0005-0000-0000-000024700000}"/>
    <cellStyle name="Input 2 2 2 3 11" xfId="28729" xr:uid="{00000000-0005-0000-0000-000025700000}"/>
    <cellStyle name="Input 2 2 2 3 2" xfId="28730" xr:uid="{00000000-0005-0000-0000-000026700000}"/>
    <cellStyle name="Input 2 2 2 3 3" xfId="28731" xr:uid="{00000000-0005-0000-0000-000027700000}"/>
    <cellStyle name="Input 2 2 2 3 4" xfId="28732" xr:uid="{00000000-0005-0000-0000-000028700000}"/>
    <cellStyle name="Input 2 2 2 3 5" xfId="28733" xr:uid="{00000000-0005-0000-0000-000029700000}"/>
    <cellStyle name="Input 2 2 2 3 6" xfId="28734" xr:uid="{00000000-0005-0000-0000-00002A700000}"/>
    <cellStyle name="Input 2 2 2 3 7" xfId="28735" xr:uid="{00000000-0005-0000-0000-00002B700000}"/>
    <cellStyle name="Input 2 2 2 3 8" xfId="28736" xr:uid="{00000000-0005-0000-0000-00002C700000}"/>
    <cellStyle name="Input 2 2 2 3 9" xfId="28737" xr:uid="{00000000-0005-0000-0000-00002D700000}"/>
    <cellStyle name="Input 2 2 2 4" xfId="28738" xr:uid="{00000000-0005-0000-0000-00002E700000}"/>
    <cellStyle name="Input 2 2 2 5" xfId="28739" xr:uid="{00000000-0005-0000-0000-00002F700000}"/>
    <cellStyle name="Input 2 2 2 6" xfId="28740" xr:uid="{00000000-0005-0000-0000-000030700000}"/>
    <cellStyle name="Input 2 2 2 7" xfId="28741" xr:uid="{00000000-0005-0000-0000-000031700000}"/>
    <cellStyle name="Input 2 2 2 8" xfId="28742" xr:uid="{00000000-0005-0000-0000-000032700000}"/>
    <cellStyle name="Input 2 2 2 9" xfId="28743" xr:uid="{00000000-0005-0000-0000-000033700000}"/>
    <cellStyle name="Input 2 2 3" xfId="28744" xr:uid="{00000000-0005-0000-0000-000034700000}"/>
    <cellStyle name="Input 2 2 3 10" xfId="28745" xr:uid="{00000000-0005-0000-0000-000035700000}"/>
    <cellStyle name="Input 2 2 3 11" xfId="28746" xr:uid="{00000000-0005-0000-0000-000036700000}"/>
    <cellStyle name="Input 2 2 3 2" xfId="28747" xr:uid="{00000000-0005-0000-0000-000037700000}"/>
    <cellStyle name="Input 2 2 3 2 10" xfId="28748" xr:uid="{00000000-0005-0000-0000-000038700000}"/>
    <cellStyle name="Input 2 2 3 2 11" xfId="28749" xr:uid="{00000000-0005-0000-0000-000039700000}"/>
    <cellStyle name="Input 2 2 3 2 2" xfId="28750" xr:uid="{00000000-0005-0000-0000-00003A700000}"/>
    <cellStyle name="Input 2 2 3 2 3" xfId="28751" xr:uid="{00000000-0005-0000-0000-00003B700000}"/>
    <cellStyle name="Input 2 2 3 2 4" xfId="28752" xr:uid="{00000000-0005-0000-0000-00003C700000}"/>
    <cellStyle name="Input 2 2 3 2 5" xfId="28753" xr:uid="{00000000-0005-0000-0000-00003D700000}"/>
    <cellStyle name="Input 2 2 3 2 6" xfId="28754" xr:uid="{00000000-0005-0000-0000-00003E700000}"/>
    <cellStyle name="Input 2 2 3 2 7" xfId="28755" xr:uid="{00000000-0005-0000-0000-00003F700000}"/>
    <cellStyle name="Input 2 2 3 2 8" xfId="28756" xr:uid="{00000000-0005-0000-0000-000040700000}"/>
    <cellStyle name="Input 2 2 3 2 9" xfId="28757" xr:uid="{00000000-0005-0000-0000-000041700000}"/>
    <cellStyle name="Input 2 2 3 3" xfId="28758" xr:uid="{00000000-0005-0000-0000-000042700000}"/>
    <cellStyle name="Input 2 2 3 4" xfId="28759" xr:uid="{00000000-0005-0000-0000-000043700000}"/>
    <cellStyle name="Input 2 2 3 5" xfId="28760" xr:uid="{00000000-0005-0000-0000-000044700000}"/>
    <cellStyle name="Input 2 2 3 6" xfId="28761" xr:uid="{00000000-0005-0000-0000-000045700000}"/>
    <cellStyle name="Input 2 2 3 7" xfId="28762" xr:uid="{00000000-0005-0000-0000-000046700000}"/>
    <cellStyle name="Input 2 2 3 8" xfId="28763" xr:uid="{00000000-0005-0000-0000-000047700000}"/>
    <cellStyle name="Input 2 2 3 9" xfId="28764" xr:uid="{00000000-0005-0000-0000-000048700000}"/>
    <cellStyle name="Input 2 2 4" xfId="28765" xr:uid="{00000000-0005-0000-0000-000049700000}"/>
    <cellStyle name="Input 2 2 4 10" xfId="28766" xr:uid="{00000000-0005-0000-0000-00004A700000}"/>
    <cellStyle name="Input 2 2 4 11" xfId="28767" xr:uid="{00000000-0005-0000-0000-00004B700000}"/>
    <cellStyle name="Input 2 2 4 2" xfId="28768" xr:uid="{00000000-0005-0000-0000-00004C700000}"/>
    <cellStyle name="Input 2 2 4 3" xfId="28769" xr:uid="{00000000-0005-0000-0000-00004D700000}"/>
    <cellStyle name="Input 2 2 4 4" xfId="28770" xr:uid="{00000000-0005-0000-0000-00004E700000}"/>
    <cellStyle name="Input 2 2 4 5" xfId="28771" xr:uid="{00000000-0005-0000-0000-00004F700000}"/>
    <cellStyle name="Input 2 2 4 6" xfId="28772" xr:uid="{00000000-0005-0000-0000-000050700000}"/>
    <cellStyle name="Input 2 2 4 7" xfId="28773" xr:uid="{00000000-0005-0000-0000-000051700000}"/>
    <cellStyle name="Input 2 2 4 8" xfId="28774" xr:uid="{00000000-0005-0000-0000-000052700000}"/>
    <cellStyle name="Input 2 2 4 9" xfId="28775" xr:uid="{00000000-0005-0000-0000-000053700000}"/>
    <cellStyle name="Input 2 2 5" xfId="28776" xr:uid="{00000000-0005-0000-0000-000054700000}"/>
    <cellStyle name="Input 2 2 6" xfId="28777" xr:uid="{00000000-0005-0000-0000-000055700000}"/>
    <cellStyle name="Input 2 2 7" xfId="28778" xr:uid="{00000000-0005-0000-0000-000056700000}"/>
    <cellStyle name="Input 2 2 8" xfId="28779" xr:uid="{00000000-0005-0000-0000-000057700000}"/>
    <cellStyle name="Input 2 2 9" xfId="28780" xr:uid="{00000000-0005-0000-0000-000058700000}"/>
    <cellStyle name="Input 2 3" xfId="28781" xr:uid="{00000000-0005-0000-0000-000059700000}"/>
    <cellStyle name="Input 2 3 10" xfId="28782" xr:uid="{00000000-0005-0000-0000-00005A700000}"/>
    <cellStyle name="Input 2 3 11" xfId="28783" xr:uid="{00000000-0005-0000-0000-00005B700000}"/>
    <cellStyle name="Input 2 3 12" xfId="28784" xr:uid="{00000000-0005-0000-0000-00005C700000}"/>
    <cellStyle name="Input 2 3 13" xfId="28785" xr:uid="{00000000-0005-0000-0000-00005D700000}"/>
    <cellStyle name="Input 2 3 2" xfId="28786" xr:uid="{00000000-0005-0000-0000-00005E700000}"/>
    <cellStyle name="Input 2 3 2 10" xfId="28787" xr:uid="{00000000-0005-0000-0000-00005F700000}"/>
    <cellStyle name="Input 2 3 2 11" xfId="28788" xr:uid="{00000000-0005-0000-0000-000060700000}"/>
    <cellStyle name="Input 2 3 2 12" xfId="28789" xr:uid="{00000000-0005-0000-0000-000061700000}"/>
    <cellStyle name="Input 2 3 2 2" xfId="28790" xr:uid="{00000000-0005-0000-0000-000062700000}"/>
    <cellStyle name="Input 2 3 2 2 10" xfId="28791" xr:uid="{00000000-0005-0000-0000-000063700000}"/>
    <cellStyle name="Input 2 3 2 2 11" xfId="28792" xr:uid="{00000000-0005-0000-0000-000064700000}"/>
    <cellStyle name="Input 2 3 2 2 2" xfId="28793" xr:uid="{00000000-0005-0000-0000-000065700000}"/>
    <cellStyle name="Input 2 3 2 2 2 10" xfId="28794" xr:uid="{00000000-0005-0000-0000-000066700000}"/>
    <cellStyle name="Input 2 3 2 2 2 11" xfId="28795" xr:uid="{00000000-0005-0000-0000-000067700000}"/>
    <cellStyle name="Input 2 3 2 2 2 2" xfId="28796" xr:uid="{00000000-0005-0000-0000-000068700000}"/>
    <cellStyle name="Input 2 3 2 2 2 3" xfId="28797" xr:uid="{00000000-0005-0000-0000-000069700000}"/>
    <cellStyle name="Input 2 3 2 2 2 4" xfId="28798" xr:uid="{00000000-0005-0000-0000-00006A700000}"/>
    <cellStyle name="Input 2 3 2 2 2 5" xfId="28799" xr:uid="{00000000-0005-0000-0000-00006B700000}"/>
    <cellStyle name="Input 2 3 2 2 2 6" xfId="28800" xr:uid="{00000000-0005-0000-0000-00006C700000}"/>
    <cellStyle name="Input 2 3 2 2 2 7" xfId="28801" xr:uid="{00000000-0005-0000-0000-00006D700000}"/>
    <cellStyle name="Input 2 3 2 2 2 8" xfId="28802" xr:uid="{00000000-0005-0000-0000-00006E700000}"/>
    <cellStyle name="Input 2 3 2 2 2 9" xfId="28803" xr:uid="{00000000-0005-0000-0000-00006F700000}"/>
    <cellStyle name="Input 2 3 2 2 3" xfId="28804" xr:uid="{00000000-0005-0000-0000-000070700000}"/>
    <cellStyle name="Input 2 3 2 2 4" xfId="28805" xr:uid="{00000000-0005-0000-0000-000071700000}"/>
    <cellStyle name="Input 2 3 2 2 5" xfId="28806" xr:uid="{00000000-0005-0000-0000-000072700000}"/>
    <cellStyle name="Input 2 3 2 2 6" xfId="28807" xr:uid="{00000000-0005-0000-0000-000073700000}"/>
    <cellStyle name="Input 2 3 2 2 7" xfId="28808" xr:uid="{00000000-0005-0000-0000-000074700000}"/>
    <cellStyle name="Input 2 3 2 2 8" xfId="28809" xr:uid="{00000000-0005-0000-0000-000075700000}"/>
    <cellStyle name="Input 2 3 2 2 9" xfId="28810" xr:uid="{00000000-0005-0000-0000-000076700000}"/>
    <cellStyle name="Input 2 3 2 3" xfId="28811" xr:uid="{00000000-0005-0000-0000-000077700000}"/>
    <cellStyle name="Input 2 3 2 3 10" xfId="28812" xr:uid="{00000000-0005-0000-0000-000078700000}"/>
    <cellStyle name="Input 2 3 2 3 11" xfId="28813" xr:uid="{00000000-0005-0000-0000-000079700000}"/>
    <cellStyle name="Input 2 3 2 3 2" xfId="28814" xr:uid="{00000000-0005-0000-0000-00007A700000}"/>
    <cellStyle name="Input 2 3 2 3 3" xfId="28815" xr:uid="{00000000-0005-0000-0000-00007B700000}"/>
    <cellStyle name="Input 2 3 2 3 4" xfId="28816" xr:uid="{00000000-0005-0000-0000-00007C700000}"/>
    <cellStyle name="Input 2 3 2 3 5" xfId="28817" xr:uid="{00000000-0005-0000-0000-00007D700000}"/>
    <cellStyle name="Input 2 3 2 3 6" xfId="28818" xr:uid="{00000000-0005-0000-0000-00007E700000}"/>
    <cellStyle name="Input 2 3 2 3 7" xfId="28819" xr:uid="{00000000-0005-0000-0000-00007F700000}"/>
    <cellStyle name="Input 2 3 2 3 8" xfId="28820" xr:uid="{00000000-0005-0000-0000-000080700000}"/>
    <cellStyle name="Input 2 3 2 3 9" xfId="28821" xr:uid="{00000000-0005-0000-0000-000081700000}"/>
    <cellStyle name="Input 2 3 2 4" xfId="28822" xr:uid="{00000000-0005-0000-0000-000082700000}"/>
    <cellStyle name="Input 2 3 2 5" xfId="28823" xr:uid="{00000000-0005-0000-0000-000083700000}"/>
    <cellStyle name="Input 2 3 2 6" xfId="28824" xr:uid="{00000000-0005-0000-0000-000084700000}"/>
    <cellStyle name="Input 2 3 2 7" xfId="28825" xr:uid="{00000000-0005-0000-0000-000085700000}"/>
    <cellStyle name="Input 2 3 2 8" xfId="28826" xr:uid="{00000000-0005-0000-0000-000086700000}"/>
    <cellStyle name="Input 2 3 2 9" xfId="28827" xr:uid="{00000000-0005-0000-0000-000087700000}"/>
    <cellStyle name="Input 2 3 3" xfId="28828" xr:uid="{00000000-0005-0000-0000-000088700000}"/>
    <cellStyle name="Input 2 3 3 10" xfId="28829" xr:uid="{00000000-0005-0000-0000-000089700000}"/>
    <cellStyle name="Input 2 3 3 11" xfId="28830" xr:uid="{00000000-0005-0000-0000-00008A700000}"/>
    <cellStyle name="Input 2 3 3 2" xfId="28831" xr:uid="{00000000-0005-0000-0000-00008B700000}"/>
    <cellStyle name="Input 2 3 3 2 10" xfId="28832" xr:uid="{00000000-0005-0000-0000-00008C700000}"/>
    <cellStyle name="Input 2 3 3 2 11" xfId="28833" xr:uid="{00000000-0005-0000-0000-00008D700000}"/>
    <cellStyle name="Input 2 3 3 2 2" xfId="28834" xr:uid="{00000000-0005-0000-0000-00008E700000}"/>
    <cellStyle name="Input 2 3 3 2 3" xfId="28835" xr:uid="{00000000-0005-0000-0000-00008F700000}"/>
    <cellStyle name="Input 2 3 3 2 4" xfId="28836" xr:uid="{00000000-0005-0000-0000-000090700000}"/>
    <cellStyle name="Input 2 3 3 2 5" xfId="28837" xr:uid="{00000000-0005-0000-0000-000091700000}"/>
    <cellStyle name="Input 2 3 3 2 6" xfId="28838" xr:uid="{00000000-0005-0000-0000-000092700000}"/>
    <cellStyle name="Input 2 3 3 2 7" xfId="28839" xr:uid="{00000000-0005-0000-0000-000093700000}"/>
    <cellStyle name="Input 2 3 3 2 8" xfId="28840" xr:uid="{00000000-0005-0000-0000-000094700000}"/>
    <cellStyle name="Input 2 3 3 2 9" xfId="28841" xr:uid="{00000000-0005-0000-0000-000095700000}"/>
    <cellStyle name="Input 2 3 3 3" xfId="28842" xr:uid="{00000000-0005-0000-0000-000096700000}"/>
    <cellStyle name="Input 2 3 3 4" xfId="28843" xr:uid="{00000000-0005-0000-0000-000097700000}"/>
    <cellStyle name="Input 2 3 3 5" xfId="28844" xr:uid="{00000000-0005-0000-0000-000098700000}"/>
    <cellStyle name="Input 2 3 3 6" xfId="28845" xr:uid="{00000000-0005-0000-0000-000099700000}"/>
    <cellStyle name="Input 2 3 3 7" xfId="28846" xr:uid="{00000000-0005-0000-0000-00009A700000}"/>
    <cellStyle name="Input 2 3 3 8" xfId="28847" xr:uid="{00000000-0005-0000-0000-00009B700000}"/>
    <cellStyle name="Input 2 3 3 9" xfId="28848" xr:uid="{00000000-0005-0000-0000-00009C700000}"/>
    <cellStyle name="Input 2 3 4" xfId="28849" xr:uid="{00000000-0005-0000-0000-00009D700000}"/>
    <cellStyle name="Input 2 3 4 10" xfId="28850" xr:uid="{00000000-0005-0000-0000-00009E700000}"/>
    <cellStyle name="Input 2 3 4 11" xfId="28851" xr:uid="{00000000-0005-0000-0000-00009F700000}"/>
    <cellStyle name="Input 2 3 4 2" xfId="28852" xr:uid="{00000000-0005-0000-0000-0000A0700000}"/>
    <cellStyle name="Input 2 3 4 3" xfId="28853" xr:uid="{00000000-0005-0000-0000-0000A1700000}"/>
    <cellStyle name="Input 2 3 4 4" xfId="28854" xr:uid="{00000000-0005-0000-0000-0000A2700000}"/>
    <cellStyle name="Input 2 3 4 5" xfId="28855" xr:uid="{00000000-0005-0000-0000-0000A3700000}"/>
    <cellStyle name="Input 2 3 4 6" xfId="28856" xr:uid="{00000000-0005-0000-0000-0000A4700000}"/>
    <cellStyle name="Input 2 3 4 7" xfId="28857" xr:uid="{00000000-0005-0000-0000-0000A5700000}"/>
    <cellStyle name="Input 2 3 4 8" xfId="28858" xr:uid="{00000000-0005-0000-0000-0000A6700000}"/>
    <cellStyle name="Input 2 3 4 9" xfId="28859" xr:uid="{00000000-0005-0000-0000-0000A7700000}"/>
    <cellStyle name="Input 2 3 5" xfId="28860" xr:uid="{00000000-0005-0000-0000-0000A8700000}"/>
    <cellStyle name="Input 2 3 6" xfId="28861" xr:uid="{00000000-0005-0000-0000-0000A9700000}"/>
    <cellStyle name="Input 2 3 7" xfId="28862" xr:uid="{00000000-0005-0000-0000-0000AA700000}"/>
    <cellStyle name="Input 2 3 8" xfId="28863" xr:uid="{00000000-0005-0000-0000-0000AB700000}"/>
    <cellStyle name="Input 2 3 9" xfId="28864" xr:uid="{00000000-0005-0000-0000-0000AC700000}"/>
    <cellStyle name="Input 2 4" xfId="28865" xr:uid="{00000000-0005-0000-0000-0000AD700000}"/>
    <cellStyle name="Input 2 4 10" xfId="28866" xr:uid="{00000000-0005-0000-0000-0000AE700000}"/>
    <cellStyle name="Input 2 4 11" xfId="28867" xr:uid="{00000000-0005-0000-0000-0000AF700000}"/>
    <cellStyle name="Input 2 4 12" xfId="28868" xr:uid="{00000000-0005-0000-0000-0000B0700000}"/>
    <cellStyle name="Input 2 4 13" xfId="28869" xr:uid="{00000000-0005-0000-0000-0000B1700000}"/>
    <cellStyle name="Input 2 4 2" xfId="28870" xr:uid="{00000000-0005-0000-0000-0000B2700000}"/>
    <cellStyle name="Input 2 4 2 10" xfId="28871" xr:uid="{00000000-0005-0000-0000-0000B3700000}"/>
    <cellStyle name="Input 2 4 2 11" xfId="28872" xr:uid="{00000000-0005-0000-0000-0000B4700000}"/>
    <cellStyle name="Input 2 4 2 12" xfId="28873" xr:uid="{00000000-0005-0000-0000-0000B5700000}"/>
    <cellStyle name="Input 2 4 2 2" xfId="28874" xr:uid="{00000000-0005-0000-0000-0000B6700000}"/>
    <cellStyle name="Input 2 4 2 2 10" xfId="28875" xr:uid="{00000000-0005-0000-0000-0000B7700000}"/>
    <cellStyle name="Input 2 4 2 2 11" xfId="28876" xr:uid="{00000000-0005-0000-0000-0000B8700000}"/>
    <cellStyle name="Input 2 4 2 2 2" xfId="28877" xr:uid="{00000000-0005-0000-0000-0000B9700000}"/>
    <cellStyle name="Input 2 4 2 2 2 10" xfId="28878" xr:uid="{00000000-0005-0000-0000-0000BA700000}"/>
    <cellStyle name="Input 2 4 2 2 2 11" xfId="28879" xr:uid="{00000000-0005-0000-0000-0000BB700000}"/>
    <cellStyle name="Input 2 4 2 2 2 2" xfId="28880" xr:uid="{00000000-0005-0000-0000-0000BC700000}"/>
    <cellStyle name="Input 2 4 2 2 2 3" xfId="28881" xr:uid="{00000000-0005-0000-0000-0000BD700000}"/>
    <cellStyle name="Input 2 4 2 2 2 4" xfId="28882" xr:uid="{00000000-0005-0000-0000-0000BE700000}"/>
    <cellStyle name="Input 2 4 2 2 2 5" xfId="28883" xr:uid="{00000000-0005-0000-0000-0000BF700000}"/>
    <cellStyle name="Input 2 4 2 2 2 6" xfId="28884" xr:uid="{00000000-0005-0000-0000-0000C0700000}"/>
    <cellStyle name="Input 2 4 2 2 2 7" xfId="28885" xr:uid="{00000000-0005-0000-0000-0000C1700000}"/>
    <cellStyle name="Input 2 4 2 2 2 8" xfId="28886" xr:uid="{00000000-0005-0000-0000-0000C2700000}"/>
    <cellStyle name="Input 2 4 2 2 2 9" xfId="28887" xr:uid="{00000000-0005-0000-0000-0000C3700000}"/>
    <cellStyle name="Input 2 4 2 2 3" xfId="28888" xr:uid="{00000000-0005-0000-0000-0000C4700000}"/>
    <cellStyle name="Input 2 4 2 2 4" xfId="28889" xr:uid="{00000000-0005-0000-0000-0000C5700000}"/>
    <cellStyle name="Input 2 4 2 2 5" xfId="28890" xr:uid="{00000000-0005-0000-0000-0000C6700000}"/>
    <cellStyle name="Input 2 4 2 2 6" xfId="28891" xr:uid="{00000000-0005-0000-0000-0000C7700000}"/>
    <cellStyle name="Input 2 4 2 2 7" xfId="28892" xr:uid="{00000000-0005-0000-0000-0000C8700000}"/>
    <cellStyle name="Input 2 4 2 2 8" xfId="28893" xr:uid="{00000000-0005-0000-0000-0000C9700000}"/>
    <cellStyle name="Input 2 4 2 2 9" xfId="28894" xr:uid="{00000000-0005-0000-0000-0000CA700000}"/>
    <cellStyle name="Input 2 4 2 3" xfId="28895" xr:uid="{00000000-0005-0000-0000-0000CB700000}"/>
    <cellStyle name="Input 2 4 2 3 10" xfId="28896" xr:uid="{00000000-0005-0000-0000-0000CC700000}"/>
    <cellStyle name="Input 2 4 2 3 11" xfId="28897" xr:uid="{00000000-0005-0000-0000-0000CD700000}"/>
    <cellStyle name="Input 2 4 2 3 2" xfId="28898" xr:uid="{00000000-0005-0000-0000-0000CE700000}"/>
    <cellStyle name="Input 2 4 2 3 3" xfId="28899" xr:uid="{00000000-0005-0000-0000-0000CF700000}"/>
    <cellStyle name="Input 2 4 2 3 4" xfId="28900" xr:uid="{00000000-0005-0000-0000-0000D0700000}"/>
    <cellStyle name="Input 2 4 2 3 5" xfId="28901" xr:uid="{00000000-0005-0000-0000-0000D1700000}"/>
    <cellStyle name="Input 2 4 2 3 6" xfId="28902" xr:uid="{00000000-0005-0000-0000-0000D2700000}"/>
    <cellStyle name="Input 2 4 2 3 7" xfId="28903" xr:uid="{00000000-0005-0000-0000-0000D3700000}"/>
    <cellStyle name="Input 2 4 2 3 8" xfId="28904" xr:uid="{00000000-0005-0000-0000-0000D4700000}"/>
    <cellStyle name="Input 2 4 2 3 9" xfId="28905" xr:uid="{00000000-0005-0000-0000-0000D5700000}"/>
    <cellStyle name="Input 2 4 2 4" xfId="28906" xr:uid="{00000000-0005-0000-0000-0000D6700000}"/>
    <cellStyle name="Input 2 4 2 5" xfId="28907" xr:uid="{00000000-0005-0000-0000-0000D7700000}"/>
    <cellStyle name="Input 2 4 2 6" xfId="28908" xr:uid="{00000000-0005-0000-0000-0000D8700000}"/>
    <cellStyle name="Input 2 4 2 7" xfId="28909" xr:uid="{00000000-0005-0000-0000-0000D9700000}"/>
    <cellStyle name="Input 2 4 2 8" xfId="28910" xr:uid="{00000000-0005-0000-0000-0000DA700000}"/>
    <cellStyle name="Input 2 4 2 9" xfId="28911" xr:uid="{00000000-0005-0000-0000-0000DB700000}"/>
    <cellStyle name="Input 2 4 3" xfId="28912" xr:uid="{00000000-0005-0000-0000-0000DC700000}"/>
    <cellStyle name="Input 2 4 3 10" xfId="28913" xr:uid="{00000000-0005-0000-0000-0000DD700000}"/>
    <cellStyle name="Input 2 4 3 11" xfId="28914" xr:uid="{00000000-0005-0000-0000-0000DE700000}"/>
    <cellStyle name="Input 2 4 3 2" xfId="28915" xr:uid="{00000000-0005-0000-0000-0000DF700000}"/>
    <cellStyle name="Input 2 4 3 2 10" xfId="28916" xr:uid="{00000000-0005-0000-0000-0000E0700000}"/>
    <cellStyle name="Input 2 4 3 2 11" xfId="28917" xr:uid="{00000000-0005-0000-0000-0000E1700000}"/>
    <cellStyle name="Input 2 4 3 2 2" xfId="28918" xr:uid="{00000000-0005-0000-0000-0000E2700000}"/>
    <cellStyle name="Input 2 4 3 2 3" xfId="28919" xr:uid="{00000000-0005-0000-0000-0000E3700000}"/>
    <cellStyle name="Input 2 4 3 2 4" xfId="28920" xr:uid="{00000000-0005-0000-0000-0000E4700000}"/>
    <cellStyle name="Input 2 4 3 2 5" xfId="28921" xr:uid="{00000000-0005-0000-0000-0000E5700000}"/>
    <cellStyle name="Input 2 4 3 2 6" xfId="28922" xr:uid="{00000000-0005-0000-0000-0000E6700000}"/>
    <cellStyle name="Input 2 4 3 2 7" xfId="28923" xr:uid="{00000000-0005-0000-0000-0000E7700000}"/>
    <cellStyle name="Input 2 4 3 2 8" xfId="28924" xr:uid="{00000000-0005-0000-0000-0000E8700000}"/>
    <cellStyle name="Input 2 4 3 2 9" xfId="28925" xr:uid="{00000000-0005-0000-0000-0000E9700000}"/>
    <cellStyle name="Input 2 4 3 3" xfId="28926" xr:uid="{00000000-0005-0000-0000-0000EA700000}"/>
    <cellStyle name="Input 2 4 3 4" xfId="28927" xr:uid="{00000000-0005-0000-0000-0000EB700000}"/>
    <cellStyle name="Input 2 4 3 5" xfId="28928" xr:uid="{00000000-0005-0000-0000-0000EC700000}"/>
    <cellStyle name="Input 2 4 3 6" xfId="28929" xr:uid="{00000000-0005-0000-0000-0000ED700000}"/>
    <cellStyle name="Input 2 4 3 7" xfId="28930" xr:uid="{00000000-0005-0000-0000-0000EE700000}"/>
    <cellStyle name="Input 2 4 3 8" xfId="28931" xr:uid="{00000000-0005-0000-0000-0000EF700000}"/>
    <cellStyle name="Input 2 4 3 9" xfId="28932" xr:uid="{00000000-0005-0000-0000-0000F0700000}"/>
    <cellStyle name="Input 2 4 4" xfId="28933" xr:uid="{00000000-0005-0000-0000-0000F1700000}"/>
    <cellStyle name="Input 2 4 4 10" xfId="28934" xr:uid="{00000000-0005-0000-0000-0000F2700000}"/>
    <cellStyle name="Input 2 4 4 11" xfId="28935" xr:uid="{00000000-0005-0000-0000-0000F3700000}"/>
    <cellStyle name="Input 2 4 4 2" xfId="28936" xr:uid="{00000000-0005-0000-0000-0000F4700000}"/>
    <cellStyle name="Input 2 4 4 3" xfId="28937" xr:uid="{00000000-0005-0000-0000-0000F5700000}"/>
    <cellStyle name="Input 2 4 4 4" xfId="28938" xr:uid="{00000000-0005-0000-0000-0000F6700000}"/>
    <cellStyle name="Input 2 4 4 5" xfId="28939" xr:uid="{00000000-0005-0000-0000-0000F7700000}"/>
    <cellStyle name="Input 2 4 4 6" xfId="28940" xr:uid="{00000000-0005-0000-0000-0000F8700000}"/>
    <cellStyle name="Input 2 4 4 7" xfId="28941" xr:uid="{00000000-0005-0000-0000-0000F9700000}"/>
    <cellStyle name="Input 2 4 4 8" xfId="28942" xr:uid="{00000000-0005-0000-0000-0000FA700000}"/>
    <cellStyle name="Input 2 4 4 9" xfId="28943" xr:uid="{00000000-0005-0000-0000-0000FB700000}"/>
    <cellStyle name="Input 2 4 5" xfId="28944" xr:uid="{00000000-0005-0000-0000-0000FC700000}"/>
    <cellStyle name="Input 2 4 6" xfId="28945" xr:uid="{00000000-0005-0000-0000-0000FD700000}"/>
    <cellStyle name="Input 2 4 7" xfId="28946" xr:uid="{00000000-0005-0000-0000-0000FE700000}"/>
    <cellStyle name="Input 2 4 8" xfId="28947" xr:uid="{00000000-0005-0000-0000-0000FF700000}"/>
    <cellStyle name="Input 2 4 9" xfId="28948" xr:uid="{00000000-0005-0000-0000-000000710000}"/>
    <cellStyle name="Input 2 5" xfId="28949" xr:uid="{00000000-0005-0000-0000-000001710000}"/>
    <cellStyle name="Input 2 5 10" xfId="28950" xr:uid="{00000000-0005-0000-0000-000002710000}"/>
    <cellStyle name="Input 2 5 11" xfId="28951" xr:uid="{00000000-0005-0000-0000-000003710000}"/>
    <cellStyle name="Input 2 5 12" xfId="28952" xr:uid="{00000000-0005-0000-0000-000004710000}"/>
    <cellStyle name="Input 2 5 13" xfId="28953" xr:uid="{00000000-0005-0000-0000-000005710000}"/>
    <cellStyle name="Input 2 5 2" xfId="28954" xr:uid="{00000000-0005-0000-0000-000006710000}"/>
    <cellStyle name="Input 2 5 2 10" xfId="28955" xr:uid="{00000000-0005-0000-0000-000007710000}"/>
    <cellStyle name="Input 2 5 2 11" xfId="28956" xr:uid="{00000000-0005-0000-0000-000008710000}"/>
    <cellStyle name="Input 2 5 2 12" xfId="28957" xr:uid="{00000000-0005-0000-0000-000009710000}"/>
    <cellStyle name="Input 2 5 2 2" xfId="28958" xr:uid="{00000000-0005-0000-0000-00000A710000}"/>
    <cellStyle name="Input 2 5 2 2 10" xfId="28959" xr:uid="{00000000-0005-0000-0000-00000B710000}"/>
    <cellStyle name="Input 2 5 2 2 11" xfId="28960" xr:uid="{00000000-0005-0000-0000-00000C710000}"/>
    <cellStyle name="Input 2 5 2 2 2" xfId="28961" xr:uid="{00000000-0005-0000-0000-00000D710000}"/>
    <cellStyle name="Input 2 5 2 2 2 10" xfId="28962" xr:uid="{00000000-0005-0000-0000-00000E710000}"/>
    <cellStyle name="Input 2 5 2 2 2 11" xfId="28963" xr:uid="{00000000-0005-0000-0000-00000F710000}"/>
    <cellStyle name="Input 2 5 2 2 2 2" xfId="28964" xr:uid="{00000000-0005-0000-0000-000010710000}"/>
    <cellStyle name="Input 2 5 2 2 2 3" xfId="28965" xr:uid="{00000000-0005-0000-0000-000011710000}"/>
    <cellStyle name="Input 2 5 2 2 2 4" xfId="28966" xr:uid="{00000000-0005-0000-0000-000012710000}"/>
    <cellStyle name="Input 2 5 2 2 2 5" xfId="28967" xr:uid="{00000000-0005-0000-0000-000013710000}"/>
    <cellStyle name="Input 2 5 2 2 2 6" xfId="28968" xr:uid="{00000000-0005-0000-0000-000014710000}"/>
    <cellStyle name="Input 2 5 2 2 2 7" xfId="28969" xr:uid="{00000000-0005-0000-0000-000015710000}"/>
    <cellStyle name="Input 2 5 2 2 2 8" xfId="28970" xr:uid="{00000000-0005-0000-0000-000016710000}"/>
    <cellStyle name="Input 2 5 2 2 2 9" xfId="28971" xr:uid="{00000000-0005-0000-0000-000017710000}"/>
    <cellStyle name="Input 2 5 2 2 3" xfId="28972" xr:uid="{00000000-0005-0000-0000-000018710000}"/>
    <cellStyle name="Input 2 5 2 2 4" xfId="28973" xr:uid="{00000000-0005-0000-0000-000019710000}"/>
    <cellStyle name="Input 2 5 2 2 5" xfId="28974" xr:uid="{00000000-0005-0000-0000-00001A710000}"/>
    <cellStyle name="Input 2 5 2 2 6" xfId="28975" xr:uid="{00000000-0005-0000-0000-00001B710000}"/>
    <cellStyle name="Input 2 5 2 2 7" xfId="28976" xr:uid="{00000000-0005-0000-0000-00001C710000}"/>
    <cellStyle name="Input 2 5 2 2 8" xfId="28977" xr:uid="{00000000-0005-0000-0000-00001D710000}"/>
    <cellStyle name="Input 2 5 2 2 9" xfId="28978" xr:uid="{00000000-0005-0000-0000-00001E710000}"/>
    <cellStyle name="Input 2 5 2 3" xfId="28979" xr:uid="{00000000-0005-0000-0000-00001F710000}"/>
    <cellStyle name="Input 2 5 2 3 10" xfId="28980" xr:uid="{00000000-0005-0000-0000-000020710000}"/>
    <cellStyle name="Input 2 5 2 3 11" xfId="28981" xr:uid="{00000000-0005-0000-0000-000021710000}"/>
    <cellStyle name="Input 2 5 2 3 2" xfId="28982" xr:uid="{00000000-0005-0000-0000-000022710000}"/>
    <cellStyle name="Input 2 5 2 3 3" xfId="28983" xr:uid="{00000000-0005-0000-0000-000023710000}"/>
    <cellStyle name="Input 2 5 2 3 4" xfId="28984" xr:uid="{00000000-0005-0000-0000-000024710000}"/>
    <cellStyle name="Input 2 5 2 3 5" xfId="28985" xr:uid="{00000000-0005-0000-0000-000025710000}"/>
    <cellStyle name="Input 2 5 2 3 6" xfId="28986" xr:uid="{00000000-0005-0000-0000-000026710000}"/>
    <cellStyle name="Input 2 5 2 3 7" xfId="28987" xr:uid="{00000000-0005-0000-0000-000027710000}"/>
    <cellStyle name="Input 2 5 2 3 8" xfId="28988" xr:uid="{00000000-0005-0000-0000-000028710000}"/>
    <cellStyle name="Input 2 5 2 3 9" xfId="28989" xr:uid="{00000000-0005-0000-0000-000029710000}"/>
    <cellStyle name="Input 2 5 2 4" xfId="28990" xr:uid="{00000000-0005-0000-0000-00002A710000}"/>
    <cellStyle name="Input 2 5 2 5" xfId="28991" xr:uid="{00000000-0005-0000-0000-00002B710000}"/>
    <cellStyle name="Input 2 5 2 6" xfId="28992" xr:uid="{00000000-0005-0000-0000-00002C710000}"/>
    <cellStyle name="Input 2 5 2 7" xfId="28993" xr:uid="{00000000-0005-0000-0000-00002D710000}"/>
    <cellStyle name="Input 2 5 2 8" xfId="28994" xr:uid="{00000000-0005-0000-0000-00002E710000}"/>
    <cellStyle name="Input 2 5 2 9" xfId="28995" xr:uid="{00000000-0005-0000-0000-00002F710000}"/>
    <cellStyle name="Input 2 5 3" xfId="28996" xr:uid="{00000000-0005-0000-0000-000030710000}"/>
    <cellStyle name="Input 2 5 3 10" xfId="28997" xr:uid="{00000000-0005-0000-0000-000031710000}"/>
    <cellStyle name="Input 2 5 3 11" xfId="28998" xr:uid="{00000000-0005-0000-0000-000032710000}"/>
    <cellStyle name="Input 2 5 3 2" xfId="28999" xr:uid="{00000000-0005-0000-0000-000033710000}"/>
    <cellStyle name="Input 2 5 3 2 10" xfId="29000" xr:uid="{00000000-0005-0000-0000-000034710000}"/>
    <cellStyle name="Input 2 5 3 2 11" xfId="29001" xr:uid="{00000000-0005-0000-0000-000035710000}"/>
    <cellStyle name="Input 2 5 3 2 2" xfId="29002" xr:uid="{00000000-0005-0000-0000-000036710000}"/>
    <cellStyle name="Input 2 5 3 2 3" xfId="29003" xr:uid="{00000000-0005-0000-0000-000037710000}"/>
    <cellStyle name="Input 2 5 3 2 4" xfId="29004" xr:uid="{00000000-0005-0000-0000-000038710000}"/>
    <cellStyle name="Input 2 5 3 2 5" xfId="29005" xr:uid="{00000000-0005-0000-0000-000039710000}"/>
    <cellStyle name="Input 2 5 3 2 6" xfId="29006" xr:uid="{00000000-0005-0000-0000-00003A710000}"/>
    <cellStyle name="Input 2 5 3 2 7" xfId="29007" xr:uid="{00000000-0005-0000-0000-00003B710000}"/>
    <cellStyle name="Input 2 5 3 2 8" xfId="29008" xr:uid="{00000000-0005-0000-0000-00003C710000}"/>
    <cellStyle name="Input 2 5 3 2 9" xfId="29009" xr:uid="{00000000-0005-0000-0000-00003D710000}"/>
    <cellStyle name="Input 2 5 3 3" xfId="29010" xr:uid="{00000000-0005-0000-0000-00003E710000}"/>
    <cellStyle name="Input 2 5 3 4" xfId="29011" xr:uid="{00000000-0005-0000-0000-00003F710000}"/>
    <cellStyle name="Input 2 5 3 5" xfId="29012" xr:uid="{00000000-0005-0000-0000-000040710000}"/>
    <cellStyle name="Input 2 5 3 6" xfId="29013" xr:uid="{00000000-0005-0000-0000-000041710000}"/>
    <cellStyle name="Input 2 5 3 7" xfId="29014" xr:uid="{00000000-0005-0000-0000-000042710000}"/>
    <cellStyle name="Input 2 5 3 8" xfId="29015" xr:uid="{00000000-0005-0000-0000-000043710000}"/>
    <cellStyle name="Input 2 5 3 9" xfId="29016" xr:uid="{00000000-0005-0000-0000-000044710000}"/>
    <cellStyle name="Input 2 5 4" xfId="29017" xr:uid="{00000000-0005-0000-0000-000045710000}"/>
    <cellStyle name="Input 2 5 4 10" xfId="29018" xr:uid="{00000000-0005-0000-0000-000046710000}"/>
    <cellStyle name="Input 2 5 4 11" xfId="29019" xr:uid="{00000000-0005-0000-0000-000047710000}"/>
    <cellStyle name="Input 2 5 4 2" xfId="29020" xr:uid="{00000000-0005-0000-0000-000048710000}"/>
    <cellStyle name="Input 2 5 4 3" xfId="29021" xr:uid="{00000000-0005-0000-0000-000049710000}"/>
    <cellStyle name="Input 2 5 4 4" xfId="29022" xr:uid="{00000000-0005-0000-0000-00004A710000}"/>
    <cellStyle name="Input 2 5 4 5" xfId="29023" xr:uid="{00000000-0005-0000-0000-00004B710000}"/>
    <cellStyle name="Input 2 5 4 6" xfId="29024" xr:uid="{00000000-0005-0000-0000-00004C710000}"/>
    <cellStyle name="Input 2 5 4 7" xfId="29025" xr:uid="{00000000-0005-0000-0000-00004D710000}"/>
    <cellStyle name="Input 2 5 4 8" xfId="29026" xr:uid="{00000000-0005-0000-0000-00004E710000}"/>
    <cellStyle name="Input 2 5 4 9" xfId="29027" xr:uid="{00000000-0005-0000-0000-00004F710000}"/>
    <cellStyle name="Input 2 5 5" xfId="29028" xr:uid="{00000000-0005-0000-0000-000050710000}"/>
    <cellStyle name="Input 2 5 6" xfId="29029" xr:uid="{00000000-0005-0000-0000-000051710000}"/>
    <cellStyle name="Input 2 5 7" xfId="29030" xr:uid="{00000000-0005-0000-0000-000052710000}"/>
    <cellStyle name="Input 2 5 8" xfId="29031" xr:uid="{00000000-0005-0000-0000-000053710000}"/>
    <cellStyle name="Input 2 5 9" xfId="29032" xr:uid="{00000000-0005-0000-0000-000054710000}"/>
    <cellStyle name="Input 2 6" xfId="29033" xr:uid="{00000000-0005-0000-0000-000055710000}"/>
    <cellStyle name="Input 2 6 10" xfId="29034" xr:uid="{00000000-0005-0000-0000-000056710000}"/>
    <cellStyle name="Input 2 6 11" xfId="29035" xr:uid="{00000000-0005-0000-0000-000057710000}"/>
    <cellStyle name="Input 2 6 12" xfId="29036" xr:uid="{00000000-0005-0000-0000-000058710000}"/>
    <cellStyle name="Input 2 6 13" xfId="29037" xr:uid="{00000000-0005-0000-0000-000059710000}"/>
    <cellStyle name="Input 2 6 2" xfId="29038" xr:uid="{00000000-0005-0000-0000-00005A710000}"/>
    <cellStyle name="Input 2 6 2 10" xfId="29039" xr:uid="{00000000-0005-0000-0000-00005B710000}"/>
    <cellStyle name="Input 2 6 2 11" xfId="29040" xr:uid="{00000000-0005-0000-0000-00005C710000}"/>
    <cellStyle name="Input 2 6 2 12" xfId="29041" xr:uid="{00000000-0005-0000-0000-00005D710000}"/>
    <cellStyle name="Input 2 6 2 2" xfId="29042" xr:uid="{00000000-0005-0000-0000-00005E710000}"/>
    <cellStyle name="Input 2 6 2 2 10" xfId="29043" xr:uid="{00000000-0005-0000-0000-00005F710000}"/>
    <cellStyle name="Input 2 6 2 2 11" xfId="29044" xr:uid="{00000000-0005-0000-0000-000060710000}"/>
    <cellStyle name="Input 2 6 2 2 2" xfId="29045" xr:uid="{00000000-0005-0000-0000-000061710000}"/>
    <cellStyle name="Input 2 6 2 2 2 10" xfId="29046" xr:uid="{00000000-0005-0000-0000-000062710000}"/>
    <cellStyle name="Input 2 6 2 2 2 11" xfId="29047" xr:uid="{00000000-0005-0000-0000-000063710000}"/>
    <cellStyle name="Input 2 6 2 2 2 2" xfId="29048" xr:uid="{00000000-0005-0000-0000-000064710000}"/>
    <cellStyle name="Input 2 6 2 2 2 3" xfId="29049" xr:uid="{00000000-0005-0000-0000-000065710000}"/>
    <cellStyle name="Input 2 6 2 2 2 4" xfId="29050" xr:uid="{00000000-0005-0000-0000-000066710000}"/>
    <cellStyle name="Input 2 6 2 2 2 5" xfId="29051" xr:uid="{00000000-0005-0000-0000-000067710000}"/>
    <cellStyle name="Input 2 6 2 2 2 6" xfId="29052" xr:uid="{00000000-0005-0000-0000-000068710000}"/>
    <cellStyle name="Input 2 6 2 2 2 7" xfId="29053" xr:uid="{00000000-0005-0000-0000-000069710000}"/>
    <cellStyle name="Input 2 6 2 2 2 8" xfId="29054" xr:uid="{00000000-0005-0000-0000-00006A710000}"/>
    <cellStyle name="Input 2 6 2 2 2 9" xfId="29055" xr:uid="{00000000-0005-0000-0000-00006B710000}"/>
    <cellStyle name="Input 2 6 2 2 3" xfId="29056" xr:uid="{00000000-0005-0000-0000-00006C710000}"/>
    <cellStyle name="Input 2 6 2 2 4" xfId="29057" xr:uid="{00000000-0005-0000-0000-00006D710000}"/>
    <cellStyle name="Input 2 6 2 2 5" xfId="29058" xr:uid="{00000000-0005-0000-0000-00006E710000}"/>
    <cellStyle name="Input 2 6 2 2 6" xfId="29059" xr:uid="{00000000-0005-0000-0000-00006F710000}"/>
    <cellStyle name="Input 2 6 2 2 7" xfId="29060" xr:uid="{00000000-0005-0000-0000-000070710000}"/>
    <cellStyle name="Input 2 6 2 2 8" xfId="29061" xr:uid="{00000000-0005-0000-0000-000071710000}"/>
    <cellStyle name="Input 2 6 2 2 9" xfId="29062" xr:uid="{00000000-0005-0000-0000-000072710000}"/>
    <cellStyle name="Input 2 6 2 3" xfId="29063" xr:uid="{00000000-0005-0000-0000-000073710000}"/>
    <cellStyle name="Input 2 6 2 3 10" xfId="29064" xr:uid="{00000000-0005-0000-0000-000074710000}"/>
    <cellStyle name="Input 2 6 2 3 11" xfId="29065" xr:uid="{00000000-0005-0000-0000-000075710000}"/>
    <cellStyle name="Input 2 6 2 3 2" xfId="29066" xr:uid="{00000000-0005-0000-0000-000076710000}"/>
    <cellStyle name="Input 2 6 2 3 3" xfId="29067" xr:uid="{00000000-0005-0000-0000-000077710000}"/>
    <cellStyle name="Input 2 6 2 3 4" xfId="29068" xr:uid="{00000000-0005-0000-0000-000078710000}"/>
    <cellStyle name="Input 2 6 2 3 5" xfId="29069" xr:uid="{00000000-0005-0000-0000-000079710000}"/>
    <cellStyle name="Input 2 6 2 3 6" xfId="29070" xr:uid="{00000000-0005-0000-0000-00007A710000}"/>
    <cellStyle name="Input 2 6 2 3 7" xfId="29071" xr:uid="{00000000-0005-0000-0000-00007B710000}"/>
    <cellStyle name="Input 2 6 2 3 8" xfId="29072" xr:uid="{00000000-0005-0000-0000-00007C710000}"/>
    <cellStyle name="Input 2 6 2 3 9" xfId="29073" xr:uid="{00000000-0005-0000-0000-00007D710000}"/>
    <cellStyle name="Input 2 6 2 4" xfId="29074" xr:uid="{00000000-0005-0000-0000-00007E710000}"/>
    <cellStyle name="Input 2 6 2 5" xfId="29075" xr:uid="{00000000-0005-0000-0000-00007F710000}"/>
    <cellStyle name="Input 2 6 2 6" xfId="29076" xr:uid="{00000000-0005-0000-0000-000080710000}"/>
    <cellStyle name="Input 2 6 2 7" xfId="29077" xr:uid="{00000000-0005-0000-0000-000081710000}"/>
    <cellStyle name="Input 2 6 2 8" xfId="29078" xr:uid="{00000000-0005-0000-0000-000082710000}"/>
    <cellStyle name="Input 2 6 2 9" xfId="29079" xr:uid="{00000000-0005-0000-0000-000083710000}"/>
    <cellStyle name="Input 2 6 3" xfId="29080" xr:uid="{00000000-0005-0000-0000-000084710000}"/>
    <cellStyle name="Input 2 6 3 10" xfId="29081" xr:uid="{00000000-0005-0000-0000-000085710000}"/>
    <cellStyle name="Input 2 6 3 11" xfId="29082" xr:uid="{00000000-0005-0000-0000-000086710000}"/>
    <cellStyle name="Input 2 6 3 2" xfId="29083" xr:uid="{00000000-0005-0000-0000-000087710000}"/>
    <cellStyle name="Input 2 6 3 2 10" xfId="29084" xr:uid="{00000000-0005-0000-0000-000088710000}"/>
    <cellStyle name="Input 2 6 3 2 11" xfId="29085" xr:uid="{00000000-0005-0000-0000-000089710000}"/>
    <cellStyle name="Input 2 6 3 2 2" xfId="29086" xr:uid="{00000000-0005-0000-0000-00008A710000}"/>
    <cellStyle name="Input 2 6 3 2 3" xfId="29087" xr:uid="{00000000-0005-0000-0000-00008B710000}"/>
    <cellStyle name="Input 2 6 3 2 4" xfId="29088" xr:uid="{00000000-0005-0000-0000-00008C710000}"/>
    <cellStyle name="Input 2 6 3 2 5" xfId="29089" xr:uid="{00000000-0005-0000-0000-00008D710000}"/>
    <cellStyle name="Input 2 6 3 2 6" xfId="29090" xr:uid="{00000000-0005-0000-0000-00008E710000}"/>
    <cellStyle name="Input 2 6 3 2 7" xfId="29091" xr:uid="{00000000-0005-0000-0000-00008F710000}"/>
    <cellStyle name="Input 2 6 3 2 8" xfId="29092" xr:uid="{00000000-0005-0000-0000-000090710000}"/>
    <cellStyle name="Input 2 6 3 2 9" xfId="29093" xr:uid="{00000000-0005-0000-0000-000091710000}"/>
    <cellStyle name="Input 2 6 3 3" xfId="29094" xr:uid="{00000000-0005-0000-0000-000092710000}"/>
    <cellStyle name="Input 2 6 3 4" xfId="29095" xr:uid="{00000000-0005-0000-0000-000093710000}"/>
    <cellStyle name="Input 2 6 3 5" xfId="29096" xr:uid="{00000000-0005-0000-0000-000094710000}"/>
    <cellStyle name="Input 2 6 3 6" xfId="29097" xr:uid="{00000000-0005-0000-0000-000095710000}"/>
    <cellStyle name="Input 2 6 3 7" xfId="29098" xr:uid="{00000000-0005-0000-0000-000096710000}"/>
    <cellStyle name="Input 2 6 3 8" xfId="29099" xr:uid="{00000000-0005-0000-0000-000097710000}"/>
    <cellStyle name="Input 2 6 3 9" xfId="29100" xr:uid="{00000000-0005-0000-0000-000098710000}"/>
    <cellStyle name="Input 2 6 4" xfId="29101" xr:uid="{00000000-0005-0000-0000-000099710000}"/>
    <cellStyle name="Input 2 6 4 10" xfId="29102" xr:uid="{00000000-0005-0000-0000-00009A710000}"/>
    <cellStyle name="Input 2 6 4 11" xfId="29103" xr:uid="{00000000-0005-0000-0000-00009B710000}"/>
    <cellStyle name="Input 2 6 4 2" xfId="29104" xr:uid="{00000000-0005-0000-0000-00009C710000}"/>
    <cellStyle name="Input 2 6 4 3" xfId="29105" xr:uid="{00000000-0005-0000-0000-00009D710000}"/>
    <cellStyle name="Input 2 6 4 4" xfId="29106" xr:uid="{00000000-0005-0000-0000-00009E710000}"/>
    <cellStyle name="Input 2 6 4 5" xfId="29107" xr:uid="{00000000-0005-0000-0000-00009F710000}"/>
    <cellStyle name="Input 2 6 4 6" xfId="29108" xr:uid="{00000000-0005-0000-0000-0000A0710000}"/>
    <cellStyle name="Input 2 6 4 7" xfId="29109" xr:uid="{00000000-0005-0000-0000-0000A1710000}"/>
    <cellStyle name="Input 2 6 4 8" xfId="29110" xr:uid="{00000000-0005-0000-0000-0000A2710000}"/>
    <cellStyle name="Input 2 6 4 9" xfId="29111" xr:uid="{00000000-0005-0000-0000-0000A3710000}"/>
    <cellStyle name="Input 2 6 5" xfId="29112" xr:uid="{00000000-0005-0000-0000-0000A4710000}"/>
    <cellStyle name="Input 2 6 6" xfId="29113" xr:uid="{00000000-0005-0000-0000-0000A5710000}"/>
    <cellStyle name="Input 2 6 7" xfId="29114" xr:uid="{00000000-0005-0000-0000-0000A6710000}"/>
    <cellStyle name="Input 2 6 8" xfId="29115" xr:uid="{00000000-0005-0000-0000-0000A7710000}"/>
    <cellStyle name="Input 2 6 9" xfId="29116" xr:uid="{00000000-0005-0000-0000-0000A8710000}"/>
    <cellStyle name="Input 2 7" xfId="29117" xr:uid="{00000000-0005-0000-0000-0000A9710000}"/>
    <cellStyle name="Input 2 7 10" xfId="29118" xr:uid="{00000000-0005-0000-0000-0000AA710000}"/>
    <cellStyle name="Input 2 7 11" xfId="29119" xr:uid="{00000000-0005-0000-0000-0000AB710000}"/>
    <cellStyle name="Input 2 7 12" xfId="29120" xr:uid="{00000000-0005-0000-0000-0000AC710000}"/>
    <cellStyle name="Input 2 7 13" xfId="29121" xr:uid="{00000000-0005-0000-0000-0000AD710000}"/>
    <cellStyle name="Input 2 7 2" xfId="29122" xr:uid="{00000000-0005-0000-0000-0000AE710000}"/>
    <cellStyle name="Input 2 7 2 10" xfId="29123" xr:uid="{00000000-0005-0000-0000-0000AF710000}"/>
    <cellStyle name="Input 2 7 2 11" xfId="29124" xr:uid="{00000000-0005-0000-0000-0000B0710000}"/>
    <cellStyle name="Input 2 7 2 12" xfId="29125" xr:uid="{00000000-0005-0000-0000-0000B1710000}"/>
    <cellStyle name="Input 2 7 2 2" xfId="29126" xr:uid="{00000000-0005-0000-0000-0000B2710000}"/>
    <cellStyle name="Input 2 7 2 2 10" xfId="29127" xr:uid="{00000000-0005-0000-0000-0000B3710000}"/>
    <cellStyle name="Input 2 7 2 2 11" xfId="29128" xr:uid="{00000000-0005-0000-0000-0000B4710000}"/>
    <cellStyle name="Input 2 7 2 2 2" xfId="29129" xr:uid="{00000000-0005-0000-0000-0000B5710000}"/>
    <cellStyle name="Input 2 7 2 2 2 10" xfId="29130" xr:uid="{00000000-0005-0000-0000-0000B6710000}"/>
    <cellStyle name="Input 2 7 2 2 2 11" xfId="29131" xr:uid="{00000000-0005-0000-0000-0000B7710000}"/>
    <cellStyle name="Input 2 7 2 2 2 2" xfId="29132" xr:uid="{00000000-0005-0000-0000-0000B8710000}"/>
    <cellStyle name="Input 2 7 2 2 2 3" xfId="29133" xr:uid="{00000000-0005-0000-0000-0000B9710000}"/>
    <cellStyle name="Input 2 7 2 2 2 4" xfId="29134" xr:uid="{00000000-0005-0000-0000-0000BA710000}"/>
    <cellStyle name="Input 2 7 2 2 2 5" xfId="29135" xr:uid="{00000000-0005-0000-0000-0000BB710000}"/>
    <cellStyle name="Input 2 7 2 2 2 6" xfId="29136" xr:uid="{00000000-0005-0000-0000-0000BC710000}"/>
    <cellStyle name="Input 2 7 2 2 2 7" xfId="29137" xr:uid="{00000000-0005-0000-0000-0000BD710000}"/>
    <cellStyle name="Input 2 7 2 2 2 8" xfId="29138" xr:uid="{00000000-0005-0000-0000-0000BE710000}"/>
    <cellStyle name="Input 2 7 2 2 2 9" xfId="29139" xr:uid="{00000000-0005-0000-0000-0000BF710000}"/>
    <cellStyle name="Input 2 7 2 2 3" xfId="29140" xr:uid="{00000000-0005-0000-0000-0000C0710000}"/>
    <cellStyle name="Input 2 7 2 2 4" xfId="29141" xr:uid="{00000000-0005-0000-0000-0000C1710000}"/>
    <cellStyle name="Input 2 7 2 2 5" xfId="29142" xr:uid="{00000000-0005-0000-0000-0000C2710000}"/>
    <cellStyle name="Input 2 7 2 2 6" xfId="29143" xr:uid="{00000000-0005-0000-0000-0000C3710000}"/>
    <cellStyle name="Input 2 7 2 2 7" xfId="29144" xr:uid="{00000000-0005-0000-0000-0000C4710000}"/>
    <cellStyle name="Input 2 7 2 2 8" xfId="29145" xr:uid="{00000000-0005-0000-0000-0000C5710000}"/>
    <cellStyle name="Input 2 7 2 2 9" xfId="29146" xr:uid="{00000000-0005-0000-0000-0000C6710000}"/>
    <cellStyle name="Input 2 7 2 3" xfId="29147" xr:uid="{00000000-0005-0000-0000-0000C7710000}"/>
    <cellStyle name="Input 2 7 2 3 10" xfId="29148" xr:uid="{00000000-0005-0000-0000-0000C8710000}"/>
    <cellStyle name="Input 2 7 2 3 11" xfId="29149" xr:uid="{00000000-0005-0000-0000-0000C9710000}"/>
    <cellStyle name="Input 2 7 2 3 2" xfId="29150" xr:uid="{00000000-0005-0000-0000-0000CA710000}"/>
    <cellStyle name="Input 2 7 2 3 3" xfId="29151" xr:uid="{00000000-0005-0000-0000-0000CB710000}"/>
    <cellStyle name="Input 2 7 2 3 4" xfId="29152" xr:uid="{00000000-0005-0000-0000-0000CC710000}"/>
    <cellStyle name="Input 2 7 2 3 5" xfId="29153" xr:uid="{00000000-0005-0000-0000-0000CD710000}"/>
    <cellStyle name="Input 2 7 2 3 6" xfId="29154" xr:uid="{00000000-0005-0000-0000-0000CE710000}"/>
    <cellStyle name="Input 2 7 2 3 7" xfId="29155" xr:uid="{00000000-0005-0000-0000-0000CF710000}"/>
    <cellStyle name="Input 2 7 2 3 8" xfId="29156" xr:uid="{00000000-0005-0000-0000-0000D0710000}"/>
    <cellStyle name="Input 2 7 2 3 9" xfId="29157" xr:uid="{00000000-0005-0000-0000-0000D1710000}"/>
    <cellStyle name="Input 2 7 2 4" xfId="29158" xr:uid="{00000000-0005-0000-0000-0000D2710000}"/>
    <cellStyle name="Input 2 7 2 5" xfId="29159" xr:uid="{00000000-0005-0000-0000-0000D3710000}"/>
    <cellStyle name="Input 2 7 2 6" xfId="29160" xr:uid="{00000000-0005-0000-0000-0000D4710000}"/>
    <cellStyle name="Input 2 7 2 7" xfId="29161" xr:uid="{00000000-0005-0000-0000-0000D5710000}"/>
    <cellStyle name="Input 2 7 2 8" xfId="29162" xr:uid="{00000000-0005-0000-0000-0000D6710000}"/>
    <cellStyle name="Input 2 7 2 9" xfId="29163" xr:uid="{00000000-0005-0000-0000-0000D7710000}"/>
    <cellStyle name="Input 2 7 3" xfId="29164" xr:uid="{00000000-0005-0000-0000-0000D8710000}"/>
    <cellStyle name="Input 2 7 3 10" xfId="29165" xr:uid="{00000000-0005-0000-0000-0000D9710000}"/>
    <cellStyle name="Input 2 7 3 11" xfId="29166" xr:uid="{00000000-0005-0000-0000-0000DA710000}"/>
    <cellStyle name="Input 2 7 3 2" xfId="29167" xr:uid="{00000000-0005-0000-0000-0000DB710000}"/>
    <cellStyle name="Input 2 7 3 2 10" xfId="29168" xr:uid="{00000000-0005-0000-0000-0000DC710000}"/>
    <cellStyle name="Input 2 7 3 2 11" xfId="29169" xr:uid="{00000000-0005-0000-0000-0000DD710000}"/>
    <cellStyle name="Input 2 7 3 2 2" xfId="29170" xr:uid="{00000000-0005-0000-0000-0000DE710000}"/>
    <cellStyle name="Input 2 7 3 2 3" xfId="29171" xr:uid="{00000000-0005-0000-0000-0000DF710000}"/>
    <cellStyle name="Input 2 7 3 2 4" xfId="29172" xr:uid="{00000000-0005-0000-0000-0000E0710000}"/>
    <cellStyle name="Input 2 7 3 2 5" xfId="29173" xr:uid="{00000000-0005-0000-0000-0000E1710000}"/>
    <cellStyle name="Input 2 7 3 2 6" xfId="29174" xr:uid="{00000000-0005-0000-0000-0000E2710000}"/>
    <cellStyle name="Input 2 7 3 2 7" xfId="29175" xr:uid="{00000000-0005-0000-0000-0000E3710000}"/>
    <cellStyle name="Input 2 7 3 2 8" xfId="29176" xr:uid="{00000000-0005-0000-0000-0000E4710000}"/>
    <cellStyle name="Input 2 7 3 2 9" xfId="29177" xr:uid="{00000000-0005-0000-0000-0000E5710000}"/>
    <cellStyle name="Input 2 7 3 3" xfId="29178" xr:uid="{00000000-0005-0000-0000-0000E6710000}"/>
    <cellStyle name="Input 2 7 3 4" xfId="29179" xr:uid="{00000000-0005-0000-0000-0000E7710000}"/>
    <cellStyle name="Input 2 7 3 5" xfId="29180" xr:uid="{00000000-0005-0000-0000-0000E8710000}"/>
    <cellStyle name="Input 2 7 3 6" xfId="29181" xr:uid="{00000000-0005-0000-0000-0000E9710000}"/>
    <cellStyle name="Input 2 7 3 7" xfId="29182" xr:uid="{00000000-0005-0000-0000-0000EA710000}"/>
    <cellStyle name="Input 2 7 3 8" xfId="29183" xr:uid="{00000000-0005-0000-0000-0000EB710000}"/>
    <cellStyle name="Input 2 7 3 9" xfId="29184" xr:uid="{00000000-0005-0000-0000-0000EC710000}"/>
    <cellStyle name="Input 2 7 4" xfId="29185" xr:uid="{00000000-0005-0000-0000-0000ED710000}"/>
    <cellStyle name="Input 2 7 4 10" xfId="29186" xr:uid="{00000000-0005-0000-0000-0000EE710000}"/>
    <cellStyle name="Input 2 7 4 11" xfId="29187" xr:uid="{00000000-0005-0000-0000-0000EF710000}"/>
    <cellStyle name="Input 2 7 4 2" xfId="29188" xr:uid="{00000000-0005-0000-0000-0000F0710000}"/>
    <cellStyle name="Input 2 7 4 3" xfId="29189" xr:uid="{00000000-0005-0000-0000-0000F1710000}"/>
    <cellStyle name="Input 2 7 4 4" xfId="29190" xr:uid="{00000000-0005-0000-0000-0000F2710000}"/>
    <cellStyle name="Input 2 7 4 5" xfId="29191" xr:uid="{00000000-0005-0000-0000-0000F3710000}"/>
    <cellStyle name="Input 2 7 4 6" xfId="29192" xr:uid="{00000000-0005-0000-0000-0000F4710000}"/>
    <cellStyle name="Input 2 7 4 7" xfId="29193" xr:uid="{00000000-0005-0000-0000-0000F5710000}"/>
    <cellStyle name="Input 2 7 4 8" xfId="29194" xr:uid="{00000000-0005-0000-0000-0000F6710000}"/>
    <cellStyle name="Input 2 7 4 9" xfId="29195" xr:uid="{00000000-0005-0000-0000-0000F7710000}"/>
    <cellStyle name="Input 2 7 5" xfId="29196" xr:uid="{00000000-0005-0000-0000-0000F8710000}"/>
    <cellStyle name="Input 2 7 6" xfId="29197" xr:uid="{00000000-0005-0000-0000-0000F9710000}"/>
    <cellStyle name="Input 2 7 7" xfId="29198" xr:uid="{00000000-0005-0000-0000-0000FA710000}"/>
    <cellStyle name="Input 2 7 8" xfId="29199" xr:uid="{00000000-0005-0000-0000-0000FB710000}"/>
    <cellStyle name="Input 2 7 9" xfId="29200" xr:uid="{00000000-0005-0000-0000-0000FC710000}"/>
    <cellStyle name="Input 2 8" xfId="29201" xr:uid="{00000000-0005-0000-0000-0000FD710000}"/>
    <cellStyle name="Input 3" xfId="29202" xr:uid="{00000000-0005-0000-0000-0000FE710000}"/>
    <cellStyle name="Input 3 2" xfId="29203" xr:uid="{00000000-0005-0000-0000-0000FF710000}"/>
    <cellStyle name="Input 3 2 10" xfId="29204" xr:uid="{00000000-0005-0000-0000-000000720000}"/>
    <cellStyle name="Input 3 2 11" xfId="29205" xr:uid="{00000000-0005-0000-0000-000001720000}"/>
    <cellStyle name="Input 3 2 12" xfId="29206" xr:uid="{00000000-0005-0000-0000-000002720000}"/>
    <cellStyle name="Input 3 2 13" xfId="29207" xr:uid="{00000000-0005-0000-0000-000003720000}"/>
    <cellStyle name="Input 3 2 2" xfId="29208" xr:uid="{00000000-0005-0000-0000-000004720000}"/>
    <cellStyle name="Input 3 2 2 10" xfId="29209" xr:uid="{00000000-0005-0000-0000-000005720000}"/>
    <cellStyle name="Input 3 2 2 11" xfId="29210" xr:uid="{00000000-0005-0000-0000-000006720000}"/>
    <cellStyle name="Input 3 2 2 12" xfId="29211" xr:uid="{00000000-0005-0000-0000-000007720000}"/>
    <cellStyle name="Input 3 2 2 2" xfId="29212" xr:uid="{00000000-0005-0000-0000-000008720000}"/>
    <cellStyle name="Input 3 2 2 2 10" xfId="29213" xr:uid="{00000000-0005-0000-0000-000009720000}"/>
    <cellStyle name="Input 3 2 2 2 11" xfId="29214" xr:uid="{00000000-0005-0000-0000-00000A720000}"/>
    <cellStyle name="Input 3 2 2 2 2" xfId="29215" xr:uid="{00000000-0005-0000-0000-00000B720000}"/>
    <cellStyle name="Input 3 2 2 2 2 10" xfId="29216" xr:uid="{00000000-0005-0000-0000-00000C720000}"/>
    <cellStyle name="Input 3 2 2 2 2 11" xfId="29217" xr:uid="{00000000-0005-0000-0000-00000D720000}"/>
    <cellStyle name="Input 3 2 2 2 2 2" xfId="29218" xr:uid="{00000000-0005-0000-0000-00000E720000}"/>
    <cellStyle name="Input 3 2 2 2 2 3" xfId="29219" xr:uid="{00000000-0005-0000-0000-00000F720000}"/>
    <cellStyle name="Input 3 2 2 2 2 4" xfId="29220" xr:uid="{00000000-0005-0000-0000-000010720000}"/>
    <cellStyle name="Input 3 2 2 2 2 5" xfId="29221" xr:uid="{00000000-0005-0000-0000-000011720000}"/>
    <cellStyle name="Input 3 2 2 2 2 6" xfId="29222" xr:uid="{00000000-0005-0000-0000-000012720000}"/>
    <cellStyle name="Input 3 2 2 2 2 7" xfId="29223" xr:uid="{00000000-0005-0000-0000-000013720000}"/>
    <cellStyle name="Input 3 2 2 2 2 8" xfId="29224" xr:uid="{00000000-0005-0000-0000-000014720000}"/>
    <cellStyle name="Input 3 2 2 2 2 9" xfId="29225" xr:uid="{00000000-0005-0000-0000-000015720000}"/>
    <cellStyle name="Input 3 2 2 2 3" xfId="29226" xr:uid="{00000000-0005-0000-0000-000016720000}"/>
    <cellStyle name="Input 3 2 2 2 4" xfId="29227" xr:uid="{00000000-0005-0000-0000-000017720000}"/>
    <cellStyle name="Input 3 2 2 2 5" xfId="29228" xr:uid="{00000000-0005-0000-0000-000018720000}"/>
    <cellStyle name="Input 3 2 2 2 6" xfId="29229" xr:uid="{00000000-0005-0000-0000-000019720000}"/>
    <cellStyle name="Input 3 2 2 2 7" xfId="29230" xr:uid="{00000000-0005-0000-0000-00001A720000}"/>
    <cellStyle name="Input 3 2 2 2 8" xfId="29231" xr:uid="{00000000-0005-0000-0000-00001B720000}"/>
    <cellStyle name="Input 3 2 2 2 9" xfId="29232" xr:uid="{00000000-0005-0000-0000-00001C720000}"/>
    <cellStyle name="Input 3 2 2 3" xfId="29233" xr:uid="{00000000-0005-0000-0000-00001D720000}"/>
    <cellStyle name="Input 3 2 2 3 10" xfId="29234" xr:uid="{00000000-0005-0000-0000-00001E720000}"/>
    <cellStyle name="Input 3 2 2 3 11" xfId="29235" xr:uid="{00000000-0005-0000-0000-00001F720000}"/>
    <cellStyle name="Input 3 2 2 3 2" xfId="29236" xr:uid="{00000000-0005-0000-0000-000020720000}"/>
    <cellStyle name="Input 3 2 2 3 3" xfId="29237" xr:uid="{00000000-0005-0000-0000-000021720000}"/>
    <cellStyle name="Input 3 2 2 3 4" xfId="29238" xr:uid="{00000000-0005-0000-0000-000022720000}"/>
    <cellStyle name="Input 3 2 2 3 5" xfId="29239" xr:uid="{00000000-0005-0000-0000-000023720000}"/>
    <cellStyle name="Input 3 2 2 3 6" xfId="29240" xr:uid="{00000000-0005-0000-0000-000024720000}"/>
    <cellStyle name="Input 3 2 2 3 7" xfId="29241" xr:uid="{00000000-0005-0000-0000-000025720000}"/>
    <cellStyle name="Input 3 2 2 3 8" xfId="29242" xr:uid="{00000000-0005-0000-0000-000026720000}"/>
    <cellStyle name="Input 3 2 2 3 9" xfId="29243" xr:uid="{00000000-0005-0000-0000-000027720000}"/>
    <cellStyle name="Input 3 2 2 4" xfId="29244" xr:uid="{00000000-0005-0000-0000-000028720000}"/>
    <cellStyle name="Input 3 2 2 5" xfId="29245" xr:uid="{00000000-0005-0000-0000-000029720000}"/>
    <cellStyle name="Input 3 2 2 6" xfId="29246" xr:uid="{00000000-0005-0000-0000-00002A720000}"/>
    <cellStyle name="Input 3 2 2 7" xfId="29247" xr:uid="{00000000-0005-0000-0000-00002B720000}"/>
    <cellStyle name="Input 3 2 2 8" xfId="29248" xr:uid="{00000000-0005-0000-0000-00002C720000}"/>
    <cellStyle name="Input 3 2 2 9" xfId="29249" xr:uid="{00000000-0005-0000-0000-00002D720000}"/>
    <cellStyle name="Input 3 2 3" xfId="29250" xr:uid="{00000000-0005-0000-0000-00002E720000}"/>
    <cellStyle name="Input 3 2 3 10" xfId="29251" xr:uid="{00000000-0005-0000-0000-00002F720000}"/>
    <cellStyle name="Input 3 2 3 11" xfId="29252" xr:uid="{00000000-0005-0000-0000-000030720000}"/>
    <cellStyle name="Input 3 2 3 2" xfId="29253" xr:uid="{00000000-0005-0000-0000-000031720000}"/>
    <cellStyle name="Input 3 2 3 2 10" xfId="29254" xr:uid="{00000000-0005-0000-0000-000032720000}"/>
    <cellStyle name="Input 3 2 3 2 11" xfId="29255" xr:uid="{00000000-0005-0000-0000-000033720000}"/>
    <cellStyle name="Input 3 2 3 2 2" xfId="29256" xr:uid="{00000000-0005-0000-0000-000034720000}"/>
    <cellStyle name="Input 3 2 3 2 3" xfId="29257" xr:uid="{00000000-0005-0000-0000-000035720000}"/>
    <cellStyle name="Input 3 2 3 2 4" xfId="29258" xr:uid="{00000000-0005-0000-0000-000036720000}"/>
    <cellStyle name="Input 3 2 3 2 5" xfId="29259" xr:uid="{00000000-0005-0000-0000-000037720000}"/>
    <cellStyle name="Input 3 2 3 2 6" xfId="29260" xr:uid="{00000000-0005-0000-0000-000038720000}"/>
    <cellStyle name="Input 3 2 3 2 7" xfId="29261" xr:uid="{00000000-0005-0000-0000-000039720000}"/>
    <cellStyle name="Input 3 2 3 2 8" xfId="29262" xr:uid="{00000000-0005-0000-0000-00003A720000}"/>
    <cellStyle name="Input 3 2 3 2 9" xfId="29263" xr:uid="{00000000-0005-0000-0000-00003B720000}"/>
    <cellStyle name="Input 3 2 3 3" xfId="29264" xr:uid="{00000000-0005-0000-0000-00003C720000}"/>
    <cellStyle name="Input 3 2 3 4" xfId="29265" xr:uid="{00000000-0005-0000-0000-00003D720000}"/>
    <cellStyle name="Input 3 2 3 5" xfId="29266" xr:uid="{00000000-0005-0000-0000-00003E720000}"/>
    <cellStyle name="Input 3 2 3 6" xfId="29267" xr:uid="{00000000-0005-0000-0000-00003F720000}"/>
    <cellStyle name="Input 3 2 3 7" xfId="29268" xr:uid="{00000000-0005-0000-0000-000040720000}"/>
    <cellStyle name="Input 3 2 3 8" xfId="29269" xr:uid="{00000000-0005-0000-0000-000041720000}"/>
    <cellStyle name="Input 3 2 3 9" xfId="29270" xr:uid="{00000000-0005-0000-0000-000042720000}"/>
    <cellStyle name="Input 3 2 4" xfId="29271" xr:uid="{00000000-0005-0000-0000-000043720000}"/>
    <cellStyle name="Input 3 2 4 10" xfId="29272" xr:uid="{00000000-0005-0000-0000-000044720000}"/>
    <cellStyle name="Input 3 2 4 11" xfId="29273" xr:uid="{00000000-0005-0000-0000-000045720000}"/>
    <cellStyle name="Input 3 2 4 2" xfId="29274" xr:uid="{00000000-0005-0000-0000-000046720000}"/>
    <cellStyle name="Input 3 2 4 3" xfId="29275" xr:uid="{00000000-0005-0000-0000-000047720000}"/>
    <cellStyle name="Input 3 2 4 4" xfId="29276" xr:uid="{00000000-0005-0000-0000-000048720000}"/>
    <cellStyle name="Input 3 2 4 5" xfId="29277" xr:uid="{00000000-0005-0000-0000-000049720000}"/>
    <cellStyle name="Input 3 2 4 6" xfId="29278" xr:uid="{00000000-0005-0000-0000-00004A720000}"/>
    <cellStyle name="Input 3 2 4 7" xfId="29279" xr:uid="{00000000-0005-0000-0000-00004B720000}"/>
    <cellStyle name="Input 3 2 4 8" xfId="29280" xr:uid="{00000000-0005-0000-0000-00004C720000}"/>
    <cellStyle name="Input 3 2 4 9" xfId="29281" xr:uid="{00000000-0005-0000-0000-00004D720000}"/>
    <cellStyle name="Input 3 2 5" xfId="29282" xr:uid="{00000000-0005-0000-0000-00004E720000}"/>
    <cellStyle name="Input 3 2 6" xfId="29283" xr:uid="{00000000-0005-0000-0000-00004F720000}"/>
    <cellStyle name="Input 3 2 7" xfId="29284" xr:uid="{00000000-0005-0000-0000-000050720000}"/>
    <cellStyle name="Input 3 2 8" xfId="29285" xr:uid="{00000000-0005-0000-0000-000051720000}"/>
    <cellStyle name="Input 3 2 9" xfId="29286" xr:uid="{00000000-0005-0000-0000-000052720000}"/>
    <cellStyle name="Input 3 3" xfId="29287" xr:uid="{00000000-0005-0000-0000-000053720000}"/>
    <cellStyle name="Input 3 3 10" xfId="29288" xr:uid="{00000000-0005-0000-0000-000054720000}"/>
    <cellStyle name="Input 3 3 11" xfId="29289" xr:uid="{00000000-0005-0000-0000-000055720000}"/>
    <cellStyle name="Input 3 3 12" xfId="29290" xr:uid="{00000000-0005-0000-0000-000056720000}"/>
    <cellStyle name="Input 3 3 13" xfId="29291" xr:uid="{00000000-0005-0000-0000-000057720000}"/>
    <cellStyle name="Input 3 3 2" xfId="29292" xr:uid="{00000000-0005-0000-0000-000058720000}"/>
    <cellStyle name="Input 3 3 2 10" xfId="29293" xr:uid="{00000000-0005-0000-0000-000059720000}"/>
    <cellStyle name="Input 3 3 2 11" xfId="29294" xr:uid="{00000000-0005-0000-0000-00005A720000}"/>
    <cellStyle name="Input 3 3 2 12" xfId="29295" xr:uid="{00000000-0005-0000-0000-00005B720000}"/>
    <cellStyle name="Input 3 3 2 2" xfId="29296" xr:uid="{00000000-0005-0000-0000-00005C720000}"/>
    <cellStyle name="Input 3 3 2 2 10" xfId="29297" xr:uid="{00000000-0005-0000-0000-00005D720000}"/>
    <cellStyle name="Input 3 3 2 2 11" xfId="29298" xr:uid="{00000000-0005-0000-0000-00005E720000}"/>
    <cellStyle name="Input 3 3 2 2 2" xfId="29299" xr:uid="{00000000-0005-0000-0000-00005F720000}"/>
    <cellStyle name="Input 3 3 2 2 2 10" xfId="29300" xr:uid="{00000000-0005-0000-0000-000060720000}"/>
    <cellStyle name="Input 3 3 2 2 2 11" xfId="29301" xr:uid="{00000000-0005-0000-0000-000061720000}"/>
    <cellStyle name="Input 3 3 2 2 2 2" xfId="29302" xr:uid="{00000000-0005-0000-0000-000062720000}"/>
    <cellStyle name="Input 3 3 2 2 2 3" xfId="29303" xr:uid="{00000000-0005-0000-0000-000063720000}"/>
    <cellStyle name="Input 3 3 2 2 2 4" xfId="29304" xr:uid="{00000000-0005-0000-0000-000064720000}"/>
    <cellStyle name="Input 3 3 2 2 2 5" xfId="29305" xr:uid="{00000000-0005-0000-0000-000065720000}"/>
    <cellStyle name="Input 3 3 2 2 2 6" xfId="29306" xr:uid="{00000000-0005-0000-0000-000066720000}"/>
    <cellStyle name="Input 3 3 2 2 2 7" xfId="29307" xr:uid="{00000000-0005-0000-0000-000067720000}"/>
    <cellStyle name="Input 3 3 2 2 2 8" xfId="29308" xr:uid="{00000000-0005-0000-0000-000068720000}"/>
    <cellStyle name="Input 3 3 2 2 2 9" xfId="29309" xr:uid="{00000000-0005-0000-0000-000069720000}"/>
    <cellStyle name="Input 3 3 2 2 3" xfId="29310" xr:uid="{00000000-0005-0000-0000-00006A720000}"/>
    <cellStyle name="Input 3 3 2 2 4" xfId="29311" xr:uid="{00000000-0005-0000-0000-00006B720000}"/>
    <cellStyle name="Input 3 3 2 2 5" xfId="29312" xr:uid="{00000000-0005-0000-0000-00006C720000}"/>
    <cellStyle name="Input 3 3 2 2 6" xfId="29313" xr:uid="{00000000-0005-0000-0000-00006D720000}"/>
    <cellStyle name="Input 3 3 2 2 7" xfId="29314" xr:uid="{00000000-0005-0000-0000-00006E720000}"/>
    <cellStyle name="Input 3 3 2 2 8" xfId="29315" xr:uid="{00000000-0005-0000-0000-00006F720000}"/>
    <cellStyle name="Input 3 3 2 2 9" xfId="29316" xr:uid="{00000000-0005-0000-0000-000070720000}"/>
    <cellStyle name="Input 3 3 2 3" xfId="29317" xr:uid="{00000000-0005-0000-0000-000071720000}"/>
    <cellStyle name="Input 3 3 2 3 10" xfId="29318" xr:uid="{00000000-0005-0000-0000-000072720000}"/>
    <cellStyle name="Input 3 3 2 3 11" xfId="29319" xr:uid="{00000000-0005-0000-0000-000073720000}"/>
    <cellStyle name="Input 3 3 2 3 2" xfId="29320" xr:uid="{00000000-0005-0000-0000-000074720000}"/>
    <cellStyle name="Input 3 3 2 3 3" xfId="29321" xr:uid="{00000000-0005-0000-0000-000075720000}"/>
    <cellStyle name="Input 3 3 2 3 4" xfId="29322" xr:uid="{00000000-0005-0000-0000-000076720000}"/>
    <cellStyle name="Input 3 3 2 3 5" xfId="29323" xr:uid="{00000000-0005-0000-0000-000077720000}"/>
    <cellStyle name="Input 3 3 2 3 6" xfId="29324" xr:uid="{00000000-0005-0000-0000-000078720000}"/>
    <cellStyle name="Input 3 3 2 3 7" xfId="29325" xr:uid="{00000000-0005-0000-0000-000079720000}"/>
    <cellStyle name="Input 3 3 2 3 8" xfId="29326" xr:uid="{00000000-0005-0000-0000-00007A720000}"/>
    <cellStyle name="Input 3 3 2 3 9" xfId="29327" xr:uid="{00000000-0005-0000-0000-00007B720000}"/>
    <cellStyle name="Input 3 3 2 4" xfId="29328" xr:uid="{00000000-0005-0000-0000-00007C720000}"/>
    <cellStyle name="Input 3 3 2 5" xfId="29329" xr:uid="{00000000-0005-0000-0000-00007D720000}"/>
    <cellStyle name="Input 3 3 2 6" xfId="29330" xr:uid="{00000000-0005-0000-0000-00007E720000}"/>
    <cellStyle name="Input 3 3 2 7" xfId="29331" xr:uid="{00000000-0005-0000-0000-00007F720000}"/>
    <cellStyle name="Input 3 3 2 8" xfId="29332" xr:uid="{00000000-0005-0000-0000-000080720000}"/>
    <cellStyle name="Input 3 3 2 9" xfId="29333" xr:uid="{00000000-0005-0000-0000-000081720000}"/>
    <cellStyle name="Input 3 3 3" xfId="29334" xr:uid="{00000000-0005-0000-0000-000082720000}"/>
    <cellStyle name="Input 3 3 3 10" xfId="29335" xr:uid="{00000000-0005-0000-0000-000083720000}"/>
    <cellStyle name="Input 3 3 3 11" xfId="29336" xr:uid="{00000000-0005-0000-0000-000084720000}"/>
    <cellStyle name="Input 3 3 3 2" xfId="29337" xr:uid="{00000000-0005-0000-0000-000085720000}"/>
    <cellStyle name="Input 3 3 3 2 10" xfId="29338" xr:uid="{00000000-0005-0000-0000-000086720000}"/>
    <cellStyle name="Input 3 3 3 2 11" xfId="29339" xr:uid="{00000000-0005-0000-0000-000087720000}"/>
    <cellStyle name="Input 3 3 3 2 2" xfId="29340" xr:uid="{00000000-0005-0000-0000-000088720000}"/>
    <cellStyle name="Input 3 3 3 2 3" xfId="29341" xr:uid="{00000000-0005-0000-0000-000089720000}"/>
    <cellStyle name="Input 3 3 3 2 4" xfId="29342" xr:uid="{00000000-0005-0000-0000-00008A720000}"/>
    <cellStyle name="Input 3 3 3 2 5" xfId="29343" xr:uid="{00000000-0005-0000-0000-00008B720000}"/>
    <cellStyle name="Input 3 3 3 2 6" xfId="29344" xr:uid="{00000000-0005-0000-0000-00008C720000}"/>
    <cellStyle name="Input 3 3 3 2 7" xfId="29345" xr:uid="{00000000-0005-0000-0000-00008D720000}"/>
    <cellStyle name="Input 3 3 3 2 8" xfId="29346" xr:uid="{00000000-0005-0000-0000-00008E720000}"/>
    <cellStyle name="Input 3 3 3 2 9" xfId="29347" xr:uid="{00000000-0005-0000-0000-00008F720000}"/>
    <cellStyle name="Input 3 3 3 3" xfId="29348" xr:uid="{00000000-0005-0000-0000-000090720000}"/>
    <cellStyle name="Input 3 3 3 4" xfId="29349" xr:uid="{00000000-0005-0000-0000-000091720000}"/>
    <cellStyle name="Input 3 3 3 5" xfId="29350" xr:uid="{00000000-0005-0000-0000-000092720000}"/>
    <cellStyle name="Input 3 3 3 6" xfId="29351" xr:uid="{00000000-0005-0000-0000-000093720000}"/>
    <cellStyle name="Input 3 3 3 7" xfId="29352" xr:uid="{00000000-0005-0000-0000-000094720000}"/>
    <cellStyle name="Input 3 3 3 8" xfId="29353" xr:uid="{00000000-0005-0000-0000-000095720000}"/>
    <cellStyle name="Input 3 3 3 9" xfId="29354" xr:uid="{00000000-0005-0000-0000-000096720000}"/>
    <cellStyle name="Input 3 3 4" xfId="29355" xr:uid="{00000000-0005-0000-0000-000097720000}"/>
    <cellStyle name="Input 3 3 4 10" xfId="29356" xr:uid="{00000000-0005-0000-0000-000098720000}"/>
    <cellStyle name="Input 3 3 4 11" xfId="29357" xr:uid="{00000000-0005-0000-0000-000099720000}"/>
    <cellStyle name="Input 3 3 4 2" xfId="29358" xr:uid="{00000000-0005-0000-0000-00009A720000}"/>
    <cellStyle name="Input 3 3 4 3" xfId="29359" xr:uid="{00000000-0005-0000-0000-00009B720000}"/>
    <cellStyle name="Input 3 3 4 4" xfId="29360" xr:uid="{00000000-0005-0000-0000-00009C720000}"/>
    <cellStyle name="Input 3 3 4 5" xfId="29361" xr:uid="{00000000-0005-0000-0000-00009D720000}"/>
    <cellStyle name="Input 3 3 4 6" xfId="29362" xr:uid="{00000000-0005-0000-0000-00009E720000}"/>
    <cellStyle name="Input 3 3 4 7" xfId="29363" xr:uid="{00000000-0005-0000-0000-00009F720000}"/>
    <cellStyle name="Input 3 3 4 8" xfId="29364" xr:uid="{00000000-0005-0000-0000-0000A0720000}"/>
    <cellStyle name="Input 3 3 4 9" xfId="29365" xr:uid="{00000000-0005-0000-0000-0000A1720000}"/>
    <cellStyle name="Input 3 3 5" xfId="29366" xr:uid="{00000000-0005-0000-0000-0000A2720000}"/>
    <cellStyle name="Input 3 3 6" xfId="29367" xr:uid="{00000000-0005-0000-0000-0000A3720000}"/>
    <cellStyle name="Input 3 3 7" xfId="29368" xr:uid="{00000000-0005-0000-0000-0000A4720000}"/>
    <cellStyle name="Input 3 3 8" xfId="29369" xr:uid="{00000000-0005-0000-0000-0000A5720000}"/>
    <cellStyle name="Input 3 3 9" xfId="29370" xr:uid="{00000000-0005-0000-0000-0000A6720000}"/>
    <cellStyle name="Input 3 4" xfId="29371" xr:uid="{00000000-0005-0000-0000-0000A7720000}"/>
    <cellStyle name="Input 3 4 10" xfId="29372" xr:uid="{00000000-0005-0000-0000-0000A8720000}"/>
    <cellStyle name="Input 3 4 11" xfId="29373" xr:uid="{00000000-0005-0000-0000-0000A9720000}"/>
    <cellStyle name="Input 3 4 12" xfId="29374" xr:uid="{00000000-0005-0000-0000-0000AA720000}"/>
    <cellStyle name="Input 3 4 13" xfId="29375" xr:uid="{00000000-0005-0000-0000-0000AB720000}"/>
    <cellStyle name="Input 3 4 2" xfId="29376" xr:uid="{00000000-0005-0000-0000-0000AC720000}"/>
    <cellStyle name="Input 3 4 2 10" xfId="29377" xr:uid="{00000000-0005-0000-0000-0000AD720000}"/>
    <cellStyle name="Input 3 4 2 11" xfId="29378" xr:uid="{00000000-0005-0000-0000-0000AE720000}"/>
    <cellStyle name="Input 3 4 2 12" xfId="29379" xr:uid="{00000000-0005-0000-0000-0000AF720000}"/>
    <cellStyle name="Input 3 4 2 2" xfId="29380" xr:uid="{00000000-0005-0000-0000-0000B0720000}"/>
    <cellStyle name="Input 3 4 2 2 10" xfId="29381" xr:uid="{00000000-0005-0000-0000-0000B1720000}"/>
    <cellStyle name="Input 3 4 2 2 11" xfId="29382" xr:uid="{00000000-0005-0000-0000-0000B2720000}"/>
    <cellStyle name="Input 3 4 2 2 2" xfId="29383" xr:uid="{00000000-0005-0000-0000-0000B3720000}"/>
    <cellStyle name="Input 3 4 2 2 2 10" xfId="29384" xr:uid="{00000000-0005-0000-0000-0000B4720000}"/>
    <cellStyle name="Input 3 4 2 2 2 11" xfId="29385" xr:uid="{00000000-0005-0000-0000-0000B5720000}"/>
    <cellStyle name="Input 3 4 2 2 2 2" xfId="29386" xr:uid="{00000000-0005-0000-0000-0000B6720000}"/>
    <cellStyle name="Input 3 4 2 2 2 3" xfId="29387" xr:uid="{00000000-0005-0000-0000-0000B7720000}"/>
    <cellStyle name="Input 3 4 2 2 2 4" xfId="29388" xr:uid="{00000000-0005-0000-0000-0000B8720000}"/>
    <cellStyle name="Input 3 4 2 2 2 5" xfId="29389" xr:uid="{00000000-0005-0000-0000-0000B9720000}"/>
    <cellStyle name="Input 3 4 2 2 2 6" xfId="29390" xr:uid="{00000000-0005-0000-0000-0000BA720000}"/>
    <cellStyle name="Input 3 4 2 2 2 7" xfId="29391" xr:uid="{00000000-0005-0000-0000-0000BB720000}"/>
    <cellStyle name="Input 3 4 2 2 2 8" xfId="29392" xr:uid="{00000000-0005-0000-0000-0000BC720000}"/>
    <cellStyle name="Input 3 4 2 2 2 9" xfId="29393" xr:uid="{00000000-0005-0000-0000-0000BD720000}"/>
    <cellStyle name="Input 3 4 2 2 3" xfId="29394" xr:uid="{00000000-0005-0000-0000-0000BE720000}"/>
    <cellStyle name="Input 3 4 2 2 4" xfId="29395" xr:uid="{00000000-0005-0000-0000-0000BF720000}"/>
    <cellStyle name="Input 3 4 2 2 5" xfId="29396" xr:uid="{00000000-0005-0000-0000-0000C0720000}"/>
    <cellStyle name="Input 3 4 2 2 6" xfId="29397" xr:uid="{00000000-0005-0000-0000-0000C1720000}"/>
    <cellStyle name="Input 3 4 2 2 7" xfId="29398" xr:uid="{00000000-0005-0000-0000-0000C2720000}"/>
    <cellStyle name="Input 3 4 2 2 8" xfId="29399" xr:uid="{00000000-0005-0000-0000-0000C3720000}"/>
    <cellStyle name="Input 3 4 2 2 9" xfId="29400" xr:uid="{00000000-0005-0000-0000-0000C4720000}"/>
    <cellStyle name="Input 3 4 2 3" xfId="29401" xr:uid="{00000000-0005-0000-0000-0000C5720000}"/>
    <cellStyle name="Input 3 4 2 3 10" xfId="29402" xr:uid="{00000000-0005-0000-0000-0000C6720000}"/>
    <cellStyle name="Input 3 4 2 3 11" xfId="29403" xr:uid="{00000000-0005-0000-0000-0000C7720000}"/>
    <cellStyle name="Input 3 4 2 3 2" xfId="29404" xr:uid="{00000000-0005-0000-0000-0000C8720000}"/>
    <cellStyle name="Input 3 4 2 3 3" xfId="29405" xr:uid="{00000000-0005-0000-0000-0000C9720000}"/>
    <cellStyle name="Input 3 4 2 3 4" xfId="29406" xr:uid="{00000000-0005-0000-0000-0000CA720000}"/>
    <cellStyle name="Input 3 4 2 3 5" xfId="29407" xr:uid="{00000000-0005-0000-0000-0000CB720000}"/>
    <cellStyle name="Input 3 4 2 3 6" xfId="29408" xr:uid="{00000000-0005-0000-0000-0000CC720000}"/>
    <cellStyle name="Input 3 4 2 3 7" xfId="29409" xr:uid="{00000000-0005-0000-0000-0000CD720000}"/>
    <cellStyle name="Input 3 4 2 3 8" xfId="29410" xr:uid="{00000000-0005-0000-0000-0000CE720000}"/>
    <cellStyle name="Input 3 4 2 3 9" xfId="29411" xr:uid="{00000000-0005-0000-0000-0000CF720000}"/>
    <cellStyle name="Input 3 4 2 4" xfId="29412" xr:uid="{00000000-0005-0000-0000-0000D0720000}"/>
    <cellStyle name="Input 3 4 2 5" xfId="29413" xr:uid="{00000000-0005-0000-0000-0000D1720000}"/>
    <cellStyle name="Input 3 4 2 6" xfId="29414" xr:uid="{00000000-0005-0000-0000-0000D2720000}"/>
    <cellStyle name="Input 3 4 2 7" xfId="29415" xr:uid="{00000000-0005-0000-0000-0000D3720000}"/>
    <cellStyle name="Input 3 4 2 8" xfId="29416" xr:uid="{00000000-0005-0000-0000-0000D4720000}"/>
    <cellStyle name="Input 3 4 2 9" xfId="29417" xr:uid="{00000000-0005-0000-0000-0000D5720000}"/>
    <cellStyle name="Input 3 4 3" xfId="29418" xr:uid="{00000000-0005-0000-0000-0000D6720000}"/>
    <cellStyle name="Input 3 4 3 10" xfId="29419" xr:uid="{00000000-0005-0000-0000-0000D7720000}"/>
    <cellStyle name="Input 3 4 3 11" xfId="29420" xr:uid="{00000000-0005-0000-0000-0000D8720000}"/>
    <cellStyle name="Input 3 4 3 2" xfId="29421" xr:uid="{00000000-0005-0000-0000-0000D9720000}"/>
    <cellStyle name="Input 3 4 3 2 10" xfId="29422" xr:uid="{00000000-0005-0000-0000-0000DA720000}"/>
    <cellStyle name="Input 3 4 3 2 11" xfId="29423" xr:uid="{00000000-0005-0000-0000-0000DB720000}"/>
    <cellStyle name="Input 3 4 3 2 2" xfId="29424" xr:uid="{00000000-0005-0000-0000-0000DC720000}"/>
    <cellStyle name="Input 3 4 3 2 3" xfId="29425" xr:uid="{00000000-0005-0000-0000-0000DD720000}"/>
    <cellStyle name="Input 3 4 3 2 4" xfId="29426" xr:uid="{00000000-0005-0000-0000-0000DE720000}"/>
    <cellStyle name="Input 3 4 3 2 5" xfId="29427" xr:uid="{00000000-0005-0000-0000-0000DF720000}"/>
    <cellStyle name="Input 3 4 3 2 6" xfId="29428" xr:uid="{00000000-0005-0000-0000-0000E0720000}"/>
    <cellStyle name="Input 3 4 3 2 7" xfId="29429" xr:uid="{00000000-0005-0000-0000-0000E1720000}"/>
    <cellStyle name="Input 3 4 3 2 8" xfId="29430" xr:uid="{00000000-0005-0000-0000-0000E2720000}"/>
    <cellStyle name="Input 3 4 3 2 9" xfId="29431" xr:uid="{00000000-0005-0000-0000-0000E3720000}"/>
    <cellStyle name="Input 3 4 3 3" xfId="29432" xr:uid="{00000000-0005-0000-0000-0000E4720000}"/>
    <cellStyle name="Input 3 4 3 4" xfId="29433" xr:uid="{00000000-0005-0000-0000-0000E5720000}"/>
    <cellStyle name="Input 3 4 3 5" xfId="29434" xr:uid="{00000000-0005-0000-0000-0000E6720000}"/>
    <cellStyle name="Input 3 4 3 6" xfId="29435" xr:uid="{00000000-0005-0000-0000-0000E7720000}"/>
    <cellStyle name="Input 3 4 3 7" xfId="29436" xr:uid="{00000000-0005-0000-0000-0000E8720000}"/>
    <cellStyle name="Input 3 4 3 8" xfId="29437" xr:uid="{00000000-0005-0000-0000-0000E9720000}"/>
    <cellStyle name="Input 3 4 3 9" xfId="29438" xr:uid="{00000000-0005-0000-0000-0000EA720000}"/>
    <cellStyle name="Input 3 4 4" xfId="29439" xr:uid="{00000000-0005-0000-0000-0000EB720000}"/>
    <cellStyle name="Input 3 4 4 10" xfId="29440" xr:uid="{00000000-0005-0000-0000-0000EC720000}"/>
    <cellStyle name="Input 3 4 4 11" xfId="29441" xr:uid="{00000000-0005-0000-0000-0000ED720000}"/>
    <cellStyle name="Input 3 4 4 2" xfId="29442" xr:uid="{00000000-0005-0000-0000-0000EE720000}"/>
    <cellStyle name="Input 3 4 4 3" xfId="29443" xr:uid="{00000000-0005-0000-0000-0000EF720000}"/>
    <cellStyle name="Input 3 4 4 4" xfId="29444" xr:uid="{00000000-0005-0000-0000-0000F0720000}"/>
    <cellStyle name="Input 3 4 4 5" xfId="29445" xr:uid="{00000000-0005-0000-0000-0000F1720000}"/>
    <cellStyle name="Input 3 4 4 6" xfId="29446" xr:uid="{00000000-0005-0000-0000-0000F2720000}"/>
    <cellStyle name="Input 3 4 4 7" xfId="29447" xr:uid="{00000000-0005-0000-0000-0000F3720000}"/>
    <cellStyle name="Input 3 4 4 8" xfId="29448" xr:uid="{00000000-0005-0000-0000-0000F4720000}"/>
    <cellStyle name="Input 3 4 4 9" xfId="29449" xr:uid="{00000000-0005-0000-0000-0000F5720000}"/>
    <cellStyle name="Input 3 4 5" xfId="29450" xr:uid="{00000000-0005-0000-0000-0000F6720000}"/>
    <cellStyle name="Input 3 4 6" xfId="29451" xr:uid="{00000000-0005-0000-0000-0000F7720000}"/>
    <cellStyle name="Input 3 4 7" xfId="29452" xr:uid="{00000000-0005-0000-0000-0000F8720000}"/>
    <cellStyle name="Input 3 4 8" xfId="29453" xr:uid="{00000000-0005-0000-0000-0000F9720000}"/>
    <cellStyle name="Input 3 4 9" xfId="29454" xr:uid="{00000000-0005-0000-0000-0000FA720000}"/>
    <cellStyle name="Input 3 5" xfId="29455" xr:uid="{00000000-0005-0000-0000-0000FB720000}"/>
    <cellStyle name="Input 3 5 10" xfId="29456" xr:uid="{00000000-0005-0000-0000-0000FC720000}"/>
    <cellStyle name="Input 3 5 11" xfId="29457" xr:uid="{00000000-0005-0000-0000-0000FD720000}"/>
    <cellStyle name="Input 3 5 12" xfId="29458" xr:uid="{00000000-0005-0000-0000-0000FE720000}"/>
    <cellStyle name="Input 3 5 13" xfId="29459" xr:uid="{00000000-0005-0000-0000-0000FF720000}"/>
    <cellStyle name="Input 3 5 2" xfId="29460" xr:uid="{00000000-0005-0000-0000-000000730000}"/>
    <cellStyle name="Input 3 5 2 10" xfId="29461" xr:uid="{00000000-0005-0000-0000-000001730000}"/>
    <cellStyle name="Input 3 5 2 11" xfId="29462" xr:uid="{00000000-0005-0000-0000-000002730000}"/>
    <cellStyle name="Input 3 5 2 12" xfId="29463" xr:uid="{00000000-0005-0000-0000-000003730000}"/>
    <cellStyle name="Input 3 5 2 2" xfId="29464" xr:uid="{00000000-0005-0000-0000-000004730000}"/>
    <cellStyle name="Input 3 5 2 2 10" xfId="29465" xr:uid="{00000000-0005-0000-0000-000005730000}"/>
    <cellStyle name="Input 3 5 2 2 11" xfId="29466" xr:uid="{00000000-0005-0000-0000-000006730000}"/>
    <cellStyle name="Input 3 5 2 2 2" xfId="29467" xr:uid="{00000000-0005-0000-0000-000007730000}"/>
    <cellStyle name="Input 3 5 2 2 2 10" xfId="29468" xr:uid="{00000000-0005-0000-0000-000008730000}"/>
    <cellStyle name="Input 3 5 2 2 2 11" xfId="29469" xr:uid="{00000000-0005-0000-0000-000009730000}"/>
    <cellStyle name="Input 3 5 2 2 2 2" xfId="29470" xr:uid="{00000000-0005-0000-0000-00000A730000}"/>
    <cellStyle name="Input 3 5 2 2 2 3" xfId="29471" xr:uid="{00000000-0005-0000-0000-00000B730000}"/>
    <cellStyle name="Input 3 5 2 2 2 4" xfId="29472" xr:uid="{00000000-0005-0000-0000-00000C730000}"/>
    <cellStyle name="Input 3 5 2 2 2 5" xfId="29473" xr:uid="{00000000-0005-0000-0000-00000D730000}"/>
    <cellStyle name="Input 3 5 2 2 2 6" xfId="29474" xr:uid="{00000000-0005-0000-0000-00000E730000}"/>
    <cellStyle name="Input 3 5 2 2 2 7" xfId="29475" xr:uid="{00000000-0005-0000-0000-00000F730000}"/>
    <cellStyle name="Input 3 5 2 2 2 8" xfId="29476" xr:uid="{00000000-0005-0000-0000-000010730000}"/>
    <cellStyle name="Input 3 5 2 2 2 9" xfId="29477" xr:uid="{00000000-0005-0000-0000-000011730000}"/>
    <cellStyle name="Input 3 5 2 2 3" xfId="29478" xr:uid="{00000000-0005-0000-0000-000012730000}"/>
    <cellStyle name="Input 3 5 2 2 4" xfId="29479" xr:uid="{00000000-0005-0000-0000-000013730000}"/>
    <cellStyle name="Input 3 5 2 2 5" xfId="29480" xr:uid="{00000000-0005-0000-0000-000014730000}"/>
    <cellStyle name="Input 3 5 2 2 6" xfId="29481" xr:uid="{00000000-0005-0000-0000-000015730000}"/>
    <cellStyle name="Input 3 5 2 2 7" xfId="29482" xr:uid="{00000000-0005-0000-0000-000016730000}"/>
    <cellStyle name="Input 3 5 2 2 8" xfId="29483" xr:uid="{00000000-0005-0000-0000-000017730000}"/>
    <cellStyle name="Input 3 5 2 2 9" xfId="29484" xr:uid="{00000000-0005-0000-0000-000018730000}"/>
    <cellStyle name="Input 3 5 2 3" xfId="29485" xr:uid="{00000000-0005-0000-0000-000019730000}"/>
    <cellStyle name="Input 3 5 2 3 10" xfId="29486" xr:uid="{00000000-0005-0000-0000-00001A730000}"/>
    <cellStyle name="Input 3 5 2 3 11" xfId="29487" xr:uid="{00000000-0005-0000-0000-00001B730000}"/>
    <cellStyle name="Input 3 5 2 3 2" xfId="29488" xr:uid="{00000000-0005-0000-0000-00001C730000}"/>
    <cellStyle name="Input 3 5 2 3 3" xfId="29489" xr:uid="{00000000-0005-0000-0000-00001D730000}"/>
    <cellStyle name="Input 3 5 2 3 4" xfId="29490" xr:uid="{00000000-0005-0000-0000-00001E730000}"/>
    <cellStyle name="Input 3 5 2 3 5" xfId="29491" xr:uid="{00000000-0005-0000-0000-00001F730000}"/>
    <cellStyle name="Input 3 5 2 3 6" xfId="29492" xr:uid="{00000000-0005-0000-0000-000020730000}"/>
    <cellStyle name="Input 3 5 2 3 7" xfId="29493" xr:uid="{00000000-0005-0000-0000-000021730000}"/>
    <cellStyle name="Input 3 5 2 3 8" xfId="29494" xr:uid="{00000000-0005-0000-0000-000022730000}"/>
    <cellStyle name="Input 3 5 2 3 9" xfId="29495" xr:uid="{00000000-0005-0000-0000-000023730000}"/>
    <cellStyle name="Input 3 5 2 4" xfId="29496" xr:uid="{00000000-0005-0000-0000-000024730000}"/>
    <cellStyle name="Input 3 5 2 5" xfId="29497" xr:uid="{00000000-0005-0000-0000-000025730000}"/>
    <cellStyle name="Input 3 5 2 6" xfId="29498" xr:uid="{00000000-0005-0000-0000-000026730000}"/>
    <cellStyle name="Input 3 5 2 7" xfId="29499" xr:uid="{00000000-0005-0000-0000-000027730000}"/>
    <cellStyle name="Input 3 5 2 8" xfId="29500" xr:uid="{00000000-0005-0000-0000-000028730000}"/>
    <cellStyle name="Input 3 5 2 9" xfId="29501" xr:uid="{00000000-0005-0000-0000-000029730000}"/>
    <cellStyle name="Input 3 5 3" xfId="29502" xr:uid="{00000000-0005-0000-0000-00002A730000}"/>
    <cellStyle name="Input 3 5 3 10" xfId="29503" xr:uid="{00000000-0005-0000-0000-00002B730000}"/>
    <cellStyle name="Input 3 5 3 11" xfId="29504" xr:uid="{00000000-0005-0000-0000-00002C730000}"/>
    <cellStyle name="Input 3 5 3 2" xfId="29505" xr:uid="{00000000-0005-0000-0000-00002D730000}"/>
    <cellStyle name="Input 3 5 3 2 10" xfId="29506" xr:uid="{00000000-0005-0000-0000-00002E730000}"/>
    <cellStyle name="Input 3 5 3 2 11" xfId="29507" xr:uid="{00000000-0005-0000-0000-00002F730000}"/>
    <cellStyle name="Input 3 5 3 2 2" xfId="29508" xr:uid="{00000000-0005-0000-0000-000030730000}"/>
    <cellStyle name="Input 3 5 3 2 3" xfId="29509" xr:uid="{00000000-0005-0000-0000-000031730000}"/>
    <cellStyle name="Input 3 5 3 2 4" xfId="29510" xr:uid="{00000000-0005-0000-0000-000032730000}"/>
    <cellStyle name="Input 3 5 3 2 5" xfId="29511" xr:uid="{00000000-0005-0000-0000-000033730000}"/>
    <cellStyle name="Input 3 5 3 2 6" xfId="29512" xr:uid="{00000000-0005-0000-0000-000034730000}"/>
    <cellStyle name="Input 3 5 3 2 7" xfId="29513" xr:uid="{00000000-0005-0000-0000-000035730000}"/>
    <cellStyle name="Input 3 5 3 2 8" xfId="29514" xr:uid="{00000000-0005-0000-0000-000036730000}"/>
    <cellStyle name="Input 3 5 3 2 9" xfId="29515" xr:uid="{00000000-0005-0000-0000-000037730000}"/>
    <cellStyle name="Input 3 5 3 3" xfId="29516" xr:uid="{00000000-0005-0000-0000-000038730000}"/>
    <cellStyle name="Input 3 5 3 4" xfId="29517" xr:uid="{00000000-0005-0000-0000-000039730000}"/>
    <cellStyle name="Input 3 5 3 5" xfId="29518" xr:uid="{00000000-0005-0000-0000-00003A730000}"/>
    <cellStyle name="Input 3 5 3 6" xfId="29519" xr:uid="{00000000-0005-0000-0000-00003B730000}"/>
    <cellStyle name="Input 3 5 3 7" xfId="29520" xr:uid="{00000000-0005-0000-0000-00003C730000}"/>
    <cellStyle name="Input 3 5 3 8" xfId="29521" xr:uid="{00000000-0005-0000-0000-00003D730000}"/>
    <cellStyle name="Input 3 5 3 9" xfId="29522" xr:uid="{00000000-0005-0000-0000-00003E730000}"/>
    <cellStyle name="Input 3 5 4" xfId="29523" xr:uid="{00000000-0005-0000-0000-00003F730000}"/>
    <cellStyle name="Input 3 5 4 10" xfId="29524" xr:uid="{00000000-0005-0000-0000-000040730000}"/>
    <cellStyle name="Input 3 5 4 11" xfId="29525" xr:uid="{00000000-0005-0000-0000-000041730000}"/>
    <cellStyle name="Input 3 5 4 2" xfId="29526" xr:uid="{00000000-0005-0000-0000-000042730000}"/>
    <cellStyle name="Input 3 5 4 3" xfId="29527" xr:uid="{00000000-0005-0000-0000-000043730000}"/>
    <cellStyle name="Input 3 5 4 4" xfId="29528" xr:uid="{00000000-0005-0000-0000-000044730000}"/>
    <cellStyle name="Input 3 5 4 5" xfId="29529" xr:uid="{00000000-0005-0000-0000-000045730000}"/>
    <cellStyle name="Input 3 5 4 6" xfId="29530" xr:uid="{00000000-0005-0000-0000-000046730000}"/>
    <cellStyle name="Input 3 5 4 7" xfId="29531" xr:uid="{00000000-0005-0000-0000-000047730000}"/>
    <cellStyle name="Input 3 5 4 8" xfId="29532" xr:uid="{00000000-0005-0000-0000-000048730000}"/>
    <cellStyle name="Input 3 5 4 9" xfId="29533" xr:uid="{00000000-0005-0000-0000-000049730000}"/>
    <cellStyle name="Input 3 5 5" xfId="29534" xr:uid="{00000000-0005-0000-0000-00004A730000}"/>
    <cellStyle name="Input 3 5 6" xfId="29535" xr:uid="{00000000-0005-0000-0000-00004B730000}"/>
    <cellStyle name="Input 3 5 7" xfId="29536" xr:uid="{00000000-0005-0000-0000-00004C730000}"/>
    <cellStyle name="Input 3 5 8" xfId="29537" xr:uid="{00000000-0005-0000-0000-00004D730000}"/>
    <cellStyle name="Input 3 5 9" xfId="29538" xr:uid="{00000000-0005-0000-0000-00004E730000}"/>
    <cellStyle name="Input 3 6" xfId="29539" xr:uid="{00000000-0005-0000-0000-00004F730000}"/>
    <cellStyle name="Input 3 6 10" xfId="29540" xr:uid="{00000000-0005-0000-0000-000050730000}"/>
    <cellStyle name="Input 3 6 11" xfId="29541" xr:uid="{00000000-0005-0000-0000-000051730000}"/>
    <cellStyle name="Input 3 6 12" xfId="29542" xr:uid="{00000000-0005-0000-0000-000052730000}"/>
    <cellStyle name="Input 3 6 13" xfId="29543" xr:uid="{00000000-0005-0000-0000-000053730000}"/>
    <cellStyle name="Input 3 6 2" xfId="29544" xr:uid="{00000000-0005-0000-0000-000054730000}"/>
    <cellStyle name="Input 3 6 2 10" xfId="29545" xr:uid="{00000000-0005-0000-0000-000055730000}"/>
    <cellStyle name="Input 3 6 2 11" xfId="29546" xr:uid="{00000000-0005-0000-0000-000056730000}"/>
    <cellStyle name="Input 3 6 2 12" xfId="29547" xr:uid="{00000000-0005-0000-0000-000057730000}"/>
    <cellStyle name="Input 3 6 2 2" xfId="29548" xr:uid="{00000000-0005-0000-0000-000058730000}"/>
    <cellStyle name="Input 3 6 2 2 10" xfId="29549" xr:uid="{00000000-0005-0000-0000-000059730000}"/>
    <cellStyle name="Input 3 6 2 2 11" xfId="29550" xr:uid="{00000000-0005-0000-0000-00005A730000}"/>
    <cellStyle name="Input 3 6 2 2 2" xfId="29551" xr:uid="{00000000-0005-0000-0000-00005B730000}"/>
    <cellStyle name="Input 3 6 2 2 2 10" xfId="29552" xr:uid="{00000000-0005-0000-0000-00005C730000}"/>
    <cellStyle name="Input 3 6 2 2 2 11" xfId="29553" xr:uid="{00000000-0005-0000-0000-00005D730000}"/>
    <cellStyle name="Input 3 6 2 2 2 2" xfId="29554" xr:uid="{00000000-0005-0000-0000-00005E730000}"/>
    <cellStyle name="Input 3 6 2 2 2 3" xfId="29555" xr:uid="{00000000-0005-0000-0000-00005F730000}"/>
    <cellStyle name="Input 3 6 2 2 2 4" xfId="29556" xr:uid="{00000000-0005-0000-0000-000060730000}"/>
    <cellStyle name="Input 3 6 2 2 2 5" xfId="29557" xr:uid="{00000000-0005-0000-0000-000061730000}"/>
    <cellStyle name="Input 3 6 2 2 2 6" xfId="29558" xr:uid="{00000000-0005-0000-0000-000062730000}"/>
    <cellStyle name="Input 3 6 2 2 2 7" xfId="29559" xr:uid="{00000000-0005-0000-0000-000063730000}"/>
    <cellStyle name="Input 3 6 2 2 2 8" xfId="29560" xr:uid="{00000000-0005-0000-0000-000064730000}"/>
    <cellStyle name="Input 3 6 2 2 2 9" xfId="29561" xr:uid="{00000000-0005-0000-0000-000065730000}"/>
    <cellStyle name="Input 3 6 2 2 3" xfId="29562" xr:uid="{00000000-0005-0000-0000-000066730000}"/>
    <cellStyle name="Input 3 6 2 2 4" xfId="29563" xr:uid="{00000000-0005-0000-0000-000067730000}"/>
    <cellStyle name="Input 3 6 2 2 5" xfId="29564" xr:uid="{00000000-0005-0000-0000-000068730000}"/>
    <cellStyle name="Input 3 6 2 2 6" xfId="29565" xr:uid="{00000000-0005-0000-0000-000069730000}"/>
    <cellStyle name="Input 3 6 2 2 7" xfId="29566" xr:uid="{00000000-0005-0000-0000-00006A730000}"/>
    <cellStyle name="Input 3 6 2 2 8" xfId="29567" xr:uid="{00000000-0005-0000-0000-00006B730000}"/>
    <cellStyle name="Input 3 6 2 2 9" xfId="29568" xr:uid="{00000000-0005-0000-0000-00006C730000}"/>
    <cellStyle name="Input 3 6 2 3" xfId="29569" xr:uid="{00000000-0005-0000-0000-00006D730000}"/>
    <cellStyle name="Input 3 6 2 3 10" xfId="29570" xr:uid="{00000000-0005-0000-0000-00006E730000}"/>
    <cellStyle name="Input 3 6 2 3 11" xfId="29571" xr:uid="{00000000-0005-0000-0000-00006F730000}"/>
    <cellStyle name="Input 3 6 2 3 2" xfId="29572" xr:uid="{00000000-0005-0000-0000-000070730000}"/>
    <cellStyle name="Input 3 6 2 3 3" xfId="29573" xr:uid="{00000000-0005-0000-0000-000071730000}"/>
    <cellStyle name="Input 3 6 2 3 4" xfId="29574" xr:uid="{00000000-0005-0000-0000-000072730000}"/>
    <cellStyle name="Input 3 6 2 3 5" xfId="29575" xr:uid="{00000000-0005-0000-0000-000073730000}"/>
    <cellStyle name="Input 3 6 2 3 6" xfId="29576" xr:uid="{00000000-0005-0000-0000-000074730000}"/>
    <cellStyle name="Input 3 6 2 3 7" xfId="29577" xr:uid="{00000000-0005-0000-0000-000075730000}"/>
    <cellStyle name="Input 3 6 2 3 8" xfId="29578" xr:uid="{00000000-0005-0000-0000-000076730000}"/>
    <cellStyle name="Input 3 6 2 3 9" xfId="29579" xr:uid="{00000000-0005-0000-0000-000077730000}"/>
    <cellStyle name="Input 3 6 2 4" xfId="29580" xr:uid="{00000000-0005-0000-0000-000078730000}"/>
    <cellStyle name="Input 3 6 2 5" xfId="29581" xr:uid="{00000000-0005-0000-0000-000079730000}"/>
    <cellStyle name="Input 3 6 2 6" xfId="29582" xr:uid="{00000000-0005-0000-0000-00007A730000}"/>
    <cellStyle name="Input 3 6 2 7" xfId="29583" xr:uid="{00000000-0005-0000-0000-00007B730000}"/>
    <cellStyle name="Input 3 6 2 8" xfId="29584" xr:uid="{00000000-0005-0000-0000-00007C730000}"/>
    <cellStyle name="Input 3 6 2 9" xfId="29585" xr:uid="{00000000-0005-0000-0000-00007D730000}"/>
    <cellStyle name="Input 3 6 3" xfId="29586" xr:uid="{00000000-0005-0000-0000-00007E730000}"/>
    <cellStyle name="Input 3 6 3 10" xfId="29587" xr:uid="{00000000-0005-0000-0000-00007F730000}"/>
    <cellStyle name="Input 3 6 3 11" xfId="29588" xr:uid="{00000000-0005-0000-0000-000080730000}"/>
    <cellStyle name="Input 3 6 3 2" xfId="29589" xr:uid="{00000000-0005-0000-0000-000081730000}"/>
    <cellStyle name="Input 3 6 3 2 10" xfId="29590" xr:uid="{00000000-0005-0000-0000-000082730000}"/>
    <cellStyle name="Input 3 6 3 2 11" xfId="29591" xr:uid="{00000000-0005-0000-0000-000083730000}"/>
    <cellStyle name="Input 3 6 3 2 2" xfId="29592" xr:uid="{00000000-0005-0000-0000-000084730000}"/>
    <cellStyle name="Input 3 6 3 2 3" xfId="29593" xr:uid="{00000000-0005-0000-0000-000085730000}"/>
    <cellStyle name="Input 3 6 3 2 4" xfId="29594" xr:uid="{00000000-0005-0000-0000-000086730000}"/>
    <cellStyle name="Input 3 6 3 2 5" xfId="29595" xr:uid="{00000000-0005-0000-0000-000087730000}"/>
    <cellStyle name="Input 3 6 3 2 6" xfId="29596" xr:uid="{00000000-0005-0000-0000-000088730000}"/>
    <cellStyle name="Input 3 6 3 2 7" xfId="29597" xr:uid="{00000000-0005-0000-0000-000089730000}"/>
    <cellStyle name="Input 3 6 3 2 8" xfId="29598" xr:uid="{00000000-0005-0000-0000-00008A730000}"/>
    <cellStyle name="Input 3 6 3 2 9" xfId="29599" xr:uid="{00000000-0005-0000-0000-00008B730000}"/>
    <cellStyle name="Input 3 6 3 3" xfId="29600" xr:uid="{00000000-0005-0000-0000-00008C730000}"/>
    <cellStyle name="Input 3 6 3 4" xfId="29601" xr:uid="{00000000-0005-0000-0000-00008D730000}"/>
    <cellStyle name="Input 3 6 3 5" xfId="29602" xr:uid="{00000000-0005-0000-0000-00008E730000}"/>
    <cellStyle name="Input 3 6 3 6" xfId="29603" xr:uid="{00000000-0005-0000-0000-00008F730000}"/>
    <cellStyle name="Input 3 6 3 7" xfId="29604" xr:uid="{00000000-0005-0000-0000-000090730000}"/>
    <cellStyle name="Input 3 6 3 8" xfId="29605" xr:uid="{00000000-0005-0000-0000-000091730000}"/>
    <cellStyle name="Input 3 6 3 9" xfId="29606" xr:uid="{00000000-0005-0000-0000-000092730000}"/>
    <cellStyle name="Input 3 6 4" xfId="29607" xr:uid="{00000000-0005-0000-0000-000093730000}"/>
    <cellStyle name="Input 3 6 4 10" xfId="29608" xr:uid="{00000000-0005-0000-0000-000094730000}"/>
    <cellStyle name="Input 3 6 4 11" xfId="29609" xr:uid="{00000000-0005-0000-0000-000095730000}"/>
    <cellStyle name="Input 3 6 4 2" xfId="29610" xr:uid="{00000000-0005-0000-0000-000096730000}"/>
    <cellStyle name="Input 3 6 4 3" xfId="29611" xr:uid="{00000000-0005-0000-0000-000097730000}"/>
    <cellStyle name="Input 3 6 4 4" xfId="29612" xr:uid="{00000000-0005-0000-0000-000098730000}"/>
    <cellStyle name="Input 3 6 4 5" xfId="29613" xr:uid="{00000000-0005-0000-0000-000099730000}"/>
    <cellStyle name="Input 3 6 4 6" xfId="29614" xr:uid="{00000000-0005-0000-0000-00009A730000}"/>
    <cellStyle name="Input 3 6 4 7" xfId="29615" xr:uid="{00000000-0005-0000-0000-00009B730000}"/>
    <cellStyle name="Input 3 6 4 8" xfId="29616" xr:uid="{00000000-0005-0000-0000-00009C730000}"/>
    <cellStyle name="Input 3 6 4 9" xfId="29617" xr:uid="{00000000-0005-0000-0000-00009D730000}"/>
    <cellStyle name="Input 3 6 5" xfId="29618" xr:uid="{00000000-0005-0000-0000-00009E730000}"/>
    <cellStyle name="Input 3 6 6" xfId="29619" xr:uid="{00000000-0005-0000-0000-00009F730000}"/>
    <cellStyle name="Input 3 6 7" xfId="29620" xr:uid="{00000000-0005-0000-0000-0000A0730000}"/>
    <cellStyle name="Input 3 6 8" xfId="29621" xr:uid="{00000000-0005-0000-0000-0000A1730000}"/>
    <cellStyle name="Input 3 6 9" xfId="29622" xr:uid="{00000000-0005-0000-0000-0000A2730000}"/>
    <cellStyle name="Input 3 7" xfId="29623" xr:uid="{00000000-0005-0000-0000-0000A3730000}"/>
    <cellStyle name="Input 3 7 10" xfId="29624" xr:uid="{00000000-0005-0000-0000-0000A4730000}"/>
    <cellStyle name="Input 3 7 11" xfId="29625" xr:uid="{00000000-0005-0000-0000-0000A5730000}"/>
    <cellStyle name="Input 3 7 12" xfId="29626" xr:uid="{00000000-0005-0000-0000-0000A6730000}"/>
    <cellStyle name="Input 3 7 13" xfId="29627" xr:uid="{00000000-0005-0000-0000-0000A7730000}"/>
    <cellStyle name="Input 3 7 2" xfId="29628" xr:uid="{00000000-0005-0000-0000-0000A8730000}"/>
    <cellStyle name="Input 3 7 2 10" xfId="29629" xr:uid="{00000000-0005-0000-0000-0000A9730000}"/>
    <cellStyle name="Input 3 7 2 11" xfId="29630" xr:uid="{00000000-0005-0000-0000-0000AA730000}"/>
    <cellStyle name="Input 3 7 2 12" xfId="29631" xr:uid="{00000000-0005-0000-0000-0000AB730000}"/>
    <cellStyle name="Input 3 7 2 2" xfId="29632" xr:uid="{00000000-0005-0000-0000-0000AC730000}"/>
    <cellStyle name="Input 3 7 2 2 10" xfId="29633" xr:uid="{00000000-0005-0000-0000-0000AD730000}"/>
    <cellStyle name="Input 3 7 2 2 11" xfId="29634" xr:uid="{00000000-0005-0000-0000-0000AE730000}"/>
    <cellStyle name="Input 3 7 2 2 2" xfId="29635" xr:uid="{00000000-0005-0000-0000-0000AF730000}"/>
    <cellStyle name="Input 3 7 2 2 2 10" xfId="29636" xr:uid="{00000000-0005-0000-0000-0000B0730000}"/>
    <cellStyle name="Input 3 7 2 2 2 11" xfId="29637" xr:uid="{00000000-0005-0000-0000-0000B1730000}"/>
    <cellStyle name="Input 3 7 2 2 2 2" xfId="29638" xr:uid="{00000000-0005-0000-0000-0000B2730000}"/>
    <cellStyle name="Input 3 7 2 2 2 3" xfId="29639" xr:uid="{00000000-0005-0000-0000-0000B3730000}"/>
    <cellStyle name="Input 3 7 2 2 2 4" xfId="29640" xr:uid="{00000000-0005-0000-0000-0000B4730000}"/>
    <cellStyle name="Input 3 7 2 2 2 5" xfId="29641" xr:uid="{00000000-0005-0000-0000-0000B5730000}"/>
    <cellStyle name="Input 3 7 2 2 2 6" xfId="29642" xr:uid="{00000000-0005-0000-0000-0000B6730000}"/>
    <cellStyle name="Input 3 7 2 2 2 7" xfId="29643" xr:uid="{00000000-0005-0000-0000-0000B7730000}"/>
    <cellStyle name="Input 3 7 2 2 2 8" xfId="29644" xr:uid="{00000000-0005-0000-0000-0000B8730000}"/>
    <cellStyle name="Input 3 7 2 2 2 9" xfId="29645" xr:uid="{00000000-0005-0000-0000-0000B9730000}"/>
    <cellStyle name="Input 3 7 2 2 3" xfId="29646" xr:uid="{00000000-0005-0000-0000-0000BA730000}"/>
    <cellStyle name="Input 3 7 2 2 4" xfId="29647" xr:uid="{00000000-0005-0000-0000-0000BB730000}"/>
    <cellStyle name="Input 3 7 2 2 5" xfId="29648" xr:uid="{00000000-0005-0000-0000-0000BC730000}"/>
    <cellStyle name="Input 3 7 2 2 6" xfId="29649" xr:uid="{00000000-0005-0000-0000-0000BD730000}"/>
    <cellStyle name="Input 3 7 2 2 7" xfId="29650" xr:uid="{00000000-0005-0000-0000-0000BE730000}"/>
    <cellStyle name="Input 3 7 2 2 8" xfId="29651" xr:uid="{00000000-0005-0000-0000-0000BF730000}"/>
    <cellStyle name="Input 3 7 2 2 9" xfId="29652" xr:uid="{00000000-0005-0000-0000-0000C0730000}"/>
    <cellStyle name="Input 3 7 2 3" xfId="29653" xr:uid="{00000000-0005-0000-0000-0000C1730000}"/>
    <cellStyle name="Input 3 7 2 3 10" xfId="29654" xr:uid="{00000000-0005-0000-0000-0000C2730000}"/>
    <cellStyle name="Input 3 7 2 3 11" xfId="29655" xr:uid="{00000000-0005-0000-0000-0000C3730000}"/>
    <cellStyle name="Input 3 7 2 3 2" xfId="29656" xr:uid="{00000000-0005-0000-0000-0000C4730000}"/>
    <cellStyle name="Input 3 7 2 3 3" xfId="29657" xr:uid="{00000000-0005-0000-0000-0000C5730000}"/>
    <cellStyle name="Input 3 7 2 3 4" xfId="29658" xr:uid="{00000000-0005-0000-0000-0000C6730000}"/>
    <cellStyle name="Input 3 7 2 3 5" xfId="29659" xr:uid="{00000000-0005-0000-0000-0000C7730000}"/>
    <cellStyle name="Input 3 7 2 3 6" xfId="29660" xr:uid="{00000000-0005-0000-0000-0000C8730000}"/>
    <cellStyle name="Input 3 7 2 3 7" xfId="29661" xr:uid="{00000000-0005-0000-0000-0000C9730000}"/>
    <cellStyle name="Input 3 7 2 3 8" xfId="29662" xr:uid="{00000000-0005-0000-0000-0000CA730000}"/>
    <cellStyle name="Input 3 7 2 3 9" xfId="29663" xr:uid="{00000000-0005-0000-0000-0000CB730000}"/>
    <cellStyle name="Input 3 7 2 4" xfId="29664" xr:uid="{00000000-0005-0000-0000-0000CC730000}"/>
    <cellStyle name="Input 3 7 2 5" xfId="29665" xr:uid="{00000000-0005-0000-0000-0000CD730000}"/>
    <cellStyle name="Input 3 7 2 6" xfId="29666" xr:uid="{00000000-0005-0000-0000-0000CE730000}"/>
    <cellStyle name="Input 3 7 2 7" xfId="29667" xr:uid="{00000000-0005-0000-0000-0000CF730000}"/>
    <cellStyle name="Input 3 7 2 8" xfId="29668" xr:uid="{00000000-0005-0000-0000-0000D0730000}"/>
    <cellStyle name="Input 3 7 2 9" xfId="29669" xr:uid="{00000000-0005-0000-0000-0000D1730000}"/>
    <cellStyle name="Input 3 7 3" xfId="29670" xr:uid="{00000000-0005-0000-0000-0000D2730000}"/>
    <cellStyle name="Input 3 7 3 10" xfId="29671" xr:uid="{00000000-0005-0000-0000-0000D3730000}"/>
    <cellStyle name="Input 3 7 3 11" xfId="29672" xr:uid="{00000000-0005-0000-0000-0000D4730000}"/>
    <cellStyle name="Input 3 7 3 2" xfId="29673" xr:uid="{00000000-0005-0000-0000-0000D5730000}"/>
    <cellStyle name="Input 3 7 3 2 10" xfId="29674" xr:uid="{00000000-0005-0000-0000-0000D6730000}"/>
    <cellStyle name="Input 3 7 3 2 11" xfId="29675" xr:uid="{00000000-0005-0000-0000-0000D7730000}"/>
    <cellStyle name="Input 3 7 3 2 2" xfId="29676" xr:uid="{00000000-0005-0000-0000-0000D8730000}"/>
    <cellStyle name="Input 3 7 3 2 3" xfId="29677" xr:uid="{00000000-0005-0000-0000-0000D9730000}"/>
    <cellStyle name="Input 3 7 3 2 4" xfId="29678" xr:uid="{00000000-0005-0000-0000-0000DA730000}"/>
    <cellStyle name="Input 3 7 3 2 5" xfId="29679" xr:uid="{00000000-0005-0000-0000-0000DB730000}"/>
    <cellStyle name="Input 3 7 3 2 6" xfId="29680" xr:uid="{00000000-0005-0000-0000-0000DC730000}"/>
    <cellStyle name="Input 3 7 3 2 7" xfId="29681" xr:uid="{00000000-0005-0000-0000-0000DD730000}"/>
    <cellStyle name="Input 3 7 3 2 8" xfId="29682" xr:uid="{00000000-0005-0000-0000-0000DE730000}"/>
    <cellStyle name="Input 3 7 3 2 9" xfId="29683" xr:uid="{00000000-0005-0000-0000-0000DF730000}"/>
    <cellStyle name="Input 3 7 3 3" xfId="29684" xr:uid="{00000000-0005-0000-0000-0000E0730000}"/>
    <cellStyle name="Input 3 7 3 4" xfId="29685" xr:uid="{00000000-0005-0000-0000-0000E1730000}"/>
    <cellStyle name="Input 3 7 3 5" xfId="29686" xr:uid="{00000000-0005-0000-0000-0000E2730000}"/>
    <cellStyle name="Input 3 7 3 6" xfId="29687" xr:uid="{00000000-0005-0000-0000-0000E3730000}"/>
    <cellStyle name="Input 3 7 3 7" xfId="29688" xr:uid="{00000000-0005-0000-0000-0000E4730000}"/>
    <cellStyle name="Input 3 7 3 8" xfId="29689" xr:uid="{00000000-0005-0000-0000-0000E5730000}"/>
    <cellStyle name="Input 3 7 3 9" xfId="29690" xr:uid="{00000000-0005-0000-0000-0000E6730000}"/>
    <cellStyle name="Input 3 7 4" xfId="29691" xr:uid="{00000000-0005-0000-0000-0000E7730000}"/>
    <cellStyle name="Input 3 7 4 10" xfId="29692" xr:uid="{00000000-0005-0000-0000-0000E8730000}"/>
    <cellStyle name="Input 3 7 4 11" xfId="29693" xr:uid="{00000000-0005-0000-0000-0000E9730000}"/>
    <cellStyle name="Input 3 7 4 2" xfId="29694" xr:uid="{00000000-0005-0000-0000-0000EA730000}"/>
    <cellStyle name="Input 3 7 4 3" xfId="29695" xr:uid="{00000000-0005-0000-0000-0000EB730000}"/>
    <cellStyle name="Input 3 7 4 4" xfId="29696" xr:uid="{00000000-0005-0000-0000-0000EC730000}"/>
    <cellStyle name="Input 3 7 4 5" xfId="29697" xr:uid="{00000000-0005-0000-0000-0000ED730000}"/>
    <cellStyle name="Input 3 7 4 6" xfId="29698" xr:uid="{00000000-0005-0000-0000-0000EE730000}"/>
    <cellStyle name="Input 3 7 4 7" xfId="29699" xr:uid="{00000000-0005-0000-0000-0000EF730000}"/>
    <cellStyle name="Input 3 7 4 8" xfId="29700" xr:uid="{00000000-0005-0000-0000-0000F0730000}"/>
    <cellStyle name="Input 3 7 4 9" xfId="29701" xr:uid="{00000000-0005-0000-0000-0000F1730000}"/>
    <cellStyle name="Input 3 7 5" xfId="29702" xr:uid="{00000000-0005-0000-0000-0000F2730000}"/>
    <cellStyle name="Input 3 7 6" xfId="29703" xr:uid="{00000000-0005-0000-0000-0000F3730000}"/>
    <cellStyle name="Input 3 7 7" xfId="29704" xr:uid="{00000000-0005-0000-0000-0000F4730000}"/>
    <cellStyle name="Input 3 7 8" xfId="29705" xr:uid="{00000000-0005-0000-0000-0000F5730000}"/>
    <cellStyle name="Input 3 7 9" xfId="29706" xr:uid="{00000000-0005-0000-0000-0000F6730000}"/>
    <cellStyle name="Input 3 8" xfId="29707" xr:uid="{00000000-0005-0000-0000-0000F7730000}"/>
    <cellStyle name="Input 4" xfId="29708" xr:uid="{00000000-0005-0000-0000-0000F8730000}"/>
    <cellStyle name="Input 4 10" xfId="29709" xr:uid="{00000000-0005-0000-0000-0000F9730000}"/>
    <cellStyle name="Input 4 11" xfId="29710" xr:uid="{00000000-0005-0000-0000-0000FA730000}"/>
    <cellStyle name="Input 4 12" xfId="29711" xr:uid="{00000000-0005-0000-0000-0000FB730000}"/>
    <cellStyle name="Input 4 13" xfId="29712" xr:uid="{00000000-0005-0000-0000-0000FC730000}"/>
    <cellStyle name="Input 4 14" xfId="29713" xr:uid="{00000000-0005-0000-0000-0000FD730000}"/>
    <cellStyle name="Input 4 2" xfId="29714" xr:uid="{00000000-0005-0000-0000-0000FE730000}"/>
    <cellStyle name="Input 4 2 10" xfId="29715" xr:uid="{00000000-0005-0000-0000-0000FF730000}"/>
    <cellStyle name="Input 4 2 11" xfId="29716" xr:uid="{00000000-0005-0000-0000-000000740000}"/>
    <cellStyle name="Input 4 2 12" xfId="29717" xr:uid="{00000000-0005-0000-0000-000001740000}"/>
    <cellStyle name="Input 4 2 13" xfId="29718" xr:uid="{00000000-0005-0000-0000-000002740000}"/>
    <cellStyle name="Input 4 2 2" xfId="29719" xr:uid="{00000000-0005-0000-0000-000003740000}"/>
    <cellStyle name="Input 4 2 2 10" xfId="29720" xr:uid="{00000000-0005-0000-0000-000004740000}"/>
    <cellStyle name="Input 4 2 2 11" xfId="29721" xr:uid="{00000000-0005-0000-0000-000005740000}"/>
    <cellStyle name="Input 4 2 2 12" xfId="29722" xr:uid="{00000000-0005-0000-0000-000006740000}"/>
    <cellStyle name="Input 4 2 2 2" xfId="29723" xr:uid="{00000000-0005-0000-0000-000007740000}"/>
    <cellStyle name="Input 4 2 2 2 10" xfId="29724" xr:uid="{00000000-0005-0000-0000-000008740000}"/>
    <cellStyle name="Input 4 2 2 2 11" xfId="29725" xr:uid="{00000000-0005-0000-0000-000009740000}"/>
    <cellStyle name="Input 4 2 2 2 2" xfId="29726" xr:uid="{00000000-0005-0000-0000-00000A740000}"/>
    <cellStyle name="Input 4 2 2 2 2 10" xfId="29727" xr:uid="{00000000-0005-0000-0000-00000B740000}"/>
    <cellStyle name="Input 4 2 2 2 2 11" xfId="29728" xr:uid="{00000000-0005-0000-0000-00000C740000}"/>
    <cellStyle name="Input 4 2 2 2 2 2" xfId="29729" xr:uid="{00000000-0005-0000-0000-00000D740000}"/>
    <cellStyle name="Input 4 2 2 2 2 3" xfId="29730" xr:uid="{00000000-0005-0000-0000-00000E740000}"/>
    <cellStyle name="Input 4 2 2 2 2 4" xfId="29731" xr:uid="{00000000-0005-0000-0000-00000F740000}"/>
    <cellStyle name="Input 4 2 2 2 2 5" xfId="29732" xr:uid="{00000000-0005-0000-0000-000010740000}"/>
    <cellStyle name="Input 4 2 2 2 2 6" xfId="29733" xr:uid="{00000000-0005-0000-0000-000011740000}"/>
    <cellStyle name="Input 4 2 2 2 2 7" xfId="29734" xr:uid="{00000000-0005-0000-0000-000012740000}"/>
    <cellStyle name="Input 4 2 2 2 2 8" xfId="29735" xr:uid="{00000000-0005-0000-0000-000013740000}"/>
    <cellStyle name="Input 4 2 2 2 2 9" xfId="29736" xr:uid="{00000000-0005-0000-0000-000014740000}"/>
    <cellStyle name="Input 4 2 2 2 3" xfId="29737" xr:uid="{00000000-0005-0000-0000-000015740000}"/>
    <cellStyle name="Input 4 2 2 2 4" xfId="29738" xr:uid="{00000000-0005-0000-0000-000016740000}"/>
    <cellStyle name="Input 4 2 2 2 5" xfId="29739" xr:uid="{00000000-0005-0000-0000-000017740000}"/>
    <cellStyle name="Input 4 2 2 2 6" xfId="29740" xr:uid="{00000000-0005-0000-0000-000018740000}"/>
    <cellStyle name="Input 4 2 2 2 7" xfId="29741" xr:uid="{00000000-0005-0000-0000-000019740000}"/>
    <cellStyle name="Input 4 2 2 2 8" xfId="29742" xr:uid="{00000000-0005-0000-0000-00001A740000}"/>
    <cellStyle name="Input 4 2 2 2 9" xfId="29743" xr:uid="{00000000-0005-0000-0000-00001B740000}"/>
    <cellStyle name="Input 4 2 2 3" xfId="29744" xr:uid="{00000000-0005-0000-0000-00001C740000}"/>
    <cellStyle name="Input 4 2 2 3 10" xfId="29745" xr:uid="{00000000-0005-0000-0000-00001D740000}"/>
    <cellStyle name="Input 4 2 2 3 11" xfId="29746" xr:uid="{00000000-0005-0000-0000-00001E740000}"/>
    <cellStyle name="Input 4 2 2 3 2" xfId="29747" xr:uid="{00000000-0005-0000-0000-00001F740000}"/>
    <cellStyle name="Input 4 2 2 3 3" xfId="29748" xr:uid="{00000000-0005-0000-0000-000020740000}"/>
    <cellStyle name="Input 4 2 2 3 4" xfId="29749" xr:uid="{00000000-0005-0000-0000-000021740000}"/>
    <cellStyle name="Input 4 2 2 3 5" xfId="29750" xr:uid="{00000000-0005-0000-0000-000022740000}"/>
    <cellStyle name="Input 4 2 2 3 6" xfId="29751" xr:uid="{00000000-0005-0000-0000-000023740000}"/>
    <cellStyle name="Input 4 2 2 3 7" xfId="29752" xr:uid="{00000000-0005-0000-0000-000024740000}"/>
    <cellStyle name="Input 4 2 2 3 8" xfId="29753" xr:uid="{00000000-0005-0000-0000-000025740000}"/>
    <cellStyle name="Input 4 2 2 3 9" xfId="29754" xr:uid="{00000000-0005-0000-0000-000026740000}"/>
    <cellStyle name="Input 4 2 2 4" xfId="29755" xr:uid="{00000000-0005-0000-0000-000027740000}"/>
    <cellStyle name="Input 4 2 2 5" xfId="29756" xr:uid="{00000000-0005-0000-0000-000028740000}"/>
    <cellStyle name="Input 4 2 2 6" xfId="29757" xr:uid="{00000000-0005-0000-0000-000029740000}"/>
    <cellStyle name="Input 4 2 2 7" xfId="29758" xr:uid="{00000000-0005-0000-0000-00002A740000}"/>
    <cellStyle name="Input 4 2 2 8" xfId="29759" xr:uid="{00000000-0005-0000-0000-00002B740000}"/>
    <cellStyle name="Input 4 2 2 9" xfId="29760" xr:uid="{00000000-0005-0000-0000-00002C740000}"/>
    <cellStyle name="Input 4 2 3" xfId="29761" xr:uid="{00000000-0005-0000-0000-00002D740000}"/>
    <cellStyle name="Input 4 2 3 10" xfId="29762" xr:uid="{00000000-0005-0000-0000-00002E740000}"/>
    <cellStyle name="Input 4 2 3 11" xfId="29763" xr:uid="{00000000-0005-0000-0000-00002F740000}"/>
    <cellStyle name="Input 4 2 3 2" xfId="29764" xr:uid="{00000000-0005-0000-0000-000030740000}"/>
    <cellStyle name="Input 4 2 3 2 10" xfId="29765" xr:uid="{00000000-0005-0000-0000-000031740000}"/>
    <cellStyle name="Input 4 2 3 2 11" xfId="29766" xr:uid="{00000000-0005-0000-0000-000032740000}"/>
    <cellStyle name="Input 4 2 3 2 2" xfId="29767" xr:uid="{00000000-0005-0000-0000-000033740000}"/>
    <cellStyle name="Input 4 2 3 2 3" xfId="29768" xr:uid="{00000000-0005-0000-0000-000034740000}"/>
    <cellStyle name="Input 4 2 3 2 4" xfId="29769" xr:uid="{00000000-0005-0000-0000-000035740000}"/>
    <cellStyle name="Input 4 2 3 2 5" xfId="29770" xr:uid="{00000000-0005-0000-0000-000036740000}"/>
    <cellStyle name="Input 4 2 3 2 6" xfId="29771" xr:uid="{00000000-0005-0000-0000-000037740000}"/>
    <cellStyle name="Input 4 2 3 2 7" xfId="29772" xr:uid="{00000000-0005-0000-0000-000038740000}"/>
    <cellStyle name="Input 4 2 3 2 8" xfId="29773" xr:uid="{00000000-0005-0000-0000-000039740000}"/>
    <cellStyle name="Input 4 2 3 2 9" xfId="29774" xr:uid="{00000000-0005-0000-0000-00003A740000}"/>
    <cellStyle name="Input 4 2 3 3" xfId="29775" xr:uid="{00000000-0005-0000-0000-00003B740000}"/>
    <cellStyle name="Input 4 2 3 4" xfId="29776" xr:uid="{00000000-0005-0000-0000-00003C740000}"/>
    <cellStyle name="Input 4 2 3 5" xfId="29777" xr:uid="{00000000-0005-0000-0000-00003D740000}"/>
    <cellStyle name="Input 4 2 3 6" xfId="29778" xr:uid="{00000000-0005-0000-0000-00003E740000}"/>
    <cellStyle name="Input 4 2 3 7" xfId="29779" xr:uid="{00000000-0005-0000-0000-00003F740000}"/>
    <cellStyle name="Input 4 2 3 8" xfId="29780" xr:uid="{00000000-0005-0000-0000-000040740000}"/>
    <cellStyle name="Input 4 2 3 9" xfId="29781" xr:uid="{00000000-0005-0000-0000-000041740000}"/>
    <cellStyle name="Input 4 2 4" xfId="29782" xr:uid="{00000000-0005-0000-0000-000042740000}"/>
    <cellStyle name="Input 4 2 4 10" xfId="29783" xr:uid="{00000000-0005-0000-0000-000043740000}"/>
    <cellStyle name="Input 4 2 4 11" xfId="29784" xr:uid="{00000000-0005-0000-0000-000044740000}"/>
    <cellStyle name="Input 4 2 4 2" xfId="29785" xr:uid="{00000000-0005-0000-0000-000045740000}"/>
    <cellStyle name="Input 4 2 4 3" xfId="29786" xr:uid="{00000000-0005-0000-0000-000046740000}"/>
    <cellStyle name="Input 4 2 4 4" xfId="29787" xr:uid="{00000000-0005-0000-0000-000047740000}"/>
    <cellStyle name="Input 4 2 4 5" xfId="29788" xr:uid="{00000000-0005-0000-0000-000048740000}"/>
    <cellStyle name="Input 4 2 4 6" xfId="29789" xr:uid="{00000000-0005-0000-0000-000049740000}"/>
    <cellStyle name="Input 4 2 4 7" xfId="29790" xr:uid="{00000000-0005-0000-0000-00004A740000}"/>
    <cellStyle name="Input 4 2 4 8" xfId="29791" xr:uid="{00000000-0005-0000-0000-00004B740000}"/>
    <cellStyle name="Input 4 2 4 9" xfId="29792" xr:uid="{00000000-0005-0000-0000-00004C740000}"/>
    <cellStyle name="Input 4 2 5" xfId="29793" xr:uid="{00000000-0005-0000-0000-00004D740000}"/>
    <cellStyle name="Input 4 2 6" xfId="29794" xr:uid="{00000000-0005-0000-0000-00004E740000}"/>
    <cellStyle name="Input 4 2 7" xfId="29795" xr:uid="{00000000-0005-0000-0000-00004F740000}"/>
    <cellStyle name="Input 4 2 8" xfId="29796" xr:uid="{00000000-0005-0000-0000-000050740000}"/>
    <cellStyle name="Input 4 2 9" xfId="29797" xr:uid="{00000000-0005-0000-0000-000051740000}"/>
    <cellStyle name="Input 4 3" xfId="29798" xr:uid="{00000000-0005-0000-0000-000052740000}"/>
    <cellStyle name="Input 4 3 10" xfId="29799" xr:uid="{00000000-0005-0000-0000-000053740000}"/>
    <cellStyle name="Input 4 3 11" xfId="29800" xr:uid="{00000000-0005-0000-0000-000054740000}"/>
    <cellStyle name="Input 4 3 12" xfId="29801" xr:uid="{00000000-0005-0000-0000-000055740000}"/>
    <cellStyle name="Input 4 3 2" xfId="29802" xr:uid="{00000000-0005-0000-0000-000056740000}"/>
    <cellStyle name="Input 4 3 2 10" xfId="29803" xr:uid="{00000000-0005-0000-0000-000057740000}"/>
    <cellStyle name="Input 4 3 2 11" xfId="29804" xr:uid="{00000000-0005-0000-0000-000058740000}"/>
    <cellStyle name="Input 4 3 2 2" xfId="29805" xr:uid="{00000000-0005-0000-0000-000059740000}"/>
    <cellStyle name="Input 4 3 2 2 10" xfId="29806" xr:uid="{00000000-0005-0000-0000-00005A740000}"/>
    <cellStyle name="Input 4 3 2 2 11" xfId="29807" xr:uid="{00000000-0005-0000-0000-00005B740000}"/>
    <cellStyle name="Input 4 3 2 2 2" xfId="29808" xr:uid="{00000000-0005-0000-0000-00005C740000}"/>
    <cellStyle name="Input 4 3 2 2 3" xfId="29809" xr:uid="{00000000-0005-0000-0000-00005D740000}"/>
    <cellStyle name="Input 4 3 2 2 4" xfId="29810" xr:uid="{00000000-0005-0000-0000-00005E740000}"/>
    <cellStyle name="Input 4 3 2 2 5" xfId="29811" xr:uid="{00000000-0005-0000-0000-00005F740000}"/>
    <cellStyle name="Input 4 3 2 2 6" xfId="29812" xr:uid="{00000000-0005-0000-0000-000060740000}"/>
    <cellStyle name="Input 4 3 2 2 7" xfId="29813" xr:uid="{00000000-0005-0000-0000-000061740000}"/>
    <cellStyle name="Input 4 3 2 2 8" xfId="29814" xr:uid="{00000000-0005-0000-0000-000062740000}"/>
    <cellStyle name="Input 4 3 2 2 9" xfId="29815" xr:uid="{00000000-0005-0000-0000-000063740000}"/>
    <cellStyle name="Input 4 3 2 3" xfId="29816" xr:uid="{00000000-0005-0000-0000-000064740000}"/>
    <cellStyle name="Input 4 3 2 4" xfId="29817" xr:uid="{00000000-0005-0000-0000-000065740000}"/>
    <cellStyle name="Input 4 3 2 5" xfId="29818" xr:uid="{00000000-0005-0000-0000-000066740000}"/>
    <cellStyle name="Input 4 3 2 6" xfId="29819" xr:uid="{00000000-0005-0000-0000-000067740000}"/>
    <cellStyle name="Input 4 3 2 7" xfId="29820" xr:uid="{00000000-0005-0000-0000-000068740000}"/>
    <cellStyle name="Input 4 3 2 8" xfId="29821" xr:uid="{00000000-0005-0000-0000-000069740000}"/>
    <cellStyle name="Input 4 3 2 9" xfId="29822" xr:uid="{00000000-0005-0000-0000-00006A740000}"/>
    <cellStyle name="Input 4 3 3" xfId="29823" xr:uid="{00000000-0005-0000-0000-00006B740000}"/>
    <cellStyle name="Input 4 3 3 10" xfId="29824" xr:uid="{00000000-0005-0000-0000-00006C740000}"/>
    <cellStyle name="Input 4 3 3 11" xfId="29825" xr:uid="{00000000-0005-0000-0000-00006D740000}"/>
    <cellStyle name="Input 4 3 3 2" xfId="29826" xr:uid="{00000000-0005-0000-0000-00006E740000}"/>
    <cellStyle name="Input 4 3 3 3" xfId="29827" xr:uid="{00000000-0005-0000-0000-00006F740000}"/>
    <cellStyle name="Input 4 3 3 4" xfId="29828" xr:uid="{00000000-0005-0000-0000-000070740000}"/>
    <cellStyle name="Input 4 3 3 5" xfId="29829" xr:uid="{00000000-0005-0000-0000-000071740000}"/>
    <cellStyle name="Input 4 3 3 6" xfId="29830" xr:uid="{00000000-0005-0000-0000-000072740000}"/>
    <cellStyle name="Input 4 3 3 7" xfId="29831" xr:uid="{00000000-0005-0000-0000-000073740000}"/>
    <cellStyle name="Input 4 3 3 8" xfId="29832" xr:uid="{00000000-0005-0000-0000-000074740000}"/>
    <cellStyle name="Input 4 3 3 9" xfId="29833" xr:uid="{00000000-0005-0000-0000-000075740000}"/>
    <cellStyle name="Input 4 3 4" xfId="29834" xr:uid="{00000000-0005-0000-0000-000076740000}"/>
    <cellStyle name="Input 4 3 5" xfId="29835" xr:uid="{00000000-0005-0000-0000-000077740000}"/>
    <cellStyle name="Input 4 3 6" xfId="29836" xr:uid="{00000000-0005-0000-0000-000078740000}"/>
    <cellStyle name="Input 4 3 7" xfId="29837" xr:uid="{00000000-0005-0000-0000-000079740000}"/>
    <cellStyle name="Input 4 3 8" xfId="29838" xr:uid="{00000000-0005-0000-0000-00007A740000}"/>
    <cellStyle name="Input 4 3 9" xfId="29839" xr:uid="{00000000-0005-0000-0000-00007B740000}"/>
    <cellStyle name="Input 4 4" xfId="29840" xr:uid="{00000000-0005-0000-0000-00007C740000}"/>
    <cellStyle name="Input 4 4 10" xfId="29841" xr:uid="{00000000-0005-0000-0000-00007D740000}"/>
    <cellStyle name="Input 4 4 11" xfId="29842" xr:uid="{00000000-0005-0000-0000-00007E740000}"/>
    <cellStyle name="Input 4 4 2" xfId="29843" xr:uid="{00000000-0005-0000-0000-00007F740000}"/>
    <cellStyle name="Input 4 4 2 10" xfId="29844" xr:uid="{00000000-0005-0000-0000-000080740000}"/>
    <cellStyle name="Input 4 4 2 11" xfId="29845" xr:uid="{00000000-0005-0000-0000-000081740000}"/>
    <cellStyle name="Input 4 4 2 2" xfId="29846" xr:uid="{00000000-0005-0000-0000-000082740000}"/>
    <cellStyle name="Input 4 4 2 3" xfId="29847" xr:uid="{00000000-0005-0000-0000-000083740000}"/>
    <cellStyle name="Input 4 4 2 4" xfId="29848" xr:uid="{00000000-0005-0000-0000-000084740000}"/>
    <cellStyle name="Input 4 4 2 5" xfId="29849" xr:uid="{00000000-0005-0000-0000-000085740000}"/>
    <cellStyle name="Input 4 4 2 6" xfId="29850" xr:uid="{00000000-0005-0000-0000-000086740000}"/>
    <cellStyle name="Input 4 4 2 7" xfId="29851" xr:uid="{00000000-0005-0000-0000-000087740000}"/>
    <cellStyle name="Input 4 4 2 8" xfId="29852" xr:uid="{00000000-0005-0000-0000-000088740000}"/>
    <cellStyle name="Input 4 4 2 9" xfId="29853" xr:uid="{00000000-0005-0000-0000-000089740000}"/>
    <cellStyle name="Input 4 4 3" xfId="29854" xr:uid="{00000000-0005-0000-0000-00008A740000}"/>
    <cellStyle name="Input 4 4 4" xfId="29855" xr:uid="{00000000-0005-0000-0000-00008B740000}"/>
    <cellStyle name="Input 4 4 5" xfId="29856" xr:uid="{00000000-0005-0000-0000-00008C740000}"/>
    <cellStyle name="Input 4 4 6" xfId="29857" xr:uid="{00000000-0005-0000-0000-00008D740000}"/>
    <cellStyle name="Input 4 4 7" xfId="29858" xr:uid="{00000000-0005-0000-0000-00008E740000}"/>
    <cellStyle name="Input 4 4 8" xfId="29859" xr:uid="{00000000-0005-0000-0000-00008F740000}"/>
    <cellStyle name="Input 4 4 9" xfId="29860" xr:uid="{00000000-0005-0000-0000-000090740000}"/>
    <cellStyle name="Input 4 5" xfId="29861" xr:uid="{00000000-0005-0000-0000-000091740000}"/>
    <cellStyle name="Input 4 5 10" xfId="29862" xr:uid="{00000000-0005-0000-0000-000092740000}"/>
    <cellStyle name="Input 4 5 11" xfId="29863" xr:uid="{00000000-0005-0000-0000-000093740000}"/>
    <cellStyle name="Input 4 5 2" xfId="29864" xr:uid="{00000000-0005-0000-0000-000094740000}"/>
    <cellStyle name="Input 4 5 3" xfId="29865" xr:uid="{00000000-0005-0000-0000-000095740000}"/>
    <cellStyle name="Input 4 5 4" xfId="29866" xr:uid="{00000000-0005-0000-0000-000096740000}"/>
    <cellStyle name="Input 4 5 5" xfId="29867" xr:uid="{00000000-0005-0000-0000-000097740000}"/>
    <cellStyle name="Input 4 5 6" xfId="29868" xr:uid="{00000000-0005-0000-0000-000098740000}"/>
    <cellStyle name="Input 4 5 7" xfId="29869" xr:uid="{00000000-0005-0000-0000-000099740000}"/>
    <cellStyle name="Input 4 5 8" xfId="29870" xr:uid="{00000000-0005-0000-0000-00009A740000}"/>
    <cellStyle name="Input 4 5 9" xfId="29871" xr:uid="{00000000-0005-0000-0000-00009B740000}"/>
    <cellStyle name="Input 4 6" xfId="29872" xr:uid="{00000000-0005-0000-0000-00009C740000}"/>
    <cellStyle name="Input 4 7" xfId="29873" xr:uid="{00000000-0005-0000-0000-00009D740000}"/>
    <cellStyle name="Input 4 8" xfId="29874" xr:uid="{00000000-0005-0000-0000-00009E740000}"/>
    <cellStyle name="Input 4 9" xfId="29875" xr:uid="{00000000-0005-0000-0000-00009F740000}"/>
    <cellStyle name="Input 5" xfId="29876" xr:uid="{00000000-0005-0000-0000-0000A0740000}"/>
    <cellStyle name="Input 5 10" xfId="29877" xr:uid="{00000000-0005-0000-0000-0000A1740000}"/>
    <cellStyle name="Input 5 11" xfId="29878" xr:uid="{00000000-0005-0000-0000-0000A2740000}"/>
    <cellStyle name="Input 5 12" xfId="29879" xr:uid="{00000000-0005-0000-0000-0000A3740000}"/>
    <cellStyle name="Input 5 13" xfId="29880" xr:uid="{00000000-0005-0000-0000-0000A4740000}"/>
    <cellStyle name="Input 5 2" xfId="29881" xr:uid="{00000000-0005-0000-0000-0000A5740000}"/>
    <cellStyle name="Input 5 2 10" xfId="29882" xr:uid="{00000000-0005-0000-0000-0000A6740000}"/>
    <cellStyle name="Input 5 2 11" xfId="29883" xr:uid="{00000000-0005-0000-0000-0000A7740000}"/>
    <cellStyle name="Input 5 2 12" xfId="29884" xr:uid="{00000000-0005-0000-0000-0000A8740000}"/>
    <cellStyle name="Input 5 2 2" xfId="29885" xr:uid="{00000000-0005-0000-0000-0000A9740000}"/>
    <cellStyle name="Input 5 2 2 10" xfId="29886" xr:uid="{00000000-0005-0000-0000-0000AA740000}"/>
    <cellStyle name="Input 5 2 2 11" xfId="29887" xr:uid="{00000000-0005-0000-0000-0000AB740000}"/>
    <cellStyle name="Input 5 2 2 2" xfId="29888" xr:uid="{00000000-0005-0000-0000-0000AC740000}"/>
    <cellStyle name="Input 5 2 2 2 10" xfId="29889" xr:uid="{00000000-0005-0000-0000-0000AD740000}"/>
    <cellStyle name="Input 5 2 2 2 11" xfId="29890" xr:uid="{00000000-0005-0000-0000-0000AE740000}"/>
    <cellStyle name="Input 5 2 2 2 2" xfId="29891" xr:uid="{00000000-0005-0000-0000-0000AF740000}"/>
    <cellStyle name="Input 5 2 2 2 3" xfId="29892" xr:uid="{00000000-0005-0000-0000-0000B0740000}"/>
    <cellStyle name="Input 5 2 2 2 4" xfId="29893" xr:uid="{00000000-0005-0000-0000-0000B1740000}"/>
    <cellStyle name="Input 5 2 2 2 5" xfId="29894" xr:uid="{00000000-0005-0000-0000-0000B2740000}"/>
    <cellStyle name="Input 5 2 2 2 6" xfId="29895" xr:uid="{00000000-0005-0000-0000-0000B3740000}"/>
    <cellStyle name="Input 5 2 2 2 7" xfId="29896" xr:uid="{00000000-0005-0000-0000-0000B4740000}"/>
    <cellStyle name="Input 5 2 2 2 8" xfId="29897" xr:uid="{00000000-0005-0000-0000-0000B5740000}"/>
    <cellStyle name="Input 5 2 2 2 9" xfId="29898" xr:uid="{00000000-0005-0000-0000-0000B6740000}"/>
    <cellStyle name="Input 5 2 2 3" xfId="29899" xr:uid="{00000000-0005-0000-0000-0000B7740000}"/>
    <cellStyle name="Input 5 2 2 4" xfId="29900" xr:uid="{00000000-0005-0000-0000-0000B8740000}"/>
    <cellStyle name="Input 5 2 2 5" xfId="29901" xr:uid="{00000000-0005-0000-0000-0000B9740000}"/>
    <cellStyle name="Input 5 2 2 6" xfId="29902" xr:uid="{00000000-0005-0000-0000-0000BA740000}"/>
    <cellStyle name="Input 5 2 2 7" xfId="29903" xr:uid="{00000000-0005-0000-0000-0000BB740000}"/>
    <cellStyle name="Input 5 2 2 8" xfId="29904" xr:uid="{00000000-0005-0000-0000-0000BC740000}"/>
    <cellStyle name="Input 5 2 2 9" xfId="29905" xr:uid="{00000000-0005-0000-0000-0000BD740000}"/>
    <cellStyle name="Input 5 2 3" xfId="29906" xr:uid="{00000000-0005-0000-0000-0000BE740000}"/>
    <cellStyle name="Input 5 2 3 10" xfId="29907" xr:uid="{00000000-0005-0000-0000-0000BF740000}"/>
    <cellStyle name="Input 5 2 3 11" xfId="29908" xr:uid="{00000000-0005-0000-0000-0000C0740000}"/>
    <cellStyle name="Input 5 2 3 2" xfId="29909" xr:uid="{00000000-0005-0000-0000-0000C1740000}"/>
    <cellStyle name="Input 5 2 3 3" xfId="29910" xr:uid="{00000000-0005-0000-0000-0000C2740000}"/>
    <cellStyle name="Input 5 2 3 4" xfId="29911" xr:uid="{00000000-0005-0000-0000-0000C3740000}"/>
    <cellStyle name="Input 5 2 3 5" xfId="29912" xr:uid="{00000000-0005-0000-0000-0000C4740000}"/>
    <cellStyle name="Input 5 2 3 6" xfId="29913" xr:uid="{00000000-0005-0000-0000-0000C5740000}"/>
    <cellStyle name="Input 5 2 3 7" xfId="29914" xr:uid="{00000000-0005-0000-0000-0000C6740000}"/>
    <cellStyle name="Input 5 2 3 8" xfId="29915" xr:uid="{00000000-0005-0000-0000-0000C7740000}"/>
    <cellStyle name="Input 5 2 3 9" xfId="29916" xr:uid="{00000000-0005-0000-0000-0000C8740000}"/>
    <cellStyle name="Input 5 2 4" xfId="29917" xr:uid="{00000000-0005-0000-0000-0000C9740000}"/>
    <cellStyle name="Input 5 2 5" xfId="29918" xr:uid="{00000000-0005-0000-0000-0000CA740000}"/>
    <cellStyle name="Input 5 2 6" xfId="29919" xr:uid="{00000000-0005-0000-0000-0000CB740000}"/>
    <cellStyle name="Input 5 2 7" xfId="29920" xr:uid="{00000000-0005-0000-0000-0000CC740000}"/>
    <cellStyle name="Input 5 2 8" xfId="29921" xr:uid="{00000000-0005-0000-0000-0000CD740000}"/>
    <cellStyle name="Input 5 2 9" xfId="29922" xr:uid="{00000000-0005-0000-0000-0000CE740000}"/>
    <cellStyle name="Input 5 3" xfId="29923" xr:uid="{00000000-0005-0000-0000-0000CF740000}"/>
    <cellStyle name="Input 5 3 10" xfId="29924" xr:uid="{00000000-0005-0000-0000-0000D0740000}"/>
    <cellStyle name="Input 5 3 11" xfId="29925" xr:uid="{00000000-0005-0000-0000-0000D1740000}"/>
    <cellStyle name="Input 5 3 2" xfId="29926" xr:uid="{00000000-0005-0000-0000-0000D2740000}"/>
    <cellStyle name="Input 5 3 2 10" xfId="29927" xr:uid="{00000000-0005-0000-0000-0000D3740000}"/>
    <cellStyle name="Input 5 3 2 11" xfId="29928" xr:uid="{00000000-0005-0000-0000-0000D4740000}"/>
    <cellStyle name="Input 5 3 2 2" xfId="29929" xr:uid="{00000000-0005-0000-0000-0000D5740000}"/>
    <cellStyle name="Input 5 3 2 3" xfId="29930" xr:uid="{00000000-0005-0000-0000-0000D6740000}"/>
    <cellStyle name="Input 5 3 2 4" xfId="29931" xr:uid="{00000000-0005-0000-0000-0000D7740000}"/>
    <cellStyle name="Input 5 3 2 5" xfId="29932" xr:uid="{00000000-0005-0000-0000-0000D8740000}"/>
    <cellStyle name="Input 5 3 2 6" xfId="29933" xr:uid="{00000000-0005-0000-0000-0000D9740000}"/>
    <cellStyle name="Input 5 3 2 7" xfId="29934" xr:uid="{00000000-0005-0000-0000-0000DA740000}"/>
    <cellStyle name="Input 5 3 2 8" xfId="29935" xr:uid="{00000000-0005-0000-0000-0000DB740000}"/>
    <cellStyle name="Input 5 3 2 9" xfId="29936" xr:uid="{00000000-0005-0000-0000-0000DC740000}"/>
    <cellStyle name="Input 5 3 3" xfId="29937" xr:uid="{00000000-0005-0000-0000-0000DD740000}"/>
    <cellStyle name="Input 5 3 4" xfId="29938" xr:uid="{00000000-0005-0000-0000-0000DE740000}"/>
    <cellStyle name="Input 5 3 5" xfId="29939" xr:uid="{00000000-0005-0000-0000-0000DF740000}"/>
    <cellStyle name="Input 5 3 6" xfId="29940" xr:uid="{00000000-0005-0000-0000-0000E0740000}"/>
    <cellStyle name="Input 5 3 7" xfId="29941" xr:uid="{00000000-0005-0000-0000-0000E1740000}"/>
    <cellStyle name="Input 5 3 8" xfId="29942" xr:uid="{00000000-0005-0000-0000-0000E2740000}"/>
    <cellStyle name="Input 5 3 9" xfId="29943" xr:uid="{00000000-0005-0000-0000-0000E3740000}"/>
    <cellStyle name="Input 5 4" xfId="29944" xr:uid="{00000000-0005-0000-0000-0000E4740000}"/>
    <cellStyle name="Input 5 4 10" xfId="29945" xr:uid="{00000000-0005-0000-0000-0000E5740000}"/>
    <cellStyle name="Input 5 4 11" xfId="29946" xr:uid="{00000000-0005-0000-0000-0000E6740000}"/>
    <cellStyle name="Input 5 4 2" xfId="29947" xr:uid="{00000000-0005-0000-0000-0000E7740000}"/>
    <cellStyle name="Input 5 4 3" xfId="29948" xr:uid="{00000000-0005-0000-0000-0000E8740000}"/>
    <cellStyle name="Input 5 4 4" xfId="29949" xr:uid="{00000000-0005-0000-0000-0000E9740000}"/>
    <cellStyle name="Input 5 4 5" xfId="29950" xr:uid="{00000000-0005-0000-0000-0000EA740000}"/>
    <cellStyle name="Input 5 4 6" xfId="29951" xr:uid="{00000000-0005-0000-0000-0000EB740000}"/>
    <cellStyle name="Input 5 4 7" xfId="29952" xr:uid="{00000000-0005-0000-0000-0000EC740000}"/>
    <cellStyle name="Input 5 4 8" xfId="29953" xr:uid="{00000000-0005-0000-0000-0000ED740000}"/>
    <cellStyle name="Input 5 4 9" xfId="29954" xr:uid="{00000000-0005-0000-0000-0000EE740000}"/>
    <cellStyle name="Input 5 5" xfId="29955" xr:uid="{00000000-0005-0000-0000-0000EF740000}"/>
    <cellStyle name="Input 5 6" xfId="29956" xr:uid="{00000000-0005-0000-0000-0000F0740000}"/>
    <cellStyle name="Input 5 7" xfId="29957" xr:uid="{00000000-0005-0000-0000-0000F1740000}"/>
    <cellStyle name="Input 5 8" xfId="29958" xr:uid="{00000000-0005-0000-0000-0000F2740000}"/>
    <cellStyle name="Input 5 9" xfId="29959" xr:uid="{00000000-0005-0000-0000-0000F3740000}"/>
    <cellStyle name="Input 6" xfId="29960" xr:uid="{00000000-0005-0000-0000-0000F4740000}"/>
    <cellStyle name="Input 6 10" xfId="29961" xr:uid="{00000000-0005-0000-0000-0000F5740000}"/>
    <cellStyle name="Input 6 11" xfId="29962" xr:uid="{00000000-0005-0000-0000-0000F6740000}"/>
    <cellStyle name="Input 6 12" xfId="29963" xr:uid="{00000000-0005-0000-0000-0000F7740000}"/>
    <cellStyle name="Input 6 13" xfId="29964" xr:uid="{00000000-0005-0000-0000-0000F8740000}"/>
    <cellStyle name="Input 6 2" xfId="29965" xr:uid="{00000000-0005-0000-0000-0000F9740000}"/>
    <cellStyle name="Input 6 2 10" xfId="29966" xr:uid="{00000000-0005-0000-0000-0000FA740000}"/>
    <cellStyle name="Input 6 2 11" xfId="29967" xr:uid="{00000000-0005-0000-0000-0000FB740000}"/>
    <cellStyle name="Input 6 2 12" xfId="29968" xr:uid="{00000000-0005-0000-0000-0000FC740000}"/>
    <cellStyle name="Input 6 2 2" xfId="29969" xr:uid="{00000000-0005-0000-0000-0000FD740000}"/>
    <cellStyle name="Input 6 2 2 10" xfId="29970" xr:uid="{00000000-0005-0000-0000-0000FE740000}"/>
    <cellStyle name="Input 6 2 2 11" xfId="29971" xr:uid="{00000000-0005-0000-0000-0000FF740000}"/>
    <cellStyle name="Input 6 2 2 2" xfId="29972" xr:uid="{00000000-0005-0000-0000-000000750000}"/>
    <cellStyle name="Input 6 2 2 2 10" xfId="29973" xr:uid="{00000000-0005-0000-0000-000001750000}"/>
    <cellStyle name="Input 6 2 2 2 11" xfId="29974" xr:uid="{00000000-0005-0000-0000-000002750000}"/>
    <cellStyle name="Input 6 2 2 2 2" xfId="29975" xr:uid="{00000000-0005-0000-0000-000003750000}"/>
    <cellStyle name="Input 6 2 2 2 3" xfId="29976" xr:uid="{00000000-0005-0000-0000-000004750000}"/>
    <cellStyle name="Input 6 2 2 2 4" xfId="29977" xr:uid="{00000000-0005-0000-0000-000005750000}"/>
    <cellStyle name="Input 6 2 2 2 5" xfId="29978" xr:uid="{00000000-0005-0000-0000-000006750000}"/>
    <cellStyle name="Input 6 2 2 2 6" xfId="29979" xr:uid="{00000000-0005-0000-0000-000007750000}"/>
    <cellStyle name="Input 6 2 2 2 7" xfId="29980" xr:uid="{00000000-0005-0000-0000-000008750000}"/>
    <cellStyle name="Input 6 2 2 2 8" xfId="29981" xr:uid="{00000000-0005-0000-0000-000009750000}"/>
    <cellStyle name="Input 6 2 2 2 9" xfId="29982" xr:uid="{00000000-0005-0000-0000-00000A750000}"/>
    <cellStyle name="Input 6 2 2 3" xfId="29983" xr:uid="{00000000-0005-0000-0000-00000B750000}"/>
    <cellStyle name="Input 6 2 2 4" xfId="29984" xr:uid="{00000000-0005-0000-0000-00000C750000}"/>
    <cellStyle name="Input 6 2 2 5" xfId="29985" xr:uid="{00000000-0005-0000-0000-00000D750000}"/>
    <cellStyle name="Input 6 2 2 6" xfId="29986" xr:uid="{00000000-0005-0000-0000-00000E750000}"/>
    <cellStyle name="Input 6 2 2 7" xfId="29987" xr:uid="{00000000-0005-0000-0000-00000F750000}"/>
    <cellStyle name="Input 6 2 2 8" xfId="29988" xr:uid="{00000000-0005-0000-0000-000010750000}"/>
    <cellStyle name="Input 6 2 2 9" xfId="29989" xr:uid="{00000000-0005-0000-0000-000011750000}"/>
    <cellStyle name="Input 6 2 3" xfId="29990" xr:uid="{00000000-0005-0000-0000-000012750000}"/>
    <cellStyle name="Input 6 2 3 10" xfId="29991" xr:uid="{00000000-0005-0000-0000-000013750000}"/>
    <cellStyle name="Input 6 2 3 11" xfId="29992" xr:uid="{00000000-0005-0000-0000-000014750000}"/>
    <cellStyle name="Input 6 2 3 2" xfId="29993" xr:uid="{00000000-0005-0000-0000-000015750000}"/>
    <cellStyle name="Input 6 2 3 3" xfId="29994" xr:uid="{00000000-0005-0000-0000-000016750000}"/>
    <cellStyle name="Input 6 2 3 4" xfId="29995" xr:uid="{00000000-0005-0000-0000-000017750000}"/>
    <cellStyle name="Input 6 2 3 5" xfId="29996" xr:uid="{00000000-0005-0000-0000-000018750000}"/>
    <cellStyle name="Input 6 2 3 6" xfId="29997" xr:uid="{00000000-0005-0000-0000-000019750000}"/>
    <cellStyle name="Input 6 2 3 7" xfId="29998" xr:uid="{00000000-0005-0000-0000-00001A750000}"/>
    <cellStyle name="Input 6 2 3 8" xfId="29999" xr:uid="{00000000-0005-0000-0000-00001B750000}"/>
    <cellStyle name="Input 6 2 3 9" xfId="30000" xr:uid="{00000000-0005-0000-0000-00001C750000}"/>
    <cellStyle name="Input 6 2 4" xfId="30001" xr:uid="{00000000-0005-0000-0000-00001D750000}"/>
    <cellStyle name="Input 6 2 5" xfId="30002" xr:uid="{00000000-0005-0000-0000-00001E750000}"/>
    <cellStyle name="Input 6 2 6" xfId="30003" xr:uid="{00000000-0005-0000-0000-00001F750000}"/>
    <cellStyle name="Input 6 2 7" xfId="30004" xr:uid="{00000000-0005-0000-0000-000020750000}"/>
    <cellStyle name="Input 6 2 8" xfId="30005" xr:uid="{00000000-0005-0000-0000-000021750000}"/>
    <cellStyle name="Input 6 2 9" xfId="30006" xr:uid="{00000000-0005-0000-0000-000022750000}"/>
    <cellStyle name="Input 6 3" xfId="30007" xr:uid="{00000000-0005-0000-0000-000023750000}"/>
    <cellStyle name="Input 6 3 10" xfId="30008" xr:uid="{00000000-0005-0000-0000-000024750000}"/>
    <cellStyle name="Input 6 3 11" xfId="30009" xr:uid="{00000000-0005-0000-0000-000025750000}"/>
    <cellStyle name="Input 6 3 2" xfId="30010" xr:uid="{00000000-0005-0000-0000-000026750000}"/>
    <cellStyle name="Input 6 3 2 10" xfId="30011" xr:uid="{00000000-0005-0000-0000-000027750000}"/>
    <cellStyle name="Input 6 3 2 11" xfId="30012" xr:uid="{00000000-0005-0000-0000-000028750000}"/>
    <cellStyle name="Input 6 3 2 2" xfId="30013" xr:uid="{00000000-0005-0000-0000-000029750000}"/>
    <cellStyle name="Input 6 3 2 3" xfId="30014" xr:uid="{00000000-0005-0000-0000-00002A750000}"/>
    <cellStyle name="Input 6 3 2 4" xfId="30015" xr:uid="{00000000-0005-0000-0000-00002B750000}"/>
    <cellStyle name="Input 6 3 2 5" xfId="30016" xr:uid="{00000000-0005-0000-0000-00002C750000}"/>
    <cellStyle name="Input 6 3 2 6" xfId="30017" xr:uid="{00000000-0005-0000-0000-00002D750000}"/>
    <cellStyle name="Input 6 3 2 7" xfId="30018" xr:uid="{00000000-0005-0000-0000-00002E750000}"/>
    <cellStyle name="Input 6 3 2 8" xfId="30019" xr:uid="{00000000-0005-0000-0000-00002F750000}"/>
    <cellStyle name="Input 6 3 2 9" xfId="30020" xr:uid="{00000000-0005-0000-0000-000030750000}"/>
    <cellStyle name="Input 6 3 3" xfId="30021" xr:uid="{00000000-0005-0000-0000-000031750000}"/>
    <cellStyle name="Input 6 3 4" xfId="30022" xr:uid="{00000000-0005-0000-0000-000032750000}"/>
    <cellStyle name="Input 6 3 5" xfId="30023" xr:uid="{00000000-0005-0000-0000-000033750000}"/>
    <cellStyle name="Input 6 3 6" xfId="30024" xr:uid="{00000000-0005-0000-0000-000034750000}"/>
    <cellStyle name="Input 6 3 7" xfId="30025" xr:uid="{00000000-0005-0000-0000-000035750000}"/>
    <cellStyle name="Input 6 3 8" xfId="30026" xr:uid="{00000000-0005-0000-0000-000036750000}"/>
    <cellStyle name="Input 6 3 9" xfId="30027" xr:uid="{00000000-0005-0000-0000-000037750000}"/>
    <cellStyle name="Input 6 4" xfId="30028" xr:uid="{00000000-0005-0000-0000-000038750000}"/>
    <cellStyle name="Input 6 4 10" xfId="30029" xr:uid="{00000000-0005-0000-0000-000039750000}"/>
    <cellStyle name="Input 6 4 11" xfId="30030" xr:uid="{00000000-0005-0000-0000-00003A750000}"/>
    <cellStyle name="Input 6 4 2" xfId="30031" xr:uid="{00000000-0005-0000-0000-00003B750000}"/>
    <cellStyle name="Input 6 4 3" xfId="30032" xr:uid="{00000000-0005-0000-0000-00003C750000}"/>
    <cellStyle name="Input 6 4 4" xfId="30033" xr:uid="{00000000-0005-0000-0000-00003D750000}"/>
    <cellStyle name="Input 6 4 5" xfId="30034" xr:uid="{00000000-0005-0000-0000-00003E750000}"/>
    <cellStyle name="Input 6 4 6" xfId="30035" xr:uid="{00000000-0005-0000-0000-00003F750000}"/>
    <cellStyle name="Input 6 4 7" xfId="30036" xr:uid="{00000000-0005-0000-0000-000040750000}"/>
    <cellStyle name="Input 6 4 8" xfId="30037" xr:uid="{00000000-0005-0000-0000-000041750000}"/>
    <cellStyle name="Input 6 4 9" xfId="30038" xr:uid="{00000000-0005-0000-0000-000042750000}"/>
    <cellStyle name="Input 6 5" xfId="30039" xr:uid="{00000000-0005-0000-0000-000043750000}"/>
    <cellStyle name="Input 6 6" xfId="30040" xr:uid="{00000000-0005-0000-0000-000044750000}"/>
    <cellStyle name="Input 6 7" xfId="30041" xr:uid="{00000000-0005-0000-0000-000045750000}"/>
    <cellStyle name="Input 6 8" xfId="30042" xr:uid="{00000000-0005-0000-0000-000046750000}"/>
    <cellStyle name="Input 6 9" xfId="30043" xr:uid="{00000000-0005-0000-0000-000047750000}"/>
    <cellStyle name="Input 7" xfId="30044" xr:uid="{00000000-0005-0000-0000-000048750000}"/>
    <cellStyle name="Input 7 10" xfId="30045" xr:uid="{00000000-0005-0000-0000-000049750000}"/>
    <cellStyle name="Input 7 11" xfId="30046" xr:uid="{00000000-0005-0000-0000-00004A750000}"/>
    <cellStyle name="Input 7 12" xfId="30047" xr:uid="{00000000-0005-0000-0000-00004B750000}"/>
    <cellStyle name="Input 7 13" xfId="30048" xr:uid="{00000000-0005-0000-0000-00004C750000}"/>
    <cellStyle name="Input 7 2" xfId="30049" xr:uid="{00000000-0005-0000-0000-00004D750000}"/>
    <cellStyle name="Input 7 2 10" xfId="30050" xr:uid="{00000000-0005-0000-0000-00004E750000}"/>
    <cellStyle name="Input 7 2 11" xfId="30051" xr:uid="{00000000-0005-0000-0000-00004F750000}"/>
    <cellStyle name="Input 7 2 12" xfId="30052" xr:uid="{00000000-0005-0000-0000-000050750000}"/>
    <cellStyle name="Input 7 2 2" xfId="30053" xr:uid="{00000000-0005-0000-0000-000051750000}"/>
    <cellStyle name="Input 7 2 2 10" xfId="30054" xr:uid="{00000000-0005-0000-0000-000052750000}"/>
    <cellStyle name="Input 7 2 2 11" xfId="30055" xr:uid="{00000000-0005-0000-0000-000053750000}"/>
    <cellStyle name="Input 7 2 2 2" xfId="30056" xr:uid="{00000000-0005-0000-0000-000054750000}"/>
    <cellStyle name="Input 7 2 2 2 10" xfId="30057" xr:uid="{00000000-0005-0000-0000-000055750000}"/>
    <cellStyle name="Input 7 2 2 2 11" xfId="30058" xr:uid="{00000000-0005-0000-0000-000056750000}"/>
    <cellStyle name="Input 7 2 2 2 2" xfId="30059" xr:uid="{00000000-0005-0000-0000-000057750000}"/>
    <cellStyle name="Input 7 2 2 2 3" xfId="30060" xr:uid="{00000000-0005-0000-0000-000058750000}"/>
    <cellStyle name="Input 7 2 2 2 4" xfId="30061" xr:uid="{00000000-0005-0000-0000-000059750000}"/>
    <cellStyle name="Input 7 2 2 2 5" xfId="30062" xr:uid="{00000000-0005-0000-0000-00005A750000}"/>
    <cellStyle name="Input 7 2 2 2 6" xfId="30063" xr:uid="{00000000-0005-0000-0000-00005B750000}"/>
    <cellStyle name="Input 7 2 2 2 7" xfId="30064" xr:uid="{00000000-0005-0000-0000-00005C750000}"/>
    <cellStyle name="Input 7 2 2 2 8" xfId="30065" xr:uid="{00000000-0005-0000-0000-00005D750000}"/>
    <cellStyle name="Input 7 2 2 2 9" xfId="30066" xr:uid="{00000000-0005-0000-0000-00005E750000}"/>
    <cellStyle name="Input 7 2 2 3" xfId="30067" xr:uid="{00000000-0005-0000-0000-00005F750000}"/>
    <cellStyle name="Input 7 2 2 4" xfId="30068" xr:uid="{00000000-0005-0000-0000-000060750000}"/>
    <cellStyle name="Input 7 2 2 5" xfId="30069" xr:uid="{00000000-0005-0000-0000-000061750000}"/>
    <cellStyle name="Input 7 2 2 6" xfId="30070" xr:uid="{00000000-0005-0000-0000-000062750000}"/>
    <cellStyle name="Input 7 2 2 7" xfId="30071" xr:uid="{00000000-0005-0000-0000-000063750000}"/>
    <cellStyle name="Input 7 2 2 8" xfId="30072" xr:uid="{00000000-0005-0000-0000-000064750000}"/>
    <cellStyle name="Input 7 2 2 9" xfId="30073" xr:uid="{00000000-0005-0000-0000-000065750000}"/>
    <cellStyle name="Input 7 2 3" xfId="30074" xr:uid="{00000000-0005-0000-0000-000066750000}"/>
    <cellStyle name="Input 7 2 3 10" xfId="30075" xr:uid="{00000000-0005-0000-0000-000067750000}"/>
    <cellStyle name="Input 7 2 3 11" xfId="30076" xr:uid="{00000000-0005-0000-0000-000068750000}"/>
    <cellStyle name="Input 7 2 3 2" xfId="30077" xr:uid="{00000000-0005-0000-0000-000069750000}"/>
    <cellStyle name="Input 7 2 3 3" xfId="30078" xr:uid="{00000000-0005-0000-0000-00006A750000}"/>
    <cellStyle name="Input 7 2 3 4" xfId="30079" xr:uid="{00000000-0005-0000-0000-00006B750000}"/>
    <cellStyle name="Input 7 2 3 5" xfId="30080" xr:uid="{00000000-0005-0000-0000-00006C750000}"/>
    <cellStyle name="Input 7 2 3 6" xfId="30081" xr:uid="{00000000-0005-0000-0000-00006D750000}"/>
    <cellStyle name="Input 7 2 3 7" xfId="30082" xr:uid="{00000000-0005-0000-0000-00006E750000}"/>
    <cellStyle name="Input 7 2 3 8" xfId="30083" xr:uid="{00000000-0005-0000-0000-00006F750000}"/>
    <cellStyle name="Input 7 2 3 9" xfId="30084" xr:uid="{00000000-0005-0000-0000-000070750000}"/>
    <cellStyle name="Input 7 2 4" xfId="30085" xr:uid="{00000000-0005-0000-0000-000071750000}"/>
    <cellStyle name="Input 7 2 5" xfId="30086" xr:uid="{00000000-0005-0000-0000-000072750000}"/>
    <cellStyle name="Input 7 2 6" xfId="30087" xr:uid="{00000000-0005-0000-0000-000073750000}"/>
    <cellStyle name="Input 7 2 7" xfId="30088" xr:uid="{00000000-0005-0000-0000-000074750000}"/>
    <cellStyle name="Input 7 2 8" xfId="30089" xr:uid="{00000000-0005-0000-0000-000075750000}"/>
    <cellStyle name="Input 7 2 9" xfId="30090" xr:uid="{00000000-0005-0000-0000-000076750000}"/>
    <cellStyle name="Input 7 3" xfId="30091" xr:uid="{00000000-0005-0000-0000-000077750000}"/>
    <cellStyle name="Input 7 3 10" xfId="30092" xr:uid="{00000000-0005-0000-0000-000078750000}"/>
    <cellStyle name="Input 7 3 11" xfId="30093" xr:uid="{00000000-0005-0000-0000-000079750000}"/>
    <cellStyle name="Input 7 3 2" xfId="30094" xr:uid="{00000000-0005-0000-0000-00007A750000}"/>
    <cellStyle name="Input 7 3 2 10" xfId="30095" xr:uid="{00000000-0005-0000-0000-00007B750000}"/>
    <cellStyle name="Input 7 3 2 11" xfId="30096" xr:uid="{00000000-0005-0000-0000-00007C750000}"/>
    <cellStyle name="Input 7 3 2 2" xfId="30097" xr:uid="{00000000-0005-0000-0000-00007D750000}"/>
    <cellStyle name="Input 7 3 2 3" xfId="30098" xr:uid="{00000000-0005-0000-0000-00007E750000}"/>
    <cellStyle name="Input 7 3 2 4" xfId="30099" xr:uid="{00000000-0005-0000-0000-00007F750000}"/>
    <cellStyle name="Input 7 3 2 5" xfId="30100" xr:uid="{00000000-0005-0000-0000-000080750000}"/>
    <cellStyle name="Input 7 3 2 6" xfId="30101" xr:uid="{00000000-0005-0000-0000-000081750000}"/>
    <cellStyle name="Input 7 3 2 7" xfId="30102" xr:uid="{00000000-0005-0000-0000-000082750000}"/>
    <cellStyle name="Input 7 3 2 8" xfId="30103" xr:uid="{00000000-0005-0000-0000-000083750000}"/>
    <cellStyle name="Input 7 3 2 9" xfId="30104" xr:uid="{00000000-0005-0000-0000-000084750000}"/>
    <cellStyle name="Input 7 3 3" xfId="30105" xr:uid="{00000000-0005-0000-0000-000085750000}"/>
    <cellStyle name="Input 7 3 4" xfId="30106" xr:uid="{00000000-0005-0000-0000-000086750000}"/>
    <cellStyle name="Input 7 3 5" xfId="30107" xr:uid="{00000000-0005-0000-0000-000087750000}"/>
    <cellStyle name="Input 7 3 6" xfId="30108" xr:uid="{00000000-0005-0000-0000-000088750000}"/>
    <cellStyle name="Input 7 3 7" xfId="30109" xr:uid="{00000000-0005-0000-0000-000089750000}"/>
    <cellStyle name="Input 7 3 8" xfId="30110" xr:uid="{00000000-0005-0000-0000-00008A750000}"/>
    <cellStyle name="Input 7 3 9" xfId="30111" xr:uid="{00000000-0005-0000-0000-00008B750000}"/>
    <cellStyle name="Input 7 4" xfId="30112" xr:uid="{00000000-0005-0000-0000-00008C750000}"/>
    <cellStyle name="Input 7 4 10" xfId="30113" xr:uid="{00000000-0005-0000-0000-00008D750000}"/>
    <cellStyle name="Input 7 4 11" xfId="30114" xr:uid="{00000000-0005-0000-0000-00008E750000}"/>
    <cellStyle name="Input 7 4 2" xfId="30115" xr:uid="{00000000-0005-0000-0000-00008F750000}"/>
    <cellStyle name="Input 7 4 3" xfId="30116" xr:uid="{00000000-0005-0000-0000-000090750000}"/>
    <cellStyle name="Input 7 4 4" xfId="30117" xr:uid="{00000000-0005-0000-0000-000091750000}"/>
    <cellStyle name="Input 7 4 5" xfId="30118" xr:uid="{00000000-0005-0000-0000-000092750000}"/>
    <cellStyle name="Input 7 4 6" xfId="30119" xr:uid="{00000000-0005-0000-0000-000093750000}"/>
    <cellStyle name="Input 7 4 7" xfId="30120" xr:uid="{00000000-0005-0000-0000-000094750000}"/>
    <cellStyle name="Input 7 4 8" xfId="30121" xr:uid="{00000000-0005-0000-0000-000095750000}"/>
    <cellStyle name="Input 7 4 9" xfId="30122" xr:uid="{00000000-0005-0000-0000-000096750000}"/>
    <cellStyle name="Input 7 5" xfId="30123" xr:uid="{00000000-0005-0000-0000-000097750000}"/>
    <cellStyle name="Input 7 6" xfId="30124" xr:uid="{00000000-0005-0000-0000-000098750000}"/>
    <cellStyle name="Input 7 7" xfId="30125" xr:uid="{00000000-0005-0000-0000-000099750000}"/>
    <cellStyle name="Input 7 8" xfId="30126" xr:uid="{00000000-0005-0000-0000-00009A750000}"/>
    <cellStyle name="Input 7 9" xfId="30127" xr:uid="{00000000-0005-0000-0000-00009B750000}"/>
    <cellStyle name="Input 8" xfId="30128" xr:uid="{00000000-0005-0000-0000-00009C750000}"/>
    <cellStyle name="Input 8 10" xfId="30129" xr:uid="{00000000-0005-0000-0000-00009D750000}"/>
    <cellStyle name="Input 8 11" xfId="30130" xr:uid="{00000000-0005-0000-0000-00009E750000}"/>
    <cellStyle name="Input 8 12" xfId="30131" xr:uid="{00000000-0005-0000-0000-00009F750000}"/>
    <cellStyle name="Input 8 13" xfId="30132" xr:uid="{00000000-0005-0000-0000-0000A0750000}"/>
    <cellStyle name="Input 8 2" xfId="30133" xr:uid="{00000000-0005-0000-0000-0000A1750000}"/>
    <cellStyle name="Input 8 2 10" xfId="30134" xr:uid="{00000000-0005-0000-0000-0000A2750000}"/>
    <cellStyle name="Input 8 2 11" xfId="30135" xr:uid="{00000000-0005-0000-0000-0000A3750000}"/>
    <cellStyle name="Input 8 2 12" xfId="30136" xr:uid="{00000000-0005-0000-0000-0000A4750000}"/>
    <cellStyle name="Input 8 2 2" xfId="30137" xr:uid="{00000000-0005-0000-0000-0000A5750000}"/>
    <cellStyle name="Input 8 2 2 10" xfId="30138" xr:uid="{00000000-0005-0000-0000-0000A6750000}"/>
    <cellStyle name="Input 8 2 2 11" xfId="30139" xr:uid="{00000000-0005-0000-0000-0000A7750000}"/>
    <cellStyle name="Input 8 2 2 2" xfId="30140" xr:uid="{00000000-0005-0000-0000-0000A8750000}"/>
    <cellStyle name="Input 8 2 2 2 10" xfId="30141" xr:uid="{00000000-0005-0000-0000-0000A9750000}"/>
    <cellStyle name="Input 8 2 2 2 11" xfId="30142" xr:uid="{00000000-0005-0000-0000-0000AA750000}"/>
    <cellStyle name="Input 8 2 2 2 2" xfId="30143" xr:uid="{00000000-0005-0000-0000-0000AB750000}"/>
    <cellStyle name="Input 8 2 2 2 3" xfId="30144" xr:uid="{00000000-0005-0000-0000-0000AC750000}"/>
    <cellStyle name="Input 8 2 2 2 4" xfId="30145" xr:uid="{00000000-0005-0000-0000-0000AD750000}"/>
    <cellStyle name="Input 8 2 2 2 5" xfId="30146" xr:uid="{00000000-0005-0000-0000-0000AE750000}"/>
    <cellStyle name="Input 8 2 2 2 6" xfId="30147" xr:uid="{00000000-0005-0000-0000-0000AF750000}"/>
    <cellStyle name="Input 8 2 2 2 7" xfId="30148" xr:uid="{00000000-0005-0000-0000-0000B0750000}"/>
    <cellStyle name="Input 8 2 2 2 8" xfId="30149" xr:uid="{00000000-0005-0000-0000-0000B1750000}"/>
    <cellStyle name="Input 8 2 2 2 9" xfId="30150" xr:uid="{00000000-0005-0000-0000-0000B2750000}"/>
    <cellStyle name="Input 8 2 2 3" xfId="30151" xr:uid="{00000000-0005-0000-0000-0000B3750000}"/>
    <cellStyle name="Input 8 2 2 4" xfId="30152" xr:uid="{00000000-0005-0000-0000-0000B4750000}"/>
    <cellStyle name="Input 8 2 2 5" xfId="30153" xr:uid="{00000000-0005-0000-0000-0000B5750000}"/>
    <cellStyle name="Input 8 2 2 6" xfId="30154" xr:uid="{00000000-0005-0000-0000-0000B6750000}"/>
    <cellStyle name="Input 8 2 2 7" xfId="30155" xr:uid="{00000000-0005-0000-0000-0000B7750000}"/>
    <cellStyle name="Input 8 2 2 8" xfId="30156" xr:uid="{00000000-0005-0000-0000-0000B8750000}"/>
    <cellStyle name="Input 8 2 2 9" xfId="30157" xr:uid="{00000000-0005-0000-0000-0000B9750000}"/>
    <cellStyle name="Input 8 2 3" xfId="30158" xr:uid="{00000000-0005-0000-0000-0000BA750000}"/>
    <cellStyle name="Input 8 2 3 10" xfId="30159" xr:uid="{00000000-0005-0000-0000-0000BB750000}"/>
    <cellStyle name="Input 8 2 3 11" xfId="30160" xr:uid="{00000000-0005-0000-0000-0000BC750000}"/>
    <cellStyle name="Input 8 2 3 2" xfId="30161" xr:uid="{00000000-0005-0000-0000-0000BD750000}"/>
    <cellStyle name="Input 8 2 3 3" xfId="30162" xr:uid="{00000000-0005-0000-0000-0000BE750000}"/>
    <cellStyle name="Input 8 2 3 4" xfId="30163" xr:uid="{00000000-0005-0000-0000-0000BF750000}"/>
    <cellStyle name="Input 8 2 3 5" xfId="30164" xr:uid="{00000000-0005-0000-0000-0000C0750000}"/>
    <cellStyle name="Input 8 2 3 6" xfId="30165" xr:uid="{00000000-0005-0000-0000-0000C1750000}"/>
    <cellStyle name="Input 8 2 3 7" xfId="30166" xr:uid="{00000000-0005-0000-0000-0000C2750000}"/>
    <cellStyle name="Input 8 2 3 8" xfId="30167" xr:uid="{00000000-0005-0000-0000-0000C3750000}"/>
    <cellStyle name="Input 8 2 3 9" xfId="30168" xr:uid="{00000000-0005-0000-0000-0000C4750000}"/>
    <cellStyle name="Input 8 2 4" xfId="30169" xr:uid="{00000000-0005-0000-0000-0000C5750000}"/>
    <cellStyle name="Input 8 2 5" xfId="30170" xr:uid="{00000000-0005-0000-0000-0000C6750000}"/>
    <cellStyle name="Input 8 2 6" xfId="30171" xr:uid="{00000000-0005-0000-0000-0000C7750000}"/>
    <cellStyle name="Input 8 2 7" xfId="30172" xr:uid="{00000000-0005-0000-0000-0000C8750000}"/>
    <cellStyle name="Input 8 2 8" xfId="30173" xr:uid="{00000000-0005-0000-0000-0000C9750000}"/>
    <cellStyle name="Input 8 2 9" xfId="30174" xr:uid="{00000000-0005-0000-0000-0000CA750000}"/>
    <cellStyle name="Input 8 3" xfId="30175" xr:uid="{00000000-0005-0000-0000-0000CB750000}"/>
    <cellStyle name="Input 8 3 10" xfId="30176" xr:uid="{00000000-0005-0000-0000-0000CC750000}"/>
    <cellStyle name="Input 8 3 11" xfId="30177" xr:uid="{00000000-0005-0000-0000-0000CD750000}"/>
    <cellStyle name="Input 8 3 2" xfId="30178" xr:uid="{00000000-0005-0000-0000-0000CE750000}"/>
    <cellStyle name="Input 8 3 2 10" xfId="30179" xr:uid="{00000000-0005-0000-0000-0000CF750000}"/>
    <cellStyle name="Input 8 3 2 11" xfId="30180" xr:uid="{00000000-0005-0000-0000-0000D0750000}"/>
    <cellStyle name="Input 8 3 2 2" xfId="30181" xr:uid="{00000000-0005-0000-0000-0000D1750000}"/>
    <cellStyle name="Input 8 3 2 3" xfId="30182" xr:uid="{00000000-0005-0000-0000-0000D2750000}"/>
    <cellStyle name="Input 8 3 2 4" xfId="30183" xr:uid="{00000000-0005-0000-0000-0000D3750000}"/>
    <cellStyle name="Input 8 3 2 5" xfId="30184" xr:uid="{00000000-0005-0000-0000-0000D4750000}"/>
    <cellStyle name="Input 8 3 2 6" xfId="30185" xr:uid="{00000000-0005-0000-0000-0000D5750000}"/>
    <cellStyle name="Input 8 3 2 7" xfId="30186" xr:uid="{00000000-0005-0000-0000-0000D6750000}"/>
    <cellStyle name="Input 8 3 2 8" xfId="30187" xr:uid="{00000000-0005-0000-0000-0000D7750000}"/>
    <cellStyle name="Input 8 3 2 9" xfId="30188" xr:uid="{00000000-0005-0000-0000-0000D8750000}"/>
    <cellStyle name="Input 8 3 3" xfId="30189" xr:uid="{00000000-0005-0000-0000-0000D9750000}"/>
    <cellStyle name="Input 8 3 4" xfId="30190" xr:uid="{00000000-0005-0000-0000-0000DA750000}"/>
    <cellStyle name="Input 8 3 5" xfId="30191" xr:uid="{00000000-0005-0000-0000-0000DB750000}"/>
    <cellStyle name="Input 8 3 6" xfId="30192" xr:uid="{00000000-0005-0000-0000-0000DC750000}"/>
    <cellStyle name="Input 8 3 7" xfId="30193" xr:uid="{00000000-0005-0000-0000-0000DD750000}"/>
    <cellStyle name="Input 8 3 8" xfId="30194" xr:uid="{00000000-0005-0000-0000-0000DE750000}"/>
    <cellStyle name="Input 8 3 9" xfId="30195" xr:uid="{00000000-0005-0000-0000-0000DF750000}"/>
    <cellStyle name="Input 8 4" xfId="30196" xr:uid="{00000000-0005-0000-0000-0000E0750000}"/>
    <cellStyle name="Input 8 4 10" xfId="30197" xr:uid="{00000000-0005-0000-0000-0000E1750000}"/>
    <cellStyle name="Input 8 4 11" xfId="30198" xr:uid="{00000000-0005-0000-0000-0000E2750000}"/>
    <cellStyle name="Input 8 4 2" xfId="30199" xr:uid="{00000000-0005-0000-0000-0000E3750000}"/>
    <cellStyle name="Input 8 4 3" xfId="30200" xr:uid="{00000000-0005-0000-0000-0000E4750000}"/>
    <cellStyle name="Input 8 4 4" xfId="30201" xr:uid="{00000000-0005-0000-0000-0000E5750000}"/>
    <cellStyle name="Input 8 4 5" xfId="30202" xr:uid="{00000000-0005-0000-0000-0000E6750000}"/>
    <cellStyle name="Input 8 4 6" xfId="30203" xr:uid="{00000000-0005-0000-0000-0000E7750000}"/>
    <cellStyle name="Input 8 4 7" xfId="30204" xr:uid="{00000000-0005-0000-0000-0000E8750000}"/>
    <cellStyle name="Input 8 4 8" xfId="30205" xr:uid="{00000000-0005-0000-0000-0000E9750000}"/>
    <cellStyle name="Input 8 4 9" xfId="30206" xr:uid="{00000000-0005-0000-0000-0000EA750000}"/>
    <cellStyle name="Input 8 5" xfId="30207" xr:uid="{00000000-0005-0000-0000-0000EB750000}"/>
    <cellStyle name="Input 8 6" xfId="30208" xr:uid="{00000000-0005-0000-0000-0000EC750000}"/>
    <cellStyle name="Input 8 7" xfId="30209" xr:uid="{00000000-0005-0000-0000-0000ED750000}"/>
    <cellStyle name="Input 8 8" xfId="30210" xr:uid="{00000000-0005-0000-0000-0000EE750000}"/>
    <cellStyle name="Input 8 9" xfId="30211" xr:uid="{00000000-0005-0000-0000-0000EF750000}"/>
    <cellStyle name="Input 9" xfId="30212" xr:uid="{00000000-0005-0000-0000-0000F0750000}"/>
    <cellStyle name="Input 9 10" xfId="30213" xr:uid="{00000000-0005-0000-0000-0000F1750000}"/>
    <cellStyle name="Input 9 11" xfId="30214" xr:uid="{00000000-0005-0000-0000-0000F2750000}"/>
    <cellStyle name="Input 9 12" xfId="30215" xr:uid="{00000000-0005-0000-0000-0000F3750000}"/>
    <cellStyle name="Input 9 13" xfId="30216" xr:uid="{00000000-0005-0000-0000-0000F4750000}"/>
    <cellStyle name="Input 9 2" xfId="30217" xr:uid="{00000000-0005-0000-0000-0000F5750000}"/>
    <cellStyle name="Input 9 2 10" xfId="30218" xr:uid="{00000000-0005-0000-0000-0000F6750000}"/>
    <cellStyle name="Input 9 2 11" xfId="30219" xr:uid="{00000000-0005-0000-0000-0000F7750000}"/>
    <cellStyle name="Input 9 2 12" xfId="30220" xr:uid="{00000000-0005-0000-0000-0000F8750000}"/>
    <cellStyle name="Input 9 2 2" xfId="30221" xr:uid="{00000000-0005-0000-0000-0000F9750000}"/>
    <cellStyle name="Input 9 2 2 10" xfId="30222" xr:uid="{00000000-0005-0000-0000-0000FA750000}"/>
    <cellStyle name="Input 9 2 2 11" xfId="30223" xr:uid="{00000000-0005-0000-0000-0000FB750000}"/>
    <cellStyle name="Input 9 2 2 2" xfId="30224" xr:uid="{00000000-0005-0000-0000-0000FC750000}"/>
    <cellStyle name="Input 9 2 2 2 10" xfId="30225" xr:uid="{00000000-0005-0000-0000-0000FD750000}"/>
    <cellStyle name="Input 9 2 2 2 11" xfId="30226" xr:uid="{00000000-0005-0000-0000-0000FE750000}"/>
    <cellStyle name="Input 9 2 2 2 2" xfId="30227" xr:uid="{00000000-0005-0000-0000-0000FF750000}"/>
    <cellStyle name="Input 9 2 2 2 3" xfId="30228" xr:uid="{00000000-0005-0000-0000-000000760000}"/>
    <cellStyle name="Input 9 2 2 2 4" xfId="30229" xr:uid="{00000000-0005-0000-0000-000001760000}"/>
    <cellStyle name="Input 9 2 2 2 5" xfId="30230" xr:uid="{00000000-0005-0000-0000-000002760000}"/>
    <cellStyle name="Input 9 2 2 2 6" xfId="30231" xr:uid="{00000000-0005-0000-0000-000003760000}"/>
    <cellStyle name="Input 9 2 2 2 7" xfId="30232" xr:uid="{00000000-0005-0000-0000-000004760000}"/>
    <cellStyle name="Input 9 2 2 2 8" xfId="30233" xr:uid="{00000000-0005-0000-0000-000005760000}"/>
    <cellStyle name="Input 9 2 2 2 9" xfId="30234" xr:uid="{00000000-0005-0000-0000-000006760000}"/>
    <cellStyle name="Input 9 2 2 3" xfId="30235" xr:uid="{00000000-0005-0000-0000-000007760000}"/>
    <cellStyle name="Input 9 2 2 4" xfId="30236" xr:uid="{00000000-0005-0000-0000-000008760000}"/>
    <cellStyle name="Input 9 2 2 5" xfId="30237" xr:uid="{00000000-0005-0000-0000-000009760000}"/>
    <cellStyle name="Input 9 2 2 6" xfId="30238" xr:uid="{00000000-0005-0000-0000-00000A760000}"/>
    <cellStyle name="Input 9 2 2 7" xfId="30239" xr:uid="{00000000-0005-0000-0000-00000B760000}"/>
    <cellStyle name="Input 9 2 2 8" xfId="30240" xr:uid="{00000000-0005-0000-0000-00000C760000}"/>
    <cellStyle name="Input 9 2 2 9" xfId="30241" xr:uid="{00000000-0005-0000-0000-00000D760000}"/>
    <cellStyle name="Input 9 2 3" xfId="30242" xr:uid="{00000000-0005-0000-0000-00000E760000}"/>
    <cellStyle name="Input 9 2 3 10" xfId="30243" xr:uid="{00000000-0005-0000-0000-00000F760000}"/>
    <cellStyle name="Input 9 2 3 11" xfId="30244" xr:uid="{00000000-0005-0000-0000-000010760000}"/>
    <cellStyle name="Input 9 2 3 2" xfId="30245" xr:uid="{00000000-0005-0000-0000-000011760000}"/>
    <cellStyle name="Input 9 2 3 3" xfId="30246" xr:uid="{00000000-0005-0000-0000-000012760000}"/>
    <cellStyle name="Input 9 2 3 4" xfId="30247" xr:uid="{00000000-0005-0000-0000-000013760000}"/>
    <cellStyle name="Input 9 2 3 5" xfId="30248" xr:uid="{00000000-0005-0000-0000-000014760000}"/>
    <cellStyle name="Input 9 2 3 6" xfId="30249" xr:uid="{00000000-0005-0000-0000-000015760000}"/>
    <cellStyle name="Input 9 2 3 7" xfId="30250" xr:uid="{00000000-0005-0000-0000-000016760000}"/>
    <cellStyle name="Input 9 2 3 8" xfId="30251" xr:uid="{00000000-0005-0000-0000-000017760000}"/>
    <cellStyle name="Input 9 2 3 9" xfId="30252" xr:uid="{00000000-0005-0000-0000-000018760000}"/>
    <cellStyle name="Input 9 2 4" xfId="30253" xr:uid="{00000000-0005-0000-0000-000019760000}"/>
    <cellStyle name="Input 9 2 5" xfId="30254" xr:uid="{00000000-0005-0000-0000-00001A760000}"/>
    <cellStyle name="Input 9 2 6" xfId="30255" xr:uid="{00000000-0005-0000-0000-00001B760000}"/>
    <cellStyle name="Input 9 2 7" xfId="30256" xr:uid="{00000000-0005-0000-0000-00001C760000}"/>
    <cellStyle name="Input 9 2 8" xfId="30257" xr:uid="{00000000-0005-0000-0000-00001D760000}"/>
    <cellStyle name="Input 9 2 9" xfId="30258" xr:uid="{00000000-0005-0000-0000-00001E760000}"/>
    <cellStyle name="Input 9 3" xfId="30259" xr:uid="{00000000-0005-0000-0000-00001F760000}"/>
    <cellStyle name="Input 9 3 10" xfId="30260" xr:uid="{00000000-0005-0000-0000-000020760000}"/>
    <cellStyle name="Input 9 3 11" xfId="30261" xr:uid="{00000000-0005-0000-0000-000021760000}"/>
    <cellStyle name="Input 9 3 2" xfId="30262" xr:uid="{00000000-0005-0000-0000-000022760000}"/>
    <cellStyle name="Input 9 3 2 10" xfId="30263" xr:uid="{00000000-0005-0000-0000-000023760000}"/>
    <cellStyle name="Input 9 3 2 11" xfId="30264" xr:uid="{00000000-0005-0000-0000-000024760000}"/>
    <cellStyle name="Input 9 3 2 2" xfId="30265" xr:uid="{00000000-0005-0000-0000-000025760000}"/>
    <cellStyle name="Input 9 3 2 3" xfId="30266" xr:uid="{00000000-0005-0000-0000-000026760000}"/>
    <cellStyle name="Input 9 3 2 4" xfId="30267" xr:uid="{00000000-0005-0000-0000-000027760000}"/>
    <cellStyle name="Input 9 3 2 5" xfId="30268" xr:uid="{00000000-0005-0000-0000-000028760000}"/>
    <cellStyle name="Input 9 3 2 6" xfId="30269" xr:uid="{00000000-0005-0000-0000-000029760000}"/>
    <cellStyle name="Input 9 3 2 7" xfId="30270" xr:uid="{00000000-0005-0000-0000-00002A760000}"/>
    <cellStyle name="Input 9 3 2 8" xfId="30271" xr:uid="{00000000-0005-0000-0000-00002B760000}"/>
    <cellStyle name="Input 9 3 2 9" xfId="30272" xr:uid="{00000000-0005-0000-0000-00002C760000}"/>
    <cellStyle name="Input 9 3 3" xfId="30273" xr:uid="{00000000-0005-0000-0000-00002D760000}"/>
    <cellStyle name="Input 9 3 4" xfId="30274" xr:uid="{00000000-0005-0000-0000-00002E760000}"/>
    <cellStyle name="Input 9 3 5" xfId="30275" xr:uid="{00000000-0005-0000-0000-00002F760000}"/>
    <cellStyle name="Input 9 3 6" xfId="30276" xr:uid="{00000000-0005-0000-0000-000030760000}"/>
    <cellStyle name="Input 9 3 7" xfId="30277" xr:uid="{00000000-0005-0000-0000-000031760000}"/>
    <cellStyle name="Input 9 3 8" xfId="30278" xr:uid="{00000000-0005-0000-0000-000032760000}"/>
    <cellStyle name="Input 9 3 9" xfId="30279" xr:uid="{00000000-0005-0000-0000-000033760000}"/>
    <cellStyle name="Input 9 4" xfId="30280" xr:uid="{00000000-0005-0000-0000-000034760000}"/>
    <cellStyle name="Input 9 4 10" xfId="30281" xr:uid="{00000000-0005-0000-0000-000035760000}"/>
    <cellStyle name="Input 9 4 11" xfId="30282" xr:uid="{00000000-0005-0000-0000-000036760000}"/>
    <cellStyle name="Input 9 4 2" xfId="30283" xr:uid="{00000000-0005-0000-0000-000037760000}"/>
    <cellStyle name="Input 9 4 3" xfId="30284" xr:uid="{00000000-0005-0000-0000-000038760000}"/>
    <cellStyle name="Input 9 4 4" xfId="30285" xr:uid="{00000000-0005-0000-0000-000039760000}"/>
    <cellStyle name="Input 9 4 5" xfId="30286" xr:uid="{00000000-0005-0000-0000-00003A760000}"/>
    <cellStyle name="Input 9 4 6" xfId="30287" xr:uid="{00000000-0005-0000-0000-00003B760000}"/>
    <cellStyle name="Input 9 4 7" xfId="30288" xr:uid="{00000000-0005-0000-0000-00003C760000}"/>
    <cellStyle name="Input 9 4 8" xfId="30289" xr:uid="{00000000-0005-0000-0000-00003D760000}"/>
    <cellStyle name="Input 9 4 9" xfId="30290" xr:uid="{00000000-0005-0000-0000-00003E760000}"/>
    <cellStyle name="Input 9 5" xfId="30291" xr:uid="{00000000-0005-0000-0000-00003F760000}"/>
    <cellStyle name="Input 9 6" xfId="30292" xr:uid="{00000000-0005-0000-0000-000040760000}"/>
    <cellStyle name="Input 9 7" xfId="30293" xr:uid="{00000000-0005-0000-0000-000041760000}"/>
    <cellStyle name="Input 9 8" xfId="30294" xr:uid="{00000000-0005-0000-0000-000042760000}"/>
    <cellStyle name="Input 9 9" xfId="30295" xr:uid="{00000000-0005-0000-0000-000043760000}"/>
    <cellStyle name="Input Company Name" xfId="30296" xr:uid="{00000000-0005-0000-0000-000044760000}"/>
    <cellStyle name="Input Forecast Currency" xfId="30297" xr:uid="{00000000-0005-0000-0000-000045760000}"/>
    <cellStyle name="Input Forecast Date" xfId="30298" xr:uid="{00000000-0005-0000-0000-000046760000}"/>
    <cellStyle name="Input Forecast Multiple" xfId="30299" xr:uid="{00000000-0005-0000-0000-000047760000}"/>
    <cellStyle name="Input Forecast Number" xfId="30300" xr:uid="{00000000-0005-0000-0000-000048760000}"/>
    <cellStyle name="Input Forecast Percentage" xfId="30301" xr:uid="{00000000-0005-0000-0000-000049760000}"/>
    <cellStyle name="Input Forecast Year" xfId="30302" xr:uid="{00000000-0005-0000-0000-00004A760000}"/>
    <cellStyle name="Input Heading 1" xfId="30303" xr:uid="{00000000-0005-0000-0000-00004B760000}"/>
    <cellStyle name="Input Heading 2" xfId="30304" xr:uid="{00000000-0005-0000-0000-00004C760000}"/>
    <cellStyle name="Input Heading 3" xfId="30305" xr:uid="{00000000-0005-0000-0000-00004D760000}"/>
    <cellStyle name="Input Heading 4" xfId="30306" xr:uid="{00000000-0005-0000-0000-00004E760000}"/>
    <cellStyle name="Input Middle Currency" xfId="30307" xr:uid="{00000000-0005-0000-0000-00004F760000}"/>
    <cellStyle name="Input Middle Date" xfId="30308" xr:uid="{00000000-0005-0000-0000-000050760000}"/>
    <cellStyle name="Input Middle Multiple" xfId="30309" xr:uid="{00000000-0005-0000-0000-000051760000}"/>
    <cellStyle name="Input Middle Number" xfId="30310" xr:uid="{00000000-0005-0000-0000-000052760000}"/>
    <cellStyle name="Input Middle Percentage" xfId="30311" xr:uid="{00000000-0005-0000-0000-000053760000}"/>
    <cellStyle name="Input Middle Title / Name" xfId="30312" xr:uid="{00000000-0005-0000-0000-000054760000}"/>
    <cellStyle name="Input Middle Year" xfId="30313" xr:uid="{00000000-0005-0000-0000-000055760000}"/>
    <cellStyle name="Input Sheet Title" xfId="30314" xr:uid="{00000000-0005-0000-0000-000056760000}"/>
    <cellStyle name="Input1" xfId="30315" xr:uid="{00000000-0005-0000-0000-000057760000}"/>
    <cellStyle name="Input1 2" xfId="30316" xr:uid="{00000000-0005-0000-0000-000058760000}"/>
    <cellStyle name="Input1 3" xfId="30317" xr:uid="{00000000-0005-0000-0000-000059760000}"/>
    <cellStyle name="Input1 4" xfId="30318" xr:uid="{00000000-0005-0000-0000-00005A760000}"/>
    <cellStyle name="Input2" xfId="30319" xr:uid="{00000000-0005-0000-0000-00005B760000}"/>
    <cellStyle name="Input2 2" xfId="30320" xr:uid="{00000000-0005-0000-0000-00005C760000}"/>
    <cellStyle name="Input3" xfId="30321" xr:uid="{00000000-0005-0000-0000-00005D760000}"/>
    <cellStyle name="Input3 2" xfId="30322" xr:uid="{00000000-0005-0000-0000-00005E760000}"/>
    <cellStyle name="Lines" xfId="30323" xr:uid="{00000000-0005-0000-0000-00005F760000}"/>
    <cellStyle name="Lines 2" xfId="30324" xr:uid="{00000000-0005-0000-0000-000060760000}"/>
    <cellStyle name="Linked Cell" xfId="45" builtinId="24" hidden="1"/>
    <cellStyle name="Linked Cell" xfId="76" builtinId="24" hidden="1" customBuiltin="1"/>
    <cellStyle name="Linked Cell 2" xfId="30325" xr:uid="{00000000-0005-0000-0000-000063760000}"/>
    <cellStyle name="Linked Cell 3" xfId="30326" xr:uid="{00000000-0005-0000-0000-000064760000}"/>
    <cellStyle name="Linked Cell 4" xfId="30327" xr:uid="{00000000-0005-0000-0000-000065760000}"/>
    <cellStyle name="Linked Cell 5" xfId="30328" xr:uid="{00000000-0005-0000-0000-000066760000}"/>
    <cellStyle name="Lookup Table Heading" xfId="30329" xr:uid="{00000000-0005-0000-0000-000067760000}"/>
    <cellStyle name="Lookup Table Heading 2" xfId="30330" xr:uid="{00000000-0005-0000-0000-000068760000}"/>
    <cellStyle name="Lookup Table Heading 2 10" xfId="30331" xr:uid="{00000000-0005-0000-0000-000069760000}"/>
    <cellStyle name="Lookup Table Heading 2 11" xfId="30332" xr:uid="{00000000-0005-0000-0000-00006A760000}"/>
    <cellStyle name="Lookup Table Heading 2 12" xfId="30333" xr:uid="{00000000-0005-0000-0000-00006B760000}"/>
    <cellStyle name="Lookup Table Heading 2 2" xfId="30334" xr:uid="{00000000-0005-0000-0000-00006C760000}"/>
    <cellStyle name="Lookup Table Heading 2 2 10" xfId="30335" xr:uid="{00000000-0005-0000-0000-00006D760000}"/>
    <cellStyle name="Lookup Table Heading 2 2 11" xfId="30336" xr:uid="{00000000-0005-0000-0000-00006E760000}"/>
    <cellStyle name="Lookup Table Heading 2 2 2" xfId="30337" xr:uid="{00000000-0005-0000-0000-00006F760000}"/>
    <cellStyle name="Lookup Table Heading 2 2 2 10" xfId="30338" xr:uid="{00000000-0005-0000-0000-000070760000}"/>
    <cellStyle name="Lookup Table Heading 2 2 2 2" xfId="30339" xr:uid="{00000000-0005-0000-0000-000071760000}"/>
    <cellStyle name="Lookup Table Heading 2 2 2 2 2" xfId="30340" xr:uid="{00000000-0005-0000-0000-000072760000}"/>
    <cellStyle name="Lookup Table Heading 2 2 2 2 3" xfId="30341" xr:uid="{00000000-0005-0000-0000-000073760000}"/>
    <cellStyle name="Lookup Table Heading 2 2 2 2 4" xfId="30342" xr:uid="{00000000-0005-0000-0000-000074760000}"/>
    <cellStyle name="Lookup Table Heading 2 2 2 2 5" xfId="30343" xr:uid="{00000000-0005-0000-0000-000075760000}"/>
    <cellStyle name="Lookup Table Heading 2 2 2 2 6" xfId="30344" xr:uid="{00000000-0005-0000-0000-000076760000}"/>
    <cellStyle name="Lookup Table Heading 2 2 2 2 7" xfId="30345" xr:uid="{00000000-0005-0000-0000-000077760000}"/>
    <cellStyle name="Lookup Table Heading 2 2 2 2 8" xfId="30346" xr:uid="{00000000-0005-0000-0000-000078760000}"/>
    <cellStyle name="Lookup Table Heading 2 2 2 2 9" xfId="30347" xr:uid="{00000000-0005-0000-0000-000079760000}"/>
    <cellStyle name="Lookup Table Heading 2 2 2 3" xfId="30348" xr:uid="{00000000-0005-0000-0000-00007A760000}"/>
    <cellStyle name="Lookup Table Heading 2 2 2 4" xfId="30349" xr:uid="{00000000-0005-0000-0000-00007B760000}"/>
    <cellStyle name="Lookup Table Heading 2 2 2 5" xfId="30350" xr:uid="{00000000-0005-0000-0000-00007C760000}"/>
    <cellStyle name="Lookup Table Heading 2 2 2 6" xfId="30351" xr:uid="{00000000-0005-0000-0000-00007D760000}"/>
    <cellStyle name="Lookup Table Heading 2 2 2 7" xfId="30352" xr:uid="{00000000-0005-0000-0000-00007E760000}"/>
    <cellStyle name="Lookup Table Heading 2 2 2 8" xfId="30353" xr:uid="{00000000-0005-0000-0000-00007F760000}"/>
    <cellStyle name="Lookup Table Heading 2 2 2 9" xfId="30354" xr:uid="{00000000-0005-0000-0000-000080760000}"/>
    <cellStyle name="Lookup Table Heading 2 2 3" xfId="30355" xr:uid="{00000000-0005-0000-0000-000081760000}"/>
    <cellStyle name="Lookup Table Heading 2 2 3 2" xfId="30356" xr:uid="{00000000-0005-0000-0000-000082760000}"/>
    <cellStyle name="Lookup Table Heading 2 2 3 3" xfId="30357" xr:uid="{00000000-0005-0000-0000-000083760000}"/>
    <cellStyle name="Lookup Table Heading 2 2 3 4" xfId="30358" xr:uid="{00000000-0005-0000-0000-000084760000}"/>
    <cellStyle name="Lookup Table Heading 2 2 3 5" xfId="30359" xr:uid="{00000000-0005-0000-0000-000085760000}"/>
    <cellStyle name="Lookup Table Heading 2 2 3 6" xfId="30360" xr:uid="{00000000-0005-0000-0000-000086760000}"/>
    <cellStyle name="Lookup Table Heading 2 2 3 7" xfId="30361" xr:uid="{00000000-0005-0000-0000-000087760000}"/>
    <cellStyle name="Lookup Table Heading 2 2 3 8" xfId="30362" xr:uid="{00000000-0005-0000-0000-000088760000}"/>
    <cellStyle name="Lookup Table Heading 2 2 3 9" xfId="30363" xr:uid="{00000000-0005-0000-0000-000089760000}"/>
    <cellStyle name="Lookup Table Heading 2 2 4" xfId="30364" xr:uid="{00000000-0005-0000-0000-00008A760000}"/>
    <cellStyle name="Lookup Table Heading 2 2 5" xfId="30365" xr:uid="{00000000-0005-0000-0000-00008B760000}"/>
    <cellStyle name="Lookup Table Heading 2 2 6" xfId="30366" xr:uid="{00000000-0005-0000-0000-00008C760000}"/>
    <cellStyle name="Lookup Table Heading 2 2 7" xfId="30367" xr:uid="{00000000-0005-0000-0000-00008D760000}"/>
    <cellStyle name="Lookup Table Heading 2 2 8" xfId="30368" xr:uid="{00000000-0005-0000-0000-00008E760000}"/>
    <cellStyle name="Lookup Table Heading 2 2 9" xfId="30369" xr:uid="{00000000-0005-0000-0000-00008F760000}"/>
    <cellStyle name="Lookup Table Heading 2 3" xfId="30370" xr:uid="{00000000-0005-0000-0000-000090760000}"/>
    <cellStyle name="Lookup Table Heading 2 3 10" xfId="30371" xr:uid="{00000000-0005-0000-0000-000091760000}"/>
    <cellStyle name="Lookup Table Heading 2 3 2" xfId="30372" xr:uid="{00000000-0005-0000-0000-000092760000}"/>
    <cellStyle name="Lookup Table Heading 2 3 2 2" xfId="30373" xr:uid="{00000000-0005-0000-0000-000093760000}"/>
    <cellStyle name="Lookup Table Heading 2 3 2 3" xfId="30374" xr:uid="{00000000-0005-0000-0000-000094760000}"/>
    <cellStyle name="Lookup Table Heading 2 3 2 4" xfId="30375" xr:uid="{00000000-0005-0000-0000-000095760000}"/>
    <cellStyle name="Lookup Table Heading 2 3 2 5" xfId="30376" xr:uid="{00000000-0005-0000-0000-000096760000}"/>
    <cellStyle name="Lookup Table Heading 2 3 2 6" xfId="30377" xr:uid="{00000000-0005-0000-0000-000097760000}"/>
    <cellStyle name="Lookup Table Heading 2 3 2 7" xfId="30378" xr:uid="{00000000-0005-0000-0000-000098760000}"/>
    <cellStyle name="Lookup Table Heading 2 3 2 8" xfId="30379" xr:uid="{00000000-0005-0000-0000-000099760000}"/>
    <cellStyle name="Lookup Table Heading 2 3 2 9" xfId="30380" xr:uid="{00000000-0005-0000-0000-00009A760000}"/>
    <cellStyle name="Lookup Table Heading 2 3 3" xfId="30381" xr:uid="{00000000-0005-0000-0000-00009B760000}"/>
    <cellStyle name="Lookup Table Heading 2 3 4" xfId="30382" xr:uid="{00000000-0005-0000-0000-00009C760000}"/>
    <cellStyle name="Lookup Table Heading 2 3 5" xfId="30383" xr:uid="{00000000-0005-0000-0000-00009D760000}"/>
    <cellStyle name="Lookup Table Heading 2 3 6" xfId="30384" xr:uid="{00000000-0005-0000-0000-00009E760000}"/>
    <cellStyle name="Lookup Table Heading 2 3 7" xfId="30385" xr:uid="{00000000-0005-0000-0000-00009F760000}"/>
    <cellStyle name="Lookup Table Heading 2 3 8" xfId="30386" xr:uid="{00000000-0005-0000-0000-0000A0760000}"/>
    <cellStyle name="Lookup Table Heading 2 3 9" xfId="30387" xr:uid="{00000000-0005-0000-0000-0000A1760000}"/>
    <cellStyle name="Lookup Table Heading 2 4" xfId="30388" xr:uid="{00000000-0005-0000-0000-0000A2760000}"/>
    <cellStyle name="Lookup Table Heading 2 4 2" xfId="30389" xr:uid="{00000000-0005-0000-0000-0000A3760000}"/>
    <cellStyle name="Lookup Table Heading 2 4 3" xfId="30390" xr:uid="{00000000-0005-0000-0000-0000A4760000}"/>
    <cellStyle name="Lookup Table Heading 2 4 4" xfId="30391" xr:uid="{00000000-0005-0000-0000-0000A5760000}"/>
    <cellStyle name="Lookup Table Heading 2 4 5" xfId="30392" xr:uid="{00000000-0005-0000-0000-0000A6760000}"/>
    <cellStyle name="Lookup Table Heading 2 4 6" xfId="30393" xr:uid="{00000000-0005-0000-0000-0000A7760000}"/>
    <cellStyle name="Lookup Table Heading 2 4 7" xfId="30394" xr:uid="{00000000-0005-0000-0000-0000A8760000}"/>
    <cellStyle name="Lookup Table Heading 2 4 8" xfId="30395" xr:uid="{00000000-0005-0000-0000-0000A9760000}"/>
    <cellStyle name="Lookup Table Heading 2 4 9" xfId="30396" xr:uid="{00000000-0005-0000-0000-0000AA760000}"/>
    <cellStyle name="Lookup Table Heading 2 5" xfId="30397" xr:uid="{00000000-0005-0000-0000-0000AB760000}"/>
    <cellStyle name="Lookup Table Heading 2 6" xfId="30398" xr:uid="{00000000-0005-0000-0000-0000AC760000}"/>
    <cellStyle name="Lookup Table Heading 2 7" xfId="30399" xr:uid="{00000000-0005-0000-0000-0000AD760000}"/>
    <cellStyle name="Lookup Table Heading 2 8" xfId="30400" xr:uid="{00000000-0005-0000-0000-0000AE760000}"/>
    <cellStyle name="Lookup Table Heading 2 9" xfId="30401" xr:uid="{00000000-0005-0000-0000-0000AF760000}"/>
    <cellStyle name="Lookup Table Heading 3" xfId="30402" xr:uid="{00000000-0005-0000-0000-0000B0760000}"/>
    <cellStyle name="Lookup Table Heading 3 10" xfId="30403" xr:uid="{00000000-0005-0000-0000-0000B1760000}"/>
    <cellStyle name="Lookup Table Heading 3 11" xfId="30404" xr:uid="{00000000-0005-0000-0000-0000B2760000}"/>
    <cellStyle name="Lookup Table Heading 3 12" xfId="30405" xr:uid="{00000000-0005-0000-0000-0000B3760000}"/>
    <cellStyle name="Lookup Table Heading 3 2" xfId="30406" xr:uid="{00000000-0005-0000-0000-0000B4760000}"/>
    <cellStyle name="Lookup Table Heading 3 2 10" xfId="30407" xr:uid="{00000000-0005-0000-0000-0000B5760000}"/>
    <cellStyle name="Lookup Table Heading 3 2 11" xfId="30408" xr:uid="{00000000-0005-0000-0000-0000B6760000}"/>
    <cellStyle name="Lookup Table Heading 3 2 2" xfId="30409" xr:uid="{00000000-0005-0000-0000-0000B7760000}"/>
    <cellStyle name="Lookup Table Heading 3 2 2 10" xfId="30410" xr:uid="{00000000-0005-0000-0000-0000B8760000}"/>
    <cellStyle name="Lookup Table Heading 3 2 2 2" xfId="30411" xr:uid="{00000000-0005-0000-0000-0000B9760000}"/>
    <cellStyle name="Lookup Table Heading 3 2 2 2 2" xfId="30412" xr:uid="{00000000-0005-0000-0000-0000BA760000}"/>
    <cellStyle name="Lookup Table Heading 3 2 2 2 3" xfId="30413" xr:uid="{00000000-0005-0000-0000-0000BB760000}"/>
    <cellStyle name="Lookup Table Heading 3 2 2 2 4" xfId="30414" xr:uid="{00000000-0005-0000-0000-0000BC760000}"/>
    <cellStyle name="Lookup Table Heading 3 2 2 2 5" xfId="30415" xr:uid="{00000000-0005-0000-0000-0000BD760000}"/>
    <cellStyle name="Lookup Table Heading 3 2 2 2 6" xfId="30416" xr:uid="{00000000-0005-0000-0000-0000BE760000}"/>
    <cellStyle name="Lookup Table Heading 3 2 2 2 7" xfId="30417" xr:uid="{00000000-0005-0000-0000-0000BF760000}"/>
    <cellStyle name="Lookup Table Heading 3 2 2 2 8" xfId="30418" xr:uid="{00000000-0005-0000-0000-0000C0760000}"/>
    <cellStyle name="Lookup Table Heading 3 2 2 2 9" xfId="30419" xr:uid="{00000000-0005-0000-0000-0000C1760000}"/>
    <cellStyle name="Lookup Table Heading 3 2 2 3" xfId="30420" xr:uid="{00000000-0005-0000-0000-0000C2760000}"/>
    <cellStyle name="Lookup Table Heading 3 2 2 4" xfId="30421" xr:uid="{00000000-0005-0000-0000-0000C3760000}"/>
    <cellStyle name="Lookup Table Heading 3 2 2 5" xfId="30422" xr:uid="{00000000-0005-0000-0000-0000C4760000}"/>
    <cellStyle name="Lookup Table Heading 3 2 2 6" xfId="30423" xr:uid="{00000000-0005-0000-0000-0000C5760000}"/>
    <cellStyle name="Lookup Table Heading 3 2 2 7" xfId="30424" xr:uid="{00000000-0005-0000-0000-0000C6760000}"/>
    <cellStyle name="Lookup Table Heading 3 2 2 8" xfId="30425" xr:uid="{00000000-0005-0000-0000-0000C7760000}"/>
    <cellStyle name="Lookup Table Heading 3 2 2 9" xfId="30426" xr:uid="{00000000-0005-0000-0000-0000C8760000}"/>
    <cellStyle name="Lookup Table Heading 3 2 3" xfId="30427" xr:uid="{00000000-0005-0000-0000-0000C9760000}"/>
    <cellStyle name="Lookup Table Heading 3 2 3 2" xfId="30428" xr:uid="{00000000-0005-0000-0000-0000CA760000}"/>
    <cellStyle name="Lookup Table Heading 3 2 3 3" xfId="30429" xr:uid="{00000000-0005-0000-0000-0000CB760000}"/>
    <cellStyle name="Lookup Table Heading 3 2 3 4" xfId="30430" xr:uid="{00000000-0005-0000-0000-0000CC760000}"/>
    <cellStyle name="Lookup Table Heading 3 2 3 5" xfId="30431" xr:uid="{00000000-0005-0000-0000-0000CD760000}"/>
    <cellStyle name="Lookup Table Heading 3 2 3 6" xfId="30432" xr:uid="{00000000-0005-0000-0000-0000CE760000}"/>
    <cellStyle name="Lookup Table Heading 3 2 3 7" xfId="30433" xr:uid="{00000000-0005-0000-0000-0000CF760000}"/>
    <cellStyle name="Lookup Table Heading 3 2 3 8" xfId="30434" xr:uid="{00000000-0005-0000-0000-0000D0760000}"/>
    <cellStyle name="Lookup Table Heading 3 2 3 9" xfId="30435" xr:uid="{00000000-0005-0000-0000-0000D1760000}"/>
    <cellStyle name="Lookup Table Heading 3 2 4" xfId="30436" xr:uid="{00000000-0005-0000-0000-0000D2760000}"/>
    <cellStyle name="Lookup Table Heading 3 2 5" xfId="30437" xr:uid="{00000000-0005-0000-0000-0000D3760000}"/>
    <cellStyle name="Lookup Table Heading 3 2 6" xfId="30438" xr:uid="{00000000-0005-0000-0000-0000D4760000}"/>
    <cellStyle name="Lookup Table Heading 3 2 7" xfId="30439" xr:uid="{00000000-0005-0000-0000-0000D5760000}"/>
    <cellStyle name="Lookup Table Heading 3 2 8" xfId="30440" xr:uid="{00000000-0005-0000-0000-0000D6760000}"/>
    <cellStyle name="Lookup Table Heading 3 2 9" xfId="30441" xr:uid="{00000000-0005-0000-0000-0000D7760000}"/>
    <cellStyle name="Lookup Table Heading 3 3" xfId="30442" xr:uid="{00000000-0005-0000-0000-0000D8760000}"/>
    <cellStyle name="Lookup Table Heading 3 3 10" xfId="30443" xr:uid="{00000000-0005-0000-0000-0000D9760000}"/>
    <cellStyle name="Lookup Table Heading 3 3 2" xfId="30444" xr:uid="{00000000-0005-0000-0000-0000DA760000}"/>
    <cellStyle name="Lookup Table Heading 3 3 2 2" xfId="30445" xr:uid="{00000000-0005-0000-0000-0000DB760000}"/>
    <cellStyle name="Lookup Table Heading 3 3 2 3" xfId="30446" xr:uid="{00000000-0005-0000-0000-0000DC760000}"/>
    <cellStyle name="Lookup Table Heading 3 3 2 4" xfId="30447" xr:uid="{00000000-0005-0000-0000-0000DD760000}"/>
    <cellStyle name="Lookup Table Heading 3 3 2 5" xfId="30448" xr:uid="{00000000-0005-0000-0000-0000DE760000}"/>
    <cellStyle name="Lookup Table Heading 3 3 2 6" xfId="30449" xr:uid="{00000000-0005-0000-0000-0000DF760000}"/>
    <cellStyle name="Lookup Table Heading 3 3 2 7" xfId="30450" xr:uid="{00000000-0005-0000-0000-0000E0760000}"/>
    <cellStyle name="Lookup Table Heading 3 3 2 8" xfId="30451" xr:uid="{00000000-0005-0000-0000-0000E1760000}"/>
    <cellStyle name="Lookup Table Heading 3 3 2 9" xfId="30452" xr:uid="{00000000-0005-0000-0000-0000E2760000}"/>
    <cellStyle name="Lookup Table Heading 3 3 3" xfId="30453" xr:uid="{00000000-0005-0000-0000-0000E3760000}"/>
    <cellStyle name="Lookup Table Heading 3 3 4" xfId="30454" xr:uid="{00000000-0005-0000-0000-0000E4760000}"/>
    <cellStyle name="Lookup Table Heading 3 3 5" xfId="30455" xr:uid="{00000000-0005-0000-0000-0000E5760000}"/>
    <cellStyle name="Lookup Table Heading 3 3 6" xfId="30456" xr:uid="{00000000-0005-0000-0000-0000E6760000}"/>
    <cellStyle name="Lookup Table Heading 3 3 7" xfId="30457" xr:uid="{00000000-0005-0000-0000-0000E7760000}"/>
    <cellStyle name="Lookup Table Heading 3 3 8" xfId="30458" xr:uid="{00000000-0005-0000-0000-0000E8760000}"/>
    <cellStyle name="Lookup Table Heading 3 3 9" xfId="30459" xr:uid="{00000000-0005-0000-0000-0000E9760000}"/>
    <cellStyle name="Lookup Table Heading 3 4" xfId="30460" xr:uid="{00000000-0005-0000-0000-0000EA760000}"/>
    <cellStyle name="Lookup Table Heading 3 4 2" xfId="30461" xr:uid="{00000000-0005-0000-0000-0000EB760000}"/>
    <cellStyle name="Lookup Table Heading 3 4 3" xfId="30462" xr:uid="{00000000-0005-0000-0000-0000EC760000}"/>
    <cellStyle name="Lookup Table Heading 3 4 4" xfId="30463" xr:uid="{00000000-0005-0000-0000-0000ED760000}"/>
    <cellStyle name="Lookup Table Heading 3 4 5" xfId="30464" xr:uid="{00000000-0005-0000-0000-0000EE760000}"/>
    <cellStyle name="Lookup Table Heading 3 4 6" xfId="30465" xr:uid="{00000000-0005-0000-0000-0000EF760000}"/>
    <cellStyle name="Lookup Table Heading 3 4 7" xfId="30466" xr:uid="{00000000-0005-0000-0000-0000F0760000}"/>
    <cellStyle name="Lookup Table Heading 3 4 8" xfId="30467" xr:uid="{00000000-0005-0000-0000-0000F1760000}"/>
    <cellStyle name="Lookup Table Heading 3 4 9" xfId="30468" xr:uid="{00000000-0005-0000-0000-0000F2760000}"/>
    <cellStyle name="Lookup Table Heading 3 5" xfId="30469" xr:uid="{00000000-0005-0000-0000-0000F3760000}"/>
    <cellStyle name="Lookup Table Heading 3 6" xfId="30470" xr:uid="{00000000-0005-0000-0000-0000F4760000}"/>
    <cellStyle name="Lookup Table Heading 3 7" xfId="30471" xr:uid="{00000000-0005-0000-0000-0000F5760000}"/>
    <cellStyle name="Lookup Table Heading 3 8" xfId="30472" xr:uid="{00000000-0005-0000-0000-0000F6760000}"/>
    <cellStyle name="Lookup Table Heading 3 9" xfId="30473" xr:uid="{00000000-0005-0000-0000-0000F7760000}"/>
    <cellStyle name="Lookup Table Heading 4" xfId="30474" xr:uid="{00000000-0005-0000-0000-0000F8760000}"/>
    <cellStyle name="Lookup Table Heading 4 10" xfId="30475" xr:uid="{00000000-0005-0000-0000-0000F9760000}"/>
    <cellStyle name="Lookup Table Heading 4 11" xfId="30476" xr:uid="{00000000-0005-0000-0000-0000FA760000}"/>
    <cellStyle name="Lookup Table Heading 4 12" xfId="30477" xr:uid="{00000000-0005-0000-0000-0000FB760000}"/>
    <cellStyle name="Lookup Table Heading 4 2" xfId="30478" xr:uid="{00000000-0005-0000-0000-0000FC760000}"/>
    <cellStyle name="Lookup Table Heading 4 2 10" xfId="30479" xr:uid="{00000000-0005-0000-0000-0000FD760000}"/>
    <cellStyle name="Lookup Table Heading 4 2 11" xfId="30480" xr:uid="{00000000-0005-0000-0000-0000FE760000}"/>
    <cellStyle name="Lookup Table Heading 4 2 2" xfId="30481" xr:uid="{00000000-0005-0000-0000-0000FF760000}"/>
    <cellStyle name="Lookup Table Heading 4 2 2 10" xfId="30482" xr:uid="{00000000-0005-0000-0000-000000770000}"/>
    <cellStyle name="Lookup Table Heading 4 2 2 2" xfId="30483" xr:uid="{00000000-0005-0000-0000-000001770000}"/>
    <cellStyle name="Lookup Table Heading 4 2 2 2 2" xfId="30484" xr:uid="{00000000-0005-0000-0000-000002770000}"/>
    <cellStyle name="Lookup Table Heading 4 2 2 2 3" xfId="30485" xr:uid="{00000000-0005-0000-0000-000003770000}"/>
    <cellStyle name="Lookup Table Heading 4 2 2 2 4" xfId="30486" xr:uid="{00000000-0005-0000-0000-000004770000}"/>
    <cellStyle name="Lookup Table Heading 4 2 2 2 5" xfId="30487" xr:uid="{00000000-0005-0000-0000-000005770000}"/>
    <cellStyle name="Lookup Table Heading 4 2 2 2 6" xfId="30488" xr:uid="{00000000-0005-0000-0000-000006770000}"/>
    <cellStyle name="Lookup Table Heading 4 2 2 2 7" xfId="30489" xr:uid="{00000000-0005-0000-0000-000007770000}"/>
    <cellStyle name="Lookup Table Heading 4 2 2 2 8" xfId="30490" xr:uid="{00000000-0005-0000-0000-000008770000}"/>
    <cellStyle name="Lookup Table Heading 4 2 2 2 9" xfId="30491" xr:uid="{00000000-0005-0000-0000-000009770000}"/>
    <cellStyle name="Lookup Table Heading 4 2 2 3" xfId="30492" xr:uid="{00000000-0005-0000-0000-00000A770000}"/>
    <cellStyle name="Lookup Table Heading 4 2 2 4" xfId="30493" xr:uid="{00000000-0005-0000-0000-00000B770000}"/>
    <cellStyle name="Lookup Table Heading 4 2 2 5" xfId="30494" xr:uid="{00000000-0005-0000-0000-00000C770000}"/>
    <cellStyle name="Lookup Table Heading 4 2 2 6" xfId="30495" xr:uid="{00000000-0005-0000-0000-00000D770000}"/>
    <cellStyle name="Lookup Table Heading 4 2 2 7" xfId="30496" xr:uid="{00000000-0005-0000-0000-00000E770000}"/>
    <cellStyle name="Lookup Table Heading 4 2 2 8" xfId="30497" xr:uid="{00000000-0005-0000-0000-00000F770000}"/>
    <cellStyle name="Lookup Table Heading 4 2 2 9" xfId="30498" xr:uid="{00000000-0005-0000-0000-000010770000}"/>
    <cellStyle name="Lookup Table Heading 4 2 3" xfId="30499" xr:uid="{00000000-0005-0000-0000-000011770000}"/>
    <cellStyle name="Lookup Table Heading 4 2 3 2" xfId="30500" xr:uid="{00000000-0005-0000-0000-000012770000}"/>
    <cellStyle name="Lookup Table Heading 4 2 3 3" xfId="30501" xr:uid="{00000000-0005-0000-0000-000013770000}"/>
    <cellStyle name="Lookup Table Heading 4 2 3 4" xfId="30502" xr:uid="{00000000-0005-0000-0000-000014770000}"/>
    <cellStyle name="Lookup Table Heading 4 2 3 5" xfId="30503" xr:uid="{00000000-0005-0000-0000-000015770000}"/>
    <cellStyle name="Lookup Table Heading 4 2 3 6" xfId="30504" xr:uid="{00000000-0005-0000-0000-000016770000}"/>
    <cellStyle name="Lookup Table Heading 4 2 3 7" xfId="30505" xr:uid="{00000000-0005-0000-0000-000017770000}"/>
    <cellStyle name="Lookup Table Heading 4 2 3 8" xfId="30506" xr:uid="{00000000-0005-0000-0000-000018770000}"/>
    <cellStyle name="Lookup Table Heading 4 2 3 9" xfId="30507" xr:uid="{00000000-0005-0000-0000-000019770000}"/>
    <cellStyle name="Lookup Table Heading 4 2 4" xfId="30508" xr:uid="{00000000-0005-0000-0000-00001A770000}"/>
    <cellStyle name="Lookup Table Heading 4 2 5" xfId="30509" xr:uid="{00000000-0005-0000-0000-00001B770000}"/>
    <cellStyle name="Lookup Table Heading 4 2 6" xfId="30510" xr:uid="{00000000-0005-0000-0000-00001C770000}"/>
    <cellStyle name="Lookup Table Heading 4 2 7" xfId="30511" xr:uid="{00000000-0005-0000-0000-00001D770000}"/>
    <cellStyle name="Lookup Table Heading 4 2 8" xfId="30512" xr:uid="{00000000-0005-0000-0000-00001E770000}"/>
    <cellStyle name="Lookup Table Heading 4 2 9" xfId="30513" xr:uid="{00000000-0005-0000-0000-00001F770000}"/>
    <cellStyle name="Lookup Table Heading 4 3" xfId="30514" xr:uid="{00000000-0005-0000-0000-000020770000}"/>
    <cellStyle name="Lookup Table Heading 4 3 10" xfId="30515" xr:uid="{00000000-0005-0000-0000-000021770000}"/>
    <cellStyle name="Lookup Table Heading 4 3 2" xfId="30516" xr:uid="{00000000-0005-0000-0000-000022770000}"/>
    <cellStyle name="Lookup Table Heading 4 3 2 2" xfId="30517" xr:uid="{00000000-0005-0000-0000-000023770000}"/>
    <cellStyle name="Lookup Table Heading 4 3 2 3" xfId="30518" xr:uid="{00000000-0005-0000-0000-000024770000}"/>
    <cellStyle name="Lookup Table Heading 4 3 2 4" xfId="30519" xr:uid="{00000000-0005-0000-0000-000025770000}"/>
    <cellStyle name="Lookup Table Heading 4 3 2 5" xfId="30520" xr:uid="{00000000-0005-0000-0000-000026770000}"/>
    <cellStyle name="Lookup Table Heading 4 3 2 6" xfId="30521" xr:uid="{00000000-0005-0000-0000-000027770000}"/>
    <cellStyle name="Lookup Table Heading 4 3 2 7" xfId="30522" xr:uid="{00000000-0005-0000-0000-000028770000}"/>
    <cellStyle name="Lookup Table Heading 4 3 2 8" xfId="30523" xr:uid="{00000000-0005-0000-0000-000029770000}"/>
    <cellStyle name="Lookup Table Heading 4 3 2 9" xfId="30524" xr:uid="{00000000-0005-0000-0000-00002A770000}"/>
    <cellStyle name="Lookup Table Heading 4 3 3" xfId="30525" xr:uid="{00000000-0005-0000-0000-00002B770000}"/>
    <cellStyle name="Lookup Table Heading 4 3 4" xfId="30526" xr:uid="{00000000-0005-0000-0000-00002C770000}"/>
    <cellStyle name="Lookup Table Heading 4 3 5" xfId="30527" xr:uid="{00000000-0005-0000-0000-00002D770000}"/>
    <cellStyle name="Lookup Table Heading 4 3 6" xfId="30528" xr:uid="{00000000-0005-0000-0000-00002E770000}"/>
    <cellStyle name="Lookup Table Heading 4 3 7" xfId="30529" xr:uid="{00000000-0005-0000-0000-00002F770000}"/>
    <cellStyle name="Lookup Table Heading 4 3 8" xfId="30530" xr:uid="{00000000-0005-0000-0000-000030770000}"/>
    <cellStyle name="Lookup Table Heading 4 3 9" xfId="30531" xr:uid="{00000000-0005-0000-0000-000031770000}"/>
    <cellStyle name="Lookup Table Heading 4 4" xfId="30532" xr:uid="{00000000-0005-0000-0000-000032770000}"/>
    <cellStyle name="Lookup Table Heading 4 4 2" xfId="30533" xr:uid="{00000000-0005-0000-0000-000033770000}"/>
    <cellStyle name="Lookup Table Heading 4 4 3" xfId="30534" xr:uid="{00000000-0005-0000-0000-000034770000}"/>
    <cellStyle name="Lookup Table Heading 4 4 4" xfId="30535" xr:uid="{00000000-0005-0000-0000-000035770000}"/>
    <cellStyle name="Lookup Table Heading 4 4 5" xfId="30536" xr:uid="{00000000-0005-0000-0000-000036770000}"/>
    <cellStyle name="Lookup Table Heading 4 4 6" xfId="30537" xr:uid="{00000000-0005-0000-0000-000037770000}"/>
    <cellStyle name="Lookup Table Heading 4 4 7" xfId="30538" xr:uid="{00000000-0005-0000-0000-000038770000}"/>
    <cellStyle name="Lookup Table Heading 4 4 8" xfId="30539" xr:uid="{00000000-0005-0000-0000-000039770000}"/>
    <cellStyle name="Lookup Table Heading 4 4 9" xfId="30540" xr:uid="{00000000-0005-0000-0000-00003A770000}"/>
    <cellStyle name="Lookup Table Heading 4 5" xfId="30541" xr:uid="{00000000-0005-0000-0000-00003B770000}"/>
    <cellStyle name="Lookup Table Heading 4 6" xfId="30542" xr:uid="{00000000-0005-0000-0000-00003C770000}"/>
    <cellStyle name="Lookup Table Heading 4 7" xfId="30543" xr:uid="{00000000-0005-0000-0000-00003D770000}"/>
    <cellStyle name="Lookup Table Heading 4 8" xfId="30544" xr:uid="{00000000-0005-0000-0000-00003E770000}"/>
    <cellStyle name="Lookup Table Heading 4 9" xfId="30545" xr:uid="{00000000-0005-0000-0000-00003F770000}"/>
    <cellStyle name="Lookup Table Heading 5" xfId="30546" xr:uid="{00000000-0005-0000-0000-000040770000}"/>
    <cellStyle name="Lookup Table Heading 5 10" xfId="30547" xr:uid="{00000000-0005-0000-0000-000041770000}"/>
    <cellStyle name="Lookup Table Heading 5 11" xfId="30548" xr:uid="{00000000-0005-0000-0000-000042770000}"/>
    <cellStyle name="Lookup Table Heading 5 2" xfId="30549" xr:uid="{00000000-0005-0000-0000-000043770000}"/>
    <cellStyle name="Lookup Table Heading 5 2 10" xfId="30550" xr:uid="{00000000-0005-0000-0000-000044770000}"/>
    <cellStyle name="Lookup Table Heading 5 2 2" xfId="30551" xr:uid="{00000000-0005-0000-0000-000045770000}"/>
    <cellStyle name="Lookup Table Heading 5 2 2 2" xfId="30552" xr:uid="{00000000-0005-0000-0000-000046770000}"/>
    <cellStyle name="Lookup Table Heading 5 2 2 3" xfId="30553" xr:uid="{00000000-0005-0000-0000-000047770000}"/>
    <cellStyle name="Lookup Table Heading 5 2 2 4" xfId="30554" xr:uid="{00000000-0005-0000-0000-000048770000}"/>
    <cellStyle name="Lookup Table Heading 5 2 2 5" xfId="30555" xr:uid="{00000000-0005-0000-0000-000049770000}"/>
    <cellStyle name="Lookup Table Heading 5 2 2 6" xfId="30556" xr:uid="{00000000-0005-0000-0000-00004A770000}"/>
    <cellStyle name="Lookup Table Heading 5 2 2 7" xfId="30557" xr:uid="{00000000-0005-0000-0000-00004B770000}"/>
    <cellStyle name="Lookup Table Heading 5 2 2 8" xfId="30558" xr:uid="{00000000-0005-0000-0000-00004C770000}"/>
    <cellStyle name="Lookup Table Heading 5 2 2 9" xfId="30559" xr:uid="{00000000-0005-0000-0000-00004D770000}"/>
    <cellStyle name="Lookup Table Heading 5 2 3" xfId="30560" xr:uid="{00000000-0005-0000-0000-00004E770000}"/>
    <cellStyle name="Lookup Table Heading 5 2 4" xfId="30561" xr:uid="{00000000-0005-0000-0000-00004F770000}"/>
    <cellStyle name="Lookup Table Heading 5 2 5" xfId="30562" xr:uid="{00000000-0005-0000-0000-000050770000}"/>
    <cellStyle name="Lookup Table Heading 5 2 6" xfId="30563" xr:uid="{00000000-0005-0000-0000-000051770000}"/>
    <cellStyle name="Lookup Table Heading 5 2 7" xfId="30564" xr:uid="{00000000-0005-0000-0000-000052770000}"/>
    <cellStyle name="Lookup Table Heading 5 2 8" xfId="30565" xr:uid="{00000000-0005-0000-0000-000053770000}"/>
    <cellStyle name="Lookup Table Heading 5 2 9" xfId="30566" xr:uid="{00000000-0005-0000-0000-000054770000}"/>
    <cellStyle name="Lookup Table Heading 5 3" xfId="30567" xr:uid="{00000000-0005-0000-0000-000055770000}"/>
    <cellStyle name="Lookup Table Heading 5 3 2" xfId="30568" xr:uid="{00000000-0005-0000-0000-000056770000}"/>
    <cellStyle name="Lookup Table Heading 5 3 3" xfId="30569" xr:uid="{00000000-0005-0000-0000-000057770000}"/>
    <cellStyle name="Lookup Table Heading 5 3 4" xfId="30570" xr:uid="{00000000-0005-0000-0000-000058770000}"/>
    <cellStyle name="Lookup Table Heading 5 3 5" xfId="30571" xr:uid="{00000000-0005-0000-0000-000059770000}"/>
    <cellStyle name="Lookup Table Heading 5 3 6" xfId="30572" xr:uid="{00000000-0005-0000-0000-00005A770000}"/>
    <cellStyle name="Lookup Table Heading 5 3 7" xfId="30573" xr:uid="{00000000-0005-0000-0000-00005B770000}"/>
    <cellStyle name="Lookup Table Heading 5 3 8" xfId="30574" xr:uid="{00000000-0005-0000-0000-00005C770000}"/>
    <cellStyle name="Lookup Table Heading 5 3 9" xfId="30575" xr:uid="{00000000-0005-0000-0000-00005D770000}"/>
    <cellStyle name="Lookup Table Heading 5 4" xfId="30576" xr:uid="{00000000-0005-0000-0000-00005E770000}"/>
    <cellStyle name="Lookup Table Heading 5 5" xfId="30577" xr:uid="{00000000-0005-0000-0000-00005F770000}"/>
    <cellStyle name="Lookup Table Heading 5 6" xfId="30578" xr:uid="{00000000-0005-0000-0000-000060770000}"/>
    <cellStyle name="Lookup Table Heading 5 7" xfId="30579" xr:uid="{00000000-0005-0000-0000-000061770000}"/>
    <cellStyle name="Lookup Table Heading 5 8" xfId="30580" xr:uid="{00000000-0005-0000-0000-000062770000}"/>
    <cellStyle name="Lookup Table Heading 5 9" xfId="30581" xr:uid="{00000000-0005-0000-0000-000063770000}"/>
    <cellStyle name="Lookup Table Heading." xfId="30582" xr:uid="{00000000-0005-0000-0000-000064770000}"/>
    <cellStyle name="Lookup Table Heading. 2" xfId="30583" xr:uid="{00000000-0005-0000-0000-000065770000}"/>
    <cellStyle name="Lookup Table Heading. 2 2" xfId="30584" xr:uid="{00000000-0005-0000-0000-000066770000}"/>
    <cellStyle name="Lookup Table Heading. 2 2 10" xfId="30585" xr:uid="{00000000-0005-0000-0000-000067770000}"/>
    <cellStyle name="Lookup Table Heading. 2 2 11" xfId="30586" xr:uid="{00000000-0005-0000-0000-000068770000}"/>
    <cellStyle name="Lookup Table Heading. 2 2 2" xfId="30587" xr:uid="{00000000-0005-0000-0000-000069770000}"/>
    <cellStyle name="Lookup Table Heading. 2 2 2 10" xfId="30588" xr:uid="{00000000-0005-0000-0000-00006A770000}"/>
    <cellStyle name="Lookup Table Heading. 2 2 2 2" xfId="30589" xr:uid="{00000000-0005-0000-0000-00006B770000}"/>
    <cellStyle name="Lookup Table Heading. 2 2 2 2 2" xfId="30590" xr:uid="{00000000-0005-0000-0000-00006C770000}"/>
    <cellStyle name="Lookup Table Heading. 2 2 2 2 3" xfId="30591" xr:uid="{00000000-0005-0000-0000-00006D770000}"/>
    <cellStyle name="Lookup Table Heading. 2 2 2 2 4" xfId="30592" xr:uid="{00000000-0005-0000-0000-00006E770000}"/>
    <cellStyle name="Lookup Table Heading. 2 2 2 2 5" xfId="30593" xr:uid="{00000000-0005-0000-0000-00006F770000}"/>
    <cellStyle name="Lookup Table Heading. 2 2 2 2 6" xfId="30594" xr:uid="{00000000-0005-0000-0000-000070770000}"/>
    <cellStyle name="Lookup Table Heading. 2 2 2 2 7" xfId="30595" xr:uid="{00000000-0005-0000-0000-000071770000}"/>
    <cellStyle name="Lookup Table Heading. 2 2 2 2 8" xfId="30596" xr:uid="{00000000-0005-0000-0000-000072770000}"/>
    <cellStyle name="Lookup Table Heading. 2 2 2 2 9" xfId="30597" xr:uid="{00000000-0005-0000-0000-000073770000}"/>
    <cellStyle name="Lookup Table Heading. 2 2 2 3" xfId="30598" xr:uid="{00000000-0005-0000-0000-000074770000}"/>
    <cellStyle name="Lookup Table Heading. 2 2 2 4" xfId="30599" xr:uid="{00000000-0005-0000-0000-000075770000}"/>
    <cellStyle name="Lookup Table Heading. 2 2 2 5" xfId="30600" xr:uid="{00000000-0005-0000-0000-000076770000}"/>
    <cellStyle name="Lookup Table Heading. 2 2 2 6" xfId="30601" xr:uid="{00000000-0005-0000-0000-000077770000}"/>
    <cellStyle name="Lookup Table Heading. 2 2 2 7" xfId="30602" xr:uid="{00000000-0005-0000-0000-000078770000}"/>
    <cellStyle name="Lookup Table Heading. 2 2 2 8" xfId="30603" xr:uid="{00000000-0005-0000-0000-000079770000}"/>
    <cellStyle name="Lookup Table Heading. 2 2 2 9" xfId="30604" xr:uid="{00000000-0005-0000-0000-00007A770000}"/>
    <cellStyle name="Lookup Table Heading. 2 2 3" xfId="30605" xr:uid="{00000000-0005-0000-0000-00007B770000}"/>
    <cellStyle name="Lookup Table Heading. 2 2 3 2" xfId="30606" xr:uid="{00000000-0005-0000-0000-00007C770000}"/>
    <cellStyle name="Lookup Table Heading. 2 2 3 3" xfId="30607" xr:uid="{00000000-0005-0000-0000-00007D770000}"/>
    <cellStyle name="Lookup Table Heading. 2 2 3 4" xfId="30608" xr:uid="{00000000-0005-0000-0000-00007E770000}"/>
    <cellStyle name="Lookup Table Heading. 2 2 3 5" xfId="30609" xr:uid="{00000000-0005-0000-0000-00007F770000}"/>
    <cellStyle name="Lookup Table Heading. 2 2 3 6" xfId="30610" xr:uid="{00000000-0005-0000-0000-000080770000}"/>
    <cellStyle name="Lookup Table Heading. 2 2 3 7" xfId="30611" xr:uid="{00000000-0005-0000-0000-000081770000}"/>
    <cellStyle name="Lookup Table Heading. 2 2 3 8" xfId="30612" xr:uid="{00000000-0005-0000-0000-000082770000}"/>
    <cellStyle name="Lookup Table Heading. 2 2 3 9" xfId="30613" xr:uid="{00000000-0005-0000-0000-000083770000}"/>
    <cellStyle name="Lookup Table Heading. 2 2 4" xfId="30614" xr:uid="{00000000-0005-0000-0000-000084770000}"/>
    <cellStyle name="Lookup Table Heading. 2 2 5" xfId="30615" xr:uid="{00000000-0005-0000-0000-000085770000}"/>
    <cellStyle name="Lookup Table Heading. 2 2 6" xfId="30616" xr:uid="{00000000-0005-0000-0000-000086770000}"/>
    <cellStyle name="Lookup Table Heading. 2 2 7" xfId="30617" xr:uid="{00000000-0005-0000-0000-000087770000}"/>
    <cellStyle name="Lookup Table Heading. 2 2 8" xfId="30618" xr:uid="{00000000-0005-0000-0000-000088770000}"/>
    <cellStyle name="Lookup Table Heading. 2 2 9" xfId="30619" xr:uid="{00000000-0005-0000-0000-000089770000}"/>
    <cellStyle name="Lookup Table Heading. 3" xfId="30620" xr:uid="{00000000-0005-0000-0000-00008A770000}"/>
    <cellStyle name="Lookup Table Heading. 3 10" xfId="30621" xr:uid="{00000000-0005-0000-0000-00008B770000}"/>
    <cellStyle name="Lookup Table Heading. 3 11" xfId="30622" xr:uid="{00000000-0005-0000-0000-00008C770000}"/>
    <cellStyle name="Lookup Table Heading. 3 2" xfId="30623" xr:uid="{00000000-0005-0000-0000-00008D770000}"/>
    <cellStyle name="Lookup Table Heading. 3 2 10" xfId="30624" xr:uid="{00000000-0005-0000-0000-00008E770000}"/>
    <cellStyle name="Lookup Table Heading. 3 2 2" xfId="30625" xr:uid="{00000000-0005-0000-0000-00008F770000}"/>
    <cellStyle name="Lookup Table Heading. 3 2 2 2" xfId="30626" xr:uid="{00000000-0005-0000-0000-000090770000}"/>
    <cellStyle name="Lookup Table Heading. 3 2 2 3" xfId="30627" xr:uid="{00000000-0005-0000-0000-000091770000}"/>
    <cellStyle name="Lookup Table Heading. 3 2 2 4" xfId="30628" xr:uid="{00000000-0005-0000-0000-000092770000}"/>
    <cellStyle name="Lookup Table Heading. 3 2 2 5" xfId="30629" xr:uid="{00000000-0005-0000-0000-000093770000}"/>
    <cellStyle name="Lookup Table Heading. 3 2 2 6" xfId="30630" xr:uid="{00000000-0005-0000-0000-000094770000}"/>
    <cellStyle name="Lookup Table Heading. 3 2 2 7" xfId="30631" xr:uid="{00000000-0005-0000-0000-000095770000}"/>
    <cellStyle name="Lookup Table Heading. 3 2 2 8" xfId="30632" xr:uid="{00000000-0005-0000-0000-000096770000}"/>
    <cellStyle name="Lookup Table Heading. 3 2 2 9" xfId="30633" xr:uid="{00000000-0005-0000-0000-000097770000}"/>
    <cellStyle name="Lookup Table Heading. 3 2 3" xfId="30634" xr:uid="{00000000-0005-0000-0000-000098770000}"/>
    <cellStyle name="Lookup Table Heading. 3 2 4" xfId="30635" xr:uid="{00000000-0005-0000-0000-000099770000}"/>
    <cellStyle name="Lookup Table Heading. 3 2 5" xfId="30636" xr:uid="{00000000-0005-0000-0000-00009A770000}"/>
    <cellStyle name="Lookup Table Heading. 3 2 6" xfId="30637" xr:uid="{00000000-0005-0000-0000-00009B770000}"/>
    <cellStyle name="Lookup Table Heading. 3 2 7" xfId="30638" xr:uid="{00000000-0005-0000-0000-00009C770000}"/>
    <cellStyle name="Lookup Table Heading. 3 2 8" xfId="30639" xr:uid="{00000000-0005-0000-0000-00009D770000}"/>
    <cellStyle name="Lookup Table Heading. 3 2 9" xfId="30640" xr:uid="{00000000-0005-0000-0000-00009E770000}"/>
    <cellStyle name="Lookup Table Heading. 3 3" xfId="30641" xr:uid="{00000000-0005-0000-0000-00009F770000}"/>
    <cellStyle name="Lookup Table Heading. 3 3 2" xfId="30642" xr:uid="{00000000-0005-0000-0000-0000A0770000}"/>
    <cellStyle name="Lookup Table Heading. 3 3 3" xfId="30643" xr:uid="{00000000-0005-0000-0000-0000A1770000}"/>
    <cellStyle name="Lookup Table Heading. 3 3 4" xfId="30644" xr:uid="{00000000-0005-0000-0000-0000A2770000}"/>
    <cellStyle name="Lookup Table Heading. 3 3 5" xfId="30645" xr:uid="{00000000-0005-0000-0000-0000A3770000}"/>
    <cellStyle name="Lookup Table Heading. 3 3 6" xfId="30646" xr:uid="{00000000-0005-0000-0000-0000A4770000}"/>
    <cellStyle name="Lookup Table Heading. 3 3 7" xfId="30647" xr:uid="{00000000-0005-0000-0000-0000A5770000}"/>
    <cellStyle name="Lookup Table Heading. 3 3 8" xfId="30648" xr:uid="{00000000-0005-0000-0000-0000A6770000}"/>
    <cellStyle name="Lookup Table Heading. 3 3 9" xfId="30649" xr:uid="{00000000-0005-0000-0000-0000A7770000}"/>
    <cellStyle name="Lookup Table Heading. 3 4" xfId="30650" xr:uid="{00000000-0005-0000-0000-0000A8770000}"/>
    <cellStyle name="Lookup Table Heading. 3 5" xfId="30651" xr:uid="{00000000-0005-0000-0000-0000A9770000}"/>
    <cellStyle name="Lookup Table Heading. 3 6" xfId="30652" xr:uid="{00000000-0005-0000-0000-0000AA770000}"/>
    <cellStyle name="Lookup Table Heading. 3 7" xfId="30653" xr:uid="{00000000-0005-0000-0000-0000AB770000}"/>
    <cellStyle name="Lookup Table Heading. 3 8" xfId="30654" xr:uid="{00000000-0005-0000-0000-0000AC770000}"/>
    <cellStyle name="Lookup Table Heading. 3 9" xfId="30655" xr:uid="{00000000-0005-0000-0000-0000AD770000}"/>
    <cellStyle name="Lookup Table Label" xfId="30656" xr:uid="{00000000-0005-0000-0000-0000AE770000}"/>
    <cellStyle name="Lookup Table Label 2" xfId="30657" xr:uid="{00000000-0005-0000-0000-0000AF770000}"/>
    <cellStyle name="Lookup Table Label 2 10" xfId="30658" xr:uid="{00000000-0005-0000-0000-0000B0770000}"/>
    <cellStyle name="Lookup Table Label 2 11" xfId="30659" xr:uid="{00000000-0005-0000-0000-0000B1770000}"/>
    <cellStyle name="Lookup Table Label 2 12" xfId="30660" xr:uid="{00000000-0005-0000-0000-0000B2770000}"/>
    <cellStyle name="Lookup Table Label 2 2" xfId="30661" xr:uid="{00000000-0005-0000-0000-0000B3770000}"/>
    <cellStyle name="Lookup Table Label 2 2 10" xfId="30662" xr:uid="{00000000-0005-0000-0000-0000B4770000}"/>
    <cellStyle name="Lookup Table Label 2 2 11" xfId="30663" xr:uid="{00000000-0005-0000-0000-0000B5770000}"/>
    <cellStyle name="Lookup Table Label 2 2 2" xfId="30664" xr:uid="{00000000-0005-0000-0000-0000B6770000}"/>
    <cellStyle name="Lookup Table Label 2 2 2 10" xfId="30665" xr:uid="{00000000-0005-0000-0000-0000B7770000}"/>
    <cellStyle name="Lookup Table Label 2 2 2 2" xfId="30666" xr:uid="{00000000-0005-0000-0000-0000B8770000}"/>
    <cellStyle name="Lookup Table Label 2 2 2 2 2" xfId="30667" xr:uid="{00000000-0005-0000-0000-0000B9770000}"/>
    <cellStyle name="Lookup Table Label 2 2 2 2 3" xfId="30668" xr:uid="{00000000-0005-0000-0000-0000BA770000}"/>
    <cellStyle name="Lookup Table Label 2 2 2 2 4" xfId="30669" xr:uid="{00000000-0005-0000-0000-0000BB770000}"/>
    <cellStyle name="Lookup Table Label 2 2 2 2 5" xfId="30670" xr:uid="{00000000-0005-0000-0000-0000BC770000}"/>
    <cellStyle name="Lookup Table Label 2 2 2 2 6" xfId="30671" xr:uid="{00000000-0005-0000-0000-0000BD770000}"/>
    <cellStyle name="Lookup Table Label 2 2 2 2 7" xfId="30672" xr:uid="{00000000-0005-0000-0000-0000BE770000}"/>
    <cellStyle name="Lookup Table Label 2 2 2 2 8" xfId="30673" xr:uid="{00000000-0005-0000-0000-0000BF770000}"/>
    <cellStyle name="Lookup Table Label 2 2 2 2 9" xfId="30674" xr:uid="{00000000-0005-0000-0000-0000C0770000}"/>
    <cellStyle name="Lookup Table Label 2 2 2 3" xfId="30675" xr:uid="{00000000-0005-0000-0000-0000C1770000}"/>
    <cellStyle name="Lookup Table Label 2 2 2 4" xfId="30676" xr:uid="{00000000-0005-0000-0000-0000C2770000}"/>
    <cellStyle name="Lookup Table Label 2 2 2 5" xfId="30677" xr:uid="{00000000-0005-0000-0000-0000C3770000}"/>
    <cellStyle name="Lookup Table Label 2 2 2 6" xfId="30678" xr:uid="{00000000-0005-0000-0000-0000C4770000}"/>
    <cellStyle name="Lookup Table Label 2 2 2 7" xfId="30679" xr:uid="{00000000-0005-0000-0000-0000C5770000}"/>
    <cellStyle name="Lookup Table Label 2 2 2 8" xfId="30680" xr:uid="{00000000-0005-0000-0000-0000C6770000}"/>
    <cellStyle name="Lookup Table Label 2 2 2 9" xfId="30681" xr:uid="{00000000-0005-0000-0000-0000C7770000}"/>
    <cellStyle name="Lookup Table Label 2 2 3" xfId="30682" xr:uid="{00000000-0005-0000-0000-0000C8770000}"/>
    <cellStyle name="Lookup Table Label 2 2 3 2" xfId="30683" xr:uid="{00000000-0005-0000-0000-0000C9770000}"/>
    <cellStyle name="Lookup Table Label 2 2 3 3" xfId="30684" xr:uid="{00000000-0005-0000-0000-0000CA770000}"/>
    <cellStyle name="Lookup Table Label 2 2 3 4" xfId="30685" xr:uid="{00000000-0005-0000-0000-0000CB770000}"/>
    <cellStyle name="Lookup Table Label 2 2 3 5" xfId="30686" xr:uid="{00000000-0005-0000-0000-0000CC770000}"/>
    <cellStyle name="Lookup Table Label 2 2 3 6" xfId="30687" xr:uid="{00000000-0005-0000-0000-0000CD770000}"/>
    <cellStyle name="Lookup Table Label 2 2 3 7" xfId="30688" xr:uid="{00000000-0005-0000-0000-0000CE770000}"/>
    <cellStyle name="Lookup Table Label 2 2 3 8" xfId="30689" xr:uid="{00000000-0005-0000-0000-0000CF770000}"/>
    <cellStyle name="Lookup Table Label 2 2 3 9" xfId="30690" xr:uid="{00000000-0005-0000-0000-0000D0770000}"/>
    <cellStyle name="Lookup Table Label 2 2 4" xfId="30691" xr:uid="{00000000-0005-0000-0000-0000D1770000}"/>
    <cellStyle name="Lookup Table Label 2 2 5" xfId="30692" xr:uid="{00000000-0005-0000-0000-0000D2770000}"/>
    <cellStyle name="Lookup Table Label 2 2 6" xfId="30693" xr:uid="{00000000-0005-0000-0000-0000D3770000}"/>
    <cellStyle name="Lookup Table Label 2 2 7" xfId="30694" xr:uid="{00000000-0005-0000-0000-0000D4770000}"/>
    <cellStyle name="Lookup Table Label 2 2 8" xfId="30695" xr:uid="{00000000-0005-0000-0000-0000D5770000}"/>
    <cellStyle name="Lookup Table Label 2 2 9" xfId="30696" xr:uid="{00000000-0005-0000-0000-0000D6770000}"/>
    <cellStyle name="Lookup Table Label 2 3" xfId="30697" xr:uid="{00000000-0005-0000-0000-0000D7770000}"/>
    <cellStyle name="Lookup Table Label 2 3 10" xfId="30698" xr:uid="{00000000-0005-0000-0000-0000D8770000}"/>
    <cellStyle name="Lookup Table Label 2 3 2" xfId="30699" xr:uid="{00000000-0005-0000-0000-0000D9770000}"/>
    <cellStyle name="Lookup Table Label 2 3 2 2" xfId="30700" xr:uid="{00000000-0005-0000-0000-0000DA770000}"/>
    <cellStyle name="Lookup Table Label 2 3 2 3" xfId="30701" xr:uid="{00000000-0005-0000-0000-0000DB770000}"/>
    <cellStyle name="Lookup Table Label 2 3 2 4" xfId="30702" xr:uid="{00000000-0005-0000-0000-0000DC770000}"/>
    <cellStyle name="Lookup Table Label 2 3 2 5" xfId="30703" xr:uid="{00000000-0005-0000-0000-0000DD770000}"/>
    <cellStyle name="Lookup Table Label 2 3 2 6" xfId="30704" xr:uid="{00000000-0005-0000-0000-0000DE770000}"/>
    <cellStyle name="Lookup Table Label 2 3 2 7" xfId="30705" xr:uid="{00000000-0005-0000-0000-0000DF770000}"/>
    <cellStyle name="Lookup Table Label 2 3 2 8" xfId="30706" xr:uid="{00000000-0005-0000-0000-0000E0770000}"/>
    <cellStyle name="Lookup Table Label 2 3 2 9" xfId="30707" xr:uid="{00000000-0005-0000-0000-0000E1770000}"/>
    <cellStyle name="Lookup Table Label 2 3 3" xfId="30708" xr:uid="{00000000-0005-0000-0000-0000E2770000}"/>
    <cellStyle name="Lookup Table Label 2 3 4" xfId="30709" xr:uid="{00000000-0005-0000-0000-0000E3770000}"/>
    <cellStyle name="Lookup Table Label 2 3 5" xfId="30710" xr:uid="{00000000-0005-0000-0000-0000E4770000}"/>
    <cellStyle name="Lookup Table Label 2 3 6" xfId="30711" xr:uid="{00000000-0005-0000-0000-0000E5770000}"/>
    <cellStyle name="Lookup Table Label 2 3 7" xfId="30712" xr:uid="{00000000-0005-0000-0000-0000E6770000}"/>
    <cellStyle name="Lookup Table Label 2 3 8" xfId="30713" xr:uid="{00000000-0005-0000-0000-0000E7770000}"/>
    <cellStyle name="Lookup Table Label 2 3 9" xfId="30714" xr:uid="{00000000-0005-0000-0000-0000E8770000}"/>
    <cellStyle name="Lookup Table Label 2 4" xfId="30715" xr:uid="{00000000-0005-0000-0000-0000E9770000}"/>
    <cellStyle name="Lookup Table Label 2 4 2" xfId="30716" xr:uid="{00000000-0005-0000-0000-0000EA770000}"/>
    <cellStyle name="Lookup Table Label 2 4 3" xfId="30717" xr:uid="{00000000-0005-0000-0000-0000EB770000}"/>
    <cellStyle name="Lookup Table Label 2 4 4" xfId="30718" xr:uid="{00000000-0005-0000-0000-0000EC770000}"/>
    <cellStyle name="Lookup Table Label 2 4 5" xfId="30719" xr:uid="{00000000-0005-0000-0000-0000ED770000}"/>
    <cellStyle name="Lookup Table Label 2 4 6" xfId="30720" xr:uid="{00000000-0005-0000-0000-0000EE770000}"/>
    <cellStyle name="Lookup Table Label 2 4 7" xfId="30721" xr:uid="{00000000-0005-0000-0000-0000EF770000}"/>
    <cellStyle name="Lookup Table Label 2 4 8" xfId="30722" xr:uid="{00000000-0005-0000-0000-0000F0770000}"/>
    <cellStyle name="Lookup Table Label 2 4 9" xfId="30723" xr:uid="{00000000-0005-0000-0000-0000F1770000}"/>
    <cellStyle name="Lookup Table Label 2 5" xfId="30724" xr:uid="{00000000-0005-0000-0000-0000F2770000}"/>
    <cellStyle name="Lookup Table Label 2 6" xfId="30725" xr:uid="{00000000-0005-0000-0000-0000F3770000}"/>
    <cellStyle name="Lookup Table Label 2 7" xfId="30726" xr:uid="{00000000-0005-0000-0000-0000F4770000}"/>
    <cellStyle name="Lookup Table Label 2 8" xfId="30727" xr:uid="{00000000-0005-0000-0000-0000F5770000}"/>
    <cellStyle name="Lookup Table Label 2 9" xfId="30728" xr:uid="{00000000-0005-0000-0000-0000F6770000}"/>
    <cellStyle name="Lookup Table Label 3" xfId="30729" xr:uid="{00000000-0005-0000-0000-0000F7770000}"/>
    <cellStyle name="Lookup Table Label 3 10" xfId="30730" xr:uid="{00000000-0005-0000-0000-0000F8770000}"/>
    <cellStyle name="Lookup Table Label 3 11" xfId="30731" xr:uid="{00000000-0005-0000-0000-0000F9770000}"/>
    <cellStyle name="Lookup Table Label 3 12" xfId="30732" xr:uid="{00000000-0005-0000-0000-0000FA770000}"/>
    <cellStyle name="Lookup Table Label 3 2" xfId="30733" xr:uid="{00000000-0005-0000-0000-0000FB770000}"/>
    <cellStyle name="Lookup Table Label 3 2 10" xfId="30734" xr:uid="{00000000-0005-0000-0000-0000FC770000}"/>
    <cellStyle name="Lookup Table Label 3 2 11" xfId="30735" xr:uid="{00000000-0005-0000-0000-0000FD770000}"/>
    <cellStyle name="Lookup Table Label 3 2 2" xfId="30736" xr:uid="{00000000-0005-0000-0000-0000FE770000}"/>
    <cellStyle name="Lookup Table Label 3 2 2 10" xfId="30737" xr:uid="{00000000-0005-0000-0000-0000FF770000}"/>
    <cellStyle name="Lookup Table Label 3 2 2 2" xfId="30738" xr:uid="{00000000-0005-0000-0000-000000780000}"/>
    <cellStyle name="Lookup Table Label 3 2 2 2 2" xfId="30739" xr:uid="{00000000-0005-0000-0000-000001780000}"/>
    <cellStyle name="Lookup Table Label 3 2 2 2 3" xfId="30740" xr:uid="{00000000-0005-0000-0000-000002780000}"/>
    <cellStyle name="Lookup Table Label 3 2 2 2 4" xfId="30741" xr:uid="{00000000-0005-0000-0000-000003780000}"/>
    <cellStyle name="Lookup Table Label 3 2 2 2 5" xfId="30742" xr:uid="{00000000-0005-0000-0000-000004780000}"/>
    <cellStyle name="Lookup Table Label 3 2 2 2 6" xfId="30743" xr:uid="{00000000-0005-0000-0000-000005780000}"/>
    <cellStyle name="Lookup Table Label 3 2 2 2 7" xfId="30744" xr:uid="{00000000-0005-0000-0000-000006780000}"/>
    <cellStyle name="Lookup Table Label 3 2 2 2 8" xfId="30745" xr:uid="{00000000-0005-0000-0000-000007780000}"/>
    <cellStyle name="Lookup Table Label 3 2 2 2 9" xfId="30746" xr:uid="{00000000-0005-0000-0000-000008780000}"/>
    <cellStyle name="Lookup Table Label 3 2 2 3" xfId="30747" xr:uid="{00000000-0005-0000-0000-000009780000}"/>
    <cellStyle name="Lookup Table Label 3 2 2 4" xfId="30748" xr:uid="{00000000-0005-0000-0000-00000A780000}"/>
    <cellStyle name="Lookup Table Label 3 2 2 5" xfId="30749" xr:uid="{00000000-0005-0000-0000-00000B780000}"/>
    <cellStyle name="Lookup Table Label 3 2 2 6" xfId="30750" xr:uid="{00000000-0005-0000-0000-00000C780000}"/>
    <cellStyle name="Lookup Table Label 3 2 2 7" xfId="30751" xr:uid="{00000000-0005-0000-0000-00000D780000}"/>
    <cellStyle name="Lookup Table Label 3 2 2 8" xfId="30752" xr:uid="{00000000-0005-0000-0000-00000E780000}"/>
    <cellStyle name="Lookup Table Label 3 2 2 9" xfId="30753" xr:uid="{00000000-0005-0000-0000-00000F780000}"/>
    <cellStyle name="Lookup Table Label 3 2 3" xfId="30754" xr:uid="{00000000-0005-0000-0000-000010780000}"/>
    <cellStyle name="Lookup Table Label 3 2 3 2" xfId="30755" xr:uid="{00000000-0005-0000-0000-000011780000}"/>
    <cellStyle name="Lookup Table Label 3 2 3 3" xfId="30756" xr:uid="{00000000-0005-0000-0000-000012780000}"/>
    <cellStyle name="Lookup Table Label 3 2 3 4" xfId="30757" xr:uid="{00000000-0005-0000-0000-000013780000}"/>
    <cellStyle name="Lookup Table Label 3 2 3 5" xfId="30758" xr:uid="{00000000-0005-0000-0000-000014780000}"/>
    <cellStyle name="Lookup Table Label 3 2 3 6" xfId="30759" xr:uid="{00000000-0005-0000-0000-000015780000}"/>
    <cellStyle name="Lookup Table Label 3 2 3 7" xfId="30760" xr:uid="{00000000-0005-0000-0000-000016780000}"/>
    <cellStyle name="Lookup Table Label 3 2 3 8" xfId="30761" xr:uid="{00000000-0005-0000-0000-000017780000}"/>
    <cellStyle name="Lookup Table Label 3 2 3 9" xfId="30762" xr:uid="{00000000-0005-0000-0000-000018780000}"/>
    <cellStyle name="Lookup Table Label 3 2 4" xfId="30763" xr:uid="{00000000-0005-0000-0000-000019780000}"/>
    <cellStyle name="Lookup Table Label 3 2 5" xfId="30764" xr:uid="{00000000-0005-0000-0000-00001A780000}"/>
    <cellStyle name="Lookup Table Label 3 2 6" xfId="30765" xr:uid="{00000000-0005-0000-0000-00001B780000}"/>
    <cellStyle name="Lookup Table Label 3 2 7" xfId="30766" xr:uid="{00000000-0005-0000-0000-00001C780000}"/>
    <cellStyle name="Lookup Table Label 3 2 8" xfId="30767" xr:uid="{00000000-0005-0000-0000-00001D780000}"/>
    <cellStyle name="Lookup Table Label 3 2 9" xfId="30768" xr:uid="{00000000-0005-0000-0000-00001E780000}"/>
    <cellStyle name="Lookup Table Label 3 3" xfId="30769" xr:uid="{00000000-0005-0000-0000-00001F780000}"/>
    <cellStyle name="Lookup Table Label 3 3 10" xfId="30770" xr:uid="{00000000-0005-0000-0000-000020780000}"/>
    <cellStyle name="Lookup Table Label 3 3 2" xfId="30771" xr:uid="{00000000-0005-0000-0000-000021780000}"/>
    <cellStyle name="Lookup Table Label 3 3 2 2" xfId="30772" xr:uid="{00000000-0005-0000-0000-000022780000}"/>
    <cellStyle name="Lookup Table Label 3 3 2 3" xfId="30773" xr:uid="{00000000-0005-0000-0000-000023780000}"/>
    <cellStyle name="Lookup Table Label 3 3 2 4" xfId="30774" xr:uid="{00000000-0005-0000-0000-000024780000}"/>
    <cellStyle name="Lookup Table Label 3 3 2 5" xfId="30775" xr:uid="{00000000-0005-0000-0000-000025780000}"/>
    <cellStyle name="Lookup Table Label 3 3 2 6" xfId="30776" xr:uid="{00000000-0005-0000-0000-000026780000}"/>
    <cellStyle name="Lookup Table Label 3 3 2 7" xfId="30777" xr:uid="{00000000-0005-0000-0000-000027780000}"/>
    <cellStyle name="Lookup Table Label 3 3 2 8" xfId="30778" xr:uid="{00000000-0005-0000-0000-000028780000}"/>
    <cellStyle name="Lookup Table Label 3 3 2 9" xfId="30779" xr:uid="{00000000-0005-0000-0000-000029780000}"/>
    <cellStyle name="Lookup Table Label 3 3 3" xfId="30780" xr:uid="{00000000-0005-0000-0000-00002A780000}"/>
    <cellStyle name="Lookup Table Label 3 3 4" xfId="30781" xr:uid="{00000000-0005-0000-0000-00002B780000}"/>
    <cellStyle name="Lookup Table Label 3 3 5" xfId="30782" xr:uid="{00000000-0005-0000-0000-00002C780000}"/>
    <cellStyle name="Lookup Table Label 3 3 6" xfId="30783" xr:uid="{00000000-0005-0000-0000-00002D780000}"/>
    <cellStyle name="Lookup Table Label 3 3 7" xfId="30784" xr:uid="{00000000-0005-0000-0000-00002E780000}"/>
    <cellStyle name="Lookup Table Label 3 3 8" xfId="30785" xr:uid="{00000000-0005-0000-0000-00002F780000}"/>
    <cellStyle name="Lookup Table Label 3 3 9" xfId="30786" xr:uid="{00000000-0005-0000-0000-000030780000}"/>
    <cellStyle name="Lookup Table Label 3 4" xfId="30787" xr:uid="{00000000-0005-0000-0000-000031780000}"/>
    <cellStyle name="Lookup Table Label 3 4 2" xfId="30788" xr:uid="{00000000-0005-0000-0000-000032780000}"/>
    <cellStyle name="Lookup Table Label 3 4 3" xfId="30789" xr:uid="{00000000-0005-0000-0000-000033780000}"/>
    <cellStyle name="Lookup Table Label 3 4 4" xfId="30790" xr:uid="{00000000-0005-0000-0000-000034780000}"/>
    <cellStyle name="Lookup Table Label 3 4 5" xfId="30791" xr:uid="{00000000-0005-0000-0000-000035780000}"/>
    <cellStyle name="Lookup Table Label 3 4 6" xfId="30792" xr:uid="{00000000-0005-0000-0000-000036780000}"/>
    <cellStyle name="Lookup Table Label 3 4 7" xfId="30793" xr:uid="{00000000-0005-0000-0000-000037780000}"/>
    <cellStyle name="Lookup Table Label 3 4 8" xfId="30794" xr:uid="{00000000-0005-0000-0000-000038780000}"/>
    <cellStyle name="Lookup Table Label 3 4 9" xfId="30795" xr:uid="{00000000-0005-0000-0000-000039780000}"/>
    <cellStyle name="Lookup Table Label 3 5" xfId="30796" xr:uid="{00000000-0005-0000-0000-00003A780000}"/>
    <cellStyle name="Lookup Table Label 3 6" xfId="30797" xr:uid="{00000000-0005-0000-0000-00003B780000}"/>
    <cellStyle name="Lookup Table Label 3 7" xfId="30798" xr:uid="{00000000-0005-0000-0000-00003C780000}"/>
    <cellStyle name="Lookup Table Label 3 8" xfId="30799" xr:uid="{00000000-0005-0000-0000-00003D780000}"/>
    <cellStyle name="Lookup Table Label 3 9" xfId="30800" xr:uid="{00000000-0005-0000-0000-00003E780000}"/>
    <cellStyle name="Lookup Table Label 4" xfId="30801" xr:uid="{00000000-0005-0000-0000-00003F780000}"/>
    <cellStyle name="Lookup Table Label 4 10" xfId="30802" xr:uid="{00000000-0005-0000-0000-000040780000}"/>
    <cellStyle name="Lookup Table Label 4 11" xfId="30803" xr:uid="{00000000-0005-0000-0000-000041780000}"/>
    <cellStyle name="Lookup Table Label 4 12" xfId="30804" xr:uid="{00000000-0005-0000-0000-000042780000}"/>
    <cellStyle name="Lookup Table Label 4 2" xfId="30805" xr:uid="{00000000-0005-0000-0000-000043780000}"/>
    <cellStyle name="Lookup Table Label 4 2 10" xfId="30806" xr:uid="{00000000-0005-0000-0000-000044780000}"/>
    <cellStyle name="Lookup Table Label 4 2 11" xfId="30807" xr:uid="{00000000-0005-0000-0000-000045780000}"/>
    <cellStyle name="Lookup Table Label 4 2 2" xfId="30808" xr:uid="{00000000-0005-0000-0000-000046780000}"/>
    <cellStyle name="Lookup Table Label 4 2 2 10" xfId="30809" xr:uid="{00000000-0005-0000-0000-000047780000}"/>
    <cellStyle name="Lookup Table Label 4 2 2 2" xfId="30810" xr:uid="{00000000-0005-0000-0000-000048780000}"/>
    <cellStyle name="Lookup Table Label 4 2 2 2 2" xfId="30811" xr:uid="{00000000-0005-0000-0000-000049780000}"/>
    <cellStyle name="Lookup Table Label 4 2 2 2 3" xfId="30812" xr:uid="{00000000-0005-0000-0000-00004A780000}"/>
    <cellStyle name="Lookup Table Label 4 2 2 2 4" xfId="30813" xr:uid="{00000000-0005-0000-0000-00004B780000}"/>
    <cellStyle name="Lookup Table Label 4 2 2 2 5" xfId="30814" xr:uid="{00000000-0005-0000-0000-00004C780000}"/>
    <cellStyle name="Lookup Table Label 4 2 2 2 6" xfId="30815" xr:uid="{00000000-0005-0000-0000-00004D780000}"/>
    <cellStyle name="Lookup Table Label 4 2 2 2 7" xfId="30816" xr:uid="{00000000-0005-0000-0000-00004E780000}"/>
    <cellStyle name="Lookup Table Label 4 2 2 2 8" xfId="30817" xr:uid="{00000000-0005-0000-0000-00004F780000}"/>
    <cellStyle name="Lookup Table Label 4 2 2 2 9" xfId="30818" xr:uid="{00000000-0005-0000-0000-000050780000}"/>
    <cellStyle name="Lookup Table Label 4 2 2 3" xfId="30819" xr:uid="{00000000-0005-0000-0000-000051780000}"/>
    <cellStyle name="Lookup Table Label 4 2 2 4" xfId="30820" xr:uid="{00000000-0005-0000-0000-000052780000}"/>
    <cellStyle name="Lookup Table Label 4 2 2 5" xfId="30821" xr:uid="{00000000-0005-0000-0000-000053780000}"/>
    <cellStyle name="Lookup Table Label 4 2 2 6" xfId="30822" xr:uid="{00000000-0005-0000-0000-000054780000}"/>
    <cellStyle name="Lookup Table Label 4 2 2 7" xfId="30823" xr:uid="{00000000-0005-0000-0000-000055780000}"/>
    <cellStyle name="Lookup Table Label 4 2 2 8" xfId="30824" xr:uid="{00000000-0005-0000-0000-000056780000}"/>
    <cellStyle name="Lookup Table Label 4 2 2 9" xfId="30825" xr:uid="{00000000-0005-0000-0000-000057780000}"/>
    <cellStyle name="Lookup Table Label 4 2 3" xfId="30826" xr:uid="{00000000-0005-0000-0000-000058780000}"/>
    <cellStyle name="Lookup Table Label 4 2 3 2" xfId="30827" xr:uid="{00000000-0005-0000-0000-000059780000}"/>
    <cellStyle name="Lookup Table Label 4 2 3 3" xfId="30828" xr:uid="{00000000-0005-0000-0000-00005A780000}"/>
    <cellStyle name="Lookup Table Label 4 2 3 4" xfId="30829" xr:uid="{00000000-0005-0000-0000-00005B780000}"/>
    <cellStyle name="Lookup Table Label 4 2 3 5" xfId="30830" xr:uid="{00000000-0005-0000-0000-00005C780000}"/>
    <cellStyle name="Lookup Table Label 4 2 3 6" xfId="30831" xr:uid="{00000000-0005-0000-0000-00005D780000}"/>
    <cellStyle name="Lookup Table Label 4 2 3 7" xfId="30832" xr:uid="{00000000-0005-0000-0000-00005E780000}"/>
    <cellStyle name="Lookup Table Label 4 2 3 8" xfId="30833" xr:uid="{00000000-0005-0000-0000-00005F780000}"/>
    <cellStyle name="Lookup Table Label 4 2 3 9" xfId="30834" xr:uid="{00000000-0005-0000-0000-000060780000}"/>
    <cellStyle name="Lookup Table Label 4 2 4" xfId="30835" xr:uid="{00000000-0005-0000-0000-000061780000}"/>
    <cellStyle name="Lookup Table Label 4 2 5" xfId="30836" xr:uid="{00000000-0005-0000-0000-000062780000}"/>
    <cellStyle name="Lookup Table Label 4 2 6" xfId="30837" xr:uid="{00000000-0005-0000-0000-000063780000}"/>
    <cellStyle name="Lookup Table Label 4 2 7" xfId="30838" xr:uid="{00000000-0005-0000-0000-000064780000}"/>
    <cellStyle name="Lookup Table Label 4 2 8" xfId="30839" xr:uid="{00000000-0005-0000-0000-000065780000}"/>
    <cellStyle name="Lookup Table Label 4 2 9" xfId="30840" xr:uid="{00000000-0005-0000-0000-000066780000}"/>
    <cellStyle name="Lookup Table Label 4 3" xfId="30841" xr:uid="{00000000-0005-0000-0000-000067780000}"/>
    <cellStyle name="Lookup Table Label 4 3 10" xfId="30842" xr:uid="{00000000-0005-0000-0000-000068780000}"/>
    <cellStyle name="Lookup Table Label 4 3 2" xfId="30843" xr:uid="{00000000-0005-0000-0000-000069780000}"/>
    <cellStyle name="Lookup Table Label 4 3 2 2" xfId="30844" xr:uid="{00000000-0005-0000-0000-00006A780000}"/>
    <cellStyle name="Lookup Table Label 4 3 2 3" xfId="30845" xr:uid="{00000000-0005-0000-0000-00006B780000}"/>
    <cellStyle name="Lookup Table Label 4 3 2 4" xfId="30846" xr:uid="{00000000-0005-0000-0000-00006C780000}"/>
    <cellStyle name="Lookup Table Label 4 3 2 5" xfId="30847" xr:uid="{00000000-0005-0000-0000-00006D780000}"/>
    <cellStyle name="Lookup Table Label 4 3 2 6" xfId="30848" xr:uid="{00000000-0005-0000-0000-00006E780000}"/>
    <cellStyle name="Lookup Table Label 4 3 2 7" xfId="30849" xr:uid="{00000000-0005-0000-0000-00006F780000}"/>
    <cellStyle name="Lookup Table Label 4 3 2 8" xfId="30850" xr:uid="{00000000-0005-0000-0000-000070780000}"/>
    <cellStyle name="Lookup Table Label 4 3 2 9" xfId="30851" xr:uid="{00000000-0005-0000-0000-000071780000}"/>
    <cellStyle name="Lookup Table Label 4 3 3" xfId="30852" xr:uid="{00000000-0005-0000-0000-000072780000}"/>
    <cellStyle name="Lookup Table Label 4 3 4" xfId="30853" xr:uid="{00000000-0005-0000-0000-000073780000}"/>
    <cellStyle name="Lookup Table Label 4 3 5" xfId="30854" xr:uid="{00000000-0005-0000-0000-000074780000}"/>
    <cellStyle name="Lookup Table Label 4 3 6" xfId="30855" xr:uid="{00000000-0005-0000-0000-000075780000}"/>
    <cellStyle name="Lookup Table Label 4 3 7" xfId="30856" xr:uid="{00000000-0005-0000-0000-000076780000}"/>
    <cellStyle name="Lookup Table Label 4 3 8" xfId="30857" xr:uid="{00000000-0005-0000-0000-000077780000}"/>
    <cellStyle name="Lookup Table Label 4 3 9" xfId="30858" xr:uid="{00000000-0005-0000-0000-000078780000}"/>
    <cellStyle name="Lookup Table Label 4 4" xfId="30859" xr:uid="{00000000-0005-0000-0000-000079780000}"/>
    <cellStyle name="Lookup Table Label 4 4 2" xfId="30860" xr:uid="{00000000-0005-0000-0000-00007A780000}"/>
    <cellStyle name="Lookup Table Label 4 4 3" xfId="30861" xr:uid="{00000000-0005-0000-0000-00007B780000}"/>
    <cellStyle name="Lookup Table Label 4 4 4" xfId="30862" xr:uid="{00000000-0005-0000-0000-00007C780000}"/>
    <cellStyle name="Lookup Table Label 4 4 5" xfId="30863" xr:uid="{00000000-0005-0000-0000-00007D780000}"/>
    <cellStyle name="Lookup Table Label 4 4 6" xfId="30864" xr:uid="{00000000-0005-0000-0000-00007E780000}"/>
    <cellStyle name="Lookup Table Label 4 4 7" xfId="30865" xr:uid="{00000000-0005-0000-0000-00007F780000}"/>
    <cellStyle name="Lookup Table Label 4 4 8" xfId="30866" xr:uid="{00000000-0005-0000-0000-000080780000}"/>
    <cellStyle name="Lookup Table Label 4 4 9" xfId="30867" xr:uid="{00000000-0005-0000-0000-000081780000}"/>
    <cellStyle name="Lookup Table Label 4 5" xfId="30868" xr:uid="{00000000-0005-0000-0000-000082780000}"/>
    <cellStyle name="Lookup Table Label 4 6" xfId="30869" xr:uid="{00000000-0005-0000-0000-000083780000}"/>
    <cellStyle name="Lookup Table Label 4 7" xfId="30870" xr:uid="{00000000-0005-0000-0000-000084780000}"/>
    <cellStyle name="Lookup Table Label 4 8" xfId="30871" xr:uid="{00000000-0005-0000-0000-000085780000}"/>
    <cellStyle name="Lookup Table Label 4 9" xfId="30872" xr:uid="{00000000-0005-0000-0000-000086780000}"/>
    <cellStyle name="Lookup Table Label 5" xfId="30873" xr:uid="{00000000-0005-0000-0000-000087780000}"/>
    <cellStyle name="Lookup Table Label 5 10" xfId="30874" xr:uid="{00000000-0005-0000-0000-000088780000}"/>
    <cellStyle name="Lookup Table Label 5 11" xfId="30875" xr:uid="{00000000-0005-0000-0000-000089780000}"/>
    <cellStyle name="Lookup Table Label 5 2" xfId="30876" xr:uid="{00000000-0005-0000-0000-00008A780000}"/>
    <cellStyle name="Lookup Table Label 5 2 10" xfId="30877" xr:uid="{00000000-0005-0000-0000-00008B780000}"/>
    <cellStyle name="Lookup Table Label 5 2 2" xfId="30878" xr:uid="{00000000-0005-0000-0000-00008C780000}"/>
    <cellStyle name="Lookup Table Label 5 2 2 2" xfId="30879" xr:uid="{00000000-0005-0000-0000-00008D780000}"/>
    <cellStyle name="Lookup Table Label 5 2 2 3" xfId="30880" xr:uid="{00000000-0005-0000-0000-00008E780000}"/>
    <cellStyle name="Lookup Table Label 5 2 2 4" xfId="30881" xr:uid="{00000000-0005-0000-0000-00008F780000}"/>
    <cellStyle name="Lookup Table Label 5 2 2 5" xfId="30882" xr:uid="{00000000-0005-0000-0000-000090780000}"/>
    <cellStyle name="Lookup Table Label 5 2 2 6" xfId="30883" xr:uid="{00000000-0005-0000-0000-000091780000}"/>
    <cellStyle name="Lookup Table Label 5 2 2 7" xfId="30884" xr:uid="{00000000-0005-0000-0000-000092780000}"/>
    <cellStyle name="Lookup Table Label 5 2 2 8" xfId="30885" xr:uid="{00000000-0005-0000-0000-000093780000}"/>
    <cellStyle name="Lookup Table Label 5 2 2 9" xfId="30886" xr:uid="{00000000-0005-0000-0000-000094780000}"/>
    <cellStyle name="Lookup Table Label 5 2 3" xfId="30887" xr:uid="{00000000-0005-0000-0000-000095780000}"/>
    <cellStyle name="Lookup Table Label 5 2 4" xfId="30888" xr:uid="{00000000-0005-0000-0000-000096780000}"/>
    <cellStyle name="Lookup Table Label 5 2 5" xfId="30889" xr:uid="{00000000-0005-0000-0000-000097780000}"/>
    <cellStyle name="Lookup Table Label 5 2 6" xfId="30890" xr:uid="{00000000-0005-0000-0000-000098780000}"/>
    <cellStyle name="Lookup Table Label 5 2 7" xfId="30891" xr:uid="{00000000-0005-0000-0000-000099780000}"/>
    <cellStyle name="Lookup Table Label 5 2 8" xfId="30892" xr:uid="{00000000-0005-0000-0000-00009A780000}"/>
    <cellStyle name="Lookup Table Label 5 2 9" xfId="30893" xr:uid="{00000000-0005-0000-0000-00009B780000}"/>
    <cellStyle name="Lookup Table Label 5 3" xfId="30894" xr:uid="{00000000-0005-0000-0000-00009C780000}"/>
    <cellStyle name="Lookup Table Label 5 3 2" xfId="30895" xr:uid="{00000000-0005-0000-0000-00009D780000}"/>
    <cellStyle name="Lookup Table Label 5 3 3" xfId="30896" xr:uid="{00000000-0005-0000-0000-00009E780000}"/>
    <cellStyle name="Lookup Table Label 5 3 4" xfId="30897" xr:uid="{00000000-0005-0000-0000-00009F780000}"/>
    <cellStyle name="Lookup Table Label 5 3 5" xfId="30898" xr:uid="{00000000-0005-0000-0000-0000A0780000}"/>
    <cellStyle name="Lookup Table Label 5 3 6" xfId="30899" xr:uid="{00000000-0005-0000-0000-0000A1780000}"/>
    <cellStyle name="Lookup Table Label 5 3 7" xfId="30900" xr:uid="{00000000-0005-0000-0000-0000A2780000}"/>
    <cellStyle name="Lookup Table Label 5 3 8" xfId="30901" xr:uid="{00000000-0005-0000-0000-0000A3780000}"/>
    <cellStyle name="Lookup Table Label 5 3 9" xfId="30902" xr:uid="{00000000-0005-0000-0000-0000A4780000}"/>
    <cellStyle name="Lookup Table Label 5 4" xfId="30903" xr:uid="{00000000-0005-0000-0000-0000A5780000}"/>
    <cellStyle name="Lookup Table Label 5 5" xfId="30904" xr:uid="{00000000-0005-0000-0000-0000A6780000}"/>
    <cellStyle name="Lookup Table Label 5 6" xfId="30905" xr:uid="{00000000-0005-0000-0000-0000A7780000}"/>
    <cellStyle name="Lookup Table Label 5 7" xfId="30906" xr:uid="{00000000-0005-0000-0000-0000A8780000}"/>
    <cellStyle name="Lookup Table Label 5 8" xfId="30907" xr:uid="{00000000-0005-0000-0000-0000A9780000}"/>
    <cellStyle name="Lookup Table Label 5 9" xfId="30908" xr:uid="{00000000-0005-0000-0000-0000AA780000}"/>
    <cellStyle name="Lookup Table Label." xfId="30909" xr:uid="{00000000-0005-0000-0000-0000AB780000}"/>
    <cellStyle name="Lookup Table Label. 2" xfId="30910" xr:uid="{00000000-0005-0000-0000-0000AC780000}"/>
    <cellStyle name="Lookup Table Label. 2 2" xfId="30911" xr:uid="{00000000-0005-0000-0000-0000AD780000}"/>
    <cellStyle name="Lookup Table Label. 2 2 10" xfId="30912" xr:uid="{00000000-0005-0000-0000-0000AE780000}"/>
    <cellStyle name="Lookup Table Label. 2 2 11" xfId="30913" xr:uid="{00000000-0005-0000-0000-0000AF780000}"/>
    <cellStyle name="Lookup Table Label. 2 2 2" xfId="30914" xr:uid="{00000000-0005-0000-0000-0000B0780000}"/>
    <cellStyle name="Lookup Table Label. 2 2 2 10" xfId="30915" xr:uid="{00000000-0005-0000-0000-0000B1780000}"/>
    <cellStyle name="Lookup Table Label. 2 2 2 2" xfId="30916" xr:uid="{00000000-0005-0000-0000-0000B2780000}"/>
    <cellStyle name="Lookup Table Label. 2 2 2 2 2" xfId="30917" xr:uid="{00000000-0005-0000-0000-0000B3780000}"/>
    <cellStyle name="Lookup Table Label. 2 2 2 2 3" xfId="30918" xr:uid="{00000000-0005-0000-0000-0000B4780000}"/>
    <cellStyle name="Lookup Table Label. 2 2 2 2 4" xfId="30919" xr:uid="{00000000-0005-0000-0000-0000B5780000}"/>
    <cellStyle name="Lookup Table Label. 2 2 2 2 5" xfId="30920" xr:uid="{00000000-0005-0000-0000-0000B6780000}"/>
    <cellStyle name="Lookup Table Label. 2 2 2 2 6" xfId="30921" xr:uid="{00000000-0005-0000-0000-0000B7780000}"/>
    <cellStyle name="Lookup Table Label. 2 2 2 2 7" xfId="30922" xr:uid="{00000000-0005-0000-0000-0000B8780000}"/>
    <cellStyle name="Lookup Table Label. 2 2 2 2 8" xfId="30923" xr:uid="{00000000-0005-0000-0000-0000B9780000}"/>
    <cellStyle name="Lookup Table Label. 2 2 2 2 9" xfId="30924" xr:uid="{00000000-0005-0000-0000-0000BA780000}"/>
    <cellStyle name="Lookup Table Label. 2 2 2 3" xfId="30925" xr:uid="{00000000-0005-0000-0000-0000BB780000}"/>
    <cellStyle name="Lookup Table Label. 2 2 2 4" xfId="30926" xr:uid="{00000000-0005-0000-0000-0000BC780000}"/>
    <cellStyle name="Lookup Table Label. 2 2 2 5" xfId="30927" xr:uid="{00000000-0005-0000-0000-0000BD780000}"/>
    <cellStyle name="Lookup Table Label. 2 2 2 6" xfId="30928" xr:uid="{00000000-0005-0000-0000-0000BE780000}"/>
    <cellStyle name="Lookup Table Label. 2 2 2 7" xfId="30929" xr:uid="{00000000-0005-0000-0000-0000BF780000}"/>
    <cellStyle name="Lookup Table Label. 2 2 2 8" xfId="30930" xr:uid="{00000000-0005-0000-0000-0000C0780000}"/>
    <cellStyle name="Lookup Table Label. 2 2 2 9" xfId="30931" xr:uid="{00000000-0005-0000-0000-0000C1780000}"/>
    <cellStyle name="Lookup Table Label. 2 2 3" xfId="30932" xr:uid="{00000000-0005-0000-0000-0000C2780000}"/>
    <cellStyle name="Lookup Table Label. 2 2 3 2" xfId="30933" xr:uid="{00000000-0005-0000-0000-0000C3780000}"/>
    <cellStyle name="Lookup Table Label. 2 2 3 3" xfId="30934" xr:uid="{00000000-0005-0000-0000-0000C4780000}"/>
    <cellStyle name="Lookup Table Label. 2 2 3 4" xfId="30935" xr:uid="{00000000-0005-0000-0000-0000C5780000}"/>
    <cellStyle name="Lookup Table Label. 2 2 3 5" xfId="30936" xr:uid="{00000000-0005-0000-0000-0000C6780000}"/>
    <cellStyle name="Lookup Table Label. 2 2 3 6" xfId="30937" xr:uid="{00000000-0005-0000-0000-0000C7780000}"/>
    <cellStyle name="Lookup Table Label. 2 2 3 7" xfId="30938" xr:uid="{00000000-0005-0000-0000-0000C8780000}"/>
    <cellStyle name="Lookup Table Label. 2 2 3 8" xfId="30939" xr:uid="{00000000-0005-0000-0000-0000C9780000}"/>
    <cellStyle name="Lookup Table Label. 2 2 3 9" xfId="30940" xr:uid="{00000000-0005-0000-0000-0000CA780000}"/>
    <cellStyle name="Lookup Table Label. 2 2 4" xfId="30941" xr:uid="{00000000-0005-0000-0000-0000CB780000}"/>
    <cellStyle name="Lookup Table Label. 2 2 5" xfId="30942" xr:uid="{00000000-0005-0000-0000-0000CC780000}"/>
    <cellStyle name="Lookup Table Label. 2 2 6" xfId="30943" xr:uid="{00000000-0005-0000-0000-0000CD780000}"/>
    <cellStyle name="Lookup Table Label. 2 2 7" xfId="30944" xr:uid="{00000000-0005-0000-0000-0000CE780000}"/>
    <cellStyle name="Lookup Table Label. 2 2 8" xfId="30945" xr:uid="{00000000-0005-0000-0000-0000CF780000}"/>
    <cellStyle name="Lookup Table Label. 2 2 9" xfId="30946" xr:uid="{00000000-0005-0000-0000-0000D0780000}"/>
    <cellStyle name="Lookup Table Label. 3" xfId="30947" xr:uid="{00000000-0005-0000-0000-0000D1780000}"/>
    <cellStyle name="Lookup Table Label. 3 10" xfId="30948" xr:uid="{00000000-0005-0000-0000-0000D2780000}"/>
    <cellStyle name="Lookup Table Label. 3 11" xfId="30949" xr:uid="{00000000-0005-0000-0000-0000D3780000}"/>
    <cellStyle name="Lookup Table Label. 3 2" xfId="30950" xr:uid="{00000000-0005-0000-0000-0000D4780000}"/>
    <cellStyle name="Lookup Table Label. 3 2 10" xfId="30951" xr:uid="{00000000-0005-0000-0000-0000D5780000}"/>
    <cellStyle name="Lookup Table Label. 3 2 2" xfId="30952" xr:uid="{00000000-0005-0000-0000-0000D6780000}"/>
    <cellStyle name="Lookup Table Label. 3 2 2 2" xfId="30953" xr:uid="{00000000-0005-0000-0000-0000D7780000}"/>
    <cellStyle name="Lookup Table Label. 3 2 2 3" xfId="30954" xr:uid="{00000000-0005-0000-0000-0000D8780000}"/>
    <cellStyle name="Lookup Table Label. 3 2 2 4" xfId="30955" xr:uid="{00000000-0005-0000-0000-0000D9780000}"/>
    <cellStyle name="Lookup Table Label. 3 2 2 5" xfId="30956" xr:uid="{00000000-0005-0000-0000-0000DA780000}"/>
    <cellStyle name="Lookup Table Label. 3 2 2 6" xfId="30957" xr:uid="{00000000-0005-0000-0000-0000DB780000}"/>
    <cellStyle name="Lookup Table Label. 3 2 2 7" xfId="30958" xr:uid="{00000000-0005-0000-0000-0000DC780000}"/>
    <cellStyle name="Lookup Table Label. 3 2 2 8" xfId="30959" xr:uid="{00000000-0005-0000-0000-0000DD780000}"/>
    <cellStyle name="Lookup Table Label. 3 2 2 9" xfId="30960" xr:uid="{00000000-0005-0000-0000-0000DE780000}"/>
    <cellStyle name="Lookup Table Label. 3 2 3" xfId="30961" xr:uid="{00000000-0005-0000-0000-0000DF780000}"/>
    <cellStyle name="Lookup Table Label. 3 2 4" xfId="30962" xr:uid="{00000000-0005-0000-0000-0000E0780000}"/>
    <cellStyle name="Lookup Table Label. 3 2 5" xfId="30963" xr:uid="{00000000-0005-0000-0000-0000E1780000}"/>
    <cellStyle name="Lookup Table Label. 3 2 6" xfId="30964" xr:uid="{00000000-0005-0000-0000-0000E2780000}"/>
    <cellStyle name="Lookup Table Label. 3 2 7" xfId="30965" xr:uid="{00000000-0005-0000-0000-0000E3780000}"/>
    <cellStyle name="Lookup Table Label. 3 2 8" xfId="30966" xr:uid="{00000000-0005-0000-0000-0000E4780000}"/>
    <cellStyle name="Lookup Table Label. 3 2 9" xfId="30967" xr:uid="{00000000-0005-0000-0000-0000E5780000}"/>
    <cellStyle name="Lookup Table Label. 3 3" xfId="30968" xr:uid="{00000000-0005-0000-0000-0000E6780000}"/>
    <cellStyle name="Lookup Table Label. 3 3 2" xfId="30969" xr:uid="{00000000-0005-0000-0000-0000E7780000}"/>
    <cellStyle name="Lookup Table Label. 3 3 3" xfId="30970" xr:uid="{00000000-0005-0000-0000-0000E8780000}"/>
    <cellStyle name="Lookup Table Label. 3 3 4" xfId="30971" xr:uid="{00000000-0005-0000-0000-0000E9780000}"/>
    <cellStyle name="Lookup Table Label. 3 3 5" xfId="30972" xr:uid="{00000000-0005-0000-0000-0000EA780000}"/>
    <cellStyle name="Lookup Table Label. 3 3 6" xfId="30973" xr:uid="{00000000-0005-0000-0000-0000EB780000}"/>
    <cellStyle name="Lookup Table Label. 3 3 7" xfId="30974" xr:uid="{00000000-0005-0000-0000-0000EC780000}"/>
    <cellStyle name="Lookup Table Label. 3 3 8" xfId="30975" xr:uid="{00000000-0005-0000-0000-0000ED780000}"/>
    <cellStyle name="Lookup Table Label. 3 3 9" xfId="30976" xr:uid="{00000000-0005-0000-0000-0000EE780000}"/>
    <cellStyle name="Lookup Table Label. 3 4" xfId="30977" xr:uid="{00000000-0005-0000-0000-0000EF780000}"/>
    <cellStyle name="Lookup Table Label. 3 5" xfId="30978" xr:uid="{00000000-0005-0000-0000-0000F0780000}"/>
    <cellStyle name="Lookup Table Label. 3 6" xfId="30979" xr:uid="{00000000-0005-0000-0000-0000F1780000}"/>
    <cellStyle name="Lookup Table Label. 3 7" xfId="30980" xr:uid="{00000000-0005-0000-0000-0000F2780000}"/>
    <cellStyle name="Lookup Table Label. 3 8" xfId="30981" xr:uid="{00000000-0005-0000-0000-0000F3780000}"/>
    <cellStyle name="Lookup Table Label. 3 9" xfId="30982" xr:uid="{00000000-0005-0000-0000-0000F4780000}"/>
    <cellStyle name="Lookup Table Number" xfId="30983" xr:uid="{00000000-0005-0000-0000-0000F5780000}"/>
    <cellStyle name="Lookup Table Number 2" xfId="30984" xr:uid="{00000000-0005-0000-0000-0000F6780000}"/>
    <cellStyle name="Lookup Table Number 2 10" xfId="30985" xr:uid="{00000000-0005-0000-0000-0000F7780000}"/>
    <cellStyle name="Lookup Table Number 2 11" xfId="30986" xr:uid="{00000000-0005-0000-0000-0000F8780000}"/>
    <cellStyle name="Lookup Table Number 2 12" xfId="30987" xr:uid="{00000000-0005-0000-0000-0000F9780000}"/>
    <cellStyle name="Lookup Table Number 2 2" xfId="30988" xr:uid="{00000000-0005-0000-0000-0000FA780000}"/>
    <cellStyle name="Lookup Table Number 2 2 10" xfId="30989" xr:uid="{00000000-0005-0000-0000-0000FB780000}"/>
    <cellStyle name="Lookup Table Number 2 2 11" xfId="30990" xr:uid="{00000000-0005-0000-0000-0000FC780000}"/>
    <cellStyle name="Lookup Table Number 2 2 2" xfId="30991" xr:uid="{00000000-0005-0000-0000-0000FD780000}"/>
    <cellStyle name="Lookup Table Number 2 2 2 10" xfId="30992" xr:uid="{00000000-0005-0000-0000-0000FE780000}"/>
    <cellStyle name="Lookup Table Number 2 2 2 2" xfId="30993" xr:uid="{00000000-0005-0000-0000-0000FF780000}"/>
    <cellStyle name="Lookup Table Number 2 2 2 2 2" xfId="30994" xr:uid="{00000000-0005-0000-0000-000000790000}"/>
    <cellStyle name="Lookup Table Number 2 2 2 2 3" xfId="30995" xr:uid="{00000000-0005-0000-0000-000001790000}"/>
    <cellStyle name="Lookup Table Number 2 2 2 2 4" xfId="30996" xr:uid="{00000000-0005-0000-0000-000002790000}"/>
    <cellStyle name="Lookup Table Number 2 2 2 2 5" xfId="30997" xr:uid="{00000000-0005-0000-0000-000003790000}"/>
    <cellStyle name="Lookup Table Number 2 2 2 2 6" xfId="30998" xr:uid="{00000000-0005-0000-0000-000004790000}"/>
    <cellStyle name="Lookup Table Number 2 2 2 2 7" xfId="30999" xr:uid="{00000000-0005-0000-0000-000005790000}"/>
    <cellStyle name="Lookup Table Number 2 2 2 2 8" xfId="31000" xr:uid="{00000000-0005-0000-0000-000006790000}"/>
    <cellStyle name="Lookup Table Number 2 2 2 2 9" xfId="31001" xr:uid="{00000000-0005-0000-0000-000007790000}"/>
    <cellStyle name="Lookup Table Number 2 2 2 3" xfId="31002" xr:uid="{00000000-0005-0000-0000-000008790000}"/>
    <cellStyle name="Lookup Table Number 2 2 2 4" xfId="31003" xr:uid="{00000000-0005-0000-0000-000009790000}"/>
    <cellStyle name="Lookup Table Number 2 2 2 5" xfId="31004" xr:uid="{00000000-0005-0000-0000-00000A790000}"/>
    <cellStyle name="Lookup Table Number 2 2 2 6" xfId="31005" xr:uid="{00000000-0005-0000-0000-00000B790000}"/>
    <cellStyle name="Lookup Table Number 2 2 2 7" xfId="31006" xr:uid="{00000000-0005-0000-0000-00000C790000}"/>
    <cellStyle name="Lookup Table Number 2 2 2 8" xfId="31007" xr:uid="{00000000-0005-0000-0000-00000D790000}"/>
    <cellStyle name="Lookup Table Number 2 2 2 9" xfId="31008" xr:uid="{00000000-0005-0000-0000-00000E790000}"/>
    <cellStyle name="Lookup Table Number 2 2 3" xfId="31009" xr:uid="{00000000-0005-0000-0000-00000F790000}"/>
    <cellStyle name="Lookup Table Number 2 2 3 2" xfId="31010" xr:uid="{00000000-0005-0000-0000-000010790000}"/>
    <cellStyle name="Lookup Table Number 2 2 3 3" xfId="31011" xr:uid="{00000000-0005-0000-0000-000011790000}"/>
    <cellStyle name="Lookup Table Number 2 2 3 4" xfId="31012" xr:uid="{00000000-0005-0000-0000-000012790000}"/>
    <cellStyle name="Lookup Table Number 2 2 3 5" xfId="31013" xr:uid="{00000000-0005-0000-0000-000013790000}"/>
    <cellStyle name="Lookup Table Number 2 2 3 6" xfId="31014" xr:uid="{00000000-0005-0000-0000-000014790000}"/>
    <cellStyle name="Lookup Table Number 2 2 3 7" xfId="31015" xr:uid="{00000000-0005-0000-0000-000015790000}"/>
    <cellStyle name="Lookup Table Number 2 2 3 8" xfId="31016" xr:uid="{00000000-0005-0000-0000-000016790000}"/>
    <cellStyle name="Lookup Table Number 2 2 3 9" xfId="31017" xr:uid="{00000000-0005-0000-0000-000017790000}"/>
    <cellStyle name="Lookup Table Number 2 2 4" xfId="31018" xr:uid="{00000000-0005-0000-0000-000018790000}"/>
    <cellStyle name="Lookup Table Number 2 2 5" xfId="31019" xr:uid="{00000000-0005-0000-0000-000019790000}"/>
    <cellStyle name="Lookup Table Number 2 2 6" xfId="31020" xr:uid="{00000000-0005-0000-0000-00001A790000}"/>
    <cellStyle name="Lookup Table Number 2 2 7" xfId="31021" xr:uid="{00000000-0005-0000-0000-00001B790000}"/>
    <cellStyle name="Lookup Table Number 2 2 8" xfId="31022" xr:uid="{00000000-0005-0000-0000-00001C790000}"/>
    <cellStyle name="Lookup Table Number 2 2 9" xfId="31023" xr:uid="{00000000-0005-0000-0000-00001D790000}"/>
    <cellStyle name="Lookup Table Number 2 3" xfId="31024" xr:uid="{00000000-0005-0000-0000-00001E790000}"/>
    <cellStyle name="Lookup Table Number 2 3 10" xfId="31025" xr:uid="{00000000-0005-0000-0000-00001F790000}"/>
    <cellStyle name="Lookup Table Number 2 3 2" xfId="31026" xr:uid="{00000000-0005-0000-0000-000020790000}"/>
    <cellStyle name="Lookup Table Number 2 3 2 2" xfId="31027" xr:uid="{00000000-0005-0000-0000-000021790000}"/>
    <cellStyle name="Lookup Table Number 2 3 2 3" xfId="31028" xr:uid="{00000000-0005-0000-0000-000022790000}"/>
    <cellStyle name="Lookup Table Number 2 3 2 4" xfId="31029" xr:uid="{00000000-0005-0000-0000-000023790000}"/>
    <cellStyle name="Lookup Table Number 2 3 2 5" xfId="31030" xr:uid="{00000000-0005-0000-0000-000024790000}"/>
    <cellStyle name="Lookup Table Number 2 3 2 6" xfId="31031" xr:uid="{00000000-0005-0000-0000-000025790000}"/>
    <cellStyle name="Lookup Table Number 2 3 2 7" xfId="31032" xr:uid="{00000000-0005-0000-0000-000026790000}"/>
    <cellStyle name="Lookup Table Number 2 3 2 8" xfId="31033" xr:uid="{00000000-0005-0000-0000-000027790000}"/>
    <cellStyle name="Lookup Table Number 2 3 2 9" xfId="31034" xr:uid="{00000000-0005-0000-0000-000028790000}"/>
    <cellStyle name="Lookup Table Number 2 3 3" xfId="31035" xr:uid="{00000000-0005-0000-0000-000029790000}"/>
    <cellStyle name="Lookup Table Number 2 3 4" xfId="31036" xr:uid="{00000000-0005-0000-0000-00002A790000}"/>
    <cellStyle name="Lookup Table Number 2 3 5" xfId="31037" xr:uid="{00000000-0005-0000-0000-00002B790000}"/>
    <cellStyle name="Lookup Table Number 2 3 6" xfId="31038" xr:uid="{00000000-0005-0000-0000-00002C790000}"/>
    <cellStyle name="Lookup Table Number 2 3 7" xfId="31039" xr:uid="{00000000-0005-0000-0000-00002D790000}"/>
    <cellStyle name="Lookup Table Number 2 3 8" xfId="31040" xr:uid="{00000000-0005-0000-0000-00002E790000}"/>
    <cellStyle name="Lookup Table Number 2 3 9" xfId="31041" xr:uid="{00000000-0005-0000-0000-00002F790000}"/>
    <cellStyle name="Lookup Table Number 2 4" xfId="31042" xr:uid="{00000000-0005-0000-0000-000030790000}"/>
    <cellStyle name="Lookup Table Number 2 4 2" xfId="31043" xr:uid="{00000000-0005-0000-0000-000031790000}"/>
    <cellStyle name="Lookup Table Number 2 4 3" xfId="31044" xr:uid="{00000000-0005-0000-0000-000032790000}"/>
    <cellStyle name="Lookup Table Number 2 4 4" xfId="31045" xr:uid="{00000000-0005-0000-0000-000033790000}"/>
    <cellStyle name="Lookup Table Number 2 4 5" xfId="31046" xr:uid="{00000000-0005-0000-0000-000034790000}"/>
    <cellStyle name="Lookup Table Number 2 4 6" xfId="31047" xr:uid="{00000000-0005-0000-0000-000035790000}"/>
    <cellStyle name="Lookup Table Number 2 4 7" xfId="31048" xr:uid="{00000000-0005-0000-0000-000036790000}"/>
    <cellStyle name="Lookup Table Number 2 4 8" xfId="31049" xr:uid="{00000000-0005-0000-0000-000037790000}"/>
    <cellStyle name="Lookup Table Number 2 4 9" xfId="31050" xr:uid="{00000000-0005-0000-0000-000038790000}"/>
    <cellStyle name="Lookup Table Number 2 5" xfId="31051" xr:uid="{00000000-0005-0000-0000-000039790000}"/>
    <cellStyle name="Lookup Table Number 2 6" xfId="31052" xr:uid="{00000000-0005-0000-0000-00003A790000}"/>
    <cellStyle name="Lookup Table Number 2 7" xfId="31053" xr:uid="{00000000-0005-0000-0000-00003B790000}"/>
    <cellStyle name="Lookup Table Number 2 8" xfId="31054" xr:uid="{00000000-0005-0000-0000-00003C790000}"/>
    <cellStyle name="Lookup Table Number 2 9" xfId="31055" xr:uid="{00000000-0005-0000-0000-00003D790000}"/>
    <cellStyle name="Lookup Table Number 3" xfId="31056" xr:uid="{00000000-0005-0000-0000-00003E790000}"/>
    <cellStyle name="Lookup Table Number 3 10" xfId="31057" xr:uid="{00000000-0005-0000-0000-00003F790000}"/>
    <cellStyle name="Lookup Table Number 3 11" xfId="31058" xr:uid="{00000000-0005-0000-0000-000040790000}"/>
    <cellStyle name="Lookup Table Number 3 12" xfId="31059" xr:uid="{00000000-0005-0000-0000-000041790000}"/>
    <cellStyle name="Lookup Table Number 3 2" xfId="31060" xr:uid="{00000000-0005-0000-0000-000042790000}"/>
    <cellStyle name="Lookup Table Number 3 2 10" xfId="31061" xr:uid="{00000000-0005-0000-0000-000043790000}"/>
    <cellStyle name="Lookup Table Number 3 2 11" xfId="31062" xr:uid="{00000000-0005-0000-0000-000044790000}"/>
    <cellStyle name="Lookup Table Number 3 2 2" xfId="31063" xr:uid="{00000000-0005-0000-0000-000045790000}"/>
    <cellStyle name="Lookup Table Number 3 2 2 10" xfId="31064" xr:uid="{00000000-0005-0000-0000-000046790000}"/>
    <cellStyle name="Lookup Table Number 3 2 2 2" xfId="31065" xr:uid="{00000000-0005-0000-0000-000047790000}"/>
    <cellStyle name="Lookup Table Number 3 2 2 2 2" xfId="31066" xr:uid="{00000000-0005-0000-0000-000048790000}"/>
    <cellStyle name="Lookup Table Number 3 2 2 2 3" xfId="31067" xr:uid="{00000000-0005-0000-0000-000049790000}"/>
    <cellStyle name="Lookup Table Number 3 2 2 2 4" xfId="31068" xr:uid="{00000000-0005-0000-0000-00004A790000}"/>
    <cellStyle name="Lookup Table Number 3 2 2 2 5" xfId="31069" xr:uid="{00000000-0005-0000-0000-00004B790000}"/>
    <cellStyle name="Lookup Table Number 3 2 2 2 6" xfId="31070" xr:uid="{00000000-0005-0000-0000-00004C790000}"/>
    <cellStyle name="Lookup Table Number 3 2 2 2 7" xfId="31071" xr:uid="{00000000-0005-0000-0000-00004D790000}"/>
    <cellStyle name="Lookup Table Number 3 2 2 2 8" xfId="31072" xr:uid="{00000000-0005-0000-0000-00004E790000}"/>
    <cellStyle name="Lookup Table Number 3 2 2 2 9" xfId="31073" xr:uid="{00000000-0005-0000-0000-00004F790000}"/>
    <cellStyle name="Lookup Table Number 3 2 2 3" xfId="31074" xr:uid="{00000000-0005-0000-0000-000050790000}"/>
    <cellStyle name="Lookup Table Number 3 2 2 4" xfId="31075" xr:uid="{00000000-0005-0000-0000-000051790000}"/>
    <cellStyle name="Lookup Table Number 3 2 2 5" xfId="31076" xr:uid="{00000000-0005-0000-0000-000052790000}"/>
    <cellStyle name="Lookup Table Number 3 2 2 6" xfId="31077" xr:uid="{00000000-0005-0000-0000-000053790000}"/>
    <cellStyle name="Lookup Table Number 3 2 2 7" xfId="31078" xr:uid="{00000000-0005-0000-0000-000054790000}"/>
    <cellStyle name="Lookup Table Number 3 2 2 8" xfId="31079" xr:uid="{00000000-0005-0000-0000-000055790000}"/>
    <cellStyle name="Lookup Table Number 3 2 2 9" xfId="31080" xr:uid="{00000000-0005-0000-0000-000056790000}"/>
    <cellStyle name="Lookup Table Number 3 2 3" xfId="31081" xr:uid="{00000000-0005-0000-0000-000057790000}"/>
    <cellStyle name="Lookup Table Number 3 2 3 2" xfId="31082" xr:uid="{00000000-0005-0000-0000-000058790000}"/>
    <cellStyle name="Lookup Table Number 3 2 3 3" xfId="31083" xr:uid="{00000000-0005-0000-0000-000059790000}"/>
    <cellStyle name="Lookup Table Number 3 2 3 4" xfId="31084" xr:uid="{00000000-0005-0000-0000-00005A790000}"/>
    <cellStyle name="Lookup Table Number 3 2 3 5" xfId="31085" xr:uid="{00000000-0005-0000-0000-00005B790000}"/>
    <cellStyle name="Lookup Table Number 3 2 3 6" xfId="31086" xr:uid="{00000000-0005-0000-0000-00005C790000}"/>
    <cellStyle name="Lookup Table Number 3 2 3 7" xfId="31087" xr:uid="{00000000-0005-0000-0000-00005D790000}"/>
    <cellStyle name="Lookup Table Number 3 2 3 8" xfId="31088" xr:uid="{00000000-0005-0000-0000-00005E790000}"/>
    <cellStyle name="Lookup Table Number 3 2 3 9" xfId="31089" xr:uid="{00000000-0005-0000-0000-00005F790000}"/>
    <cellStyle name="Lookup Table Number 3 2 4" xfId="31090" xr:uid="{00000000-0005-0000-0000-000060790000}"/>
    <cellStyle name="Lookup Table Number 3 2 5" xfId="31091" xr:uid="{00000000-0005-0000-0000-000061790000}"/>
    <cellStyle name="Lookup Table Number 3 2 6" xfId="31092" xr:uid="{00000000-0005-0000-0000-000062790000}"/>
    <cellStyle name="Lookup Table Number 3 2 7" xfId="31093" xr:uid="{00000000-0005-0000-0000-000063790000}"/>
    <cellStyle name="Lookup Table Number 3 2 8" xfId="31094" xr:uid="{00000000-0005-0000-0000-000064790000}"/>
    <cellStyle name="Lookup Table Number 3 2 9" xfId="31095" xr:uid="{00000000-0005-0000-0000-000065790000}"/>
    <cellStyle name="Lookup Table Number 3 3" xfId="31096" xr:uid="{00000000-0005-0000-0000-000066790000}"/>
    <cellStyle name="Lookup Table Number 3 3 10" xfId="31097" xr:uid="{00000000-0005-0000-0000-000067790000}"/>
    <cellStyle name="Lookup Table Number 3 3 2" xfId="31098" xr:uid="{00000000-0005-0000-0000-000068790000}"/>
    <cellStyle name="Lookup Table Number 3 3 2 2" xfId="31099" xr:uid="{00000000-0005-0000-0000-000069790000}"/>
    <cellStyle name="Lookup Table Number 3 3 2 3" xfId="31100" xr:uid="{00000000-0005-0000-0000-00006A790000}"/>
    <cellStyle name="Lookup Table Number 3 3 2 4" xfId="31101" xr:uid="{00000000-0005-0000-0000-00006B790000}"/>
    <cellStyle name="Lookup Table Number 3 3 2 5" xfId="31102" xr:uid="{00000000-0005-0000-0000-00006C790000}"/>
    <cellStyle name="Lookup Table Number 3 3 2 6" xfId="31103" xr:uid="{00000000-0005-0000-0000-00006D790000}"/>
    <cellStyle name="Lookup Table Number 3 3 2 7" xfId="31104" xr:uid="{00000000-0005-0000-0000-00006E790000}"/>
    <cellStyle name="Lookup Table Number 3 3 2 8" xfId="31105" xr:uid="{00000000-0005-0000-0000-00006F790000}"/>
    <cellStyle name="Lookup Table Number 3 3 2 9" xfId="31106" xr:uid="{00000000-0005-0000-0000-000070790000}"/>
    <cellStyle name="Lookup Table Number 3 3 3" xfId="31107" xr:uid="{00000000-0005-0000-0000-000071790000}"/>
    <cellStyle name="Lookup Table Number 3 3 4" xfId="31108" xr:uid="{00000000-0005-0000-0000-000072790000}"/>
    <cellStyle name="Lookup Table Number 3 3 5" xfId="31109" xr:uid="{00000000-0005-0000-0000-000073790000}"/>
    <cellStyle name="Lookup Table Number 3 3 6" xfId="31110" xr:uid="{00000000-0005-0000-0000-000074790000}"/>
    <cellStyle name="Lookup Table Number 3 3 7" xfId="31111" xr:uid="{00000000-0005-0000-0000-000075790000}"/>
    <cellStyle name="Lookup Table Number 3 3 8" xfId="31112" xr:uid="{00000000-0005-0000-0000-000076790000}"/>
    <cellStyle name="Lookup Table Number 3 3 9" xfId="31113" xr:uid="{00000000-0005-0000-0000-000077790000}"/>
    <cellStyle name="Lookup Table Number 3 4" xfId="31114" xr:uid="{00000000-0005-0000-0000-000078790000}"/>
    <cellStyle name="Lookup Table Number 3 4 2" xfId="31115" xr:uid="{00000000-0005-0000-0000-000079790000}"/>
    <cellStyle name="Lookup Table Number 3 4 3" xfId="31116" xr:uid="{00000000-0005-0000-0000-00007A790000}"/>
    <cellStyle name="Lookup Table Number 3 4 4" xfId="31117" xr:uid="{00000000-0005-0000-0000-00007B790000}"/>
    <cellStyle name="Lookup Table Number 3 4 5" xfId="31118" xr:uid="{00000000-0005-0000-0000-00007C790000}"/>
    <cellStyle name="Lookup Table Number 3 4 6" xfId="31119" xr:uid="{00000000-0005-0000-0000-00007D790000}"/>
    <cellStyle name="Lookup Table Number 3 4 7" xfId="31120" xr:uid="{00000000-0005-0000-0000-00007E790000}"/>
    <cellStyle name="Lookup Table Number 3 4 8" xfId="31121" xr:uid="{00000000-0005-0000-0000-00007F790000}"/>
    <cellStyle name="Lookup Table Number 3 4 9" xfId="31122" xr:uid="{00000000-0005-0000-0000-000080790000}"/>
    <cellStyle name="Lookup Table Number 3 5" xfId="31123" xr:uid="{00000000-0005-0000-0000-000081790000}"/>
    <cellStyle name="Lookup Table Number 3 6" xfId="31124" xr:uid="{00000000-0005-0000-0000-000082790000}"/>
    <cellStyle name="Lookup Table Number 3 7" xfId="31125" xr:uid="{00000000-0005-0000-0000-000083790000}"/>
    <cellStyle name="Lookup Table Number 3 8" xfId="31126" xr:uid="{00000000-0005-0000-0000-000084790000}"/>
    <cellStyle name="Lookup Table Number 3 9" xfId="31127" xr:uid="{00000000-0005-0000-0000-000085790000}"/>
    <cellStyle name="Lookup Table Number 4" xfId="31128" xr:uid="{00000000-0005-0000-0000-000086790000}"/>
    <cellStyle name="Lookup Table Number 4 10" xfId="31129" xr:uid="{00000000-0005-0000-0000-000087790000}"/>
    <cellStyle name="Lookup Table Number 4 11" xfId="31130" xr:uid="{00000000-0005-0000-0000-000088790000}"/>
    <cellStyle name="Lookup Table Number 4 12" xfId="31131" xr:uid="{00000000-0005-0000-0000-000089790000}"/>
    <cellStyle name="Lookup Table Number 4 2" xfId="31132" xr:uid="{00000000-0005-0000-0000-00008A790000}"/>
    <cellStyle name="Lookup Table Number 4 2 10" xfId="31133" xr:uid="{00000000-0005-0000-0000-00008B790000}"/>
    <cellStyle name="Lookup Table Number 4 2 11" xfId="31134" xr:uid="{00000000-0005-0000-0000-00008C790000}"/>
    <cellStyle name="Lookup Table Number 4 2 2" xfId="31135" xr:uid="{00000000-0005-0000-0000-00008D790000}"/>
    <cellStyle name="Lookup Table Number 4 2 2 10" xfId="31136" xr:uid="{00000000-0005-0000-0000-00008E790000}"/>
    <cellStyle name="Lookup Table Number 4 2 2 2" xfId="31137" xr:uid="{00000000-0005-0000-0000-00008F790000}"/>
    <cellStyle name="Lookup Table Number 4 2 2 2 2" xfId="31138" xr:uid="{00000000-0005-0000-0000-000090790000}"/>
    <cellStyle name="Lookup Table Number 4 2 2 2 3" xfId="31139" xr:uid="{00000000-0005-0000-0000-000091790000}"/>
    <cellStyle name="Lookup Table Number 4 2 2 2 4" xfId="31140" xr:uid="{00000000-0005-0000-0000-000092790000}"/>
    <cellStyle name="Lookup Table Number 4 2 2 2 5" xfId="31141" xr:uid="{00000000-0005-0000-0000-000093790000}"/>
    <cellStyle name="Lookup Table Number 4 2 2 2 6" xfId="31142" xr:uid="{00000000-0005-0000-0000-000094790000}"/>
    <cellStyle name="Lookup Table Number 4 2 2 2 7" xfId="31143" xr:uid="{00000000-0005-0000-0000-000095790000}"/>
    <cellStyle name="Lookup Table Number 4 2 2 2 8" xfId="31144" xr:uid="{00000000-0005-0000-0000-000096790000}"/>
    <cellStyle name="Lookup Table Number 4 2 2 2 9" xfId="31145" xr:uid="{00000000-0005-0000-0000-000097790000}"/>
    <cellStyle name="Lookup Table Number 4 2 2 3" xfId="31146" xr:uid="{00000000-0005-0000-0000-000098790000}"/>
    <cellStyle name="Lookup Table Number 4 2 2 4" xfId="31147" xr:uid="{00000000-0005-0000-0000-000099790000}"/>
    <cellStyle name="Lookup Table Number 4 2 2 5" xfId="31148" xr:uid="{00000000-0005-0000-0000-00009A790000}"/>
    <cellStyle name="Lookup Table Number 4 2 2 6" xfId="31149" xr:uid="{00000000-0005-0000-0000-00009B790000}"/>
    <cellStyle name="Lookup Table Number 4 2 2 7" xfId="31150" xr:uid="{00000000-0005-0000-0000-00009C790000}"/>
    <cellStyle name="Lookup Table Number 4 2 2 8" xfId="31151" xr:uid="{00000000-0005-0000-0000-00009D790000}"/>
    <cellStyle name="Lookup Table Number 4 2 2 9" xfId="31152" xr:uid="{00000000-0005-0000-0000-00009E790000}"/>
    <cellStyle name="Lookup Table Number 4 2 3" xfId="31153" xr:uid="{00000000-0005-0000-0000-00009F790000}"/>
    <cellStyle name="Lookup Table Number 4 2 3 2" xfId="31154" xr:uid="{00000000-0005-0000-0000-0000A0790000}"/>
    <cellStyle name="Lookup Table Number 4 2 3 3" xfId="31155" xr:uid="{00000000-0005-0000-0000-0000A1790000}"/>
    <cellStyle name="Lookup Table Number 4 2 3 4" xfId="31156" xr:uid="{00000000-0005-0000-0000-0000A2790000}"/>
    <cellStyle name="Lookup Table Number 4 2 3 5" xfId="31157" xr:uid="{00000000-0005-0000-0000-0000A3790000}"/>
    <cellStyle name="Lookup Table Number 4 2 3 6" xfId="31158" xr:uid="{00000000-0005-0000-0000-0000A4790000}"/>
    <cellStyle name="Lookup Table Number 4 2 3 7" xfId="31159" xr:uid="{00000000-0005-0000-0000-0000A5790000}"/>
    <cellStyle name="Lookup Table Number 4 2 3 8" xfId="31160" xr:uid="{00000000-0005-0000-0000-0000A6790000}"/>
    <cellStyle name="Lookup Table Number 4 2 3 9" xfId="31161" xr:uid="{00000000-0005-0000-0000-0000A7790000}"/>
    <cellStyle name="Lookup Table Number 4 2 4" xfId="31162" xr:uid="{00000000-0005-0000-0000-0000A8790000}"/>
    <cellStyle name="Lookup Table Number 4 2 5" xfId="31163" xr:uid="{00000000-0005-0000-0000-0000A9790000}"/>
    <cellStyle name="Lookup Table Number 4 2 6" xfId="31164" xr:uid="{00000000-0005-0000-0000-0000AA790000}"/>
    <cellStyle name="Lookup Table Number 4 2 7" xfId="31165" xr:uid="{00000000-0005-0000-0000-0000AB790000}"/>
    <cellStyle name="Lookup Table Number 4 2 8" xfId="31166" xr:uid="{00000000-0005-0000-0000-0000AC790000}"/>
    <cellStyle name="Lookup Table Number 4 2 9" xfId="31167" xr:uid="{00000000-0005-0000-0000-0000AD790000}"/>
    <cellStyle name="Lookup Table Number 4 3" xfId="31168" xr:uid="{00000000-0005-0000-0000-0000AE790000}"/>
    <cellStyle name="Lookup Table Number 4 3 10" xfId="31169" xr:uid="{00000000-0005-0000-0000-0000AF790000}"/>
    <cellStyle name="Lookup Table Number 4 3 2" xfId="31170" xr:uid="{00000000-0005-0000-0000-0000B0790000}"/>
    <cellStyle name="Lookup Table Number 4 3 2 2" xfId="31171" xr:uid="{00000000-0005-0000-0000-0000B1790000}"/>
    <cellStyle name="Lookup Table Number 4 3 2 3" xfId="31172" xr:uid="{00000000-0005-0000-0000-0000B2790000}"/>
    <cellStyle name="Lookup Table Number 4 3 2 4" xfId="31173" xr:uid="{00000000-0005-0000-0000-0000B3790000}"/>
    <cellStyle name="Lookup Table Number 4 3 2 5" xfId="31174" xr:uid="{00000000-0005-0000-0000-0000B4790000}"/>
    <cellStyle name="Lookup Table Number 4 3 2 6" xfId="31175" xr:uid="{00000000-0005-0000-0000-0000B5790000}"/>
    <cellStyle name="Lookup Table Number 4 3 2 7" xfId="31176" xr:uid="{00000000-0005-0000-0000-0000B6790000}"/>
    <cellStyle name="Lookup Table Number 4 3 2 8" xfId="31177" xr:uid="{00000000-0005-0000-0000-0000B7790000}"/>
    <cellStyle name="Lookup Table Number 4 3 2 9" xfId="31178" xr:uid="{00000000-0005-0000-0000-0000B8790000}"/>
    <cellStyle name="Lookup Table Number 4 3 3" xfId="31179" xr:uid="{00000000-0005-0000-0000-0000B9790000}"/>
    <cellStyle name="Lookup Table Number 4 3 4" xfId="31180" xr:uid="{00000000-0005-0000-0000-0000BA790000}"/>
    <cellStyle name="Lookup Table Number 4 3 5" xfId="31181" xr:uid="{00000000-0005-0000-0000-0000BB790000}"/>
    <cellStyle name="Lookup Table Number 4 3 6" xfId="31182" xr:uid="{00000000-0005-0000-0000-0000BC790000}"/>
    <cellStyle name="Lookup Table Number 4 3 7" xfId="31183" xr:uid="{00000000-0005-0000-0000-0000BD790000}"/>
    <cellStyle name="Lookup Table Number 4 3 8" xfId="31184" xr:uid="{00000000-0005-0000-0000-0000BE790000}"/>
    <cellStyle name="Lookup Table Number 4 3 9" xfId="31185" xr:uid="{00000000-0005-0000-0000-0000BF790000}"/>
    <cellStyle name="Lookup Table Number 4 4" xfId="31186" xr:uid="{00000000-0005-0000-0000-0000C0790000}"/>
    <cellStyle name="Lookup Table Number 4 4 2" xfId="31187" xr:uid="{00000000-0005-0000-0000-0000C1790000}"/>
    <cellStyle name="Lookup Table Number 4 4 3" xfId="31188" xr:uid="{00000000-0005-0000-0000-0000C2790000}"/>
    <cellStyle name="Lookup Table Number 4 4 4" xfId="31189" xr:uid="{00000000-0005-0000-0000-0000C3790000}"/>
    <cellStyle name="Lookup Table Number 4 4 5" xfId="31190" xr:uid="{00000000-0005-0000-0000-0000C4790000}"/>
    <cellStyle name="Lookup Table Number 4 4 6" xfId="31191" xr:uid="{00000000-0005-0000-0000-0000C5790000}"/>
    <cellStyle name="Lookup Table Number 4 4 7" xfId="31192" xr:uid="{00000000-0005-0000-0000-0000C6790000}"/>
    <cellStyle name="Lookup Table Number 4 4 8" xfId="31193" xr:uid="{00000000-0005-0000-0000-0000C7790000}"/>
    <cellStyle name="Lookup Table Number 4 4 9" xfId="31194" xr:uid="{00000000-0005-0000-0000-0000C8790000}"/>
    <cellStyle name="Lookup Table Number 4 5" xfId="31195" xr:uid="{00000000-0005-0000-0000-0000C9790000}"/>
    <cellStyle name="Lookup Table Number 4 6" xfId="31196" xr:uid="{00000000-0005-0000-0000-0000CA790000}"/>
    <cellStyle name="Lookup Table Number 4 7" xfId="31197" xr:uid="{00000000-0005-0000-0000-0000CB790000}"/>
    <cellStyle name="Lookup Table Number 4 8" xfId="31198" xr:uid="{00000000-0005-0000-0000-0000CC790000}"/>
    <cellStyle name="Lookup Table Number 4 9" xfId="31199" xr:uid="{00000000-0005-0000-0000-0000CD790000}"/>
    <cellStyle name="Lookup Table Number 5" xfId="31200" xr:uid="{00000000-0005-0000-0000-0000CE790000}"/>
    <cellStyle name="Lookup Table Number 5 10" xfId="31201" xr:uid="{00000000-0005-0000-0000-0000CF790000}"/>
    <cellStyle name="Lookup Table Number 5 11" xfId="31202" xr:uid="{00000000-0005-0000-0000-0000D0790000}"/>
    <cellStyle name="Lookup Table Number 5 2" xfId="31203" xr:uid="{00000000-0005-0000-0000-0000D1790000}"/>
    <cellStyle name="Lookup Table Number 5 2 10" xfId="31204" xr:uid="{00000000-0005-0000-0000-0000D2790000}"/>
    <cellStyle name="Lookup Table Number 5 2 2" xfId="31205" xr:uid="{00000000-0005-0000-0000-0000D3790000}"/>
    <cellStyle name="Lookup Table Number 5 2 2 2" xfId="31206" xr:uid="{00000000-0005-0000-0000-0000D4790000}"/>
    <cellStyle name="Lookup Table Number 5 2 2 3" xfId="31207" xr:uid="{00000000-0005-0000-0000-0000D5790000}"/>
    <cellStyle name="Lookup Table Number 5 2 2 4" xfId="31208" xr:uid="{00000000-0005-0000-0000-0000D6790000}"/>
    <cellStyle name="Lookup Table Number 5 2 2 5" xfId="31209" xr:uid="{00000000-0005-0000-0000-0000D7790000}"/>
    <cellStyle name="Lookup Table Number 5 2 2 6" xfId="31210" xr:uid="{00000000-0005-0000-0000-0000D8790000}"/>
    <cellStyle name="Lookup Table Number 5 2 2 7" xfId="31211" xr:uid="{00000000-0005-0000-0000-0000D9790000}"/>
    <cellStyle name="Lookup Table Number 5 2 2 8" xfId="31212" xr:uid="{00000000-0005-0000-0000-0000DA790000}"/>
    <cellStyle name="Lookup Table Number 5 2 2 9" xfId="31213" xr:uid="{00000000-0005-0000-0000-0000DB790000}"/>
    <cellStyle name="Lookup Table Number 5 2 3" xfId="31214" xr:uid="{00000000-0005-0000-0000-0000DC790000}"/>
    <cellStyle name="Lookup Table Number 5 2 4" xfId="31215" xr:uid="{00000000-0005-0000-0000-0000DD790000}"/>
    <cellStyle name="Lookup Table Number 5 2 5" xfId="31216" xr:uid="{00000000-0005-0000-0000-0000DE790000}"/>
    <cellStyle name="Lookup Table Number 5 2 6" xfId="31217" xr:uid="{00000000-0005-0000-0000-0000DF790000}"/>
    <cellStyle name="Lookup Table Number 5 2 7" xfId="31218" xr:uid="{00000000-0005-0000-0000-0000E0790000}"/>
    <cellStyle name="Lookup Table Number 5 2 8" xfId="31219" xr:uid="{00000000-0005-0000-0000-0000E1790000}"/>
    <cellStyle name="Lookup Table Number 5 2 9" xfId="31220" xr:uid="{00000000-0005-0000-0000-0000E2790000}"/>
    <cellStyle name="Lookup Table Number 5 3" xfId="31221" xr:uid="{00000000-0005-0000-0000-0000E3790000}"/>
    <cellStyle name="Lookup Table Number 5 3 2" xfId="31222" xr:uid="{00000000-0005-0000-0000-0000E4790000}"/>
    <cellStyle name="Lookup Table Number 5 3 3" xfId="31223" xr:uid="{00000000-0005-0000-0000-0000E5790000}"/>
    <cellStyle name="Lookup Table Number 5 3 4" xfId="31224" xr:uid="{00000000-0005-0000-0000-0000E6790000}"/>
    <cellStyle name="Lookup Table Number 5 3 5" xfId="31225" xr:uid="{00000000-0005-0000-0000-0000E7790000}"/>
    <cellStyle name="Lookup Table Number 5 3 6" xfId="31226" xr:uid="{00000000-0005-0000-0000-0000E8790000}"/>
    <cellStyle name="Lookup Table Number 5 3 7" xfId="31227" xr:uid="{00000000-0005-0000-0000-0000E9790000}"/>
    <cellStyle name="Lookup Table Number 5 3 8" xfId="31228" xr:uid="{00000000-0005-0000-0000-0000EA790000}"/>
    <cellStyle name="Lookup Table Number 5 3 9" xfId="31229" xr:uid="{00000000-0005-0000-0000-0000EB790000}"/>
    <cellStyle name="Lookup Table Number 5 4" xfId="31230" xr:uid="{00000000-0005-0000-0000-0000EC790000}"/>
    <cellStyle name="Lookup Table Number 5 5" xfId="31231" xr:uid="{00000000-0005-0000-0000-0000ED790000}"/>
    <cellStyle name="Lookup Table Number 5 6" xfId="31232" xr:uid="{00000000-0005-0000-0000-0000EE790000}"/>
    <cellStyle name="Lookup Table Number 5 7" xfId="31233" xr:uid="{00000000-0005-0000-0000-0000EF790000}"/>
    <cellStyle name="Lookup Table Number 5 8" xfId="31234" xr:uid="{00000000-0005-0000-0000-0000F0790000}"/>
    <cellStyle name="Lookup Table Number 5 9" xfId="31235" xr:uid="{00000000-0005-0000-0000-0000F1790000}"/>
    <cellStyle name="Lookup Table Number." xfId="31236" xr:uid="{00000000-0005-0000-0000-0000F2790000}"/>
    <cellStyle name="Lookup Table Number. 2" xfId="31237" xr:uid="{00000000-0005-0000-0000-0000F3790000}"/>
    <cellStyle name="Lookup Table Number. 2 2" xfId="31238" xr:uid="{00000000-0005-0000-0000-0000F4790000}"/>
    <cellStyle name="Lookup Table Number. 2 2 10" xfId="31239" xr:uid="{00000000-0005-0000-0000-0000F5790000}"/>
    <cellStyle name="Lookup Table Number. 2 2 11" xfId="31240" xr:uid="{00000000-0005-0000-0000-0000F6790000}"/>
    <cellStyle name="Lookup Table Number. 2 2 2" xfId="31241" xr:uid="{00000000-0005-0000-0000-0000F7790000}"/>
    <cellStyle name="Lookup Table Number. 2 2 2 10" xfId="31242" xr:uid="{00000000-0005-0000-0000-0000F8790000}"/>
    <cellStyle name="Lookup Table Number. 2 2 2 2" xfId="31243" xr:uid="{00000000-0005-0000-0000-0000F9790000}"/>
    <cellStyle name="Lookup Table Number. 2 2 2 2 2" xfId="31244" xr:uid="{00000000-0005-0000-0000-0000FA790000}"/>
    <cellStyle name="Lookup Table Number. 2 2 2 2 3" xfId="31245" xr:uid="{00000000-0005-0000-0000-0000FB790000}"/>
    <cellStyle name="Lookup Table Number. 2 2 2 2 4" xfId="31246" xr:uid="{00000000-0005-0000-0000-0000FC790000}"/>
    <cellStyle name="Lookup Table Number. 2 2 2 2 5" xfId="31247" xr:uid="{00000000-0005-0000-0000-0000FD790000}"/>
    <cellStyle name="Lookup Table Number. 2 2 2 2 6" xfId="31248" xr:uid="{00000000-0005-0000-0000-0000FE790000}"/>
    <cellStyle name="Lookup Table Number. 2 2 2 2 7" xfId="31249" xr:uid="{00000000-0005-0000-0000-0000FF790000}"/>
    <cellStyle name="Lookup Table Number. 2 2 2 2 8" xfId="31250" xr:uid="{00000000-0005-0000-0000-0000007A0000}"/>
    <cellStyle name="Lookup Table Number. 2 2 2 2 9" xfId="31251" xr:uid="{00000000-0005-0000-0000-0000017A0000}"/>
    <cellStyle name="Lookup Table Number. 2 2 2 3" xfId="31252" xr:uid="{00000000-0005-0000-0000-0000027A0000}"/>
    <cellStyle name="Lookup Table Number. 2 2 2 4" xfId="31253" xr:uid="{00000000-0005-0000-0000-0000037A0000}"/>
    <cellStyle name="Lookup Table Number. 2 2 2 5" xfId="31254" xr:uid="{00000000-0005-0000-0000-0000047A0000}"/>
    <cellStyle name="Lookup Table Number. 2 2 2 6" xfId="31255" xr:uid="{00000000-0005-0000-0000-0000057A0000}"/>
    <cellStyle name="Lookup Table Number. 2 2 2 7" xfId="31256" xr:uid="{00000000-0005-0000-0000-0000067A0000}"/>
    <cellStyle name="Lookup Table Number. 2 2 2 8" xfId="31257" xr:uid="{00000000-0005-0000-0000-0000077A0000}"/>
    <cellStyle name="Lookup Table Number. 2 2 2 9" xfId="31258" xr:uid="{00000000-0005-0000-0000-0000087A0000}"/>
    <cellStyle name="Lookup Table Number. 2 2 3" xfId="31259" xr:uid="{00000000-0005-0000-0000-0000097A0000}"/>
    <cellStyle name="Lookup Table Number. 2 2 3 2" xfId="31260" xr:uid="{00000000-0005-0000-0000-00000A7A0000}"/>
    <cellStyle name="Lookup Table Number. 2 2 3 3" xfId="31261" xr:uid="{00000000-0005-0000-0000-00000B7A0000}"/>
    <cellStyle name="Lookup Table Number. 2 2 3 4" xfId="31262" xr:uid="{00000000-0005-0000-0000-00000C7A0000}"/>
    <cellStyle name="Lookup Table Number. 2 2 3 5" xfId="31263" xr:uid="{00000000-0005-0000-0000-00000D7A0000}"/>
    <cellStyle name="Lookup Table Number. 2 2 3 6" xfId="31264" xr:uid="{00000000-0005-0000-0000-00000E7A0000}"/>
    <cellStyle name="Lookup Table Number. 2 2 3 7" xfId="31265" xr:uid="{00000000-0005-0000-0000-00000F7A0000}"/>
    <cellStyle name="Lookup Table Number. 2 2 3 8" xfId="31266" xr:uid="{00000000-0005-0000-0000-0000107A0000}"/>
    <cellStyle name="Lookup Table Number. 2 2 3 9" xfId="31267" xr:uid="{00000000-0005-0000-0000-0000117A0000}"/>
    <cellStyle name="Lookup Table Number. 2 2 4" xfId="31268" xr:uid="{00000000-0005-0000-0000-0000127A0000}"/>
    <cellStyle name="Lookup Table Number. 2 2 5" xfId="31269" xr:uid="{00000000-0005-0000-0000-0000137A0000}"/>
    <cellStyle name="Lookup Table Number. 2 2 6" xfId="31270" xr:uid="{00000000-0005-0000-0000-0000147A0000}"/>
    <cellStyle name="Lookup Table Number. 2 2 7" xfId="31271" xr:uid="{00000000-0005-0000-0000-0000157A0000}"/>
    <cellStyle name="Lookup Table Number. 2 2 8" xfId="31272" xr:uid="{00000000-0005-0000-0000-0000167A0000}"/>
    <cellStyle name="Lookup Table Number. 2 2 9" xfId="31273" xr:uid="{00000000-0005-0000-0000-0000177A0000}"/>
    <cellStyle name="Lookup Table Number. 3" xfId="31274" xr:uid="{00000000-0005-0000-0000-0000187A0000}"/>
    <cellStyle name="Lookup Table Number. 3 10" xfId="31275" xr:uid="{00000000-0005-0000-0000-0000197A0000}"/>
    <cellStyle name="Lookup Table Number. 3 11" xfId="31276" xr:uid="{00000000-0005-0000-0000-00001A7A0000}"/>
    <cellStyle name="Lookup Table Number. 3 2" xfId="31277" xr:uid="{00000000-0005-0000-0000-00001B7A0000}"/>
    <cellStyle name="Lookup Table Number. 3 2 10" xfId="31278" xr:uid="{00000000-0005-0000-0000-00001C7A0000}"/>
    <cellStyle name="Lookup Table Number. 3 2 2" xfId="31279" xr:uid="{00000000-0005-0000-0000-00001D7A0000}"/>
    <cellStyle name="Lookup Table Number. 3 2 2 2" xfId="31280" xr:uid="{00000000-0005-0000-0000-00001E7A0000}"/>
    <cellStyle name="Lookup Table Number. 3 2 2 3" xfId="31281" xr:uid="{00000000-0005-0000-0000-00001F7A0000}"/>
    <cellStyle name="Lookup Table Number. 3 2 2 4" xfId="31282" xr:uid="{00000000-0005-0000-0000-0000207A0000}"/>
    <cellStyle name="Lookup Table Number. 3 2 2 5" xfId="31283" xr:uid="{00000000-0005-0000-0000-0000217A0000}"/>
    <cellStyle name="Lookup Table Number. 3 2 2 6" xfId="31284" xr:uid="{00000000-0005-0000-0000-0000227A0000}"/>
    <cellStyle name="Lookup Table Number. 3 2 2 7" xfId="31285" xr:uid="{00000000-0005-0000-0000-0000237A0000}"/>
    <cellStyle name="Lookup Table Number. 3 2 2 8" xfId="31286" xr:uid="{00000000-0005-0000-0000-0000247A0000}"/>
    <cellStyle name="Lookup Table Number. 3 2 2 9" xfId="31287" xr:uid="{00000000-0005-0000-0000-0000257A0000}"/>
    <cellStyle name="Lookup Table Number. 3 2 3" xfId="31288" xr:uid="{00000000-0005-0000-0000-0000267A0000}"/>
    <cellStyle name="Lookup Table Number. 3 2 4" xfId="31289" xr:uid="{00000000-0005-0000-0000-0000277A0000}"/>
    <cellStyle name="Lookup Table Number. 3 2 5" xfId="31290" xr:uid="{00000000-0005-0000-0000-0000287A0000}"/>
    <cellStyle name="Lookup Table Number. 3 2 6" xfId="31291" xr:uid="{00000000-0005-0000-0000-0000297A0000}"/>
    <cellStyle name="Lookup Table Number. 3 2 7" xfId="31292" xr:uid="{00000000-0005-0000-0000-00002A7A0000}"/>
    <cellStyle name="Lookup Table Number. 3 2 8" xfId="31293" xr:uid="{00000000-0005-0000-0000-00002B7A0000}"/>
    <cellStyle name="Lookup Table Number. 3 2 9" xfId="31294" xr:uid="{00000000-0005-0000-0000-00002C7A0000}"/>
    <cellStyle name="Lookup Table Number. 3 3" xfId="31295" xr:uid="{00000000-0005-0000-0000-00002D7A0000}"/>
    <cellStyle name="Lookup Table Number. 3 3 2" xfId="31296" xr:uid="{00000000-0005-0000-0000-00002E7A0000}"/>
    <cellStyle name="Lookup Table Number. 3 3 3" xfId="31297" xr:uid="{00000000-0005-0000-0000-00002F7A0000}"/>
    <cellStyle name="Lookup Table Number. 3 3 4" xfId="31298" xr:uid="{00000000-0005-0000-0000-0000307A0000}"/>
    <cellStyle name="Lookup Table Number. 3 3 5" xfId="31299" xr:uid="{00000000-0005-0000-0000-0000317A0000}"/>
    <cellStyle name="Lookup Table Number. 3 3 6" xfId="31300" xr:uid="{00000000-0005-0000-0000-0000327A0000}"/>
    <cellStyle name="Lookup Table Number. 3 3 7" xfId="31301" xr:uid="{00000000-0005-0000-0000-0000337A0000}"/>
    <cellStyle name="Lookup Table Number. 3 3 8" xfId="31302" xr:uid="{00000000-0005-0000-0000-0000347A0000}"/>
    <cellStyle name="Lookup Table Number. 3 3 9" xfId="31303" xr:uid="{00000000-0005-0000-0000-0000357A0000}"/>
    <cellStyle name="Lookup Table Number. 3 4" xfId="31304" xr:uid="{00000000-0005-0000-0000-0000367A0000}"/>
    <cellStyle name="Lookup Table Number. 3 5" xfId="31305" xr:uid="{00000000-0005-0000-0000-0000377A0000}"/>
    <cellStyle name="Lookup Table Number. 3 6" xfId="31306" xr:uid="{00000000-0005-0000-0000-0000387A0000}"/>
    <cellStyle name="Lookup Table Number. 3 7" xfId="31307" xr:uid="{00000000-0005-0000-0000-0000397A0000}"/>
    <cellStyle name="Lookup Table Number. 3 8" xfId="31308" xr:uid="{00000000-0005-0000-0000-00003A7A0000}"/>
    <cellStyle name="Lookup Table Number. 3 9" xfId="31309" xr:uid="{00000000-0005-0000-0000-00003B7A0000}"/>
    <cellStyle name="Lookup Table Number_Current_Yr" xfId="31310" xr:uid="{00000000-0005-0000-0000-00003C7A0000}"/>
    <cellStyle name="LS Input Lookup Label" xfId="31311" xr:uid="{00000000-0005-0000-0000-00003D7A0000}"/>
    <cellStyle name="LS Input Lookup Label 10" xfId="31312" xr:uid="{00000000-0005-0000-0000-00003E7A0000}"/>
    <cellStyle name="LS Input Lookup Label 10 10" xfId="31313" xr:uid="{00000000-0005-0000-0000-00003F7A0000}"/>
    <cellStyle name="LS Input Lookup Label 10 11" xfId="31314" xr:uid="{00000000-0005-0000-0000-0000407A0000}"/>
    <cellStyle name="LS Input Lookup Label 10 2" xfId="31315" xr:uid="{00000000-0005-0000-0000-0000417A0000}"/>
    <cellStyle name="LS Input Lookup Label 10 2 10" xfId="31316" xr:uid="{00000000-0005-0000-0000-0000427A0000}"/>
    <cellStyle name="LS Input Lookup Label 10 2 2" xfId="31317" xr:uid="{00000000-0005-0000-0000-0000437A0000}"/>
    <cellStyle name="LS Input Lookup Label 10 2 2 2" xfId="31318" xr:uid="{00000000-0005-0000-0000-0000447A0000}"/>
    <cellStyle name="LS Input Lookup Label 10 2 2 3" xfId="31319" xr:uid="{00000000-0005-0000-0000-0000457A0000}"/>
    <cellStyle name="LS Input Lookup Label 10 2 2 4" xfId="31320" xr:uid="{00000000-0005-0000-0000-0000467A0000}"/>
    <cellStyle name="LS Input Lookup Label 10 2 2 5" xfId="31321" xr:uid="{00000000-0005-0000-0000-0000477A0000}"/>
    <cellStyle name="LS Input Lookup Label 10 2 2 6" xfId="31322" xr:uid="{00000000-0005-0000-0000-0000487A0000}"/>
    <cellStyle name="LS Input Lookup Label 10 2 2 7" xfId="31323" xr:uid="{00000000-0005-0000-0000-0000497A0000}"/>
    <cellStyle name="LS Input Lookup Label 10 2 2 8" xfId="31324" xr:uid="{00000000-0005-0000-0000-00004A7A0000}"/>
    <cellStyle name="LS Input Lookup Label 10 2 2 9" xfId="31325" xr:uid="{00000000-0005-0000-0000-00004B7A0000}"/>
    <cellStyle name="LS Input Lookup Label 10 2 3" xfId="31326" xr:uid="{00000000-0005-0000-0000-00004C7A0000}"/>
    <cellStyle name="LS Input Lookup Label 10 2 4" xfId="31327" xr:uid="{00000000-0005-0000-0000-00004D7A0000}"/>
    <cellStyle name="LS Input Lookup Label 10 2 5" xfId="31328" xr:uid="{00000000-0005-0000-0000-00004E7A0000}"/>
    <cellStyle name="LS Input Lookup Label 10 2 6" xfId="31329" xr:uid="{00000000-0005-0000-0000-00004F7A0000}"/>
    <cellStyle name="LS Input Lookup Label 10 2 7" xfId="31330" xr:uid="{00000000-0005-0000-0000-0000507A0000}"/>
    <cellStyle name="LS Input Lookup Label 10 2 8" xfId="31331" xr:uid="{00000000-0005-0000-0000-0000517A0000}"/>
    <cellStyle name="LS Input Lookup Label 10 2 9" xfId="31332" xr:uid="{00000000-0005-0000-0000-0000527A0000}"/>
    <cellStyle name="LS Input Lookup Label 10 3" xfId="31333" xr:uid="{00000000-0005-0000-0000-0000537A0000}"/>
    <cellStyle name="LS Input Lookup Label 10 3 2" xfId="31334" xr:uid="{00000000-0005-0000-0000-0000547A0000}"/>
    <cellStyle name="LS Input Lookup Label 10 3 3" xfId="31335" xr:uid="{00000000-0005-0000-0000-0000557A0000}"/>
    <cellStyle name="LS Input Lookup Label 10 3 4" xfId="31336" xr:uid="{00000000-0005-0000-0000-0000567A0000}"/>
    <cellStyle name="LS Input Lookup Label 10 3 5" xfId="31337" xr:uid="{00000000-0005-0000-0000-0000577A0000}"/>
    <cellStyle name="LS Input Lookup Label 10 3 6" xfId="31338" xr:uid="{00000000-0005-0000-0000-0000587A0000}"/>
    <cellStyle name="LS Input Lookup Label 10 3 7" xfId="31339" xr:uid="{00000000-0005-0000-0000-0000597A0000}"/>
    <cellStyle name="LS Input Lookup Label 10 3 8" xfId="31340" xr:uid="{00000000-0005-0000-0000-00005A7A0000}"/>
    <cellStyle name="LS Input Lookup Label 10 3 9" xfId="31341" xr:uid="{00000000-0005-0000-0000-00005B7A0000}"/>
    <cellStyle name="LS Input Lookup Label 10 4" xfId="31342" xr:uid="{00000000-0005-0000-0000-00005C7A0000}"/>
    <cellStyle name="LS Input Lookup Label 10 5" xfId="31343" xr:uid="{00000000-0005-0000-0000-00005D7A0000}"/>
    <cellStyle name="LS Input Lookup Label 10 6" xfId="31344" xr:uid="{00000000-0005-0000-0000-00005E7A0000}"/>
    <cellStyle name="LS Input Lookup Label 10 7" xfId="31345" xr:uid="{00000000-0005-0000-0000-00005F7A0000}"/>
    <cellStyle name="LS Input Lookup Label 10 8" xfId="31346" xr:uid="{00000000-0005-0000-0000-0000607A0000}"/>
    <cellStyle name="LS Input Lookup Label 10 9" xfId="31347" xr:uid="{00000000-0005-0000-0000-0000617A0000}"/>
    <cellStyle name="LS Input Lookup Label 11" xfId="31348" xr:uid="{00000000-0005-0000-0000-0000627A0000}"/>
    <cellStyle name="LS Input Lookup Label 11 10" xfId="31349" xr:uid="{00000000-0005-0000-0000-0000637A0000}"/>
    <cellStyle name="LS Input Lookup Label 11 11" xfId="31350" xr:uid="{00000000-0005-0000-0000-0000647A0000}"/>
    <cellStyle name="LS Input Lookup Label 11 2" xfId="31351" xr:uid="{00000000-0005-0000-0000-0000657A0000}"/>
    <cellStyle name="LS Input Lookup Label 11 2 10" xfId="31352" xr:uid="{00000000-0005-0000-0000-0000667A0000}"/>
    <cellStyle name="LS Input Lookup Label 11 2 2" xfId="31353" xr:uid="{00000000-0005-0000-0000-0000677A0000}"/>
    <cellStyle name="LS Input Lookup Label 11 2 2 2" xfId="31354" xr:uid="{00000000-0005-0000-0000-0000687A0000}"/>
    <cellStyle name="LS Input Lookup Label 11 2 2 3" xfId="31355" xr:uid="{00000000-0005-0000-0000-0000697A0000}"/>
    <cellStyle name="LS Input Lookup Label 11 2 2 4" xfId="31356" xr:uid="{00000000-0005-0000-0000-00006A7A0000}"/>
    <cellStyle name="LS Input Lookup Label 11 2 2 5" xfId="31357" xr:uid="{00000000-0005-0000-0000-00006B7A0000}"/>
    <cellStyle name="LS Input Lookup Label 11 2 2 6" xfId="31358" xr:uid="{00000000-0005-0000-0000-00006C7A0000}"/>
    <cellStyle name="LS Input Lookup Label 11 2 2 7" xfId="31359" xr:uid="{00000000-0005-0000-0000-00006D7A0000}"/>
    <cellStyle name="LS Input Lookup Label 11 2 2 8" xfId="31360" xr:uid="{00000000-0005-0000-0000-00006E7A0000}"/>
    <cellStyle name="LS Input Lookup Label 11 2 2 9" xfId="31361" xr:uid="{00000000-0005-0000-0000-00006F7A0000}"/>
    <cellStyle name="LS Input Lookup Label 11 2 3" xfId="31362" xr:uid="{00000000-0005-0000-0000-0000707A0000}"/>
    <cellStyle name="LS Input Lookup Label 11 2 4" xfId="31363" xr:uid="{00000000-0005-0000-0000-0000717A0000}"/>
    <cellStyle name="LS Input Lookup Label 11 2 5" xfId="31364" xr:uid="{00000000-0005-0000-0000-0000727A0000}"/>
    <cellStyle name="LS Input Lookup Label 11 2 6" xfId="31365" xr:uid="{00000000-0005-0000-0000-0000737A0000}"/>
    <cellStyle name="LS Input Lookup Label 11 2 7" xfId="31366" xr:uid="{00000000-0005-0000-0000-0000747A0000}"/>
    <cellStyle name="LS Input Lookup Label 11 2 8" xfId="31367" xr:uid="{00000000-0005-0000-0000-0000757A0000}"/>
    <cellStyle name="LS Input Lookup Label 11 2 9" xfId="31368" xr:uid="{00000000-0005-0000-0000-0000767A0000}"/>
    <cellStyle name="LS Input Lookup Label 11 3" xfId="31369" xr:uid="{00000000-0005-0000-0000-0000777A0000}"/>
    <cellStyle name="LS Input Lookup Label 11 3 2" xfId="31370" xr:uid="{00000000-0005-0000-0000-0000787A0000}"/>
    <cellStyle name="LS Input Lookup Label 11 3 3" xfId="31371" xr:uid="{00000000-0005-0000-0000-0000797A0000}"/>
    <cellStyle name="LS Input Lookup Label 11 3 4" xfId="31372" xr:uid="{00000000-0005-0000-0000-00007A7A0000}"/>
    <cellStyle name="LS Input Lookup Label 11 3 5" xfId="31373" xr:uid="{00000000-0005-0000-0000-00007B7A0000}"/>
    <cellStyle name="LS Input Lookup Label 11 3 6" xfId="31374" xr:uid="{00000000-0005-0000-0000-00007C7A0000}"/>
    <cellStyle name="LS Input Lookup Label 11 3 7" xfId="31375" xr:uid="{00000000-0005-0000-0000-00007D7A0000}"/>
    <cellStyle name="LS Input Lookup Label 11 3 8" xfId="31376" xr:uid="{00000000-0005-0000-0000-00007E7A0000}"/>
    <cellStyle name="LS Input Lookup Label 11 3 9" xfId="31377" xr:uid="{00000000-0005-0000-0000-00007F7A0000}"/>
    <cellStyle name="LS Input Lookup Label 11 4" xfId="31378" xr:uid="{00000000-0005-0000-0000-0000807A0000}"/>
    <cellStyle name="LS Input Lookup Label 11 5" xfId="31379" xr:uid="{00000000-0005-0000-0000-0000817A0000}"/>
    <cellStyle name="LS Input Lookup Label 11 6" xfId="31380" xr:uid="{00000000-0005-0000-0000-0000827A0000}"/>
    <cellStyle name="LS Input Lookup Label 11 7" xfId="31381" xr:uid="{00000000-0005-0000-0000-0000837A0000}"/>
    <cellStyle name="LS Input Lookup Label 11 8" xfId="31382" xr:uid="{00000000-0005-0000-0000-0000847A0000}"/>
    <cellStyle name="LS Input Lookup Label 11 9" xfId="31383" xr:uid="{00000000-0005-0000-0000-0000857A0000}"/>
    <cellStyle name="LS Input Lookup Label 12" xfId="31384" xr:uid="{00000000-0005-0000-0000-0000867A0000}"/>
    <cellStyle name="LS Input Lookup Label 12 10" xfId="31385" xr:uid="{00000000-0005-0000-0000-0000877A0000}"/>
    <cellStyle name="LS Input Lookup Label 12 2" xfId="31386" xr:uid="{00000000-0005-0000-0000-0000887A0000}"/>
    <cellStyle name="LS Input Lookup Label 12 2 2" xfId="31387" xr:uid="{00000000-0005-0000-0000-0000897A0000}"/>
    <cellStyle name="LS Input Lookup Label 12 2 3" xfId="31388" xr:uid="{00000000-0005-0000-0000-00008A7A0000}"/>
    <cellStyle name="LS Input Lookup Label 12 2 4" xfId="31389" xr:uid="{00000000-0005-0000-0000-00008B7A0000}"/>
    <cellStyle name="LS Input Lookup Label 12 2 5" xfId="31390" xr:uid="{00000000-0005-0000-0000-00008C7A0000}"/>
    <cellStyle name="LS Input Lookup Label 12 2 6" xfId="31391" xr:uid="{00000000-0005-0000-0000-00008D7A0000}"/>
    <cellStyle name="LS Input Lookup Label 12 2 7" xfId="31392" xr:uid="{00000000-0005-0000-0000-00008E7A0000}"/>
    <cellStyle name="LS Input Lookup Label 12 2 8" xfId="31393" xr:uid="{00000000-0005-0000-0000-00008F7A0000}"/>
    <cellStyle name="LS Input Lookup Label 12 2 9" xfId="31394" xr:uid="{00000000-0005-0000-0000-0000907A0000}"/>
    <cellStyle name="LS Input Lookup Label 12 3" xfId="31395" xr:uid="{00000000-0005-0000-0000-0000917A0000}"/>
    <cellStyle name="LS Input Lookup Label 12 4" xfId="31396" xr:uid="{00000000-0005-0000-0000-0000927A0000}"/>
    <cellStyle name="LS Input Lookup Label 12 5" xfId="31397" xr:uid="{00000000-0005-0000-0000-0000937A0000}"/>
    <cellStyle name="LS Input Lookup Label 12 6" xfId="31398" xr:uid="{00000000-0005-0000-0000-0000947A0000}"/>
    <cellStyle name="LS Input Lookup Label 12 7" xfId="31399" xr:uid="{00000000-0005-0000-0000-0000957A0000}"/>
    <cellStyle name="LS Input Lookup Label 12 8" xfId="31400" xr:uid="{00000000-0005-0000-0000-0000967A0000}"/>
    <cellStyle name="LS Input Lookup Label 12 9" xfId="31401" xr:uid="{00000000-0005-0000-0000-0000977A0000}"/>
    <cellStyle name="LS Input Lookup Label 13" xfId="31402" xr:uid="{00000000-0005-0000-0000-0000987A0000}"/>
    <cellStyle name="LS Input Lookup Label 13 2" xfId="31403" xr:uid="{00000000-0005-0000-0000-0000997A0000}"/>
    <cellStyle name="LS Input Lookup Label 13 3" xfId="31404" xr:uid="{00000000-0005-0000-0000-00009A7A0000}"/>
    <cellStyle name="LS Input Lookup Label 13 4" xfId="31405" xr:uid="{00000000-0005-0000-0000-00009B7A0000}"/>
    <cellStyle name="LS Input Lookup Label 13 5" xfId="31406" xr:uid="{00000000-0005-0000-0000-00009C7A0000}"/>
    <cellStyle name="LS Input Lookup Label 13 6" xfId="31407" xr:uid="{00000000-0005-0000-0000-00009D7A0000}"/>
    <cellStyle name="LS Input Lookup Label 13 7" xfId="31408" xr:uid="{00000000-0005-0000-0000-00009E7A0000}"/>
    <cellStyle name="LS Input Lookup Label 13 8" xfId="31409" xr:uid="{00000000-0005-0000-0000-00009F7A0000}"/>
    <cellStyle name="LS Input Lookup Label 13 9" xfId="31410" xr:uid="{00000000-0005-0000-0000-0000A07A0000}"/>
    <cellStyle name="LS Input Lookup Label 14" xfId="31411" xr:uid="{00000000-0005-0000-0000-0000A17A0000}"/>
    <cellStyle name="LS Input Lookup Label 15" xfId="31412" xr:uid="{00000000-0005-0000-0000-0000A27A0000}"/>
    <cellStyle name="LS Input Lookup Label 16" xfId="31413" xr:uid="{00000000-0005-0000-0000-0000A37A0000}"/>
    <cellStyle name="LS Input Lookup Label 17" xfId="31414" xr:uid="{00000000-0005-0000-0000-0000A47A0000}"/>
    <cellStyle name="LS Input Lookup Label 2" xfId="31415" xr:uid="{00000000-0005-0000-0000-0000A57A0000}"/>
    <cellStyle name="LS Input Lookup Label 2 10" xfId="31416" xr:uid="{00000000-0005-0000-0000-0000A67A0000}"/>
    <cellStyle name="LS Input Lookup Label 2 11" xfId="31417" xr:uid="{00000000-0005-0000-0000-0000A77A0000}"/>
    <cellStyle name="LS Input Lookup Label 2 12" xfId="31418" xr:uid="{00000000-0005-0000-0000-0000A87A0000}"/>
    <cellStyle name="LS Input Lookup Label 2 13" xfId="31419" xr:uid="{00000000-0005-0000-0000-0000A97A0000}"/>
    <cellStyle name="LS Input Lookup Label 2 14" xfId="31420" xr:uid="{00000000-0005-0000-0000-0000AA7A0000}"/>
    <cellStyle name="LS Input Lookup Label 2 15" xfId="31421" xr:uid="{00000000-0005-0000-0000-0000AB7A0000}"/>
    <cellStyle name="LS Input Lookup Label 2 16" xfId="31422" xr:uid="{00000000-0005-0000-0000-0000AC7A0000}"/>
    <cellStyle name="LS Input Lookup Label 2 17" xfId="31423" xr:uid="{00000000-0005-0000-0000-0000AD7A0000}"/>
    <cellStyle name="LS Input Lookup Label 2 18" xfId="31424" xr:uid="{00000000-0005-0000-0000-0000AE7A0000}"/>
    <cellStyle name="LS Input Lookup Label 2 2" xfId="31425" xr:uid="{00000000-0005-0000-0000-0000AF7A0000}"/>
    <cellStyle name="LS Input Lookup Label 2 2 10" xfId="31426" xr:uid="{00000000-0005-0000-0000-0000B07A0000}"/>
    <cellStyle name="LS Input Lookup Label 2 2 11" xfId="31427" xr:uid="{00000000-0005-0000-0000-0000B17A0000}"/>
    <cellStyle name="LS Input Lookup Label 2 2 12" xfId="31428" xr:uid="{00000000-0005-0000-0000-0000B27A0000}"/>
    <cellStyle name="LS Input Lookup Label 2 2 13" xfId="31429" xr:uid="{00000000-0005-0000-0000-0000B37A0000}"/>
    <cellStyle name="LS Input Lookup Label 2 2 2" xfId="31430" xr:uid="{00000000-0005-0000-0000-0000B47A0000}"/>
    <cellStyle name="LS Input Lookup Label 2 2 2 10" xfId="31431" xr:uid="{00000000-0005-0000-0000-0000B57A0000}"/>
    <cellStyle name="LS Input Lookup Label 2 2 2 11" xfId="31432" xr:uid="{00000000-0005-0000-0000-0000B67A0000}"/>
    <cellStyle name="LS Input Lookup Label 2 2 2 12" xfId="31433" xr:uid="{00000000-0005-0000-0000-0000B77A0000}"/>
    <cellStyle name="LS Input Lookup Label 2 2 2 2" xfId="31434" xr:uid="{00000000-0005-0000-0000-0000B87A0000}"/>
    <cellStyle name="LS Input Lookup Label 2 2 2 2 10" xfId="31435" xr:uid="{00000000-0005-0000-0000-0000B97A0000}"/>
    <cellStyle name="LS Input Lookup Label 2 2 2 2 11" xfId="31436" xr:uid="{00000000-0005-0000-0000-0000BA7A0000}"/>
    <cellStyle name="LS Input Lookup Label 2 2 2 2 2" xfId="31437" xr:uid="{00000000-0005-0000-0000-0000BB7A0000}"/>
    <cellStyle name="LS Input Lookup Label 2 2 2 2 2 10" xfId="31438" xr:uid="{00000000-0005-0000-0000-0000BC7A0000}"/>
    <cellStyle name="LS Input Lookup Label 2 2 2 2 2 2" xfId="31439" xr:uid="{00000000-0005-0000-0000-0000BD7A0000}"/>
    <cellStyle name="LS Input Lookup Label 2 2 2 2 2 2 2" xfId="31440" xr:uid="{00000000-0005-0000-0000-0000BE7A0000}"/>
    <cellStyle name="LS Input Lookup Label 2 2 2 2 2 2 3" xfId="31441" xr:uid="{00000000-0005-0000-0000-0000BF7A0000}"/>
    <cellStyle name="LS Input Lookup Label 2 2 2 2 2 2 4" xfId="31442" xr:uid="{00000000-0005-0000-0000-0000C07A0000}"/>
    <cellStyle name="LS Input Lookup Label 2 2 2 2 2 2 5" xfId="31443" xr:uid="{00000000-0005-0000-0000-0000C17A0000}"/>
    <cellStyle name="LS Input Lookup Label 2 2 2 2 2 2 6" xfId="31444" xr:uid="{00000000-0005-0000-0000-0000C27A0000}"/>
    <cellStyle name="LS Input Lookup Label 2 2 2 2 2 2 7" xfId="31445" xr:uid="{00000000-0005-0000-0000-0000C37A0000}"/>
    <cellStyle name="LS Input Lookup Label 2 2 2 2 2 2 8" xfId="31446" xr:uid="{00000000-0005-0000-0000-0000C47A0000}"/>
    <cellStyle name="LS Input Lookup Label 2 2 2 2 2 2 9" xfId="31447" xr:uid="{00000000-0005-0000-0000-0000C57A0000}"/>
    <cellStyle name="LS Input Lookup Label 2 2 2 2 2 3" xfId="31448" xr:uid="{00000000-0005-0000-0000-0000C67A0000}"/>
    <cellStyle name="LS Input Lookup Label 2 2 2 2 2 4" xfId="31449" xr:uid="{00000000-0005-0000-0000-0000C77A0000}"/>
    <cellStyle name="LS Input Lookup Label 2 2 2 2 2 5" xfId="31450" xr:uid="{00000000-0005-0000-0000-0000C87A0000}"/>
    <cellStyle name="LS Input Lookup Label 2 2 2 2 2 6" xfId="31451" xr:uid="{00000000-0005-0000-0000-0000C97A0000}"/>
    <cellStyle name="LS Input Lookup Label 2 2 2 2 2 7" xfId="31452" xr:uid="{00000000-0005-0000-0000-0000CA7A0000}"/>
    <cellStyle name="LS Input Lookup Label 2 2 2 2 2 8" xfId="31453" xr:uid="{00000000-0005-0000-0000-0000CB7A0000}"/>
    <cellStyle name="LS Input Lookup Label 2 2 2 2 2 9" xfId="31454" xr:uid="{00000000-0005-0000-0000-0000CC7A0000}"/>
    <cellStyle name="LS Input Lookup Label 2 2 2 2 3" xfId="31455" xr:uid="{00000000-0005-0000-0000-0000CD7A0000}"/>
    <cellStyle name="LS Input Lookup Label 2 2 2 2 3 2" xfId="31456" xr:uid="{00000000-0005-0000-0000-0000CE7A0000}"/>
    <cellStyle name="LS Input Lookup Label 2 2 2 2 3 3" xfId="31457" xr:uid="{00000000-0005-0000-0000-0000CF7A0000}"/>
    <cellStyle name="LS Input Lookup Label 2 2 2 2 3 4" xfId="31458" xr:uid="{00000000-0005-0000-0000-0000D07A0000}"/>
    <cellStyle name="LS Input Lookup Label 2 2 2 2 3 5" xfId="31459" xr:uid="{00000000-0005-0000-0000-0000D17A0000}"/>
    <cellStyle name="LS Input Lookup Label 2 2 2 2 3 6" xfId="31460" xr:uid="{00000000-0005-0000-0000-0000D27A0000}"/>
    <cellStyle name="LS Input Lookup Label 2 2 2 2 3 7" xfId="31461" xr:uid="{00000000-0005-0000-0000-0000D37A0000}"/>
    <cellStyle name="LS Input Lookup Label 2 2 2 2 3 8" xfId="31462" xr:uid="{00000000-0005-0000-0000-0000D47A0000}"/>
    <cellStyle name="LS Input Lookup Label 2 2 2 2 3 9" xfId="31463" xr:uid="{00000000-0005-0000-0000-0000D57A0000}"/>
    <cellStyle name="LS Input Lookup Label 2 2 2 2 4" xfId="31464" xr:uid="{00000000-0005-0000-0000-0000D67A0000}"/>
    <cellStyle name="LS Input Lookup Label 2 2 2 2 5" xfId="31465" xr:uid="{00000000-0005-0000-0000-0000D77A0000}"/>
    <cellStyle name="LS Input Lookup Label 2 2 2 2 6" xfId="31466" xr:uid="{00000000-0005-0000-0000-0000D87A0000}"/>
    <cellStyle name="LS Input Lookup Label 2 2 2 2 7" xfId="31467" xr:uid="{00000000-0005-0000-0000-0000D97A0000}"/>
    <cellStyle name="LS Input Lookup Label 2 2 2 2 8" xfId="31468" xr:uid="{00000000-0005-0000-0000-0000DA7A0000}"/>
    <cellStyle name="LS Input Lookup Label 2 2 2 2 9" xfId="31469" xr:uid="{00000000-0005-0000-0000-0000DB7A0000}"/>
    <cellStyle name="LS Input Lookup Label 2 2 2 3" xfId="31470" xr:uid="{00000000-0005-0000-0000-0000DC7A0000}"/>
    <cellStyle name="LS Input Lookup Label 2 2 2 3 10" xfId="31471" xr:uid="{00000000-0005-0000-0000-0000DD7A0000}"/>
    <cellStyle name="LS Input Lookup Label 2 2 2 3 2" xfId="31472" xr:uid="{00000000-0005-0000-0000-0000DE7A0000}"/>
    <cellStyle name="LS Input Lookup Label 2 2 2 3 2 2" xfId="31473" xr:uid="{00000000-0005-0000-0000-0000DF7A0000}"/>
    <cellStyle name="LS Input Lookup Label 2 2 2 3 2 3" xfId="31474" xr:uid="{00000000-0005-0000-0000-0000E07A0000}"/>
    <cellStyle name="LS Input Lookup Label 2 2 2 3 2 4" xfId="31475" xr:uid="{00000000-0005-0000-0000-0000E17A0000}"/>
    <cellStyle name="LS Input Lookup Label 2 2 2 3 2 5" xfId="31476" xr:uid="{00000000-0005-0000-0000-0000E27A0000}"/>
    <cellStyle name="LS Input Lookup Label 2 2 2 3 2 6" xfId="31477" xr:uid="{00000000-0005-0000-0000-0000E37A0000}"/>
    <cellStyle name="LS Input Lookup Label 2 2 2 3 2 7" xfId="31478" xr:uid="{00000000-0005-0000-0000-0000E47A0000}"/>
    <cellStyle name="LS Input Lookup Label 2 2 2 3 2 8" xfId="31479" xr:uid="{00000000-0005-0000-0000-0000E57A0000}"/>
    <cellStyle name="LS Input Lookup Label 2 2 2 3 2 9" xfId="31480" xr:uid="{00000000-0005-0000-0000-0000E67A0000}"/>
    <cellStyle name="LS Input Lookup Label 2 2 2 3 3" xfId="31481" xr:uid="{00000000-0005-0000-0000-0000E77A0000}"/>
    <cellStyle name="LS Input Lookup Label 2 2 2 3 4" xfId="31482" xr:uid="{00000000-0005-0000-0000-0000E87A0000}"/>
    <cellStyle name="LS Input Lookup Label 2 2 2 3 5" xfId="31483" xr:uid="{00000000-0005-0000-0000-0000E97A0000}"/>
    <cellStyle name="LS Input Lookup Label 2 2 2 3 6" xfId="31484" xr:uid="{00000000-0005-0000-0000-0000EA7A0000}"/>
    <cellStyle name="LS Input Lookup Label 2 2 2 3 7" xfId="31485" xr:uid="{00000000-0005-0000-0000-0000EB7A0000}"/>
    <cellStyle name="LS Input Lookup Label 2 2 2 3 8" xfId="31486" xr:uid="{00000000-0005-0000-0000-0000EC7A0000}"/>
    <cellStyle name="LS Input Lookup Label 2 2 2 3 9" xfId="31487" xr:uid="{00000000-0005-0000-0000-0000ED7A0000}"/>
    <cellStyle name="LS Input Lookup Label 2 2 2 4" xfId="31488" xr:uid="{00000000-0005-0000-0000-0000EE7A0000}"/>
    <cellStyle name="LS Input Lookup Label 2 2 2 4 2" xfId="31489" xr:uid="{00000000-0005-0000-0000-0000EF7A0000}"/>
    <cellStyle name="LS Input Lookup Label 2 2 2 4 3" xfId="31490" xr:uid="{00000000-0005-0000-0000-0000F07A0000}"/>
    <cellStyle name="LS Input Lookup Label 2 2 2 4 4" xfId="31491" xr:uid="{00000000-0005-0000-0000-0000F17A0000}"/>
    <cellStyle name="LS Input Lookup Label 2 2 2 4 5" xfId="31492" xr:uid="{00000000-0005-0000-0000-0000F27A0000}"/>
    <cellStyle name="LS Input Lookup Label 2 2 2 4 6" xfId="31493" xr:uid="{00000000-0005-0000-0000-0000F37A0000}"/>
    <cellStyle name="LS Input Lookup Label 2 2 2 4 7" xfId="31494" xr:uid="{00000000-0005-0000-0000-0000F47A0000}"/>
    <cellStyle name="LS Input Lookup Label 2 2 2 4 8" xfId="31495" xr:uid="{00000000-0005-0000-0000-0000F57A0000}"/>
    <cellStyle name="LS Input Lookup Label 2 2 2 4 9" xfId="31496" xr:uid="{00000000-0005-0000-0000-0000F67A0000}"/>
    <cellStyle name="LS Input Lookup Label 2 2 2 5" xfId="31497" xr:uid="{00000000-0005-0000-0000-0000F77A0000}"/>
    <cellStyle name="LS Input Lookup Label 2 2 2 6" xfId="31498" xr:uid="{00000000-0005-0000-0000-0000F87A0000}"/>
    <cellStyle name="LS Input Lookup Label 2 2 2 7" xfId="31499" xr:uid="{00000000-0005-0000-0000-0000F97A0000}"/>
    <cellStyle name="LS Input Lookup Label 2 2 2 8" xfId="31500" xr:uid="{00000000-0005-0000-0000-0000FA7A0000}"/>
    <cellStyle name="LS Input Lookup Label 2 2 2 9" xfId="31501" xr:uid="{00000000-0005-0000-0000-0000FB7A0000}"/>
    <cellStyle name="LS Input Lookup Label 2 2 3" xfId="31502" xr:uid="{00000000-0005-0000-0000-0000FC7A0000}"/>
    <cellStyle name="LS Input Lookup Label 2 2 3 10" xfId="31503" xr:uid="{00000000-0005-0000-0000-0000FD7A0000}"/>
    <cellStyle name="LS Input Lookup Label 2 2 3 11" xfId="31504" xr:uid="{00000000-0005-0000-0000-0000FE7A0000}"/>
    <cellStyle name="LS Input Lookup Label 2 2 3 2" xfId="31505" xr:uid="{00000000-0005-0000-0000-0000FF7A0000}"/>
    <cellStyle name="LS Input Lookup Label 2 2 3 2 10" xfId="31506" xr:uid="{00000000-0005-0000-0000-0000007B0000}"/>
    <cellStyle name="LS Input Lookup Label 2 2 3 2 2" xfId="31507" xr:uid="{00000000-0005-0000-0000-0000017B0000}"/>
    <cellStyle name="LS Input Lookup Label 2 2 3 2 2 2" xfId="31508" xr:uid="{00000000-0005-0000-0000-0000027B0000}"/>
    <cellStyle name="LS Input Lookup Label 2 2 3 2 2 3" xfId="31509" xr:uid="{00000000-0005-0000-0000-0000037B0000}"/>
    <cellStyle name="LS Input Lookup Label 2 2 3 2 2 4" xfId="31510" xr:uid="{00000000-0005-0000-0000-0000047B0000}"/>
    <cellStyle name="LS Input Lookup Label 2 2 3 2 2 5" xfId="31511" xr:uid="{00000000-0005-0000-0000-0000057B0000}"/>
    <cellStyle name="LS Input Lookup Label 2 2 3 2 2 6" xfId="31512" xr:uid="{00000000-0005-0000-0000-0000067B0000}"/>
    <cellStyle name="LS Input Lookup Label 2 2 3 2 2 7" xfId="31513" xr:uid="{00000000-0005-0000-0000-0000077B0000}"/>
    <cellStyle name="LS Input Lookup Label 2 2 3 2 2 8" xfId="31514" xr:uid="{00000000-0005-0000-0000-0000087B0000}"/>
    <cellStyle name="LS Input Lookup Label 2 2 3 2 2 9" xfId="31515" xr:uid="{00000000-0005-0000-0000-0000097B0000}"/>
    <cellStyle name="LS Input Lookup Label 2 2 3 2 3" xfId="31516" xr:uid="{00000000-0005-0000-0000-00000A7B0000}"/>
    <cellStyle name="LS Input Lookup Label 2 2 3 2 4" xfId="31517" xr:uid="{00000000-0005-0000-0000-00000B7B0000}"/>
    <cellStyle name="LS Input Lookup Label 2 2 3 2 5" xfId="31518" xr:uid="{00000000-0005-0000-0000-00000C7B0000}"/>
    <cellStyle name="LS Input Lookup Label 2 2 3 2 6" xfId="31519" xr:uid="{00000000-0005-0000-0000-00000D7B0000}"/>
    <cellStyle name="LS Input Lookup Label 2 2 3 2 7" xfId="31520" xr:uid="{00000000-0005-0000-0000-00000E7B0000}"/>
    <cellStyle name="LS Input Lookup Label 2 2 3 2 8" xfId="31521" xr:uid="{00000000-0005-0000-0000-00000F7B0000}"/>
    <cellStyle name="LS Input Lookup Label 2 2 3 2 9" xfId="31522" xr:uid="{00000000-0005-0000-0000-0000107B0000}"/>
    <cellStyle name="LS Input Lookup Label 2 2 3 3" xfId="31523" xr:uid="{00000000-0005-0000-0000-0000117B0000}"/>
    <cellStyle name="LS Input Lookup Label 2 2 3 3 2" xfId="31524" xr:uid="{00000000-0005-0000-0000-0000127B0000}"/>
    <cellStyle name="LS Input Lookup Label 2 2 3 3 3" xfId="31525" xr:uid="{00000000-0005-0000-0000-0000137B0000}"/>
    <cellStyle name="LS Input Lookup Label 2 2 3 3 4" xfId="31526" xr:uid="{00000000-0005-0000-0000-0000147B0000}"/>
    <cellStyle name="LS Input Lookup Label 2 2 3 3 5" xfId="31527" xr:uid="{00000000-0005-0000-0000-0000157B0000}"/>
    <cellStyle name="LS Input Lookup Label 2 2 3 3 6" xfId="31528" xr:uid="{00000000-0005-0000-0000-0000167B0000}"/>
    <cellStyle name="LS Input Lookup Label 2 2 3 3 7" xfId="31529" xr:uid="{00000000-0005-0000-0000-0000177B0000}"/>
    <cellStyle name="LS Input Lookup Label 2 2 3 3 8" xfId="31530" xr:uid="{00000000-0005-0000-0000-0000187B0000}"/>
    <cellStyle name="LS Input Lookup Label 2 2 3 3 9" xfId="31531" xr:uid="{00000000-0005-0000-0000-0000197B0000}"/>
    <cellStyle name="LS Input Lookup Label 2 2 3 4" xfId="31532" xr:uid="{00000000-0005-0000-0000-00001A7B0000}"/>
    <cellStyle name="LS Input Lookup Label 2 2 3 5" xfId="31533" xr:uid="{00000000-0005-0000-0000-00001B7B0000}"/>
    <cellStyle name="LS Input Lookup Label 2 2 3 6" xfId="31534" xr:uid="{00000000-0005-0000-0000-00001C7B0000}"/>
    <cellStyle name="LS Input Lookup Label 2 2 3 7" xfId="31535" xr:uid="{00000000-0005-0000-0000-00001D7B0000}"/>
    <cellStyle name="LS Input Lookup Label 2 2 3 8" xfId="31536" xr:uid="{00000000-0005-0000-0000-00001E7B0000}"/>
    <cellStyle name="LS Input Lookup Label 2 2 3 9" xfId="31537" xr:uid="{00000000-0005-0000-0000-00001F7B0000}"/>
    <cellStyle name="LS Input Lookup Label 2 2 4" xfId="31538" xr:uid="{00000000-0005-0000-0000-0000207B0000}"/>
    <cellStyle name="LS Input Lookup Label 2 2 4 10" xfId="31539" xr:uid="{00000000-0005-0000-0000-0000217B0000}"/>
    <cellStyle name="LS Input Lookup Label 2 2 4 2" xfId="31540" xr:uid="{00000000-0005-0000-0000-0000227B0000}"/>
    <cellStyle name="LS Input Lookup Label 2 2 4 2 2" xfId="31541" xr:uid="{00000000-0005-0000-0000-0000237B0000}"/>
    <cellStyle name="LS Input Lookup Label 2 2 4 2 3" xfId="31542" xr:uid="{00000000-0005-0000-0000-0000247B0000}"/>
    <cellStyle name="LS Input Lookup Label 2 2 4 2 4" xfId="31543" xr:uid="{00000000-0005-0000-0000-0000257B0000}"/>
    <cellStyle name="LS Input Lookup Label 2 2 4 2 5" xfId="31544" xr:uid="{00000000-0005-0000-0000-0000267B0000}"/>
    <cellStyle name="LS Input Lookup Label 2 2 4 2 6" xfId="31545" xr:uid="{00000000-0005-0000-0000-0000277B0000}"/>
    <cellStyle name="LS Input Lookup Label 2 2 4 2 7" xfId="31546" xr:uid="{00000000-0005-0000-0000-0000287B0000}"/>
    <cellStyle name="LS Input Lookup Label 2 2 4 2 8" xfId="31547" xr:uid="{00000000-0005-0000-0000-0000297B0000}"/>
    <cellStyle name="LS Input Lookup Label 2 2 4 2 9" xfId="31548" xr:uid="{00000000-0005-0000-0000-00002A7B0000}"/>
    <cellStyle name="LS Input Lookup Label 2 2 4 3" xfId="31549" xr:uid="{00000000-0005-0000-0000-00002B7B0000}"/>
    <cellStyle name="LS Input Lookup Label 2 2 4 4" xfId="31550" xr:uid="{00000000-0005-0000-0000-00002C7B0000}"/>
    <cellStyle name="LS Input Lookup Label 2 2 4 5" xfId="31551" xr:uid="{00000000-0005-0000-0000-00002D7B0000}"/>
    <cellStyle name="LS Input Lookup Label 2 2 4 6" xfId="31552" xr:uid="{00000000-0005-0000-0000-00002E7B0000}"/>
    <cellStyle name="LS Input Lookup Label 2 2 4 7" xfId="31553" xr:uid="{00000000-0005-0000-0000-00002F7B0000}"/>
    <cellStyle name="LS Input Lookup Label 2 2 4 8" xfId="31554" xr:uid="{00000000-0005-0000-0000-0000307B0000}"/>
    <cellStyle name="LS Input Lookup Label 2 2 4 9" xfId="31555" xr:uid="{00000000-0005-0000-0000-0000317B0000}"/>
    <cellStyle name="LS Input Lookup Label 2 2 5" xfId="31556" xr:uid="{00000000-0005-0000-0000-0000327B0000}"/>
    <cellStyle name="LS Input Lookup Label 2 2 5 2" xfId="31557" xr:uid="{00000000-0005-0000-0000-0000337B0000}"/>
    <cellStyle name="LS Input Lookup Label 2 2 5 3" xfId="31558" xr:uid="{00000000-0005-0000-0000-0000347B0000}"/>
    <cellStyle name="LS Input Lookup Label 2 2 5 4" xfId="31559" xr:uid="{00000000-0005-0000-0000-0000357B0000}"/>
    <cellStyle name="LS Input Lookup Label 2 2 5 5" xfId="31560" xr:uid="{00000000-0005-0000-0000-0000367B0000}"/>
    <cellStyle name="LS Input Lookup Label 2 2 5 6" xfId="31561" xr:uid="{00000000-0005-0000-0000-0000377B0000}"/>
    <cellStyle name="LS Input Lookup Label 2 2 5 7" xfId="31562" xr:uid="{00000000-0005-0000-0000-0000387B0000}"/>
    <cellStyle name="LS Input Lookup Label 2 2 5 8" xfId="31563" xr:uid="{00000000-0005-0000-0000-0000397B0000}"/>
    <cellStyle name="LS Input Lookup Label 2 2 5 9" xfId="31564" xr:uid="{00000000-0005-0000-0000-00003A7B0000}"/>
    <cellStyle name="LS Input Lookup Label 2 2 6" xfId="31565" xr:uid="{00000000-0005-0000-0000-00003B7B0000}"/>
    <cellStyle name="LS Input Lookup Label 2 2 7" xfId="31566" xr:uid="{00000000-0005-0000-0000-00003C7B0000}"/>
    <cellStyle name="LS Input Lookup Label 2 2 8" xfId="31567" xr:uid="{00000000-0005-0000-0000-00003D7B0000}"/>
    <cellStyle name="LS Input Lookup Label 2 2 9" xfId="31568" xr:uid="{00000000-0005-0000-0000-00003E7B0000}"/>
    <cellStyle name="LS Input Lookup Label 2 3" xfId="31569" xr:uid="{00000000-0005-0000-0000-00003F7B0000}"/>
    <cellStyle name="LS Input Lookup Label 2 3 10" xfId="31570" xr:uid="{00000000-0005-0000-0000-0000407B0000}"/>
    <cellStyle name="LS Input Lookup Label 2 3 11" xfId="31571" xr:uid="{00000000-0005-0000-0000-0000417B0000}"/>
    <cellStyle name="LS Input Lookup Label 2 3 12" xfId="31572" xr:uid="{00000000-0005-0000-0000-0000427B0000}"/>
    <cellStyle name="LS Input Lookup Label 2 3 2" xfId="31573" xr:uid="{00000000-0005-0000-0000-0000437B0000}"/>
    <cellStyle name="LS Input Lookup Label 2 3 2 10" xfId="31574" xr:uid="{00000000-0005-0000-0000-0000447B0000}"/>
    <cellStyle name="LS Input Lookup Label 2 3 2 11" xfId="31575" xr:uid="{00000000-0005-0000-0000-0000457B0000}"/>
    <cellStyle name="LS Input Lookup Label 2 3 2 2" xfId="31576" xr:uid="{00000000-0005-0000-0000-0000467B0000}"/>
    <cellStyle name="LS Input Lookup Label 2 3 2 2 10" xfId="31577" xr:uid="{00000000-0005-0000-0000-0000477B0000}"/>
    <cellStyle name="LS Input Lookup Label 2 3 2 2 2" xfId="31578" xr:uid="{00000000-0005-0000-0000-0000487B0000}"/>
    <cellStyle name="LS Input Lookup Label 2 3 2 2 2 2" xfId="31579" xr:uid="{00000000-0005-0000-0000-0000497B0000}"/>
    <cellStyle name="LS Input Lookup Label 2 3 2 2 2 3" xfId="31580" xr:uid="{00000000-0005-0000-0000-00004A7B0000}"/>
    <cellStyle name="LS Input Lookup Label 2 3 2 2 2 4" xfId="31581" xr:uid="{00000000-0005-0000-0000-00004B7B0000}"/>
    <cellStyle name="LS Input Lookup Label 2 3 2 2 2 5" xfId="31582" xr:uid="{00000000-0005-0000-0000-00004C7B0000}"/>
    <cellStyle name="LS Input Lookup Label 2 3 2 2 2 6" xfId="31583" xr:uid="{00000000-0005-0000-0000-00004D7B0000}"/>
    <cellStyle name="LS Input Lookup Label 2 3 2 2 2 7" xfId="31584" xr:uid="{00000000-0005-0000-0000-00004E7B0000}"/>
    <cellStyle name="LS Input Lookup Label 2 3 2 2 2 8" xfId="31585" xr:uid="{00000000-0005-0000-0000-00004F7B0000}"/>
    <cellStyle name="LS Input Lookup Label 2 3 2 2 2 9" xfId="31586" xr:uid="{00000000-0005-0000-0000-0000507B0000}"/>
    <cellStyle name="LS Input Lookup Label 2 3 2 2 3" xfId="31587" xr:uid="{00000000-0005-0000-0000-0000517B0000}"/>
    <cellStyle name="LS Input Lookup Label 2 3 2 2 4" xfId="31588" xr:uid="{00000000-0005-0000-0000-0000527B0000}"/>
    <cellStyle name="LS Input Lookup Label 2 3 2 2 5" xfId="31589" xr:uid="{00000000-0005-0000-0000-0000537B0000}"/>
    <cellStyle name="LS Input Lookup Label 2 3 2 2 6" xfId="31590" xr:uid="{00000000-0005-0000-0000-0000547B0000}"/>
    <cellStyle name="LS Input Lookup Label 2 3 2 2 7" xfId="31591" xr:uid="{00000000-0005-0000-0000-0000557B0000}"/>
    <cellStyle name="LS Input Lookup Label 2 3 2 2 8" xfId="31592" xr:uid="{00000000-0005-0000-0000-0000567B0000}"/>
    <cellStyle name="LS Input Lookup Label 2 3 2 2 9" xfId="31593" xr:uid="{00000000-0005-0000-0000-0000577B0000}"/>
    <cellStyle name="LS Input Lookup Label 2 3 2 3" xfId="31594" xr:uid="{00000000-0005-0000-0000-0000587B0000}"/>
    <cellStyle name="LS Input Lookup Label 2 3 2 3 2" xfId="31595" xr:uid="{00000000-0005-0000-0000-0000597B0000}"/>
    <cellStyle name="LS Input Lookup Label 2 3 2 3 3" xfId="31596" xr:uid="{00000000-0005-0000-0000-00005A7B0000}"/>
    <cellStyle name="LS Input Lookup Label 2 3 2 3 4" xfId="31597" xr:uid="{00000000-0005-0000-0000-00005B7B0000}"/>
    <cellStyle name="LS Input Lookup Label 2 3 2 3 5" xfId="31598" xr:uid="{00000000-0005-0000-0000-00005C7B0000}"/>
    <cellStyle name="LS Input Lookup Label 2 3 2 3 6" xfId="31599" xr:uid="{00000000-0005-0000-0000-00005D7B0000}"/>
    <cellStyle name="LS Input Lookup Label 2 3 2 3 7" xfId="31600" xr:uid="{00000000-0005-0000-0000-00005E7B0000}"/>
    <cellStyle name="LS Input Lookup Label 2 3 2 3 8" xfId="31601" xr:uid="{00000000-0005-0000-0000-00005F7B0000}"/>
    <cellStyle name="LS Input Lookup Label 2 3 2 3 9" xfId="31602" xr:uid="{00000000-0005-0000-0000-0000607B0000}"/>
    <cellStyle name="LS Input Lookup Label 2 3 2 4" xfId="31603" xr:uid="{00000000-0005-0000-0000-0000617B0000}"/>
    <cellStyle name="LS Input Lookup Label 2 3 2 5" xfId="31604" xr:uid="{00000000-0005-0000-0000-0000627B0000}"/>
    <cellStyle name="LS Input Lookup Label 2 3 2 6" xfId="31605" xr:uid="{00000000-0005-0000-0000-0000637B0000}"/>
    <cellStyle name="LS Input Lookup Label 2 3 2 7" xfId="31606" xr:uid="{00000000-0005-0000-0000-0000647B0000}"/>
    <cellStyle name="LS Input Lookup Label 2 3 2 8" xfId="31607" xr:uid="{00000000-0005-0000-0000-0000657B0000}"/>
    <cellStyle name="LS Input Lookup Label 2 3 2 9" xfId="31608" xr:uid="{00000000-0005-0000-0000-0000667B0000}"/>
    <cellStyle name="LS Input Lookup Label 2 3 3" xfId="31609" xr:uid="{00000000-0005-0000-0000-0000677B0000}"/>
    <cellStyle name="LS Input Lookup Label 2 3 3 10" xfId="31610" xr:uid="{00000000-0005-0000-0000-0000687B0000}"/>
    <cellStyle name="LS Input Lookup Label 2 3 3 2" xfId="31611" xr:uid="{00000000-0005-0000-0000-0000697B0000}"/>
    <cellStyle name="LS Input Lookup Label 2 3 3 2 2" xfId="31612" xr:uid="{00000000-0005-0000-0000-00006A7B0000}"/>
    <cellStyle name="LS Input Lookup Label 2 3 3 2 3" xfId="31613" xr:uid="{00000000-0005-0000-0000-00006B7B0000}"/>
    <cellStyle name="LS Input Lookup Label 2 3 3 2 4" xfId="31614" xr:uid="{00000000-0005-0000-0000-00006C7B0000}"/>
    <cellStyle name="LS Input Lookup Label 2 3 3 2 5" xfId="31615" xr:uid="{00000000-0005-0000-0000-00006D7B0000}"/>
    <cellStyle name="LS Input Lookup Label 2 3 3 2 6" xfId="31616" xr:uid="{00000000-0005-0000-0000-00006E7B0000}"/>
    <cellStyle name="LS Input Lookup Label 2 3 3 2 7" xfId="31617" xr:uid="{00000000-0005-0000-0000-00006F7B0000}"/>
    <cellStyle name="LS Input Lookup Label 2 3 3 2 8" xfId="31618" xr:uid="{00000000-0005-0000-0000-0000707B0000}"/>
    <cellStyle name="LS Input Lookup Label 2 3 3 2 9" xfId="31619" xr:uid="{00000000-0005-0000-0000-0000717B0000}"/>
    <cellStyle name="LS Input Lookup Label 2 3 3 3" xfId="31620" xr:uid="{00000000-0005-0000-0000-0000727B0000}"/>
    <cellStyle name="LS Input Lookup Label 2 3 3 4" xfId="31621" xr:uid="{00000000-0005-0000-0000-0000737B0000}"/>
    <cellStyle name="LS Input Lookup Label 2 3 3 5" xfId="31622" xr:uid="{00000000-0005-0000-0000-0000747B0000}"/>
    <cellStyle name="LS Input Lookup Label 2 3 3 6" xfId="31623" xr:uid="{00000000-0005-0000-0000-0000757B0000}"/>
    <cellStyle name="LS Input Lookup Label 2 3 3 7" xfId="31624" xr:uid="{00000000-0005-0000-0000-0000767B0000}"/>
    <cellStyle name="LS Input Lookup Label 2 3 3 8" xfId="31625" xr:uid="{00000000-0005-0000-0000-0000777B0000}"/>
    <cellStyle name="LS Input Lookup Label 2 3 3 9" xfId="31626" xr:uid="{00000000-0005-0000-0000-0000787B0000}"/>
    <cellStyle name="LS Input Lookup Label 2 3 4" xfId="31627" xr:uid="{00000000-0005-0000-0000-0000797B0000}"/>
    <cellStyle name="LS Input Lookup Label 2 3 4 2" xfId="31628" xr:uid="{00000000-0005-0000-0000-00007A7B0000}"/>
    <cellStyle name="LS Input Lookup Label 2 3 4 3" xfId="31629" xr:uid="{00000000-0005-0000-0000-00007B7B0000}"/>
    <cellStyle name="LS Input Lookup Label 2 3 4 4" xfId="31630" xr:uid="{00000000-0005-0000-0000-00007C7B0000}"/>
    <cellStyle name="LS Input Lookup Label 2 3 4 5" xfId="31631" xr:uid="{00000000-0005-0000-0000-00007D7B0000}"/>
    <cellStyle name="LS Input Lookup Label 2 3 4 6" xfId="31632" xr:uid="{00000000-0005-0000-0000-00007E7B0000}"/>
    <cellStyle name="LS Input Lookup Label 2 3 4 7" xfId="31633" xr:uid="{00000000-0005-0000-0000-00007F7B0000}"/>
    <cellStyle name="LS Input Lookup Label 2 3 4 8" xfId="31634" xr:uid="{00000000-0005-0000-0000-0000807B0000}"/>
    <cellStyle name="LS Input Lookup Label 2 3 4 9" xfId="31635" xr:uid="{00000000-0005-0000-0000-0000817B0000}"/>
    <cellStyle name="LS Input Lookup Label 2 3 5" xfId="31636" xr:uid="{00000000-0005-0000-0000-0000827B0000}"/>
    <cellStyle name="LS Input Lookup Label 2 3 6" xfId="31637" xr:uid="{00000000-0005-0000-0000-0000837B0000}"/>
    <cellStyle name="LS Input Lookup Label 2 3 7" xfId="31638" xr:uid="{00000000-0005-0000-0000-0000847B0000}"/>
    <cellStyle name="LS Input Lookup Label 2 3 8" xfId="31639" xr:uid="{00000000-0005-0000-0000-0000857B0000}"/>
    <cellStyle name="LS Input Lookup Label 2 3 9" xfId="31640" xr:uid="{00000000-0005-0000-0000-0000867B0000}"/>
    <cellStyle name="LS Input Lookup Label 2 4" xfId="31641" xr:uid="{00000000-0005-0000-0000-0000877B0000}"/>
    <cellStyle name="LS Input Lookup Label 2 4 10" xfId="31642" xr:uid="{00000000-0005-0000-0000-0000887B0000}"/>
    <cellStyle name="LS Input Lookup Label 2 4 11" xfId="31643" xr:uid="{00000000-0005-0000-0000-0000897B0000}"/>
    <cellStyle name="LS Input Lookup Label 2 4 12" xfId="31644" xr:uid="{00000000-0005-0000-0000-00008A7B0000}"/>
    <cellStyle name="LS Input Lookup Label 2 4 2" xfId="31645" xr:uid="{00000000-0005-0000-0000-00008B7B0000}"/>
    <cellStyle name="LS Input Lookup Label 2 4 2 10" xfId="31646" xr:uid="{00000000-0005-0000-0000-00008C7B0000}"/>
    <cellStyle name="LS Input Lookup Label 2 4 2 11" xfId="31647" xr:uid="{00000000-0005-0000-0000-00008D7B0000}"/>
    <cellStyle name="LS Input Lookup Label 2 4 2 2" xfId="31648" xr:uid="{00000000-0005-0000-0000-00008E7B0000}"/>
    <cellStyle name="LS Input Lookup Label 2 4 2 2 10" xfId="31649" xr:uid="{00000000-0005-0000-0000-00008F7B0000}"/>
    <cellStyle name="LS Input Lookup Label 2 4 2 2 2" xfId="31650" xr:uid="{00000000-0005-0000-0000-0000907B0000}"/>
    <cellStyle name="LS Input Lookup Label 2 4 2 2 2 2" xfId="31651" xr:uid="{00000000-0005-0000-0000-0000917B0000}"/>
    <cellStyle name="LS Input Lookup Label 2 4 2 2 2 3" xfId="31652" xr:uid="{00000000-0005-0000-0000-0000927B0000}"/>
    <cellStyle name="LS Input Lookup Label 2 4 2 2 2 4" xfId="31653" xr:uid="{00000000-0005-0000-0000-0000937B0000}"/>
    <cellStyle name="LS Input Lookup Label 2 4 2 2 2 5" xfId="31654" xr:uid="{00000000-0005-0000-0000-0000947B0000}"/>
    <cellStyle name="LS Input Lookup Label 2 4 2 2 2 6" xfId="31655" xr:uid="{00000000-0005-0000-0000-0000957B0000}"/>
    <cellStyle name="LS Input Lookup Label 2 4 2 2 2 7" xfId="31656" xr:uid="{00000000-0005-0000-0000-0000967B0000}"/>
    <cellStyle name="LS Input Lookup Label 2 4 2 2 2 8" xfId="31657" xr:uid="{00000000-0005-0000-0000-0000977B0000}"/>
    <cellStyle name="LS Input Lookup Label 2 4 2 2 2 9" xfId="31658" xr:uid="{00000000-0005-0000-0000-0000987B0000}"/>
    <cellStyle name="LS Input Lookup Label 2 4 2 2 3" xfId="31659" xr:uid="{00000000-0005-0000-0000-0000997B0000}"/>
    <cellStyle name="LS Input Lookup Label 2 4 2 2 4" xfId="31660" xr:uid="{00000000-0005-0000-0000-00009A7B0000}"/>
    <cellStyle name="LS Input Lookup Label 2 4 2 2 5" xfId="31661" xr:uid="{00000000-0005-0000-0000-00009B7B0000}"/>
    <cellStyle name="LS Input Lookup Label 2 4 2 2 6" xfId="31662" xr:uid="{00000000-0005-0000-0000-00009C7B0000}"/>
    <cellStyle name="LS Input Lookup Label 2 4 2 2 7" xfId="31663" xr:uid="{00000000-0005-0000-0000-00009D7B0000}"/>
    <cellStyle name="LS Input Lookup Label 2 4 2 2 8" xfId="31664" xr:uid="{00000000-0005-0000-0000-00009E7B0000}"/>
    <cellStyle name="LS Input Lookup Label 2 4 2 2 9" xfId="31665" xr:uid="{00000000-0005-0000-0000-00009F7B0000}"/>
    <cellStyle name="LS Input Lookup Label 2 4 2 3" xfId="31666" xr:uid="{00000000-0005-0000-0000-0000A07B0000}"/>
    <cellStyle name="LS Input Lookup Label 2 4 2 3 2" xfId="31667" xr:uid="{00000000-0005-0000-0000-0000A17B0000}"/>
    <cellStyle name="LS Input Lookup Label 2 4 2 3 3" xfId="31668" xr:uid="{00000000-0005-0000-0000-0000A27B0000}"/>
    <cellStyle name="LS Input Lookup Label 2 4 2 3 4" xfId="31669" xr:uid="{00000000-0005-0000-0000-0000A37B0000}"/>
    <cellStyle name="LS Input Lookup Label 2 4 2 3 5" xfId="31670" xr:uid="{00000000-0005-0000-0000-0000A47B0000}"/>
    <cellStyle name="LS Input Lookup Label 2 4 2 3 6" xfId="31671" xr:uid="{00000000-0005-0000-0000-0000A57B0000}"/>
    <cellStyle name="LS Input Lookup Label 2 4 2 3 7" xfId="31672" xr:uid="{00000000-0005-0000-0000-0000A67B0000}"/>
    <cellStyle name="LS Input Lookup Label 2 4 2 3 8" xfId="31673" xr:uid="{00000000-0005-0000-0000-0000A77B0000}"/>
    <cellStyle name="LS Input Lookup Label 2 4 2 3 9" xfId="31674" xr:uid="{00000000-0005-0000-0000-0000A87B0000}"/>
    <cellStyle name="LS Input Lookup Label 2 4 2 4" xfId="31675" xr:uid="{00000000-0005-0000-0000-0000A97B0000}"/>
    <cellStyle name="LS Input Lookup Label 2 4 2 5" xfId="31676" xr:uid="{00000000-0005-0000-0000-0000AA7B0000}"/>
    <cellStyle name="LS Input Lookup Label 2 4 2 6" xfId="31677" xr:uid="{00000000-0005-0000-0000-0000AB7B0000}"/>
    <cellStyle name="LS Input Lookup Label 2 4 2 7" xfId="31678" xr:uid="{00000000-0005-0000-0000-0000AC7B0000}"/>
    <cellStyle name="LS Input Lookup Label 2 4 2 8" xfId="31679" xr:uid="{00000000-0005-0000-0000-0000AD7B0000}"/>
    <cellStyle name="LS Input Lookup Label 2 4 2 9" xfId="31680" xr:uid="{00000000-0005-0000-0000-0000AE7B0000}"/>
    <cellStyle name="LS Input Lookup Label 2 4 3" xfId="31681" xr:uid="{00000000-0005-0000-0000-0000AF7B0000}"/>
    <cellStyle name="LS Input Lookup Label 2 4 3 10" xfId="31682" xr:uid="{00000000-0005-0000-0000-0000B07B0000}"/>
    <cellStyle name="LS Input Lookup Label 2 4 3 2" xfId="31683" xr:uid="{00000000-0005-0000-0000-0000B17B0000}"/>
    <cellStyle name="LS Input Lookup Label 2 4 3 2 2" xfId="31684" xr:uid="{00000000-0005-0000-0000-0000B27B0000}"/>
    <cellStyle name="LS Input Lookup Label 2 4 3 2 3" xfId="31685" xr:uid="{00000000-0005-0000-0000-0000B37B0000}"/>
    <cellStyle name="LS Input Lookup Label 2 4 3 2 4" xfId="31686" xr:uid="{00000000-0005-0000-0000-0000B47B0000}"/>
    <cellStyle name="LS Input Lookup Label 2 4 3 2 5" xfId="31687" xr:uid="{00000000-0005-0000-0000-0000B57B0000}"/>
    <cellStyle name="LS Input Lookup Label 2 4 3 2 6" xfId="31688" xr:uid="{00000000-0005-0000-0000-0000B67B0000}"/>
    <cellStyle name="LS Input Lookup Label 2 4 3 2 7" xfId="31689" xr:uid="{00000000-0005-0000-0000-0000B77B0000}"/>
    <cellStyle name="LS Input Lookup Label 2 4 3 2 8" xfId="31690" xr:uid="{00000000-0005-0000-0000-0000B87B0000}"/>
    <cellStyle name="LS Input Lookup Label 2 4 3 2 9" xfId="31691" xr:uid="{00000000-0005-0000-0000-0000B97B0000}"/>
    <cellStyle name="LS Input Lookup Label 2 4 3 3" xfId="31692" xr:uid="{00000000-0005-0000-0000-0000BA7B0000}"/>
    <cellStyle name="LS Input Lookup Label 2 4 3 4" xfId="31693" xr:uid="{00000000-0005-0000-0000-0000BB7B0000}"/>
    <cellStyle name="LS Input Lookup Label 2 4 3 5" xfId="31694" xr:uid="{00000000-0005-0000-0000-0000BC7B0000}"/>
    <cellStyle name="LS Input Lookup Label 2 4 3 6" xfId="31695" xr:uid="{00000000-0005-0000-0000-0000BD7B0000}"/>
    <cellStyle name="LS Input Lookup Label 2 4 3 7" xfId="31696" xr:uid="{00000000-0005-0000-0000-0000BE7B0000}"/>
    <cellStyle name="LS Input Lookup Label 2 4 3 8" xfId="31697" xr:uid="{00000000-0005-0000-0000-0000BF7B0000}"/>
    <cellStyle name="LS Input Lookup Label 2 4 3 9" xfId="31698" xr:uid="{00000000-0005-0000-0000-0000C07B0000}"/>
    <cellStyle name="LS Input Lookup Label 2 4 4" xfId="31699" xr:uid="{00000000-0005-0000-0000-0000C17B0000}"/>
    <cellStyle name="LS Input Lookup Label 2 4 4 2" xfId="31700" xr:uid="{00000000-0005-0000-0000-0000C27B0000}"/>
    <cellStyle name="LS Input Lookup Label 2 4 4 3" xfId="31701" xr:uid="{00000000-0005-0000-0000-0000C37B0000}"/>
    <cellStyle name="LS Input Lookup Label 2 4 4 4" xfId="31702" xr:uid="{00000000-0005-0000-0000-0000C47B0000}"/>
    <cellStyle name="LS Input Lookup Label 2 4 4 5" xfId="31703" xr:uid="{00000000-0005-0000-0000-0000C57B0000}"/>
    <cellStyle name="LS Input Lookup Label 2 4 4 6" xfId="31704" xr:uid="{00000000-0005-0000-0000-0000C67B0000}"/>
    <cellStyle name="LS Input Lookup Label 2 4 4 7" xfId="31705" xr:uid="{00000000-0005-0000-0000-0000C77B0000}"/>
    <cellStyle name="LS Input Lookup Label 2 4 4 8" xfId="31706" xr:uid="{00000000-0005-0000-0000-0000C87B0000}"/>
    <cellStyle name="LS Input Lookup Label 2 4 4 9" xfId="31707" xr:uid="{00000000-0005-0000-0000-0000C97B0000}"/>
    <cellStyle name="LS Input Lookup Label 2 4 5" xfId="31708" xr:uid="{00000000-0005-0000-0000-0000CA7B0000}"/>
    <cellStyle name="LS Input Lookup Label 2 4 6" xfId="31709" xr:uid="{00000000-0005-0000-0000-0000CB7B0000}"/>
    <cellStyle name="LS Input Lookup Label 2 4 7" xfId="31710" xr:uid="{00000000-0005-0000-0000-0000CC7B0000}"/>
    <cellStyle name="LS Input Lookup Label 2 4 8" xfId="31711" xr:uid="{00000000-0005-0000-0000-0000CD7B0000}"/>
    <cellStyle name="LS Input Lookup Label 2 4 9" xfId="31712" xr:uid="{00000000-0005-0000-0000-0000CE7B0000}"/>
    <cellStyle name="LS Input Lookup Label 2 5" xfId="31713" xr:uid="{00000000-0005-0000-0000-0000CF7B0000}"/>
    <cellStyle name="LS Input Lookup Label 2 5 10" xfId="31714" xr:uid="{00000000-0005-0000-0000-0000D07B0000}"/>
    <cellStyle name="LS Input Lookup Label 2 5 11" xfId="31715" xr:uid="{00000000-0005-0000-0000-0000D17B0000}"/>
    <cellStyle name="LS Input Lookup Label 2 5 12" xfId="31716" xr:uid="{00000000-0005-0000-0000-0000D27B0000}"/>
    <cellStyle name="LS Input Lookup Label 2 5 2" xfId="31717" xr:uid="{00000000-0005-0000-0000-0000D37B0000}"/>
    <cellStyle name="LS Input Lookup Label 2 5 2 10" xfId="31718" xr:uid="{00000000-0005-0000-0000-0000D47B0000}"/>
    <cellStyle name="LS Input Lookup Label 2 5 2 11" xfId="31719" xr:uid="{00000000-0005-0000-0000-0000D57B0000}"/>
    <cellStyle name="LS Input Lookup Label 2 5 2 2" xfId="31720" xr:uid="{00000000-0005-0000-0000-0000D67B0000}"/>
    <cellStyle name="LS Input Lookup Label 2 5 2 2 10" xfId="31721" xr:uid="{00000000-0005-0000-0000-0000D77B0000}"/>
    <cellStyle name="LS Input Lookup Label 2 5 2 2 2" xfId="31722" xr:uid="{00000000-0005-0000-0000-0000D87B0000}"/>
    <cellStyle name="LS Input Lookup Label 2 5 2 2 2 2" xfId="31723" xr:uid="{00000000-0005-0000-0000-0000D97B0000}"/>
    <cellStyle name="LS Input Lookup Label 2 5 2 2 2 3" xfId="31724" xr:uid="{00000000-0005-0000-0000-0000DA7B0000}"/>
    <cellStyle name="LS Input Lookup Label 2 5 2 2 2 4" xfId="31725" xr:uid="{00000000-0005-0000-0000-0000DB7B0000}"/>
    <cellStyle name="LS Input Lookup Label 2 5 2 2 2 5" xfId="31726" xr:uid="{00000000-0005-0000-0000-0000DC7B0000}"/>
    <cellStyle name="LS Input Lookup Label 2 5 2 2 2 6" xfId="31727" xr:uid="{00000000-0005-0000-0000-0000DD7B0000}"/>
    <cellStyle name="LS Input Lookup Label 2 5 2 2 2 7" xfId="31728" xr:uid="{00000000-0005-0000-0000-0000DE7B0000}"/>
    <cellStyle name="LS Input Lookup Label 2 5 2 2 2 8" xfId="31729" xr:uid="{00000000-0005-0000-0000-0000DF7B0000}"/>
    <cellStyle name="LS Input Lookup Label 2 5 2 2 2 9" xfId="31730" xr:uid="{00000000-0005-0000-0000-0000E07B0000}"/>
    <cellStyle name="LS Input Lookup Label 2 5 2 2 3" xfId="31731" xr:uid="{00000000-0005-0000-0000-0000E17B0000}"/>
    <cellStyle name="LS Input Lookup Label 2 5 2 2 4" xfId="31732" xr:uid="{00000000-0005-0000-0000-0000E27B0000}"/>
    <cellStyle name="LS Input Lookup Label 2 5 2 2 5" xfId="31733" xr:uid="{00000000-0005-0000-0000-0000E37B0000}"/>
    <cellStyle name="LS Input Lookup Label 2 5 2 2 6" xfId="31734" xr:uid="{00000000-0005-0000-0000-0000E47B0000}"/>
    <cellStyle name="LS Input Lookup Label 2 5 2 2 7" xfId="31735" xr:uid="{00000000-0005-0000-0000-0000E57B0000}"/>
    <cellStyle name="LS Input Lookup Label 2 5 2 2 8" xfId="31736" xr:uid="{00000000-0005-0000-0000-0000E67B0000}"/>
    <cellStyle name="LS Input Lookup Label 2 5 2 2 9" xfId="31737" xr:uid="{00000000-0005-0000-0000-0000E77B0000}"/>
    <cellStyle name="LS Input Lookup Label 2 5 2 3" xfId="31738" xr:uid="{00000000-0005-0000-0000-0000E87B0000}"/>
    <cellStyle name="LS Input Lookup Label 2 5 2 3 2" xfId="31739" xr:uid="{00000000-0005-0000-0000-0000E97B0000}"/>
    <cellStyle name="LS Input Lookup Label 2 5 2 3 3" xfId="31740" xr:uid="{00000000-0005-0000-0000-0000EA7B0000}"/>
    <cellStyle name="LS Input Lookup Label 2 5 2 3 4" xfId="31741" xr:uid="{00000000-0005-0000-0000-0000EB7B0000}"/>
    <cellStyle name="LS Input Lookup Label 2 5 2 3 5" xfId="31742" xr:uid="{00000000-0005-0000-0000-0000EC7B0000}"/>
    <cellStyle name="LS Input Lookup Label 2 5 2 3 6" xfId="31743" xr:uid="{00000000-0005-0000-0000-0000ED7B0000}"/>
    <cellStyle name="LS Input Lookup Label 2 5 2 3 7" xfId="31744" xr:uid="{00000000-0005-0000-0000-0000EE7B0000}"/>
    <cellStyle name="LS Input Lookup Label 2 5 2 3 8" xfId="31745" xr:uid="{00000000-0005-0000-0000-0000EF7B0000}"/>
    <cellStyle name="LS Input Lookup Label 2 5 2 3 9" xfId="31746" xr:uid="{00000000-0005-0000-0000-0000F07B0000}"/>
    <cellStyle name="LS Input Lookup Label 2 5 2 4" xfId="31747" xr:uid="{00000000-0005-0000-0000-0000F17B0000}"/>
    <cellStyle name="LS Input Lookup Label 2 5 2 5" xfId="31748" xr:uid="{00000000-0005-0000-0000-0000F27B0000}"/>
    <cellStyle name="LS Input Lookup Label 2 5 2 6" xfId="31749" xr:uid="{00000000-0005-0000-0000-0000F37B0000}"/>
    <cellStyle name="LS Input Lookup Label 2 5 2 7" xfId="31750" xr:uid="{00000000-0005-0000-0000-0000F47B0000}"/>
    <cellStyle name="LS Input Lookup Label 2 5 2 8" xfId="31751" xr:uid="{00000000-0005-0000-0000-0000F57B0000}"/>
    <cellStyle name="LS Input Lookup Label 2 5 2 9" xfId="31752" xr:uid="{00000000-0005-0000-0000-0000F67B0000}"/>
    <cellStyle name="LS Input Lookup Label 2 5 3" xfId="31753" xr:uid="{00000000-0005-0000-0000-0000F77B0000}"/>
    <cellStyle name="LS Input Lookup Label 2 5 3 10" xfId="31754" xr:uid="{00000000-0005-0000-0000-0000F87B0000}"/>
    <cellStyle name="LS Input Lookup Label 2 5 3 2" xfId="31755" xr:uid="{00000000-0005-0000-0000-0000F97B0000}"/>
    <cellStyle name="LS Input Lookup Label 2 5 3 2 2" xfId="31756" xr:uid="{00000000-0005-0000-0000-0000FA7B0000}"/>
    <cellStyle name="LS Input Lookup Label 2 5 3 2 3" xfId="31757" xr:uid="{00000000-0005-0000-0000-0000FB7B0000}"/>
    <cellStyle name="LS Input Lookup Label 2 5 3 2 4" xfId="31758" xr:uid="{00000000-0005-0000-0000-0000FC7B0000}"/>
    <cellStyle name="LS Input Lookup Label 2 5 3 2 5" xfId="31759" xr:uid="{00000000-0005-0000-0000-0000FD7B0000}"/>
    <cellStyle name="LS Input Lookup Label 2 5 3 2 6" xfId="31760" xr:uid="{00000000-0005-0000-0000-0000FE7B0000}"/>
    <cellStyle name="LS Input Lookup Label 2 5 3 2 7" xfId="31761" xr:uid="{00000000-0005-0000-0000-0000FF7B0000}"/>
    <cellStyle name="LS Input Lookup Label 2 5 3 2 8" xfId="31762" xr:uid="{00000000-0005-0000-0000-0000007C0000}"/>
    <cellStyle name="LS Input Lookup Label 2 5 3 2 9" xfId="31763" xr:uid="{00000000-0005-0000-0000-0000017C0000}"/>
    <cellStyle name="LS Input Lookup Label 2 5 3 3" xfId="31764" xr:uid="{00000000-0005-0000-0000-0000027C0000}"/>
    <cellStyle name="LS Input Lookup Label 2 5 3 4" xfId="31765" xr:uid="{00000000-0005-0000-0000-0000037C0000}"/>
    <cellStyle name="LS Input Lookup Label 2 5 3 5" xfId="31766" xr:uid="{00000000-0005-0000-0000-0000047C0000}"/>
    <cellStyle name="LS Input Lookup Label 2 5 3 6" xfId="31767" xr:uid="{00000000-0005-0000-0000-0000057C0000}"/>
    <cellStyle name="LS Input Lookup Label 2 5 3 7" xfId="31768" xr:uid="{00000000-0005-0000-0000-0000067C0000}"/>
    <cellStyle name="LS Input Lookup Label 2 5 3 8" xfId="31769" xr:uid="{00000000-0005-0000-0000-0000077C0000}"/>
    <cellStyle name="LS Input Lookup Label 2 5 3 9" xfId="31770" xr:uid="{00000000-0005-0000-0000-0000087C0000}"/>
    <cellStyle name="LS Input Lookup Label 2 5 4" xfId="31771" xr:uid="{00000000-0005-0000-0000-0000097C0000}"/>
    <cellStyle name="LS Input Lookup Label 2 5 4 2" xfId="31772" xr:uid="{00000000-0005-0000-0000-00000A7C0000}"/>
    <cellStyle name="LS Input Lookup Label 2 5 4 3" xfId="31773" xr:uid="{00000000-0005-0000-0000-00000B7C0000}"/>
    <cellStyle name="LS Input Lookup Label 2 5 4 4" xfId="31774" xr:uid="{00000000-0005-0000-0000-00000C7C0000}"/>
    <cellStyle name="LS Input Lookup Label 2 5 4 5" xfId="31775" xr:uid="{00000000-0005-0000-0000-00000D7C0000}"/>
    <cellStyle name="LS Input Lookup Label 2 5 4 6" xfId="31776" xr:uid="{00000000-0005-0000-0000-00000E7C0000}"/>
    <cellStyle name="LS Input Lookup Label 2 5 4 7" xfId="31777" xr:uid="{00000000-0005-0000-0000-00000F7C0000}"/>
    <cellStyle name="LS Input Lookup Label 2 5 4 8" xfId="31778" xr:uid="{00000000-0005-0000-0000-0000107C0000}"/>
    <cellStyle name="LS Input Lookup Label 2 5 4 9" xfId="31779" xr:uid="{00000000-0005-0000-0000-0000117C0000}"/>
    <cellStyle name="LS Input Lookup Label 2 5 5" xfId="31780" xr:uid="{00000000-0005-0000-0000-0000127C0000}"/>
    <cellStyle name="LS Input Lookup Label 2 5 6" xfId="31781" xr:uid="{00000000-0005-0000-0000-0000137C0000}"/>
    <cellStyle name="LS Input Lookup Label 2 5 7" xfId="31782" xr:uid="{00000000-0005-0000-0000-0000147C0000}"/>
    <cellStyle name="LS Input Lookup Label 2 5 8" xfId="31783" xr:uid="{00000000-0005-0000-0000-0000157C0000}"/>
    <cellStyle name="LS Input Lookup Label 2 5 9" xfId="31784" xr:uid="{00000000-0005-0000-0000-0000167C0000}"/>
    <cellStyle name="LS Input Lookup Label 2 6" xfId="31785" xr:uid="{00000000-0005-0000-0000-0000177C0000}"/>
    <cellStyle name="LS Input Lookup Label 2 6 10" xfId="31786" xr:uid="{00000000-0005-0000-0000-0000187C0000}"/>
    <cellStyle name="LS Input Lookup Label 2 6 11" xfId="31787" xr:uid="{00000000-0005-0000-0000-0000197C0000}"/>
    <cellStyle name="LS Input Lookup Label 2 6 2" xfId="31788" xr:uid="{00000000-0005-0000-0000-00001A7C0000}"/>
    <cellStyle name="LS Input Lookup Label 2 6 2 10" xfId="31789" xr:uid="{00000000-0005-0000-0000-00001B7C0000}"/>
    <cellStyle name="LS Input Lookup Label 2 6 2 2" xfId="31790" xr:uid="{00000000-0005-0000-0000-00001C7C0000}"/>
    <cellStyle name="LS Input Lookup Label 2 6 2 2 2" xfId="31791" xr:uid="{00000000-0005-0000-0000-00001D7C0000}"/>
    <cellStyle name="LS Input Lookup Label 2 6 2 2 3" xfId="31792" xr:uid="{00000000-0005-0000-0000-00001E7C0000}"/>
    <cellStyle name="LS Input Lookup Label 2 6 2 2 4" xfId="31793" xr:uid="{00000000-0005-0000-0000-00001F7C0000}"/>
    <cellStyle name="LS Input Lookup Label 2 6 2 2 5" xfId="31794" xr:uid="{00000000-0005-0000-0000-0000207C0000}"/>
    <cellStyle name="LS Input Lookup Label 2 6 2 2 6" xfId="31795" xr:uid="{00000000-0005-0000-0000-0000217C0000}"/>
    <cellStyle name="LS Input Lookup Label 2 6 2 2 7" xfId="31796" xr:uid="{00000000-0005-0000-0000-0000227C0000}"/>
    <cellStyle name="LS Input Lookup Label 2 6 2 2 8" xfId="31797" xr:uid="{00000000-0005-0000-0000-0000237C0000}"/>
    <cellStyle name="LS Input Lookup Label 2 6 2 2 9" xfId="31798" xr:uid="{00000000-0005-0000-0000-0000247C0000}"/>
    <cellStyle name="LS Input Lookup Label 2 6 2 3" xfId="31799" xr:uid="{00000000-0005-0000-0000-0000257C0000}"/>
    <cellStyle name="LS Input Lookup Label 2 6 2 4" xfId="31800" xr:uid="{00000000-0005-0000-0000-0000267C0000}"/>
    <cellStyle name="LS Input Lookup Label 2 6 2 5" xfId="31801" xr:uid="{00000000-0005-0000-0000-0000277C0000}"/>
    <cellStyle name="LS Input Lookup Label 2 6 2 6" xfId="31802" xr:uid="{00000000-0005-0000-0000-0000287C0000}"/>
    <cellStyle name="LS Input Lookup Label 2 6 2 7" xfId="31803" xr:uid="{00000000-0005-0000-0000-0000297C0000}"/>
    <cellStyle name="LS Input Lookup Label 2 6 2 8" xfId="31804" xr:uid="{00000000-0005-0000-0000-00002A7C0000}"/>
    <cellStyle name="LS Input Lookup Label 2 6 2 9" xfId="31805" xr:uid="{00000000-0005-0000-0000-00002B7C0000}"/>
    <cellStyle name="LS Input Lookup Label 2 6 3" xfId="31806" xr:uid="{00000000-0005-0000-0000-00002C7C0000}"/>
    <cellStyle name="LS Input Lookup Label 2 6 3 2" xfId="31807" xr:uid="{00000000-0005-0000-0000-00002D7C0000}"/>
    <cellStyle name="LS Input Lookup Label 2 6 3 3" xfId="31808" xr:uid="{00000000-0005-0000-0000-00002E7C0000}"/>
    <cellStyle name="LS Input Lookup Label 2 6 3 4" xfId="31809" xr:uid="{00000000-0005-0000-0000-00002F7C0000}"/>
    <cellStyle name="LS Input Lookup Label 2 6 3 5" xfId="31810" xr:uid="{00000000-0005-0000-0000-0000307C0000}"/>
    <cellStyle name="LS Input Lookup Label 2 6 3 6" xfId="31811" xr:uid="{00000000-0005-0000-0000-0000317C0000}"/>
    <cellStyle name="LS Input Lookup Label 2 6 3 7" xfId="31812" xr:uid="{00000000-0005-0000-0000-0000327C0000}"/>
    <cellStyle name="LS Input Lookup Label 2 6 3 8" xfId="31813" xr:uid="{00000000-0005-0000-0000-0000337C0000}"/>
    <cellStyle name="LS Input Lookup Label 2 6 3 9" xfId="31814" xr:uid="{00000000-0005-0000-0000-0000347C0000}"/>
    <cellStyle name="LS Input Lookup Label 2 6 4" xfId="31815" xr:uid="{00000000-0005-0000-0000-0000357C0000}"/>
    <cellStyle name="LS Input Lookup Label 2 6 5" xfId="31816" xr:uid="{00000000-0005-0000-0000-0000367C0000}"/>
    <cellStyle name="LS Input Lookup Label 2 6 6" xfId="31817" xr:uid="{00000000-0005-0000-0000-0000377C0000}"/>
    <cellStyle name="LS Input Lookup Label 2 6 7" xfId="31818" xr:uid="{00000000-0005-0000-0000-0000387C0000}"/>
    <cellStyle name="LS Input Lookup Label 2 6 8" xfId="31819" xr:uid="{00000000-0005-0000-0000-0000397C0000}"/>
    <cellStyle name="LS Input Lookup Label 2 6 9" xfId="31820" xr:uid="{00000000-0005-0000-0000-00003A7C0000}"/>
    <cellStyle name="LS Input Lookup Label 2 7" xfId="31821" xr:uid="{00000000-0005-0000-0000-00003B7C0000}"/>
    <cellStyle name="LS Input Lookup Label 2 7 10" xfId="31822" xr:uid="{00000000-0005-0000-0000-00003C7C0000}"/>
    <cellStyle name="LS Input Lookup Label 2 7 11" xfId="31823" xr:uid="{00000000-0005-0000-0000-00003D7C0000}"/>
    <cellStyle name="LS Input Lookup Label 2 7 2" xfId="31824" xr:uid="{00000000-0005-0000-0000-00003E7C0000}"/>
    <cellStyle name="LS Input Lookup Label 2 7 2 10" xfId="31825" xr:uid="{00000000-0005-0000-0000-00003F7C0000}"/>
    <cellStyle name="LS Input Lookup Label 2 7 2 2" xfId="31826" xr:uid="{00000000-0005-0000-0000-0000407C0000}"/>
    <cellStyle name="LS Input Lookup Label 2 7 2 2 2" xfId="31827" xr:uid="{00000000-0005-0000-0000-0000417C0000}"/>
    <cellStyle name="LS Input Lookup Label 2 7 2 2 3" xfId="31828" xr:uid="{00000000-0005-0000-0000-0000427C0000}"/>
    <cellStyle name="LS Input Lookup Label 2 7 2 2 4" xfId="31829" xr:uid="{00000000-0005-0000-0000-0000437C0000}"/>
    <cellStyle name="LS Input Lookup Label 2 7 2 2 5" xfId="31830" xr:uid="{00000000-0005-0000-0000-0000447C0000}"/>
    <cellStyle name="LS Input Lookup Label 2 7 2 2 6" xfId="31831" xr:uid="{00000000-0005-0000-0000-0000457C0000}"/>
    <cellStyle name="LS Input Lookup Label 2 7 2 2 7" xfId="31832" xr:uid="{00000000-0005-0000-0000-0000467C0000}"/>
    <cellStyle name="LS Input Lookup Label 2 7 2 2 8" xfId="31833" xr:uid="{00000000-0005-0000-0000-0000477C0000}"/>
    <cellStyle name="LS Input Lookup Label 2 7 2 2 9" xfId="31834" xr:uid="{00000000-0005-0000-0000-0000487C0000}"/>
    <cellStyle name="LS Input Lookup Label 2 7 2 3" xfId="31835" xr:uid="{00000000-0005-0000-0000-0000497C0000}"/>
    <cellStyle name="LS Input Lookup Label 2 7 2 4" xfId="31836" xr:uid="{00000000-0005-0000-0000-00004A7C0000}"/>
    <cellStyle name="LS Input Lookup Label 2 7 2 5" xfId="31837" xr:uid="{00000000-0005-0000-0000-00004B7C0000}"/>
    <cellStyle name="LS Input Lookup Label 2 7 2 6" xfId="31838" xr:uid="{00000000-0005-0000-0000-00004C7C0000}"/>
    <cellStyle name="LS Input Lookup Label 2 7 2 7" xfId="31839" xr:uid="{00000000-0005-0000-0000-00004D7C0000}"/>
    <cellStyle name="LS Input Lookup Label 2 7 2 8" xfId="31840" xr:uid="{00000000-0005-0000-0000-00004E7C0000}"/>
    <cellStyle name="LS Input Lookup Label 2 7 2 9" xfId="31841" xr:uid="{00000000-0005-0000-0000-00004F7C0000}"/>
    <cellStyle name="LS Input Lookup Label 2 7 3" xfId="31842" xr:uid="{00000000-0005-0000-0000-0000507C0000}"/>
    <cellStyle name="LS Input Lookup Label 2 7 3 2" xfId="31843" xr:uid="{00000000-0005-0000-0000-0000517C0000}"/>
    <cellStyle name="LS Input Lookup Label 2 7 3 3" xfId="31844" xr:uid="{00000000-0005-0000-0000-0000527C0000}"/>
    <cellStyle name="LS Input Lookup Label 2 7 3 4" xfId="31845" xr:uid="{00000000-0005-0000-0000-0000537C0000}"/>
    <cellStyle name="LS Input Lookup Label 2 7 3 5" xfId="31846" xr:uid="{00000000-0005-0000-0000-0000547C0000}"/>
    <cellStyle name="LS Input Lookup Label 2 7 3 6" xfId="31847" xr:uid="{00000000-0005-0000-0000-0000557C0000}"/>
    <cellStyle name="LS Input Lookup Label 2 7 3 7" xfId="31848" xr:uid="{00000000-0005-0000-0000-0000567C0000}"/>
    <cellStyle name="LS Input Lookup Label 2 7 3 8" xfId="31849" xr:uid="{00000000-0005-0000-0000-0000577C0000}"/>
    <cellStyle name="LS Input Lookup Label 2 7 3 9" xfId="31850" xr:uid="{00000000-0005-0000-0000-0000587C0000}"/>
    <cellStyle name="LS Input Lookup Label 2 7 4" xfId="31851" xr:uid="{00000000-0005-0000-0000-0000597C0000}"/>
    <cellStyle name="LS Input Lookup Label 2 7 5" xfId="31852" xr:uid="{00000000-0005-0000-0000-00005A7C0000}"/>
    <cellStyle name="LS Input Lookup Label 2 7 6" xfId="31853" xr:uid="{00000000-0005-0000-0000-00005B7C0000}"/>
    <cellStyle name="LS Input Lookup Label 2 7 7" xfId="31854" xr:uid="{00000000-0005-0000-0000-00005C7C0000}"/>
    <cellStyle name="LS Input Lookup Label 2 7 8" xfId="31855" xr:uid="{00000000-0005-0000-0000-00005D7C0000}"/>
    <cellStyle name="LS Input Lookup Label 2 7 9" xfId="31856" xr:uid="{00000000-0005-0000-0000-00005E7C0000}"/>
    <cellStyle name="LS Input Lookup Label 2 8" xfId="31857" xr:uid="{00000000-0005-0000-0000-00005F7C0000}"/>
    <cellStyle name="LS Input Lookup Label 2 8 10" xfId="31858" xr:uid="{00000000-0005-0000-0000-0000607C0000}"/>
    <cellStyle name="LS Input Lookup Label 2 8 2" xfId="31859" xr:uid="{00000000-0005-0000-0000-0000617C0000}"/>
    <cellStyle name="LS Input Lookup Label 2 8 2 2" xfId="31860" xr:uid="{00000000-0005-0000-0000-0000627C0000}"/>
    <cellStyle name="LS Input Lookup Label 2 8 2 3" xfId="31861" xr:uid="{00000000-0005-0000-0000-0000637C0000}"/>
    <cellStyle name="LS Input Lookup Label 2 8 2 4" xfId="31862" xr:uid="{00000000-0005-0000-0000-0000647C0000}"/>
    <cellStyle name="LS Input Lookup Label 2 8 2 5" xfId="31863" xr:uid="{00000000-0005-0000-0000-0000657C0000}"/>
    <cellStyle name="LS Input Lookup Label 2 8 2 6" xfId="31864" xr:uid="{00000000-0005-0000-0000-0000667C0000}"/>
    <cellStyle name="LS Input Lookup Label 2 8 2 7" xfId="31865" xr:uid="{00000000-0005-0000-0000-0000677C0000}"/>
    <cellStyle name="LS Input Lookup Label 2 8 2 8" xfId="31866" xr:uid="{00000000-0005-0000-0000-0000687C0000}"/>
    <cellStyle name="LS Input Lookup Label 2 8 2 9" xfId="31867" xr:uid="{00000000-0005-0000-0000-0000697C0000}"/>
    <cellStyle name="LS Input Lookup Label 2 8 3" xfId="31868" xr:uid="{00000000-0005-0000-0000-00006A7C0000}"/>
    <cellStyle name="LS Input Lookup Label 2 8 4" xfId="31869" xr:uid="{00000000-0005-0000-0000-00006B7C0000}"/>
    <cellStyle name="LS Input Lookup Label 2 8 5" xfId="31870" xr:uid="{00000000-0005-0000-0000-00006C7C0000}"/>
    <cellStyle name="LS Input Lookup Label 2 8 6" xfId="31871" xr:uid="{00000000-0005-0000-0000-00006D7C0000}"/>
    <cellStyle name="LS Input Lookup Label 2 8 7" xfId="31872" xr:uid="{00000000-0005-0000-0000-00006E7C0000}"/>
    <cellStyle name="LS Input Lookup Label 2 8 8" xfId="31873" xr:uid="{00000000-0005-0000-0000-00006F7C0000}"/>
    <cellStyle name="LS Input Lookup Label 2 8 9" xfId="31874" xr:uid="{00000000-0005-0000-0000-0000707C0000}"/>
    <cellStyle name="LS Input Lookup Label 2 9" xfId="31875" xr:uid="{00000000-0005-0000-0000-0000717C0000}"/>
    <cellStyle name="LS Input Lookup Label 2 9 2" xfId="31876" xr:uid="{00000000-0005-0000-0000-0000727C0000}"/>
    <cellStyle name="LS Input Lookup Label 2 9 3" xfId="31877" xr:uid="{00000000-0005-0000-0000-0000737C0000}"/>
    <cellStyle name="LS Input Lookup Label 2 9 4" xfId="31878" xr:uid="{00000000-0005-0000-0000-0000747C0000}"/>
    <cellStyle name="LS Input Lookup Label 2 9 5" xfId="31879" xr:uid="{00000000-0005-0000-0000-0000757C0000}"/>
    <cellStyle name="LS Input Lookup Label 2 9 6" xfId="31880" xr:uid="{00000000-0005-0000-0000-0000767C0000}"/>
    <cellStyle name="LS Input Lookup Label 2 9 7" xfId="31881" xr:uid="{00000000-0005-0000-0000-0000777C0000}"/>
    <cellStyle name="LS Input Lookup Label 2 9 8" xfId="31882" xr:uid="{00000000-0005-0000-0000-0000787C0000}"/>
    <cellStyle name="LS Input Lookup Label 2 9 9" xfId="31883" xr:uid="{00000000-0005-0000-0000-0000797C0000}"/>
    <cellStyle name="LS Input Lookup Label 3" xfId="31884" xr:uid="{00000000-0005-0000-0000-00007A7C0000}"/>
    <cellStyle name="LS Input Lookup Label 3 10" xfId="31885" xr:uid="{00000000-0005-0000-0000-00007B7C0000}"/>
    <cellStyle name="LS Input Lookup Label 3 11" xfId="31886" xr:uid="{00000000-0005-0000-0000-00007C7C0000}"/>
    <cellStyle name="LS Input Lookup Label 3 12" xfId="31887" xr:uid="{00000000-0005-0000-0000-00007D7C0000}"/>
    <cellStyle name="LS Input Lookup Label 3 13" xfId="31888" xr:uid="{00000000-0005-0000-0000-00007E7C0000}"/>
    <cellStyle name="LS Input Lookup Label 3 14" xfId="31889" xr:uid="{00000000-0005-0000-0000-00007F7C0000}"/>
    <cellStyle name="LS Input Lookup Label 3 15" xfId="31890" xr:uid="{00000000-0005-0000-0000-0000807C0000}"/>
    <cellStyle name="LS Input Lookup Label 3 16" xfId="31891" xr:uid="{00000000-0005-0000-0000-0000817C0000}"/>
    <cellStyle name="LS Input Lookup Label 3 2" xfId="31892" xr:uid="{00000000-0005-0000-0000-0000827C0000}"/>
    <cellStyle name="LS Input Lookup Label 3 2 10" xfId="31893" xr:uid="{00000000-0005-0000-0000-0000837C0000}"/>
    <cellStyle name="LS Input Lookup Label 3 2 11" xfId="31894" xr:uid="{00000000-0005-0000-0000-0000847C0000}"/>
    <cellStyle name="LS Input Lookup Label 3 2 12" xfId="31895" xr:uid="{00000000-0005-0000-0000-0000857C0000}"/>
    <cellStyle name="LS Input Lookup Label 3 2 13" xfId="31896" xr:uid="{00000000-0005-0000-0000-0000867C0000}"/>
    <cellStyle name="LS Input Lookup Label 3 2 2" xfId="31897" xr:uid="{00000000-0005-0000-0000-0000877C0000}"/>
    <cellStyle name="LS Input Lookup Label 3 2 2 10" xfId="31898" xr:uid="{00000000-0005-0000-0000-0000887C0000}"/>
    <cellStyle name="LS Input Lookup Label 3 2 2 11" xfId="31899" xr:uid="{00000000-0005-0000-0000-0000897C0000}"/>
    <cellStyle name="LS Input Lookup Label 3 2 2 12" xfId="31900" xr:uid="{00000000-0005-0000-0000-00008A7C0000}"/>
    <cellStyle name="LS Input Lookup Label 3 2 2 2" xfId="31901" xr:uid="{00000000-0005-0000-0000-00008B7C0000}"/>
    <cellStyle name="LS Input Lookup Label 3 2 2 2 10" xfId="31902" xr:uid="{00000000-0005-0000-0000-00008C7C0000}"/>
    <cellStyle name="LS Input Lookup Label 3 2 2 2 11" xfId="31903" xr:uid="{00000000-0005-0000-0000-00008D7C0000}"/>
    <cellStyle name="LS Input Lookup Label 3 2 2 2 2" xfId="31904" xr:uid="{00000000-0005-0000-0000-00008E7C0000}"/>
    <cellStyle name="LS Input Lookup Label 3 2 2 2 2 10" xfId="31905" xr:uid="{00000000-0005-0000-0000-00008F7C0000}"/>
    <cellStyle name="LS Input Lookup Label 3 2 2 2 2 2" xfId="31906" xr:uid="{00000000-0005-0000-0000-0000907C0000}"/>
    <cellStyle name="LS Input Lookup Label 3 2 2 2 2 2 2" xfId="31907" xr:uid="{00000000-0005-0000-0000-0000917C0000}"/>
    <cellStyle name="LS Input Lookup Label 3 2 2 2 2 2 3" xfId="31908" xr:uid="{00000000-0005-0000-0000-0000927C0000}"/>
    <cellStyle name="LS Input Lookup Label 3 2 2 2 2 2 4" xfId="31909" xr:uid="{00000000-0005-0000-0000-0000937C0000}"/>
    <cellStyle name="LS Input Lookup Label 3 2 2 2 2 2 5" xfId="31910" xr:uid="{00000000-0005-0000-0000-0000947C0000}"/>
    <cellStyle name="LS Input Lookup Label 3 2 2 2 2 2 6" xfId="31911" xr:uid="{00000000-0005-0000-0000-0000957C0000}"/>
    <cellStyle name="LS Input Lookup Label 3 2 2 2 2 2 7" xfId="31912" xr:uid="{00000000-0005-0000-0000-0000967C0000}"/>
    <cellStyle name="LS Input Lookup Label 3 2 2 2 2 2 8" xfId="31913" xr:uid="{00000000-0005-0000-0000-0000977C0000}"/>
    <cellStyle name="LS Input Lookup Label 3 2 2 2 2 2 9" xfId="31914" xr:uid="{00000000-0005-0000-0000-0000987C0000}"/>
    <cellStyle name="LS Input Lookup Label 3 2 2 2 2 3" xfId="31915" xr:uid="{00000000-0005-0000-0000-0000997C0000}"/>
    <cellStyle name="LS Input Lookup Label 3 2 2 2 2 4" xfId="31916" xr:uid="{00000000-0005-0000-0000-00009A7C0000}"/>
    <cellStyle name="LS Input Lookup Label 3 2 2 2 2 5" xfId="31917" xr:uid="{00000000-0005-0000-0000-00009B7C0000}"/>
    <cellStyle name="LS Input Lookup Label 3 2 2 2 2 6" xfId="31918" xr:uid="{00000000-0005-0000-0000-00009C7C0000}"/>
    <cellStyle name="LS Input Lookup Label 3 2 2 2 2 7" xfId="31919" xr:uid="{00000000-0005-0000-0000-00009D7C0000}"/>
    <cellStyle name="LS Input Lookup Label 3 2 2 2 2 8" xfId="31920" xr:uid="{00000000-0005-0000-0000-00009E7C0000}"/>
    <cellStyle name="LS Input Lookup Label 3 2 2 2 2 9" xfId="31921" xr:uid="{00000000-0005-0000-0000-00009F7C0000}"/>
    <cellStyle name="LS Input Lookup Label 3 2 2 2 3" xfId="31922" xr:uid="{00000000-0005-0000-0000-0000A07C0000}"/>
    <cellStyle name="LS Input Lookup Label 3 2 2 2 3 2" xfId="31923" xr:uid="{00000000-0005-0000-0000-0000A17C0000}"/>
    <cellStyle name="LS Input Lookup Label 3 2 2 2 3 3" xfId="31924" xr:uid="{00000000-0005-0000-0000-0000A27C0000}"/>
    <cellStyle name="LS Input Lookup Label 3 2 2 2 3 4" xfId="31925" xr:uid="{00000000-0005-0000-0000-0000A37C0000}"/>
    <cellStyle name="LS Input Lookup Label 3 2 2 2 3 5" xfId="31926" xr:uid="{00000000-0005-0000-0000-0000A47C0000}"/>
    <cellStyle name="LS Input Lookup Label 3 2 2 2 3 6" xfId="31927" xr:uid="{00000000-0005-0000-0000-0000A57C0000}"/>
    <cellStyle name="LS Input Lookup Label 3 2 2 2 3 7" xfId="31928" xr:uid="{00000000-0005-0000-0000-0000A67C0000}"/>
    <cellStyle name="LS Input Lookup Label 3 2 2 2 3 8" xfId="31929" xr:uid="{00000000-0005-0000-0000-0000A77C0000}"/>
    <cellStyle name="LS Input Lookup Label 3 2 2 2 3 9" xfId="31930" xr:uid="{00000000-0005-0000-0000-0000A87C0000}"/>
    <cellStyle name="LS Input Lookup Label 3 2 2 2 4" xfId="31931" xr:uid="{00000000-0005-0000-0000-0000A97C0000}"/>
    <cellStyle name="LS Input Lookup Label 3 2 2 2 5" xfId="31932" xr:uid="{00000000-0005-0000-0000-0000AA7C0000}"/>
    <cellStyle name="LS Input Lookup Label 3 2 2 2 6" xfId="31933" xr:uid="{00000000-0005-0000-0000-0000AB7C0000}"/>
    <cellStyle name="LS Input Lookup Label 3 2 2 2 7" xfId="31934" xr:uid="{00000000-0005-0000-0000-0000AC7C0000}"/>
    <cellStyle name="LS Input Lookup Label 3 2 2 2 8" xfId="31935" xr:uid="{00000000-0005-0000-0000-0000AD7C0000}"/>
    <cellStyle name="LS Input Lookup Label 3 2 2 2 9" xfId="31936" xr:uid="{00000000-0005-0000-0000-0000AE7C0000}"/>
    <cellStyle name="LS Input Lookup Label 3 2 2 3" xfId="31937" xr:uid="{00000000-0005-0000-0000-0000AF7C0000}"/>
    <cellStyle name="LS Input Lookup Label 3 2 2 3 10" xfId="31938" xr:uid="{00000000-0005-0000-0000-0000B07C0000}"/>
    <cellStyle name="LS Input Lookup Label 3 2 2 3 2" xfId="31939" xr:uid="{00000000-0005-0000-0000-0000B17C0000}"/>
    <cellStyle name="LS Input Lookup Label 3 2 2 3 2 2" xfId="31940" xr:uid="{00000000-0005-0000-0000-0000B27C0000}"/>
    <cellStyle name="LS Input Lookup Label 3 2 2 3 2 3" xfId="31941" xr:uid="{00000000-0005-0000-0000-0000B37C0000}"/>
    <cellStyle name="LS Input Lookup Label 3 2 2 3 2 4" xfId="31942" xr:uid="{00000000-0005-0000-0000-0000B47C0000}"/>
    <cellStyle name="LS Input Lookup Label 3 2 2 3 2 5" xfId="31943" xr:uid="{00000000-0005-0000-0000-0000B57C0000}"/>
    <cellStyle name="LS Input Lookup Label 3 2 2 3 2 6" xfId="31944" xr:uid="{00000000-0005-0000-0000-0000B67C0000}"/>
    <cellStyle name="LS Input Lookup Label 3 2 2 3 2 7" xfId="31945" xr:uid="{00000000-0005-0000-0000-0000B77C0000}"/>
    <cellStyle name="LS Input Lookup Label 3 2 2 3 2 8" xfId="31946" xr:uid="{00000000-0005-0000-0000-0000B87C0000}"/>
    <cellStyle name="LS Input Lookup Label 3 2 2 3 2 9" xfId="31947" xr:uid="{00000000-0005-0000-0000-0000B97C0000}"/>
    <cellStyle name="LS Input Lookup Label 3 2 2 3 3" xfId="31948" xr:uid="{00000000-0005-0000-0000-0000BA7C0000}"/>
    <cellStyle name="LS Input Lookup Label 3 2 2 3 4" xfId="31949" xr:uid="{00000000-0005-0000-0000-0000BB7C0000}"/>
    <cellStyle name="LS Input Lookup Label 3 2 2 3 5" xfId="31950" xr:uid="{00000000-0005-0000-0000-0000BC7C0000}"/>
    <cellStyle name="LS Input Lookup Label 3 2 2 3 6" xfId="31951" xr:uid="{00000000-0005-0000-0000-0000BD7C0000}"/>
    <cellStyle name="LS Input Lookup Label 3 2 2 3 7" xfId="31952" xr:uid="{00000000-0005-0000-0000-0000BE7C0000}"/>
    <cellStyle name="LS Input Lookup Label 3 2 2 3 8" xfId="31953" xr:uid="{00000000-0005-0000-0000-0000BF7C0000}"/>
    <cellStyle name="LS Input Lookup Label 3 2 2 3 9" xfId="31954" xr:uid="{00000000-0005-0000-0000-0000C07C0000}"/>
    <cellStyle name="LS Input Lookup Label 3 2 2 4" xfId="31955" xr:uid="{00000000-0005-0000-0000-0000C17C0000}"/>
    <cellStyle name="LS Input Lookup Label 3 2 2 4 2" xfId="31956" xr:uid="{00000000-0005-0000-0000-0000C27C0000}"/>
    <cellStyle name="LS Input Lookup Label 3 2 2 4 3" xfId="31957" xr:uid="{00000000-0005-0000-0000-0000C37C0000}"/>
    <cellStyle name="LS Input Lookup Label 3 2 2 4 4" xfId="31958" xr:uid="{00000000-0005-0000-0000-0000C47C0000}"/>
    <cellStyle name="LS Input Lookup Label 3 2 2 4 5" xfId="31959" xr:uid="{00000000-0005-0000-0000-0000C57C0000}"/>
    <cellStyle name="LS Input Lookup Label 3 2 2 4 6" xfId="31960" xr:uid="{00000000-0005-0000-0000-0000C67C0000}"/>
    <cellStyle name="LS Input Lookup Label 3 2 2 4 7" xfId="31961" xr:uid="{00000000-0005-0000-0000-0000C77C0000}"/>
    <cellStyle name="LS Input Lookup Label 3 2 2 4 8" xfId="31962" xr:uid="{00000000-0005-0000-0000-0000C87C0000}"/>
    <cellStyle name="LS Input Lookup Label 3 2 2 4 9" xfId="31963" xr:uid="{00000000-0005-0000-0000-0000C97C0000}"/>
    <cellStyle name="LS Input Lookup Label 3 2 2 5" xfId="31964" xr:uid="{00000000-0005-0000-0000-0000CA7C0000}"/>
    <cellStyle name="LS Input Lookup Label 3 2 2 6" xfId="31965" xr:uid="{00000000-0005-0000-0000-0000CB7C0000}"/>
    <cellStyle name="LS Input Lookup Label 3 2 2 7" xfId="31966" xr:uid="{00000000-0005-0000-0000-0000CC7C0000}"/>
    <cellStyle name="LS Input Lookup Label 3 2 2 8" xfId="31967" xr:uid="{00000000-0005-0000-0000-0000CD7C0000}"/>
    <cellStyle name="LS Input Lookup Label 3 2 2 9" xfId="31968" xr:uid="{00000000-0005-0000-0000-0000CE7C0000}"/>
    <cellStyle name="LS Input Lookup Label 3 2 3" xfId="31969" xr:uid="{00000000-0005-0000-0000-0000CF7C0000}"/>
    <cellStyle name="LS Input Lookup Label 3 2 3 10" xfId="31970" xr:uid="{00000000-0005-0000-0000-0000D07C0000}"/>
    <cellStyle name="LS Input Lookup Label 3 2 3 11" xfId="31971" xr:uid="{00000000-0005-0000-0000-0000D17C0000}"/>
    <cellStyle name="LS Input Lookup Label 3 2 3 2" xfId="31972" xr:uid="{00000000-0005-0000-0000-0000D27C0000}"/>
    <cellStyle name="LS Input Lookup Label 3 2 3 2 10" xfId="31973" xr:uid="{00000000-0005-0000-0000-0000D37C0000}"/>
    <cellStyle name="LS Input Lookup Label 3 2 3 2 2" xfId="31974" xr:uid="{00000000-0005-0000-0000-0000D47C0000}"/>
    <cellStyle name="LS Input Lookup Label 3 2 3 2 2 2" xfId="31975" xr:uid="{00000000-0005-0000-0000-0000D57C0000}"/>
    <cellStyle name="LS Input Lookup Label 3 2 3 2 2 3" xfId="31976" xr:uid="{00000000-0005-0000-0000-0000D67C0000}"/>
    <cellStyle name="LS Input Lookup Label 3 2 3 2 2 4" xfId="31977" xr:uid="{00000000-0005-0000-0000-0000D77C0000}"/>
    <cellStyle name="LS Input Lookup Label 3 2 3 2 2 5" xfId="31978" xr:uid="{00000000-0005-0000-0000-0000D87C0000}"/>
    <cellStyle name="LS Input Lookup Label 3 2 3 2 2 6" xfId="31979" xr:uid="{00000000-0005-0000-0000-0000D97C0000}"/>
    <cellStyle name="LS Input Lookup Label 3 2 3 2 2 7" xfId="31980" xr:uid="{00000000-0005-0000-0000-0000DA7C0000}"/>
    <cellStyle name="LS Input Lookup Label 3 2 3 2 2 8" xfId="31981" xr:uid="{00000000-0005-0000-0000-0000DB7C0000}"/>
    <cellStyle name="LS Input Lookup Label 3 2 3 2 2 9" xfId="31982" xr:uid="{00000000-0005-0000-0000-0000DC7C0000}"/>
    <cellStyle name="LS Input Lookup Label 3 2 3 2 3" xfId="31983" xr:uid="{00000000-0005-0000-0000-0000DD7C0000}"/>
    <cellStyle name="LS Input Lookup Label 3 2 3 2 4" xfId="31984" xr:uid="{00000000-0005-0000-0000-0000DE7C0000}"/>
    <cellStyle name="LS Input Lookup Label 3 2 3 2 5" xfId="31985" xr:uid="{00000000-0005-0000-0000-0000DF7C0000}"/>
    <cellStyle name="LS Input Lookup Label 3 2 3 2 6" xfId="31986" xr:uid="{00000000-0005-0000-0000-0000E07C0000}"/>
    <cellStyle name="LS Input Lookup Label 3 2 3 2 7" xfId="31987" xr:uid="{00000000-0005-0000-0000-0000E17C0000}"/>
    <cellStyle name="LS Input Lookup Label 3 2 3 2 8" xfId="31988" xr:uid="{00000000-0005-0000-0000-0000E27C0000}"/>
    <cellStyle name="LS Input Lookup Label 3 2 3 2 9" xfId="31989" xr:uid="{00000000-0005-0000-0000-0000E37C0000}"/>
    <cellStyle name="LS Input Lookup Label 3 2 3 3" xfId="31990" xr:uid="{00000000-0005-0000-0000-0000E47C0000}"/>
    <cellStyle name="LS Input Lookup Label 3 2 3 3 2" xfId="31991" xr:uid="{00000000-0005-0000-0000-0000E57C0000}"/>
    <cellStyle name="LS Input Lookup Label 3 2 3 3 3" xfId="31992" xr:uid="{00000000-0005-0000-0000-0000E67C0000}"/>
    <cellStyle name="LS Input Lookup Label 3 2 3 3 4" xfId="31993" xr:uid="{00000000-0005-0000-0000-0000E77C0000}"/>
    <cellStyle name="LS Input Lookup Label 3 2 3 3 5" xfId="31994" xr:uid="{00000000-0005-0000-0000-0000E87C0000}"/>
    <cellStyle name="LS Input Lookup Label 3 2 3 3 6" xfId="31995" xr:uid="{00000000-0005-0000-0000-0000E97C0000}"/>
    <cellStyle name="LS Input Lookup Label 3 2 3 3 7" xfId="31996" xr:uid="{00000000-0005-0000-0000-0000EA7C0000}"/>
    <cellStyle name="LS Input Lookup Label 3 2 3 3 8" xfId="31997" xr:uid="{00000000-0005-0000-0000-0000EB7C0000}"/>
    <cellStyle name="LS Input Lookup Label 3 2 3 3 9" xfId="31998" xr:uid="{00000000-0005-0000-0000-0000EC7C0000}"/>
    <cellStyle name="LS Input Lookup Label 3 2 3 4" xfId="31999" xr:uid="{00000000-0005-0000-0000-0000ED7C0000}"/>
    <cellStyle name="LS Input Lookup Label 3 2 3 5" xfId="32000" xr:uid="{00000000-0005-0000-0000-0000EE7C0000}"/>
    <cellStyle name="LS Input Lookup Label 3 2 3 6" xfId="32001" xr:uid="{00000000-0005-0000-0000-0000EF7C0000}"/>
    <cellStyle name="LS Input Lookup Label 3 2 3 7" xfId="32002" xr:uid="{00000000-0005-0000-0000-0000F07C0000}"/>
    <cellStyle name="LS Input Lookup Label 3 2 3 8" xfId="32003" xr:uid="{00000000-0005-0000-0000-0000F17C0000}"/>
    <cellStyle name="LS Input Lookup Label 3 2 3 9" xfId="32004" xr:uid="{00000000-0005-0000-0000-0000F27C0000}"/>
    <cellStyle name="LS Input Lookup Label 3 2 4" xfId="32005" xr:uid="{00000000-0005-0000-0000-0000F37C0000}"/>
    <cellStyle name="LS Input Lookup Label 3 2 4 10" xfId="32006" xr:uid="{00000000-0005-0000-0000-0000F47C0000}"/>
    <cellStyle name="LS Input Lookup Label 3 2 4 2" xfId="32007" xr:uid="{00000000-0005-0000-0000-0000F57C0000}"/>
    <cellStyle name="LS Input Lookup Label 3 2 4 2 2" xfId="32008" xr:uid="{00000000-0005-0000-0000-0000F67C0000}"/>
    <cellStyle name="LS Input Lookup Label 3 2 4 2 3" xfId="32009" xr:uid="{00000000-0005-0000-0000-0000F77C0000}"/>
    <cellStyle name="LS Input Lookup Label 3 2 4 2 4" xfId="32010" xr:uid="{00000000-0005-0000-0000-0000F87C0000}"/>
    <cellStyle name="LS Input Lookup Label 3 2 4 2 5" xfId="32011" xr:uid="{00000000-0005-0000-0000-0000F97C0000}"/>
    <cellStyle name="LS Input Lookup Label 3 2 4 2 6" xfId="32012" xr:uid="{00000000-0005-0000-0000-0000FA7C0000}"/>
    <cellStyle name="LS Input Lookup Label 3 2 4 2 7" xfId="32013" xr:uid="{00000000-0005-0000-0000-0000FB7C0000}"/>
    <cellStyle name="LS Input Lookup Label 3 2 4 2 8" xfId="32014" xr:uid="{00000000-0005-0000-0000-0000FC7C0000}"/>
    <cellStyle name="LS Input Lookup Label 3 2 4 2 9" xfId="32015" xr:uid="{00000000-0005-0000-0000-0000FD7C0000}"/>
    <cellStyle name="LS Input Lookup Label 3 2 4 3" xfId="32016" xr:uid="{00000000-0005-0000-0000-0000FE7C0000}"/>
    <cellStyle name="LS Input Lookup Label 3 2 4 4" xfId="32017" xr:uid="{00000000-0005-0000-0000-0000FF7C0000}"/>
    <cellStyle name="LS Input Lookup Label 3 2 4 5" xfId="32018" xr:uid="{00000000-0005-0000-0000-0000007D0000}"/>
    <cellStyle name="LS Input Lookup Label 3 2 4 6" xfId="32019" xr:uid="{00000000-0005-0000-0000-0000017D0000}"/>
    <cellStyle name="LS Input Lookup Label 3 2 4 7" xfId="32020" xr:uid="{00000000-0005-0000-0000-0000027D0000}"/>
    <cellStyle name="LS Input Lookup Label 3 2 4 8" xfId="32021" xr:uid="{00000000-0005-0000-0000-0000037D0000}"/>
    <cellStyle name="LS Input Lookup Label 3 2 4 9" xfId="32022" xr:uid="{00000000-0005-0000-0000-0000047D0000}"/>
    <cellStyle name="LS Input Lookup Label 3 2 5" xfId="32023" xr:uid="{00000000-0005-0000-0000-0000057D0000}"/>
    <cellStyle name="LS Input Lookup Label 3 2 5 2" xfId="32024" xr:uid="{00000000-0005-0000-0000-0000067D0000}"/>
    <cellStyle name="LS Input Lookup Label 3 2 5 3" xfId="32025" xr:uid="{00000000-0005-0000-0000-0000077D0000}"/>
    <cellStyle name="LS Input Lookup Label 3 2 5 4" xfId="32026" xr:uid="{00000000-0005-0000-0000-0000087D0000}"/>
    <cellStyle name="LS Input Lookup Label 3 2 5 5" xfId="32027" xr:uid="{00000000-0005-0000-0000-0000097D0000}"/>
    <cellStyle name="LS Input Lookup Label 3 2 5 6" xfId="32028" xr:uid="{00000000-0005-0000-0000-00000A7D0000}"/>
    <cellStyle name="LS Input Lookup Label 3 2 5 7" xfId="32029" xr:uid="{00000000-0005-0000-0000-00000B7D0000}"/>
    <cellStyle name="LS Input Lookup Label 3 2 5 8" xfId="32030" xr:uid="{00000000-0005-0000-0000-00000C7D0000}"/>
    <cellStyle name="LS Input Lookup Label 3 2 5 9" xfId="32031" xr:uid="{00000000-0005-0000-0000-00000D7D0000}"/>
    <cellStyle name="LS Input Lookup Label 3 2 6" xfId="32032" xr:uid="{00000000-0005-0000-0000-00000E7D0000}"/>
    <cellStyle name="LS Input Lookup Label 3 2 7" xfId="32033" xr:uid="{00000000-0005-0000-0000-00000F7D0000}"/>
    <cellStyle name="LS Input Lookup Label 3 2 8" xfId="32034" xr:uid="{00000000-0005-0000-0000-0000107D0000}"/>
    <cellStyle name="LS Input Lookup Label 3 2 9" xfId="32035" xr:uid="{00000000-0005-0000-0000-0000117D0000}"/>
    <cellStyle name="LS Input Lookup Label 3 3" xfId="32036" xr:uid="{00000000-0005-0000-0000-0000127D0000}"/>
    <cellStyle name="LS Input Lookup Label 3 3 10" xfId="32037" xr:uid="{00000000-0005-0000-0000-0000137D0000}"/>
    <cellStyle name="LS Input Lookup Label 3 3 11" xfId="32038" xr:uid="{00000000-0005-0000-0000-0000147D0000}"/>
    <cellStyle name="LS Input Lookup Label 3 3 12" xfId="32039" xr:uid="{00000000-0005-0000-0000-0000157D0000}"/>
    <cellStyle name="LS Input Lookup Label 3 3 2" xfId="32040" xr:uid="{00000000-0005-0000-0000-0000167D0000}"/>
    <cellStyle name="LS Input Lookup Label 3 3 2 10" xfId="32041" xr:uid="{00000000-0005-0000-0000-0000177D0000}"/>
    <cellStyle name="LS Input Lookup Label 3 3 2 11" xfId="32042" xr:uid="{00000000-0005-0000-0000-0000187D0000}"/>
    <cellStyle name="LS Input Lookup Label 3 3 2 2" xfId="32043" xr:uid="{00000000-0005-0000-0000-0000197D0000}"/>
    <cellStyle name="LS Input Lookup Label 3 3 2 2 10" xfId="32044" xr:uid="{00000000-0005-0000-0000-00001A7D0000}"/>
    <cellStyle name="LS Input Lookup Label 3 3 2 2 2" xfId="32045" xr:uid="{00000000-0005-0000-0000-00001B7D0000}"/>
    <cellStyle name="LS Input Lookup Label 3 3 2 2 2 2" xfId="32046" xr:uid="{00000000-0005-0000-0000-00001C7D0000}"/>
    <cellStyle name="LS Input Lookup Label 3 3 2 2 2 3" xfId="32047" xr:uid="{00000000-0005-0000-0000-00001D7D0000}"/>
    <cellStyle name="LS Input Lookup Label 3 3 2 2 2 4" xfId="32048" xr:uid="{00000000-0005-0000-0000-00001E7D0000}"/>
    <cellStyle name="LS Input Lookup Label 3 3 2 2 2 5" xfId="32049" xr:uid="{00000000-0005-0000-0000-00001F7D0000}"/>
    <cellStyle name="LS Input Lookup Label 3 3 2 2 2 6" xfId="32050" xr:uid="{00000000-0005-0000-0000-0000207D0000}"/>
    <cellStyle name="LS Input Lookup Label 3 3 2 2 2 7" xfId="32051" xr:uid="{00000000-0005-0000-0000-0000217D0000}"/>
    <cellStyle name="LS Input Lookup Label 3 3 2 2 2 8" xfId="32052" xr:uid="{00000000-0005-0000-0000-0000227D0000}"/>
    <cellStyle name="LS Input Lookup Label 3 3 2 2 2 9" xfId="32053" xr:uid="{00000000-0005-0000-0000-0000237D0000}"/>
    <cellStyle name="LS Input Lookup Label 3 3 2 2 3" xfId="32054" xr:uid="{00000000-0005-0000-0000-0000247D0000}"/>
    <cellStyle name="LS Input Lookup Label 3 3 2 2 4" xfId="32055" xr:uid="{00000000-0005-0000-0000-0000257D0000}"/>
    <cellStyle name="LS Input Lookup Label 3 3 2 2 5" xfId="32056" xr:uid="{00000000-0005-0000-0000-0000267D0000}"/>
    <cellStyle name="LS Input Lookup Label 3 3 2 2 6" xfId="32057" xr:uid="{00000000-0005-0000-0000-0000277D0000}"/>
    <cellStyle name="LS Input Lookup Label 3 3 2 2 7" xfId="32058" xr:uid="{00000000-0005-0000-0000-0000287D0000}"/>
    <cellStyle name="LS Input Lookup Label 3 3 2 2 8" xfId="32059" xr:uid="{00000000-0005-0000-0000-0000297D0000}"/>
    <cellStyle name="LS Input Lookup Label 3 3 2 2 9" xfId="32060" xr:uid="{00000000-0005-0000-0000-00002A7D0000}"/>
    <cellStyle name="LS Input Lookup Label 3 3 2 3" xfId="32061" xr:uid="{00000000-0005-0000-0000-00002B7D0000}"/>
    <cellStyle name="LS Input Lookup Label 3 3 2 3 2" xfId="32062" xr:uid="{00000000-0005-0000-0000-00002C7D0000}"/>
    <cellStyle name="LS Input Lookup Label 3 3 2 3 3" xfId="32063" xr:uid="{00000000-0005-0000-0000-00002D7D0000}"/>
    <cellStyle name="LS Input Lookup Label 3 3 2 3 4" xfId="32064" xr:uid="{00000000-0005-0000-0000-00002E7D0000}"/>
    <cellStyle name="LS Input Lookup Label 3 3 2 3 5" xfId="32065" xr:uid="{00000000-0005-0000-0000-00002F7D0000}"/>
    <cellStyle name="LS Input Lookup Label 3 3 2 3 6" xfId="32066" xr:uid="{00000000-0005-0000-0000-0000307D0000}"/>
    <cellStyle name="LS Input Lookup Label 3 3 2 3 7" xfId="32067" xr:uid="{00000000-0005-0000-0000-0000317D0000}"/>
    <cellStyle name="LS Input Lookup Label 3 3 2 3 8" xfId="32068" xr:uid="{00000000-0005-0000-0000-0000327D0000}"/>
    <cellStyle name="LS Input Lookup Label 3 3 2 3 9" xfId="32069" xr:uid="{00000000-0005-0000-0000-0000337D0000}"/>
    <cellStyle name="LS Input Lookup Label 3 3 2 4" xfId="32070" xr:uid="{00000000-0005-0000-0000-0000347D0000}"/>
    <cellStyle name="LS Input Lookup Label 3 3 2 5" xfId="32071" xr:uid="{00000000-0005-0000-0000-0000357D0000}"/>
    <cellStyle name="LS Input Lookup Label 3 3 2 6" xfId="32072" xr:uid="{00000000-0005-0000-0000-0000367D0000}"/>
    <cellStyle name="LS Input Lookup Label 3 3 2 7" xfId="32073" xr:uid="{00000000-0005-0000-0000-0000377D0000}"/>
    <cellStyle name="LS Input Lookup Label 3 3 2 8" xfId="32074" xr:uid="{00000000-0005-0000-0000-0000387D0000}"/>
    <cellStyle name="LS Input Lookup Label 3 3 2 9" xfId="32075" xr:uid="{00000000-0005-0000-0000-0000397D0000}"/>
    <cellStyle name="LS Input Lookup Label 3 3 3" xfId="32076" xr:uid="{00000000-0005-0000-0000-00003A7D0000}"/>
    <cellStyle name="LS Input Lookup Label 3 3 3 10" xfId="32077" xr:uid="{00000000-0005-0000-0000-00003B7D0000}"/>
    <cellStyle name="LS Input Lookup Label 3 3 3 2" xfId="32078" xr:uid="{00000000-0005-0000-0000-00003C7D0000}"/>
    <cellStyle name="LS Input Lookup Label 3 3 3 2 2" xfId="32079" xr:uid="{00000000-0005-0000-0000-00003D7D0000}"/>
    <cellStyle name="LS Input Lookup Label 3 3 3 2 3" xfId="32080" xr:uid="{00000000-0005-0000-0000-00003E7D0000}"/>
    <cellStyle name="LS Input Lookup Label 3 3 3 2 4" xfId="32081" xr:uid="{00000000-0005-0000-0000-00003F7D0000}"/>
    <cellStyle name="LS Input Lookup Label 3 3 3 2 5" xfId="32082" xr:uid="{00000000-0005-0000-0000-0000407D0000}"/>
    <cellStyle name="LS Input Lookup Label 3 3 3 2 6" xfId="32083" xr:uid="{00000000-0005-0000-0000-0000417D0000}"/>
    <cellStyle name="LS Input Lookup Label 3 3 3 2 7" xfId="32084" xr:uid="{00000000-0005-0000-0000-0000427D0000}"/>
    <cellStyle name="LS Input Lookup Label 3 3 3 2 8" xfId="32085" xr:uid="{00000000-0005-0000-0000-0000437D0000}"/>
    <cellStyle name="LS Input Lookup Label 3 3 3 2 9" xfId="32086" xr:uid="{00000000-0005-0000-0000-0000447D0000}"/>
    <cellStyle name="LS Input Lookup Label 3 3 3 3" xfId="32087" xr:uid="{00000000-0005-0000-0000-0000457D0000}"/>
    <cellStyle name="LS Input Lookup Label 3 3 3 4" xfId="32088" xr:uid="{00000000-0005-0000-0000-0000467D0000}"/>
    <cellStyle name="LS Input Lookup Label 3 3 3 5" xfId="32089" xr:uid="{00000000-0005-0000-0000-0000477D0000}"/>
    <cellStyle name="LS Input Lookup Label 3 3 3 6" xfId="32090" xr:uid="{00000000-0005-0000-0000-0000487D0000}"/>
    <cellStyle name="LS Input Lookup Label 3 3 3 7" xfId="32091" xr:uid="{00000000-0005-0000-0000-0000497D0000}"/>
    <cellStyle name="LS Input Lookup Label 3 3 3 8" xfId="32092" xr:uid="{00000000-0005-0000-0000-00004A7D0000}"/>
    <cellStyle name="LS Input Lookup Label 3 3 3 9" xfId="32093" xr:uid="{00000000-0005-0000-0000-00004B7D0000}"/>
    <cellStyle name="LS Input Lookup Label 3 3 4" xfId="32094" xr:uid="{00000000-0005-0000-0000-00004C7D0000}"/>
    <cellStyle name="LS Input Lookup Label 3 3 4 2" xfId="32095" xr:uid="{00000000-0005-0000-0000-00004D7D0000}"/>
    <cellStyle name="LS Input Lookup Label 3 3 4 3" xfId="32096" xr:uid="{00000000-0005-0000-0000-00004E7D0000}"/>
    <cellStyle name="LS Input Lookup Label 3 3 4 4" xfId="32097" xr:uid="{00000000-0005-0000-0000-00004F7D0000}"/>
    <cellStyle name="LS Input Lookup Label 3 3 4 5" xfId="32098" xr:uid="{00000000-0005-0000-0000-0000507D0000}"/>
    <cellStyle name="LS Input Lookup Label 3 3 4 6" xfId="32099" xr:uid="{00000000-0005-0000-0000-0000517D0000}"/>
    <cellStyle name="LS Input Lookup Label 3 3 4 7" xfId="32100" xr:uid="{00000000-0005-0000-0000-0000527D0000}"/>
    <cellStyle name="LS Input Lookup Label 3 3 4 8" xfId="32101" xr:uid="{00000000-0005-0000-0000-0000537D0000}"/>
    <cellStyle name="LS Input Lookup Label 3 3 4 9" xfId="32102" xr:uid="{00000000-0005-0000-0000-0000547D0000}"/>
    <cellStyle name="LS Input Lookup Label 3 3 5" xfId="32103" xr:uid="{00000000-0005-0000-0000-0000557D0000}"/>
    <cellStyle name="LS Input Lookup Label 3 3 6" xfId="32104" xr:uid="{00000000-0005-0000-0000-0000567D0000}"/>
    <cellStyle name="LS Input Lookup Label 3 3 7" xfId="32105" xr:uid="{00000000-0005-0000-0000-0000577D0000}"/>
    <cellStyle name="LS Input Lookup Label 3 3 8" xfId="32106" xr:uid="{00000000-0005-0000-0000-0000587D0000}"/>
    <cellStyle name="LS Input Lookup Label 3 3 9" xfId="32107" xr:uid="{00000000-0005-0000-0000-0000597D0000}"/>
    <cellStyle name="LS Input Lookup Label 3 4" xfId="32108" xr:uid="{00000000-0005-0000-0000-00005A7D0000}"/>
    <cellStyle name="LS Input Lookup Label 3 4 10" xfId="32109" xr:uid="{00000000-0005-0000-0000-00005B7D0000}"/>
    <cellStyle name="LS Input Lookup Label 3 4 11" xfId="32110" xr:uid="{00000000-0005-0000-0000-00005C7D0000}"/>
    <cellStyle name="LS Input Lookup Label 3 4 12" xfId="32111" xr:uid="{00000000-0005-0000-0000-00005D7D0000}"/>
    <cellStyle name="LS Input Lookup Label 3 4 2" xfId="32112" xr:uid="{00000000-0005-0000-0000-00005E7D0000}"/>
    <cellStyle name="LS Input Lookup Label 3 4 2 10" xfId="32113" xr:uid="{00000000-0005-0000-0000-00005F7D0000}"/>
    <cellStyle name="LS Input Lookup Label 3 4 2 11" xfId="32114" xr:uid="{00000000-0005-0000-0000-0000607D0000}"/>
    <cellStyle name="LS Input Lookup Label 3 4 2 2" xfId="32115" xr:uid="{00000000-0005-0000-0000-0000617D0000}"/>
    <cellStyle name="LS Input Lookup Label 3 4 2 2 10" xfId="32116" xr:uid="{00000000-0005-0000-0000-0000627D0000}"/>
    <cellStyle name="LS Input Lookup Label 3 4 2 2 2" xfId="32117" xr:uid="{00000000-0005-0000-0000-0000637D0000}"/>
    <cellStyle name="LS Input Lookup Label 3 4 2 2 2 2" xfId="32118" xr:uid="{00000000-0005-0000-0000-0000647D0000}"/>
    <cellStyle name="LS Input Lookup Label 3 4 2 2 2 3" xfId="32119" xr:uid="{00000000-0005-0000-0000-0000657D0000}"/>
    <cellStyle name="LS Input Lookup Label 3 4 2 2 2 4" xfId="32120" xr:uid="{00000000-0005-0000-0000-0000667D0000}"/>
    <cellStyle name="LS Input Lookup Label 3 4 2 2 2 5" xfId="32121" xr:uid="{00000000-0005-0000-0000-0000677D0000}"/>
    <cellStyle name="LS Input Lookup Label 3 4 2 2 2 6" xfId="32122" xr:uid="{00000000-0005-0000-0000-0000687D0000}"/>
    <cellStyle name="LS Input Lookup Label 3 4 2 2 2 7" xfId="32123" xr:uid="{00000000-0005-0000-0000-0000697D0000}"/>
    <cellStyle name="LS Input Lookup Label 3 4 2 2 2 8" xfId="32124" xr:uid="{00000000-0005-0000-0000-00006A7D0000}"/>
    <cellStyle name="LS Input Lookup Label 3 4 2 2 2 9" xfId="32125" xr:uid="{00000000-0005-0000-0000-00006B7D0000}"/>
    <cellStyle name="LS Input Lookup Label 3 4 2 2 3" xfId="32126" xr:uid="{00000000-0005-0000-0000-00006C7D0000}"/>
    <cellStyle name="LS Input Lookup Label 3 4 2 2 4" xfId="32127" xr:uid="{00000000-0005-0000-0000-00006D7D0000}"/>
    <cellStyle name="LS Input Lookup Label 3 4 2 2 5" xfId="32128" xr:uid="{00000000-0005-0000-0000-00006E7D0000}"/>
    <cellStyle name="LS Input Lookup Label 3 4 2 2 6" xfId="32129" xr:uid="{00000000-0005-0000-0000-00006F7D0000}"/>
    <cellStyle name="LS Input Lookup Label 3 4 2 2 7" xfId="32130" xr:uid="{00000000-0005-0000-0000-0000707D0000}"/>
    <cellStyle name="LS Input Lookup Label 3 4 2 2 8" xfId="32131" xr:uid="{00000000-0005-0000-0000-0000717D0000}"/>
    <cellStyle name="LS Input Lookup Label 3 4 2 2 9" xfId="32132" xr:uid="{00000000-0005-0000-0000-0000727D0000}"/>
    <cellStyle name="LS Input Lookup Label 3 4 2 3" xfId="32133" xr:uid="{00000000-0005-0000-0000-0000737D0000}"/>
    <cellStyle name="LS Input Lookup Label 3 4 2 3 2" xfId="32134" xr:uid="{00000000-0005-0000-0000-0000747D0000}"/>
    <cellStyle name="LS Input Lookup Label 3 4 2 3 3" xfId="32135" xr:uid="{00000000-0005-0000-0000-0000757D0000}"/>
    <cellStyle name="LS Input Lookup Label 3 4 2 3 4" xfId="32136" xr:uid="{00000000-0005-0000-0000-0000767D0000}"/>
    <cellStyle name="LS Input Lookup Label 3 4 2 3 5" xfId="32137" xr:uid="{00000000-0005-0000-0000-0000777D0000}"/>
    <cellStyle name="LS Input Lookup Label 3 4 2 3 6" xfId="32138" xr:uid="{00000000-0005-0000-0000-0000787D0000}"/>
    <cellStyle name="LS Input Lookup Label 3 4 2 3 7" xfId="32139" xr:uid="{00000000-0005-0000-0000-0000797D0000}"/>
    <cellStyle name="LS Input Lookup Label 3 4 2 3 8" xfId="32140" xr:uid="{00000000-0005-0000-0000-00007A7D0000}"/>
    <cellStyle name="LS Input Lookup Label 3 4 2 3 9" xfId="32141" xr:uid="{00000000-0005-0000-0000-00007B7D0000}"/>
    <cellStyle name="LS Input Lookup Label 3 4 2 4" xfId="32142" xr:uid="{00000000-0005-0000-0000-00007C7D0000}"/>
    <cellStyle name="LS Input Lookup Label 3 4 2 5" xfId="32143" xr:uid="{00000000-0005-0000-0000-00007D7D0000}"/>
    <cellStyle name="LS Input Lookup Label 3 4 2 6" xfId="32144" xr:uid="{00000000-0005-0000-0000-00007E7D0000}"/>
    <cellStyle name="LS Input Lookup Label 3 4 2 7" xfId="32145" xr:uid="{00000000-0005-0000-0000-00007F7D0000}"/>
    <cellStyle name="LS Input Lookup Label 3 4 2 8" xfId="32146" xr:uid="{00000000-0005-0000-0000-0000807D0000}"/>
    <cellStyle name="LS Input Lookup Label 3 4 2 9" xfId="32147" xr:uid="{00000000-0005-0000-0000-0000817D0000}"/>
    <cellStyle name="LS Input Lookup Label 3 4 3" xfId="32148" xr:uid="{00000000-0005-0000-0000-0000827D0000}"/>
    <cellStyle name="LS Input Lookup Label 3 4 3 10" xfId="32149" xr:uid="{00000000-0005-0000-0000-0000837D0000}"/>
    <cellStyle name="LS Input Lookup Label 3 4 3 2" xfId="32150" xr:uid="{00000000-0005-0000-0000-0000847D0000}"/>
    <cellStyle name="LS Input Lookup Label 3 4 3 2 2" xfId="32151" xr:uid="{00000000-0005-0000-0000-0000857D0000}"/>
    <cellStyle name="LS Input Lookup Label 3 4 3 2 3" xfId="32152" xr:uid="{00000000-0005-0000-0000-0000867D0000}"/>
    <cellStyle name="LS Input Lookup Label 3 4 3 2 4" xfId="32153" xr:uid="{00000000-0005-0000-0000-0000877D0000}"/>
    <cellStyle name="LS Input Lookup Label 3 4 3 2 5" xfId="32154" xr:uid="{00000000-0005-0000-0000-0000887D0000}"/>
    <cellStyle name="LS Input Lookup Label 3 4 3 2 6" xfId="32155" xr:uid="{00000000-0005-0000-0000-0000897D0000}"/>
    <cellStyle name="LS Input Lookup Label 3 4 3 2 7" xfId="32156" xr:uid="{00000000-0005-0000-0000-00008A7D0000}"/>
    <cellStyle name="LS Input Lookup Label 3 4 3 2 8" xfId="32157" xr:uid="{00000000-0005-0000-0000-00008B7D0000}"/>
    <cellStyle name="LS Input Lookup Label 3 4 3 2 9" xfId="32158" xr:uid="{00000000-0005-0000-0000-00008C7D0000}"/>
    <cellStyle name="LS Input Lookup Label 3 4 3 3" xfId="32159" xr:uid="{00000000-0005-0000-0000-00008D7D0000}"/>
    <cellStyle name="LS Input Lookup Label 3 4 3 4" xfId="32160" xr:uid="{00000000-0005-0000-0000-00008E7D0000}"/>
    <cellStyle name="LS Input Lookup Label 3 4 3 5" xfId="32161" xr:uid="{00000000-0005-0000-0000-00008F7D0000}"/>
    <cellStyle name="LS Input Lookup Label 3 4 3 6" xfId="32162" xr:uid="{00000000-0005-0000-0000-0000907D0000}"/>
    <cellStyle name="LS Input Lookup Label 3 4 3 7" xfId="32163" xr:uid="{00000000-0005-0000-0000-0000917D0000}"/>
    <cellStyle name="LS Input Lookup Label 3 4 3 8" xfId="32164" xr:uid="{00000000-0005-0000-0000-0000927D0000}"/>
    <cellStyle name="LS Input Lookup Label 3 4 3 9" xfId="32165" xr:uid="{00000000-0005-0000-0000-0000937D0000}"/>
    <cellStyle name="LS Input Lookup Label 3 4 4" xfId="32166" xr:uid="{00000000-0005-0000-0000-0000947D0000}"/>
    <cellStyle name="LS Input Lookup Label 3 4 4 2" xfId="32167" xr:uid="{00000000-0005-0000-0000-0000957D0000}"/>
    <cellStyle name="LS Input Lookup Label 3 4 4 3" xfId="32168" xr:uid="{00000000-0005-0000-0000-0000967D0000}"/>
    <cellStyle name="LS Input Lookup Label 3 4 4 4" xfId="32169" xr:uid="{00000000-0005-0000-0000-0000977D0000}"/>
    <cellStyle name="LS Input Lookup Label 3 4 4 5" xfId="32170" xr:uid="{00000000-0005-0000-0000-0000987D0000}"/>
    <cellStyle name="LS Input Lookup Label 3 4 4 6" xfId="32171" xr:uid="{00000000-0005-0000-0000-0000997D0000}"/>
    <cellStyle name="LS Input Lookup Label 3 4 4 7" xfId="32172" xr:uid="{00000000-0005-0000-0000-00009A7D0000}"/>
    <cellStyle name="LS Input Lookup Label 3 4 4 8" xfId="32173" xr:uid="{00000000-0005-0000-0000-00009B7D0000}"/>
    <cellStyle name="LS Input Lookup Label 3 4 4 9" xfId="32174" xr:uid="{00000000-0005-0000-0000-00009C7D0000}"/>
    <cellStyle name="LS Input Lookup Label 3 4 5" xfId="32175" xr:uid="{00000000-0005-0000-0000-00009D7D0000}"/>
    <cellStyle name="LS Input Lookup Label 3 4 6" xfId="32176" xr:uid="{00000000-0005-0000-0000-00009E7D0000}"/>
    <cellStyle name="LS Input Lookup Label 3 4 7" xfId="32177" xr:uid="{00000000-0005-0000-0000-00009F7D0000}"/>
    <cellStyle name="LS Input Lookup Label 3 4 8" xfId="32178" xr:uid="{00000000-0005-0000-0000-0000A07D0000}"/>
    <cellStyle name="LS Input Lookup Label 3 4 9" xfId="32179" xr:uid="{00000000-0005-0000-0000-0000A17D0000}"/>
    <cellStyle name="LS Input Lookup Label 3 5" xfId="32180" xr:uid="{00000000-0005-0000-0000-0000A27D0000}"/>
    <cellStyle name="LS Input Lookup Label 3 5 10" xfId="32181" xr:uid="{00000000-0005-0000-0000-0000A37D0000}"/>
    <cellStyle name="LS Input Lookup Label 3 5 11" xfId="32182" xr:uid="{00000000-0005-0000-0000-0000A47D0000}"/>
    <cellStyle name="LS Input Lookup Label 3 5 2" xfId="32183" xr:uid="{00000000-0005-0000-0000-0000A57D0000}"/>
    <cellStyle name="LS Input Lookup Label 3 5 2 10" xfId="32184" xr:uid="{00000000-0005-0000-0000-0000A67D0000}"/>
    <cellStyle name="LS Input Lookup Label 3 5 2 2" xfId="32185" xr:uid="{00000000-0005-0000-0000-0000A77D0000}"/>
    <cellStyle name="LS Input Lookup Label 3 5 2 2 2" xfId="32186" xr:uid="{00000000-0005-0000-0000-0000A87D0000}"/>
    <cellStyle name="LS Input Lookup Label 3 5 2 2 3" xfId="32187" xr:uid="{00000000-0005-0000-0000-0000A97D0000}"/>
    <cellStyle name="LS Input Lookup Label 3 5 2 2 4" xfId="32188" xr:uid="{00000000-0005-0000-0000-0000AA7D0000}"/>
    <cellStyle name="LS Input Lookup Label 3 5 2 2 5" xfId="32189" xr:uid="{00000000-0005-0000-0000-0000AB7D0000}"/>
    <cellStyle name="LS Input Lookup Label 3 5 2 2 6" xfId="32190" xr:uid="{00000000-0005-0000-0000-0000AC7D0000}"/>
    <cellStyle name="LS Input Lookup Label 3 5 2 2 7" xfId="32191" xr:uid="{00000000-0005-0000-0000-0000AD7D0000}"/>
    <cellStyle name="LS Input Lookup Label 3 5 2 2 8" xfId="32192" xr:uid="{00000000-0005-0000-0000-0000AE7D0000}"/>
    <cellStyle name="LS Input Lookup Label 3 5 2 2 9" xfId="32193" xr:uid="{00000000-0005-0000-0000-0000AF7D0000}"/>
    <cellStyle name="LS Input Lookup Label 3 5 2 3" xfId="32194" xr:uid="{00000000-0005-0000-0000-0000B07D0000}"/>
    <cellStyle name="LS Input Lookup Label 3 5 2 4" xfId="32195" xr:uid="{00000000-0005-0000-0000-0000B17D0000}"/>
    <cellStyle name="LS Input Lookup Label 3 5 2 5" xfId="32196" xr:uid="{00000000-0005-0000-0000-0000B27D0000}"/>
    <cellStyle name="LS Input Lookup Label 3 5 2 6" xfId="32197" xr:uid="{00000000-0005-0000-0000-0000B37D0000}"/>
    <cellStyle name="LS Input Lookup Label 3 5 2 7" xfId="32198" xr:uid="{00000000-0005-0000-0000-0000B47D0000}"/>
    <cellStyle name="LS Input Lookup Label 3 5 2 8" xfId="32199" xr:uid="{00000000-0005-0000-0000-0000B57D0000}"/>
    <cellStyle name="LS Input Lookup Label 3 5 2 9" xfId="32200" xr:uid="{00000000-0005-0000-0000-0000B67D0000}"/>
    <cellStyle name="LS Input Lookup Label 3 5 3" xfId="32201" xr:uid="{00000000-0005-0000-0000-0000B77D0000}"/>
    <cellStyle name="LS Input Lookup Label 3 5 3 2" xfId="32202" xr:uid="{00000000-0005-0000-0000-0000B87D0000}"/>
    <cellStyle name="LS Input Lookup Label 3 5 3 3" xfId="32203" xr:uid="{00000000-0005-0000-0000-0000B97D0000}"/>
    <cellStyle name="LS Input Lookup Label 3 5 3 4" xfId="32204" xr:uid="{00000000-0005-0000-0000-0000BA7D0000}"/>
    <cellStyle name="LS Input Lookup Label 3 5 3 5" xfId="32205" xr:uid="{00000000-0005-0000-0000-0000BB7D0000}"/>
    <cellStyle name="LS Input Lookup Label 3 5 3 6" xfId="32206" xr:uid="{00000000-0005-0000-0000-0000BC7D0000}"/>
    <cellStyle name="LS Input Lookup Label 3 5 3 7" xfId="32207" xr:uid="{00000000-0005-0000-0000-0000BD7D0000}"/>
    <cellStyle name="LS Input Lookup Label 3 5 3 8" xfId="32208" xr:uid="{00000000-0005-0000-0000-0000BE7D0000}"/>
    <cellStyle name="LS Input Lookup Label 3 5 3 9" xfId="32209" xr:uid="{00000000-0005-0000-0000-0000BF7D0000}"/>
    <cellStyle name="LS Input Lookup Label 3 5 4" xfId="32210" xr:uid="{00000000-0005-0000-0000-0000C07D0000}"/>
    <cellStyle name="LS Input Lookup Label 3 5 5" xfId="32211" xr:uid="{00000000-0005-0000-0000-0000C17D0000}"/>
    <cellStyle name="LS Input Lookup Label 3 5 6" xfId="32212" xr:uid="{00000000-0005-0000-0000-0000C27D0000}"/>
    <cellStyle name="LS Input Lookup Label 3 5 7" xfId="32213" xr:uid="{00000000-0005-0000-0000-0000C37D0000}"/>
    <cellStyle name="LS Input Lookup Label 3 5 8" xfId="32214" xr:uid="{00000000-0005-0000-0000-0000C47D0000}"/>
    <cellStyle name="LS Input Lookup Label 3 5 9" xfId="32215" xr:uid="{00000000-0005-0000-0000-0000C57D0000}"/>
    <cellStyle name="LS Input Lookup Label 3 6" xfId="32216" xr:uid="{00000000-0005-0000-0000-0000C67D0000}"/>
    <cellStyle name="LS Input Lookup Label 3 6 10" xfId="32217" xr:uid="{00000000-0005-0000-0000-0000C77D0000}"/>
    <cellStyle name="LS Input Lookup Label 3 6 2" xfId="32218" xr:uid="{00000000-0005-0000-0000-0000C87D0000}"/>
    <cellStyle name="LS Input Lookup Label 3 6 2 2" xfId="32219" xr:uid="{00000000-0005-0000-0000-0000C97D0000}"/>
    <cellStyle name="LS Input Lookup Label 3 6 2 3" xfId="32220" xr:uid="{00000000-0005-0000-0000-0000CA7D0000}"/>
    <cellStyle name="LS Input Lookup Label 3 6 2 4" xfId="32221" xr:uid="{00000000-0005-0000-0000-0000CB7D0000}"/>
    <cellStyle name="LS Input Lookup Label 3 6 2 5" xfId="32222" xr:uid="{00000000-0005-0000-0000-0000CC7D0000}"/>
    <cellStyle name="LS Input Lookup Label 3 6 2 6" xfId="32223" xr:uid="{00000000-0005-0000-0000-0000CD7D0000}"/>
    <cellStyle name="LS Input Lookup Label 3 6 2 7" xfId="32224" xr:uid="{00000000-0005-0000-0000-0000CE7D0000}"/>
    <cellStyle name="LS Input Lookup Label 3 6 2 8" xfId="32225" xr:uid="{00000000-0005-0000-0000-0000CF7D0000}"/>
    <cellStyle name="LS Input Lookup Label 3 6 2 9" xfId="32226" xr:uid="{00000000-0005-0000-0000-0000D07D0000}"/>
    <cellStyle name="LS Input Lookup Label 3 6 3" xfId="32227" xr:uid="{00000000-0005-0000-0000-0000D17D0000}"/>
    <cellStyle name="LS Input Lookup Label 3 6 4" xfId="32228" xr:uid="{00000000-0005-0000-0000-0000D27D0000}"/>
    <cellStyle name="LS Input Lookup Label 3 6 5" xfId="32229" xr:uid="{00000000-0005-0000-0000-0000D37D0000}"/>
    <cellStyle name="LS Input Lookup Label 3 6 6" xfId="32230" xr:uid="{00000000-0005-0000-0000-0000D47D0000}"/>
    <cellStyle name="LS Input Lookup Label 3 6 7" xfId="32231" xr:uid="{00000000-0005-0000-0000-0000D57D0000}"/>
    <cellStyle name="LS Input Lookup Label 3 6 8" xfId="32232" xr:uid="{00000000-0005-0000-0000-0000D67D0000}"/>
    <cellStyle name="LS Input Lookup Label 3 6 9" xfId="32233" xr:uid="{00000000-0005-0000-0000-0000D77D0000}"/>
    <cellStyle name="LS Input Lookup Label 3 7" xfId="32234" xr:uid="{00000000-0005-0000-0000-0000D87D0000}"/>
    <cellStyle name="LS Input Lookup Label 3 7 2" xfId="32235" xr:uid="{00000000-0005-0000-0000-0000D97D0000}"/>
    <cellStyle name="LS Input Lookup Label 3 7 3" xfId="32236" xr:uid="{00000000-0005-0000-0000-0000DA7D0000}"/>
    <cellStyle name="LS Input Lookup Label 3 7 4" xfId="32237" xr:uid="{00000000-0005-0000-0000-0000DB7D0000}"/>
    <cellStyle name="LS Input Lookup Label 3 7 5" xfId="32238" xr:uid="{00000000-0005-0000-0000-0000DC7D0000}"/>
    <cellStyle name="LS Input Lookup Label 3 7 6" xfId="32239" xr:uid="{00000000-0005-0000-0000-0000DD7D0000}"/>
    <cellStyle name="LS Input Lookup Label 3 7 7" xfId="32240" xr:uid="{00000000-0005-0000-0000-0000DE7D0000}"/>
    <cellStyle name="LS Input Lookup Label 3 7 8" xfId="32241" xr:uid="{00000000-0005-0000-0000-0000DF7D0000}"/>
    <cellStyle name="LS Input Lookup Label 3 7 9" xfId="32242" xr:uid="{00000000-0005-0000-0000-0000E07D0000}"/>
    <cellStyle name="LS Input Lookup Label 3 8" xfId="32243" xr:uid="{00000000-0005-0000-0000-0000E17D0000}"/>
    <cellStyle name="LS Input Lookup Label 3 9" xfId="32244" xr:uid="{00000000-0005-0000-0000-0000E27D0000}"/>
    <cellStyle name="LS Input Lookup Label 4" xfId="32245" xr:uid="{00000000-0005-0000-0000-0000E37D0000}"/>
    <cellStyle name="LS Input Lookup Label 4 10" xfId="32246" xr:uid="{00000000-0005-0000-0000-0000E47D0000}"/>
    <cellStyle name="LS Input Lookup Label 4 11" xfId="32247" xr:uid="{00000000-0005-0000-0000-0000E57D0000}"/>
    <cellStyle name="LS Input Lookup Label 4 12" xfId="32248" xr:uid="{00000000-0005-0000-0000-0000E67D0000}"/>
    <cellStyle name="LS Input Lookup Label 4 2" xfId="32249" xr:uid="{00000000-0005-0000-0000-0000E77D0000}"/>
    <cellStyle name="LS Input Lookup Label 4 2 10" xfId="32250" xr:uid="{00000000-0005-0000-0000-0000E87D0000}"/>
    <cellStyle name="LS Input Lookup Label 4 2 11" xfId="32251" xr:uid="{00000000-0005-0000-0000-0000E97D0000}"/>
    <cellStyle name="LS Input Lookup Label 4 2 2" xfId="32252" xr:uid="{00000000-0005-0000-0000-0000EA7D0000}"/>
    <cellStyle name="LS Input Lookup Label 4 2 2 10" xfId="32253" xr:uid="{00000000-0005-0000-0000-0000EB7D0000}"/>
    <cellStyle name="LS Input Lookup Label 4 2 2 2" xfId="32254" xr:uid="{00000000-0005-0000-0000-0000EC7D0000}"/>
    <cellStyle name="LS Input Lookup Label 4 2 2 2 2" xfId="32255" xr:uid="{00000000-0005-0000-0000-0000ED7D0000}"/>
    <cellStyle name="LS Input Lookup Label 4 2 2 2 3" xfId="32256" xr:uid="{00000000-0005-0000-0000-0000EE7D0000}"/>
    <cellStyle name="LS Input Lookup Label 4 2 2 2 4" xfId="32257" xr:uid="{00000000-0005-0000-0000-0000EF7D0000}"/>
    <cellStyle name="LS Input Lookup Label 4 2 2 2 5" xfId="32258" xr:uid="{00000000-0005-0000-0000-0000F07D0000}"/>
    <cellStyle name="LS Input Lookup Label 4 2 2 2 6" xfId="32259" xr:uid="{00000000-0005-0000-0000-0000F17D0000}"/>
    <cellStyle name="LS Input Lookup Label 4 2 2 2 7" xfId="32260" xr:uid="{00000000-0005-0000-0000-0000F27D0000}"/>
    <cellStyle name="LS Input Lookup Label 4 2 2 2 8" xfId="32261" xr:uid="{00000000-0005-0000-0000-0000F37D0000}"/>
    <cellStyle name="LS Input Lookup Label 4 2 2 2 9" xfId="32262" xr:uid="{00000000-0005-0000-0000-0000F47D0000}"/>
    <cellStyle name="LS Input Lookup Label 4 2 2 3" xfId="32263" xr:uid="{00000000-0005-0000-0000-0000F57D0000}"/>
    <cellStyle name="LS Input Lookup Label 4 2 2 4" xfId="32264" xr:uid="{00000000-0005-0000-0000-0000F67D0000}"/>
    <cellStyle name="LS Input Lookup Label 4 2 2 5" xfId="32265" xr:uid="{00000000-0005-0000-0000-0000F77D0000}"/>
    <cellStyle name="LS Input Lookup Label 4 2 2 6" xfId="32266" xr:uid="{00000000-0005-0000-0000-0000F87D0000}"/>
    <cellStyle name="LS Input Lookup Label 4 2 2 7" xfId="32267" xr:uid="{00000000-0005-0000-0000-0000F97D0000}"/>
    <cellStyle name="LS Input Lookup Label 4 2 2 8" xfId="32268" xr:uid="{00000000-0005-0000-0000-0000FA7D0000}"/>
    <cellStyle name="LS Input Lookup Label 4 2 2 9" xfId="32269" xr:uid="{00000000-0005-0000-0000-0000FB7D0000}"/>
    <cellStyle name="LS Input Lookup Label 4 2 3" xfId="32270" xr:uid="{00000000-0005-0000-0000-0000FC7D0000}"/>
    <cellStyle name="LS Input Lookup Label 4 2 3 2" xfId="32271" xr:uid="{00000000-0005-0000-0000-0000FD7D0000}"/>
    <cellStyle name="LS Input Lookup Label 4 2 3 3" xfId="32272" xr:uid="{00000000-0005-0000-0000-0000FE7D0000}"/>
    <cellStyle name="LS Input Lookup Label 4 2 3 4" xfId="32273" xr:uid="{00000000-0005-0000-0000-0000FF7D0000}"/>
    <cellStyle name="LS Input Lookup Label 4 2 3 5" xfId="32274" xr:uid="{00000000-0005-0000-0000-0000007E0000}"/>
    <cellStyle name="LS Input Lookup Label 4 2 3 6" xfId="32275" xr:uid="{00000000-0005-0000-0000-0000017E0000}"/>
    <cellStyle name="LS Input Lookup Label 4 2 3 7" xfId="32276" xr:uid="{00000000-0005-0000-0000-0000027E0000}"/>
    <cellStyle name="LS Input Lookup Label 4 2 3 8" xfId="32277" xr:uid="{00000000-0005-0000-0000-0000037E0000}"/>
    <cellStyle name="LS Input Lookup Label 4 2 3 9" xfId="32278" xr:uid="{00000000-0005-0000-0000-0000047E0000}"/>
    <cellStyle name="LS Input Lookup Label 4 2 4" xfId="32279" xr:uid="{00000000-0005-0000-0000-0000057E0000}"/>
    <cellStyle name="LS Input Lookup Label 4 2 5" xfId="32280" xr:uid="{00000000-0005-0000-0000-0000067E0000}"/>
    <cellStyle name="LS Input Lookup Label 4 2 6" xfId="32281" xr:uid="{00000000-0005-0000-0000-0000077E0000}"/>
    <cellStyle name="LS Input Lookup Label 4 2 7" xfId="32282" xr:uid="{00000000-0005-0000-0000-0000087E0000}"/>
    <cellStyle name="LS Input Lookup Label 4 2 8" xfId="32283" xr:uid="{00000000-0005-0000-0000-0000097E0000}"/>
    <cellStyle name="LS Input Lookup Label 4 2 9" xfId="32284" xr:uid="{00000000-0005-0000-0000-00000A7E0000}"/>
    <cellStyle name="LS Input Lookup Label 4 3" xfId="32285" xr:uid="{00000000-0005-0000-0000-00000B7E0000}"/>
    <cellStyle name="LS Input Lookup Label 4 3 10" xfId="32286" xr:uid="{00000000-0005-0000-0000-00000C7E0000}"/>
    <cellStyle name="LS Input Lookup Label 4 3 2" xfId="32287" xr:uid="{00000000-0005-0000-0000-00000D7E0000}"/>
    <cellStyle name="LS Input Lookup Label 4 3 2 2" xfId="32288" xr:uid="{00000000-0005-0000-0000-00000E7E0000}"/>
    <cellStyle name="LS Input Lookup Label 4 3 2 3" xfId="32289" xr:uid="{00000000-0005-0000-0000-00000F7E0000}"/>
    <cellStyle name="LS Input Lookup Label 4 3 2 4" xfId="32290" xr:uid="{00000000-0005-0000-0000-0000107E0000}"/>
    <cellStyle name="LS Input Lookup Label 4 3 2 5" xfId="32291" xr:uid="{00000000-0005-0000-0000-0000117E0000}"/>
    <cellStyle name="LS Input Lookup Label 4 3 2 6" xfId="32292" xr:uid="{00000000-0005-0000-0000-0000127E0000}"/>
    <cellStyle name="LS Input Lookup Label 4 3 2 7" xfId="32293" xr:uid="{00000000-0005-0000-0000-0000137E0000}"/>
    <cellStyle name="LS Input Lookup Label 4 3 2 8" xfId="32294" xr:uid="{00000000-0005-0000-0000-0000147E0000}"/>
    <cellStyle name="LS Input Lookup Label 4 3 2 9" xfId="32295" xr:uid="{00000000-0005-0000-0000-0000157E0000}"/>
    <cellStyle name="LS Input Lookup Label 4 3 3" xfId="32296" xr:uid="{00000000-0005-0000-0000-0000167E0000}"/>
    <cellStyle name="LS Input Lookup Label 4 3 4" xfId="32297" xr:uid="{00000000-0005-0000-0000-0000177E0000}"/>
    <cellStyle name="LS Input Lookup Label 4 3 5" xfId="32298" xr:uid="{00000000-0005-0000-0000-0000187E0000}"/>
    <cellStyle name="LS Input Lookup Label 4 3 6" xfId="32299" xr:uid="{00000000-0005-0000-0000-0000197E0000}"/>
    <cellStyle name="LS Input Lookup Label 4 3 7" xfId="32300" xr:uid="{00000000-0005-0000-0000-00001A7E0000}"/>
    <cellStyle name="LS Input Lookup Label 4 3 8" xfId="32301" xr:uid="{00000000-0005-0000-0000-00001B7E0000}"/>
    <cellStyle name="LS Input Lookup Label 4 3 9" xfId="32302" xr:uid="{00000000-0005-0000-0000-00001C7E0000}"/>
    <cellStyle name="LS Input Lookup Label 4 4" xfId="32303" xr:uid="{00000000-0005-0000-0000-00001D7E0000}"/>
    <cellStyle name="LS Input Lookup Label 4 4 2" xfId="32304" xr:uid="{00000000-0005-0000-0000-00001E7E0000}"/>
    <cellStyle name="LS Input Lookup Label 4 4 3" xfId="32305" xr:uid="{00000000-0005-0000-0000-00001F7E0000}"/>
    <cellStyle name="LS Input Lookup Label 4 4 4" xfId="32306" xr:uid="{00000000-0005-0000-0000-0000207E0000}"/>
    <cellStyle name="LS Input Lookup Label 4 4 5" xfId="32307" xr:uid="{00000000-0005-0000-0000-0000217E0000}"/>
    <cellStyle name="LS Input Lookup Label 4 4 6" xfId="32308" xr:uid="{00000000-0005-0000-0000-0000227E0000}"/>
    <cellStyle name="LS Input Lookup Label 4 4 7" xfId="32309" xr:uid="{00000000-0005-0000-0000-0000237E0000}"/>
    <cellStyle name="LS Input Lookup Label 4 4 8" xfId="32310" xr:uid="{00000000-0005-0000-0000-0000247E0000}"/>
    <cellStyle name="LS Input Lookup Label 4 4 9" xfId="32311" xr:uid="{00000000-0005-0000-0000-0000257E0000}"/>
    <cellStyle name="LS Input Lookup Label 4 5" xfId="32312" xr:uid="{00000000-0005-0000-0000-0000267E0000}"/>
    <cellStyle name="LS Input Lookup Label 4 6" xfId="32313" xr:uid="{00000000-0005-0000-0000-0000277E0000}"/>
    <cellStyle name="LS Input Lookup Label 4 7" xfId="32314" xr:uid="{00000000-0005-0000-0000-0000287E0000}"/>
    <cellStyle name="LS Input Lookup Label 4 8" xfId="32315" xr:uid="{00000000-0005-0000-0000-0000297E0000}"/>
    <cellStyle name="LS Input Lookup Label 4 9" xfId="32316" xr:uid="{00000000-0005-0000-0000-00002A7E0000}"/>
    <cellStyle name="LS Input Lookup Label 5" xfId="32317" xr:uid="{00000000-0005-0000-0000-00002B7E0000}"/>
    <cellStyle name="LS Input Lookup Label 5 10" xfId="32318" xr:uid="{00000000-0005-0000-0000-00002C7E0000}"/>
    <cellStyle name="LS Input Lookup Label 5 11" xfId="32319" xr:uid="{00000000-0005-0000-0000-00002D7E0000}"/>
    <cellStyle name="LS Input Lookup Label 5 12" xfId="32320" xr:uid="{00000000-0005-0000-0000-00002E7E0000}"/>
    <cellStyle name="LS Input Lookup Label 5 2" xfId="32321" xr:uid="{00000000-0005-0000-0000-00002F7E0000}"/>
    <cellStyle name="LS Input Lookup Label 5 2 10" xfId="32322" xr:uid="{00000000-0005-0000-0000-0000307E0000}"/>
    <cellStyle name="LS Input Lookup Label 5 2 11" xfId="32323" xr:uid="{00000000-0005-0000-0000-0000317E0000}"/>
    <cellStyle name="LS Input Lookup Label 5 2 2" xfId="32324" xr:uid="{00000000-0005-0000-0000-0000327E0000}"/>
    <cellStyle name="LS Input Lookup Label 5 2 2 10" xfId="32325" xr:uid="{00000000-0005-0000-0000-0000337E0000}"/>
    <cellStyle name="LS Input Lookup Label 5 2 2 2" xfId="32326" xr:uid="{00000000-0005-0000-0000-0000347E0000}"/>
    <cellStyle name="LS Input Lookup Label 5 2 2 2 2" xfId="32327" xr:uid="{00000000-0005-0000-0000-0000357E0000}"/>
    <cellStyle name="LS Input Lookup Label 5 2 2 2 3" xfId="32328" xr:uid="{00000000-0005-0000-0000-0000367E0000}"/>
    <cellStyle name="LS Input Lookup Label 5 2 2 2 4" xfId="32329" xr:uid="{00000000-0005-0000-0000-0000377E0000}"/>
    <cellStyle name="LS Input Lookup Label 5 2 2 2 5" xfId="32330" xr:uid="{00000000-0005-0000-0000-0000387E0000}"/>
    <cellStyle name="LS Input Lookup Label 5 2 2 2 6" xfId="32331" xr:uid="{00000000-0005-0000-0000-0000397E0000}"/>
    <cellStyle name="LS Input Lookup Label 5 2 2 2 7" xfId="32332" xr:uid="{00000000-0005-0000-0000-00003A7E0000}"/>
    <cellStyle name="LS Input Lookup Label 5 2 2 2 8" xfId="32333" xr:uid="{00000000-0005-0000-0000-00003B7E0000}"/>
    <cellStyle name="LS Input Lookup Label 5 2 2 2 9" xfId="32334" xr:uid="{00000000-0005-0000-0000-00003C7E0000}"/>
    <cellStyle name="LS Input Lookup Label 5 2 2 3" xfId="32335" xr:uid="{00000000-0005-0000-0000-00003D7E0000}"/>
    <cellStyle name="LS Input Lookup Label 5 2 2 4" xfId="32336" xr:uid="{00000000-0005-0000-0000-00003E7E0000}"/>
    <cellStyle name="LS Input Lookup Label 5 2 2 5" xfId="32337" xr:uid="{00000000-0005-0000-0000-00003F7E0000}"/>
    <cellStyle name="LS Input Lookup Label 5 2 2 6" xfId="32338" xr:uid="{00000000-0005-0000-0000-0000407E0000}"/>
    <cellStyle name="LS Input Lookup Label 5 2 2 7" xfId="32339" xr:uid="{00000000-0005-0000-0000-0000417E0000}"/>
    <cellStyle name="LS Input Lookup Label 5 2 2 8" xfId="32340" xr:uid="{00000000-0005-0000-0000-0000427E0000}"/>
    <cellStyle name="LS Input Lookup Label 5 2 2 9" xfId="32341" xr:uid="{00000000-0005-0000-0000-0000437E0000}"/>
    <cellStyle name="LS Input Lookup Label 5 2 3" xfId="32342" xr:uid="{00000000-0005-0000-0000-0000447E0000}"/>
    <cellStyle name="LS Input Lookup Label 5 2 3 2" xfId="32343" xr:uid="{00000000-0005-0000-0000-0000457E0000}"/>
    <cellStyle name="LS Input Lookup Label 5 2 3 3" xfId="32344" xr:uid="{00000000-0005-0000-0000-0000467E0000}"/>
    <cellStyle name="LS Input Lookup Label 5 2 3 4" xfId="32345" xr:uid="{00000000-0005-0000-0000-0000477E0000}"/>
    <cellStyle name="LS Input Lookup Label 5 2 3 5" xfId="32346" xr:uid="{00000000-0005-0000-0000-0000487E0000}"/>
    <cellStyle name="LS Input Lookup Label 5 2 3 6" xfId="32347" xr:uid="{00000000-0005-0000-0000-0000497E0000}"/>
    <cellStyle name="LS Input Lookup Label 5 2 3 7" xfId="32348" xr:uid="{00000000-0005-0000-0000-00004A7E0000}"/>
    <cellStyle name="LS Input Lookup Label 5 2 3 8" xfId="32349" xr:uid="{00000000-0005-0000-0000-00004B7E0000}"/>
    <cellStyle name="LS Input Lookup Label 5 2 3 9" xfId="32350" xr:uid="{00000000-0005-0000-0000-00004C7E0000}"/>
    <cellStyle name="LS Input Lookup Label 5 2 4" xfId="32351" xr:uid="{00000000-0005-0000-0000-00004D7E0000}"/>
    <cellStyle name="LS Input Lookup Label 5 2 5" xfId="32352" xr:uid="{00000000-0005-0000-0000-00004E7E0000}"/>
    <cellStyle name="LS Input Lookup Label 5 2 6" xfId="32353" xr:uid="{00000000-0005-0000-0000-00004F7E0000}"/>
    <cellStyle name="LS Input Lookup Label 5 2 7" xfId="32354" xr:uid="{00000000-0005-0000-0000-0000507E0000}"/>
    <cellStyle name="LS Input Lookup Label 5 2 8" xfId="32355" xr:uid="{00000000-0005-0000-0000-0000517E0000}"/>
    <cellStyle name="LS Input Lookup Label 5 2 9" xfId="32356" xr:uid="{00000000-0005-0000-0000-0000527E0000}"/>
    <cellStyle name="LS Input Lookup Label 5 3" xfId="32357" xr:uid="{00000000-0005-0000-0000-0000537E0000}"/>
    <cellStyle name="LS Input Lookup Label 5 3 10" xfId="32358" xr:uid="{00000000-0005-0000-0000-0000547E0000}"/>
    <cellStyle name="LS Input Lookup Label 5 3 2" xfId="32359" xr:uid="{00000000-0005-0000-0000-0000557E0000}"/>
    <cellStyle name="LS Input Lookup Label 5 3 2 2" xfId="32360" xr:uid="{00000000-0005-0000-0000-0000567E0000}"/>
    <cellStyle name="LS Input Lookup Label 5 3 2 3" xfId="32361" xr:uid="{00000000-0005-0000-0000-0000577E0000}"/>
    <cellStyle name="LS Input Lookup Label 5 3 2 4" xfId="32362" xr:uid="{00000000-0005-0000-0000-0000587E0000}"/>
    <cellStyle name="LS Input Lookup Label 5 3 2 5" xfId="32363" xr:uid="{00000000-0005-0000-0000-0000597E0000}"/>
    <cellStyle name="LS Input Lookup Label 5 3 2 6" xfId="32364" xr:uid="{00000000-0005-0000-0000-00005A7E0000}"/>
    <cellStyle name="LS Input Lookup Label 5 3 2 7" xfId="32365" xr:uid="{00000000-0005-0000-0000-00005B7E0000}"/>
    <cellStyle name="LS Input Lookup Label 5 3 2 8" xfId="32366" xr:uid="{00000000-0005-0000-0000-00005C7E0000}"/>
    <cellStyle name="LS Input Lookup Label 5 3 2 9" xfId="32367" xr:uid="{00000000-0005-0000-0000-00005D7E0000}"/>
    <cellStyle name="LS Input Lookup Label 5 3 3" xfId="32368" xr:uid="{00000000-0005-0000-0000-00005E7E0000}"/>
    <cellStyle name="LS Input Lookup Label 5 3 4" xfId="32369" xr:uid="{00000000-0005-0000-0000-00005F7E0000}"/>
    <cellStyle name="LS Input Lookup Label 5 3 5" xfId="32370" xr:uid="{00000000-0005-0000-0000-0000607E0000}"/>
    <cellStyle name="LS Input Lookup Label 5 3 6" xfId="32371" xr:uid="{00000000-0005-0000-0000-0000617E0000}"/>
    <cellStyle name="LS Input Lookup Label 5 3 7" xfId="32372" xr:uid="{00000000-0005-0000-0000-0000627E0000}"/>
    <cellStyle name="LS Input Lookup Label 5 3 8" xfId="32373" xr:uid="{00000000-0005-0000-0000-0000637E0000}"/>
    <cellStyle name="LS Input Lookup Label 5 3 9" xfId="32374" xr:uid="{00000000-0005-0000-0000-0000647E0000}"/>
    <cellStyle name="LS Input Lookup Label 5 4" xfId="32375" xr:uid="{00000000-0005-0000-0000-0000657E0000}"/>
    <cellStyle name="LS Input Lookup Label 5 4 2" xfId="32376" xr:uid="{00000000-0005-0000-0000-0000667E0000}"/>
    <cellStyle name="LS Input Lookup Label 5 4 3" xfId="32377" xr:uid="{00000000-0005-0000-0000-0000677E0000}"/>
    <cellStyle name="LS Input Lookup Label 5 4 4" xfId="32378" xr:uid="{00000000-0005-0000-0000-0000687E0000}"/>
    <cellStyle name="LS Input Lookup Label 5 4 5" xfId="32379" xr:uid="{00000000-0005-0000-0000-0000697E0000}"/>
    <cellStyle name="LS Input Lookup Label 5 4 6" xfId="32380" xr:uid="{00000000-0005-0000-0000-00006A7E0000}"/>
    <cellStyle name="LS Input Lookup Label 5 4 7" xfId="32381" xr:uid="{00000000-0005-0000-0000-00006B7E0000}"/>
    <cellStyle name="LS Input Lookup Label 5 4 8" xfId="32382" xr:uid="{00000000-0005-0000-0000-00006C7E0000}"/>
    <cellStyle name="LS Input Lookup Label 5 4 9" xfId="32383" xr:uid="{00000000-0005-0000-0000-00006D7E0000}"/>
    <cellStyle name="LS Input Lookup Label 5 5" xfId="32384" xr:uid="{00000000-0005-0000-0000-00006E7E0000}"/>
    <cellStyle name="LS Input Lookup Label 5 6" xfId="32385" xr:uid="{00000000-0005-0000-0000-00006F7E0000}"/>
    <cellStyle name="LS Input Lookup Label 5 7" xfId="32386" xr:uid="{00000000-0005-0000-0000-0000707E0000}"/>
    <cellStyle name="LS Input Lookup Label 5 8" xfId="32387" xr:uid="{00000000-0005-0000-0000-0000717E0000}"/>
    <cellStyle name="LS Input Lookup Label 5 9" xfId="32388" xr:uid="{00000000-0005-0000-0000-0000727E0000}"/>
    <cellStyle name="LS Input Lookup Label 6" xfId="32389" xr:uid="{00000000-0005-0000-0000-0000737E0000}"/>
    <cellStyle name="LS Input Lookup Label 6 10" xfId="32390" xr:uid="{00000000-0005-0000-0000-0000747E0000}"/>
    <cellStyle name="LS Input Lookup Label 6 11" xfId="32391" xr:uid="{00000000-0005-0000-0000-0000757E0000}"/>
    <cellStyle name="LS Input Lookup Label 6 12" xfId="32392" xr:uid="{00000000-0005-0000-0000-0000767E0000}"/>
    <cellStyle name="LS Input Lookup Label 6 2" xfId="32393" xr:uid="{00000000-0005-0000-0000-0000777E0000}"/>
    <cellStyle name="LS Input Lookup Label 6 2 10" xfId="32394" xr:uid="{00000000-0005-0000-0000-0000787E0000}"/>
    <cellStyle name="LS Input Lookup Label 6 2 11" xfId="32395" xr:uid="{00000000-0005-0000-0000-0000797E0000}"/>
    <cellStyle name="LS Input Lookup Label 6 2 2" xfId="32396" xr:uid="{00000000-0005-0000-0000-00007A7E0000}"/>
    <cellStyle name="LS Input Lookup Label 6 2 2 10" xfId="32397" xr:uid="{00000000-0005-0000-0000-00007B7E0000}"/>
    <cellStyle name="LS Input Lookup Label 6 2 2 2" xfId="32398" xr:uid="{00000000-0005-0000-0000-00007C7E0000}"/>
    <cellStyle name="LS Input Lookup Label 6 2 2 2 2" xfId="32399" xr:uid="{00000000-0005-0000-0000-00007D7E0000}"/>
    <cellStyle name="LS Input Lookup Label 6 2 2 2 3" xfId="32400" xr:uid="{00000000-0005-0000-0000-00007E7E0000}"/>
    <cellStyle name="LS Input Lookup Label 6 2 2 2 4" xfId="32401" xr:uid="{00000000-0005-0000-0000-00007F7E0000}"/>
    <cellStyle name="LS Input Lookup Label 6 2 2 2 5" xfId="32402" xr:uid="{00000000-0005-0000-0000-0000807E0000}"/>
    <cellStyle name="LS Input Lookup Label 6 2 2 2 6" xfId="32403" xr:uid="{00000000-0005-0000-0000-0000817E0000}"/>
    <cellStyle name="LS Input Lookup Label 6 2 2 2 7" xfId="32404" xr:uid="{00000000-0005-0000-0000-0000827E0000}"/>
    <cellStyle name="LS Input Lookup Label 6 2 2 2 8" xfId="32405" xr:uid="{00000000-0005-0000-0000-0000837E0000}"/>
    <cellStyle name="LS Input Lookup Label 6 2 2 2 9" xfId="32406" xr:uid="{00000000-0005-0000-0000-0000847E0000}"/>
    <cellStyle name="LS Input Lookup Label 6 2 2 3" xfId="32407" xr:uid="{00000000-0005-0000-0000-0000857E0000}"/>
    <cellStyle name="LS Input Lookup Label 6 2 2 4" xfId="32408" xr:uid="{00000000-0005-0000-0000-0000867E0000}"/>
    <cellStyle name="LS Input Lookup Label 6 2 2 5" xfId="32409" xr:uid="{00000000-0005-0000-0000-0000877E0000}"/>
    <cellStyle name="LS Input Lookup Label 6 2 2 6" xfId="32410" xr:uid="{00000000-0005-0000-0000-0000887E0000}"/>
    <cellStyle name="LS Input Lookup Label 6 2 2 7" xfId="32411" xr:uid="{00000000-0005-0000-0000-0000897E0000}"/>
    <cellStyle name="LS Input Lookup Label 6 2 2 8" xfId="32412" xr:uid="{00000000-0005-0000-0000-00008A7E0000}"/>
    <cellStyle name="LS Input Lookup Label 6 2 2 9" xfId="32413" xr:uid="{00000000-0005-0000-0000-00008B7E0000}"/>
    <cellStyle name="LS Input Lookup Label 6 2 3" xfId="32414" xr:uid="{00000000-0005-0000-0000-00008C7E0000}"/>
    <cellStyle name="LS Input Lookup Label 6 2 3 2" xfId="32415" xr:uid="{00000000-0005-0000-0000-00008D7E0000}"/>
    <cellStyle name="LS Input Lookup Label 6 2 3 3" xfId="32416" xr:uid="{00000000-0005-0000-0000-00008E7E0000}"/>
    <cellStyle name="LS Input Lookup Label 6 2 3 4" xfId="32417" xr:uid="{00000000-0005-0000-0000-00008F7E0000}"/>
    <cellStyle name="LS Input Lookup Label 6 2 3 5" xfId="32418" xr:uid="{00000000-0005-0000-0000-0000907E0000}"/>
    <cellStyle name="LS Input Lookup Label 6 2 3 6" xfId="32419" xr:uid="{00000000-0005-0000-0000-0000917E0000}"/>
    <cellStyle name="LS Input Lookup Label 6 2 3 7" xfId="32420" xr:uid="{00000000-0005-0000-0000-0000927E0000}"/>
    <cellStyle name="LS Input Lookup Label 6 2 3 8" xfId="32421" xr:uid="{00000000-0005-0000-0000-0000937E0000}"/>
    <cellStyle name="LS Input Lookup Label 6 2 3 9" xfId="32422" xr:uid="{00000000-0005-0000-0000-0000947E0000}"/>
    <cellStyle name="LS Input Lookup Label 6 2 4" xfId="32423" xr:uid="{00000000-0005-0000-0000-0000957E0000}"/>
    <cellStyle name="LS Input Lookup Label 6 2 5" xfId="32424" xr:uid="{00000000-0005-0000-0000-0000967E0000}"/>
    <cellStyle name="LS Input Lookup Label 6 2 6" xfId="32425" xr:uid="{00000000-0005-0000-0000-0000977E0000}"/>
    <cellStyle name="LS Input Lookup Label 6 2 7" xfId="32426" xr:uid="{00000000-0005-0000-0000-0000987E0000}"/>
    <cellStyle name="LS Input Lookup Label 6 2 8" xfId="32427" xr:uid="{00000000-0005-0000-0000-0000997E0000}"/>
    <cellStyle name="LS Input Lookup Label 6 2 9" xfId="32428" xr:uid="{00000000-0005-0000-0000-00009A7E0000}"/>
    <cellStyle name="LS Input Lookup Label 6 3" xfId="32429" xr:uid="{00000000-0005-0000-0000-00009B7E0000}"/>
    <cellStyle name="LS Input Lookup Label 6 3 10" xfId="32430" xr:uid="{00000000-0005-0000-0000-00009C7E0000}"/>
    <cellStyle name="LS Input Lookup Label 6 3 2" xfId="32431" xr:uid="{00000000-0005-0000-0000-00009D7E0000}"/>
    <cellStyle name="LS Input Lookup Label 6 3 2 2" xfId="32432" xr:uid="{00000000-0005-0000-0000-00009E7E0000}"/>
    <cellStyle name="LS Input Lookup Label 6 3 2 3" xfId="32433" xr:uid="{00000000-0005-0000-0000-00009F7E0000}"/>
    <cellStyle name="LS Input Lookup Label 6 3 2 4" xfId="32434" xr:uid="{00000000-0005-0000-0000-0000A07E0000}"/>
    <cellStyle name="LS Input Lookup Label 6 3 2 5" xfId="32435" xr:uid="{00000000-0005-0000-0000-0000A17E0000}"/>
    <cellStyle name="LS Input Lookup Label 6 3 2 6" xfId="32436" xr:uid="{00000000-0005-0000-0000-0000A27E0000}"/>
    <cellStyle name="LS Input Lookup Label 6 3 2 7" xfId="32437" xr:uid="{00000000-0005-0000-0000-0000A37E0000}"/>
    <cellStyle name="LS Input Lookup Label 6 3 2 8" xfId="32438" xr:uid="{00000000-0005-0000-0000-0000A47E0000}"/>
    <cellStyle name="LS Input Lookup Label 6 3 2 9" xfId="32439" xr:uid="{00000000-0005-0000-0000-0000A57E0000}"/>
    <cellStyle name="LS Input Lookup Label 6 3 3" xfId="32440" xr:uid="{00000000-0005-0000-0000-0000A67E0000}"/>
    <cellStyle name="LS Input Lookup Label 6 3 4" xfId="32441" xr:uid="{00000000-0005-0000-0000-0000A77E0000}"/>
    <cellStyle name="LS Input Lookup Label 6 3 5" xfId="32442" xr:uid="{00000000-0005-0000-0000-0000A87E0000}"/>
    <cellStyle name="LS Input Lookup Label 6 3 6" xfId="32443" xr:uid="{00000000-0005-0000-0000-0000A97E0000}"/>
    <cellStyle name="LS Input Lookup Label 6 3 7" xfId="32444" xr:uid="{00000000-0005-0000-0000-0000AA7E0000}"/>
    <cellStyle name="LS Input Lookup Label 6 3 8" xfId="32445" xr:uid="{00000000-0005-0000-0000-0000AB7E0000}"/>
    <cellStyle name="LS Input Lookup Label 6 3 9" xfId="32446" xr:uid="{00000000-0005-0000-0000-0000AC7E0000}"/>
    <cellStyle name="LS Input Lookup Label 6 4" xfId="32447" xr:uid="{00000000-0005-0000-0000-0000AD7E0000}"/>
    <cellStyle name="LS Input Lookup Label 6 4 2" xfId="32448" xr:uid="{00000000-0005-0000-0000-0000AE7E0000}"/>
    <cellStyle name="LS Input Lookup Label 6 4 3" xfId="32449" xr:uid="{00000000-0005-0000-0000-0000AF7E0000}"/>
    <cellStyle name="LS Input Lookup Label 6 4 4" xfId="32450" xr:uid="{00000000-0005-0000-0000-0000B07E0000}"/>
    <cellStyle name="LS Input Lookup Label 6 4 5" xfId="32451" xr:uid="{00000000-0005-0000-0000-0000B17E0000}"/>
    <cellStyle name="LS Input Lookup Label 6 4 6" xfId="32452" xr:uid="{00000000-0005-0000-0000-0000B27E0000}"/>
    <cellStyle name="LS Input Lookup Label 6 4 7" xfId="32453" xr:uid="{00000000-0005-0000-0000-0000B37E0000}"/>
    <cellStyle name="LS Input Lookup Label 6 4 8" xfId="32454" xr:uid="{00000000-0005-0000-0000-0000B47E0000}"/>
    <cellStyle name="LS Input Lookup Label 6 4 9" xfId="32455" xr:uid="{00000000-0005-0000-0000-0000B57E0000}"/>
    <cellStyle name="LS Input Lookup Label 6 5" xfId="32456" xr:uid="{00000000-0005-0000-0000-0000B67E0000}"/>
    <cellStyle name="LS Input Lookup Label 6 6" xfId="32457" xr:uid="{00000000-0005-0000-0000-0000B77E0000}"/>
    <cellStyle name="LS Input Lookup Label 6 7" xfId="32458" xr:uid="{00000000-0005-0000-0000-0000B87E0000}"/>
    <cellStyle name="LS Input Lookup Label 6 8" xfId="32459" xr:uid="{00000000-0005-0000-0000-0000B97E0000}"/>
    <cellStyle name="LS Input Lookup Label 6 9" xfId="32460" xr:uid="{00000000-0005-0000-0000-0000BA7E0000}"/>
    <cellStyle name="LS Input Lookup Label 7" xfId="32461" xr:uid="{00000000-0005-0000-0000-0000BB7E0000}"/>
    <cellStyle name="LS Input Lookup Label 7 10" xfId="32462" xr:uid="{00000000-0005-0000-0000-0000BC7E0000}"/>
    <cellStyle name="LS Input Lookup Label 7 11" xfId="32463" xr:uid="{00000000-0005-0000-0000-0000BD7E0000}"/>
    <cellStyle name="LS Input Lookup Label 7 12" xfId="32464" xr:uid="{00000000-0005-0000-0000-0000BE7E0000}"/>
    <cellStyle name="LS Input Lookup Label 7 2" xfId="32465" xr:uid="{00000000-0005-0000-0000-0000BF7E0000}"/>
    <cellStyle name="LS Input Lookup Label 7 2 10" xfId="32466" xr:uid="{00000000-0005-0000-0000-0000C07E0000}"/>
    <cellStyle name="LS Input Lookup Label 7 2 11" xfId="32467" xr:uid="{00000000-0005-0000-0000-0000C17E0000}"/>
    <cellStyle name="LS Input Lookup Label 7 2 2" xfId="32468" xr:uid="{00000000-0005-0000-0000-0000C27E0000}"/>
    <cellStyle name="LS Input Lookup Label 7 2 2 10" xfId="32469" xr:uid="{00000000-0005-0000-0000-0000C37E0000}"/>
    <cellStyle name="LS Input Lookup Label 7 2 2 2" xfId="32470" xr:uid="{00000000-0005-0000-0000-0000C47E0000}"/>
    <cellStyle name="LS Input Lookup Label 7 2 2 2 2" xfId="32471" xr:uid="{00000000-0005-0000-0000-0000C57E0000}"/>
    <cellStyle name="LS Input Lookup Label 7 2 2 2 3" xfId="32472" xr:uid="{00000000-0005-0000-0000-0000C67E0000}"/>
    <cellStyle name="LS Input Lookup Label 7 2 2 2 4" xfId="32473" xr:uid="{00000000-0005-0000-0000-0000C77E0000}"/>
    <cellStyle name="LS Input Lookup Label 7 2 2 2 5" xfId="32474" xr:uid="{00000000-0005-0000-0000-0000C87E0000}"/>
    <cellStyle name="LS Input Lookup Label 7 2 2 2 6" xfId="32475" xr:uid="{00000000-0005-0000-0000-0000C97E0000}"/>
    <cellStyle name="LS Input Lookup Label 7 2 2 2 7" xfId="32476" xr:uid="{00000000-0005-0000-0000-0000CA7E0000}"/>
    <cellStyle name="LS Input Lookup Label 7 2 2 2 8" xfId="32477" xr:uid="{00000000-0005-0000-0000-0000CB7E0000}"/>
    <cellStyle name="LS Input Lookup Label 7 2 2 2 9" xfId="32478" xr:uid="{00000000-0005-0000-0000-0000CC7E0000}"/>
    <cellStyle name="LS Input Lookup Label 7 2 2 3" xfId="32479" xr:uid="{00000000-0005-0000-0000-0000CD7E0000}"/>
    <cellStyle name="LS Input Lookup Label 7 2 2 4" xfId="32480" xr:uid="{00000000-0005-0000-0000-0000CE7E0000}"/>
    <cellStyle name="LS Input Lookup Label 7 2 2 5" xfId="32481" xr:uid="{00000000-0005-0000-0000-0000CF7E0000}"/>
    <cellStyle name="LS Input Lookup Label 7 2 2 6" xfId="32482" xr:uid="{00000000-0005-0000-0000-0000D07E0000}"/>
    <cellStyle name="LS Input Lookup Label 7 2 2 7" xfId="32483" xr:uid="{00000000-0005-0000-0000-0000D17E0000}"/>
    <cellStyle name="LS Input Lookup Label 7 2 2 8" xfId="32484" xr:uid="{00000000-0005-0000-0000-0000D27E0000}"/>
    <cellStyle name="LS Input Lookup Label 7 2 2 9" xfId="32485" xr:uid="{00000000-0005-0000-0000-0000D37E0000}"/>
    <cellStyle name="LS Input Lookup Label 7 2 3" xfId="32486" xr:uid="{00000000-0005-0000-0000-0000D47E0000}"/>
    <cellStyle name="LS Input Lookup Label 7 2 3 2" xfId="32487" xr:uid="{00000000-0005-0000-0000-0000D57E0000}"/>
    <cellStyle name="LS Input Lookup Label 7 2 3 3" xfId="32488" xr:uid="{00000000-0005-0000-0000-0000D67E0000}"/>
    <cellStyle name="LS Input Lookup Label 7 2 3 4" xfId="32489" xr:uid="{00000000-0005-0000-0000-0000D77E0000}"/>
    <cellStyle name="LS Input Lookup Label 7 2 3 5" xfId="32490" xr:uid="{00000000-0005-0000-0000-0000D87E0000}"/>
    <cellStyle name="LS Input Lookup Label 7 2 3 6" xfId="32491" xr:uid="{00000000-0005-0000-0000-0000D97E0000}"/>
    <cellStyle name="LS Input Lookup Label 7 2 3 7" xfId="32492" xr:uid="{00000000-0005-0000-0000-0000DA7E0000}"/>
    <cellStyle name="LS Input Lookup Label 7 2 3 8" xfId="32493" xr:uid="{00000000-0005-0000-0000-0000DB7E0000}"/>
    <cellStyle name="LS Input Lookup Label 7 2 3 9" xfId="32494" xr:uid="{00000000-0005-0000-0000-0000DC7E0000}"/>
    <cellStyle name="LS Input Lookup Label 7 2 4" xfId="32495" xr:uid="{00000000-0005-0000-0000-0000DD7E0000}"/>
    <cellStyle name="LS Input Lookup Label 7 2 5" xfId="32496" xr:uid="{00000000-0005-0000-0000-0000DE7E0000}"/>
    <cellStyle name="LS Input Lookup Label 7 2 6" xfId="32497" xr:uid="{00000000-0005-0000-0000-0000DF7E0000}"/>
    <cellStyle name="LS Input Lookup Label 7 2 7" xfId="32498" xr:uid="{00000000-0005-0000-0000-0000E07E0000}"/>
    <cellStyle name="LS Input Lookup Label 7 2 8" xfId="32499" xr:uid="{00000000-0005-0000-0000-0000E17E0000}"/>
    <cellStyle name="LS Input Lookup Label 7 2 9" xfId="32500" xr:uid="{00000000-0005-0000-0000-0000E27E0000}"/>
    <cellStyle name="LS Input Lookup Label 7 3" xfId="32501" xr:uid="{00000000-0005-0000-0000-0000E37E0000}"/>
    <cellStyle name="LS Input Lookup Label 7 3 10" xfId="32502" xr:uid="{00000000-0005-0000-0000-0000E47E0000}"/>
    <cellStyle name="LS Input Lookup Label 7 3 2" xfId="32503" xr:uid="{00000000-0005-0000-0000-0000E57E0000}"/>
    <cellStyle name="LS Input Lookup Label 7 3 2 2" xfId="32504" xr:uid="{00000000-0005-0000-0000-0000E67E0000}"/>
    <cellStyle name="LS Input Lookup Label 7 3 2 3" xfId="32505" xr:uid="{00000000-0005-0000-0000-0000E77E0000}"/>
    <cellStyle name="LS Input Lookup Label 7 3 2 4" xfId="32506" xr:uid="{00000000-0005-0000-0000-0000E87E0000}"/>
    <cellStyle name="LS Input Lookup Label 7 3 2 5" xfId="32507" xr:uid="{00000000-0005-0000-0000-0000E97E0000}"/>
    <cellStyle name="LS Input Lookup Label 7 3 2 6" xfId="32508" xr:uid="{00000000-0005-0000-0000-0000EA7E0000}"/>
    <cellStyle name="LS Input Lookup Label 7 3 2 7" xfId="32509" xr:uid="{00000000-0005-0000-0000-0000EB7E0000}"/>
    <cellStyle name="LS Input Lookup Label 7 3 2 8" xfId="32510" xr:uid="{00000000-0005-0000-0000-0000EC7E0000}"/>
    <cellStyle name="LS Input Lookup Label 7 3 2 9" xfId="32511" xr:uid="{00000000-0005-0000-0000-0000ED7E0000}"/>
    <cellStyle name="LS Input Lookup Label 7 3 3" xfId="32512" xr:uid="{00000000-0005-0000-0000-0000EE7E0000}"/>
    <cellStyle name="LS Input Lookup Label 7 3 4" xfId="32513" xr:uid="{00000000-0005-0000-0000-0000EF7E0000}"/>
    <cellStyle name="LS Input Lookup Label 7 3 5" xfId="32514" xr:uid="{00000000-0005-0000-0000-0000F07E0000}"/>
    <cellStyle name="LS Input Lookup Label 7 3 6" xfId="32515" xr:uid="{00000000-0005-0000-0000-0000F17E0000}"/>
    <cellStyle name="LS Input Lookup Label 7 3 7" xfId="32516" xr:uid="{00000000-0005-0000-0000-0000F27E0000}"/>
    <cellStyle name="LS Input Lookup Label 7 3 8" xfId="32517" xr:uid="{00000000-0005-0000-0000-0000F37E0000}"/>
    <cellStyle name="LS Input Lookup Label 7 3 9" xfId="32518" xr:uid="{00000000-0005-0000-0000-0000F47E0000}"/>
    <cellStyle name="LS Input Lookup Label 7 4" xfId="32519" xr:uid="{00000000-0005-0000-0000-0000F57E0000}"/>
    <cellStyle name="LS Input Lookup Label 7 4 2" xfId="32520" xr:uid="{00000000-0005-0000-0000-0000F67E0000}"/>
    <cellStyle name="LS Input Lookup Label 7 4 3" xfId="32521" xr:uid="{00000000-0005-0000-0000-0000F77E0000}"/>
    <cellStyle name="LS Input Lookup Label 7 4 4" xfId="32522" xr:uid="{00000000-0005-0000-0000-0000F87E0000}"/>
    <cellStyle name="LS Input Lookup Label 7 4 5" xfId="32523" xr:uid="{00000000-0005-0000-0000-0000F97E0000}"/>
    <cellStyle name="LS Input Lookup Label 7 4 6" xfId="32524" xr:uid="{00000000-0005-0000-0000-0000FA7E0000}"/>
    <cellStyle name="LS Input Lookup Label 7 4 7" xfId="32525" xr:uid="{00000000-0005-0000-0000-0000FB7E0000}"/>
    <cellStyle name="LS Input Lookup Label 7 4 8" xfId="32526" xr:uid="{00000000-0005-0000-0000-0000FC7E0000}"/>
    <cellStyle name="LS Input Lookup Label 7 4 9" xfId="32527" xr:uid="{00000000-0005-0000-0000-0000FD7E0000}"/>
    <cellStyle name="LS Input Lookup Label 7 5" xfId="32528" xr:uid="{00000000-0005-0000-0000-0000FE7E0000}"/>
    <cellStyle name="LS Input Lookup Label 7 6" xfId="32529" xr:uid="{00000000-0005-0000-0000-0000FF7E0000}"/>
    <cellStyle name="LS Input Lookup Label 7 7" xfId="32530" xr:uid="{00000000-0005-0000-0000-0000007F0000}"/>
    <cellStyle name="LS Input Lookup Label 7 8" xfId="32531" xr:uid="{00000000-0005-0000-0000-0000017F0000}"/>
    <cellStyle name="LS Input Lookup Label 7 9" xfId="32532" xr:uid="{00000000-0005-0000-0000-0000027F0000}"/>
    <cellStyle name="LS Input Lookup Label 8" xfId="32533" xr:uid="{00000000-0005-0000-0000-0000037F0000}"/>
    <cellStyle name="LS Input Lookup Label 8 10" xfId="32534" xr:uid="{00000000-0005-0000-0000-0000047F0000}"/>
    <cellStyle name="LS Input Lookup Label 8 11" xfId="32535" xr:uid="{00000000-0005-0000-0000-0000057F0000}"/>
    <cellStyle name="LS Input Lookup Label 8 12" xfId="32536" xr:uid="{00000000-0005-0000-0000-0000067F0000}"/>
    <cellStyle name="LS Input Lookup Label 8 2" xfId="32537" xr:uid="{00000000-0005-0000-0000-0000077F0000}"/>
    <cellStyle name="LS Input Lookup Label 8 2 10" xfId="32538" xr:uid="{00000000-0005-0000-0000-0000087F0000}"/>
    <cellStyle name="LS Input Lookup Label 8 2 11" xfId="32539" xr:uid="{00000000-0005-0000-0000-0000097F0000}"/>
    <cellStyle name="LS Input Lookup Label 8 2 2" xfId="32540" xr:uid="{00000000-0005-0000-0000-00000A7F0000}"/>
    <cellStyle name="LS Input Lookup Label 8 2 2 10" xfId="32541" xr:uid="{00000000-0005-0000-0000-00000B7F0000}"/>
    <cellStyle name="LS Input Lookup Label 8 2 2 2" xfId="32542" xr:uid="{00000000-0005-0000-0000-00000C7F0000}"/>
    <cellStyle name="LS Input Lookup Label 8 2 2 2 2" xfId="32543" xr:uid="{00000000-0005-0000-0000-00000D7F0000}"/>
    <cellStyle name="LS Input Lookup Label 8 2 2 2 3" xfId="32544" xr:uid="{00000000-0005-0000-0000-00000E7F0000}"/>
    <cellStyle name="LS Input Lookup Label 8 2 2 2 4" xfId="32545" xr:uid="{00000000-0005-0000-0000-00000F7F0000}"/>
    <cellStyle name="LS Input Lookup Label 8 2 2 2 5" xfId="32546" xr:uid="{00000000-0005-0000-0000-0000107F0000}"/>
    <cellStyle name="LS Input Lookup Label 8 2 2 2 6" xfId="32547" xr:uid="{00000000-0005-0000-0000-0000117F0000}"/>
    <cellStyle name="LS Input Lookup Label 8 2 2 2 7" xfId="32548" xr:uid="{00000000-0005-0000-0000-0000127F0000}"/>
    <cellStyle name="LS Input Lookup Label 8 2 2 2 8" xfId="32549" xr:uid="{00000000-0005-0000-0000-0000137F0000}"/>
    <cellStyle name="LS Input Lookup Label 8 2 2 2 9" xfId="32550" xr:uid="{00000000-0005-0000-0000-0000147F0000}"/>
    <cellStyle name="LS Input Lookup Label 8 2 2 3" xfId="32551" xr:uid="{00000000-0005-0000-0000-0000157F0000}"/>
    <cellStyle name="LS Input Lookup Label 8 2 2 4" xfId="32552" xr:uid="{00000000-0005-0000-0000-0000167F0000}"/>
    <cellStyle name="LS Input Lookup Label 8 2 2 5" xfId="32553" xr:uid="{00000000-0005-0000-0000-0000177F0000}"/>
    <cellStyle name="LS Input Lookup Label 8 2 2 6" xfId="32554" xr:uid="{00000000-0005-0000-0000-0000187F0000}"/>
    <cellStyle name="LS Input Lookup Label 8 2 2 7" xfId="32555" xr:uid="{00000000-0005-0000-0000-0000197F0000}"/>
    <cellStyle name="LS Input Lookup Label 8 2 2 8" xfId="32556" xr:uid="{00000000-0005-0000-0000-00001A7F0000}"/>
    <cellStyle name="LS Input Lookup Label 8 2 2 9" xfId="32557" xr:uid="{00000000-0005-0000-0000-00001B7F0000}"/>
    <cellStyle name="LS Input Lookup Label 8 2 3" xfId="32558" xr:uid="{00000000-0005-0000-0000-00001C7F0000}"/>
    <cellStyle name="LS Input Lookup Label 8 2 3 2" xfId="32559" xr:uid="{00000000-0005-0000-0000-00001D7F0000}"/>
    <cellStyle name="LS Input Lookup Label 8 2 3 3" xfId="32560" xr:uid="{00000000-0005-0000-0000-00001E7F0000}"/>
    <cellStyle name="LS Input Lookup Label 8 2 3 4" xfId="32561" xr:uid="{00000000-0005-0000-0000-00001F7F0000}"/>
    <cellStyle name="LS Input Lookup Label 8 2 3 5" xfId="32562" xr:uid="{00000000-0005-0000-0000-0000207F0000}"/>
    <cellStyle name="LS Input Lookup Label 8 2 3 6" xfId="32563" xr:uid="{00000000-0005-0000-0000-0000217F0000}"/>
    <cellStyle name="LS Input Lookup Label 8 2 3 7" xfId="32564" xr:uid="{00000000-0005-0000-0000-0000227F0000}"/>
    <cellStyle name="LS Input Lookup Label 8 2 3 8" xfId="32565" xr:uid="{00000000-0005-0000-0000-0000237F0000}"/>
    <cellStyle name="LS Input Lookup Label 8 2 3 9" xfId="32566" xr:uid="{00000000-0005-0000-0000-0000247F0000}"/>
    <cellStyle name="LS Input Lookup Label 8 2 4" xfId="32567" xr:uid="{00000000-0005-0000-0000-0000257F0000}"/>
    <cellStyle name="LS Input Lookup Label 8 2 5" xfId="32568" xr:uid="{00000000-0005-0000-0000-0000267F0000}"/>
    <cellStyle name="LS Input Lookup Label 8 2 6" xfId="32569" xr:uid="{00000000-0005-0000-0000-0000277F0000}"/>
    <cellStyle name="LS Input Lookup Label 8 2 7" xfId="32570" xr:uid="{00000000-0005-0000-0000-0000287F0000}"/>
    <cellStyle name="LS Input Lookup Label 8 2 8" xfId="32571" xr:uid="{00000000-0005-0000-0000-0000297F0000}"/>
    <cellStyle name="LS Input Lookup Label 8 2 9" xfId="32572" xr:uid="{00000000-0005-0000-0000-00002A7F0000}"/>
    <cellStyle name="LS Input Lookup Label 8 3" xfId="32573" xr:uid="{00000000-0005-0000-0000-00002B7F0000}"/>
    <cellStyle name="LS Input Lookup Label 8 3 10" xfId="32574" xr:uid="{00000000-0005-0000-0000-00002C7F0000}"/>
    <cellStyle name="LS Input Lookup Label 8 3 2" xfId="32575" xr:uid="{00000000-0005-0000-0000-00002D7F0000}"/>
    <cellStyle name="LS Input Lookup Label 8 3 2 2" xfId="32576" xr:uid="{00000000-0005-0000-0000-00002E7F0000}"/>
    <cellStyle name="LS Input Lookup Label 8 3 2 3" xfId="32577" xr:uid="{00000000-0005-0000-0000-00002F7F0000}"/>
    <cellStyle name="LS Input Lookup Label 8 3 2 4" xfId="32578" xr:uid="{00000000-0005-0000-0000-0000307F0000}"/>
    <cellStyle name="LS Input Lookup Label 8 3 2 5" xfId="32579" xr:uid="{00000000-0005-0000-0000-0000317F0000}"/>
    <cellStyle name="LS Input Lookup Label 8 3 2 6" xfId="32580" xr:uid="{00000000-0005-0000-0000-0000327F0000}"/>
    <cellStyle name="LS Input Lookup Label 8 3 2 7" xfId="32581" xr:uid="{00000000-0005-0000-0000-0000337F0000}"/>
    <cellStyle name="LS Input Lookup Label 8 3 2 8" xfId="32582" xr:uid="{00000000-0005-0000-0000-0000347F0000}"/>
    <cellStyle name="LS Input Lookup Label 8 3 2 9" xfId="32583" xr:uid="{00000000-0005-0000-0000-0000357F0000}"/>
    <cellStyle name="LS Input Lookup Label 8 3 3" xfId="32584" xr:uid="{00000000-0005-0000-0000-0000367F0000}"/>
    <cellStyle name="LS Input Lookup Label 8 3 4" xfId="32585" xr:uid="{00000000-0005-0000-0000-0000377F0000}"/>
    <cellStyle name="LS Input Lookup Label 8 3 5" xfId="32586" xr:uid="{00000000-0005-0000-0000-0000387F0000}"/>
    <cellStyle name="LS Input Lookup Label 8 3 6" xfId="32587" xr:uid="{00000000-0005-0000-0000-0000397F0000}"/>
    <cellStyle name="LS Input Lookup Label 8 3 7" xfId="32588" xr:uid="{00000000-0005-0000-0000-00003A7F0000}"/>
    <cellStyle name="LS Input Lookup Label 8 3 8" xfId="32589" xr:uid="{00000000-0005-0000-0000-00003B7F0000}"/>
    <cellStyle name="LS Input Lookup Label 8 3 9" xfId="32590" xr:uid="{00000000-0005-0000-0000-00003C7F0000}"/>
    <cellStyle name="LS Input Lookup Label 8 4" xfId="32591" xr:uid="{00000000-0005-0000-0000-00003D7F0000}"/>
    <cellStyle name="LS Input Lookup Label 8 4 2" xfId="32592" xr:uid="{00000000-0005-0000-0000-00003E7F0000}"/>
    <cellStyle name="LS Input Lookup Label 8 4 3" xfId="32593" xr:uid="{00000000-0005-0000-0000-00003F7F0000}"/>
    <cellStyle name="LS Input Lookup Label 8 4 4" xfId="32594" xr:uid="{00000000-0005-0000-0000-0000407F0000}"/>
    <cellStyle name="LS Input Lookup Label 8 4 5" xfId="32595" xr:uid="{00000000-0005-0000-0000-0000417F0000}"/>
    <cellStyle name="LS Input Lookup Label 8 4 6" xfId="32596" xr:uid="{00000000-0005-0000-0000-0000427F0000}"/>
    <cellStyle name="LS Input Lookup Label 8 4 7" xfId="32597" xr:uid="{00000000-0005-0000-0000-0000437F0000}"/>
    <cellStyle name="LS Input Lookup Label 8 4 8" xfId="32598" xr:uid="{00000000-0005-0000-0000-0000447F0000}"/>
    <cellStyle name="LS Input Lookup Label 8 4 9" xfId="32599" xr:uid="{00000000-0005-0000-0000-0000457F0000}"/>
    <cellStyle name="LS Input Lookup Label 8 5" xfId="32600" xr:uid="{00000000-0005-0000-0000-0000467F0000}"/>
    <cellStyle name="LS Input Lookup Label 8 6" xfId="32601" xr:uid="{00000000-0005-0000-0000-0000477F0000}"/>
    <cellStyle name="LS Input Lookup Label 8 7" xfId="32602" xr:uid="{00000000-0005-0000-0000-0000487F0000}"/>
    <cellStyle name="LS Input Lookup Label 8 8" xfId="32603" xr:uid="{00000000-0005-0000-0000-0000497F0000}"/>
    <cellStyle name="LS Input Lookup Label 8 9" xfId="32604" xr:uid="{00000000-0005-0000-0000-00004A7F0000}"/>
    <cellStyle name="LS Input Lookup Label 9" xfId="32605" xr:uid="{00000000-0005-0000-0000-00004B7F0000}"/>
    <cellStyle name="LS Input Lookup Label 9 10" xfId="32606" xr:uid="{00000000-0005-0000-0000-00004C7F0000}"/>
    <cellStyle name="LS Input Lookup Label 9 11" xfId="32607" xr:uid="{00000000-0005-0000-0000-00004D7F0000}"/>
    <cellStyle name="LS Input Lookup Label 9 12" xfId="32608" xr:uid="{00000000-0005-0000-0000-00004E7F0000}"/>
    <cellStyle name="LS Input Lookup Label 9 2" xfId="32609" xr:uid="{00000000-0005-0000-0000-00004F7F0000}"/>
    <cellStyle name="LS Input Lookup Label 9 2 10" xfId="32610" xr:uid="{00000000-0005-0000-0000-0000507F0000}"/>
    <cellStyle name="LS Input Lookup Label 9 2 11" xfId="32611" xr:uid="{00000000-0005-0000-0000-0000517F0000}"/>
    <cellStyle name="LS Input Lookup Label 9 2 2" xfId="32612" xr:uid="{00000000-0005-0000-0000-0000527F0000}"/>
    <cellStyle name="LS Input Lookup Label 9 2 2 10" xfId="32613" xr:uid="{00000000-0005-0000-0000-0000537F0000}"/>
    <cellStyle name="LS Input Lookup Label 9 2 2 2" xfId="32614" xr:uid="{00000000-0005-0000-0000-0000547F0000}"/>
    <cellStyle name="LS Input Lookup Label 9 2 2 2 2" xfId="32615" xr:uid="{00000000-0005-0000-0000-0000557F0000}"/>
    <cellStyle name="LS Input Lookup Label 9 2 2 2 3" xfId="32616" xr:uid="{00000000-0005-0000-0000-0000567F0000}"/>
    <cellStyle name="LS Input Lookup Label 9 2 2 2 4" xfId="32617" xr:uid="{00000000-0005-0000-0000-0000577F0000}"/>
    <cellStyle name="LS Input Lookup Label 9 2 2 2 5" xfId="32618" xr:uid="{00000000-0005-0000-0000-0000587F0000}"/>
    <cellStyle name="LS Input Lookup Label 9 2 2 2 6" xfId="32619" xr:uid="{00000000-0005-0000-0000-0000597F0000}"/>
    <cellStyle name="LS Input Lookup Label 9 2 2 2 7" xfId="32620" xr:uid="{00000000-0005-0000-0000-00005A7F0000}"/>
    <cellStyle name="LS Input Lookup Label 9 2 2 2 8" xfId="32621" xr:uid="{00000000-0005-0000-0000-00005B7F0000}"/>
    <cellStyle name="LS Input Lookup Label 9 2 2 2 9" xfId="32622" xr:uid="{00000000-0005-0000-0000-00005C7F0000}"/>
    <cellStyle name="LS Input Lookup Label 9 2 2 3" xfId="32623" xr:uid="{00000000-0005-0000-0000-00005D7F0000}"/>
    <cellStyle name="LS Input Lookup Label 9 2 2 4" xfId="32624" xr:uid="{00000000-0005-0000-0000-00005E7F0000}"/>
    <cellStyle name="LS Input Lookup Label 9 2 2 5" xfId="32625" xr:uid="{00000000-0005-0000-0000-00005F7F0000}"/>
    <cellStyle name="LS Input Lookup Label 9 2 2 6" xfId="32626" xr:uid="{00000000-0005-0000-0000-0000607F0000}"/>
    <cellStyle name="LS Input Lookup Label 9 2 2 7" xfId="32627" xr:uid="{00000000-0005-0000-0000-0000617F0000}"/>
    <cellStyle name="LS Input Lookup Label 9 2 2 8" xfId="32628" xr:uid="{00000000-0005-0000-0000-0000627F0000}"/>
    <cellStyle name="LS Input Lookup Label 9 2 2 9" xfId="32629" xr:uid="{00000000-0005-0000-0000-0000637F0000}"/>
    <cellStyle name="LS Input Lookup Label 9 2 3" xfId="32630" xr:uid="{00000000-0005-0000-0000-0000647F0000}"/>
    <cellStyle name="LS Input Lookup Label 9 2 3 2" xfId="32631" xr:uid="{00000000-0005-0000-0000-0000657F0000}"/>
    <cellStyle name="LS Input Lookup Label 9 2 3 3" xfId="32632" xr:uid="{00000000-0005-0000-0000-0000667F0000}"/>
    <cellStyle name="LS Input Lookup Label 9 2 3 4" xfId="32633" xr:uid="{00000000-0005-0000-0000-0000677F0000}"/>
    <cellStyle name="LS Input Lookup Label 9 2 3 5" xfId="32634" xr:uid="{00000000-0005-0000-0000-0000687F0000}"/>
    <cellStyle name="LS Input Lookup Label 9 2 3 6" xfId="32635" xr:uid="{00000000-0005-0000-0000-0000697F0000}"/>
    <cellStyle name="LS Input Lookup Label 9 2 3 7" xfId="32636" xr:uid="{00000000-0005-0000-0000-00006A7F0000}"/>
    <cellStyle name="LS Input Lookup Label 9 2 3 8" xfId="32637" xr:uid="{00000000-0005-0000-0000-00006B7F0000}"/>
    <cellStyle name="LS Input Lookup Label 9 2 3 9" xfId="32638" xr:uid="{00000000-0005-0000-0000-00006C7F0000}"/>
    <cellStyle name="LS Input Lookup Label 9 2 4" xfId="32639" xr:uid="{00000000-0005-0000-0000-00006D7F0000}"/>
    <cellStyle name="LS Input Lookup Label 9 2 5" xfId="32640" xr:uid="{00000000-0005-0000-0000-00006E7F0000}"/>
    <cellStyle name="LS Input Lookup Label 9 2 6" xfId="32641" xr:uid="{00000000-0005-0000-0000-00006F7F0000}"/>
    <cellStyle name="LS Input Lookup Label 9 2 7" xfId="32642" xr:uid="{00000000-0005-0000-0000-0000707F0000}"/>
    <cellStyle name="LS Input Lookup Label 9 2 8" xfId="32643" xr:uid="{00000000-0005-0000-0000-0000717F0000}"/>
    <cellStyle name="LS Input Lookup Label 9 2 9" xfId="32644" xr:uid="{00000000-0005-0000-0000-0000727F0000}"/>
    <cellStyle name="LS Input Lookup Label 9 3" xfId="32645" xr:uid="{00000000-0005-0000-0000-0000737F0000}"/>
    <cellStyle name="LS Input Lookup Label 9 3 10" xfId="32646" xr:uid="{00000000-0005-0000-0000-0000747F0000}"/>
    <cellStyle name="LS Input Lookup Label 9 3 2" xfId="32647" xr:uid="{00000000-0005-0000-0000-0000757F0000}"/>
    <cellStyle name="LS Input Lookup Label 9 3 2 2" xfId="32648" xr:uid="{00000000-0005-0000-0000-0000767F0000}"/>
    <cellStyle name="LS Input Lookup Label 9 3 2 3" xfId="32649" xr:uid="{00000000-0005-0000-0000-0000777F0000}"/>
    <cellStyle name="LS Input Lookup Label 9 3 2 4" xfId="32650" xr:uid="{00000000-0005-0000-0000-0000787F0000}"/>
    <cellStyle name="LS Input Lookup Label 9 3 2 5" xfId="32651" xr:uid="{00000000-0005-0000-0000-0000797F0000}"/>
    <cellStyle name="LS Input Lookup Label 9 3 2 6" xfId="32652" xr:uid="{00000000-0005-0000-0000-00007A7F0000}"/>
    <cellStyle name="LS Input Lookup Label 9 3 2 7" xfId="32653" xr:uid="{00000000-0005-0000-0000-00007B7F0000}"/>
    <cellStyle name="LS Input Lookup Label 9 3 2 8" xfId="32654" xr:uid="{00000000-0005-0000-0000-00007C7F0000}"/>
    <cellStyle name="LS Input Lookup Label 9 3 2 9" xfId="32655" xr:uid="{00000000-0005-0000-0000-00007D7F0000}"/>
    <cellStyle name="LS Input Lookup Label 9 3 3" xfId="32656" xr:uid="{00000000-0005-0000-0000-00007E7F0000}"/>
    <cellStyle name="LS Input Lookup Label 9 3 4" xfId="32657" xr:uid="{00000000-0005-0000-0000-00007F7F0000}"/>
    <cellStyle name="LS Input Lookup Label 9 3 5" xfId="32658" xr:uid="{00000000-0005-0000-0000-0000807F0000}"/>
    <cellStyle name="LS Input Lookup Label 9 3 6" xfId="32659" xr:uid="{00000000-0005-0000-0000-0000817F0000}"/>
    <cellStyle name="LS Input Lookup Label 9 3 7" xfId="32660" xr:uid="{00000000-0005-0000-0000-0000827F0000}"/>
    <cellStyle name="LS Input Lookup Label 9 3 8" xfId="32661" xr:uid="{00000000-0005-0000-0000-0000837F0000}"/>
    <cellStyle name="LS Input Lookup Label 9 3 9" xfId="32662" xr:uid="{00000000-0005-0000-0000-0000847F0000}"/>
    <cellStyle name="LS Input Lookup Label 9 4" xfId="32663" xr:uid="{00000000-0005-0000-0000-0000857F0000}"/>
    <cellStyle name="LS Input Lookup Label 9 4 2" xfId="32664" xr:uid="{00000000-0005-0000-0000-0000867F0000}"/>
    <cellStyle name="LS Input Lookup Label 9 4 3" xfId="32665" xr:uid="{00000000-0005-0000-0000-0000877F0000}"/>
    <cellStyle name="LS Input Lookup Label 9 4 4" xfId="32666" xr:uid="{00000000-0005-0000-0000-0000887F0000}"/>
    <cellStyle name="LS Input Lookup Label 9 4 5" xfId="32667" xr:uid="{00000000-0005-0000-0000-0000897F0000}"/>
    <cellStyle name="LS Input Lookup Label 9 4 6" xfId="32668" xr:uid="{00000000-0005-0000-0000-00008A7F0000}"/>
    <cellStyle name="LS Input Lookup Label 9 4 7" xfId="32669" xr:uid="{00000000-0005-0000-0000-00008B7F0000}"/>
    <cellStyle name="LS Input Lookup Label 9 4 8" xfId="32670" xr:uid="{00000000-0005-0000-0000-00008C7F0000}"/>
    <cellStyle name="LS Input Lookup Label 9 4 9" xfId="32671" xr:uid="{00000000-0005-0000-0000-00008D7F0000}"/>
    <cellStyle name="LS Input Lookup Label 9 5" xfId="32672" xr:uid="{00000000-0005-0000-0000-00008E7F0000}"/>
    <cellStyle name="LS Input Lookup Label 9 6" xfId="32673" xr:uid="{00000000-0005-0000-0000-00008F7F0000}"/>
    <cellStyle name="LS Input Lookup Label 9 7" xfId="32674" xr:uid="{00000000-0005-0000-0000-0000907F0000}"/>
    <cellStyle name="LS Input Lookup Label 9 8" xfId="32675" xr:uid="{00000000-0005-0000-0000-0000917F0000}"/>
    <cellStyle name="LS Input Lookup Label 9 9" xfId="32676" xr:uid="{00000000-0005-0000-0000-0000927F0000}"/>
    <cellStyle name="LS Input Table Heading" xfId="32677" xr:uid="{00000000-0005-0000-0000-0000937F0000}"/>
    <cellStyle name="LS Input Table Heading 10" xfId="32678" xr:uid="{00000000-0005-0000-0000-0000947F0000}"/>
    <cellStyle name="LS Input Table Heading 10 10" xfId="32679" xr:uid="{00000000-0005-0000-0000-0000957F0000}"/>
    <cellStyle name="LS Input Table Heading 10 11" xfId="32680" xr:uid="{00000000-0005-0000-0000-0000967F0000}"/>
    <cellStyle name="LS Input Table Heading 10 2" xfId="32681" xr:uid="{00000000-0005-0000-0000-0000977F0000}"/>
    <cellStyle name="LS Input Table Heading 10 2 10" xfId="32682" xr:uid="{00000000-0005-0000-0000-0000987F0000}"/>
    <cellStyle name="LS Input Table Heading 10 2 2" xfId="32683" xr:uid="{00000000-0005-0000-0000-0000997F0000}"/>
    <cellStyle name="LS Input Table Heading 10 2 2 2" xfId="32684" xr:uid="{00000000-0005-0000-0000-00009A7F0000}"/>
    <cellStyle name="LS Input Table Heading 10 2 2 3" xfId="32685" xr:uid="{00000000-0005-0000-0000-00009B7F0000}"/>
    <cellStyle name="LS Input Table Heading 10 2 2 4" xfId="32686" xr:uid="{00000000-0005-0000-0000-00009C7F0000}"/>
    <cellStyle name="LS Input Table Heading 10 2 2 5" xfId="32687" xr:uid="{00000000-0005-0000-0000-00009D7F0000}"/>
    <cellStyle name="LS Input Table Heading 10 2 2 6" xfId="32688" xr:uid="{00000000-0005-0000-0000-00009E7F0000}"/>
    <cellStyle name="LS Input Table Heading 10 2 2 7" xfId="32689" xr:uid="{00000000-0005-0000-0000-00009F7F0000}"/>
    <cellStyle name="LS Input Table Heading 10 2 2 8" xfId="32690" xr:uid="{00000000-0005-0000-0000-0000A07F0000}"/>
    <cellStyle name="LS Input Table Heading 10 2 2 9" xfId="32691" xr:uid="{00000000-0005-0000-0000-0000A17F0000}"/>
    <cellStyle name="LS Input Table Heading 10 2 3" xfId="32692" xr:uid="{00000000-0005-0000-0000-0000A27F0000}"/>
    <cellStyle name="LS Input Table Heading 10 2 4" xfId="32693" xr:uid="{00000000-0005-0000-0000-0000A37F0000}"/>
    <cellStyle name="LS Input Table Heading 10 2 5" xfId="32694" xr:uid="{00000000-0005-0000-0000-0000A47F0000}"/>
    <cellStyle name="LS Input Table Heading 10 2 6" xfId="32695" xr:uid="{00000000-0005-0000-0000-0000A57F0000}"/>
    <cellStyle name="LS Input Table Heading 10 2 7" xfId="32696" xr:uid="{00000000-0005-0000-0000-0000A67F0000}"/>
    <cellStyle name="LS Input Table Heading 10 2 8" xfId="32697" xr:uid="{00000000-0005-0000-0000-0000A77F0000}"/>
    <cellStyle name="LS Input Table Heading 10 2 9" xfId="32698" xr:uid="{00000000-0005-0000-0000-0000A87F0000}"/>
    <cellStyle name="LS Input Table Heading 10 3" xfId="32699" xr:uid="{00000000-0005-0000-0000-0000A97F0000}"/>
    <cellStyle name="LS Input Table Heading 10 3 2" xfId="32700" xr:uid="{00000000-0005-0000-0000-0000AA7F0000}"/>
    <cellStyle name="LS Input Table Heading 10 3 3" xfId="32701" xr:uid="{00000000-0005-0000-0000-0000AB7F0000}"/>
    <cellStyle name="LS Input Table Heading 10 3 4" xfId="32702" xr:uid="{00000000-0005-0000-0000-0000AC7F0000}"/>
    <cellStyle name="LS Input Table Heading 10 3 5" xfId="32703" xr:uid="{00000000-0005-0000-0000-0000AD7F0000}"/>
    <cellStyle name="LS Input Table Heading 10 3 6" xfId="32704" xr:uid="{00000000-0005-0000-0000-0000AE7F0000}"/>
    <cellStyle name="LS Input Table Heading 10 3 7" xfId="32705" xr:uid="{00000000-0005-0000-0000-0000AF7F0000}"/>
    <cellStyle name="LS Input Table Heading 10 3 8" xfId="32706" xr:uid="{00000000-0005-0000-0000-0000B07F0000}"/>
    <cellStyle name="LS Input Table Heading 10 3 9" xfId="32707" xr:uid="{00000000-0005-0000-0000-0000B17F0000}"/>
    <cellStyle name="LS Input Table Heading 10 4" xfId="32708" xr:uid="{00000000-0005-0000-0000-0000B27F0000}"/>
    <cellStyle name="LS Input Table Heading 10 5" xfId="32709" xr:uid="{00000000-0005-0000-0000-0000B37F0000}"/>
    <cellStyle name="LS Input Table Heading 10 6" xfId="32710" xr:uid="{00000000-0005-0000-0000-0000B47F0000}"/>
    <cellStyle name="LS Input Table Heading 10 7" xfId="32711" xr:uid="{00000000-0005-0000-0000-0000B57F0000}"/>
    <cellStyle name="LS Input Table Heading 10 8" xfId="32712" xr:uid="{00000000-0005-0000-0000-0000B67F0000}"/>
    <cellStyle name="LS Input Table Heading 10 9" xfId="32713" xr:uid="{00000000-0005-0000-0000-0000B77F0000}"/>
    <cellStyle name="LS Input Table Heading 11" xfId="32714" xr:uid="{00000000-0005-0000-0000-0000B87F0000}"/>
    <cellStyle name="LS Input Table Heading 11 10" xfId="32715" xr:uid="{00000000-0005-0000-0000-0000B97F0000}"/>
    <cellStyle name="LS Input Table Heading 11 11" xfId="32716" xr:uid="{00000000-0005-0000-0000-0000BA7F0000}"/>
    <cellStyle name="LS Input Table Heading 11 2" xfId="32717" xr:uid="{00000000-0005-0000-0000-0000BB7F0000}"/>
    <cellStyle name="LS Input Table Heading 11 2 10" xfId="32718" xr:uid="{00000000-0005-0000-0000-0000BC7F0000}"/>
    <cellStyle name="LS Input Table Heading 11 2 2" xfId="32719" xr:uid="{00000000-0005-0000-0000-0000BD7F0000}"/>
    <cellStyle name="LS Input Table Heading 11 2 2 2" xfId="32720" xr:uid="{00000000-0005-0000-0000-0000BE7F0000}"/>
    <cellStyle name="LS Input Table Heading 11 2 2 3" xfId="32721" xr:uid="{00000000-0005-0000-0000-0000BF7F0000}"/>
    <cellStyle name="LS Input Table Heading 11 2 2 4" xfId="32722" xr:uid="{00000000-0005-0000-0000-0000C07F0000}"/>
    <cellStyle name="LS Input Table Heading 11 2 2 5" xfId="32723" xr:uid="{00000000-0005-0000-0000-0000C17F0000}"/>
    <cellStyle name="LS Input Table Heading 11 2 2 6" xfId="32724" xr:uid="{00000000-0005-0000-0000-0000C27F0000}"/>
    <cellStyle name="LS Input Table Heading 11 2 2 7" xfId="32725" xr:uid="{00000000-0005-0000-0000-0000C37F0000}"/>
    <cellStyle name="LS Input Table Heading 11 2 2 8" xfId="32726" xr:uid="{00000000-0005-0000-0000-0000C47F0000}"/>
    <cellStyle name="LS Input Table Heading 11 2 2 9" xfId="32727" xr:uid="{00000000-0005-0000-0000-0000C57F0000}"/>
    <cellStyle name="LS Input Table Heading 11 2 3" xfId="32728" xr:uid="{00000000-0005-0000-0000-0000C67F0000}"/>
    <cellStyle name="LS Input Table Heading 11 2 4" xfId="32729" xr:uid="{00000000-0005-0000-0000-0000C77F0000}"/>
    <cellStyle name="LS Input Table Heading 11 2 5" xfId="32730" xr:uid="{00000000-0005-0000-0000-0000C87F0000}"/>
    <cellStyle name="LS Input Table Heading 11 2 6" xfId="32731" xr:uid="{00000000-0005-0000-0000-0000C97F0000}"/>
    <cellStyle name="LS Input Table Heading 11 2 7" xfId="32732" xr:uid="{00000000-0005-0000-0000-0000CA7F0000}"/>
    <cellStyle name="LS Input Table Heading 11 2 8" xfId="32733" xr:uid="{00000000-0005-0000-0000-0000CB7F0000}"/>
    <cellStyle name="LS Input Table Heading 11 2 9" xfId="32734" xr:uid="{00000000-0005-0000-0000-0000CC7F0000}"/>
    <cellStyle name="LS Input Table Heading 11 3" xfId="32735" xr:uid="{00000000-0005-0000-0000-0000CD7F0000}"/>
    <cellStyle name="LS Input Table Heading 11 3 2" xfId="32736" xr:uid="{00000000-0005-0000-0000-0000CE7F0000}"/>
    <cellStyle name="LS Input Table Heading 11 3 3" xfId="32737" xr:uid="{00000000-0005-0000-0000-0000CF7F0000}"/>
    <cellStyle name="LS Input Table Heading 11 3 4" xfId="32738" xr:uid="{00000000-0005-0000-0000-0000D07F0000}"/>
    <cellStyle name="LS Input Table Heading 11 3 5" xfId="32739" xr:uid="{00000000-0005-0000-0000-0000D17F0000}"/>
    <cellStyle name="LS Input Table Heading 11 3 6" xfId="32740" xr:uid="{00000000-0005-0000-0000-0000D27F0000}"/>
    <cellStyle name="LS Input Table Heading 11 3 7" xfId="32741" xr:uid="{00000000-0005-0000-0000-0000D37F0000}"/>
    <cellStyle name="LS Input Table Heading 11 3 8" xfId="32742" xr:uid="{00000000-0005-0000-0000-0000D47F0000}"/>
    <cellStyle name="LS Input Table Heading 11 3 9" xfId="32743" xr:uid="{00000000-0005-0000-0000-0000D57F0000}"/>
    <cellStyle name="LS Input Table Heading 11 4" xfId="32744" xr:uid="{00000000-0005-0000-0000-0000D67F0000}"/>
    <cellStyle name="LS Input Table Heading 11 5" xfId="32745" xr:uid="{00000000-0005-0000-0000-0000D77F0000}"/>
    <cellStyle name="LS Input Table Heading 11 6" xfId="32746" xr:uid="{00000000-0005-0000-0000-0000D87F0000}"/>
    <cellStyle name="LS Input Table Heading 11 7" xfId="32747" xr:uid="{00000000-0005-0000-0000-0000D97F0000}"/>
    <cellStyle name="LS Input Table Heading 11 8" xfId="32748" xr:uid="{00000000-0005-0000-0000-0000DA7F0000}"/>
    <cellStyle name="LS Input Table Heading 11 9" xfId="32749" xr:uid="{00000000-0005-0000-0000-0000DB7F0000}"/>
    <cellStyle name="LS Input Table Heading 12" xfId="32750" xr:uid="{00000000-0005-0000-0000-0000DC7F0000}"/>
    <cellStyle name="LS Input Table Heading 12 10" xfId="32751" xr:uid="{00000000-0005-0000-0000-0000DD7F0000}"/>
    <cellStyle name="LS Input Table Heading 12 2" xfId="32752" xr:uid="{00000000-0005-0000-0000-0000DE7F0000}"/>
    <cellStyle name="LS Input Table Heading 12 2 2" xfId="32753" xr:uid="{00000000-0005-0000-0000-0000DF7F0000}"/>
    <cellStyle name="LS Input Table Heading 12 2 3" xfId="32754" xr:uid="{00000000-0005-0000-0000-0000E07F0000}"/>
    <cellStyle name="LS Input Table Heading 12 2 4" xfId="32755" xr:uid="{00000000-0005-0000-0000-0000E17F0000}"/>
    <cellStyle name="LS Input Table Heading 12 2 5" xfId="32756" xr:uid="{00000000-0005-0000-0000-0000E27F0000}"/>
    <cellStyle name="LS Input Table Heading 12 2 6" xfId="32757" xr:uid="{00000000-0005-0000-0000-0000E37F0000}"/>
    <cellStyle name="LS Input Table Heading 12 2 7" xfId="32758" xr:uid="{00000000-0005-0000-0000-0000E47F0000}"/>
    <cellStyle name="LS Input Table Heading 12 2 8" xfId="32759" xr:uid="{00000000-0005-0000-0000-0000E57F0000}"/>
    <cellStyle name="LS Input Table Heading 12 2 9" xfId="32760" xr:uid="{00000000-0005-0000-0000-0000E67F0000}"/>
    <cellStyle name="LS Input Table Heading 12 3" xfId="32761" xr:uid="{00000000-0005-0000-0000-0000E77F0000}"/>
    <cellStyle name="LS Input Table Heading 12 4" xfId="32762" xr:uid="{00000000-0005-0000-0000-0000E87F0000}"/>
    <cellStyle name="LS Input Table Heading 12 5" xfId="32763" xr:uid="{00000000-0005-0000-0000-0000E97F0000}"/>
    <cellStyle name="LS Input Table Heading 12 6" xfId="32764" xr:uid="{00000000-0005-0000-0000-0000EA7F0000}"/>
    <cellStyle name="LS Input Table Heading 12 7" xfId="32765" xr:uid="{00000000-0005-0000-0000-0000EB7F0000}"/>
    <cellStyle name="LS Input Table Heading 12 8" xfId="32766" xr:uid="{00000000-0005-0000-0000-0000EC7F0000}"/>
    <cellStyle name="LS Input Table Heading 12 9" xfId="32767" xr:uid="{00000000-0005-0000-0000-0000ED7F0000}"/>
    <cellStyle name="LS Input Table Heading 13" xfId="32768" xr:uid="{00000000-0005-0000-0000-0000EE7F0000}"/>
    <cellStyle name="LS Input Table Heading 13 2" xfId="32769" xr:uid="{00000000-0005-0000-0000-0000EF7F0000}"/>
    <cellStyle name="LS Input Table Heading 13 3" xfId="32770" xr:uid="{00000000-0005-0000-0000-0000F07F0000}"/>
    <cellStyle name="LS Input Table Heading 13 4" xfId="32771" xr:uid="{00000000-0005-0000-0000-0000F17F0000}"/>
    <cellStyle name="LS Input Table Heading 13 5" xfId="32772" xr:uid="{00000000-0005-0000-0000-0000F27F0000}"/>
    <cellStyle name="LS Input Table Heading 13 6" xfId="32773" xr:uid="{00000000-0005-0000-0000-0000F37F0000}"/>
    <cellStyle name="LS Input Table Heading 13 7" xfId="32774" xr:uid="{00000000-0005-0000-0000-0000F47F0000}"/>
    <cellStyle name="LS Input Table Heading 13 8" xfId="32775" xr:uid="{00000000-0005-0000-0000-0000F57F0000}"/>
    <cellStyle name="LS Input Table Heading 13 9" xfId="32776" xr:uid="{00000000-0005-0000-0000-0000F67F0000}"/>
    <cellStyle name="LS Input Table Heading 14" xfId="32777" xr:uid="{00000000-0005-0000-0000-0000F77F0000}"/>
    <cellStyle name="LS Input Table Heading 15" xfId="32778" xr:uid="{00000000-0005-0000-0000-0000F87F0000}"/>
    <cellStyle name="LS Input Table Heading 16" xfId="32779" xr:uid="{00000000-0005-0000-0000-0000F97F0000}"/>
    <cellStyle name="LS Input Table Heading 17" xfId="32780" xr:uid="{00000000-0005-0000-0000-0000FA7F0000}"/>
    <cellStyle name="LS Input Table Heading 2" xfId="32781" xr:uid="{00000000-0005-0000-0000-0000FB7F0000}"/>
    <cellStyle name="LS Input Table Heading 2 10" xfId="32782" xr:uid="{00000000-0005-0000-0000-0000FC7F0000}"/>
    <cellStyle name="LS Input Table Heading 2 11" xfId="32783" xr:uid="{00000000-0005-0000-0000-0000FD7F0000}"/>
    <cellStyle name="LS Input Table Heading 2 12" xfId="32784" xr:uid="{00000000-0005-0000-0000-0000FE7F0000}"/>
    <cellStyle name="LS Input Table Heading 2 13" xfId="32785" xr:uid="{00000000-0005-0000-0000-0000FF7F0000}"/>
    <cellStyle name="LS Input Table Heading 2 14" xfId="32786" xr:uid="{00000000-0005-0000-0000-000000800000}"/>
    <cellStyle name="LS Input Table Heading 2 15" xfId="32787" xr:uid="{00000000-0005-0000-0000-000001800000}"/>
    <cellStyle name="LS Input Table Heading 2 16" xfId="32788" xr:uid="{00000000-0005-0000-0000-000002800000}"/>
    <cellStyle name="LS Input Table Heading 2 17" xfId="32789" xr:uid="{00000000-0005-0000-0000-000003800000}"/>
    <cellStyle name="LS Input Table Heading 2 18" xfId="32790" xr:uid="{00000000-0005-0000-0000-000004800000}"/>
    <cellStyle name="LS Input Table Heading 2 2" xfId="32791" xr:uid="{00000000-0005-0000-0000-000005800000}"/>
    <cellStyle name="LS Input Table Heading 2 2 10" xfId="32792" xr:uid="{00000000-0005-0000-0000-000006800000}"/>
    <cellStyle name="LS Input Table Heading 2 2 11" xfId="32793" xr:uid="{00000000-0005-0000-0000-000007800000}"/>
    <cellStyle name="LS Input Table Heading 2 2 12" xfId="32794" xr:uid="{00000000-0005-0000-0000-000008800000}"/>
    <cellStyle name="LS Input Table Heading 2 2 13" xfId="32795" xr:uid="{00000000-0005-0000-0000-000009800000}"/>
    <cellStyle name="LS Input Table Heading 2 2 2" xfId="32796" xr:uid="{00000000-0005-0000-0000-00000A800000}"/>
    <cellStyle name="LS Input Table Heading 2 2 2 10" xfId="32797" xr:uid="{00000000-0005-0000-0000-00000B800000}"/>
    <cellStyle name="LS Input Table Heading 2 2 2 11" xfId="32798" xr:uid="{00000000-0005-0000-0000-00000C800000}"/>
    <cellStyle name="LS Input Table Heading 2 2 2 12" xfId="32799" xr:uid="{00000000-0005-0000-0000-00000D800000}"/>
    <cellStyle name="LS Input Table Heading 2 2 2 2" xfId="32800" xr:uid="{00000000-0005-0000-0000-00000E800000}"/>
    <cellStyle name="LS Input Table Heading 2 2 2 2 10" xfId="32801" xr:uid="{00000000-0005-0000-0000-00000F800000}"/>
    <cellStyle name="LS Input Table Heading 2 2 2 2 11" xfId="32802" xr:uid="{00000000-0005-0000-0000-000010800000}"/>
    <cellStyle name="LS Input Table Heading 2 2 2 2 2" xfId="32803" xr:uid="{00000000-0005-0000-0000-000011800000}"/>
    <cellStyle name="LS Input Table Heading 2 2 2 2 2 10" xfId="32804" xr:uid="{00000000-0005-0000-0000-000012800000}"/>
    <cellStyle name="LS Input Table Heading 2 2 2 2 2 2" xfId="32805" xr:uid="{00000000-0005-0000-0000-000013800000}"/>
    <cellStyle name="LS Input Table Heading 2 2 2 2 2 2 2" xfId="32806" xr:uid="{00000000-0005-0000-0000-000014800000}"/>
    <cellStyle name="LS Input Table Heading 2 2 2 2 2 2 3" xfId="32807" xr:uid="{00000000-0005-0000-0000-000015800000}"/>
    <cellStyle name="LS Input Table Heading 2 2 2 2 2 2 4" xfId="32808" xr:uid="{00000000-0005-0000-0000-000016800000}"/>
    <cellStyle name="LS Input Table Heading 2 2 2 2 2 2 5" xfId="32809" xr:uid="{00000000-0005-0000-0000-000017800000}"/>
    <cellStyle name="LS Input Table Heading 2 2 2 2 2 2 6" xfId="32810" xr:uid="{00000000-0005-0000-0000-000018800000}"/>
    <cellStyle name="LS Input Table Heading 2 2 2 2 2 2 7" xfId="32811" xr:uid="{00000000-0005-0000-0000-000019800000}"/>
    <cellStyle name="LS Input Table Heading 2 2 2 2 2 2 8" xfId="32812" xr:uid="{00000000-0005-0000-0000-00001A800000}"/>
    <cellStyle name="LS Input Table Heading 2 2 2 2 2 2 9" xfId="32813" xr:uid="{00000000-0005-0000-0000-00001B800000}"/>
    <cellStyle name="LS Input Table Heading 2 2 2 2 2 3" xfId="32814" xr:uid="{00000000-0005-0000-0000-00001C800000}"/>
    <cellStyle name="LS Input Table Heading 2 2 2 2 2 4" xfId="32815" xr:uid="{00000000-0005-0000-0000-00001D800000}"/>
    <cellStyle name="LS Input Table Heading 2 2 2 2 2 5" xfId="32816" xr:uid="{00000000-0005-0000-0000-00001E800000}"/>
    <cellStyle name="LS Input Table Heading 2 2 2 2 2 6" xfId="32817" xr:uid="{00000000-0005-0000-0000-00001F800000}"/>
    <cellStyle name="LS Input Table Heading 2 2 2 2 2 7" xfId="32818" xr:uid="{00000000-0005-0000-0000-000020800000}"/>
    <cellStyle name="LS Input Table Heading 2 2 2 2 2 8" xfId="32819" xr:uid="{00000000-0005-0000-0000-000021800000}"/>
    <cellStyle name="LS Input Table Heading 2 2 2 2 2 9" xfId="32820" xr:uid="{00000000-0005-0000-0000-000022800000}"/>
    <cellStyle name="LS Input Table Heading 2 2 2 2 3" xfId="32821" xr:uid="{00000000-0005-0000-0000-000023800000}"/>
    <cellStyle name="LS Input Table Heading 2 2 2 2 3 2" xfId="32822" xr:uid="{00000000-0005-0000-0000-000024800000}"/>
    <cellStyle name="LS Input Table Heading 2 2 2 2 3 3" xfId="32823" xr:uid="{00000000-0005-0000-0000-000025800000}"/>
    <cellStyle name="LS Input Table Heading 2 2 2 2 3 4" xfId="32824" xr:uid="{00000000-0005-0000-0000-000026800000}"/>
    <cellStyle name="LS Input Table Heading 2 2 2 2 3 5" xfId="32825" xr:uid="{00000000-0005-0000-0000-000027800000}"/>
    <cellStyle name="LS Input Table Heading 2 2 2 2 3 6" xfId="32826" xr:uid="{00000000-0005-0000-0000-000028800000}"/>
    <cellStyle name="LS Input Table Heading 2 2 2 2 3 7" xfId="32827" xr:uid="{00000000-0005-0000-0000-000029800000}"/>
    <cellStyle name="LS Input Table Heading 2 2 2 2 3 8" xfId="32828" xr:uid="{00000000-0005-0000-0000-00002A800000}"/>
    <cellStyle name="LS Input Table Heading 2 2 2 2 3 9" xfId="32829" xr:uid="{00000000-0005-0000-0000-00002B800000}"/>
    <cellStyle name="LS Input Table Heading 2 2 2 2 4" xfId="32830" xr:uid="{00000000-0005-0000-0000-00002C800000}"/>
    <cellStyle name="LS Input Table Heading 2 2 2 2 5" xfId="32831" xr:uid="{00000000-0005-0000-0000-00002D800000}"/>
    <cellStyle name="LS Input Table Heading 2 2 2 2 6" xfId="32832" xr:uid="{00000000-0005-0000-0000-00002E800000}"/>
    <cellStyle name="LS Input Table Heading 2 2 2 2 7" xfId="32833" xr:uid="{00000000-0005-0000-0000-00002F800000}"/>
    <cellStyle name="LS Input Table Heading 2 2 2 2 8" xfId="32834" xr:uid="{00000000-0005-0000-0000-000030800000}"/>
    <cellStyle name="LS Input Table Heading 2 2 2 2 9" xfId="32835" xr:uid="{00000000-0005-0000-0000-000031800000}"/>
    <cellStyle name="LS Input Table Heading 2 2 2 3" xfId="32836" xr:uid="{00000000-0005-0000-0000-000032800000}"/>
    <cellStyle name="LS Input Table Heading 2 2 2 3 10" xfId="32837" xr:uid="{00000000-0005-0000-0000-000033800000}"/>
    <cellStyle name="LS Input Table Heading 2 2 2 3 2" xfId="32838" xr:uid="{00000000-0005-0000-0000-000034800000}"/>
    <cellStyle name="LS Input Table Heading 2 2 2 3 2 2" xfId="32839" xr:uid="{00000000-0005-0000-0000-000035800000}"/>
    <cellStyle name="LS Input Table Heading 2 2 2 3 2 3" xfId="32840" xr:uid="{00000000-0005-0000-0000-000036800000}"/>
    <cellStyle name="LS Input Table Heading 2 2 2 3 2 4" xfId="32841" xr:uid="{00000000-0005-0000-0000-000037800000}"/>
    <cellStyle name="LS Input Table Heading 2 2 2 3 2 5" xfId="32842" xr:uid="{00000000-0005-0000-0000-000038800000}"/>
    <cellStyle name="LS Input Table Heading 2 2 2 3 2 6" xfId="32843" xr:uid="{00000000-0005-0000-0000-000039800000}"/>
    <cellStyle name="LS Input Table Heading 2 2 2 3 2 7" xfId="32844" xr:uid="{00000000-0005-0000-0000-00003A800000}"/>
    <cellStyle name="LS Input Table Heading 2 2 2 3 2 8" xfId="32845" xr:uid="{00000000-0005-0000-0000-00003B800000}"/>
    <cellStyle name="LS Input Table Heading 2 2 2 3 2 9" xfId="32846" xr:uid="{00000000-0005-0000-0000-00003C800000}"/>
    <cellStyle name="LS Input Table Heading 2 2 2 3 3" xfId="32847" xr:uid="{00000000-0005-0000-0000-00003D800000}"/>
    <cellStyle name="LS Input Table Heading 2 2 2 3 4" xfId="32848" xr:uid="{00000000-0005-0000-0000-00003E800000}"/>
    <cellStyle name="LS Input Table Heading 2 2 2 3 5" xfId="32849" xr:uid="{00000000-0005-0000-0000-00003F800000}"/>
    <cellStyle name="LS Input Table Heading 2 2 2 3 6" xfId="32850" xr:uid="{00000000-0005-0000-0000-000040800000}"/>
    <cellStyle name="LS Input Table Heading 2 2 2 3 7" xfId="32851" xr:uid="{00000000-0005-0000-0000-000041800000}"/>
    <cellStyle name="LS Input Table Heading 2 2 2 3 8" xfId="32852" xr:uid="{00000000-0005-0000-0000-000042800000}"/>
    <cellStyle name="LS Input Table Heading 2 2 2 3 9" xfId="32853" xr:uid="{00000000-0005-0000-0000-000043800000}"/>
    <cellStyle name="LS Input Table Heading 2 2 2 4" xfId="32854" xr:uid="{00000000-0005-0000-0000-000044800000}"/>
    <cellStyle name="LS Input Table Heading 2 2 2 4 2" xfId="32855" xr:uid="{00000000-0005-0000-0000-000045800000}"/>
    <cellStyle name="LS Input Table Heading 2 2 2 4 3" xfId="32856" xr:uid="{00000000-0005-0000-0000-000046800000}"/>
    <cellStyle name="LS Input Table Heading 2 2 2 4 4" xfId="32857" xr:uid="{00000000-0005-0000-0000-000047800000}"/>
    <cellStyle name="LS Input Table Heading 2 2 2 4 5" xfId="32858" xr:uid="{00000000-0005-0000-0000-000048800000}"/>
    <cellStyle name="LS Input Table Heading 2 2 2 4 6" xfId="32859" xr:uid="{00000000-0005-0000-0000-000049800000}"/>
    <cellStyle name="LS Input Table Heading 2 2 2 4 7" xfId="32860" xr:uid="{00000000-0005-0000-0000-00004A800000}"/>
    <cellStyle name="LS Input Table Heading 2 2 2 4 8" xfId="32861" xr:uid="{00000000-0005-0000-0000-00004B800000}"/>
    <cellStyle name="LS Input Table Heading 2 2 2 4 9" xfId="32862" xr:uid="{00000000-0005-0000-0000-00004C800000}"/>
    <cellStyle name="LS Input Table Heading 2 2 2 5" xfId="32863" xr:uid="{00000000-0005-0000-0000-00004D800000}"/>
    <cellStyle name="LS Input Table Heading 2 2 2 6" xfId="32864" xr:uid="{00000000-0005-0000-0000-00004E800000}"/>
    <cellStyle name="LS Input Table Heading 2 2 2 7" xfId="32865" xr:uid="{00000000-0005-0000-0000-00004F800000}"/>
    <cellStyle name="LS Input Table Heading 2 2 2 8" xfId="32866" xr:uid="{00000000-0005-0000-0000-000050800000}"/>
    <cellStyle name="LS Input Table Heading 2 2 2 9" xfId="32867" xr:uid="{00000000-0005-0000-0000-000051800000}"/>
    <cellStyle name="LS Input Table Heading 2 2 3" xfId="32868" xr:uid="{00000000-0005-0000-0000-000052800000}"/>
    <cellStyle name="LS Input Table Heading 2 2 3 10" xfId="32869" xr:uid="{00000000-0005-0000-0000-000053800000}"/>
    <cellStyle name="LS Input Table Heading 2 2 3 11" xfId="32870" xr:uid="{00000000-0005-0000-0000-000054800000}"/>
    <cellStyle name="LS Input Table Heading 2 2 3 2" xfId="32871" xr:uid="{00000000-0005-0000-0000-000055800000}"/>
    <cellStyle name="LS Input Table Heading 2 2 3 2 10" xfId="32872" xr:uid="{00000000-0005-0000-0000-000056800000}"/>
    <cellStyle name="LS Input Table Heading 2 2 3 2 2" xfId="32873" xr:uid="{00000000-0005-0000-0000-000057800000}"/>
    <cellStyle name="LS Input Table Heading 2 2 3 2 2 2" xfId="32874" xr:uid="{00000000-0005-0000-0000-000058800000}"/>
    <cellStyle name="LS Input Table Heading 2 2 3 2 2 3" xfId="32875" xr:uid="{00000000-0005-0000-0000-000059800000}"/>
    <cellStyle name="LS Input Table Heading 2 2 3 2 2 4" xfId="32876" xr:uid="{00000000-0005-0000-0000-00005A800000}"/>
    <cellStyle name="LS Input Table Heading 2 2 3 2 2 5" xfId="32877" xr:uid="{00000000-0005-0000-0000-00005B800000}"/>
    <cellStyle name="LS Input Table Heading 2 2 3 2 2 6" xfId="32878" xr:uid="{00000000-0005-0000-0000-00005C800000}"/>
    <cellStyle name="LS Input Table Heading 2 2 3 2 2 7" xfId="32879" xr:uid="{00000000-0005-0000-0000-00005D800000}"/>
    <cellStyle name="LS Input Table Heading 2 2 3 2 2 8" xfId="32880" xr:uid="{00000000-0005-0000-0000-00005E800000}"/>
    <cellStyle name="LS Input Table Heading 2 2 3 2 2 9" xfId="32881" xr:uid="{00000000-0005-0000-0000-00005F800000}"/>
    <cellStyle name="LS Input Table Heading 2 2 3 2 3" xfId="32882" xr:uid="{00000000-0005-0000-0000-000060800000}"/>
    <cellStyle name="LS Input Table Heading 2 2 3 2 4" xfId="32883" xr:uid="{00000000-0005-0000-0000-000061800000}"/>
    <cellStyle name="LS Input Table Heading 2 2 3 2 5" xfId="32884" xr:uid="{00000000-0005-0000-0000-000062800000}"/>
    <cellStyle name="LS Input Table Heading 2 2 3 2 6" xfId="32885" xr:uid="{00000000-0005-0000-0000-000063800000}"/>
    <cellStyle name="LS Input Table Heading 2 2 3 2 7" xfId="32886" xr:uid="{00000000-0005-0000-0000-000064800000}"/>
    <cellStyle name="LS Input Table Heading 2 2 3 2 8" xfId="32887" xr:uid="{00000000-0005-0000-0000-000065800000}"/>
    <cellStyle name="LS Input Table Heading 2 2 3 2 9" xfId="32888" xr:uid="{00000000-0005-0000-0000-000066800000}"/>
    <cellStyle name="LS Input Table Heading 2 2 3 3" xfId="32889" xr:uid="{00000000-0005-0000-0000-000067800000}"/>
    <cellStyle name="LS Input Table Heading 2 2 3 3 2" xfId="32890" xr:uid="{00000000-0005-0000-0000-000068800000}"/>
    <cellStyle name="LS Input Table Heading 2 2 3 3 3" xfId="32891" xr:uid="{00000000-0005-0000-0000-000069800000}"/>
    <cellStyle name="LS Input Table Heading 2 2 3 3 4" xfId="32892" xr:uid="{00000000-0005-0000-0000-00006A800000}"/>
    <cellStyle name="LS Input Table Heading 2 2 3 3 5" xfId="32893" xr:uid="{00000000-0005-0000-0000-00006B800000}"/>
    <cellStyle name="LS Input Table Heading 2 2 3 3 6" xfId="32894" xr:uid="{00000000-0005-0000-0000-00006C800000}"/>
    <cellStyle name="LS Input Table Heading 2 2 3 3 7" xfId="32895" xr:uid="{00000000-0005-0000-0000-00006D800000}"/>
    <cellStyle name="LS Input Table Heading 2 2 3 3 8" xfId="32896" xr:uid="{00000000-0005-0000-0000-00006E800000}"/>
    <cellStyle name="LS Input Table Heading 2 2 3 3 9" xfId="32897" xr:uid="{00000000-0005-0000-0000-00006F800000}"/>
    <cellStyle name="LS Input Table Heading 2 2 3 4" xfId="32898" xr:uid="{00000000-0005-0000-0000-000070800000}"/>
    <cellStyle name="LS Input Table Heading 2 2 3 5" xfId="32899" xr:uid="{00000000-0005-0000-0000-000071800000}"/>
    <cellStyle name="LS Input Table Heading 2 2 3 6" xfId="32900" xr:uid="{00000000-0005-0000-0000-000072800000}"/>
    <cellStyle name="LS Input Table Heading 2 2 3 7" xfId="32901" xr:uid="{00000000-0005-0000-0000-000073800000}"/>
    <cellStyle name="LS Input Table Heading 2 2 3 8" xfId="32902" xr:uid="{00000000-0005-0000-0000-000074800000}"/>
    <cellStyle name="LS Input Table Heading 2 2 3 9" xfId="32903" xr:uid="{00000000-0005-0000-0000-000075800000}"/>
    <cellStyle name="LS Input Table Heading 2 2 4" xfId="32904" xr:uid="{00000000-0005-0000-0000-000076800000}"/>
    <cellStyle name="LS Input Table Heading 2 2 4 10" xfId="32905" xr:uid="{00000000-0005-0000-0000-000077800000}"/>
    <cellStyle name="LS Input Table Heading 2 2 4 2" xfId="32906" xr:uid="{00000000-0005-0000-0000-000078800000}"/>
    <cellStyle name="LS Input Table Heading 2 2 4 2 2" xfId="32907" xr:uid="{00000000-0005-0000-0000-000079800000}"/>
    <cellStyle name="LS Input Table Heading 2 2 4 2 3" xfId="32908" xr:uid="{00000000-0005-0000-0000-00007A800000}"/>
    <cellStyle name="LS Input Table Heading 2 2 4 2 4" xfId="32909" xr:uid="{00000000-0005-0000-0000-00007B800000}"/>
    <cellStyle name="LS Input Table Heading 2 2 4 2 5" xfId="32910" xr:uid="{00000000-0005-0000-0000-00007C800000}"/>
    <cellStyle name="LS Input Table Heading 2 2 4 2 6" xfId="32911" xr:uid="{00000000-0005-0000-0000-00007D800000}"/>
    <cellStyle name="LS Input Table Heading 2 2 4 2 7" xfId="32912" xr:uid="{00000000-0005-0000-0000-00007E800000}"/>
    <cellStyle name="LS Input Table Heading 2 2 4 2 8" xfId="32913" xr:uid="{00000000-0005-0000-0000-00007F800000}"/>
    <cellStyle name="LS Input Table Heading 2 2 4 2 9" xfId="32914" xr:uid="{00000000-0005-0000-0000-000080800000}"/>
    <cellStyle name="LS Input Table Heading 2 2 4 3" xfId="32915" xr:uid="{00000000-0005-0000-0000-000081800000}"/>
    <cellStyle name="LS Input Table Heading 2 2 4 4" xfId="32916" xr:uid="{00000000-0005-0000-0000-000082800000}"/>
    <cellStyle name="LS Input Table Heading 2 2 4 5" xfId="32917" xr:uid="{00000000-0005-0000-0000-000083800000}"/>
    <cellStyle name="LS Input Table Heading 2 2 4 6" xfId="32918" xr:uid="{00000000-0005-0000-0000-000084800000}"/>
    <cellStyle name="LS Input Table Heading 2 2 4 7" xfId="32919" xr:uid="{00000000-0005-0000-0000-000085800000}"/>
    <cellStyle name="LS Input Table Heading 2 2 4 8" xfId="32920" xr:uid="{00000000-0005-0000-0000-000086800000}"/>
    <cellStyle name="LS Input Table Heading 2 2 4 9" xfId="32921" xr:uid="{00000000-0005-0000-0000-000087800000}"/>
    <cellStyle name="LS Input Table Heading 2 2 5" xfId="32922" xr:uid="{00000000-0005-0000-0000-000088800000}"/>
    <cellStyle name="LS Input Table Heading 2 2 5 2" xfId="32923" xr:uid="{00000000-0005-0000-0000-000089800000}"/>
    <cellStyle name="LS Input Table Heading 2 2 5 3" xfId="32924" xr:uid="{00000000-0005-0000-0000-00008A800000}"/>
    <cellStyle name="LS Input Table Heading 2 2 5 4" xfId="32925" xr:uid="{00000000-0005-0000-0000-00008B800000}"/>
    <cellStyle name="LS Input Table Heading 2 2 5 5" xfId="32926" xr:uid="{00000000-0005-0000-0000-00008C800000}"/>
    <cellStyle name="LS Input Table Heading 2 2 5 6" xfId="32927" xr:uid="{00000000-0005-0000-0000-00008D800000}"/>
    <cellStyle name="LS Input Table Heading 2 2 5 7" xfId="32928" xr:uid="{00000000-0005-0000-0000-00008E800000}"/>
    <cellStyle name="LS Input Table Heading 2 2 5 8" xfId="32929" xr:uid="{00000000-0005-0000-0000-00008F800000}"/>
    <cellStyle name="LS Input Table Heading 2 2 5 9" xfId="32930" xr:uid="{00000000-0005-0000-0000-000090800000}"/>
    <cellStyle name="LS Input Table Heading 2 2 6" xfId="32931" xr:uid="{00000000-0005-0000-0000-000091800000}"/>
    <cellStyle name="LS Input Table Heading 2 2 7" xfId="32932" xr:uid="{00000000-0005-0000-0000-000092800000}"/>
    <cellStyle name="LS Input Table Heading 2 2 8" xfId="32933" xr:uid="{00000000-0005-0000-0000-000093800000}"/>
    <cellStyle name="LS Input Table Heading 2 2 9" xfId="32934" xr:uid="{00000000-0005-0000-0000-000094800000}"/>
    <cellStyle name="LS Input Table Heading 2 3" xfId="32935" xr:uid="{00000000-0005-0000-0000-000095800000}"/>
    <cellStyle name="LS Input Table Heading 2 3 10" xfId="32936" xr:uid="{00000000-0005-0000-0000-000096800000}"/>
    <cellStyle name="LS Input Table Heading 2 3 11" xfId="32937" xr:uid="{00000000-0005-0000-0000-000097800000}"/>
    <cellStyle name="LS Input Table Heading 2 3 12" xfId="32938" xr:uid="{00000000-0005-0000-0000-000098800000}"/>
    <cellStyle name="LS Input Table Heading 2 3 2" xfId="32939" xr:uid="{00000000-0005-0000-0000-000099800000}"/>
    <cellStyle name="LS Input Table Heading 2 3 2 10" xfId="32940" xr:uid="{00000000-0005-0000-0000-00009A800000}"/>
    <cellStyle name="LS Input Table Heading 2 3 2 11" xfId="32941" xr:uid="{00000000-0005-0000-0000-00009B800000}"/>
    <cellStyle name="LS Input Table Heading 2 3 2 2" xfId="32942" xr:uid="{00000000-0005-0000-0000-00009C800000}"/>
    <cellStyle name="LS Input Table Heading 2 3 2 2 10" xfId="32943" xr:uid="{00000000-0005-0000-0000-00009D800000}"/>
    <cellStyle name="LS Input Table Heading 2 3 2 2 2" xfId="32944" xr:uid="{00000000-0005-0000-0000-00009E800000}"/>
    <cellStyle name="LS Input Table Heading 2 3 2 2 2 2" xfId="32945" xr:uid="{00000000-0005-0000-0000-00009F800000}"/>
    <cellStyle name="LS Input Table Heading 2 3 2 2 2 3" xfId="32946" xr:uid="{00000000-0005-0000-0000-0000A0800000}"/>
    <cellStyle name="LS Input Table Heading 2 3 2 2 2 4" xfId="32947" xr:uid="{00000000-0005-0000-0000-0000A1800000}"/>
    <cellStyle name="LS Input Table Heading 2 3 2 2 2 5" xfId="32948" xr:uid="{00000000-0005-0000-0000-0000A2800000}"/>
    <cellStyle name="LS Input Table Heading 2 3 2 2 2 6" xfId="32949" xr:uid="{00000000-0005-0000-0000-0000A3800000}"/>
    <cellStyle name="LS Input Table Heading 2 3 2 2 2 7" xfId="32950" xr:uid="{00000000-0005-0000-0000-0000A4800000}"/>
    <cellStyle name="LS Input Table Heading 2 3 2 2 2 8" xfId="32951" xr:uid="{00000000-0005-0000-0000-0000A5800000}"/>
    <cellStyle name="LS Input Table Heading 2 3 2 2 2 9" xfId="32952" xr:uid="{00000000-0005-0000-0000-0000A6800000}"/>
    <cellStyle name="LS Input Table Heading 2 3 2 2 3" xfId="32953" xr:uid="{00000000-0005-0000-0000-0000A7800000}"/>
    <cellStyle name="LS Input Table Heading 2 3 2 2 4" xfId="32954" xr:uid="{00000000-0005-0000-0000-0000A8800000}"/>
    <cellStyle name="LS Input Table Heading 2 3 2 2 5" xfId="32955" xr:uid="{00000000-0005-0000-0000-0000A9800000}"/>
    <cellStyle name="LS Input Table Heading 2 3 2 2 6" xfId="32956" xr:uid="{00000000-0005-0000-0000-0000AA800000}"/>
    <cellStyle name="LS Input Table Heading 2 3 2 2 7" xfId="32957" xr:uid="{00000000-0005-0000-0000-0000AB800000}"/>
    <cellStyle name="LS Input Table Heading 2 3 2 2 8" xfId="32958" xr:uid="{00000000-0005-0000-0000-0000AC800000}"/>
    <cellStyle name="LS Input Table Heading 2 3 2 2 9" xfId="32959" xr:uid="{00000000-0005-0000-0000-0000AD800000}"/>
    <cellStyle name="LS Input Table Heading 2 3 2 3" xfId="32960" xr:uid="{00000000-0005-0000-0000-0000AE800000}"/>
    <cellStyle name="LS Input Table Heading 2 3 2 3 2" xfId="32961" xr:uid="{00000000-0005-0000-0000-0000AF800000}"/>
    <cellStyle name="LS Input Table Heading 2 3 2 3 3" xfId="32962" xr:uid="{00000000-0005-0000-0000-0000B0800000}"/>
    <cellStyle name="LS Input Table Heading 2 3 2 3 4" xfId="32963" xr:uid="{00000000-0005-0000-0000-0000B1800000}"/>
    <cellStyle name="LS Input Table Heading 2 3 2 3 5" xfId="32964" xr:uid="{00000000-0005-0000-0000-0000B2800000}"/>
    <cellStyle name="LS Input Table Heading 2 3 2 3 6" xfId="32965" xr:uid="{00000000-0005-0000-0000-0000B3800000}"/>
    <cellStyle name="LS Input Table Heading 2 3 2 3 7" xfId="32966" xr:uid="{00000000-0005-0000-0000-0000B4800000}"/>
    <cellStyle name="LS Input Table Heading 2 3 2 3 8" xfId="32967" xr:uid="{00000000-0005-0000-0000-0000B5800000}"/>
    <cellStyle name="LS Input Table Heading 2 3 2 3 9" xfId="32968" xr:uid="{00000000-0005-0000-0000-0000B6800000}"/>
    <cellStyle name="LS Input Table Heading 2 3 2 4" xfId="32969" xr:uid="{00000000-0005-0000-0000-0000B7800000}"/>
    <cellStyle name="LS Input Table Heading 2 3 2 5" xfId="32970" xr:uid="{00000000-0005-0000-0000-0000B8800000}"/>
    <cellStyle name="LS Input Table Heading 2 3 2 6" xfId="32971" xr:uid="{00000000-0005-0000-0000-0000B9800000}"/>
    <cellStyle name="LS Input Table Heading 2 3 2 7" xfId="32972" xr:uid="{00000000-0005-0000-0000-0000BA800000}"/>
    <cellStyle name="LS Input Table Heading 2 3 2 8" xfId="32973" xr:uid="{00000000-0005-0000-0000-0000BB800000}"/>
    <cellStyle name="LS Input Table Heading 2 3 2 9" xfId="32974" xr:uid="{00000000-0005-0000-0000-0000BC800000}"/>
    <cellStyle name="LS Input Table Heading 2 3 3" xfId="32975" xr:uid="{00000000-0005-0000-0000-0000BD800000}"/>
    <cellStyle name="LS Input Table Heading 2 3 3 10" xfId="32976" xr:uid="{00000000-0005-0000-0000-0000BE800000}"/>
    <cellStyle name="LS Input Table Heading 2 3 3 2" xfId="32977" xr:uid="{00000000-0005-0000-0000-0000BF800000}"/>
    <cellStyle name="LS Input Table Heading 2 3 3 2 2" xfId="32978" xr:uid="{00000000-0005-0000-0000-0000C0800000}"/>
    <cellStyle name="LS Input Table Heading 2 3 3 2 3" xfId="32979" xr:uid="{00000000-0005-0000-0000-0000C1800000}"/>
    <cellStyle name="LS Input Table Heading 2 3 3 2 4" xfId="32980" xr:uid="{00000000-0005-0000-0000-0000C2800000}"/>
    <cellStyle name="LS Input Table Heading 2 3 3 2 5" xfId="32981" xr:uid="{00000000-0005-0000-0000-0000C3800000}"/>
    <cellStyle name="LS Input Table Heading 2 3 3 2 6" xfId="32982" xr:uid="{00000000-0005-0000-0000-0000C4800000}"/>
    <cellStyle name="LS Input Table Heading 2 3 3 2 7" xfId="32983" xr:uid="{00000000-0005-0000-0000-0000C5800000}"/>
    <cellStyle name="LS Input Table Heading 2 3 3 2 8" xfId="32984" xr:uid="{00000000-0005-0000-0000-0000C6800000}"/>
    <cellStyle name="LS Input Table Heading 2 3 3 2 9" xfId="32985" xr:uid="{00000000-0005-0000-0000-0000C7800000}"/>
    <cellStyle name="LS Input Table Heading 2 3 3 3" xfId="32986" xr:uid="{00000000-0005-0000-0000-0000C8800000}"/>
    <cellStyle name="LS Input Table Heading 2 3 3 4" xfId="32987" xr:uid="{00000000-0005-0000-0000-0000C9800000}"/>
    <cellStyle name="LS Input Table Heading 2 3 3 5" xfId="32988" xr:uid="{00000000-0005-0000-0000-0000CA800000}"/>
    <cellStyle name="LS Input Table Heading 2 3 3 6" xfId="32989" xr:uid="{00000000-0005-0000-0000-0000CB800000}"/>
    <cellStyle name="LS Input Table Heading 2 3 3 7" xfId="32990" xr:uid="{00000000-0005-0000-0000-0000CC800000}"/>
    <cellStyle name="LS Input Table Heading 2 3 3 8" xfId="32991" xr:uid="{00000000-0005-0000-0000-0000CD800000}"/>
    <cellStyle name="LS Input Table Heading 2 3 3 9" xfId="32992" xr:uid="{00000000-0005-0000-0000-0000CE800000}"/>
    <cellStyle name="LS Input Table Heading 2 3 4" xfId="32993" xr:uid="{00000000-0005-0000-0000-0000CF800000}"/>
    <cellStyle name="LS Input Table Heading 2 3 4 2" xfId="32994" xr:uid="{00000000-0005-0000-0000-0000D0800000}"/>
    <cellStyle name="LS Input Table Heading 2 3 4 3" xfId="32995" xr:uid="{00000000-0005-0000-0000-0000D1800000}"/>
    <cellStyle name="LS Input Table Heading 2 3 4 4" xfId="32996" xr:uid="{00000000-0005-0000-0000-0000D2800000}"/>
    <cellStyle name="LS Input Table Heading 2 3 4 5" xfId="32997" xr:uid="{00000000-0005-0000-0000-0000D3800000}"/>
    <cellStyle name="LS Input Table Heading 2 3 4 6" xfId="32998" xr:uid="{00000000-0005-0000-0000-0000D4800000}"/>
    <cellStyle name="LS Input Table Heading 2 3 4 7" xfId="32999" xr:uid="{00000000-0005-0000-0000-0000D5800000}"/>
    <cellStyle name="LS Input Table Heading 2 3 4 8" xfId="33000" xr:uid="{00000000-0005-0000-0000-0000D6800000}"/>
    <cellStyle name="LS Input Table Heading 2 3 4 9" xfId="33001" xr:uid="{00000000-0005-0000-0000-0000D7800000}"/>
    <cellStyle name="LS Input Table Heading 2 3 5" xfId="33002" xr:uid="{00000000-0005-0000-0000-0000D8800000}"/>
    <cellStyle name="LS Input Table Heading 2 3 6" xfId="33003" xr:uid="{00000000-0005-0000-0000-0000D9800000}"/>
    <cellStyle name="LS Input Table Heading 2 3 7" xfId="33004" xr:uid="{00000000-0005-0000-0000-0000DA800000}"/>
    <cellStyle name="LS Input Table Heading 2 3 8" xfId="33005" xr:uid="{00000000-0005-0000-0000-0000DB800000}"/>
    <cellStyle name="LS Input Table Heading 2 3 9" xfId="33006" xr:uid="{00000000-0005-0000-0000-0000DC800000}"/>
    <cellStyle name="LS Input Table Heading 2 4" xfId="33007" xr:uid="{00000000-0005-0000-0000-0000DD800000}"/>
    <cellStyle name="LS Input Table Heading 2 4 10" xfId="33008" xr:uid="{00000000-0005-0000-0000-0000DE800000}"/>
    <cellStyle name="LS Input Table Heading 2 4 11" xfId="33009" xr:uid="{00000000-0005-0000-0000-0000DF800000}"/>
    <cellStyle name="LS Input Table Heading 2 4 12" xfId="33010" xr:uid="{00000000-0005-0000-0000-0000E0800000}"/>
    <cellStyle name="LS Input Table Heading 2 4 2" xfId="33011" xr:uid="{00000000-0005-0000-0000-0000E1800000}"/>
    <cellStyle name="LS Input Table Heading 2 4 2 10" xfId="33012" xr:uid="{00000000-0005-0000-0000-0000E2800000}"/>
    <cellStyle name="LS Input Table Heading 2 4 2 11" xfId="33013" xr:uid="{00000000-0005-0000-0000-0000E3800000}"/>
    <cellStyle name="LS Input Table Heading 2 4 2 2" xfId="33014" xr:uid="{00000000-0005-0000-0000-0000E4800000}"/>
    <cellStyle name="LS Input Table Heading 2 4 2 2 10" xfId="33015" xr:uid="{00000000-0005-0000-0000-0000E5800000}"/>
    <cellStyle name="LS Input Table Heading 2 4 2 2 2" xfId="33016" xr:uid="{00000000-0005-0000-0000-0000E6800000}"/>
    <cellStyle name="LS Input Table Heading 2 4 2 2 2 2" xfId="33017" xr:uid="{00000000-0005-0000-0000-0000E7800000}"/>
    <cellStyle name="LS Input Table Heading 2 4 2 2 2 3" xfId="33018" xr:uid="{00000000-0005-0000-0000-0000E8800000}"/>
    <cellStyle name="LS Input Table Heading 2 4 2 2 2 4" xfId="33019" xr:uid="{00000000-0005-0000-0000-0000E9800000}"/>
    <cellStyle name="LS Input Table Heading 2 4 2 2 2 5" xfId="33020" xr:uid="{00000000-0005-0000-0000-0000EA800000}"/>
    <cellStyle name="LS Input Table Heading 2 4 2 2 2 6" xfId="33021" xr:uid="{00000000-0005-0000-0000-0000EB800000}"/>
    <cellStyle name="LS Input Table Heading 2 4 2 2 2 7" xfId="33022" xr:uid="{00000000-0005-0000-0000-0000EC800000}"/>
    <cellStyle name="LS Input Table Heading 2 4 2 2 2 8" xfId="33023" xr:uid="{00000000-0005-0000-0000-0000ED800000}"/>
    <cellStyle name="LS Input Table Heading 2 4 2 2 2 9" xfId="33024" xr:uid="{00000000-0005-0000-0000-0000EE800000}"/>
    <cellStyle name="LS Input Table Heading 2 4 2 2 3" xfId="33025" xr:uid="{00000000-0005-0000-0000-0000EF800000}"/>
    <cellStyle name="LS Input Table Heading 2 4 2 2 4" xfId="33026" xr:uid="{00000000-0005-0000-0000-0000F0800000}"/>
    <cellStyle name="LS Input Table Heading 2 4 2 2 5" xfId="33027" xr:uid="{00000000-0005-0000-0000-0000F1800000}"/>
    <cellStyle name="LS Input Table Heading 2 4 2 2 6" xfId="33028" xr:uid="{00000000-0005-0000-0000-0000F2800000}"/>
    <cellStyle name="LS Input Table Heading 2 4 2 2 7" xfId="33029" xr:uid="{00000000-0005-0000-0000-0000F3800000}"/>
    <cellStyle name="LS Input Table Heading 2 4 2 2 8" xfId="33030" xr:uid="{00000000-0005-0000-0000-0000F4800000}"/>
    <cellStyle name="LS Input Table Heading 2 4 2 2 9" xfId="33031" xr:uid="{00000000-0005-0000-0000-0000F5800000}"/>
    <cellStyle name="LS Input Table Heading 2 4 2 3" xfId="33032" xr:uid="{00000000-0005-0000-0000-0000F6800000}"/>
    <cellStyle name="LS Input Table Heading 2 4 2 3 2" xfId="33033" xr:uid="{00000000-0005-0000-0000-0000F7800000}"/>
    <cellStyle name="LS Input Table Heading 2 4 2 3 3" xfId="33034" xr:uid="{00000000-0005-0000-0000-0000F8800000}"/>
    <cellStyle name="LS Input Table Heading 2 4 2 3 4" xfId="33035" xr:uid="{00000000-0005-0000-0000-0000F9800000}"/>
    <cellStyle name="LS Input Table Heading 2 4 2 3 5" xfId="33036" xr:uid="{00000000-0005-0000-0000-0000FA800000}"/>
    <cellStyle name="LS Input Table Heading 2 4 2 3 6" xfId="33037" xr:uid="{00000000-0005-0000-0000-0000FB800000}"/>
    <cellStyle name="LS Input Table Heading 2 4 2 3 7" xfId="33038" xr:uid="{00000000-0005-0000-0000-0000FC800000}"/>
    <cellStyle name="LS Input Table Heading 2 4 2 3 8" xfId="33039" xr:uid="{00000000-0005-0000-0000-0000FD800000}"/>
    <cellStyle name="LS Input Table Heading 2 4 2 3 9" xfId="33040" xr:uid="{00000000-0005-0000-0000-0000FE800000}"/>
    <cellStyle name="LS Input Table Heading 2 4 2 4" xfId="33041" xr:uid="{00000000-0005-0000-0000-0000FF800000}"/>
    <cellStyle name="LS Input Table Heading 2 4 2 5" xfId="33042" xr:uid="{00000000-0005-0000-0000-000000810000}"/>
    <cellStyle name="LS Input Table Heading 2 4 2 6" xfId="33043" xr:uid="{00000000-0005-0000-0000-000001810000}"/>
    <cellStyle name="LS Input Table Heading 2 4 2 7" xfId="33044" xr:uid="{00000000-0005-0000-0000-000002810000}"/>
    <cellStyle name="LS Input Table Heading 2 4 2 8" xfId="33045" xr:uid="{00000000-0005-0000-0000-000003810000}"/>
    <cellStyle name="LS Input Table Heading 2 4 2 9" xfId="33046" xr:uid="{00000000-0005-0000-0000-000004810000}"/>
    <cellStyle name="LS Input Table Heading 2 4 3" xfId="33047" xr:uid="{00000000-0005-0000-0000-000005810000}"/>
    <cellStyle name="LS Input Table Heading 2 4 3 10" xfId="33048" xr:uid="{00000000-0005-0000-0000-000006810000}"/>
    <cellStyle name="LS Input Table Heading 2 4 3 2" xfId="33049" xr:uid="{00000000-0005-0000-0000-000007810000}"/>
    <cellStyle name="LS Input Table Heading 2 4 3 2 2" xfId="33050" xr:uid="{00000000-0005-0000-0000-000008810000}"/>
    <cellStyle name="LS Input Table Heading 2 4 3 2 3" xfId="33051" xr:uid="{00000000-0005-0000-0000-000009810000}"/>
    <cellStyle name="LS Input Table Heading 2 4 3 2 4" xfId="33052" xr:uid="{00000000-0005-0000-0000-00000A810000}"/>
    <cellStyle name="LS Input Table Heading 2 4 3 2 5" xfId="33053" xr:uid="{00000000-0005-0000-0000-00000B810000}"/>
    <cellStyle name="LS Input Table Heading 2 4 3 2 6" xfId="33054" xr:uid="{00000000-0005-0000-0000-00000C810000}"/>
    <cellStyle name="LS Input Table Heading 2 4 3 2 7" xfId="33055" xr:uid="{00000000-0005-0000-0000-00000D810000}"/>
    <cellStyle name="LS Input Table Heading 2 4 3 2 8" xfId="33056" xr:uid="{00000000-0005-0000-0000-00000E810000}"/>
    <cellStyle name="LS Input Table Heading 2 4 3 2 9" xfId="33057" xr:uid="{00000000-0005-0000-0000-00000F810000}"/>
    <cellStyle name="LS Input Table Heading 2 4 3 3" xfId="33058" xr:uid="{00000000-0005-0000-0000-000010810000}"/>
    <cellStyle name="LS Input Table Heading 2 4 3 4" xfId="33059" xr:uid="{00000000-0005-0000-0000-000011810000}"/>
    <cellStyle name="LS Input Table Heading 2 4 3 5" xfId="33060" xr:uid="{00000000-0005-0000-0000-000012810000}"/>
    <cellStyle name="LS Input Table Heading 2 4 3 6" xfId="33061" xr:uid="{00000000-0005-0000-0000-000013810000}"/>
    <cellStyle name="LS Input Table Heading 2 4 3 7" xfId="33062" xr:uid="{00000000-0005-0000-0000-000014810000}"/>
    <cellStyle name="LS Input Table Heading 2 4 3 8" xfId="33063" xr:uid="{00000000-0005-0000-0000-000015810000}"/>
    <cellStyle name="LS Input Table Heading 2 4 3 9" xfId="33064" xr:uid="{00000000-0005-0000-0000-000016810000}"/>
    <cellStyle name="LS Input Table Heading 2 4 4" xfId="33065" xr:uid="{00000000-0005-0000-0000-000017810000}"/>
    <cellStyle name="LS Input Table Heading 2 4 4 2" xfId="33066" xr:uid="{00000000-0005-0000-0000-000018810000}"/>
    <cellStyle name="LS Input Table Heading 2 4 4 3" xfId="33067" xr:uid="{00000000-0005-0000-0000-000019810000}"/>
    <cellStyle name="LS Input Table Heading 2 4 4 4" xfId="33068" xr:uid="{00000000-0005-0000-0000-00001A810000}"/>
    <cellStyle name="LS Input Table Heading 2 4 4 5" xfId="33069" xr:uid="{00000000-0005-0000-0000-00001B810000}"/>
    <cellStyle name="LS Input Table Heading 2 4 4 6" xfId="33070" xr:uid="{00000000-0005-0000-0000-00001C810000}"/>
    <cellStyle name="LS Input Table Heading 2 4 4 7" xfId="33071" xr:uid="{00000000-0005-0000-0000-00001D810000}"/>
    <cellStyle name="LS Input Table Heading 2 4 4 8" xfId="33072" xr:uid="{00000000-0005-0000-0000-00001E810000}"/>
    <cellStyle name="LS Input Table Heading 2 4 4 9" xfId="33073" xr:uid="{00000000-0005-0000-0000-00001F810000}"/>
    <cellStyle name="LS Input Table Heading 2 4 5" xfId="33074" xr:uid="{00000000-0005-0000-0000-000020810000}"/>
    <cellStyle name="LS Input Table Heading 2 4 6" xfId="33075" xr:uid="{00000000-0005-0000-0000-000021810000}"/>
    <cellStyle name="LS Input Table Heading 2 4 7" xfId="33076" xr:uid="{00000000-0005-0000-0000-000022810000}"/>
    <cellStyle name="LS Input Table Heading 2 4 8" xfId="33077" xr:uid="{00000000-0005-0000-0000-000023810000}"/>
    <cellStyle name="LS Input Table Heading 2 4 9" xfId="33078" xr:uid="{00000000-0005-0000-0000-000024810000}"/>
    <cellStyle name="LS Input Table Heading 2 5" xfId="33079" xr:uid="{00000000-0005-0000-0000-000025810000}"/>
    <cellStyle name="LS Input Table Heading 2 5 10" xfId="33080" xr:uid="{00000000-0005-0000-0000-000026810000}"/>
    <cellStyle name="LS Input Table Heading 2 5 11" xfId="33081" xr:uid="{00000000-0005-0000-0000-000027810000}"/>
    <cellStyle name="LS Input Table Heading 2 5 12" xfId="33082" xr:uid="{00000000-0005-0000-0000-000028810000}"/>
    <cellStyle name="LS Input Table Heading 2 5 2" xfId="33083" xr:uid="{00000000-0005-0000-0000-000029810000}"/>
    <cellStyle name="LS Input Table Heading 2 5 2 10" xfId="33084" xr:uid="{00000000-0005-0000-0000-00002A810000}"/>
    <cellStyle name="LS Input Table Heading 2 5 2 11" xfId="33085" xr:uid="{00000000-0005-0000-0000-00002B810000}"/>
    <cellStyle name="LS Input Table Heading 2 5 2 2" xfId="33086" xr:uid="{00000000-0005-0000-0000-00002C810000}"/>
    <cellStyle name="LS Input Table Heading 2 5 2 2 10" xfId="33087" xr:uid="{00000000-0005-0000-0000-00002D810000}"/>
    <cellStyle name="LS Input Table Heading 2 5 2 2 2" xfId="33088" xr:uid="{00000000-0005-0000-0000-00002E810000}"/>
    <cellStyle name="LS Input Table Heading 2 5 2 2 2 2" xfId="33089" xr:uid="{00000000-0005-0000-0000-00002F810000}"/>
    <cellStyle name="LS Input Table Heading 2 5 2 2 2 3" xfId="33090" xr:uid="{00000000-0005-0000-0000-000030810000}"/>
    <cellStyle name="LS Input Table Heading 2 5 2 2 2 4" xfId="33091" xr:uid="{00000000-0005-0000-0000-000031810000}"/>
    <cellStyle name="LS Input Table Heading 2 5 2 2 2 5" xfId="33092" xr:uid="{00000000-0005-0000-0000-000032810000}"/>
    <cellStyle name="LS Input Table Heading 2 5 2 2 2 6" xfId="33093" xr:uid="{00000000-0005-0000-0000-000033810000}"/>
    <cellStyle name="LS Input Table Heading 2 5 2 2 2 7" xfId="33094" xr:uid="{00000000-0005-0000-0000-000034810000}"/>
    <cellStyle name="LS Input Table Heading 2 5 2 2 2 8" xfId="33095" xr:uid="{00000000-0005-0000-0000-000035810000}"/>
    <cellStyle name="LS Input Table Heading 2 5 2 2 2 9" xfId="33096" xr:uid="{00000000-0005-0000-0000-000036810000}"/>
    <cellStyle name="LS Input Table Heading 2 5 2 2 3" xfId="33097" xr:uid="{00000000-0005-0000-0000-000037810000}"/>
    <cellStyle name="LS Input Table Heading 2 5 2 2 4" xfId="33098" xr:uid="{00000000-0005-0000-0000-000038810000}"/>
    <cellStyle name="LS Input Table Heading 2 5 2 2 5" xfId="33099" xr:uid="{00000000-0005-0000-0000-000039810000}"/>
    <cellStyle name="LS Input Table Heading 2 5 2 2 6" xfId="33100" xr:uid="{00000000-0005-0000-0000-00003A810000}"/>
    <cellStyle name="LS Input Table Heading 2 5 2 2 7" xfId="33101" xr:uid="{00000000-0005-0000-0000-00003B810000}"/>
    <cellStyle name="LS Input Table Heading 2 5 2 2 8" xfId="33102" xr:uid="{00000000-0005-0000-0000-00003C810000}"/>
    <cellStyle name="LS Input Table Heading 2 5 2 2 9" xfId="33103" xr:uid="{00000000-0005-0000-0000-00003D810000}"/>
    <cellStyle name="LS Input Table Heading 2 5 2 3" xfId="33104" xr:uid="{00000000-0005-0000-0000-00003E810000}"/>
    <cellStyle name="LS Input Table Heading 2 5 2 3 2" xfId="33105" xr:uid="{00000000-0005-0000-0000-00003F810000}"/>
    <cellStyle name="LS Input Table Heading 2 5 2 3 3" xfId="33106" xr:uid="{00000000-0005-0000-0000-000040810000}"/>
    <cellStyle name="LS Input Table Heading 2 5 2 3 4" xfId="33107" xr:uid="{00000000-0005-0000-0000-000041810000}"/>
    <cellStyle name="LS Input Table Heading 2 5 2 3 5" xfId="33108" xr:uid="{00000000-0005-0000-0000-000042810000}"/>
    <cellStyle name="LS Input Table Heading 2 5 2 3 6" xfId="33109" xr:uid="{00000000-0005-0000-0000-000043810000}"/>
    <cellStyle name="LS Input Table Heading 2 5 2 3 7" xfId="33110" xr:uid="{00000000-0005-0000-0000-000044810000}"/>
    <cellStyle name="LS Input Table Heading 2 5 2 3 8" xfId="33111" xr:uid="{00000000-0005-0000-0000-000045810000}"/>
    <cellStyle name="LS Input Table Heading 2 5 2 3 9" xfId="33112" xr:uid="{00000000-0005-0000-0000-000046810000}"/>
    <cellStyle name="LS Input Table Heading 2 5 2 4" xfId="33113" xr:uid="{00000000-0005-0000-0000-000047810000}"/>
    <cellStyle name="LS Input Table Heading 2 5 2 5" xfId="33114" xr:uid="{00000000-0005-0000-0000-000048810000}"/>
    <cellStyle name="LS Input Table Heading 2 5 2 6" xfId="33115" xr:uid="{00000000-0005-0000-0000-000049810000}"/>
    <cellStyle name="LS Input Table Heading 2 5 2 7" xfId="33116" xr:uid="{00000000-0005-0000-0000-00004A810000}"/>
    <cellStyle name="LS Input Table Heading 2 5 2 8" xfId="33117" xr:uid="{00000000-0005-0000-0000-00004B810000}"/>
    <cellStyle name="LS Input Table Heading 2 5 2 9" xfId="33118" xr:uid="{00000000-0005-0000-0000-00004C810000}"/>
    <cellStyle name="LS Input Table Heading 2 5 3" xfId="33119" xr:uid="{00000000-0005-0000-0000-00004D810000}"/>
    <cellStyle name="LS Input Table Heading 2 5 3 10" xfId="33120" xr:uid="{00000000-0005-0000-0000-00004E810000}"/>
    <cellStyle name="LS Input Table Heading 2 5 3 2" xfId="33121" xr:uid="{00000000-0005-0000-0000-00004F810000}"/>
    <cellStyle name="LS Input Table Heading 2 5 3 2 2" xfId="33122" xr:uid="{00000000-0005-0000-0000-000050810000}"/>
    <cellStyle name="LS Input Table Heading 2 5 3 2 3" xfId="33123" xr:uid="{00000000-0005-0000-0000-000051810000}"/>
    <cellStyle name="LS Input Table Heading 2 5 3 2 4" xfId="33124" xr:uid="{00000000-0005-0000-0000-000052810000}"/>
    <cellStyle name="LS Input Table Heading 2 5 3 2 5" xfId="33125" xr:uid="{00000000-0005-0000-0000-000053810000}"/>
    <cellStyle name="LS Input Table Heading 2 5 3 2 6" xfId="33126" xr:uid="{00000000-0005-0000-0000-000054810000}"/>
    <cellStyle name="LS Input Table Heading 2 5 3 2 7" xfId="33127" xr:uid="{00000000-0005-0000-0000-000055810000}"/>
    <cellStyle name="LS Input Table Heading 2 5 3 2 8" xfId="33128" xr:uid="{00000000-0005-0000-0000-000056810000}"/>
    <cellStyle name="LS Input Table Heading 2 5 3 2 9" xfId="33129" xr:uid="{00000000-0005-0000-0000-000057810000}"/>
    <cellStyle name="LS Input Table Heading 2 5 3 3" xfId="33130" xr:uid="{00000000-0005-0000-0000-000058810000}"/>
    <cellStyle name="LS Input Table Heading 2 5 3 4" xfId="33131" xr:uid="{00000000-0005-0000-0000-000059810000}"/>
    <cellStyle name="LS Input Table Heading 2 5 3 5" xfId="33132" xr:uid="{00000000-0005-0000-0000-00005A810000}"/>
    <cellStyle name="LS Input Table Heading 2 5 3 6" xfId="33133" xr:uid="{00000000-0005-0000-0000-00005B810000}"/>
    <cellStyle name="LS Input Table Heading 2 5 3 7" xfId="33134" xr:uid="{00000000-0005-0000-0000-00005C810000}"/>
    <cellStyle name="LS Input Table Heading 2 5 3 8" xfId="33135" xr:uid="{00000000-0005-0000-0000-00005D810000}"/>
    <cellStyle name="LS Input Table Heading 2 5 3 9" xfId="33136" xr:uid="{00000000-0005-0000-0000-00005E810000}"/>
    <cellStyle name="LS Input Table Heading 2 5 4" xfId="33137" xr:uid="{00000000-0005-0000-0000-00005F810000}"/>
    <cellStyle name="LS Input Table Heading 2 5 4 2" xfId="33138" xr:uid="{00000000-0005-0000-0000-000060810000}"/>
    <cellStyle name="LS Input Table Heading 2 5 4 3" xfId="33139" xr:uid="{00000000-0005-0000-0000-000061810000}"/>
    <cellStyle name="LS Input Table Heading 2 5 4 4" xfId="33140" xr:uid="{00000000-0005-0000-0000-000062810000}"/>
    <cellStyle name="LS Input Table Heading 2 5 4 5" xfId="33141" xr:uid="{00000000-0005-0000-0000-000063810000}"/>
    <cellStyle name="LS Input Table Heading 2 5 4 6" xfId="33142" xr:uid="{00000000-0005-0000-0000-000064810000}"/>
    <cellStyle name="LS Input Table Heading 2 5 4 7" xfId="33143" xr:uid="{00000000-0005-0000-0000-000065810000}"/>
    <cellStyle name="LS Input Table Heading 2 5 4 8" xfId="33144" xr:uid="{00000000-0005-0000-0000-000066810000}"/>
    <cellStyle name="LS Input Table Heading 2 5 4 9" xfId="33145" xr:uid="{00000000-0005-0000-0000-000067810000}"/>
    <cellStyle name="LS Input Table Heading 2 5 5" xfId="33146" xr:uid="{00000000-0005-0000-0000-000068810000}"/>
    <cellStyle name="LS Input Table Heading 2 5 6" xfId="33147" xr:uid="{00000000-0005-0000-0000-000069810000}"/>
    <cellStyle name="LS Input Table Heading 2 5 7" xfId="33148" xr:uid="{00000000-0005-0000-0000-00006A810000}"/>
    <cellStyle name="LS Input Table Heading 2 5 8" xfId="33149" xr:uid="{00000000-0005-0000-0000-00006B810000}"/>
    <cellStyle name="LS Input Table Heading 2 5 9" xfId="33150" xr:uid="{00000000-0005-0000-0000-00006C810000}"/>
    <cellStyle name="LS Input Table Heading 2 6" xfId="33151" xr:uid="{00000000-0005-0000-0000-00006D810000}"/>
    <cellStyle name="LS Input Table Heading 2 6 10" xfId="33152" xr:uid="{00000000-0005-0000-0000-00006E810000}"/>
    <cellStyle name="LS Input Table Heading 2 6 11" xfId="33153" xr:uid="{00000000-0005-0000-0000-00006F810000}"/>
    <cellStyle name="LS Input Table Heading 2 6 2" xfId="33154" xr:uid="{00000000-0005-0000-0000-000070810000}"/>
    <cellStyle name="LS Input Table Heading 2 6 2 10" xfId="33155" xr:uid="{00000000-0005-0000-0000-000071810000}"/>
    <cellStyle name="LS Input Table Heading 2 6 2 2" xfId="33156" xr:uid="{00000000-0005-0000-0000-000072810000}"/>
    <cellStyle name="LS Input Table Heading 2 6 2 2 2" xfId="33157" xr:uid="{00000000-0005-0000-0000-000073810000}"/>
    <cellStyle name="LS Input Table Heading 2 6 2 2 3" xfId="33158" xr:uid="{00000000-0005-0000-0000-000074810000}"/>
    <cellStyle name="LS Input Table Heading 2 6 2 2 4" xfId="33159" xr:uid="{00000000-0005-0000-0000-000075810000}"/>
    <cellStyle name="LS Input Table Heading 2 6 2 2 5" xfId="33160" xr:uid="{00000000-0005-0000-0000-000076810000}"/>
    <cellStyle name="LS Input Table Heading 2 6 2 2 6" xfId="33161" xr:uid="{00000000-0005-0000-0000-000077810000}"/>
    <cellStyle name="LS Input Table Heading 2 6 2 2 7" xfId="33162" xr:uid="{00000000-0005-0000-0000-000078810000}"/>
    <cellStyle name="LS Input Table Heading 2 6 2 2 8" xfId="33163" xr:uid="{00000000-0005-0000-0000-000079810000}"/>
    <cellStyle name="LS Input Table Heading 2 6 2 2 9" xfId="33164" xr:uid="{00000000-0005-0000-0000-00007A810000}"/>
    <cellStyle name="LS Input Table Heading 2 6 2 3" xfId="33165" xr:uid="{00000000-0005-0000-0000-00007B810000}"/>
    <cellStyle name="LS Input Table Heading 2 6 2 4" xfId="33166" xr:uid="{00000000-0005-0000-0000-00007C810000}"/>
    <cellStyle name="LS Input Table Heading 2 6 2 5" xfId="33167" xr:uid="{00000000-0005-0000-0000-00007D810000}"/>
    <cellStyle name="LS Input Table Heading 2 6 2 6" xfId="33168" xr:uid="{00000000-0005-0000-0000-00007E810000}"/>
    <cellStyle name="LS Input Table Heading 2 6 2 7" xfId="33169" xr:uid="{00000000-0005-0000-0000-00007F810000}"/>
    <cellStyle name="LS Input Table Heading 2 6 2 8" xfId="33170" xr:uid="{00000000-0005-0000-0000-000080810000}"/>
    <cellStyle name="LS Input Table Heading 2 6 2 9" xfId="33171" xr:uid="{00000000-0005-0000-0000-000081810000}"/>
    <cellStyle name="LS Input Table Heading 2 6 3" xfId="33172" xr:uid="{00000000-0005-0000-0000-000082810000}"/>
    <cellStyle name="LS Input Table Heading 2 6 3 2" xfId="33173" xr:uid="{00000000-0005-0000-0000-000083810000}"/>
    <cellStyle name="LS Input Table Heading 2 6 3 3" xfId="33174" xr:uid="{00000000-0005-0000-0000-000084810000}"/>
    <cellStyle name="LS Input Table Heading 2 6 3 4" xfId="33175" xr:uid="{00000000-0005-0000-0000-000085810000}"/>
    <cellStyle name="LS Input Table Heading 2 6 3 5" xfId="33176" xr:uid="{00000000-0005-0000-0000-000086810000}"/>
    <cellStyle name="LS Input Table Heading 2 6 3 6" xfId="33177" xr:uid="{00000000-0005-0000-0000-000087810000}"/>
    <cellStyle name="LS Input Table Heading 2 6 3 7" xfId="33178" xr:uid="{00000000-0005-0000-0000-000088810000}"/>
    <cellStyle name="LS Input Table Heading 2 6 3 8" xfId="33179" xr:uid="{00000000-0005-0000-0000-000089810000}"/>
    <cellStyle name="LS Input Table Heading 2 6 3 9" xfId="33180" xr:uid="{00000000-0005-0000-0000-00008A810000}"/>
    <cellStyle name="LS Input Table Heading 2 6 4" xfId="33181" xr:uid="{00000000-0005-0000-0000-00008B810000}"/>
    <cellStyle name="LS Input Table Heading 2 6 5" xfId="33182" xr:uid="{00000000-0005-0000-0000-00008C810000}"/>
    <cellStyle name="LS Input Table Heading 2 6 6" xfId="33183" xr:uid="{00000000-0005-0000-0000-00008D810000}"/>
    <cellStyle name="LS Input Table Heading 2 6 7" xfId="33184" xr:uid="{00000000-0005-0000-0000-00008E810000}"/>
    <cellStyle name="LS Input Table Heading 2 6 8" xfId="33185" xr:uid="{00000000-0005-0000-0000-00008F810000}"/>
    <cellStyle name="LS Input Table Heading 2 6 9" xfId="33186" xr:uid="{00000000-0005-0000-0000-000090810000}"/>
    <cellStyle name="LS Input Table Heading 2 7" xfId="33187" xr:uid="{00000000-0005-0000-0000-000091810000}"/>
    <cellStyle name="LS Input Table Heading 2 7 10" xfId="33188" xr:uid="{00000000-0005-0000-0000-000092810000}"/>
    <cellStyle name="LS Input Table Heading 2 7 11" xfId="33189" xr:uid="{00000000-0005-0000-0000-000093810000}"/>
    <cellStyle name="LS Input Table Heading 2 7 2" xfId="33190" xr:uid="{00000000-0005-0000-0000-000094810000}"/>
    <cellStyle name="LS Input Table Heading 2 7 2 10" xfId="33191" xr:uid="{00000000-0005-0000-0000-000095810000}"/>
    <cellStyle name="LS Input Table Heading 2 7 2 2" xfId="33192" xr:uid="{00000000-0005-0000-0000-000096810000}"/>
    <cellStyle name="LS Input Table Heading 2 7 2 2 2" xfId="33193" xr:uid="{00000000-0005-0000-0000-000097810000}"/>
    <cellStyle name="LS Input Table Heading 2 7 2 2 3" xfId="33194" xr:uid="{00000000-0005-0000-0000-000098810000}"/>
    <cellStyle name="LS Input Table Heading 2 7 2 2 4" xfId="33195" xr:uid="{00000000-0005-0000-0000-000099810000}"/>
    <cellStyle name="LS Input Table Heading 2 7 2 2 5" xfId="33196" xr:uid="{00000000-0005-0000-0000-00009A810000}"/>
    <cellStyle name="LS Input Table Heading 2 7 2 2 6" xfId="33197" xr:uid="{00000000-0005-0000-0000-00009B810000}"/>
    <cellStyle name="LS Input Table Heading 2 7 2 2 7" xfId="33198" xr:uid="{00000000-0005-0000-0000-00009C810000}"/>
    <cellStyle name="LS Input Table Heading 2 7 2 2 8" xfId="33199" xr:uid="{00000000-0005-0000-0000-00009D810000}"/>
    <cellStyle name="LS Input Table Heading 2 7 2 2 9" xfId="33200" xr:uid="{00000000-0005-0000-0000-00009E810000}"/>
    <cellStyle name="LS Input Table Heading 2 7 2 3" xfId="33201" xr:uid="{00000000-0005-0000-0000-00009F810000}"/>
    <cellStyle name="LS Input Table Heading 2 7 2 4" xfId="33202" xr:uid="{00000000-0005-0000-0000-0000A0810000}"/>
    <cellStyle name="LS Input Table Heading 2 7 2 5" xfId="33203" xr:uid="{00000000-0005-0000-0000-0000A1810000}"/>
    <cellStyle name="LS Input Table Heading 2 7 2 6" xfId="33204" xr:uid="{00000000-0005-0000-0000-0000A2810000}"/>
    <cellStyle name="LS Input Table Heading 2 7 2 7" xfId="33205" xr:uid="{00000000-0005-0000-0000-0000A3810000}"/>
    <cellStyle name="LS Input Table Heading 2 7 2 8" xfId="33206" xr:uid="{00000000-0005-0000-0000-0000A4810000}"/>
    <cellStyle name="LS Input Table Heading 2 7 2 9" xfId="33207" xr:uid="{00000000-0005-0000-0000-0000A5810000}"/>
    <cellStyle name="LS Input Table Heading 2 7 3" xfId="33208" xr:uid="{00000000-0005-0000-0000-0000A6810000}"/>
    <cellStyle name="LS Input Table Heading 2 7 3 2" xfId="33209" xr:uid="{00000000-0005-0000-0000-0000A7810000}"/>
    <cellStyle name="LS Input Table Heading 2 7 3 3" xfId="33210" xr:uid="{00000000-0005-0000-0000-0000A8810000}"/>
    <cellStyle name="LS Input Table Heading 2 7 3 4" xfId="33211" xr:uid="{00000000-0005-0000-0000-0000A9810000}"/>
    <cellStyle name="LS Input Table Heading 2 7 3 5" xfId="33212" xr:uid="{00000000-0005-0000-0000-0000AA810000}"/>
    <cellStyle name="LS Input Table Heading 2 7 3 6" xfId="33213" xr:uid="{00000000-0005-0000-0000-0000AB810000}"/>
    <cellStyle name="LS Input Table Heading 2 7 3 7" xfId="33214" xr:uid="{00000000-0005-0000-0000-0000AC810000}"/>
    <cellStyle name="LS Input Table Heading 2 7 3 8" xfId="33215" xr:uid="{00000000-0005-0000-0000-0000AD810000}"/>
    <cellStyle name="LS Input Table Heading 2 7 3 9" xfId="33216" xr:uid="{00000000-0005-0000-0000-0000AE810000}"/>
    <cellStyle name="LS Input Table Heading 2 7 4" xfId="33217" xr:uid="{00000000-0005-0000-0000-0000AF810000}"/>
    <cellStyle name="LS Input Table Heading 2 7 5" xfId="33218" xr:uid="{00000000-0005-0000-0000-0000B0810000}"/>
    <cellStyle name="LS Input Table Heading 2 7 6" xfId="33219" xr:uid="{00000000-0005-0000-0000-0000B1810000}"/>
    <cellStyle name="LS Input Table Heading 2 7 7" xfId="33220" xr:uid="{00000000-0005-0000-0000-0000B2810000}"/>
    <cellStyle name="LS Input Table Heading 2 7 8" xfId="33221" xr:uid="{00000000-0005-0000-0000-0000B3810000}"/>
    <cellStyle name="LS Input Table Heading 2 7 9" xfId="33222" xr:uid="{00000000-0005-0000-0000-0000B4810000}"/>
    <cellStyle name="LS Input Table Heading 2 8" xfId="33223" xr:uid="{00000000-0005-0000-0000-0000B5810000}"/>
    <cellStyle name="LS Input Table Heading 2 8 10" xfId="33224" xr:uid="{00000000-0005-0000-0000-0000B6810000}"/>
    <cellStyle name="LS Input Table Heading 2 8 2" xfId="33225" xr:uid="{00000000-0005-0000-0000-0000B7810000}"/>
    <cellStyle name="LS Input Table Heading 2 8 2 2" xfId="33226" xr:uid="{00000000-0005-0000-0000-0000B8810000}"/>
    <cellStyle name="LS Input Table Heading 2 8 2 3" xfId="33227" xr:uid="{00000000-0005-0000-0000-0000B9810000}"/>
    <cellStyle name="LS Input Table Heading 2 8 2 4" xfId="33228" xr:uid="{00000000-0005-0000-0000-0000BA810000}"/>
    <cellStyle name="LS Input Table Heading 2 8 2 5" xfId="33229" xr:uid="{00000000-0005-0000-0000-0000BB810000}"/>
    <cellStyle name="LS Input Table Heading 2 8 2 6" xfId="33230" xr:uid="{00000000-0005-0000-0000-0000BC810000}"/>
    <cellStyle name="LS Input Table Heading 2 8 2 7" xfId="33231" xr:uid="{00000000-0005-0000-0000-0000BD810000}"/>
    <cellStyle name="LS Input Table Heading 2 8 2 8" xfId="33232" xr:uid="{00000000-0005-0000-0000-0000BE810000}"/>
    <cellStyle name="LS Input Table Heading 2 8 2 9" xfId="33233" xr:uid="{00000000-0005-0000-0000-0000BF810000}"/>
    <cellStyle name="LS Input Table Heading 2 8 3" xfId="33234" xr:uid="{00000000-0005-0000-0000-0000C0810000}"/>
    <cellStyle name="LS Input Table Heading 2 8 4" xfId="33235" xr:uid="{00000000-0005-0000-0000-0000C1810000}"/>
    <cellStyle name="LS Input Table Heading 2 8 5" xfId="33236" xr:uid="{00000000-0005-0000-0000-0000C2810000}"/>
    <cellStyle name="LS Input Table Heading 2 8 6" xfId="33237" xr:uid="{00000000-0005-0000-0000-0000C3810000}"/>
    <cellStyle name="LS Input Table Heading 2 8 7" xfId="33238" xr:uid="{00000000-0005-0000-0000-0000C4810000}"/>
    <cellStyle name="LS Input Table Heading 2 8 8" xfId="33239" xr:uid="{00000000-0005-0000-0000-0000C5810000}"/>
    <cellStyle name="LS Input Table Heading 2 8 9" xfId="33240" xr:uid="{00000000-0005-0000-0000-0000C6810000}"/>
    <cellStyle name="LS Input Table Heading 2 9" xfId="33241" xr:uid="{00000000-0005-0000-0000-0000C7810000}"/>
    <cellStyle name="LS Input Table Heading 2 9 2" xfId="33242" xr:uid="{00000000-0005-0000-0000-0000C8810000}"/>
    <cellStyle name="LS Input Table Heading 2 9 3" xfId="33243" xr:uid="{00000000-0005-0000-0000-0000C9810000}"/>
    <cellStyle name="LS Input Table Heading 2 9 4" xfId="33244" xr:uid="{00000000-0005-0000-0000-0000CA810000}"/>
    <cellStyle name="LS Input Table Heading 2 9 5" xfId="33245" xr:uid="{00000000-0005-0000-0000-0000CB810000}"/>
    <cellStyle name="LS Input Table Heading 2 9 6" xfId="33246" xr:uid="{00000000-0005-0000-0000-0000CC810000}"/>
    <cellStyle name="LS Input Table Heading 2 9 7" xfId="33247" xr:uid="{00000000-0005-0000-0000-0000CD810000}"/>
    <cellStyle name="LS Input Table Heading 2 9 8" xfId="33248" xr:uid="{00000000-0005-0000-0000-0000CE810000}"/>
    <cellStyle name="LS Input Table Heading 2 9 9" xfId="33249" xr:uid="{00000000-0005-0000-0000-0000CF810000}"/>
    <cellStyle name="LS Input Table Heading 3" xfId="33250" xr:uid="{00000000-0005-0000-0000-0000D0810000}"/>
    <cellStyle name="LS Input Table Heading 3 10" xfId="33251" xr:uid="{00000000-0005-0000-0000-0000D1810000}"/>
    <cellStyle name="LS Input Table Heading 3 11" xfId="33252" xr:uid="{00000000-0005-0000-0000-0000D2810000}"/>
    <cellStyle name="LS Input Table Heading 3 12" xfId="33253" xr:uid="{00000000-0005-0000-0000-0000D3810000}"/>
    <cellStyle name="LS Input Table Heading 3 13" xfId="33254" xr:uid="{00000000-0005-0000-0000-0000D4810000}"/>
    <cellStyle name="LS Input Table Heading 3 14" xfId="33255" xr:uid="{00000000-0005-0000-0000-0000D5810000}"/>
    <cellStyle name="LS Input Table Heading 3 15" xfId="33256" xr:uid="{00000000-0005-0000-0000-0000D6810000}"/>
    <cellStyle name="LS Input Table Heading 3 16" xfId="33257" xr:uid="{00000000-0005-0000-0000-0000D7810000}"/>
    <cellStyle name="LS Input Table Heading 3 2" xfId="33258" xr:uid="{00000000-0005-0000-0000-0000D8810000}"/>
    <cellStyle name="LS Input Table Heading 3 2 10" xfId="33259" xr:uid="{00000000-0005-0000-0000-0000D9810000}"/>
    <cellStyle name="LS Input Table Heading 3 2 11" xfId="33260" xr:uid="{00000000-0005-0000-0000-0000DA810000}"/>
    <cellStyle name="LS Input Table Heading 3 2 12" xfId="33261" xr:uid="{00000000-0005-0000-0000-0000DB810000}"/>
    <cellStyle name="LS Input Table Heading 3 2 13" xfId="33262" xr:uid="{00000000-0005-0000-0000-0000DC810000}"/>
    <cellStyle name="LS Input Table Heading 3 2 2" xfId="33263" xr:uid="{00000000-0005-0000-0000-0000DD810000}"/>
    <cellStyle name="LS Input Table Heading 3 2 2 10" xfId="33264" xr:uid="{00000000-0005-0000-0000-0000DE810000}"/>
    <cellStyle name="LS Input Table Heading 3 2 2 11" xfId="33265" xr:uid="{00000000-0005-0000-0000-0000DF810000}"/>
    <cellStyle name="LS Input Table Heading 3 2 2 12" xfId="33266" xr:uid="{00000000-0005-0000-0000-0000E0810000}"/>
    <cellStyle name="LS Input Table Heading 3 2 2 2" xfId="33267" xr:uid="{00000000-0005-0000-0000-0000E1810000}"/>
    <cellStyle name="LS Input Table Heading 3 2 2 2 10" xfId="33268" xr:uid="{00000000-0005-0000-0000-0000E2810000}"/>
    <cellStyle name="LS Input Table Heading 3 2 2 2 11" xfId="33269" xr:uid="{00000000-0005-0000-0000-0000E3810000}"/>
    <cellStyle name="LS Input Table Heading 3 2 2 2 2" xfId="33270" xr:uid="{00000000-0005-0000-0000-0000E4810000}"/>
    <cellStyle name="LS Input Table Heading 3 2 2 2 2 10" xfId="33271" xr:uid="{00000000-0005-0000-0000-0000E5810000}"/>
    <cellStyle name="LS Input Table Heading 3 2 2 2 2 2" xfId="33272" xr:uid="{00000000-0005-0000-0000-0000E6810000}"/>
    <cellStyle name="LS Input Table Heading 3 2 2 2 2 2 2" xfId="33273" xr:uid="{00000000-0005-0000-0000-0000E7810000}"/>
    <cellStyle name="LS Input Table Heading 3 2 2 2 2 2 3" xfId="33274" xr:uid="{00000000-0005-0000-0000-0000E8810000}"/>
    <cellStyle name="LS Input Table Heading 3 2 2 2 2 2 4" xfId="33275" xr:uid="{00000000-0005-0000-0000-0000E9810000}"/>
    <cellStyle name="LS Input Table Heading 3 2 2 2 2 2 5" xfId="33276" xr:uid="{00000000-0005-0000-0000-0000EA810000}"/>
    <cellStyle name="LS Input Table Heading 3 2 2 2 2 2 6" xfId="33277" xr:uid="{00000000-0005-0000-0000-0000EB810000}"/>
    <cellStyle name="LS Input Table Heading 3 2 2 2 2 2 7" xfId="33278" xr:uid="{00000000-0005-0000-0000-0000EC810000}"/>
    <cellStyle name="LS Input Table Heading 3 2 2 2 2 2 8" xfId="33279" xr:uid="{00000000-0005-0000-0000-0000ED810000}"/>
    <cellStyle name="LS Input Table Heading 3 2 2 2 2 2 9" xfId="33280" xr:uid="{00000000-0005-0000-0000-0000EE810000}"/>
    <cellStyle name="LS Input Table Heading 3 2 2 2 2 3" xfId="33281" xr:uid="{00000000-0005-0000-0000-0000EF810000}"/>
    <cellStyle name="LS Input Table Heading 3 2 2 2 2 4" xfId="33282" xr:uid="{00000000-0005-0000-0000-0000F0810000}"/>
    <cellStyle name="LS Input Table Heading 3 2 2 2 2 5" xfId="33283" xr:uid="{00000000-0005-0000-0000-0000F1810000}"/>
    <cellStyle name="LS Input Table Heading 3 2 2 2 2 6" xfId="33284" xr:uid="{00000000-0005-0000-0000-0000F2810000}"/>
    <cellStyle name="LS Input Table Heading 3 2 2 2 2 7" xfId="33285" xr:uid="{00000000-0005-0000-0000-0000F3810000}"/>
    <cellStyle name="LS Input Table Heading 3 2 2 2 2 8" xfId="33286" xr:uid="{00000000-0005-0000-0000-0000F4810000}"/>
    <cellStyle name="LS Input Table Heading 3 2 2 2 2 9" xfId="33287" xr:uid="{00000000-0005-0000-0000-0000F5810000}"/>
    <cellStyle name="LS Input Table Heading 3 2 2 2 3" xfId="33288" xr:uid="{00000000-0005-0000-0000-0000F6810000}"/>
    <cellStyle name="LS Input Table Heading 3 2 2 2 3 2" xfId="33289" xr:uid="{00000000-0005-0000-0000-0000F7810000}"/>
    <cellStyle name="LS Input Table Heading 3 2 2 2 3 3" xfId="33290" xr:uid="{00000000-0005-0000-0000-0000F8810000}"/>
    <cellStyle name="LS Input Table Heading 3 2 2 2 3 4" xfId="33291" xr:uid="{00000000-0005-0000-0000-0000F9810000}"/>
    <cellStyle name="LS Input Table Heading 3 2 2 2 3 5" xfId="33292" xr:uid="{00000000-0005-0000-0000-0000FA810000}"/>
    <cellStyle name="LS Input Table Heading 3 2 2 2 3 6" xfId="33293" xr:uid="{00000000-0005-0000-0000-0000FB810000}"/>
    <cellStyle name="LS Input Table Heading 3 2 2 2 3 7" xfId="33294" xr:uid="{00000000-0005-0000-0000-0000FC810000}"/>
    <cellStyle name="LS Input Table Heading 3 2 2 2 3 8" xfId="33295" xr:uid="{00000000-0005-0000-0000-0000FD810000}"/>
    <cellStyle name="LS Input Table Heading 3 2 2 2 3 9" xfId="33296" xr:uid="{00000000-0005-0000-0000-0000FE810000}"/>
    <cellStyle name="LS Input Table Heading 3 2 2 2 4" xfId="33297" xr:uid="{00000000-0005-0000-0000-0000FF810000}"/>
    <cellStyle name="LS Input Table Heading 3 2 2 2 5" xfId="33298" xr:uid="{00000000-0005-0000-0000-000000820000}"/>
    <cellStyle name="LS Input Table Heading 3 2 2 2 6" xfId="33299" xr:uid="{00000000-0005-0000-0000-000001820000}"/>
    <cellStyle name="LS Input Table Heading 3 2 2 2 7" xfId="33300" xr:uid="{00000000-0005-0000-0000-000002820000}"/>
    <cellStyle name="LS Input Table Heading 3 2 2 2 8" xfId="33301" xr:uid="{00000000-0005-0000-0000-000003820000}"/>
    <cellStyle name="LS Input Table Heading 3 2 2 2 9" xfId="33302" xr:uid="{00000000-0005-0000-0000-000004820000}"/>
    <cellStyle name="LS Input Table Heading 3 2 2 3" xfId="33303" xr:uid="{00000000-0005-0000-0000-000005820000}"/>
    <cellStyle name="LS Input Table Heading 3 2 2 3 10" xfId="33304" xr:uid="{00000000-0005-0000-0000-000006820000}"/>
    <cellStyle name="LS Input Table Heading 3 2 2 3 2" xfId="33305" xr:uid="{00000000-0005-0000-0000-000007820000}"/>
    <cellStyle name="LS Input Table Heading 3 2 2 3 2 2" xfId="33306" xr:uid="{00000000-0005-0000-0000-000008820000}"/>
    <cellStyle name="LS Input Table Heading 3 2 2 3 2 3" xfId="33307" xr:uid="{00000000-0005-0000-0000-000009820000}"/>
    <cellStyle name="LS Input Table Heading 3 2 2 3 2 4" xfId="33308" xr:uid="{00000000-0005-0000-0000-00000A820000}"/>
    <cellStyle name="LS Input Table Heading 3 2 2 3 2 5" xfId="33309" xr:uid="{00000000-0005-0000-0000-00000B820000}"/>
    <cellStyle name="LS Input Table Heading 3 2 2 3 2 6" xfId="33310" xr:uid="{00000000-0005-0000-0000-00000C820000}"/>
    <cellStyle name="LS Input Table Heading 3 2 2 3 2 7" xfId="33311" xr:uid="{00000000-0005-0000-0000-00000D820000}"/>
    <cellStyle name="LS Input Table Heading 3 2 2 3 2 8" xfId="33312" xr:uid="{00000000-0005-0000-0000-00000E820000}"/>
    <cellStyle name="LS Input Table Heading 3 2 2 3 2 9" xfId="33313" xr:uid="{00000000-0005-0000-0000-00000F820000}"/>
    <cellStyle name="LS Input Table Heading 3 2 2 3 3" xfId="33314" xr:uid="{00000000-0005-0000-0000-000010820000}"/>
    <cellStyle name="LS Input Table Heading 3 2 2 3 4" xfId="33315" xr:uid="{00000000-0005-0000-0000-000011820000}"/>
    <cellStyle name="LS Input Table Heading 3 2 2 3 5" xfId="33316" xr:uid="{00000000-0005-0000-0000-000012820000}"/>
    <cellStyle name="LS Input Table Heading 3 2 2 3 6" xfId="33317" xr:uid="{00000000-0005-0000-0000-000013820000}"/>
    <cellStyle name="LS Input Table Heading 3 2 2 3 7" xfId="33318" xr:uid="{00000000-0005-0000-0000-000014820000}"/>
    <cellStyle name="LS Input Table Heading 3 2 2 3 8" xfId="33319" xr:uid="{00000000-0005-0000-0000-000015820000}"/>
    <cellStyle name="LS Input Table Heading 3 2 2 3 9" xfId="33320" xr:uid="{00000000-0005-0000-0000-000016820000}"/>
    <cellStyle name="LS Input Table Heading 3 2 2 4" xfId="33321" xr:uid="{00000000-0005-0000-0000-000017820000}"/>
    <cellStyle name="LS Input Table Heading 3 2 2 4 2" xfId="33322" xr:uid="{00000000-0005-0000-0000-000018820000}"/>
    <cellStyle name="LS Input Table Heading 3 2 2 4 3" xfId="33323" xr:uid="{00000000-0005-0000-0000-000019820000}"/>
    <cellStyle name="LS Input Table Heading 3 2 2 4 4" xfId="33324" xr:uid="{00000000-0005-0000-0000-00001A820000}"/>
    <cellStyle name="LS Input Table Heading 3 2 2 4 5" xfId="33325" xr:uid="{00000000-0005-0000-0000-00001B820000}"/>
    <cellStyle name="LS Input Table Heading 3 2 2 4 6" xfId="33326" xr:uid="{00000000-0005-0000-0000-00001C820000}"/>
    <cellStyle name="LS Input Table Heading 3 2 2 4 7" xfId="33327" xr:uid="{00000000-0005-0000-0000-00001D820000}"/>
    <cellStyle name="LS Input Table Heading 3 2 2 4 8" xfId="33328" xr:uid="{00000000-0005-0000-0000-00001E820000}"/>
    <cellStyle name="LS Input Table Heading 3 2 2 4 9" xfId="33329" xr:uid="{00000000-0005-0000-0000-00001F820000}"/>
    <cellStyle name="LS Input Table Heading 3 2 2 5" xfId="33330" xr:uid="{00000000-0005-0000-0000-000020820000}"/>
    <cellStyle name="LS Input Table Heading 3 2 2 6" xfId="33331" xr:uid="{00000000-0005-0000-0000-000021820000}"/>
    <cellStyle name="LS Input Table Heading 3 2 2 7" xfId="33332" xr:uid="{00000000-0005-0000-0000-000022820000}"/>
    <cellStyle name="LS Input Table Heading 3 2 2 8" xfId="33333" xr:uid="{00000000-0005-0000-0000-000023820000}"/>
    <cellStyle name="LS Input Table Heading 3 2 2 9" xfId="33334" xr:uid="{00000000-0005-0000-0000-000024820000}"/>
    <cellStyle name="LS Input Table Heading 3 2 3" xfId="33335" xr:uid="{00000000-0005-0000-0000-000025820000}"/>
    <cellStyle name="LS Input Table Heading 3 2 3 10" xfId="33336" xr:uid="{00000000-0005-0000-0000-000026820000}"/>
    <cellStyle name="LS Input Table Heading 3 2 3 11" xfId="33337" xr:uid="{00000000-0005-0000-0000-000027820000}"/>
    <cellStyle name="LS Input Table Heading 3 2 3 2" xfId="33338" xr:uid="{00000000-0005-0000-0000-000028820000}"/>
    <cellStyle name="LS Input Table Heading 3 2 3 2 10" xfId="33339" xr:uid="{00000000-0005-0000-0000-000029820000}"/>
    <cellStyle name="LS Input Table Heading 3 2 3 2 2" xfId="33340" xr:uid="{00000000-0005-0000-0000-00002A820000}"/>
    <cellStyle name="LS Input Table Heading 3 2 3 2 2 2" xfId="33341" xr:uid="{00000000-0005-0000-0000-00002B820000}"/>
    <cellStyle name="LS Input Table Heading 3 2 3 2 2 3" xfId="33342" xr:uid="{00000000-0005-0000-0000-00002C820000}"/>
    <cellStyle name="LS Input Table Heading 3 2 3 2 2 4" xfId="33343" xr:uid="{00000000-0005-0000-0000-00002D820000}"/>
    <cellStyle name="LS Input Table Heading 3 2 3 2 2 5" xfId="33344" xr:uid="{00000000-0005-0000-0000-00002E820000}"/>
    <cellStyle name="LS Input Table Heading 3 2 3 2 2 6" xfId="33345" xr:uid="{00000000-0005-0000-0000-00002F820000}"/>
    <cellStyle name="LS Input Table Heading 3 2 3 2 2 7" xfId="33346" xr:uid="{00000000-0005-0000-0000-000030820000}"/>
    <cellStyle name="LS Input Table Heading 3 2 3 2 2 8" xfId="33347" xr:uid="{00000000-0005-0000-0000-000031820000}"/>
    <cellStyle name="LS Input Table Heading 3 2 3 2 2 9" xfId="33348" xr:uid="{00000000-0005-0000-0000-000032820000}"/>
    <cellStyle name="LS Input Table Heading 3 2 3 2 3" xfId="33349" xr:uid="{00000000-0005-0000-0000-000033820000}"/>
    <cellStyle name="LS Input Table Heading 3 2 3 2 4" xfId="33350" xr:uid="{00000000-0005-0000-0000-000034820000}"/>
    <cellStyle name="LS Input Table Heading 3 2 3 2 5" xfId="33351" xr:uid="{00000000-0005-0000-0000-000035820000}"/>
    <cellStyle name="LS Input Table Heading 3 2 3 2 6" xfId="33352" xr:uid="{00000000-0005-0000-0000-000036820000}"/>
    <cellStyle name="LS Input Table Heading 3 2 3 2 7" xfId="33353" xr:uid="{00000000-0005-0000-0000-000037820000}"/>
    <cellStyle name="LS Input Table Heading 3 2 3 2 8" xfId="33354" xr:uid="{00000000-0005-0000-0000-000038820000}"/>
    <cellStyle name="LS Input Table Heading 3 2 3 2 9" xfId="33355" xr:uid="{00000000-0005-0000-0000-000039820000}"/>
    <cellStyle name="LS Input Table Heading 3 2 3 3" xfId="33356" xr:uid="{00000000-0005-0000-0000-00003A820000}"/>
    <cellStyle name="LS Input Table Heading 3 2 3 3 2" xfId="33357" xr:uid="{00000000-0005-0000-0000-00003B820000}"/>
    <cellStyle name="LS Input Table Heading 3 2 3 3 3" xfId="33358" xr:uid="{00000000-0005-0000-0000-00003C820000}"/>
    <cellStyle name="LS Input Table Heading 3 2 3 3 4" xfId="33359" xr:uid="{00000000-0005-0000-0000-00003D820000}"/>
    <cellStyle name="LS Input Table Heading 3 2 3 3 5" xfId="33360" xr:uid="{00000000-0005-0000-0000-00003E820000}"/>
    <cellStyle name="LS Input Table Heading 3 2 3 3 6" xfId="33361" xr:uid="{00000000-0005-0000-0000-00003F820000}"/>
    <cellStyle name="LS Input Table Heading 3 2 3 3 7" xfId="33362" xr:uid="{00000000-0005-0000-0000-000040820000}"/>
    <cellStyle name="LS Input Table Heading 3 2 3 3 8" xfId="33363" xr:uid="{00000000-0005-0000-0000-000041820000}"/>
    <cellStyle name="LS Input Table Heading 3 2 3 3 9" xfId="33364" xr:uid="{00000000-0005-0000-0000-000042820000}"/>
    <cellStyle name="LS Input Table Heading 3 2 3 4" xfId="33365" xr:uid="{00000000-0005-0000-0000-000043820000}"/>
    <cellStyle name="LS Input Table Heading 3 2 3 5" xfId="33366" xr:uid="{00000000-0005-0000-0000-000044820000}"/>
    <cellStyle name="LS Input Table Heading 3 2 3 6" xfId="33367" xr:uid="{00000000-0005-0000-0000-000045820000}"/>
    <cellStyle name="LS Input Table Heading 3 2 3 7" xfId="33368" xr:uid="{00000000-0005-0000-0000-000046820000}"/>
    <cellStyle name="LS Input Table Heading 3 2 3 8" xfId="33369" xr:uid="{00000000-0005-0000-0000-000047820000}"/>
    <cellStyle name="LS Input Table Heading 3 2 3 9" xfId="33370" xr:uid="{00000000-0005-0000-0000-000048820000}"/>
    <cellStyle name="LS Input Table Heading 3 2 4" xfId="33371" xr:uid="{00000000-0005-0000-0000-000049820000}"/>
    <cellStyle name="LS Input Table Heading 3 2 4 10" xfId="33372" xr:uid="{00000000-0005-0000-0000-00004A820000}"/>
    <cellStyle name="LS Input Table Heading 3 2 4 2" xfId="33373" xr:uid="{00000000-0005-0000-0000-00004B820000}"/>
    <cellStyle name="LS Input Table Heading 3 2 4 2 2" xfId="33374" xr:uid="{00000000-0005-0000-0000-00004C820000}"/>
    <cellStyle name="LS Input Table Heading 3 2 4 2 3" xfId="33375" xr:uid="{00000000-0005-0000-0000-00004D820000}"/>
    <cellStyle name="LS Input Table Heading 3 2 4 2 4" xfId="33376" xr:uid="{00000000-0005-0000-0000-00004E820000}"/>
    <cellStyle name="LS Input Table Heading 3 2 4 2 5" xfId="33377" xr:uid="{00000000-0005-0000-0000-00004F820000}"/>
    <cellStyle name="LS Input Table Heading 3 2 4 2 6" xfId="33378" xr:uid="{00000000-0005-0000-0000-000050820000}"/>
    <cellStyle name="LS Input Table Heading 3 2 4 2 7" xfId="33379" xr:uid="{00000000-0005-0000-0000-000051820000}"/>
    <cellStyle name="LS Input Table Heading 3 2 4 2 8" xfId="33380" xr:uid="{00000000-0005-0000-0000-000052820000}"/>
    <cellStyle name="LS Input Table Heading 3 2 4 2 9" xfId="33381" xr:uid="{00000000-0005-0000-0000-000053820000}"/>
    <cellStyle name="LS Input Table Heading 3 2 4 3" xfId="33382" xr:uid="{00000000-0005-0000-0000-000054820000}"/>
    <cellStyle name="LS Input Table Heading 3 2 4 4" xfId="33383" xr:uid="{00000000-0005-0000-0000-000055820000}"/>
    <cellStyle name="LS Input Table Heading 3 2 4 5" xfId="33384" xr:uid="{00000000-0005-0000-0000-000056820000}"/>
    <cellStyle name="LS Input Table Heading 3 2 4 6" xfId="33385" xr:uid="{00000000-0005-0000-0000-000057820000}"/>
    <cellStyle name="LS Input Table Heading 3 2 4 7" xfId="33386" xr:uid="{00000000-0005-0000-0000-000058820000}"/>
    <cellStyle name="LS Input Table Heading 3 2 4 8" xfId="33387" xr:uid="{00000000-0005-0000-0000-000059820000}"/>
    <cellStyle name="LS Input Table Heading 3 2 4 9" xfId="33388" xr:uid="{00000000-0005-0000-0000-00005A820000}"/>
    <cellStyle name="LS Input Table Heading 3 2 5" xfId="33389" xr:uid="{00000000-0005-0000-0000-00005B820000}"/>
    <cellStyle name="LS Input Table Heading 3 2 5 2" xfId="33390" xr:uid="{00000000-0005-0000-0000-00005C820000}"/>
    <cellStyle name="LS Input Table Heading 3 2 5 3" xfId="33391" xr:uid="{00000000-0005-0000-0000-00005D820000}"/>
    <cellStyle name="LS Input Table Heading 3 2 5 4" xfId="33392" xr:uid="{00000000-0005-0000-0000-00005E820000}"/>
    <cellStyle name="LS Input Table Heading 3 2 5 5" xfId="33393" xr:uid="{00000000-0005-0000-0000-00005F820000}"/>
    <cellStyle name="LS Input Table Heading 3 2 5 6" xfId="33394" xr:uid="{00000000-0005-0000-0000-000060820000}"/>
    <cellStyle name="LS Input Table Heading 3 2 5 7" xfId="33395" xr:uid="{00000000-0005-0000-0000-000061820000}"/>
    <cellStyle name="LS Input Table Heading 3 2 5 8" xfId="33396" xr:uid="{00000000-0005-0000-0000-000062820000}"/>
    <cellStyle name="LS Input Table Heading 3 2 5 9" xfId="33397" xr:uid="{00000000-0005-0000-0000-000063820000}"/>
    <cellStyle name="LS Input Table Heading 3 2 6" xfId="33398" xr:uid="{00000000-0005-0000-0000-000064820000}"/>
    <cellStyle name="LS Input Table Heading 3 2 7" xfId="33399" xr:uid="{00000000-0005-0000-0000-000065820000}"/>
    <cellStyle name="LS Input Table Heading 3 2 8" xfId="33400" xr:uid="{00000000-0005-0000-0000-000066820000}"/>
    <cellStyle name="LS Input Table Heading 3 2 9" xfId="33401" xr:uid="{00000000-0005-0000-0000-000067820000}"/>
    <cellStyle name="LS Input Table Heading 3 3" xfId="33402" xr:uid="{00000000-0005-0000-0000-000068820000}"/>
    <cellStyle name="LS Input Table Heading 3 3 10" xfId="33403" xr:uid="{00000000-0005-0000-0000-000069820000}"/>
    <cellStyle name="LS Input Table Heading 3 3 11" xfId="33404" xr:uid="{00000000-0005-0000-0000-00006A820000}"/>
    <cellStyle name="LS Input Table Heading 3 3 12" xfId="33405" xr:uid="{00000000-0005-0000-0000-00006B820000}"/>
    <cellStyle name="LS Input Table Heading 3 3 2" xfId="33406" xr:uid="{00000000-0005-0000-0000-00006C820000}"/>
    <cellStyle name="LS Input Table Heading 3 3 2 10" xfId="33407" xr:uid="{00000000-0005-0000-0000-00006D820000}"/>
    <cellStyle name="LS Input Table Heading 3 3 2 11" xfId="33408" xr:uid="{00000000-0005-0000-0000-00006E820000}"/>
    <cellStyle name="LS Input Table Heading 3 3 2 2" xfId="33409" xr:uid="{00000000-0005-0000-0000-00006F820000}"/>
    <cellStyle name="LS Input Table Heading 3 3 2 2 10" xfId="33410" xr:uid="{00000000-0005-0000-0000-000070820000}"/>
    <cellStyle name="LS Input Table Heading 3 3 2 2 2" xfId="33411" xr:uid="{00000000-0005-0000-0000-000071820000}"/>
    <cellStyle name="LS Input Table Heading 3 3 2 2 2 2" xfId="33412" xr:uid="{00000000-0005-0000-0000-000072820000}"/>
    <cellStyle name="LS Input Table Heading 3 3 2 2 2 3" xfId="33413" xr:uid="{00000000-0005-0000-0000-000073820000}"/>
    <cellStyle name="LS Input Table Heading 3 3 2 2 2 4" xfId="33414" xr:uid="{00000000-0005-0000-0000-000074820000}"/>
    <cellStyle name="LS Input Table Heading 3 3 2 2 2 5" xfId="33415" xr:uid="{00000000-0005-0000-0000-000075820000}"/>
    <cellStyle name="LS Input Table Heading 3 3 2 2 2 6" xfId="33416" xr:uid="{00000000-0005-0000-0000-000076820000}"/>
    <cellStyle name="LS Input Table Heading 3 3 2 2 2 7" xfId="33417" xr:uid="{00000000-0005-0000-0000-000077820000}"/>
    <cellStyle name="LS Input Table Heading 3 3 2 2 2 8" xfId="33418" xr:uid="{00000000-0005-0000-0000-000078820000}"/>
    <cellStyle name="LS Input Table Heading 3 3 2 2 2 9" xfId="33419" xr:uid="{00000000-0005-0000-0000-000079820000}"/>
    <cellStyle name="LS Input Table Heading 3 3 2 2 3" xfId="33420" xr:uid="{00000000-0005-0000-0000-00007A820000}"/>
    <cellStyle name="LS Input Table Heading 3 3 2 2 4" xfId="33421" xr:uid="{00000000-0005-0000-0000-00007B820000}"/>
    <cellStyle name="LS Input Table Heading 3 3 2 2 5" xfId="33422" xr:uid="{00000000-0005-0000-0000-00007C820000}"/>
    <cellStyle name="LS Input Table Heading 3 3 2 2 6" xfId="33423" xr:uid="{00000000-0005-0000-0000-00007D820000}"/>
    <cellStyle name="LS Input Table Heading 3 3 2 2 7" xfId="33424" xr:uid="{00000000-0005-0000-0000-00007E820000}"/>
    <cellStyle name="LS Input Table Heading 3 3 2 2 8" xfId="33425" xr:uid="{00000000-0005-0000-0000-00007F820000}"/>
    <cellStyle name="LS Input Table Heading 3 3 2 2 9" xfId="33426" xr:uid="{00000000-0005-0000-0000-000080820000}"/>
    <cellStyle name="LS Input Table Heading 3 3 2 3" xfId="33427" xr:uid="{00000000-0005-0000-0000-000081820000}"/>
    <cellStyle name="LS Input Table Heading 3 3 2 3 2" xfId="33428" xr:uid="{00000000-0005-0000-0000-000082820000}"/>
    <cellStyle name="LS Input Table Heading 3 3 2 3 3" xfId="33429" xr:uid="{00000000-0005-0000-0000-000083820000}"/>
    <cellStyle name="LS Input Table Heading 3 3 2 3 4" xfId="33430" xr:uid="{00000000-0005-0000-0000-000084820000}"/>
    <cellStyle name="LS Input Table Heading 3 3 2 3 5" xfId="33431" xr:uid="{00000000-0005-0000-0000-000085820000}"/>
    <cellStyle name="LS Input Table Heading 3 3 2 3 6" xfId="33432" xr:uid="{00000000-0005-0000-0000-000086820000}"/>
    <cellStyle name="LS Input Table Heading 3 3 2 3 7" xfId="33433" xr:uid="{00000000-0005-0000-0000-000087820000}"/>
    <cellStyle name="LS Input Table Heading 3 3 2 3 8" xfId="33434" xr:uid="{00000000-0005-0000-0000-000088820000}"/>
    <cellStyle name="LS Input Table Heading 3 3 2 3 9" xfId="33435" xr:uid="{00000000-0005-0000-0000-000089820000}"/>
    <cellStyle name="LS Input Table Heading 3 3 2 4" xfId="33436" xr:uid="{00000000-0005-0000-0000-00008A820000}"/>
    <cellStyle name="LS Input Table Heading 3 3 2 5" xfId="33437" xr:uid="{00000000-0005-0000-0000-00008B820000}"/>
    <cellStyle name="LS Input Table Heading 3 3 2 6" xfId="33438" xr:uid="{00000000-0005-0000-0000-00008C820000}"/>
    <cellStyle name="LS Input Table Heading 3 3 2 7" xfId="33439" xr:uid="{00000000-0005-0000-0000-00008D820000}"/>
    <cellStyle name="LS Input Table Heading 3 3 2 8" xfId="33440" xr:uid="{00000000-0005-0000-0000-00008E820000}"/>
    <cellStyle name="LS Input Table Heading 3 3 2 9" xfId="33441" xr:uid="{00000000-0005-0000-0000-00008F820000}"/>
    <cellStyle name="LS Input Table Heading 3 3 3" xfId="33442" xr:uid="{00000000-0005-0000-0000-000090820000}"/>
    <cellStyle name="LS Input Table Heading 3 3 3 10" xfId="33443" xr:uid="{00000000-0005-0000-0000-000091820000}"/>
    <cellStyle name="LS Input Table Heading 3 3 3 2" xfId="33444" xr:uid="{00000000-0005-0000-0000-000092820000}"/>
    <cellStyle name="LS Input Table Heading 3 3 3 2 2" xfId="33445" xr:uid="{00000000-0005-0000-0000-000093820000}"/>
    <cellStyle name="LS Input Table Heading 3 3 3 2 3" xfId="33446" xr:uid="{00000000-0005-0000-0000-000094820000}"/>
    <cellStyle name="LS Input Table Heading 3 3 3 2 4" xfId="33447" xr:uid="{00000000-0005-0000-0000-000095820000}"/>
    <cellStyle name="LS Input Table Heading 3 3 3 2 5" xfId="33448" xr:uid="{00000000-0005-0000-0000-000096820000}"/>
    <cellStyle name="LS Input Table Heading 3 3 3 2 6" xfId="33449" xr:uid="{00000000-0005-0000-0000-000097820000}"/>
    <cellStyle name="LS Input Table Heading 3 3 3 2 7" xfId="33450" xr:uid="{00000000-0005-0000-0000-000098820000}"/>
    <cellStyle name="LS Input Table Heading 3 3 3 2 8" xfId="33451" xr:uid="{00000000-0005-0000-0000-000099820000}"/>
    <cellStyle name="LS Input Table Heading 3 3 3 2 9" xfId="33452" xr:uid="{00000000-0005-0000-0000-00009A820000}"/>
    <cellStyle name="LS Input Table Heading 3 3 3 3" xfId="33453" xr:uid="{00000000-0005-0000-0000-00009B820000}"/>
    <cellStyle name="LS Input Table Heading 3 3 3 4" xfId="33454" xr:uid="{00000000-0005-0000-0000-00009C820000}"/>
    <cellStyle name="LS Input Table Heading 3 3 3 5" xfId="33455" xr:uid="{00000000-0005-0000-0000-00009D820000}"/>
    <cellStyle name="LS Input Table Heading 3 3 3 6" xfId="33456" xr:uid="{00000000-0005-0000-0000-00009E820000}"/>
    <cellStyle name="LS Input Table Heading 3 3 3 7" xfId="33457" xr:uid="{00000000-0005-0000-0000-00009F820000}"/>
    <cellStyle name="LS Input Table Heading 3 3 3 8" xfId="33458" xr:uid="{00000000-0005-0000-0000-0000A0820000}"/>
    <cellStyle name="LS Input Table Heading 3 3 3 9" xfId="33459" xr:uid="{00000000-0005-0000-0000-0000A1820000}"/>
    <cellStyle name="LS Input Table Heading 3 3 4" xfId="33460" xr:uid="{00000000-0005-0000-0000-0000A2820000}"/>
    <cellStyle name="LS Input Table Heading 3 3 4 2" xfId="33461" xr:uid="{00000000-0005-0000-0000-0000A3820000}"/>
    <cellStyle name="LS Input Table Heading 3 3 4 3" xfId="33462" xr:uid="{00000000-0005-0000-0000-0000A4820000}"/>
    <cellStyle name="LS Input Table Heading 3 3 4 4" xfId="33463" xr:uid="{00000000-0005-0000-0000-0000A5820000}"/>
    <cellStyle name="LS Input Table Heading 3 3 4 5" xfId="33464" xr:uid="{00000000-0005-0000-0000-0000A6820000}"/>
    <cellStyle name="LS Input Table Heading 3 3 4 6" xfId="33465" xr:uid="{00000000-0005-0000-0000-0000A7820000}"/>
    <cellStyle name="LS Input Table Heading 3 3 4 7" xfId="33466" xr:uid="{00000000-0005-0000-0000-0000A8820000}"/>
    <cellStyle name="LS Input Table Heading 3 3 4 8" xfId="33467" xr:uid="{00000000-0005-0000-0000-0000A9820000}"/>
    <cellStyle name="LS Input Table Heading 3 3 4 9" xfId="33468" xr:uid="{00000000-0005-0000-0000-0000AA820000}"/>
    <cellStyle name="LS Input Table Heading 3 3 5" xfId="33469" xr:uid="{00000000-0005-0000-0000-0000AB820000}"/>
    <cellStyle name="LS Input Table Heading 3 3 6" xfId="33470" xr:uid="{00000000-0005-0000-0000-0000AC820000}"/>
    <cellStyle name="LS Input Table Heading 3 3 7" xfId="33471" xr:uid="{00000000-0005-0000-0000-0000AD820000}"/>
    <cellStyle name="LS Input Table Heading 3 3 8" xfId="33472" xr:uid="{00000000-0005-0000-0000-0000AE820000}"/>
    <cellStyle name="LS Input Table Heading 3 3 9" xfId="33473" xr:uid="{00000000-0005-0000-0000-0000AF820000}"/>
    <cellStyle name="LS Input Table Heading 3 4" xfId="33474" xr:uid="{00000000-0005-0000-0000-0000B0820000}"/>
    <cellStyle name="LS Input Table Heading 3 4 10" xfId="33475" xr:uid="{00000000-0005-0000-0000-0000B1820000}"/>
    <cellStyle name="LS Input Table Heading 3 4 11" xfId="33476" xr:uid="{00000000-0005-0000-0000-0000B2820000}"/>
    <cellStyle name="LS Input Table Heading 3 4 12" xfId="33477" xr:uid="{00000000-0005-0000-0000-0000B3820000}"/>
    <cellStyle name="LS Input Table Heading 3 4 2" xfId="33478" xr:uid="{00000000-0005-0000-0000-0000B4820000}"/>
    <cellStyle name="LS Input Table Heading 3 4 2 10" xfId="33479" xr:uid="{00000000-0005-0000-0000-0000B5820000}"/>
    <cellStyle name="LS Input Table Heading 3 4 2 11" xfId="33480" xr:uid="{00000000-0005-0000-0000-0000B6820000}"/>
    <cellStyle name="LS Input Table Heading 3 4 2 2" xfId="33481" xr:uid="{00000000-0005-0000-0000-0000B7820000}"/>
    <cellStyle name="LS Input Table Heading 3 4 2 2 10" xfId="33482" xr:uid="{00000000-0005-0000-0000-0000B8820000}"/>
    <cellStyle name="LS Input Table Heading 3 4 2 2 2" xfId="33483" xr:uid="{00000000-0005-0000-0000-0000B9820000}"/>
    <cellStyle name="LS Input Table Heading 3 4 2 2 2 2" xfId="33484" xr:uid="{00000000-0005-0000-0000-0000BA820000}"/>
    <cellStyle name="LS Input Table Heading 3 4 2 2 2 3" xfId="33485" xr:uid="{00000000-0005-0000-0000-0000BB820000}"/>
    <cellStyle name="LS Input Table Heading 3 4 2 2 2 4" xfId="33486" xr:uid="{00000000-0005-0000-0000-0000BC820000}"/>
    <cellStyle name="LS Input Table Heading 3 4 2 2 2 5" xfId="33487" xr:uid="{00000000-0005-0000-0000-0000BD820000}"/>
    <cellStyle name="LS Input Table Heading 3 4 2 2 2 6" xfId="33488" xr:uid="{00000000-0005-0000-0000-0000BE820000}"/>
    <cellStyle name="LS Input Table Heading 3 4 2 2 2 7" xfId="33489" xr:uid="{00000000-0005-0000-0000-0000BF820000}"/>
    <cellStyle name="LS Input Table Heading 3 4 2 2 2 8" xfId="33490" xr:uid="{00000000-0005-0000-0000-0000C0820000}"/>
    <cellStyle name="LS Input Table Heading 3 4 2 2 2 9" xfId="33491" xr:uid="{00000000-0005-0000-0000-0000C1820000}"/>
    <cellStyle name="LS Input Table Heading 3 4 2 2 3" xfId="33492" xr:uid="{00000000-0005-0000-0000-0000C2820000}"/>
    <cellStyle name="LS Input Table Heading 3 4 2 2 4" xfId="33493" xr:uid="{00000000-0005-0000-0000-0000C3820000}"/>
    <cellStyle name="LS Input Table Heading 3 4 2 2 5" xfId="33494" xr:uid="{00000000-0005-0000-0000-0000C4820000}"/>
    <cellStyle name="LS Input Table Heading 3 4 2 2 6" xfId="33495" xr:uid="{00000000-0005-0000-0000-0000C5820000}"/>
    <cellStyle name="LS Input Table Heading 3 4 2 2 7" xfId="33496" xr:uid="{00000000-0005-0000-0000-0000C6820000}"/>
    <cellStyle name="LS Input Table Heading 3 4 2 2 8" xfId="33497" xr:uid="{00000000-0005-0000-0000-0000C7820000}"/>
    <cellStyle name="LS Input Table Heading 3 4 2 2 9" xfId="33498" xr:uid="{00000000-0005-0000-0000-0000C8820000}"/>
    <cellStyle name="LS Input Table Heading 3 4 2 3" xfId="33499" xr:uid="{00000000-0005-0000-0000-0000C9820000}"/>
    <cellStyle name="LS Input Table Heading 3 4 2 3 2" xfId="33500" xr:uid="{00000000-0005-0000-0000-0000CA820000}"/>
    <cellStyle name="LS Input Table Heading 3 4 2 3 3" xfId="33501" xr:uid="{00000000-0005-0000-0000-0000CB820000}"/>
    <cellStyle name="LS Input Table Heading 3 4 2 3 4" xfId="33502" xr:uid="{00000000-0005-0000-0000-0000CC820000}"/>
    <cellStyle name="LS Input Table Heading 3 4 2 3 5" xfId="33503" xr:uid="{00000000-0005-0000-0000-0000CD820000}"/>
    <cellStyle name="LS Input Table Heading 3 4 2 3 6" xfId="33504" xr:uid="{00000000-0005-0000-0000-0000CE820000}"/>
    <cellStyle name="LS Input Table Heading 3 4 2 3 7" xfId="33505" xr:uid="{00000000-0005-0000-0000-0000CF820000}"/>
    <cellStyle name="LS Input Table Heading 3 4 2 3 8" xfId="33506" xr:uid="{00000000-0005-0000-0000-0000D0820000}"/>
    <cellStyle name="LS Input Table Heading 3 4 2 3 9" xfId="33507" xr:uid="{00000000-0005-0000-0000-0000D1820000}"/>
    <cellStyle name="LS Input Table Heading 3 4 2 4" xfId="33508" xr:uid="{00000000-0005-0000-0000-0000D2820000}"/>
    <cellStyle name="LS Input Table Heading 3 4 2 5" xfId="33509" xr:uid="{00000000-0005-0000-0000-0000D3820000}"/>
    <cellStyle name="LS Input Table Heading 3 4 2 6" xfId="33510" xr:uid="{00000000-0005-0000-0000-0000D4820000}"/>
    <cellStyle name="LS Input Table Heading 3 4 2 7" xfId="33511" xr:uid="{00000000-0005-0000-0000-0000D5820000}"/>
    <cellStyle name="LS Input Table Heading 3 4 2 8" xfId="33512" xr:uid="{00000000-0005-0000-0000-0000D6820000}"/>
    <cellStyle name="LS Input Table Heading 3 4 2 9" xfId="33513" xr:uid="{00000000-0005-0000-0000-0000D7820000}"/>
    <cellStyle name="LS Input Table Heading 3 4 3" xfId="33514" xr:uid="{00000000-0005-0000-0000-0000D8820000}"/>
    <cellStyle name="LS Input Table Heading 3 4 3 10" xfId="33515" xr:uid="{00000000-0005-0000-0000-0000D9820000}"/>
    <cellStyle name="LS Input Table Heading 3 4 3 2" xfId="33516" xr:uid="{00000000-0005-0000-0000-0000DA820000}"/>
    <cellStyle name="LS Input Table Heading 3 4 3 2 2" xfId="33517" xr:uid="{00000000-0005-0000-0000-0000DB820000}"/>
    <cellStyle name="LS Input Table Heading 3 4 3 2 3" xfId="33518" xr:uid="{00000000-0005-0000-0000-0000DC820000}"/>
    <cellStyle name="LS Input Table Heading 3 4 3 2 4" xfId="33519" xr:uid="{00000000-0005-0000-0000-0000DD820000}"/>
    <cellStyle name="LS Input Table Heading 3 4 3 2 5" xfId="33520" xr:uid="{00000000-0005-0000-0000-0000DE820000}"/>
    <cellStyle name="LS Input Table Heading 3 4 3 2 6" xfId="33521" xr:uid="{00000000-0005-0000-0000-0000DF820000}"/>
    <cellStyle name="LS Input Table Heading 3 4 3 2 7" xfId="33522" xr:uid="{00000000-0005-0000-0000-0000E0820000}"/>
    <cellStyle name="LS Input Table Heading 3 4 3 2 8" xfId="33523" xr:uid="{00000000-0005-0000-0000-0000E1820000}"/>
    <cellStyle name="LS Input Table Heading 3 4 3 2 9" xfId="33524" xr:uid="{00000000-0005-0000-0000-0000E2820000}"/>
    <cellStyle name="LS Input Table Heading 3 4 3 3" xfId="33525" xr:uid="{00000000-0005-0000-0000-0000E3820000}"/>
    <cellStyle name="LS Input Table Heading 3 4 3 4" xfId="33526" xr:uid="{00000000-0005-0000-0000-0000E4820000}"/>
    <cellStyle name="LS Input Table Heading 3 4 3 5" xfId="33527" xr:uid="{00000000-0005-0000-0000-0000E5820000}"/>
    <cellStyle name="LS Input Table Heading 3 4 3 6" xfId="33528" xr:uid="{00000000-0005-0000-0000-0000E6820000}"/>
    <cellStyle name="LS Input Table Heading 3 4 3 7" xfId="33529" xr:uid="{00000000-0005-0000-0000-0000E7820000}"/>
    <cellStyle name="LS Input Table Heading 3 4 3 8" xfId="33530" xr:uid="{00000000-0005-0000-0000-0000E8820000}"/>
    <cellStyle name="LS Input Table Heading 3 4 3 9" xfId="33531" xr:uid="{00000000-0005-0000-0000-0000E9820000}"/>
    <cellStyle name="LS Input Table Heading 3 4 4" xfId="33532" xr:uid="{00000000-0005-0000-0000-0000EA820000}"/>
    <cellStyle name="LS Input Table Heading 3 4 4 2" xfId="33533" xr:uid="{00000000-0005-0000-0000-0000EB820000}"/>
    <cellStyle name="LS Input Table Heading 3 4 4 3" xfId="33534" xr:uid="{00000000-0005-0000-0000-0000EC820000}"/>
    <cellStyle name="LS Input Table Heading 3 4 4 4" xfId="33535" xr:uid="{00000000-0005-0000-0000-0000ED820000}"/>
    <cellStyle name="LS Input Table Heading 3 4 4 5" xfId="33536" xr:uid="{00000000-0005-0000-0000-0000EE820000}"/>
    <cellStyle name="LS Input Table Heading 3 4 4 6" xfId="33537" xr:uid="{00000000-0005-0000-0000-0000EF820000}"/>
    <cellStyle name="LS Input Table Heading 3 4 4 7" xfId="33538" xr:uid="{00000000-0005-0000-0000-0000F0820000}"/>
    <cellStyle name="LS Input Table Heading 3 4 4 8" xfId="33539" xr:uid="{00000000-0005-0000-0000-0000F1820000}"/>
    <cellStyle name="LS Input Table Heading 3 4 4 9" xfId="33540" xr:uid="{00000000-0005-0000-0000-0000F2820000}"/>
    <cellStyle name="LS Input Table Heading 3 4 5" xfId="33541" xr:uid="{00000000-0005-0000-0000-0000F3820000}"/>
    <cellStyle name="LS Input Table Heading 3 4 6" xfId="33542" xr:uid="{00000000-0005-0000-0000-0000F4820000}"/>
    <cellStyle name="LS Input Table Heading 3 4 7" xfId="33543" xr:uid="{00000000-0005-0000-0000-0000F5820000}"/>
    <cellStyle name="LS Input Table Heading 3 4 8" xfId="33544" xr:uid="{00000000-0005-0000-0000-0000F6820000}"/>
    <cellStyle name="LS Input Table Heading 3 4 9" xfId="33545" xr:uid="{00000000-0005-0000-0000-0000F7820000}"/>
    <cellStyle name="LS Input Table Heading 3 5" xfId="33546" xr:uid="{00000000-0005-0000-0000-0000F8820000}"/>
    <cellStyle name="LS Input Table Heading 3 5 10" xfId="33547" xr:uid="{00000000-0005-0000-0000-0000F9820000}"/>
    <cellStyle name="LS Input Table Heading 3 5 11" xfId="33548" xr:uid="{00000000-0005-0000-0000-0000FA820000}"/>
    <cellStyle name="LS Input Table Heading 3 5 2" xfId="33549" xr:uid="{00000000-0005-0000-0000-0000FB820000}"/>
    <cellStyle name="LS Input Table Heading 3 5 2 10" xfId="33550" xr:uid="{00000000-0005-0000-0000-0000FC820000}"/>
    <cellStyle name="LS Input Table Heading 3 5 2 2" xfId="33551" xr:uid="{00000000-0005-0000-0000-0000FD820000}"/>
    <cellStyle name="LS Input Table Heading 3 5 2 2 2" xfId="33552" xr:uid="{00000000-0005-0000-0000-0000FE820000}"/>
    <cellStyle name="LS Input Table Heading 3 5 2 2 3" xfId="33553" xr:uid="{00000000-0005-0000-0000-0000FF820000}"/>
    <cellStyle name="LS Input Table Heading 3 5 2 2 4" xfId="33554" xr:uid="{00000000-0005-0000-0000-000000830000}"/>
    <cellStyle name="LS Input Table Heading 3 5 2 2 5" xfId="33555" xr:uid="{00000000-0005-0000-0000-000001830000}"/>
    <cellStyle name="LS Input Table Heading 3 5 2 2 6" xfId="33556" xr:uid="{00000000-0005-0000-0000-000002830000}"/>
    <cellStyle name="LS Input Table Heading 3 5 2 2 7" xfId="33557" xr:uid="{00000000-0005-0000-0000-000003830000}"/>
    <cellStyle name="LS Input Table Heading 3 5 2 2 8" xfId="33558" xr:uid="{00000000-0005-0000-0000-000004830000}"/>
    <cellStyle name="LS Input Table Heading 3 5 2 2 9" xfId="33559" xr:uid="{00000000-0005-0000-0000-000005830000}"/>
    <cellStyle name="LS Input Table Heading 3 5 2 3" xfId="33560" xr:uid="{00000000-0005-0000-0000-000006830000}"/>
    <cellStyle name="LS Input Table Heading 3 5 2 4" xfId="33561" xr:uid="{00000000-0005-0000-0000-000007830000}"/>
    <cellStyle name="LS Input Table Heading 3 5 2 5" xfId="33562" xr:uid="{00000000-0005-0000-0000-000008830000}"/>
    <cellStyle name="LS Input Table Heading 3 5 2 6" xfId="33563" xr:uid="{00000000-0005-0000-0000-000009830000}"/>
    <cellStyle name="LS Input Table Heading 3 5 2 7" xfId="33564" xr:uid="{00000000-0005-0000-0000-00000A830000}"/>
    <cellStyle name="LS Input Table Heading 3 5 2 8" xfId="33565" xr:uid="{00000000-0005-0000-0000-00000B830000}"/>
    <cellStyle name="LS Input Table Heading 3 5 2 9" xfId="33566" xr:uid="{00000000-0005-0000-0000-00000C830000}"/>
    <cellStyle name="LS Input Table Heading 3 5 3" xfId="33567" xr:uid="{00000000-0005-0000-0000-00000D830000}"/>
    <cellStyle name="LS Input Table Heading 3 5 3 2" xfId="33568" xr:uid="{00000000-0005-0000-0000-00000E830000}"/>
    <cellStyle name="LS Input Table Heading 3 5 3 3" xfId="33569" xr:uid="{00000000-0005-0000-0000-00000F830000}"/>
    <cellStyle name="LS Input Table Heading 3 5 3 4" xfId="33570" xr:uid="{00000000-0005-0000-0000-000010830000}"/>
    <cellStyle name="LS Input Table Heading 3 5 3 5" xfId="33571" xr:uid="{00000000-0005-0000-0000-000011830000}"/>
    <cellStyle name="LS Input Table Heading 3 5 3 6" xfId="33572" xr:uid="{00000000-0005-0000-0000-000012830000}"/>
    <cellStyle name="LS Input Table Heading 3 5 3 7" xfId="33573" xr:uid="{00000000-0005-0000-0000-000013830000}"/>
    <cellStyle name="LS Input Table Heading 3 5 3 8" xfId="33574" xr:uid="{00000000-0005-0000-0000-000014830000}"/>
    <cellStyle name="LS Input Table Heading 3 5 3 9" xfId="33575" xr:uid="{00000000-0005-0000-0000-000015830000}"/>
    <cellStyle name="LS Input Table Heading 3 5 4" xfId="33576" xr:uid="{00000000-0005-0000-0000-000016830000}"/>
    <cellStyle name="LS Input Table Heading 3 5 5" xfId="33577" xr:uid="{00000000-0005-0000-0000-000017830000}"/>
    <cellStyle name="LS Input Table Heading 3 5 6" xfId="33578" xr:uid="{00000000-0005-0000-0000-000018830000}"/>
    <cellStyle name="LS Input Table Heading 3 5 7" xfId="33579" xr:uid="{00000000-0005-0000-0000-000019830000}"/>
    <cellStyle name="LS Input Table Heading 3 5 8" xfId="33580" xr:uid="{00000000-0005-0000-0000-00001A830000}"/>
    <cellStyle name="LS Input Table Heading 3 5 9" xfId="33581" xr:uid="{00000000-0005-0000-0000-00001B830000}"/>
    <cellStyle name="LS Input Table Heading 3 6" xfId="33582" xr:uid="{00000000-0005-0000-0000-00001C830000}"/>
    <cellStyle name="LS Input Table Heading 3 6 10" xfId="33583" xr:uid="{00000000-0005-0000-0000-00001D830000}"/>
    <cellStyle name="LS Input Table Heading 3 6 2" xfId="33584" xr:uid="{00000000-0005-0000-0000-00001E830000}"/>
    <cellStyle name="LS Input Table Heading 3 6 2 2" xfId="33585" xr:uid="{00000000-0005-0000-0000-00001F830000}"/>
    <cellStyle name="LS Input Table Heading 3 6 2 3" xfId="33586" xr:uid="{00000000-0005-0000-0000-000020830000}"/>
    <cellStyle name="LS Input Table Heading 3 6 2 4" xfId="33587" xr:uid="{00000000-0005-0000-0000-000021830000}"/>
    <cellStyle name="LS Input Table Heading 3 6 2 5" xfId="33588" xr:uid="{00000000-0005-0000-0000-000022830000}"/>
    <cellStyle name="LS Input Table Heading 3 6 2 6" xfId="33589" xr:uid="{00000000-0005-0000-0000-000023830000}"/>
    <cellStyle name="LS Input Table Heading 3 6 2 7" xfId="33590" xr:uid="{00000000-0005-0000-0000-000024830000}"/>
    <cellStyle name="LS Input Table Heading 3 6 2 8" xfId="33591" xr:uid="{00000000-0005-0000-0000-000025830000}"/>
    <cellStyle name="LS Input Table Heading 3 6 2 9" xfId="33592" xr:uid="{00000000-0005-0000-0000-000026830000}"/>
    <cellStyle name="LS Input Table Heading 3 6 3" xfId="33593" xr:uid="{00000000-0005-0000-0000-000027830000}"/>
    <cellStyle name="LS Input Table Heading 3 6 4" xfId="33594" xr:uid="{00000000-0005-0000-0000-000028830000}"/>
    <cellStyle name="LS Input Table Heading 3 6 5" xfId="33595" xr:uid="{00000000-0005-0000-0000-000029830000}"/>
    <cellStyle name="LS Input Table Heading 3 6 6" xfId="33596" xr:uid="{00000000-0005-0000-0000-00002A830000}"/>
    <cellStyle name="LS Input Table Heading 3 6 7" xfId="33597" xr:uid="{00000000-0005-0000-0000-00002B830000}"/>
    <cellStyle name="LS Input Table Heading 3 6 8" xfId="33598" xr:uid="{00000000-0005-0000-0000-00002C830000}"/>
    <cellStyle name="LS Input Table Heading 3 6 9" xfId="33599" xr:uid="{00000000-0005-0000-0000-00002D830000}"/>
    <cellStyle name="LS Input Table Heading 3 7" xfId="33600" xr:uid="{00000000-0005-0000-0000-00002E830000}"/>
    <cellStyle name="LS Input Table Heading 3 7 2" xfId="33601" xr:uid="{00000000-0005-0000-0000-00002F830000}"/>
    <cellStyle name="LS Input Table Heading 3 7 3" xfId="33602" xr:uid="{00000000-0005-0000-0000-000030830000}"/>
    <cellStyle name="LS Input Table Heading 3 7 4" xfId="33603" xr:uid="{00000000-0005-0000-0000-000031830000}"/>
    <cellStyle name="LS Input Table Heading 3 7 5" xfId="33604" xr:uid="{00000000-0005-0000-0000-000032830000}"/>
    <cellStyle name="LS Input Table Heading 3 7 6" xfId="33605" xr:uid="{00000000-0005-0000-0000-000033830000}"/>
    <cellStyle name="LS Input Table Heading 3 7 7" xfId="33606" xr:uid="{00000000-0005-0000-0000-000034830000}"/>
    <cellStyle name="LS Input Table Heading 3 7 8" xfId="33607" xr:uid="{00000000-0005-0000-0000-000035830000}"/>
    <cellStyle name="LS Input Table Heading 3 7 9" xfId="33608" xr:uid="{00000000-0005-0000-0000-000036830000}"/>
    <cellStyle name="LS Input Table Heading 3 8" xfId="33609" xr:uid="{00000000-0005-0000-0000-000037830000}"/>
    <cellStyle name="LS Input Table Heading 3 9" xfId="33610" xr:uid="{00000000-0005-0000-0000-000038830000}"/>
    <cellStyle name="LS Input Table Heading 4" xfId="33611" xr:uid="{00000000-0005-0000-0000-000039830000}"/>
    <cellStyle name="LS Input Table Heading 4 10" xfId="33612" xr:uid="{00000000-0005-0000-0000-00003A830000}"/>
    <cellStyle name="LS Input Table Heading 4 11" xfId="33613" xr:uid="{00000000-0005-0000-0000-00003B830000}"/>
    <cellStyle name="LS Input Table Heading 4 12" xfId="33614" xr:uid="{00000000-0005-0000-0000-00003C830000}"/>
    <cellStyle name="LS Input Table Heading 4 2" xfId="33615" xr:uid="{00000000-0005-0000-0000-00003D830000}"/>
    <cellStyle name="LS Input Table Heading 4 2 10" xfId="33616" xr:uid="{00000000-0005-0000-0000-00003E830000}"/>
    <cellStyle name="LS Input Table Heading 4 2 11" xfId="33617" xr:uid="{00000000-0005-0000-0000-00003F830000}"/>
    <cellStyle name="LS Input Table Heading 4 2 2" xfId="33618" xr:uid="{00000000-0005-0000-0000-000040830000}"/>
    <cellStyle name="LS Input Table Heading 4 2 2 10" xfId="33619" xr:uid="{00000000-0005-0000-0000-000041830000}"/>
    <cellStyle name="LS Input Table Heading 4 2 2 2" xfId="33620" xr:uid="{00000000-0005-0000-0000-000042830000}"/>
    <cellStyle name="LS Input Table Heading 4 2 2 2 2" xfId="33621" xr:uid="{00000000-0005-0000-0000-000043830000}"/>
    <cellStyle name="LS Input Table Heading 4 2 2 2 3" xfId="33622" xr:uid="{00000000-0005-0000-0000-000044830000}"/>
    <cellStyle name="LS Input Table Heading 4 2 2 2 4" xfId="33623" xr:uid="{00000000-0005-0000-0000-000045830000}"/>
    <cellStyle name="LS Input Table Heading 4 2 2 2 5" xfId="33624" xr:uid="{00000000-0005-0000-0000-000046830000}"/>
    <cellStyle name="LS Input Table Heading 4 2 2 2 6" xfId="33625" xr:uid="{00000000-0005-0000-0000-000047830000}"/>
    <cellStyle name="LS Input Table Heading 4 2 2 2 7" xfId="33626" xr:uid="{00000000-0005-0000-0000-000048830000}"/>
    <cellStyle name="LS Input Table Heading 4 2 2 2 8" xfId="33627" xr:uid="{00000000-0005-0000-0000-000049830000}"/>
    <cellStyle name="LS Input Table Heading 4 2 2 2 9" xfId="33628" xr:uid="{00000000-0005-0000-0000-00004A830000}"/>
    <cellStyle name="LS Input Table Heading 4 2 2 3" xfId="33629" xr:uid="{00000000-0005-0000-0000-00004B830000}"/>
    <cellStyle name="LS Input Table Heading 4 2 2 4" xfId="33630" xr:uid="{00000000-0005-0000-0000-00004C830000}"/>
    <cellStyle name="LS Input Table Heading 4 2 2 5" xfId="33631" xr:uid="{00000000-0005-0000-0000-00004D830000}"/>
    <cellStyle name="LS Input Table Heading 4 2 2 6" xfId="33632" xr:uid="{00000000-0005-0000-0000-00004E830000}"/>
    <cellStyle name="LS Input Table Heading 4 2 2 7" xfId="33633" xr:uid="{00000000-0005-0000-0000-00004F830000}"/>
    <cellStyle name="LS Input Table Heading 4 2 2 8" xfId="33634" xr:uid="{00000000-0005-0000-0000-000050830000}"/>
    <cellStyle name="LS Input Table Heading 4 2 2 9" xfId="33635" xr:uid="{00000000-0005-0000-0000-000051830000}"/>
    <cellStyle name="LS Input Table Heading 4 2 3" xfId="33636" xr:uid="{00000000-0005-0000-0000-000052830000}"/>
    <cellStyle name="LS Input Table Heading 4 2 3 2" xfId="33637" xr:uid="{00000000-0005-0000-0000-000053830000}"/>
    <cellStyle name="LS Input Table Heading 4 2 3 3" xfId="33638" xr:uid="{00000000-0005-0000-0000-000054830000}"/>
    <cellStyle name="LS Input Table Heading 4 2 3 4" xfId="33639" xr:uid="{00000000-0005-0000-0000-000055830000}"/>
    <cellStyle name="LS Input Table Heading 4 2 3 5" xfId="33640" xr:uid="{00000000-0005-0000-0000-000056830000}"/>
    <cellStyle name="LS Input Table Heading 4 2 3 6" xfId="33641" xr:uid="{00000000-0005-0000-0000-000057830000}"/>
    <cellStyle name="LS Input Table Heading 4 2 3 7" xfId="33642" xr:uid="{00000000-0005-0000-0000-000058830000}"/>
    <cellStyle name="LS Input Table Heading 4 2 3 8" xfId="33643" xr:uid="{00000000-0005-0000-0000-000059830000}"/>
    <cellStyle name="LS Input Table Heading 4 2 3 9" xfId="33644" xr:uid="{00000000-0005-0000-0000-00005A830000}"/>
    <cellStyle name="LS Input Table Heading 4 2 4" xfId="33645" xr:uid="{00000000-0005-0000-0000-00005B830000}"/>
    <cellStyle name="LS Input Table Heading 4 2 5" xfId="33646" xr:uid="{00000000-0005-0000-0000-00005C830000}"/>
    <cellStyle name="LS Input Table Heading 4 2 6" xfId="33647" xr:uid="{00000000-0005-0000-0000-00005D830000}"/>
    <cellStyle name="LS Input Table Heading 4 2 7" xfId="33648" xr:uid="{00000000-0005-0000-0000-00005E830000}"/>
    <cellStyle name="LS Input Table Heading 4 2 8" xfId="33649" xr:uid="{00000000-0005-0000-0000-00005F830000}"/>
    <cellStyle name="LS Input Table Heading 4 2 9" xfId="33650" xr:uid="{00000000-0005-0000-0000-000060830000}"/>
    <cellStyle name="LS Input Table Heading 4 3" xfId="33651" xr:uid="{00000000-0005-0000-0000-000061830000}"/>
    <cellStyle name="LS Input Table Heading 4 3 10" xfId="33652" xr:uid="{00000000-0005-0000-0000-000062830000}"/>
    <cellStyle name="LS Input Table Heading 4 3 2" xfId="33653" xr:uid="{00000000-0005-0000-0000-000063830000}"/>
    <cellStyle name="LS Input Table Heading 4 3 2 2" xfId="33654" xr:uid="{00000000-0005-0000-0000-000064830000}"/>
    <cellStyle name="LS Input Table Heading 4 3 2 3" xfId="33655" xr:uid="{00000000-0005-0000-0000-000065830000}"/>
    <cellStyle name="LS Input Table Heading 4 3 2 4" xfId="33656" xr:uid="{00000000-0005-0000-0000-000066830000}"/>
    <cellStyle name="LS Input Table Heading 4 3 2 5" xfId="33657" xr:uid="{00000000-0005-0000-0000-000067830000}"/>
    <cellStyle name="LS Input Table Heading 4 3 2 6" xfId="33658" xr:uid="{00000000-0005-0000-0000-000068830000}"/>
    <cellStyle name="LS Input Table Heading 4 3 2 7" xfId="33659" xr:uid="{00000000-0005-0000-0000-000069830000}"/>
    <cellStyle name="LS Input Table Heading 4 3 2 8" xfId="33660" xr:uid="{00000000-0005-0000-0000-00006A830000}"/>
    <cellStyle name="LS Input Table Heading 4 3 2 9" xfId="33661" xr:uid="{00000000-0005-0000-0000-00006B830000}"/>
    <cellStyle name="LS Input Table Heading 4 3 3" xfId="33662" xr:uid="{00000000-0005-0000-0000-00006C830000}"/>
    <cellStyle name="LS Input Table Heading 4 3 4" xfId="33663" xr:uid="{00000000-0005-0000-0000-00006D830000}"/>
    <cellStyle name="LS Input Table Heading 4 3 5" xfId="33664" xr:uid="{00000000-0005-0000-0000-00006E830000}"/>
    <cellStyle name="LS Input Table Heading 4 3 6" xfId="33665" xr:uid="{00000000-0005-0000-0000-00006F830000}"/>
    <cellStyle name="LS Input Table Heading 4 3 7" xfId="33666" xr:uid="{00000000-0005-0000-0000-000070830000}"/>
    <cellStyle name="LS Input Table Heading 4 3 8" xfId="33667" xr:uid="{00000000-0005-0000-0000-000071830000}"/>
    <cellStyle name="LS Input Table Heading 4 3 9" xfId="33668" xr:uid="{00000000-0005-0000-0000-000072830000}"/>
    <cellStyle name="LS Input Table Heading 4 4" xfId="33669" xr:uid="{00000000-0005-0000-0000-000073830000}"/>
    <cellStyle name="LS Input Table Heading 4 4 2" xfId="33670" xr:uid="{00000000-0005-0000-0000-000074830000}"/>
    <cellStyle name="LS Input Table Heading 4 4 3" xfId="33671" xr:uid="{00000000-0005-0000-0000-000075830000}"/>
    <cellStyle name="LS Input Table Heading 4 4 4" xfId="33672" xr:uid="{00000000-0005-0000-0000-000076830000}"/>
    <cellStyle name="LS Input Table Heading 4 4 5" xfId="33673" xr:uid="{00000000-0005-0000-0000-000077830000}"/>
    <cellStyle name="LS Input Table Heading 4 4 6" xfId="33674" xr:uid="{00000000-0005-0000-0000-000078830000}"/>
    <cellStyle name="LS Input Table Heading 4 4 7" xfId="33675" xr:uid="{00000000-0005-0000-0000-000079830000}"/>
    <cellStyle name="LS Input Table Heading 4 4 8" xfId="33676" xr:uid="{00000000-0005-0000-0000-00007A830000}"/>
    <cellStyle name="LS Input Table Heading 4 4 9" xfId="33677" xr:uid="{00000000-0005-0000-0000-00007B830000}"/>
    <cellStyle name="LS Input Table Heading 4 5" xfId="33678" xr:uid="{00000000-0005-0000-0000-00007C830000}"/>
    <cellStyle name="LS Input Table Heading 4 6" xfId="33679" xr:uid="{00000000-0005-0000-0000-00007D830000}"/>
    <cellStyle name="LS Input Table Heading 4 7" xfId="33680" xr:uid="{00000000-0005-0000-0000-00007E830000}"/>
    <cellStyle name="LS Input Table Heading 4 8" xfId="33681" xr:uid="{00000000-0005-0000-0000-00007F830000}"/>
    <cellStyle name="LS Input Table Heading 4 9" xfId="33682" xr:uid="{00000000-0005-0000-0000-000080830000}"/>
    <cellStyle name="LS Input Table Heading 5" xfId="33683" xr:uid="{00000000-0005-0000-0000-000081830000}"/>
    <cellStyle name="LS Input Table Heading 5 10" xfId="33684" xr:uid="{00000000-0005-0000-0000-000082830000}"/>
    <cellStyle name="LS Input Table Heading 5 11" xfId="33685" xr:uid="{00000000-0005-0000-0000-000083830000}"/>
    <cellStyle name="LS Input Table Heading 5 12" xfId="33686" xr:uid="{00000000-0005-0000-0000-000084830000}"/>
    <cellStyle name="LS Input Table Heading 5 2" xfId="33687" xr:uid="{00000000-0005-0000-0000-000085830000}"/>
    <cellStyle name="LS Input Table Heading 5 2 10" xfId="33688" xr:uid="{00000000-0005-0000-0000-000086830000}"/>
    <cellStyle name="LS Input Table Heading 5 2 11" xfId="33689" xr:uid="{00000000-0005-0000-0000-000087830000}"/>
    <cellStyle name="LS Input Table Heading 5 2 2" xfId="33690" xr:uid="{00000000-0005-0000-0000-000088830000}"/>
    <cellStyle name="LS Input Table Heading 5 2 2 10" xfId="33691" xr:uid="{00000000-0005-0000-0000-000089830000}"/>
    <cellStyle name="LS Input Table Heading 5 2 2 2" xfId="33692" xr:uid="{00000000-0005-0000-0000-00008A830000}"/>
    <cellStyle name="LS Input Table Heading 5 2 2 2 2" xfId="33693" xr:uid="{00000000-0005-0000-0000-00008B830000}"/>
    <cellStyle name="LS Input Table Heading 5 2 2 2 3" xfId="33694" xr:uid="{00000000-0005-0000-0000-00008C830000}"/>
    <cellStyle name="LS Input Table Heading 5 2 2 2 4" xfId="33695" xr:uid="{00000000-0005-0000-0000-00008D830000}"/>
    <cellStyle name="LS Input Table Heading 5 2 2 2 5" xfId="33696" xr:uid="{00000000-0005-0000-0000-00008E830000}"/>
    <cellStyle name="LS Input Table Heading 5 2 2 2 6" xfId="33697" xr:uid="{00000000-0005-0000-0000-00008F830000}"/>
    <cellStyle name="LS Input Table Heading 5 2 2 2 7" xfId="33698" xr:uid="{00000000-0005-0000-0000-000090830000}"/>
    <cellStyle name="LS Input Table Heading 5 2 2 2 8" xfId="33699" xr:uid="{00000000-0005-0000-0000-000091830000}"/>
    <cellStyle name="LS Input Table Heading 5 2 2 2 9" xfId="33700" xr:uid="{00000000-0005-0000-0000-000092830000}"/>
    <cellStyle name="LS Input Table Heading 5 2 2 3" xfId="33701" xr:uid="{00000000-0005-0000-0000-000093830000}"/>
    <cellStyle name="LS Input Table Heading 5 2 2 4" xfId="33702" xr:uid="{00000000-0005-0000-0000-000094830000}"/>
    <cellStyle name="LS Input Table Heading 5 2 2 5" xfId="33703" xr:uid="{00000000-0005-0000-0000-000095830000}"/>
    <cellStyle name="LS Input Table Heading 5 2 2 6" xfId="33704" xr:uid="{00000000-0005-0000-0000-000096830000}"/>
    <cellStyle name="LS Input Table Heading 5 2 2 7" xfId="33705" xr:uid="{00000000-0005-0000-0000-000097830000}"/>
    <cellStyle name="LS Input Table Heading 5 2 2 8" xfId="33706" xr:uid="{00000000-0005-0000-0000-000098830000}"/>
    <cellStyle name="LS Input Table Heading 5 2 2 9" xfId="33707" xr:uid="{00000000-0005-0000-0000-000099830000}"/>
    <cellStyle name="LS Input Table Heading 5 2 3" xfId="33708" xr:uid="{00000000-0005-0000-0000-00009A830000}"/>
    <cellStyle name="LS Input Table Heading 5 2 3 2" xfId="33709" xr:uid="{00000000-0005-0000-0000-00009B830000}"/>
    <cellStyle name="LS Input Table Heading 5 2 3 3" xfId="33710" xr:uid="{00000000-0005-0000-0000-00009C830000}"/>
    <cellStyle name="LS Input Table Heading 5 2 3 4" xfId="33711" xr:uid="{00000000-0005-0000-0000-00009D830000}"/>
    <cellStyle name="LS Input Table Heading 5 2 3 5" xfId="33712" xr:uid="{00000000-0005-0000-0000-00009E830000}"/>
    <cellStyle name="LS Input Table Heading 5 2 3 6" xfId="33713" xr:uid="{00000000-0005-0000-0000-00009F830000}"/>
    <cellStyle name="LS Input Table Heading 5 2 3 7" xfId="33714" xr:uid="{00000000-0005-0000-0000-0000A0830000}"/>
    <cellStyle name="LS Input Table Heading 5 2 3 8" xfId="33715" xr:uid="{00000000-0005-0000-0000-0000A1830000}"/>
    <cellStyle name="LS Input Table Heading 5 2 3 9" xfId="33716" xr:uid="{00000000-0005-0000-0000-0000A2830000}"/>
    <cellStyle name="LS Input Table Heading 5 2 4" xfId="33717" xr:uid="{00000000-0005-0000-0000-0000A3830000}"/>
    <cellStyle name="LS Input Table Heading 5 2 5" xfId="33718" xr:uid="{00000000-0005-0000-0000-0000A4830000}"/>
    <cellStyle name="LS Input Table Heading 5 2 6" xfId="33719" xr:uid="{00000000-0005-0000-0000-0000A5830000}"/>
    <cellStyle name="LS Input Table Heading 5 2 7" xfId="33720" xr:uid="{00000000-0005-0000-0000-0000A6830000}"/>
    <cellStyle name="LS Input Table Heading 5 2 8" xfId="33721" xr:uid="{00000000-0005-0000-0000-0000A7830000}"/>
    <cellStyle name="LS Input Table Heading 5 2 9" xfId="33722" xr:uid="{00000000-0005-0000-0000-0000A8830000}"/>
    <cellStyle name="LS Input Table Heading 5 3" xfId="33723" xr:uid="{00000000-0005-0000-0000-0000A9830000}"/>
    <cellStyle name="LS Input Table Heading 5 3 10" xfId="33724" xr:uid="{00000000-0005-0000-0000-0000AA830000}"/>
    <cellStyle name="LS Input Table Heading 5 3 2" xfId="33725" xr:uid="{00000000-0005-0000-0000-0000AB830000}"/>
    <cellStyle name="LS Input Table Heading 5 3 2 2" xfId="33726" xr:uid="{00000000-0005-0000-0000-0000AC830000}"/>
    <cellStyle name="LS Input Table Heading 5 3 2 3" xfId="33727" xr:uid="{00000000-0005-0000-0000-0000AD830000}"/>
    <cellStyle name="LS Input Table Heading 5 3 2 4" xfId="33728" xr:uid="{00000000-0005-0000-0000-0000AE830000}"/>
    <cellStyle name="LS Input Table Heading 5 3 2 5" xfId="33729" xr:uid="{00000000-0005-0000-0000-0000AF830000}"/>
    <cellStyle name="LS Input Table Heading 5 3 2 6" xfId="33730" xr:uid="{00000000-0005-0000-0000-0000B0830000}"/>
    <cellStyle name="LS Input Table Heading 5 3 2 7" xfId="33731" xr:uid="{00000000-0005-0000-0000-0000B1830000}"/>
    <cellStyle name="LS Input Table Heading 5 3 2 8" xfId="33732" xr:uid="{00000000-0005-0000-0000-0000B2830000}"/>
    <cellStyle name="LS Input Table Heading 5 3 2 9" xfId="33733" xr:uid="{00000000-0005-0000-0000-0000B3830000}"/>
    <cellStyle name="LS Input Table Heading 5 3 3" xfId="33734" xr:uid="{00000000-0005-0000-0000-0000B4830000}"/>
    <cellStyle name="LS Input Table Heading 5 3 4" xfId="33735" xr:uid="{00000000-0005-0000-0000-0000B5830000}"/>
    <cellStyle name="LS Input Table Heading 5 3 5" xfId="33736" xr:uid="{00000000-0005-0000-0000-0000B6830000}"/>
    <cellStyle name="LS Input Table Heading 5 3 6" xfId="33737" xr:uid="{00000000-0005-0000-0000-0000B7830000}"/>
    <cellStyle name="LS Input Table Heading 5 3 7" xfId="33738" xr:uid="{00000000-0005-0000-0000-0000B8830000}"/>
    <cellStyle name="LS Input Table Heading 5 3 8" xfId="33739" xr:uid="{00000000-0005-0000-0000-0000B9830000}"/>
    <cellStyle name="LS Input Table Heading 5 3 9" xfId="33740" xr:uid="{00000000-0005-0000-0000-0000BA830000}"/>
    <cellStyle name="LS Input Table Heading 5 4" xfId="33741" xr:uid="{00000000-0005-0000-0000-0000BB830000}"/>
    <cellStyle name="LS Input Table Heading 5 4 2" xfId="33742" xr:uid="{00000000-0005-0000-0000-0000BC830000}"/>
    <cellStyle name="LS Input Table Heading 5 4 3" xfId="33743" xr:uid="{00000000-0005-0000-0000-0000BD830000}"/>
    <cellStyle name="LS Input Table Heading 5 4 4" xfId="33744" xr:uid="{00000000-0005-0000-0000-0000BE830000}"/>
    <cellStyle name="LS Input Table Heading 5 4 5" xfId="33745" xr:uid="{00000000-0005-0000-0000-0000BF830000}"/>
    <cellStyle name="LS Input Table Heading 5 4 6" xfId="33746" xr:uid="{00000000-0005-0000-0000-0000C0830000}"/>
    <cellStyle name="LS Input Table Heading 5 4 7" xfId="33747" xr:uid="{00000000-0005-0000-0000-0000C1830000}"/>
    <cellStyle name="LS Input Table Heading 5 4 8" xfId="33748" xr:uid="{00000000-0005-0000-0000-0000C2830000}"/>
    <cellStyle name="LS Input Table Heading 5 4 9" xfId="33749" xr:uid="{00000000-0005-0000-0000-0000C3830000}"/>
    <cellStyle name="LS Input Table Heading 5 5" xfId="33750" xr:uid="{00000000-0005-0000-0000-0000C4830000}"/>
    <cellStyle name="LS Input Table Heading 5 6" xfId="33751" xr:uid="{00000000-0005-0000-0000-0000C5830000}"/>
    <cellStyle name="LS Input Table Heading 5 7" xfId="33752" xr:uid="{00000000-0005-0000-0000-0000C6830000}"/>
    <cellStyle name="LS Input Table Heading 5 8" xfId="33753" xr:uid="{00000000-0005-0000-0000-0000C7830000}"/>
    <cellStyle name="LS Input Table Heading 5 9" xfId="33754" xr:uid="{00000000-0005-0000-0000-0000C8830000}"/>
    <cellStyle name="LS Input Table Heading 6" xfId="33755" xr:uid="{00000000-0005-0000-0000-0000C9830000}"/>
    <cellStyle name="LS Input Table Heading 6 10" xfId="33756" xr:uid="{00000000-0005-0000-0000-0000CA830000}"/>
    <cellStyle name="LS Input Table Heading 6 11" xfId="33757" xr:uid="{00000000-0005-0000-0000-0000CB830000}"/>
    <cellStyle name="LS Input Table Heading 6 12" xfId="33758" xr:uid="{00000000-0005-0000-0000-0000CC830000}"/>
    <cellStyle name="LS Input Table Heading 6 2" xfId="33759" xr:uid="{00000000-0005-0000-0000-0000CD830000}"/>
    <cellStyle name="LS Input Table Heading 6 2 10" xfId="33760" xr:uid="{00000000-0005-0000-0000-0000CE830000}"/>
    <cellStyle name="LS Input Table Heading 6 2 11" xfId="33761" xr:uid="{00000000-0005-0000-0000-0000CF830000}"/>
    <cellStyle name="LS Input Table Heading 6 2 2" xfId="33762" xr:uid="{00000000-0005-0000-0000-0000D0830000}"/>
    <cellStyle name="LS Input Table Heading 6 2 2 10" xfId="33763" xr:uid="{00000000-0005-0000-0000-0000D1830000}"/>
    <cellStyle name="LS Input Table Heading 6 2 2 2" xfId="33764" xr:uid="{00000000-0005-0000-0000-0000D2830000}"/>
    <cellStyle name="LS Input Table Heading 6 2 2 2 2" xfId="33765" xr:uid="{00000000-0005-0000-0000-0000D3830000}"/>
    <cellStyle name="LS Input Table Heading 6 2 2 2 3" xfId="33766" xr:uid="{00000000-0005-0000-0000-0000D4830000}"/>
    <cellStyle name="LS Input Table Heading 6 2 2 2 4" xfId="33767" xr:uid="{00000000-0005-0000-0000-0000D5830000}"/>
    <cellStyle name="LS Input Table Heading 6 2 2 2 5" xfId="33768" xr:uid="{00000000-0005-0000-0000-0000D6830000}"/>
    <cellStyle name="LS Input Table Heading 6 2 2 2 6" xfId="33769" xr:uid="{00000000-0005-0000-0000-0000D7830000}"/>
    <cellStyle name="LS Input Table Heading 6 2 2 2 7" xfId="33770" xr:uid="{00000000-0005-0000-0000-0000D8830000}"/>
    <cellStyle name="LS Input Table Heading 6 2 2 2 8" xfId="33771" xr:uid="{00000000-0005-0000-0000-0000D9830000}"/>
    <cellStyle name="LS Input Table Heading 6 2 2 2 9" xfId="33772" xr:uid="{00000000-0005-0000-0000-0000DA830000}"/>
    <cellStyle name="LS Input Table Heading 6 2 2 3" xfId="33773" xr:uid="{00000000-0005-0000-0000-0000DB830000}"/>
    <cellStyle name="LS Input Table Heading 6 2 2 4" xfId="33774" xr:uid="{00000000-0005-0000-0000-0000DC830000}"/>
    <cellStyle name="LS Input Table Heading 6 2 2 5" xfId="33775" xr:uid="{00000000-0005-0000-0000-0000DD830000}"/>
    <cellStyle name="LS Input Table Heading 6 2 2 6" xfId="33776" xr:uid="{00000000-0005-0000-0000-0000DE830000}"/>
    <cellStyle name="LS Input Table Heading 6 2 2 7" xfId="33777" xr:uid="{00000000-0005-0000-0000-0000DF830000}"/>
    <cellStyle name="LS Input Table Heading 6 2 2 8" xfId="33778" xr:uid="{00000000-0005-0000-0000-0000E0830000}"/>
    <cellStyle name="LS Input Table Heading 6 2 2 9" xfId="33779" xr:uid="{00000000-0005-0000-0000-0000E1830000}"/>
    <cellStyle name="LS Input Table Heading 6 2 3" xfId="33780" xr:uid="{00000000-0005-0000-0000-0000E2830000}"/>
    <cellStyle name="LS Input Table Heading 6 2 3 2" xfId="33781" xr:uid="{00000000-0005-0000-0000-0000E3830000}"/>
    <cellStyle name="LS Input Table Heading 6 2 3 3" xfId="33782" xr:uid="{00000000-0005-0000-0000-0000E4830000}"/>
    <cellStyle name="LS Input Table Heading 6 2 3 4" xfId="33783" xr:uid="{00000000-0005-0000-0000-0000E5830000}"/>
    <cellStyle name="LS Input Table Heading 6 2 3 5" xfId="33784" xr:uid="{00000000-0005-0000-0000-0000E6830000}"/>
    <cellStyle name="LS Input Table Heading 6 2 3 6" xfId="33785" xr:uid="{00000000-0005-0000-0000-0000E7830000}"/>
    <cellStyle name="LS Input Table Heading 6 2 3 7" xfId="33786" xr:uid="{00000000-0005-0000-0000-0000E8830000}"/>
    <cellStyle name="LS Input Table Heading 6 2 3 8" xfId="33787" xr:uid="{00000000-0005-0000-0000-0000E9830000}"/>
    <cellStyle name="LS Input Table Heading 6 2 3 9" xfId="33788" xr:uid="{00000000-0005-0000-0000-0000EA830000}"/>
    <cellStyle name="LS Input Table Heading 6 2 4" xfId="33789" xr:uid="{00000000-0005-0000-0000-0000EB830000}"/>
    <cellStyle name="LS Input Table Heading 6 2 5" xfId="33790" xr:uid="{00000000-0005-0000-0000-0000EC830000}"/>
    <cellStyle name="LS Input Table Heading 6 2 6" xfId="33791" xr:uid="{00000000-0005-0000-0000-0000ED830000}"/>
    <cellStyle name="LS Input Table Heading 6 2 7" xfId="33792" xr:uid="{00000000-0005-0000-0000-0000EE830000}"/>
    <cellStyle name="LS Input Table Heading 6 2 8" xfId="33793" xr:uid="{00000000-0005-0000-0000-0000EF830000}"/>
    <cellStyle name="LS Input Table Heading 6 2 9" xfId="33794" xr:uid="{00000000-0005-0000-0000-0000F0830000}"/>
    <cellStyle name="LS Input Table Heading 6 3" xfId="33795" xr:uid="{00000000-0005-0000-0000-0000F1830000}"/>
    <cellStyle name="LS Input Table Heading 6 3 10" xfId="33796" xr:uid="{00000000-0005-0000-0000-0000F2830000}"/>
    <cellStyle name="LS Input Table Heading 6 3 2" xfId="33797" xr:uid="{00000000-0005-0000-0000-0000F3830000}"/>
    <cellStyle name="LS Input Table Heading 6 3 2 2" xfId="33798" xr:uid="{00000000-0005-0000-0000-0000F4830000}"/>
    <cellStyle name="LS Input Table Heading 6 3 2 3" xfId="33799" xr:uid="{00000000-0005-0000-0000-0000F5830000}"/>
    <cellStyle name="LS Input Table Heading 6 3 2 4" xfId="33800" xr:uid="{00000000-0005-0000-0000-0000F6830000}"/>
    <cellStyle name="LS Input Table Heading 6 3 2 5" xfId="33801" xr:uid="{00000000-0005-0000-0000-0000F7830000}"/>
    <cellStyle name="LS Input Table Heading 6 3 2 6" xfId="33802" xr:uid="{00000000-0005-0000-0000-0000F8830000}"/>
    <cellStyle name="LS Input Table Heading 6 3 2 7" xfId="33803" xr:uid="{00000000-0005-0000-0000-0000F9830000}"/>
    <cellStyle name="LS Input Table Heading 6 3 2 8" xfId="33804" xr:uid="{00000000-0005-0000-0000-0000FA830000}"/>
    <cellStyle name="LS Input Table Heading 6 3 2 9" xfId="33805" xr:uid="{00000000-0005-0000-0000-0000FB830000}"/>
    <cellStyle name="LS Input Table Heading 6 3 3" xfId="33806" xr:uid="{00000000-0005-0000-0000-0000FC830000}"/>
    <cellStyle name="LS Input Table Heading 6 3 4" xfId="33807" xr:uid="{00000000-0005-0000-0000-0000FD830000}"/>
    <cellStyle name="LS Input Table Heading 6 3 5" xfId="33808" xr:uid="{00000000-0005-0000-0000-0000FE830000}"/>
    <cellStyle name="LS Input Table Heading 6 3 6" xfId="33809" xr:uid="{00000000-0005-0000-0000-0000FF830000}"/>
    <cellStyle name="LS Input Table Heading 6 3 7" xfId="33810" xr:uid="{00000000-0005-0000-0000-000000840000}"/>
    <cellStyle name="LS Input Table Heading 6 3 8" xfId="33811" xr:uid="{00000000-0005-0000-0000-000001840000}"/>
    <cellStyle name="LS Input Table Heading 6 3 9" xfId="33812" xr:uid="{00000000-0005-0000-0000-000002840000}"/>
    <cellStyle name="LS Input Table Heading 6 4" xfId="33813" xr:uid="{00000000-0005-0000-0000-000003840000}"/>
    <cellStyle name="LS Input Table Heading 6 4 2" xfId="33814" xr:uid="{00000000-0005-0000-0000-000004840000}"/>
    <cellStyle name="LS Input Table Heading 6 4 3" xfId="33815" xr:uid="{00000000-0005-0000-0000-000005840000}"/>
    <cellStyle name="LS Input Table Heading 6 4 4" xfId="33816" xr:uid="{00000000-0005-0000-0000-000006840000}"/>
    <cellStyle name="LS Input Table Heading 6 4 5" xfId="33817" xr:uid="{00000000-0005-0000-0000-000007840000}"/>
    <cellStyle name="LS Input Table Heading 6 4 6" xfId="33818" xr:uid="{00000000-0005-0000-0000-000008840000}"/>
    <cellStyle name="LS Input Table Heading 6 4 7" xfId="33819" xr:uid="{00000000-0005-0000-0000-000009840000}"/>
    <cellStyle name="LS Input Table Heading 6 4 8" xfId="33820" xr:uid="{00000000-0005-0000-0000-00000A840000}"/>
    <cellStyle name="LS Input Table Heading 6 4 9" xfId="33821" xr:uid="{00000000-0005-0000-0000-00000B840000}"/>
    <cellStyle name="LS Input Table Heading 6 5" xfId="33822" xr:uid="{00000000-0005-0000-0000-00000C840000}"/>
    <cellStyle name="LS Input Table Heading 6 6" xfId="33823" xr:uid="{00000000-0005-0000-0000-00000D840000}"/>
    <cellStyle name="LS Input Table Heading 6 7" xfId="33824" xr:uid="{00000000-0005-0000-0000-00000E840000}"/>
    <cellStyle name="LS Input Table Heading 6 8" xfId="33825" xr:uid="{00000000-0005-0000-0000-00000F840000}"/>
    <cellStyle name="LS Input Table Heading 6 9" xfId="33826" xr:uid="{00000000-0005-0000-0000-000010840000}"/>
    <cellStyle name="LS Input Table Heading 7" xfId="33827" xr:uid="{00000000-0005-0000-0000-000011840000}"/>
    <cellStyle name="LS Input Table Heading 7 10" xfId="33828" xr:uid="{00000000-0005-0000-0000-000012840000}"/>
    <cellStyle name="LS Input Table Heading 7 11" xfId="33829" xr:uid="{00000000-0005-0000-0000-000013840000}"/>
    <cellStyle name="LS Input Table Heading 7 12" xfId="33830" xr:uid="{00000000-0005-0000-0000-000014840000}"/>
    <cellStyle name="LS Input Table Heading 7 2" xfId="33831" xr:uid="{00000000-0005-0000-0000-000015840000}"/>
    <cellStyle name="LS Input Table Heading 7 2 10" xfId="33832" xr:uid="{00000000-0005-0000-0000-000016840000}"/>
    <cellStyle name="LS Input Table Heading 7 2 11" xfId="33833" xr:uid="{00000000-0005-0000-0000-000017840000}"/>
    <cellStyle name="LS Input Table Heading 7 2 2" xfId="33834" xr:uid="{00000000-0005-0000-0000-000018840000}"/>
    <cellStyle name="LS Input Table Heading 7 2 2 10" xfId="33835" xr:uid="{00000000-0005-0000-0000-000019840000}"/>
    <cellStyle name="LS Input Table Heading 7 2 2 2" xfId="33836" xr:uid="{00000000-0005-0000-0000-00001A840000}"/>
    <cellStyle name="LS Input Table Heading 7 2 2 2 2" xfId="33837" xr:uid="{00000000-0005-0000-0000-00001B840000}"/>
    <cellStyle name="LS Input Table Heading 7 2 2 2 3" xfId="33838" xr:uid="{00000000-0005-0000-0000-00001C840000}"/>
    <cellStyle name="LS Input Table Heading 7 2 2 2 4" xfId="33839" xr:uid="{00000000-0005-0000-0000-00001D840000}"/>
    <cellStyle name="LS Input Table Heading 7 2 2 2 5" xfId="33840" xr:uid="{00000000-0005-0000-0000-00001E840000}"/>
    <cellStyle name="LS Input Table Heading 7 2 2 2 6" xfId="33841" xr:uid="{00000000-0005-0000-0000-00001F840000}"/>
    <cellStyle name="LS Input Table Heading 7 2 2 2 7" xfId="33842" xr:uid="{00000000-0005-0000-0000-000020840000}"/>
    <cellStyle name="LS Input Table Heading 7 2 2 2 8" xfId="33843" xr:uid="{00000000-0005-0000-0000-000021840000}"/>
    <cellStyle name="LS Input Table Heading 7 2 2 2 9" xfId="33844" xr:uid="{00000000-0005-0000-0000-000022840000}"/>
    <cellStyle name="LS Input Table Heading 7 2 2 3" xfId="33845" xr:uid="{00000000-0005-0000-0000-000023840000}"/>
    <cellStyle name="LS Input Table Heading 7 2 2 4" xfId="33846" xr:uid="{00000000-0005-0000-0000-000024840000}"/>
    <cellStyle name="LS Input Table Heading 7 2 2 5" xfId="33847" xr:uid="{00000000-0005-0000-0000-000025840000}"/>
    <cellStyle name="LS Input Table Heading 7 2 2 6" xfId="33848" xr:uid="{00000000-0005-0000-0000-000026840000}"/>
    <cellStyle name="LS Input Table Heading 7 2 2 7" xfId="33849" xr:uid="{00000000-0005-0000-0000-000027840000}"/>
    <cellStyle name="LS Input Table Heading 7 2 2 8" xfId="33850" xr:uid="{00000000-0005-0000-0000-000028840000}"/>
    <cellStyle name="LS Input Table Heading 7 2 2 9" xfId="33851" xr:uid="{00000000-0005-0000-0000-000029840000}"/>
    <cellStyle name="LS Input Table Heading 7 2 3" xfId="33852" xr:uid="{00000000-0005-0000-0000-00002A840000}"/>
    <cellStyle name="LS Input Table Heading 7 2 3 2" xfId="33853" xr:uid="{00000000-0005-0000-0000-00002B840000}"/>
    <cellStyle name="LS Input Table Heading 7 2 3 3" xfId="33854" xr:uid="{00000000-0005-0000-0000-00002C840000}"/>
    <cellStyle name="LS Input Table Heading 7 2 3 4" xfId="33855" xr:uid="{00000000-0005-0000-0000-00002D840000}"/>
    <cellStyle name="LS Input Table Heading 7 2 3 5" xfId="33856" xr:uid="{00000000-0005-0000-0000-00002E840000}"/>
    <cellStyle name="LS Input Table Heading 7 2 3 6" xfId="33857" xr:uid="{00000000-0005-0000-0000-00002F840000}"/>
    <cellStyle name="LS Input Table Heading 7 2 3 7" xfId="33858" xr:uid="{00000000-0005-0000-0000-000030840000}"/>
    <cellStyle name="LS Input Table Heading 7 2 3 8" xfId="33859" xr:uid="{00000000-0005-0000-0000-000031840000}"/>
    <cellStyle name="LS Input Table Heading 7 2 3 9" xfId="33860" xr:uid="{00000000-0005-0000-0000-000032840000}"/>
    <cellStyle name="LS Input Table Heading 7 2 4" xfId="33861" xr:uid="{00000000-0005-0000-0000-000033840000}"/>
    <cellStyle name="LS Input Table Heading 7 2 5" xfId="33862" xr:uid="{00000000-0005-0000-0000-000034840000}"/>
    <cellStyle name="LS Input Table Heading 7 2 6" xfId="33863" xr:uid="{00000000-0005-0000-0000-000035840000}"/>
    <cellStyle name="LS Input Table Heading 7 2 7" xfId="33864" xr:uid="{00000000-0005-0000-0000-000036840000}"/>
    <cellStyle name="LS Input Table Heading 7 2 8" xfId="33865" xr:uid="{00000000-0005-0000-0000-000037840000}"/>
    <cellStyle name="LS Input Table Heading 7 2 9" xfId="33866" xr:uid="{00000000-0005-0000-0000-000038840000}"/>
    <cellStyle name="LS Input Table Heading 7 3" xfId="33867" xr:uid="{00000000-0005-0000-0000-000039840000}"/>
    <cellStyle name="LS Input Table Heading 7 3 10" xfId="33868" xr:uid="{00000000-0005-0000-0000-00003A840000}"/>
    <cellStyle name="LS Input Table Heading 7 3 2" xfId="33869" xr:uid="{00000000-0005-0000-0000-00003B840000}"/>
    <cellStyle name="LS Input Table Heading 7 3 2 2" xfId="33870" xr:uid="{00000000-0005-0000-0000-00003C840000}"/>
    <cellStyle name="LS Input Table Heading 7 3 2 3" xfId="33871" xr:uid="{00000000-0005-0000-0000-00003D840000}"/>
    <cellStyle name="LS Input Table Heading 7 3 2 4" xfId="33872" xr:uid="{00000000-0005-0000-0000-00003E840000}"/>
    <cellStyle name="LS Input Table Heading 7 3 2 5" xfId="33873" xr:uid="{00000000-0005-0000-0000-00003F840000}"/>
    <cellStyle name="LS Input Table Heading 7 3 2 6" xfId="33874" xr:uid="{00000000-0005-0000-0000-000040840000}"/>
    <cellStyle name="LS Input Table Heading 7 3 2 7" xfId="33875" xr:uid="{00000000-0005-0000-0000-000041840000}"/>
    <cellStyle name="LS Input Table Heading 7 3 2 8" xfId="33876" xr:uid="{00000000-0005-0000-0000-000042840000}"/>
    <cellStyle name="LS Input Table Heading 7 3 2 9" xfId="33877" xr:uid="{00000000-0005-0000-0000-000043840000}"/>
    <cellStyle name="LS Input Table Heading 7 3 3" xfId="33878" xr:uid="{00000000-0005-0000-0000-000044840000}"/>
    <cellStyle name="LS Input Table Heading 7 3 4" xfId="33879" xr:uid="{00000000-0005-0000-0000-000045840000}"/>
    <cellStyle name="LS Input Table Heading 7 3 5" xfId="33880" xr:uid="{00000000-0005-0000-0000-000046840000}"/>
    <cellStyle name="LS Input Table Heading 7 3 6" xfId="33881" xr:uid="{00000000-0005-0000-0000-000047840000}"/>
    <cellStyle name="LS Input Table Heading 7 3 7" xfId="33882" xr:uid="{00000000-0005-0000-0000-000048840000}"/>
    <cellStyle name="LS Input Table Heading 7 3 8" xfId="33883" xr:uid="{00000000-0005-0000-0000-000049840000}"/>
    <cellStyle name="LS Input Table Heading 7 3 9" xfId="33884" xr:uid="{00000000-0005-0000-0000-00004A840000}"/>
    <cellStyle name="LS Input Table Heading 7 4" xfId="33885" xr:uid="{00000000-0005-0000-0000-00004B840000}"/>
    <cellStyle name="LS Input Table Heading 7 4 2" xfId="33886" xr:uid="{00000000-0005-0000-0000-00004C840000}"/>
    <cellStyle name="LS Input Table Heading 7 4 3" xfId="33887" xr:uid="{00000000-0005-0000-0000-00004D840000}"/>
    <cellStyle name="LS Input Table Heading 7 4 4" xfId="33888" xr:uid="{00000000-0005-0000-0000-00004E840000}"/>
    <cellStyle name="LS Input Table Heading 7 4 5" xfId="33889" xr:uid="{00000000-0005-0000-0000-00004F840000}"/>
    <cellStyle name="LS Input Table Heading 7 4 6" xfId="33890" xr:uid="{00000000-0005-0000-0000-000050840000}"/>
    <cellStyle name="LS Input Table Heading 7 4 7" xfId="33891" xr:uid="{00000000-0005-0000-0000-000051840000}"/>
    <cellStyle name="LS Input Table Heading 7 4 8" xfId="33892" xr:uid="{00000000-0005-0000-0000-000052840000}"/>
    <cellStyle name="LS Input Table Heading 7 4 9" xfId="33893" xr:uid="{00000000-0005-0000-0000-000053840000}"/>
    <cellStyle name="LS Input Table Heading 7 5" xfId="33894" xr:uid="{00000000-0005-0000-0000-000054840000}"/>
    <cellStyle name="LS Input Table Heading 7 6" xfId="33895" xr:uid="{00000000-0005-0000-0000-000055840000}"/>
    <cellStyle name="LS Input Table Heading 7 7" xfId="33896" xr:uid="{00000000-0005-0000-0000-000056840000}"/>
    <cellStyle name="LS Input Table Heading 7 8" xfId="33897" xr:uid="{00000000-0005-0000-0000-000057840000}"/>
    <cellStyle name="LS Input Table Heading 7 9" xfId="33898" xr:uid="{00000000-0005-0000-0000-000058840000}"/>
    <cellStyle name="LS Input Table Heading 8" xfId="33899" xr:uid="{00000000-0005-0000-0000-000059840000}"/>
    <cellStyle name="LS Input Table Heading 8 10" xfId="33900" xr:uid="{00000000-0005-0000-0000-00005A840000}"/>
    <cellStyle name="LS Input Table Heading 8 11" xfId="33901" xr:uid="{00000000-0005-0000-0000-00005B840000}"/>
    <cellStyle name="LS Input Table Heading 8 12" xfId="33902" xr:uid="{00000000-0005-0000-0000-00005C840000}"/>
    <cellStyle name="LS Input Table Heading 8 2" xfId="33903" xr:uid="{00000000-0005-0000-0000-00005D840000}"/>
    <cellStyle name="LS Input Table Heading 8 2 10" xfId="33904" xr:uid="{00000000-0005-0000-0000-00005E840000}"/>
    <cellStyle name="LS Input Table Heading 8 2 11" xfId="33905" xr:uid="{00000000-0005-0000-0000-00005F840000}"/>
    <cellStyle name="LS Input Table Heading 8 2 2" xfId="33906" xr:uid="{00000000-0005-0000-0000-000060840000}"/>
    <cellStyle name="LS Input Table Heading 8 2 2 10" xfId="33907" xr:uid="{00000000-0005-0000-0000-000061840000}"/>
    <cellStyle name="LS Input Table Heading 8 2 2 2" xfId="33908" xr:uid="{00000000-0005-0000-0000-000062840000}"/>
    <cellStyle name="LS Input Table Heading 8 2 2 2 2" xfId="33909" xr:uid="{00000000-0005-0000-0000-000063840000}"/>
    <cellStyle name="LS Input Table Heading 8 2 2 2 3" xfId="33910" xr:uid="{00000000-0005-0000-0000-000064840000}"/>
    <cellStyle name="LS Input Table Heading 8 2 2 2 4" xfId="33911" xr:uid="{00000000-0005-0000-0000-000065840000}"/>
    <cellStyle name="LS Input Table Heading 8 2 2 2 5" xfId="33912" xr:uid="{00000000-0005-0000-0000-000066840000}"/>
    <cellStyle name="LS Input Table Heading 8 2 2 2 6" xfId="33913" xr:uid="{00000000-0005-0000-0000-000067840000}"/>
    <cellStyle name="LS Input Table Heading 8 2 2 2 7" xfId="33914" xr:uid="{00000000-0005-0000-0000-000068840000}"/>
    <cellStyle name="LS Input Table Heading 8 2 2 2 8" xfId="33915" xr:uid="{00000000-0005-0000-0000-000069840000}"/>
    <cellStyle name="LS Input Table Heading 8 2 2 2 9" xfId="33916" xr:uid="{00000000-0005-0000-0000-00006A840000}"/>
    <cellStyle name="LS Input Table Heading 8 2 2 3" xfId="33917" xr:uid="{00000000-0005-0000-0000-00006B840000}"/>
    <cellStyle name="LS Input Table Heading 8 2 2 4" xfId="33918" xr:uid="{00000000-0005-0000-0000-00006C840000}"/>
    <cellStyle name="LS Input Table Heading 8 2 2 5" xfId="33919" xr:uid="{00000000-0005-0000-0000-00006D840000}"/>
    <cellStyle name="LS Input Table Heading 8 2 2 6" xfId="33920" xr:uid="{00000000-0005-0000-0000-00006E840000}"/>
    <cellStyle name="LS Input Table Heading 8 2 2 7" xfId="33921" xr:uid="{00000000-0005-0000-0000-00006F840000}"/>
    <cellStyle name="LS Input Table Heading 8 2 2 8" xfId="33922" xr:uid="{00000000-0005-0000-0000-000070840000}"/>
    <cellStyle name="LS Input Table Heading 8 2 2 9" xfId="33923" xr:uid="{00000000-0005-0000-0000-000071840000}"/>
    <cellStyle name="LS Input Table Heading 8 2 3" xfId="33924" xr:uid="{00000000-0005-0000-0000-000072840000}"/>
    <cellStyle name="LS Input Table Heading 8 2 3 2" xfId="33925" xr:uid="{00000000-0005-0000-0000-000073840000}"/>
    <cellStyle name="LS Input Table Heading 8 2 3 3" xfId="33926" xr:uid="{00000000-0005-0000-0000-000074840000}"/>
    <cellStyle name="LS Input Table Heading 8 2 3 4" xfId="33927" xr:uid="{00000000-0005-0000-0000-000075840000}"/>
    <cellStyle name="LS Input Table Heading 8 2 3 5" xfId="33928" xr:uid="{00000000-0005-0000-0000-000076840000}"/>
    <cellStyle name="LS Input Table Heading 8 2 3 6" xfId="33929" xr:uid="{00000000-0005-0000-0000-000077840000}"/>
    <cellStyle name="LS Input Table Heading 8 2 3 7" xfId="33930" xr:uid="{00000000-0005-0000-0000-000078840000}"/>
    <cellStyle name="LS Input Table Heading 8 2 3 8" xfId="33931" xr:uid="{00000000-0005-0000-0000-000079840000}"/>
    <cellStyle name="LS Input Table Heading 8 2 3 9" xfId="33932" xr:uid="{00000000-0005-0000-0000-00007A840000}"/>
    <cellStyle name="LS Input Table Heading 8 2 4" xfId="33933" xr:uid="{00000000-0005-0000-0000-00007B840000}"/>
    <cellStyle name="LS Input Table Heading 8 2 5" xfId="33934" xr:uid="{00000000-0005-0000-0000-00007C840000}"/>
    <cellStyle name="LS Input Table Heading 8 2 6" xfId="33935" xr:uid="{00000000-0005-0000-0000-00007D840000}"/>
    <cellStyle name="LS Input Table Heading 8 2 7" xfId="33936" xr:uid="{00000000-0005-0000-0000-00007E840000}"/>
    <cellStyle name="LS Input Table Heading 8 2 8" xfId="33937" xr:uid="{00000000-0005-0000-0000-00007F840000}"/>
    <cellStyle name="LS Input Table Heading 8 2 9" xfId="33938" xr:uid="{00000000-0005-0000-0000-000080840000}"/>
    <cellStyle name="LS Input Table Heading 8 3" xfId="33939" xr:uid="{00000000-0005-0000-0000-000081840000}"/>
    <cellStyle name="LS Input Table Heading 8 3 10" xfId="33940" xr:uid="{00000000-0005-0000-0000-000082840000}"/>
    <cellStyle name="LS Input Table Heading 8 3 2" xfId="33941" xr:uid="{00000000-0005-0000-0000-000083840000}"/>
    <cellStyle name="LS Input Table Heading 8 3 2 2" xfId="33942" xr:uid="{00000000-0005-0000-0000-000084840000}"/>
    <cellStyle name="LS Input Table Heading 8 3 2 3" xfId="33943" xr:uid="{00000000-0005-0000-0000-000085840000}"/>
    <cellStyle name="LS Input Table Heading 8 3 2 4" xfId="33944" xr:uid="{00000000-0005-0000-0000-000086840000}"/>
    <cellStyle name="LS Input Table Heading 8 3 2 5" xfId="33945" xr:uid="{00000000-0005-0000-0000-000087840000}"/>
    <cellStyle name="LS Input Table Heading 8 3 2 6" xfId="33946" xr:uid="{00000000-0005-0000-0000-000088840000}"/>
    <cellStyle name="LS Input Table Heading 8 3 2 7" xfId="33947" xr:uid="{00000000-0005-0000-0000-000089840000}"/>
    <cellStyle name="LS Input Table Heading 8 3 2 8" xfId="33948" xr:uid="{00000000-0005-0000-0000-00008A840000}"/>
    <cellStyle name="LS Input Table Heading 8 3 2 9" xfId="33949" xr:uid="{00000000-0005-0000-0000-00008B840000}"/>
    <cellStyle name="LS Input Table Heading 8 3 3" xfId="33950" xr:uid="{00000000-0005-0000-0000-00008C840000}"/>
    <cellStyle name="LS Input Table Heading 8 3 4" xfId="33951" xr:uid="{00000000-0005-0000-0000-00008D840000}"/>
    <cellStyle name="LS Input Table Heading 8 3 5" xfId="33952" xr:uid="{00000000-0005-0000-0000-00008E840000}"/>
    <cellStyle name="LS Input Table Heading 8 3 6" xfId="33953" xr:uid="{00000000-0005-0000-0000-00008F840000}"/>
    <cellStyle name="LS Input Table Heading 8 3 7" xfId="33954" xr:uid="{00000000-0005-0000-0000-000090840000}"/>
    <cellStyle name="LS Input Table Heading 8 3 8" xfId="33955" xr:uid="{00000000-0005-0000-0000-000091840000}"/>
    <cellStyle name="LS Input Table Heading 8 3 9" xfId="33956" xr:uid="{00000000-0005-0000-0000-000092840000}"/>
    <cellStyle name="LS Input Table Heading 8 4" xfId="33957" xr:uid="{00000000-0005-0000-0000-000093840000}"/>
    <cellStyle name="LS Input Table Heading 8 4 2" xfId="33958" xr:uid="{00000000-0005-0000-0000-000094840000}"/>
    <cellStyle name="LS Input Table Heading 8 4 3" xfId="33959" xr:uid="{00000000-0005-0000-0000-000095840000}"/>
    <cellStyle name="LS Input Table Heading 8 4 4" xfId="33960" xr:uid="{00000000-0005-0000-0000-000096840000}"/>
    <cellStyle name="LS Input Table Heading 8 4 5" xfId="33961" xr:uid="{00000000-0005-0000-0000-000097840000}"/>
    <cellStyle name="LS Input Table Heading 8 4 6" xfId="33962" xr:uid="{00000000-0005-0000-0000-000098840000}"/>
    <cellStyle name="LS Input Table Heading 8 4 7" xfId="33963" xr:uid="{00000000-0005-0000-0000-000099840000}"/>
    <cellStyle name="LS Input Table Heading 8 4 8" xfId="33964" xr:uid="{00000000-0005-0000-0000-00009A840000}"/>
    <cellStyle name="LS Input Table Heading 8 4 9" xfId="33965" xr:uid="{00000000-0005-0000-0000-00009B840000}"/>
    <cellStyle name="LS Input Table Heading 8 5" xfId="33966" xr:uid="{00000000-0005-0000-0000-00009C840000}"/>
    <cellStyle name="LS Input Table Heading 8 6" xfId="33967" xr:uid="{00000000-0005-0000-0000-00009D840000}"/>
    <cellStyle name="LS Input Table Heading 8 7" xfId="33968" xr:uid="{00000000-0005-0000-0000-00009E840000}"/>
    <cellStyle name="LS Input Table Heading 8 8" xfId="33969" xr:uid="{00000000-0005-0000-0000-00009F840000}"/>
    <cellStyle name="LS Input Table Heading 8 9" xfId="33970" xr:uid="{00000000-0005-0000-0000-0000A0840000}"/>
    <cellStyle name="LS Input Table Heading 9" xfId="33971" xr:uid="{00000000-0005-0000-0000-0000A1840000}"/>
    <cellStyle name="LS Input Table Heading 9 10" xfId="33972" xr:uid="{00000000-0005-0000-0000-0000A2840000}"/>
    <cellStyle name="LS Input Table Heading 9 11" xfId="33973" xr:uid="{00000000-0005-0000-0000-0000A3840000}"/>
    <cellStyle name="LS Input Table Heading 9 12" xfId="33974" xr:uid="{00000000-0005-0000-0000-0000A4840000}"/>
    <cellStyle name="LS Input Table Heading 9 2" xfId="33975" xr:uid="{00000000-0005-0000-0000-0000A5840000}"/>
    <cellStyle name="LS Input Table Heading 9 2 10" xfId="33976" xr:uid="{00000000-0005-0000-0000-0000A6840000}"/>
    <cellStyle name="LS Input Table Heading 9 2 11" xfId="33977" xr:uid="{00000000-0005-0000-0000-0000A7840000}"/>
    <cellStyle name="LS Input Table Heading 9 2 2" xfId="33978" xr:uid="{00000000-0005-0000-0000-0000A8840000}"/>
    <cellStyle name="LS Input Table Heading 9 2 2 10" xfId="33979" xr:uid="{00000000-0005-0000-0000-0000A9840000}"/>
    <cellStyle name="LS Input Table Heading 9 2 2 2" xfId="33980" xr:uid="{00000000-0005-0000-0000-0000AA840000}"/>
    <cellStyle name="LS Input Table Heading 9 2 2 2 2" xfId="33981" xr:uid="{00000000-0005-0000-0000-0000AB840000}"/>
    <cellStyle name="LS Input Table Heading 9 2 2 2 3" xfId="33982" xr:uid="{00000000-0005-0000-0000-0000AC840000}"/>
    <cellStyle name="LS Input Table Heading 9 2 2 2 4" xfId="33983" xr:uid="{00000000-0005-0000-0000-0000AD840000}"/>
    <cellStyle name="LS Input Table Heading 9 2 2 2 5" xfId="33984" xr:uid="{00000000-0005-0000-0000-0000AE840000}"/>
    <cellStyle name="LS Input Table Heading 9 2 2 2 6" xfId="33985" xr:uid="{00000000-0005-0000-0000-0000AF840000}"/>
    <cellStyle name="LS Input Table Heading 9 2 2 2 7" xfId="33986" xr:uid="{00000000-0005-0000-0000-0000B0840000}"/>
    <cellStyle name="LS Input Table Heading 9 2 2 2 8" xfId="33987" xr:uid="{00000000-0005-0000-0000-0000B1840000}"/>
    <cellStyle name="LS Input Table Heading 9 2 2 2 9" xfId="33988" xr:uid="{00000000-0005-0000-0000-0000B2840000}"/>
    <cellStyle name="LS Input Table Heading 9 2 2 3" xfId="33989" xr:uid="{00000000-0005-0000-0000-0000B3840000}"/>
    <cellStyle name="LS Input Table Heading 9 2 2 4" xfId="33990" xr:uid="{00000000-0005-0000-0000-0000B4840000}"/>
    <cellStyle name="LS Input Table Heading 9 2 2 5" xfId="33991" xr:uid="{00000000-0005-0000-0000-0000B5840000}"/>
    <cellStyle name="LS Input Table Heading 9 2 2 6" xfId="33992" xr:uid="{00000000-0005-0000-0000-0000B6840000}"/>
    <cellStyle name="LS Input Table Heading 9 2 2 7" xfId="33993" xr:uid="{00000000-0005-0000-0000-0000B7840000}"/>
    <cellStyle name="LS Input Table Heading 9 2 2 8" xfId="33994" xr:uid="{00000000-0005-0000-0000-0000B8840000}"/>
    <cellStyle name="LS Input Table Heading 9 2 2 9" xfId="33995" xr:uid="{00000000-0005-0000-0000-0000B9840000}"/>
    <cellStyle name="LS Input Table Heading 9 2 3" xfId="33996" xr:uid="{00000000-0005-0000-0000-0000BA840000}"/>
    <cellStyle name="LS Input Table Heading 9 2 3 2" xfId="33997" xr:uid="{00000000-0005-0000-0000-0000BB840000}"/>
    <cellStyle name="LS Input Table Heading 9 2 3 3" xfId="33998" xr:uid="{00000000-0005-0000-0000-0000BC840000}"/>
    <cellStyle name="LS Input Table Heading 9 2 3 4" xfId="33999" xr:uid="{00000000-0005-0000-0000-0000BD840000}"/>
    <cellStyle name="LS Input Table Heading 9 2 3 5" xfId="34000" xr:uid="{00000000-0005-0000-0000-0000BE840000}"/>
    <cellStyle name="LS Input Table Heading 9 2 3 6" xfId="34001" xr:uid="{00000000-0005-0000-0000-0000BF840000}"/>
    <cellStyle name="LS Input Table Heading 9 2 3 7" xfId="34002" xr:uid="{00000000-0005-0000-0000-0000C0840000}"/>
    <cellStyle name="LS Input Table Heading 9 2 3 8" xfId="34003" xr:uid="{00000000-0005-0000-0000-0000C1840000}"/>
    <cellStyle name="LS Input Table Heading 9 2 3 9" xfId="34004" xr:uid="{00000000-0005-0000-0000-0000C2840000}"/>
    <cellStyle name="LS Input Table Heading 9 2 4" xfId="34005" xr:uid="{00000000-0005-0000-0000-0000C3840000}"/>
    <cellStyle name="LS Input Table Heading 9 2 5" xfId="34006" xr:uid="{00000000-0005-0000-0000-0000C4840000}"/>
    <cellStyle name="LS Input Table Heading 9 2 6" xfId="34007" xr:uid="{00000000-0005-0000-0000-0000C5840000}"/>
    <cellStyle name="LS Input Table Heading 9 2 7" xfId="34008" xr:uid="{00000000-0005-0000-0000-0000C6840000}"/>
    <cellStyle name="LS Input Table Heading 9 2 8" xfId="34009" xr:uid="{00000000-0005-0000-0000-0000C7840000}"/>
    <cellStyle name="LS Input Table Heading 9 2 9" xfId="34010" xr:uid="{00000000-0005-0000-0000-0000C8840000}"/>
    <cellStyle name="LS Input Table Heading 9 3" xfId="34011" xr:uid="{00000000-0005-0000-0000-0000C9840000}"/>
    <cellStyle name="LS Input Table Heading 9 3 10" xfId="34012" xr:uid="{00000000-0005-0000-0000-0000CA840000}"/>
    <cellStyle name="LS Input Table Heading 9 3 2" xfId="34013" xr:uid="{00000000-0005-0000-0000-0000CB840000}"/>
    <cellStyle name="LS Input Table Heading 9 3 2 2" xfId="34014" xr:uid="{00000000-0005-0000-0000-0000CC840000}"/>
    <cellStyle name="LS Input Table Heading 9 3 2 3" xfId="34015" xr:uid="{00000000-0005-0000-0000-0000CD840000}"/>
    <cellStyle name="LS Input Table Heading 9 3 2 4" xfId="34016" xr:uid="{00000000-0005-0000-0000-0000CE840000}"/>
    <cellStyle name="LS Input Table Heading 9 3 2 5" xfId="34017" xr:uid="{00000000-0005-0000-0000-0000CF840000}"/>
    <cellStyle name="LS Input Table Heading 9 3 2 6" xfId="34018" xr:uid="{00000000-0005-0000-0000-0000D0840000}"/>
    <cellStyle name="LS Input Table Heading 9 3 2 7" xfId="34019" xr:uid="{00000000-0005-0000-0000-0000D1840000}"/>
    <cellStyle name="LS Input Table Heading 9 3 2 8" xfId="34020" xr:uid="{00000000-0005-0000-0000-0000D2840000}"/>
    <cellStyle name="LS Input Table Heading 9 3 2 9" xfId="34021" xr:uid="{00000000-0005-0000-0000-0000D3840000}"/>
    <cellStyle name="LS Input Table Heading 9 3 3" xfId="34022" xr:uid="{00000000-0005-0000-0000-0000D4840000}"/>
    <cellStyle name="LS Input Table Heading 9 3 4" xfId="34023" xr:uid="{00000000-0005-0000-0000-0000D5840000}"/>
    <cellStyle name="LS Input Table Heading 9 3 5" xfId="34024" xr:uid="{00000000-0005-0000-0000-0000D6840000}"/>
    <cellStyle name="LS Input Table Heading 9 3 6" xfId="34025" xr:uid="{00000000-0005-0000-0000-0000D7840000}"/>
    <cellStyle name="LS Input Table Heading 9 3 7" xfId="34026" xr:uid="{00000000-0005-0000-0000-0000D8840000}"/>
    <cellStyle name="LS Input Table Heading 9 3 8" xfId="34027" xr:uid="{00000000-0005-0000-0000-0000D9840000}"/>
    <cellStyle name="LS Input Table Heading 9 3 9" xfId="34028" xr:uid="{00000000-0005-0000-0000-0000DA840000}"/>
    <cellStyle name="LS Input Table Heading 9 4" xfId="34029" xr:uid="{00000000-0005-0000-0000-0000DB840000}"/>
    <cellStyle name="LS Input Table Heading 9 4 2" xfId="34030" xr:uid="{00000000-0005-0000-0000-0000DC840000}"/>
    <cellStyle name="LS Input Table Heading 9 4 3" xfId="34031" xr:uid="{00000000-0005-0000-0000-0000DD840000}"/>
    <cellStyle name="LS Input Table Heading 9 4 4" xfId="34032" xr:uid="{00000000-0005-0000-0000-0000DE840000}"/>
    <cellStyle name="LS Input Table Heading 9 4 5" xfId="34033" xr:uid="{00000000-0005-0000-0000-0000DF840000}"/>
    <cellStyle name="LS Input Table Heading 9 4 6" xfId="34034" xr:uid="{00000000-0005-0000-0000-0000E0840000}"/>
    <cellStyle name="LS Input Table Heading 9 4 7" xfId="34035" xr:uid="{00000000-0005-0000-0000-0000E1840000}"/>
    <cellStyle name="LS Input Table Heading 9 4 8" xfId="34036" xr:uid="{00000000-0005-0000-0000-0000E2840000}"/>
    <cellStyle name="LS Input Table Heading 9 4 9" xfId="34037" xr:uid="{00000000-0005-0000-0000-0000E3840000}"/>
    <cellStyle name="LS Input Table Heading 9 5" xfId="34038" xr:uid="{00000000-0005-0000-0000-0000E4840000}"/>
    <cellStyle name="LS Input Table Heading 9 6" xfId="34039" xr:uid="{00000000-0005-0000-0000-0000E5840000}"/>
    <cellStyle name="LS Input Table Heading 9 7" xfId="34040" xr:uid="{00000000-0005-0000-0000-0000E6840000}"/>
    <cellStyle name="LS Input Table Heading 9 8" xfId="34041" xr:uid="{00000000-0005-0000-0000-0000E7840000}"/>
    <cellStyle name="LS Input Table Heading 9 9" xfId="34042" xr:uid="{00000000-0005-0000-0000-0000E8840000}"/>
    <cellStyle name="LS Input Table No. 1" xfId="34043" xr:uid="{00000000-0005-0000-0000-0000E9840000}"/>
    <cellStyle name="LS Input Table No. 1 10" xfId="34044" xr:uid="{00000000-0005-0000-0000-0000EA840000}"/>
    <cellStyle name="LS Input Table No. 1 10 10" xfId="34045" xr:uid="{00000000-0005-0000-0000-0000EB840000}"/>
    <cellStyle name="LS Input Table No. 1 10 11" xfId="34046" xr:uid="{00000000-0005-0000-0000-0000EC840000}"/>
    <cellStyle name="LS Input Table No. 1 10 2" xfId="34047" xr:uid="{00000000-0005-0000-0000-0000ED840000}"/>
    <cellStyle name="LS Input Table No. 1 10 2 10" xfId="34048" xr:uid="{00000000-0005-0000-0000-0000EE840000}"/>
    <cellStyle name="LS Input Table No. 1 10 2 2" xfId="34049" xr:uid="{00000000-0005-0000-0000-0000EF840000}"/>
    <cellStyle name="LS Input Table No. 1 10 2 2 2" xfId="34050" xr:uid="{00000000-0005-0000-0000-0000F0840000}"/>
    <cellStyle name="LS Input Table No. 1 10 2 2 3" xfId="34051" xr:uid="{00000000-0005-0000-0000-0000F1840000}"/>
    <cellStyle name="LS Input Table No. 1 10 2 2 4" xfId="34052" xr:uid="{00000000-0005-0000-0000-0000F2840000}"/>
    <cellStyle name="LS Input Table No. 1 10 2 2 5" xfId="34053" xr:uid="{00000000-0005-0000-0000-0000F3840000}"/>
    <cellStyle name="LS Input Table No. 1 10 2 2 6" xfId="34054" xr:uid="{00000000-0005-0000-0000-0000F4840000}"/>
    <cellStyle name="LS Input Table No. 1 10 2 2 7" xfId="34055" xr:uid="{00000000-0005-0000-0000-0000F5840000}"/>
    <cellStyle name="LS Input Table No. 1 10 2 2 8" xfId="34056" xr:uid="{00000000-0005-0000-0000-0000F6840000}"/>
    <cellStyle name="LS Input Table No. 1 10 2 2 9" xfId="34057" xr:uid="{00000000-0005-0000-0000-0000F7840000}"/>
    <cellStyle name="LS Input Table No. 1 10 2 3" xfId="34058" xr:uid="{00000000-0005-0000-0000-0000F8840000}"/>
    <cellStyle name="LS Input Table No. 1 10 2 4" xfId="34059" xr:uid="{00000000-0005-0000-0000-0000F9840000}"/>
    <cellStyle name="LS Input Table No. 1 10 2 5" xfId="34060" xr:uid="{00000000-0005-0000-0000-0000FA840000}"/>
    <cellStyle name="LS Input Table No. 1 10 2 6" xfId="34061" xr:uid="{00000000-0005-0000-0000-0000FB840000}"/>
    <cellStyle name="LS Input Table No. 1 10 2 7" xfId="34062" xr:uid="{00000000-0005-0000-0000-0000FC840000}"/>
    <cellStyle name="LS Input Table No. 1 10 2 8" xfId="34063" xr:uid="{00000000-0005-0000-0000-0000FD840000}"/>
    <cellStyle name="LS Input Table No. 1 10 2 9" xfId="34064" xr:uid="{00000000-0005-0000-0000-0000FE840000}"/>
    <cellStyle name="LS Input Table No. 1 10 3" xfId="34065" xr:uid="{00000000-0005-0000-0000-0000FF840000}"/>
    <cellStyle name="LS Input Table No. 1 10 3 2" xfId="34066" xr:uid="{00000000-0005-0000-0000-000000850000}"/>
    <cellStyle name="LS Input Table No. 1 10 3 3" xfId="34067" xr:uid="{00000000-0005-0000-0000-000001850000}"/>
    <cellStyle name="LS Input Table No. 1 10 3 4" xfId="34068" xr:uid="{00000000-0005-0000-0000-000002850000}"/>
    <cellStyle name="LS Input Table No. 1 10 3 5" xfId="34069" xr:uid="{00000000-0005-0000-0000-000003850000}"/>
    <cellStyle name="LS Input Table No. 1 10 3 6" xfId="34070" xr:uid="{00000000-0005-0000-0000-000004850000}"/>
    <cellStyle name="LS Input Table No. 1 10 3 7" xfId="34071" xr:uid="{00000000-0005-0000-0000-000005850000}"/>
    <cellStyle name="LS Input Table No. 1 10 3 8" xfId="34072" xr:uid="{00000000-0005-0000-0000-000006850000}"/>
    <cellStyle name="LS Input Table No. 1 10 3 9" xfId="34073" xr:uid="{00000000-0005-0000-0000-000007850000}"/>
    <cellStyle name="LS Input Table No. 1 10 4" xfId="34074" xr:uid="{00000000-0005-0000-0000-000008850000}"/>
    <cellStyle name="LS Input Table No. 1 10 5" xfId="34075" xr:uid="{00000000-0005-0000-0000-000009850000}"/>
    <cellStyle name="LS Input Table No. 1 10 6" xfId="34076" xr:uid="{00000000-0005-0000-0000-00000A850000}"/>
    <cellStyle name="LS Input Table No. 1 10 7" xfId="34077" xr:uid="{00000000-0005-0000-0000-00000B850000}"/>
    <cellStyle name="LS Input Table No. 1 10 8" xfId="34078" xr:uid="{00000000-0005-0000-0000-00000C850000}"/>
    <cellStyle name="LS Input Table No. 1 10 9" xfId="34079" xr:uid="{00000000-0005-0000-0000-00000D850000}"/>
    <cellStyle name="LS Input Table No. 1 11" xfId="34080" xr:uid="{00000000-0005-0000-0000-00000E850000}"/>
    <cellStyle name="LS Input Table No. 1 11 10" xfId="34081" xr:uid="{00000000-0005-0000-0000-00000F850000}"/>
    <cellStyle name="LS Input Table No. 1 11 11" xfId="34082" xr:uid="{00000000-0005-0000-0000-000010850000}"/>
    <cellStyle name="LS Input Table No. 1 11 2" xfId="34083" xr:uid="{00000000-0005-0000-0000-000011850000}"/>
    <cellStyle name="LS Input Table No. 1 11 2 10" xfId="34084" xr:uid="{00000000-0005-0000-0000-000012850000}"/>
    <cellStyle name="LS Input Table No. 1 11 2 2" xfId="34085" xr:uid="{00000000-0005-0000-0000-000013850000}"/>
    <cellStyle name="LS Input Table No. 1 11 2 2 2" xfId="34086" xr:uid="{00000000-0005-0000-0000-000014850000}"/>
    <cellStyle name="LS Input Table No. 1 11 2 2 3" xfId="34087" xr:uid="{00000000-0005-0000-0000-000015850000}"/>
    <cellStyle name="LS Input Table No. 1 11 2 2 4" xfId="34088" xr:uid="{00000000-0005-0000-0000-000016850000}"/>
    <cellStyle name="LS Input Table No. 1 11 2 2 5" xfId="34089" xr:uid="{00000000-0005-0000-0000-000017850000}"/>
    <cellStyle name="LS Input Table No. 1 11 2 2 6" xfId="34090" xr:uid="{00000000-0005-0000-0000-000018850000}"/>
    <cellStyle name="LS Input Table No. 1 11 2 2 7" xfId="34091" xr:uid="{00000000-0005-0000-0000-000019850000}"/>
    <cellStyle name="LS Input Table No. 1 11 2 2 8" xfId="34092" xr:uid="{00000000-0005-0000-0000-00001A850000}"/>
    <cellStyle name="LS Input Table No. 1 11 2 2 9" xfId="34093" xr:uid="{00000000-0005-0000-0000-00001B850000}"/>
    <cellStyle name="LS Input Table No. 1 11 2 3" xfId="34094" xr:uid="{00000000-0005-0000-0000-00001C850000}"/>
    <cellStyle name="LS Input Table No. 1 11 2 4" xfId="34095" xr:uid="{00000000-0005-0000-0000-00001D850000}"/>
    <cellStyle name="LS Input Table No. 1 11 2 5" xfId="34096" xr:uid="{00000000-0005-0000-0000-00001E850000}"/>
    <cellStyle name="LS Input Table No. 1 11 2 6" xfId="34097" xr:uid="{00000000-0005-0000-0000-00001F850000}"/>
    <cellStyle name="LS Input Table No. 1 11 2 7" xfId="34098" xr:uid="{00000000-0005-0000-0000-000020850000}"/>
    <cellStyle name="LS Input Table No. 1 11 2 8" xfId="34099" xr:uid="{00000000-0005-0000-0000-000021850000}"/>
    <cellStyle name="LS Input Table No. 1 11 2 9" xfId="34100" xr:uid="{00000000-0005-0000-0000-000022850000}"/>
    <cellStyle name="LS Input Table No. 1 11 3" xfId="34101" xr:uid="{00000000-0005-0000-0000-000023850000}"/>
    <cellStyle name="LS Input Table No. 1 11 3 2" xfId="34102" xr:uid="{00000000-0005-0000-0000-000024850000}"/>
    <cellStyle name="LS Input Table No. 1 11 3 3" xfId="34103" xr:uid="{00000000-0005-0000-0000-000025850000}"/>
    <cellStyle name="LS Input Table No. 1 11 3 4" xfId="34104" xr:uid="{00000000-0005-0000-0000-000026850000}"/>
    <cellStyle name="LS Input Table No. 1 11 3 5" xfId="34105" xr:uid="{00000000-0005-0000-0000-000027850000}"/>
    <cellStyle name="LS Input Table No. 1 11 3 6" xfId="34106" xr:uid="{00000000-0005-0000-0000-000028850000}"/>
    <cellStyle name="LS Input Table No. 1 11 3 7" xfId="34107" xr:uid="{00000000-0005-0000-0000-000029850000}"/>
    <cellStyle name="LS Input Table No. 1 11 3 8" xfId="34108" xr:uid="{00000000-0005-0000-0000-00002A850000}"/>
    <cellStyle name="LS Input Table No. 1 11 3 9" xfId="34109" xr:uid="{00000000-0005-0000-0000-00002B850000}"/>
    <cellStyle name="LS Input Table No. 1 11 4" xfId="34110" xr:uid="{00000000-0005-0000-0000-00002C850000}"/>
    <cellStyle name="LS Input Table No. 1 11 5" xfId="34111" xr:uid="{00000000-0005-0000-0000-00002D850000}"/>
    <cellStyle name="LS Input Table No. 1 11 6" xfId="34112" xr:uid="{00000000-0005-0000-0000-00002E850000}"/>
    <cellStyle name="LS Input Table No. 1 11 7" xfId="34113" xr:uid="{00000000-0005-0000-0000-00002F850000}"/>
    <cellStyle name="LS Input Table No. 1 11 8" xfId="34114" xr:uid="{00000000-0005-0000-0000-000030850000}"/>
    <cellStyle name="LS Input Table No. 1 11 9" xfId="34115" xr:uid="{00000000-0005-0000-0000-000031850000}"/>
    <cellStyle name="LS Input Table No. 1 12" xfId="34116" xr:uid="{00000000-0005-0000-0000-000032850000}"/>
    <cellStyle name="LS Input Table No. 1 12 10" xfId="34117" xr:uid="{00000000-0005-0000-0000-000033850000}"/>
    <cellStyle name="LS Input Table No. 1 12 2" xfId="34118" xr:uid="{00000000-0005-0000-0000-000034850000}"/>
    <cellStyle name="LS Input Table No. 1 12 2 2" xfId="34119" xr:uid="{00000000-0005-0000-0000-000035850000}"/>
    <cellStyle name="LS Input Table No. 1 12 2 3" xfId="34120" xr:uid="{00000000-0005-0000-0000-000036850000}"/>
    <cellStyle name="LS Input Table No. 1 12 2 4" xfId="34121" xr:uid="{00000000-0005-0000-0000-000037850000}"/>
    <cellStyle name="LS Input Table No. 1 12 2 5" xfId="34122" xr:uid="{00000000-0005-0000-0000-000038850000}"/>
    <cellStyle name="LS Input Table No. 1 12 2 6" xfId="34123" xr:uid="{00000000-0005-0000-0000-000039850000}"/>
    <cellStyle name="LS Input Table No. 1 12 2 7" xfId="34124" xr:uid="{00000000-0005-0000-0000-00003A850000}"/>
    <cellStyle name="LS Input Table No. 1 12 2 8" xfId="34125" xr:uid="{00000000-0005-0000-0000-00003B850000}"/>
    <cellStyle name="LS Input Table No. 1 12 2 9" xfId="34126" xr:uid="{00000000-0005-0000-0000-00003C850000}"/>
    <cellStyle name="LS Input Table No. 1 12 3" xfId="34127" xr:uid="{00000000-0005-0000-0000-00003D850000}"/>
    <cellStyle name="LS Input Table No. 1 12 4" xfId="34128" xr:uid="{00000000-0005-0000-0000-00003E850000}"/>
    <cellStyle name="LS Input Table No. 1 12 5" xfId="34129" xr:uid="{00000000-0005-0000-0000-00003F850000}"/>
    <cellStyle name="LS Input Table No. 1 12 6" xfId="34130" xr:uid="{00000000-0005-0000-0000-000040850000}"/>
    <cellStyle name="LS Input Table No. 1 12 7" xfId="34131" xr:uid="{00000000-0005-0000-0000-000041850000}"/>
    <cellStyle name="LS Input Table No. 1 12 8" xfId="34132" xr:uid="{00000000-0005-0000-0000-000042850000}"/>
    <cellStyle name="LS Input Table No. 1 12 9" xfId="34133" xr:uid="{00000000-0005-0000-0000-000043850000}"/>
    <cellStyle name="LS Input Table No. 1 13" xfId="34134" xr:uid="{00000000-0005-0000-0000-000044850000}"/>
    <cellStyle name="LS Input Table No. 1 13 2" xfId="34135" xr:uid="{00000000-0005-0000-0000-000045850000}"/>
    <cellStyle name="LS Input Table No. 1 13 3" xfId="34136" xr:uid="{00000000-0005-0000-0000-000046850000}"/>
    <cellStyle name="LS Input Table No. 1 13 4" xfId="34137" xr:uid="{00000000-0005-0000-0000-000047850000}"/>
    <cellStyle name="LS Input Table No. 1 13 5" xfId="34138" xr:uid="{00000000-0005-0000-0000-000048850000}"/>
    <cellStyle name="LS Input Table No. 1 13 6" xfId="34139" xr:uid="{00000000-0005-0000-0000-000049850000}"/>
    <cellStyle name="LS Input Table No. 1 13 7" xfId="34140" xr:uid="{00000000-0005-0000-0000-00004A850000}"/>
    <cellStyle name="LS Input Table No. 1 13 8" xfId="34141" xr:uid="{00000000-0005-0000-0000-00004B850000}"/>
    <cellStyle name="LS Input Table No. 1 13 9" xfId="34142" xr:uid="{00000000-0005-0000-0000-00004C850000}"/>
    <cellStyle name="LS Input Table No. 1 14" xfId="34143" xr:uid="{00000000-0005-0000-0000-00004D850000}"/>
    <cellStyle name="LS Input Table No. 1 15" xfId="34144" xr:uid="{00000000-0005-0000-0000-00004E850000}"/>
    <cellStyle name="LS Input Table No. 1 16" xfId="34145" xr:uid="{00000000-0005-0000-0000-00004F850000}"/>
    <cellStyle name="LS Input Table No. 1 17" xfId="34146" xr:uid="{00000000-0005-0000-0000-000050850000}"/>
    <cellStyle name="LS Input Table No. 1 2" xfId="34147" xr:uid="{00000000-0005-0000-0000-000051850000}"/>
    <cellStyle name="LS Input Table No. 1 2 10" xfId="34148" xr:uid="{00000000-0005-0000-0000-000052850000}"/>
    <cellStyle name="LS Input Table No. 1 2 11" xfId="34149" xr:uid="{00000000-0005-0000-0000-000053850000}"/>
    <cellStyle name="LS Input Table No. 1 2 12" xfId="34150" xr:uid="{00000000-0005-0000-0000-000054850000}"/>
    <cellStyle name="LS Input Table No. 1 2 13" xfId="34151" xr:uid="{00000000-0005-0000-0000-000055850000}"/>
    <cellStyle name="LS Input Table No. 1 2 14" xfId="34152" xr:uid="{00000000-0005-0000-0000-000056850000}"/>
    <cellStyle name="LS Input Table No. 1 2 15" xfId="34153" xr:uid="{00000000-0005-0000-0000-000057850000}"/>
    <cellStyle name="LS Input Table No. 1 2 16" xfId="34154" xr:uid="{00000000-0005-0000-0000-000058850000}"/>
    <cellStyle name="LS Input Table No. 1 2 17" xfId="34155" xr:uid="{00000000-0005-0000-0000-000059850000}"/>
    <cellStyle name="LS Input Table No. 1 2 18" xfId="34156" xr:uid="{00000000-0005-0000-0000-00005A850000}"/>
    <cellStyle name="LS Input Table No. 1 2 2" xfId="34157" xr:uid="{00000000-0005-0000-0000-00005B850000}"/>
    <cellStyle name="LS Input Table No. 1 2 2 10" xfId="34158" xr:uid="{00000000-0005-0000-0000-00005C850000}"/>
    <cellStyle name="LS Input Table No. 1 2 2 11" xfId="34159" xr:uid="{00000000-0005-0000-0000-00005D850000}"/>
    <cellStyle name="LS Input Table No. 1 2 2 12" xfId="34160" xr:uid="{00000000-0005-0000-0000-00005E850000}"/>
    <cellStyle name="LS Input Table No. 1 2 2 13" xfId="34161" xr:uid="{00000000-0005-0000-0000-00005F850000}"/>
    <cellStyle name="LS Input Table No. 1 2 2 2" xfId="34162" xr:uid="{00000000-0005-0000-0000-000060850000}"/>
    <cellStyle name="LS Input Table No. 1 2 2 2 10" xfId="34163" xr:uid="{00000000-0005-0000-0000-000061850000}"/>
    <cellStyle name="LS Input Table No. 1 2 2 2 11" xfId="34164" xr:uid="{00000000-0005-0000-0000-000062850000}"/>
    <cellStyle name="LS Input Table No. 1 2 2 2 12" xfId="34165" xr:uid="{00000000-0005-0000-0000-000063850000}"/>
    <cellStyle name="LS Input Table No. 1 2 2 2 2" xfId="34166" xr:uid="{00000000-0005-0000-0000-000064850000}"/>
    <cellStyle name="LS Input Table No. 1 2 2 2 2 10" xfId="34167" xr:uid="{00000000-0005-0000-0000-000065850000}"/>
    <cellStyle name="LS Input Table No. 1 2 2 2 2 11" xfId="34168" xr:uid="{00000000-0005-0000-0000-000066850000}"/>
    <cellStyle name="LS Input Table No. 1 2 2 2 2 2" xfId="34169" xr:uid="{00000000-0005-0000-0000-000067850000}"/>
    <cellStyle name="LS Input Table No. 1 2 2 2 2 2 10" xfId="34170" xr:uid="{00000000-0005-0000-0000-000068850000}"/>
    <cellStyle name="LS Input Table No. 1 2 2 2 2 2 2" xfId="34171" xr:uid="{00000000-0005-0000-0000-000069850000}"/>
    <cellStyle name="LS Input Table No. 1 2 2 2 2 2 2 2" xfId="34172" xr:uid="{00000000-0005-0000-0000-00006A850000}"/>
    <cellStyle name="LS Input Table No. 1 2 2 2 2 2 2 3" xfId="34173" xr:uid="{00000000-0005-0000-0000-00006B850000}"/>
    <cellStyle name="LS Input Table No. 1 2 2 2 2 2 2 4" xfId="34174" xr:uid="{00000000-0005-0000-0000-00006C850000}"/>
    <cellStyle name="LS Input Table No. 1 2 2 2 2 2 2 5" xfId="34175" xr:uid="{00000000-0005-0000-0000-00006D850000}"/>
    <cellStyle name="LS Input Table No. 1 2 2 2 2 2 2 6" xfId="34176" xr:uid="{00000000-0005-0000-0000-00006E850000}"/>
    <cellStyle name="LS Input Table No. 1 2 2 2 2 2 2 7" xfId="34177" xr:uid="{00000000-0005-0000-0000-00006F850000}"/>
    <cellStyle name="LS Input Table No. 1 2 2 2 2 2 2 8" xfId="34178" xr:uid="{00000000-0005-0000-0000-000070850000}"/>
    <cellStyle name="LS Input Table No. 1 2 2 2 2 2 2 9" xfId="34179" xr:uid="{00000000-0005-0000-0000-000071850000}"/>
    <cellStyle name="LS Input Table No. 1 2 2 2 2 2 3" xfId="34180" xr:uid="{00000000-0005-0000-0000-000072850000}"/>
    <cellStyle name="LS Input Table No. 1 2 2 2 2 2 4" xfId="34181" xr:uid="{00000000-0005-0000-0000-000073850000}"/>
    <cellStyle name="LS Input Table No. 1 2 2 2 2 2 5" xfId="34182" xr:uid="{00000000-0005-0000-0000-000074850000}"/>
    <cellStyle name="LS Input Table No. 1 2 2 2 2 2 6" xfId="34183" xr:uid="{00000000-0005-0000-0000-000075850000}"/>
    <cellStyle name="LS Input Table No. 1 2 2 2 2 2 7" xfId="34184" xr:uid="{00000000-0005-0000-0000-000076850000}"/>
    <cellStyle name="LS Input Table No. 1 2 2 2 2 2 8" xfId="34185" xr:uid="{00000000-0005-0000-0000-000077850000}"/>
    <cellStyle name="LS Input Table No. 1 2 2 2 2 2 9" xfId="34186" xr:uid="{00000000-0005-0000-0000-000078850000}"/>
    <cellStyle name="LS Input Table No. 1 2 2 2 2 3" xfId="34187" xr:uid="{00000000-0005-0000-0000-000079850000}"/>
    <cellStyle name="LS Input Table No. 1 2 2 2 2 3 2" xfId="34188" xr:uid="{00000000-0005-0000-0000-00007A850000}"/>
    <cellStyle name="LS Input Table No. 1 2 2 2 2 3 3" xfId="34189" xr:uid="{00000000-0005-0000-0000-00007B850000}"/>
    <cellStyle name="LS Input Table No. 1 2 2 2 2 3 4" xfId="34190" xr:uid="{00000000-0005-0000-0000-00007C850000}"/>
    <cellStyle name="LS Input Table No. 1 2 2 2 2 3 5" xfId="34191" xr:uid="{00000000-0005-0000-0000-00007D850000}"/>
    <cellStyle name="LS Input Table No. 1 2 2 2 2 3 6" xfId="34192" xr:uid="{00000000-0005-0000-0000-00007E850000}"/>
    <cellStyle name="LS Input Table No. 1 2 2 2 2 3 7" xfId="34193" xr:uid="{00000000-0005-0000-0000-00007F850000}"/>
    <cellStyle name="LS Input Table No. 1 2 2 2 2 3 8" xfId="34194" xr:uid="{00000000-0005-0000-0000-000080850000}"/>
    <cellStyle name="LS Input Table No. 1 2 2 2 2 3 9" xfId="34195" xr:uid="{00000000-0005-0000-0000-000081850000}"/>
    <cellStyle name="LS Input Table No. 1 2 2 2 2 4" xfId="34196" xr:uid="{00000000-0005-0000-0000-000082850000}"/>
    <cellStyle name="LS Input Table No. 1 2 2 2 2 5" xfId="34197" xr:uid="{00000000-0005-0000-0000-000083850000}"/>
    <cellStyle name="LS Input Table No. 1 2 2 2 2 6" xfId="34198" xr:uid="{00000000-0005-0000-0000-000084850000}"/>
    <cellStyle name="LS Input Table No. 1 2 2 2 2 7" xfId="34199" xr:uid="{00000000-0005-0000-0000-000085850000}"/>
    <cellStyle name="LS Input Table No. 1 2 2 2 2 8" xfId="34200" xr:uid="{00000000-0005-0000-0000-000086850000}"/>
    <cellStyle name="LS Input Table No. 1 2 2 2 2 9" xfId="34201" xr:uid="{00000000-0005-0000-0000-000087850000}"/>
    <cellStyle name="LS Input Table No. 1 2 2 2 3" xfId="34202" xr:uid="{00000000-0005-0000-0000-000088850000}"/>
    <cellStyle name="LS Input Table No. 1 2 2 2 3 10" xfId="34203" xr:uid="{00000000-0005-0000-0000-000089850000}"/>
    <cellStyle name="LS Input Table No. 1 2 2 2 3 2" xfId="34204" xr:uid="{00000000-0005-0000-0000-00008A850000}"/>
    <cellStyle name="LS Input Table No. 1 2 2 2 3 2 2" xfId="34205" xr:uid="{00000000-0005-0000-0000-00008B850000}"/>
    <cellStyle name="LS Input Table No. 1 2 2 2 3 2 3" xfId="34206" xr:uid="{00000000-0005-0000-0000-00008C850000}"/>
    <cellStyle name="LS Input Table No. 1 2 2 2 3 2 4" xfId="34207" xr:uid="{00000000-0005-0000-0000-00008D850000}"/>
    <cellStyle name="LS Input Table No. 1 2 2 2 3 2 5" xfId="34208" xr:uid="{00000000-0005-0000-0000-00008E850000}"/>
    <cellStyle name="LS Input Table No. 1 2 2 2 3 2 6" xfId="34209" xr:uid="{00000000-0005-0000-0000-00008F850000}"/>
    <cellStyle name="LS Input Table No. 1 2 2 2 3 2 7" xfId="34210" xr:uid="{00000000-0005-0000-0000-000090850000}"/>
    <cellStyle name="LS Input Table No. 1 2 2 2 3 2 8" xfId="34211" xr:uid="{00000000-0005-0000-0000-000091850000}"/>
    <cellStyle name="LS Input Table No. 1 2 2 2 3 2 9" xfId="34212" xr:uid="{00000000-0005-0000-0000-000092850000}"/>
    <cellStyle name="LS Input Table No. 1 2 2 2 3 3" xfId="34213" xr:uid="{00000000-0005-0000-0000-000093850000}"/>
    <cellStyle name="LS Input Table No. 1 2 2 2 3 4" xfId="34214" xr:uid="{00000000-0005-0000-0000-000094850000}"/>
    <cellStyle name="LS Input Table No. 1 2 2 2 3 5" xfId="34215" xr:uid="{00000000-0005-0000-0000-000095850000}"/>
    <cellStyle name="LS Input Table No. 1 2 2 2 3 6" xfId="34216" xr:uid="{00000000-0005-0000-0000-000096850000}"/>
    <cellStyle name="LS Input Table No. 1 2 2 2 3 7" xfId="34217" xr:uid="{00000000-0005-0000-0000-000097850000}"/>
    <cellStyle name="LS Input Table No. 1 2 2 2 3 8" xfId="34218" xr:uid="{00000000-0005-0000-0000-000098850000}"/>
    <cellStyle name="LS Input Table No. 1 2 2 2 3 9" xfId="34219" xr:uid="{00000000-0005-0000-0000-000099850000}"/>
    <cellStyle name="LS Input Table No. 1 2 2 2 4" xfId="34220" xr:uid="{00000000-0005-0000-0000-00009A850000}"/>
    <cellStyle name="LS Input Table No. 1 2 2 2 4 2" xfId="34221" xr:uid="{00000000-0005-0000-0000-00009B850000}"/>
    <cellStyle name="LS Input Table No. 1 2 2 2 4 3" xfId="34222" xr:uid="{00000000-0005-0000-0000-00009C850000}"/>
    <cellStyle name="LS Input Table No. 1 2 2 2 4 4" xfId="34223" xr:uid="{00000000-0005-0000-0000-00009D850000}"/>
    <cellStyle name="LS Input Table No. 1 2 2 2 4 5" xfId="34224" xr:uid="{00000000-0005-0000-0000-00009E850000}"/>
    <cellStyle name="LS Input Table No. 1 2 2 2 4 6" xfId="34225" xr:uid="{00000000-0005-0000-0000-00009F850000}"/>
    <cellStyle name="LS Input Table No. 1 2 2 2 4 7" xfId="34226" xr:uid="{00000000-0005-0000-0000-0000A0850000}"/>
    <cellStyle name="LS Input Table No. 1 2 2 2 4 8" xfId="34227" xr:uid="{00000000-0005-0000-0000-0000A1850000}"/>
    <cellStyle name="LS Input Table No. 1 2 2 2 4 9" xfId="34228" xr:uid="{00000000-0005-0000-0000-0000A2850000}"/>
    <cellStyle name="LS Input Table No. 1 2 2 2 5" xfId="34229" xr:uid="{00000000-0005-0000-0000-0000A3850000}"/>
    <cellStyle name="LS Input Table No. 1 2 2 2 6" xfId="34230" xr:uid="{00000000-0005-0000-0000-0000A4850000}"/>
    <cellStyle name="LS Input Table No. 1 2 2 2 7" xfId="34231" xr:uid="{00000000-0005-0000-0000-0000A5850000}"/>
    <cellStyle name="LS Input Table No. 1 2 2 2 8" xfId="34232" xr:uid="{00000000-0005-0000-0000-0000A6850000}"/>
    <cellStyle name="LS Input Table No. 1 2 2 2 9" xfId="34233" xr:uid="{00000000-0005-0000-0000-0000A7850000}"/>
    <cellStyle name="LS Input Table No. 1 2 2 3" xfId="34234" xr:uid="{00000000-0005-0000-0000-0000A8850000}"/>
    <cellStyle name="LS Input Table No. 1 2 2 3 10" xfId="34235" xr:uid="{00000000-0005-0000-0000-0000A9850000}"/>
    <cellStyle name="LS Input Table No. 1 2 2 3 11" xfId="34236" xr:uid="{00000000-0005-0000-0000-0000AA850000}"/>
    <cellStyle name="LS Input Table No. 1 2 2 3 2" xfId="34237" xr:uid="{00000000-0005-0000-0000-0000AB850000}"/>
    <cellStyle name="LS Input Table No. 1 2 2 3 2 10" xfId="34238" xr:uid="{00000000-0005-0000-0000-0000AC850000}"/>
    <cellStyle name="LS Input Table No. 1 2 2 3 2 2" xfId="34239" xr:uid="{00000000-0005-0000-0000-0000AD850000}"/>
    <cellStyle name="LS Input Table No. 1 2 2 3 2 2 2" xfId="34240" xr:uid="{00000000-0005-0000-0000-0000AE850000}"/>
    <cellStyle name="LS Input Table No. 1 2 2 3 2 2 3" xfId="34241" xr:uid="{00000000-0005-0000-0000-0000AF850000}"/>
    <cellStyle name="LS Input Table No. 1 2 2 3 2 2 4" xfId="34242" xr:uid="{00000000-0005-0000-0000-0000B0850000}"/>
    <cellStyle name="LS Input Table No. 1 2 2 3 2 2 5" xfId="34243" xr:uid="{00000000-0005-0000-0000-0000B1850000}"/>
    <cellStyle name="LS Input Table No. 1 2 2 3 2 2 6" xfId="34244" xr:uid="{00000000-0005-0000-0000-0000B2850000}"/>
    <cellStyle name="LS Input Table No. 1 2 2 3 2 2 7" xfId="34245" xr:uid="{00000000-0005-0000-0000-0000B3850000}"/>
    <cellStyle name="LS Input Table No. 1 2 2 3 2 2 8" xfId="34246" xr:uid="{00000000-0005-0000-0000-0000B4850000}"/>
    <cellStyle name="LS Input Table No. 1 2 2 3 2 2 9" xfId="34247" xr:uid="{00000000-0005-0000-0000-0000B5850000}"/>
    <cellStyle name="LS Input Table No. 1 2 2 3 2 3" xfId="34248" xr:uid="{00000000-0005-0000-0000-0000B6850000}"/>
    <cellStyle name="LS Input Table No. 1 2 2 3 2 4" xfId="34249" xr:uid="{00000000-0005-0000-0000-0000B7850000}"/>
    <cellStyle name="LS Input Table No. 1 2 2 3 2 5" xfId="34250" xr:uid="{00000000-0005-0000-0000-0000B8850000}"/>
    <cellStyle name="LS Input Table No. 1 2 2 3 2 6" xfId="34251" xr:uid="{00000000-0005-0000-0000-0000B9850000}"/>
    <cellStyle name="LS Input Table No. 1 2 2 3 2 7" xfId="34252" xr:uid="{00000000-0005-0000-0000-0000BA850000}"/>
    <cellStyle name="LS Input Table No. 1 2 2 3 2 8" xfId="34253" xr:uid="{00000000-0005-0000-0000-0000BB850000}"/>
    <cellStyle name="LS Input Table No. 1 2 2 3 2 9" xfId="34254" xr:uid="{00000000-0005-0000-0000-0000BC850000}"/>
    <cellStyle name="LS Input Table No. 1 2 2 3 3" xfId="34255" xr:uid="{00000000-0005-0000-0000-0000BD850000}"/>
    <cellStyle name="LS Input Table No. 1 2 2 3 3 2" xfId="34256" xr:uid="{00000000-0005-0000-0000-0000BE850000}"/>
    <cellStyle name="LS Input Table No. 1 2 2 3 3 3" xfId="34257" xr:uid="{00000000-0005-0000-0000-0000BF850000}"/>
    <cellStyle name="LS Input Table No. 1 2 2 3 3 4" xfId="34258" xr:uid="{00000000-0005-0000-0000-0000C0850000}"/>
    <cellStyle name="LS Input Table No. 1 2 2 3 3 5" xfId="34259" xr:uid="{00000000-0005-0000-0000-0000C1850000}"/>
    <cellStyle name="LS Input Table No. 1 2 2 3 3 6" xfId="34260" xr:uid="{00000000-0005-0000-0000-0000C2850000}"/>
    <cellStyle name="LS Input Table No. 1 2 2 3 3 7" xfId="34261" xr:uid="{00000000-0005-0000-0000-0000C3850000}"/>
    <cellStyle name="LS Input Table No. 1 2 2 3 3 8" xfId="34262" xr:uid="{00000000-0005-0000-0000-0000C4850000}"/>
    <cellStyle name="LS Input Table No. 1 2 2 3 3 9" xfId="34263" xr:uid="{00000000-0005-0000-0000-0000C5850000}"/>
    <cellStyle name="LS Input Table No. 1 2 2 3 4" xfId="34264" xr:uid="{00000000-0005-0000-0000-0000C6850000}"/>
    <cellStyle name="LS Input Table No. 1 2 2 3 5" xfId="34265" xr:uid="{00000000-0005-0000-0000-0000C7850000}"/>
    <cellStyle name="LS Input Table No. 1 2 2 3 6" xfId="34266" xr:uid="{00000000-0005-0000-0000-0000C8850000}"/>
    <cellStyle name="LS Input Table No. 1 2 2 3 7" xfId="34267" xr:uid="{00000000-0005-0000-0000-0000C9850000}"/>
    <cellStyle name="LS Input Table No. 1 2 2 3 8" xfId="34268" xr:uid="{00000000-0005-0000-0000-0000CA850000}"/>
    <cellStyle name="LS Input Table No. 1 2 2 3 9" xfId="34269" xr:uid="{00000000-0005-0000-0000-0000CB850000}"/>
    <cellStyle name="LS Input Table No. 1 2 2 4" xfId="34270" xr:uid="{00000000-0005-0000-0000-0000CC850000}"/>
    <cellStyle name="LS Input Table No. 1 2 2 4 10" xfId="34271" xr:uid="{00000000-0005-0000-0000-0000CD850000}"/>
    <cellStyle name="LS Input Table No. 1 2 2 4 2" xfId="34272" xr:uid="{00000000-0005-0000-0000-0000CE850000}"/>
    <cellStyle name="LS Input Table No. 1 2 2 4 2 2" xfId="34273" xr:uid="{00000000-0005-0000-0000-0000CF850000}"/>
    <cellStyle name="LS Input Table No. 1 2 2 4 2 3" xfId="34274" xr:uid="{00000000-0005-0000-0000-0000D0850000}"/>
    <cellStyle name="LS Input Table No. 1 2 2 4 2 4" xfId="34275" xr:uid="{00000000-0005-0000-0000-0000D1850000}"/>
    <cellStyle name="LS Input Table No. 1 2 2 4 2 5" xfId="34276" xr:uid="{00000000-0005-0000-0000-0000D2850000}"/>
    <cellStyle name="LS Input Table No. 1 2 2 4 2 6" xfId="34277" xr:uid="{00000000-0005-0000-0000-0000D3850000}"/>
    <cellStyle name="LS Input Table No. 1 2 2 4 2 7" xfId="34278" xr:uid="{00000000-0005-0000-0000-0000D4850000}"/>
    <cellStyle name="LS Input Table No. 1 2 2 4 2 8" xfId="34279" xr:uid="{00000000-0005-0000-0000-0000D5850000}"/>
    <cellStyle name="LS Input Table No. 1 2 2 4 2 9" xfId="34280" xr:uid="{00000000-0005-0000-0000-0000D6850000}"/>
    <cellStyle name="LS Input Table No. 1 2 2 4 3" xfId="34281" xr:uid="{00000000-0005-0000-0000-0000D7850000}"/>
    <cellStyle name="LS Input Table No. 1 2 2 4 4" xfId="34282" xr:uid="{00000000-0005-0000-0000-0000D8850000}"/>
    <cellStyle name="LS Input Table No. 1 2 2 4 5" xfId="34283" xr:uid="{00000000-0005-0000-0000-0000D9850000}"/>
    <cellStyle name="LS Input Table No. 1 2 2 4 6" xfId="34284" xr:uid="{00000000-0005-0000-0000-0000DA850000}"/>
    <cellStyle name="LS Input Table No. 1 2 2 4 7" xfId="34285" xr:uid="{00000000-0005-0000-0000-0000DB850000}"/>
    <cellStyle name="LS Input Table No. 1 2 2 4 8" xfId="34286" xr:uid="{00000000-0005-0000-0000-0000DC850000}"/>
    <cellStyle name="LS Input Table No. 1 2 2 4 9" xfId="34287" xr:uid="{00000000-0005-0000-0000-0000DD850000}"/>
    <cellStyle name="LS Input Table No. 1 2 2 5" xfId="34288" xr:uid="{00000000-0005-0000-0000-0000DE850000}"/>
    <cellStyle name="LS Input Table No. 1 2 2 5 2" xfId="34289" xr:uid="{00000000-0005-0000-0000-0000DF850000}"/>
    <cellStyle name="LS Input Table No. 1 2 2 5 3" xfId="34290" xr:uid="{00000000-0005-0000-0000-0000E0850000}"/>
    <cellStyle name="LS Input Table No. 1 2 2 5 4" xfId="34291" xr:uid="{00000000-0005-0000-0000-0000E1850000}"/>
    <cellStyle name="LS Input Table No. 1 2 2 5 5" xfId="34292" xr:uid="{00000000-0005-0000-0000-0000E2850000}"/>
    <cellStyle name="LS Input Table No. 1 2 2 5 6" xfId="34293" xr:uid="{00000000-0005-0000-0000-0000E3850000}"/>
    <cellStyle name="LS Input Table No. 1 2 2 5 7" xfId="34294" xr:uid="{00000000-0005-0000-0000-0000E4850000}"/>
    <cellStyle name="LS Input Table No. 1 2 2 5 8" xfId="34295" xr:uid="{00000000-0005-0000-0000-0000E5850000}"/>
    <cellStyle name="LS Input Table No. 1 2 2 5 9" xfId="34296" xr:uid="{00000000-0005-0000-0000-0000E6850000}"/>
    <cellStyle name="LS Input Table No. 1 2 2 6" xfId="34297" xr:uid="{00000000-0005-0000-0000-0000E7850000}"/>
    <cellStyle name="LS Input Table No. 1 2 2 7" xfId="34298" xr:uid="{00000000-0005-0000-0000-0000E8850000}"/>
    <cellStyle name="LS Input Table No. 1 2 2 8" xfId="34299" xr:uid="{00000000-0005-0000-0000-0000E9850000}"/>
    <cellStyle name="LS Input Table No. 1 2 2 9" xfId="34300" xr:uid="{00000000-0005-0000-0000-0000EA850000}"/>
    <cellStyle name="LS Input Table No. 1 2 3" xfId="34301" xr:uid="{00000000-0005-0000-0000-0000EB850000}"/>
    <cellStyle name="LS Input Table No. 1 2 3 10" xfId="34302" xr:uid="{00000000-0005-0000-0000-0000EC850000}"/>
    <cellStyle name="LS Input Table No. 1 2 3 11" xfId="34303" xr:uid="{00000000-0005-0000-0000-0000ED850000}"/>
    <cellStyle name="LS Input Table No. 1 2 3 12" xfId="34304" xr:uid="{00000000-0005-0000-0000-0000EE850000}"/>
    <cellStyle name="LS Input Table No. 1 2 3 2" xfId="34305" xr:uid="{00000000-0005-0000-0000-0000EF850000}"/>
    <cellStyle name="LS Input Table No. 1 2 3 2 10" xfId="34306" xr:uid="{00000000-0005-0000-0000-0000F0850000}"/>
    <cellStyle name="LS Input Table No. 1 2 3 2 11" xfId="34307" xr:uid="{00000000-0005-0000-0000-0000F1850000}"/>
    <cellStyle name="LS Input Table No. 1 2 3 2 2" xfId="34308" xr:uid="{00000000-0005-0000-0000-0000F2850000}"/>
    <cellStyle name="LS Input Table No. 1 2 3 2 2 10" xfId="34309" xr:uid="{00000000-0005-0000-0000-0000F3850000}"/>
    <cellStyle name="LS Input Table No. 1 2 3 2 2 2" xfId="34310" xr:uid="{00000000-0005-0000-0000-0000F4850000}"/>
    <cellStyle name="LS Input Table No. 1 2 3 2 2 2 2" xfId="34311" xr:uid="{00000000-0005-0000-0000-0000F5850000}"/>
    <cellStyle name="LS Input Table No. 1 2 3 2 2 2 3" xfId="34312" xr:uid="{00000000-0005-0000-0000-0000F6850000}"/>
    <cellStyle name="LS Input Table No. 1 2 3 2 2 2 4" xfId="34313" xr:uid="{00000000-0005-0000-0000-0000F7850000}"/>
    <cellStyle name="LS Input Table No. 1 2 3 2 2 2 5" xfId="34314" xr:uid="{00000000-0005-0000-0000-0000F8850000}"/>
    <cellStyle name="LS Input Table No. 1 2 3 2 2 2 6" xfId="34315" xr:uid="{00000000-0005-0000-0000-0000F9850000}"/>
    <cellStyle name="LS Input Table No. 1 2 3 2 2 2 7" xfId="34316" xr:uid="{00000000-0005-0000-0000-0000FA850000}"/>
    <cellStyle name="LS Input Table No. 1 2 3 2 2 2 8" xfId="34317" xr:uid="{00000000-0005-0000-0000-0000FB850000}"/>
    <cellStyle name="LS Input Table No. 1 2 3 2 2 2 9" xfId="34318" xr:uid="{00000000-0005-0000-0000-0000FC850000}"/>
    <cellStyle name="LS Input Table No. 1 2 3 2 2 3" xfId="34319" xr:uid="{00000000-0005-0000-0000-0000FD850000}"/>
    <cellStyle name="LS Input Table No. 1 2 3 2 2 4" xfId="34320" xr:uid="{00000000-0005-0000-0000-0000FE850000}"/>
    <cellStyle name="LS Input Table No. 1 2 3 2 2 5" xfId="34321" xr:uid="{00000000-0005-0000-0000-0000FF850000}"/>
    <cellStyle name="LS Input Table No. 1 2 3 2 2 6" xfId="34322" xr:uid="{00000000-0005-0000-0000-000000860000}"/>
    <cellStyle name="LS Input Table No. 1 2 3 2 2 7" xfId="34323" xr:uid="{00000000-0005-0000-0000-000001860000}"/>
    <cellStyle name="LS Input Table No. 1 2 3 2 2 8" xfId="34324" xr:uid="{00000000-0005-0000-0000-000002860000}"/>
    <cellStyle name="LS Input Table No. 1 2 3 2 2 9" xfId="34325" xr:uid="{00000000-0005-0000-0000-000003860000}"/>
    <cellStyle name="LS Input Table No. 1 2 3 2 3" xfId="34326" xr:uid="{00000000-0005-0000-0000-000004860000}"/>
    <cellStyle name="LS Input Table No. 1 2 3 2 3 2" xfId="34327" xr:uid="{00000000-0005-0000-0000-000005860000}"/>
    <cellStyle name="LS Input Table No. 1 2 3 2 3 3" xfId="34328" xr:uid="{00000000-0005-0000-0000-000006860000}"/>
    <cellStyle name="LS Input Table No. 1 2 3 2 3 4" xfId="34329" xr:uid="{00000000-0005-0000-0000-000007860000}"/>
    <cellStyle name="LS Input Table No. 1 2 3 2 3 5" xfId="34330" xr:uid="{00000000-0005-0000-0000-000008860000}"/>
    <cellStyle name="LS Input Table No. 1 2 3 2 3 6" xfId="34331" xr:uid="{00000000-0005-0000-0000-000009860000}"/>
    <cellStyle name="LS Input Table No. 1 2 3 2 3 7" xfId="34332" xr:uid="{00000000-0005-0000-0000-00000A860000}"/>
    <cellStyle name="LS Input Table No. 1 2 3 2 3 8" xfId="34333" xr:uid="{00000000-0005-0000-0000-00000B860000}"/>
    <cellStyle name="LS Input Table No. 1 2 3 2 3 9" xfId="34334" xr:uid="{00000000-0005-0000-0000-00000C860000}"/>
    <cellStyle name="LS Input Table No. 1 2 3 2 4" xfId="34335" xr:uid="{00000000-0005-0000-0000-00000D860000}"/>
    <cellStyle name="LS Input Table No. 1 2 3 2 5" xfId="34336" xr:uid="{00000000-0005-0000-0000-00000E860000}"/>
    <cellStyle name="LS Input Table No. 1 2 3 2 6" xfId="34337" xr:uid="{00000000-0005-0000-0000-00000F860000}"/>
    <cellStyle name="LS Input Table No. 1 2 3 2 7" xfId="34338" xr:uid="{00000000-0005-0000-0000-000010860000}"/>
    <cellStyle name="LS Input Table No. 1 2 3 2 8" xfId="34339" xr:uid="{00000000-0005-0000-0000-000011860000}"/>
    <cellStyle name="LS Input Table No. 1 2 3 2 9" xfId="34340" xr:uid="{00000000-0005-0000-0000-000012860000}"/>
    <cellStyle name="LS Input Table No. 1 2 3 3" xfId="34341" xr:uid="{00000000-0005-0000-0000-000013860000}"/>
    <cellStyle name="LS Input Table No. 1 2 3 3 10" xfId="34342" xr:uid="{00000000-0005-0000-0000-000014860000}"/>
    <cellStyle name="LS Input Table No. 1 2 3 3 2" xfId="34343" xr:uid="{00000000-0005-0000-0000-000015860000}"/>
    <cellStyle name="LS Input Table No. 1 2 3 3 2 2" xfId="34344" xr:uid="{00000000-0005-0000-0000-000016860000}"/>
    <cellStyle name="LS Input Table No. 1 2 3 3 2 3" xfId="34345" xr:uid="{00000000-0005-0000-0000-000017860000}"/>
    <cellStyle name="LS Input Table No. 1 2 3 3 2 4" xfId="34346" xr:uid="{00000000-0005-0000-0000-000018860000}"/>
    <cellStyle name="LS Input Table No. 1 2 3 3 2 5" xfId="34347" xr:uid="{00000000-0005-0000-0000-000019860000}"/>
    <cellStyle name="LS Input Table No. 1 2 3 3 2 6" xfId="34348" xr:uid="{00000000-0005-0000-0000-00001A860000}"/>
    <cellStyle name="LS Input Table No. 1 2 3 3 2 7" xfId="34349" xr:uid="{00000000-0005-0000-0000-00001B860000}"/>
    <cellStyle name="LS Input Table No. 1 2 3 3 2 8" xfId="34350" xr:uid="{00000000-0005-0000-0000-00001C860000}"/>
    <cellStyle name="LS Input Table No. 1 2 3 3 2 9" xfId="34351" xr:uid="{00000000-0005-0000-0000-00001D860000}"/>
    <cellStyle name="LS Input Table No. 1 2 3 3 3" xfId="34352" xr:uid="{00000000-0005-0000-0000-00001E860000}"/>
    <cellStyle name="LS Input Table No. 1 2 3 3 4" xfId="34353" xr:uid="{00000000-0005-0000-0000-00001F860000}"/>
    <cellStyle name="LS Input Table No. 1 2 3 3 5" xfId="34354" xr:uid="{00000000-0005-0000-0000-000020860000}"/>
    <cellStyle name="LS Input Table No. 1 2 3 3 6" xfId="34355" xr:uid="{00000000-0005-0000-0000-000021860000}"/>
    <cellStyle name="LS Input Table No. 1 2 3 3 7" xfId="34356" xr:uid="{00000000-0005-0000-0000-000022860000}"/>
    <cellStyle name="LS Input Table No. 1 2 3 3 8" xfId="34357" xr:uid="{00000000-0005-0000-0000-000023860000}"/>
    <cellStyle name="LS Input Table No. 1 2 3 3 9" xfId="34358" xr:uid="{00000000-0005-0000-0000-000024860000}"/>
    <cellStyle name="LS Input Table No. 1 2 3 4" xfId="34359" xr:uid="{00000000-0005-0000-0000-000025860000}"/>
    <cellStyle name="LS Input Table No. 1 2 3 4 2" xfId="34360" xr:uid="{00000000-0005-0000-0000-000026860000}"/>
    <cellStyle name="LS Input Table No. 1 2 3 4 3" xfId="34361" xr:uid="{00000000-0005-0000-0000-000027860000}"/>
    <cellStyle name="LS Input Table No. 1 2 3 4 4" xfId="34362" xr:uid="{00000000-0005-0000-0000-000028860000}"/>
    <cellStyle name="LS Input Table No. 1 2 3 4 5" xfId="34363" xr:uid="{00000000-0005-0000-0000-000029860000}"/>
    <cellStyle name="LS Input Table No. 1 2 3 4 6" xfId="34364" xr:uid="{00000000-0005-0000-0000-00002A860000}"/>
    <cellStyle name="LS Input Table No. 1 2 3 4 7" xfId="34365" xr:uid="{00000000-0005-0000-0000-00002B860000}"/>
    <cellStyle name="LS Input Table No. 1 2 3 4 8" xfId="34366" xr:uid="{00000000-0005-0000-0000-00002C860000}"/>
    <cellStyle name="LS Input Table No. 1 2 3 4 9" xfId="34367" xr:uid="{00000000-0005-0000-0000-00002D860000}"/>
    <cellStyle name="LS Input Table No. 1 2 3 5" xfId="34368" xr:uid="{00000000-0005-0000-0000-00002E860000}"/>
    <cellStyle name="LS Input Table No. 1 2 3 6" xfId="34369" xr:uid="{00000000-0005-0000-0000-00002F860000}"/>
    <cellStyle name="LS Input Table No. 1 2 3 7" xfId="34370" xr:uid="{00000000-0005-0000-0000-000030860000}"/>
    <cellStyle name="LS Input Table No. 1 2 3 8" xfId="34371" xr:uid="{00000000-0005-0000-0000-000031860000}"/>
    <cellStyle name="LS Input Table No. 1 2 3 9" xfId="34372" xr:uid="{00000000-0005-0000-0000-000032860000}"/>
    <cellStyle name="LS Input Table No. 1 2 4" xfId="34373" xr:uid="{00000000-0005-0000-0000-000033860000}"/>
    <cellStyle name="LS Input Table No. 1 2 4 10" xfId="34374" xr:uid="{00000000-0005-0000-0000-000034860000}"/>
    <cellStyle name="LS Input Table No. 1 2 4 11" xfId="34375" xr:uid="{00000000-0005-0000-0000-000035860000}"/>
    <cellStyle name="LS Input Table No. 1 2 4 12" xfId="34376" xr:uid="{00000000-0005-0000-0000-000036860000}"/>
    <cellStyle name="LS Input Table No. 1 2 4 2" xfId="34377" xr:uid="{00000000-0005-0000-0000-000037860000}"/>
    <cellStyle name="LS Input Table No. 1 2 4 2 10" xfId="34378" xr:uid="{00000000-0005-0000-0000-000038860000}"/>
    <cellStyle name="LS Input Table No. 1 2 4 2 11" xfId="34379" xr:uid="{00000000-0005-0000-0000-000039860000}"/>
    <cellStyle name="LS Input Table No. 1 2 4 2 2" xfId="34380" xr:uid="{00000000-0005-0000-0000-00003A860000}"/>
    <cellStyle name="LS Input Table No. 1 2 4 2 2 10" xfId="34381" xr:uid="{00000000-0005-0000-0000-00003B860000}"/>
    <cellStyle name="LS Input Table No. 1 2 4 2 2 2" xfId="34382" xr:uid="{00000000-0005-0000-0000-00003C860000}"/>
    <cellStyle name="LS Input Table No. 1 2 4 2 2 2 2" xfId="34383" xr:uid="{00000000-0005-0000-0000-00003D860000}"/>
    <cellStyle name="LS Input Table No. 1 2 4 2 2 2 3" xfId="34384" xr:uid="{00000000-0005-0000-0000-00003E860000}"/>
    <cellStyle name="LS Input Table No. 1 2 4 2 2 2 4" xfId="34385" xr:uid="{00000000-0005-0000-0000-00003F860000}"/>
    <cellStyle name="LS Input Table No. 1 2 4 2 2 2 5" xfId="34386" xr:uid="{00000000-0005-0000-0000-000040860000}"/>
    <cellStyle name="LS Input Table No. 1 2 4 2 2 2 6" xfId="34387" xr:uid="{00000000-0005-0000-0000-000041860000}"/>
    <cellStyle name="LS Input Table No. 1 2 4 2 2 2 7" xfId="34388" xr:uid="{00000000-0005-0000-0000-000042860000}"/>
    <cellStyle name="LS Input Table No. 1 2 4 2 2 2 8" xfId="34389" xr:uid="{00000000-0005-0000-0000-000043860000}"/>
    <cellStyle name="LS Input Table No. 1 2 4 2 2 2 9" xfId="34390" xr:uid="{00000000-0005-0000-0000-000044860000}"/>
    <cellStyle name="LS Input Table No. 1 2 4 2 2 3" xfId="34391" xr:uid="{00000000-0005-0000-0000-000045860000}"/>
    <cellStyle name="LS Input Table No. 1 2 4 2 2 4" xfId="34392" xr:uid="{00000000-0005-0000-0000-000046860000}"/>
    <cellStyle name="LS Input Table No. 1 2 4 2 2 5" xfId="34393" xr:uid="{00000000-0005-0000-0000-000047860000}"/>
    <cellStyle name="LS Input Table No. 1 2 4 2 2 6" xfId="34394" xr:uid="{00000000-0005-0000-0000-000048860000}"/>
    <cellStyle name="LS Input Table No. 1 2 4 2 2 7" xfId="34395" xr:uid="{00000000-0005-0000-0000-000049860000}"/>
    <cellStyle name="LS Input Table No. 1 2 4 2 2 8" xfId="34396" xr:uid="{00000000-0005-0000-0000-00004A860000}"/>
    <cellStyle name="LS Input Table No. 1 2 4 2 2 9" xfId="34397" xr:uid="{00000000-0005-0000-0000-00004B860000}"/>
    <cellStyle name="LS Input Table No. 1 2 4 2 3" xfId="34398" xr:uid="{00000000-0005-0000-0000-00004C860000}"/>
    <cellStyle name="LS Input Table No. 1 2 4 2 3 2" xfId="34399" xr:uid="{00000000-0005-0000-0000-00004D860000}"/>
    <cellStyle name="LS Input Table No. 1 2 4 2 3 3" xfId="34400" xr:uid="{00000000-0005-0000-0000-00004E860000}"/>
    <cellStyle name="LS Input Table No. 1 2 4 2 3 4" xfId="34401" xr:uid="{00000000-0005-0000-0000-00004F860000}"/>
    <cellStyle name="LS Input Table No. 1 2 4 2 3 5" xfId="34402" xr:uid="{00000000-0005-0000-0000-000050860000}"/>
    <cellStyle name="LS Input Table No. 1 2 4 2 3 6" xfId="34403" xr:uid="{00000000-0005-0000-0000-000051860000}"/>
    <cellStyle name="LS Input Table No. 1 2 4 2 3 7" xfId="34404" xr:uid="{00000000-0005-0000-0000-000052860000}"/>
    <cellStyle name="LS Input Table No. 1 2 4 2 3 8" xfId="34405" xr:uid="{00000000-0005-0000-0000-000053860000}"/>
    <cellStyle name="LS Input Table No. 1 2 4 2 3 9" xfId="34406" xr:uid="{00000000-0005-0000-0000-000054860000}"/>
    <cellStyle name="LS Input Table No. 1 2 4 2 4" xfId="34407" xr:uid="{00000000-0005-0000-0000-000055860000}"/>
    <cellStyle name="LS Input Table No. 1 2 4 2 5" xfId="34408" xr:uid="{00000000-0005-0000-0000-000056860000}"/>
    <cellStyle name="LS Input Table No. 1 2 4 2 6" xfId="34409" xr:uid="{00000000-0005-0000-0000-000057860000}"/>
    <cellStyle name="LS Input Table No. 1 2 4 2 7" xfId="34410" xr:uid="{00000000-0005-0000-0000-000058860000}"/>
    <cellStyle name="LS Input Table No. 1 2 4 2 8" xfId="34411" xr:uid="{00000000-0005-0000-0000-000059860000}"/>
    <cellStyle name="LS Input Table No. 1 2 4 2 9" xfId="34412" xr:uid="{00000000-0005-0000-0000-00005A860000}"/>
    <cellStyle name="LS Input Table No. 1 2 4 3" xfId="34413" xr:uid="{00000000-0005-0000-0000-00005B860000}"/>
    <cellStyle name="LS Input Table No. 1 2 4 3 10" xfId="34414" xr:uid="{00000000-0005-0000-0000-00005C860000}"/>
    <cellStyle name="LS Input Table No. 1 2 4 3 2" xfId="34415" xr:uid="{00000000-0005-0000-0000-00005D860000}"/>
    <cellStyle name="LS Input Table No. 1 2 4 3 2 2" xfId="34416" xr:uid="{00000000-0005-0000-0000-00005E860000}"/>
    <cellStyle name="LS Input Table No. 1 2 4 3 2 3" xfId="34417" xr:uid="{00000000-0005-0000-0000-00005F860000}"/>
    <cellStyle name="LS Input Table No. 1 2 4 3 2 4" xfId="34418" xr:uid="{00000000-0005-0000-0000-000060860000}"/>
    <cellStyle name="LS Input Table No. 1 2 4 3 2 5" xfId="34419" xr:uid="{00000000-0005-0000-0000-000061860000}"/>
    <cellStyle name="LS Input Table No. 1 2 4 3 2 6" xfId="34420" xr:uid="{00000000-0005-0000-0000-000062860000}"/>
    <cellStyle name="LS Input Table No. 1 2 4 3 2 7" xfId="34421" xr:uid="{00000000-0005-0000-0000-000063860000}"/>
    <cellStyle name="LS Input Table No. 1 2 4 3 2 8" xfId="34422" xr:uid="{00000000-0005-0000-0000-000064860000}"/>
    <cellStyle name="LS Input Table No. 1 2 4 3 2 9" xfId="34423" xr:uid="{00000000-0005-0000-0000-000065860000}"/>
    <cellStyle name="LS Input Table No. 1 2 4 3 3" xfId="34424" xr:uid="{00000000-0005-0000-0000-000066860000}"/>
    <cellStyle name="LS Input Table No. 1 2 4 3 4" xfId="34425" xr:uid="{00000000-0005-0000-0000-000067860000}"/>
    <cellStyle name="LS Input Table No. 1 2 4 3 5" xfId="34426" xr:uid="{00000000-0005-0000-0000-000068860000}"/>
    <cellStyle name="LS Input Table No. 1 2 4 3 6" xfId="34427" xr:uid="{00000000-0005-0000-0000-000069860000}"/>
    <cellStyle name="LS Input Table No. 1 2 4 3 7" xfId="34428" xr:uid="{00000000-0005-0000-0000-00006A860000}"/>
    <cellStyle name="LS Input Table No. 1 2 4 3 8" xfId="34429" xr:uid="{00000000-0005-0000-0000-00006B860000}"/>
    <cellStyle name="LS Input Table No. 1 2 4 3 9" xfId="34430" xr:uid="{00000000-0005-0000-0000-00006C860000}"/>
    <cellStyle name="LS Input Table No. 1 2 4 4" xfId="34431" xr:uid="{00000000-0005-0000-0000-00006D860000}"/>
    <cellStyle name="LS Input Table No. 1 2 4 4 2" xfId="34432" xr:uid="{00000000-0005-0000-0000-00006E860000}"/>
    <cellStyle name="LS Input Table No. 1 2 4 4 3" xfId="34433" xr:uid="{00000000-0005-0000-0000-00006F860000}"/>
    <cellStyle name="LS Input Table No. 1 2 4 4 4" xfId="34434" xr:uid="{00000000-0005-0000-0000-000070860000}"/>
    <cellStyle name="LS Input Table No. 1 2 4 4 5" xfId="34435" xr:uid="{00000000-0005-0000-0000-000071860000}"/>
    <cellStyle name="LS Input Table No. 1 2 4 4 6" xfId="34436" xr:uid="{00000000-0005-0000-0000-000072860000}"/>
    <cellStyle name="LS Input Table No. 1 2 4 4 7" xfId="34437" xr:uid="{00000000-0005-0000-0000-000073860000}"/>
    <cellStyle name="LS Input Table No. 1 2 4 4 8" xfId="34438" xr:uid="{00000000-0005-0000-0000-000074860000}"/>
    <cellStyle name="LS Input Table No. 1 2 4 4 9" xfId="34439" xr:uid="{00000000-0005-0000-0000-000075860000}"/>
    <cellStyle name="LS Input Table No. 1 2 4 5" xfId="34440" xr:uid="{00000000-0005-0000-0000-000076860000}"/>
    <cellStyle name="LS Input Table No. 1 2 4 6" xfId="34441" xr:uid="{00000000-0005-0000-0000-000077860000}"/>
    <cellStyle name="LS Input Table No. 1 2 4 7" xfId="34442" xr:uid="{00000000-0005-0000-0000-000078860000}"/>
    <cellStyle name="LS Input Table No. 1 2 4 8" xfId="34443" xr:uid="{00000000-0005-0000-0000-000079860000}"/>
    <cellStyle name="LS Input Table No. 1 2 4 9" xfId="34444" xr:uid="{00000000-0005-0000-0000-00007A860000}"/>
    <cellStyle name="LS Input Table No. 1 2 5" xfId="34445" xr:uid="{00000000-0005-0000-0000-00007B860000}"/>
    <cellStyle name="LS Input Table No. 1 2 5 10" xfId="34446" xr:uid="{00000000-0005-0000-0000-00007C860000}"/>
    <cellStyle name="LS Input Table No. 1 2 5 11" xfId="34447" xr:uid="{00000000-0005-0000-0000-00007D860000}"/>
    <cellStyle name="LS Input Table No. 1 2 5 12" xfId="34448" xr:uid="{00000000-0005-0000-0000-00007E860000}"/>
    <cellStyle name="LS Input Table No. 1 2 5 2" xfId="34449" xr:uid="{00000000-0005-0000-0000-00007F860000}"/>
    <cellStyle name="LS Input Table No. 1 2 5 2 10" xfId="34450" xr:uid="{00000000-0005-0000-0000-000080860000}"/>
    <cellStyle name="LS Input Table No. 1 2 5 2 11" xfId="34451" xr:uid="{00000000-0005-0000-0000-000081860000}"/>
    <cellStyle name="LS Input Table No. 1 2 5 2 2" xfId="34452" xr:uid="{00000000-0005-0000-0000-000082860000}"/>
    <cellStyle name="LS Input Table No. 1 2 5 2 2 10" xfId="34453" xr:uid="{00000000-0005-0000-0000-000083860000}"/>
    <cellStyle name="LS Input Table No. 1 2 5 2 2 2" xfId="34454" xr:uid="{00000000-0005-0000-0000-000084860000}"/>
    <cellStyle name="LS Input Table No. 1 2 5 2 2 2 2" xfId="34455" xr:uid="{00000000-0005-0000-0000-000085860000}"/>
    <cellStyle name="LS Input Table No. 1 2 5 2 2 2 3" xfId="34456" xr:uid="{00000000-0005-0000-0000-000086860000}"/>
    <cellStyle name="LS Input Table No. 1 2 5 2 2 2 4" xfId="34457" xr:uid="{00000000-0005-0000-0000-000087860000}"/>
    <cellStyle name="LS Input Table No. 1 2 5 2 2 2 5" xfId="34458" xr:uid="{00000000-0005-0000-0000-000088860000}"/>
    <cellStyle name="LS Input Table No. 1 2 5 2 2 2 6" xfId="34459" xr:uid="{00000000-0005-0000-0000-000089860000}"/>
    <cellStyle name="LS Input Table No. 1 2 5 2 2 2 7" xfId="34460" xr:uid="{00000000-0005-0000-0000-00008A860000}"/>
    <cellStyle name="LS Input Table No. 1 2 5 2 2 2 8" xfId="34461" xr:uid="{00000000-0005-0000-0000-00008B860000}"/>
    <cellStyle name="LS Input Table No. 1 2 5 2 2 2 9" xfId="34462" xr:uid="{00000000-0005-0000-0000-00008C860000}"/>
    <cellStyle name="LS Input Table No. 1 2 5 2 2 3" xfId="34463" xr:uid="{00000000-0005-0000-0000-00008D860000}"/>
    <cellStyle name="LS Input Table No. 1 2 5 2 2 4" xfId="34464" xr:uid="{00000000-0005-0000-0000-00008E860000}"/>
    <cellStyle name="LS Input Table No. 1 2 5 2 2 5" xfId="34465" xr:uid="{00000000-0005-0000-0000-00008F860000}"/>
    <cellStyle name="LS Input Table No. 1 2 5 2 2 6" xfId="34466" xr:uid="{00000000-0005-0000-0000-000090860000}"/>
    <cellStyle name="LS Input Table No. 1 2 5 2 2 7" xfId="34467" xr:uid="{00000000-0005-0000-0000-000091860000}"/>
    <cellStyle name="LS Input Table No. 1 2 5 2 2 8" xfId="34468" xr:uid="{00000000-0005-0000-0000-000092860000}"/>
    <cellStyle name="LS Input Table No. 1 2 5 2 2 9" xfId="34469" xr:uid="{00000000-0005-0000-0000-000093860000}"/>
    <cellStyle name="LS Input Table No. 1 2 5 2 3" xfId="34470" xr:uid="{00000000-0005-0000-0000-000094860000}"/>
    <cellStyle name="LS Input Table No. 1 2 5 2 3 2" xfId="34471" xr:uid="{00000000-0005-0000-0000-000095860000}"/>
    <cellStyle name="LS Input Table No. 1 2 5 2 3 3" xfId="34472" xr:uid="{00000000-0005-0000-0000-000096860000}"/>
    <cellStyle name="LS Input Table No. 1 2 5 2 3 4" xfId="34473" xr:uid="{00000000-0005-0000-0000-000097860000}"/>
    <cellStyle name="LS Input Table No. 1 2 5 2 3 5" xfId="34474" xr:uid="{00000000-0005-0000-0000-000098860000}"/>
    <cellStyle name="LS Input Table No. 1 2 5 2 3 6" xfId="34475" xr:uid="{00000000-0005-0000-0000-000099860000}"/>
    <cellStyle name="LS Input Table No. 1 2 5 2 3 7" xfId="34476" xr:uid="{00000000-0005-0000-0000-00009A860000}"/>
    <cellStyle name="LS Input Table No. 1 2 5 2 3 8" xfId="34477" xr:uid="{00000000-0005-0000-0000-00009B860000}"/>
    <cellStyle name="LS Input Table No. 1 2 5 2 3 9" xfId="34478" xr:uid="{00000000-0005-0000-0000-00009C860000}"/>
    <cellStyle name="LS Input Table No. 1 2 5 2 4" xfId="34479" xr:uid="{00000000-0005-0000-0000-00009D860000}"/>
    <cellStyle name="LS Input Table No. 1 2 5 2 5" xfId="34480" xr:uid="{00000000-0005-0000-0000-00009E860000}"/>
    <cellStyle name="LS Input Table No. 1 2 5 2 6" xfId="34481" xr:uid="{00000000-0005-0000-0000-00009F860000}"/>
    <cellStyle name="LS Input Table No. 1 2 5 2 7" xfId="34482" xr:uid="{00000000-0005-0000-0000-0000A0860000}"/>
    <cellStyle name="LS Input Table No. 1 2 5 2 8" xfId="34483" xr:uid="{00000000-0005-0000-0000-0000A1860000}"/>
    <cellStyle name="LS Input Table No. 1 2 5 2 9" xfId="34484" xr:uid="{00000000-0005-0000-0000-0000A2860000}"/>
    <cellStyle name="LS Input Table No. 1 2 5 3" xfId="34485" xr:uid="{00000000-0005-0000-0000-0000A3860000}"/>
    <cellStyle name="LS Input Table No. 1 2 5 3 10" xfId="34486" xr:uid="{00000000-0005-0000-0000-0000A4860000}"/>
    <cellStyle name="LS Input Table No. 1 2 5 3 2" xfId="34487" xr:uid="{00000000-0005-0000-0000-0000A5860000}"/>
    <cellStyle name="LS Input Table No. 1 2 5 3 2 2" xfId="34488" xr:uid="{00000000-0005-0000-0000-0000A6860000}"/>
    <cellStyle name="LS Input Table No. 1 2 5 3 2 3" xfId="34489" xr:uid="{00000000-0005-0000-0000-0000A7860000}"/>
    <cellStyle name="LS Input Table No. 1 2 5 3 2 4" xfId="34490" xr:uid="{00000000-0005-0000-0000-0000A8860000}"/>
    <cellStyle name="LS Input Table No. 1 2 5 3 2 5" xfId="34491" xr:uid="{00000000-0005-0000-0000-0000A9860000}"/>
    <cellStyle name="LS Input Table No. 1 2 5 3 2 6" xfId="34492" xr:uid="{00000000-0005-0000-0000-0000AA860000}"/>
    <cellStyle name="LS Input Table No. 1 2 5 3 2 7" xfId="34493" xr:uid="{00000000-0005-0000-0000-0000AB860000}"/>
    <cellStyle name="LS Input Table No. 1 2 5 3 2 8" xfId="34494" xr:uid="{00000000-0005-0000-0000-0000AC860000}"/>
    <cellStyle name="LS Input Table No. 1 2 5 3 2 9" xfId="34495" xr:uid="{00000000-0005-0000-0000-0000AD860000}"/>
    <cellStyle name="LS Input Table No. 1 2 5 3 3" xfId="34496" xr:uid="{00000000-0005-0000-0000-0000AE860000}"/>
    <cellStyle name="LS Input Table No. 1 2 5 3 4" xfId="34497" xr:uid="{00000000-0005-0000-0000-0000AF860000}"/>
    <cellStyle name="LS Input Table No. 1 2 5 3 5" xfId="34498" xr:uid="{00000000-0005-0000-0000-0000B0860000}"/>
    <cellStyle name="LS Input Table No. 1 2 5 3 6" xfId="34499" xr:uid="{00000000-0005-0000-0000-0000B1860000}"/>
    <cellStyle name="LS Input Table No. 1 2 5 3 7" xfId="34500" xr:uid="{00000000-0005-0000-0000-0000B2860000}"/>
    <cellStyle name="LS Input Table No. 1 2 5 3 8" xfId="34501" xr:uid="{00000000-0005-0000-0000-0000B3860000}"/>
    <cellStyle name="LS Input Table No. 1 2 5 3 9" xfId="34502" xr:uid="{00000000-0005-0000-0000-0000B4860000}"/>
    <cellStyle name="LS Input Table No. 1 2 5 4" xfId="34503" xr:uid="{00000000-0005-0000-0000-0000B5860000}"/>
    <cellStyle name="LS Input Table No. 1 2 5 4 2" xfId="34504" xr:uid="{00000000-0005-0000-0000-0000B6860000}"/>
    <cellStyle name="LS Input Table No. 1 2 5 4 3" xfId="34505" xr:uid="{00000000-0005-0000-0000-0000B7860000}"/>
    <cellStyle name="LS Input Table No. 1 2 5 4 4" xfId="34506" xr:uid="{00000000-0005-0000-0000-0000B8860000}"/>
    <cellStyle name="LS Input Table No. 1 2 5 4 5" xfId="34507" xr:uid="{00000000-0005-0000-0000-0000B9860000}"/>
    <cellStyle name="LS Input Table No. 1 2 5 4 6" xfId="34508" xr:uid="{00000000-0005-0000-0000-0000BA860000}"/>
    <cellStyle name="LS Input Table No. 1 2 5 4 7" xfId="34509" xr:uid="{00000000-0005-0000-0000-0000BB860000}"/>
    <cellStyle name="LS Input Table No. 1 2 5 4 8" xfId="34510" xr:uid="{00000000-0005-0000-0000-0000BC860000}"/>
    <cellStyle name="LS Input Table No. 1 2 5 4 9" xfId="34511" xr:uid="{00000000-0005-0000-0000-0000BD860000}"/>
    <cellStyle name="LS Input Table No. 1 2 5 5" xfId="34512" xr:uid="{00000000-0005-0000-0000-0000BE860000}"/>
    <cellStyle name="LS Input Table No. 1 2 5 6" xfId="34513" xr:uid="{00000000-0005-0000-0000-0000BF860000}"/>
    <cellStyle name="LS Input Table No. 1 2 5 7" xfId="34514" xr:uid="{00000000-0005-0000-0000-0000C0860000}"/>
    <cellStyle name="LS Input Table No. 1 2 5 8" xfId="34515" xr:uid="{00000000-0005-0000-0000-0000C1860000}"/>
    <cellStyle name="LS Input Table No. 1 2 5 9" xfId="34516" xr:uid="{00000000-0005-0000-0000-0000C2860000}"/>
    <cellStyle name="LS Input Table No. 1 2 6" xfId="34517" xr:uid="{00000000-0005-0000-0000-0000C3860000}"/>
    <cellStyle name="LS Input Table No. 1 2 6 10" xfId="34518" xr:uid="{00000000-0005-0000-0000-0000C4860000}"/>
    <cellStyle name="LS Input Table No. 1 2 6 11" xfId="34519" xr:uid="{00000000-0005-0000-0000-0000C5860000}"/>
    <cellStyle name="LS Input Table No. 1 2 6 2" xfId="34520" xr:uid="{00000000-0005-0000-0000-0000C6860000}"/>
    <cellStyle name="LS Input Table No. 1 2 6 2 10" xfId="34521" xr:uid="{00000000-0005-0000-0000-0000C7860000}"/>
    <cellStyle name="LS Input Table No. 1 2 6 2 2" xfId="34522" xr:uid="{00000000-0005-0000-0000-0000C8860000}"/>
    <cellStyle name="LS Input Table No. 1 2 6 2 2 2" xfId="34523" xr:uid="{00000000-0005-0000-0000-0000C9860000}"/>
    <cellStyle name="LS Input Table No. 1 2 6 2 2 3" xfId="34524" xr:uid="{00000000-0005-0000-0000-0000CA860000}"/>
    <cellStyle name="LS Input Table No. 1 2 6 2 2 4" xfId="34525" xr:uid="{00000000-0005-0000-0000-0000CB860000}"/>
    <cellStyle name="LS Input Table No. 1 2 6 2 2 5" xfId="34526" xr:uid="{00000000-0005-0000-0000-0000CC860000}"/>
    <cellStyle name="LS Input Table No. 1 2 6 2 2 6" xfId="34527" xr:uid="{00000000-0005-0000-0000-0000CD860000}"/>
    <cellStyle name="LS Input Table No. 1 2 6 2 2 7" xfId="34528" xr:uid="{00000000-0005-0000-0000-0000CE860000}"/>
    <cellStyle name="LS Input Table No. 1 2 6 2 2 8" xfId="34529" xr:uid="{00000000-0005-0000-0000-0000CF860000}"/>
    <cellStyle name="LS Input Table No. 1 2 6 2 2 9" xfId="34530" xr:uid="{00000000-0005-0000-0000-0000D0860000}"/>
    <cellStyle name="LS Input Table No. 1 2 6 2 3" xfId="34531" xr:uid="{00000000-0005-0000-0000-0000D1860000}"/>
    <cellStyle name="LS Input Table No. 1 2 6 2 4" xfId="34532" xr:uid="{00000000-0005-0000-0000-0000D2860000}"/>
    <cellStyle name="LS Input Table No. 1 2 6 2 5" xfId="34533" xr:uid="{00000000-0005-0000-0000-0000D3860000}"/>
    <cellStyle name="LS Input Table No. 1 2 6 2 6" xfId="34534" xr:uid="{00000000-0005-0000-0000-0000D4860000}"/>
    <cellStyle name="LS Input Table No. 1 2 6 2 7" xfId="34535" xr:uid="{00000000-0005-0000-0000-0000D5860000}"/>
    <cellStyle name="LS Input Table No. 1 2 6 2 8" xfId="34536" xr:uid="{00000000-0005-0000-0000-0000D6860000}"/>
    <cellStyle name="LS Input Table No. 1 2 6 2 9" xfId="34537" xr:uid="{00000000-0005-0000-0000-0000D7860000}"/>
    <cellStyle name="LS Input Table No. 1 2 6 3" xfId="34538" xr:uid="{00000000-0005-0000-0000-0000D8860000}"/>
    <cellStyle name="LS Input Table No. 1 2 6 3 2" xfId="34539" xr:uid="{00000000-0005-0000-0000-0000D9860000}"/>
    <cellStyle name="LS Input Table No. 1 2 6 3 3" xfId="34540" xr:uid="{00000000-0005-0000-0000-0000DA860000}"/>
    <cellStyle name="LS Input Table No. 1 2 6 3 4" xfId="34541" xr:uid="{00000000-0005-0000-0000-0000DB860000}"/>
    <cellStyle name="LS Input Table No. 1 2 6 3 5" xfId="34542" xr:uid="{00000000-0005-0000-0000-0000DC860000}"/>
    <cellStyle name="LS Input Table No. 1 2 6 3 6" xfId="34543" xr:uid="{00000000-0005-0000-0000-0000DD860000}"/>
    <cellStyle name="LS Input Table No. 1 2 6 3 7" xfId="34544" xr:uid="{00000000-0005-0000-0000-0000DE860000}"/>
    <cellStyle name="LS Input Table No. 1 2 6 3 8" xfId="34545" xr:uid="{00000000-0005-0000-0000-0000DF860000}"/>
    <cellStyle name="LS Input Table No. 1 2 6 3 9" xfId="34546" xr:uid="{00000000-0005-0000-0000-0000E0860000}"/>
    <cellStyle name="LS Input Table No. 1 2 6 4" xfId="34547" xr:uid="{00000000-0005-0000-0000-0000E1860000}"/>
    <cellStyle name="LS Input Table No. 1 2 6 5" xfId="34548" xr:uid="{00000000-0005-0000-0000-0000E2860000}"/>
    <cellStyle name="LS Input Table No. 1 2 6 6" xfId="34549" xr:uid="{00000000-0005-0000-0000-0000E3860000}"/>
    <cellStyle name="LS Input Table No. 1 2 6 7" xfId="34550" xr:uid="{00000000-0005-0000-0000-0000E4860000}"/>
    <cellStyle name="LS Input Table No. 1 2 6 8" xfId="34551" xr:uid="{00000000-0005-0000-0000-0000E5860000}"/>
    <cellStyle name="LS Input Table No. 1 2 6 9" xfId="34552" xr:uid="{00000000-0005-0000-0000-0000E6860000}"/>
    <cellStyle name="LS Input Table No. 1 2 7" xfId="34553" xr:uid="{00000000-0005-0000-0000-0000E7860000}"/>
    <cellStyle name="LS Input Table No. 1 2 7 10" xfId="34554" xr:uid="{00000000-0005-0000-0000-0000E8860000}"/>
    <cellStyle name="LS Input Table No. 1 2 7 11" xfId="34555" xr:uid="{00000000-0005-0000-0000-0000E9860000}"/>
    <cellStyle name="LS Input Table No. 1 2 7 2" xfId="34556" xr:uid="{00000000-0005-0000-0000-0000EA860000}"/>
    <cellStyle name="LS Input Table No. 1 2 7 2 10" xfId="34557" xr:uid="{00000000-0005-0000-0000-0000EB860000}"/>
    <cellStyle name="LS Input Table No. 1 2 7 2 2" xfId="34558" xr:uid="{00000000-0005-0000-0000-0000EC860000}"/>
    <cellStyle name="LS Input Table No. 1 2 7 2 2 2" xfId="34559" xr:uid="{00000000-0005-0000-0000-0000ED860000}"/>
    <cellStyle name="LS Input Table No. 1 2 7 2 2 3" xfId="34560" xr:uid="{00000000-0005-0000-0000-0000EE860000}"/>
    <cellStyle name="LS Input Table No. 1 2 7 2 2 4" xfId="34561" xr:uid="{00000000-0005-0000-0000-0000EF860000}"/>
    <cellStyle name="LS Input Table No. 1 2 7 2 2 5" xfId="34562" xr:uid="{00000000-0005-0000-0000-0000F0860000}"/>
    <cellStyle name="LS Input Table No. 1 2 7 2 2 6" xfId="34563" xr:uid="{00000000-0005-0000-0000-0000F1860000}"/>
    <cellStyle name="LS Input Table No. 1 2 7 2 2 7" xfId="34564" xr:uid="{00000000-0005-0000-0000-0000F2860000}"/>
    <cellStyle name="LS Input Table No. 1 2 7 2 2 8" xfId="34565" xr:uid="{00000000-0005-0000-0000-0000F3860000}"/>
    <cellStyle name="LS Input Table No. 1 2 7 2 2 9" xfId="34566" xr:uid="{00000000-0005-0000-0000-0000F4860000}"/>
    <cellStyle name="LS Input Table No. 1 2 7 2 3" xfId="34567" xr:uid="{00000000-0005-0000-0000-0000F5860000}"/>
    <cellStyle name="LS Input Table No. 1 2 7 2 4" xfId="34568" xr:uid="{00000000-0005-0000-0000-0000F6860000}"/>
    <cellStyle name="LS Input Table No. 1 2 7 2 5" xfId="34569" xr:uid="{00000000-0005-0000-0000-0000F7860000}"/>
    <cellStyle name="LS Input Table No. 1 2 7 2 6" xfId="34570" xr:uid="{00000000-0005-0000-0000-0000F8860000}"/>
    <cellStyle name="LS Input Table No. 1 2 7 2 7" xfId="34571" xr:uid="{00000000-0005-0000-0000-0000F9860000}"/>
    <cellStyle name="LS Input Table No. 1 2 7 2 8" xfId="34572" xr:uid="{00000000-0005-0000-0000-0000FA860000}"/>
    <cellStyle name="LS Input Table No. 1 2 7 2 9" xfId="34573" xr:uid="{00000000-0005-0000-0000-0000FB860000}"/>
    <cellStyle name="LS Input Table No. 1 2 7 3" xfId="34574" xr:uid="{00000000-0005-0000-0000-0000FC860000}"/>
    <cellStyle name="LS Input Table No. 1 2 7 3 2" xfId="34575" xr:uid="{00000000-0005-0000-0000-0000FD860000}"/>
    <cellStyle name="LS Input Table No. 1 2 7 3 3" xfId="34576" xr:uid="{00000000-0005-0000-0000-0000FE860000}"/>
    <cellStyle name="LS Input Table No. 1 2 7 3 4" xfId="34577" xr:uid="{00000000-0005-0000-0000-0000FF860000}"/>
    <cellStyle name="LS Input Table No. 1 2 7 3 5" xfId="34578" xr:uid="{00000000-0005-0000-0000-000000870000}"/>
    <cellStyle name="LS Input Table No. 1 2 7 3 6" xfId="34579" xr:uid="{00000000-0005-0000-0000-000001870000}"/>
    <cellStyle name="LS Input Table No. 1 2 7 3 7" xfId="34580" xr:uid="{00000000-0005-0000-0000-000002870000}"/>
    <cellStyle name="LS Input Table No. 1 2 7 3 8" xfId="34581" xr:uid="{00000000-0005-0000-0000-000003870000}"/>
    <cellStyle name="LS Input Table No. 1 2 7 3 9" xfId="34582" xr:uid="{00000000-0005-0000-0000-000004870000}"/>
    <cellStyle name="LS Input Table No. 1 2 7 4" xfId="34583" xr:uid="{00000000-0005-0000-0000-000005870000}"/>
    <cellStyle name="LS Input Table No. 1 2 7 5" xfId="34584" xr:uid="{00000000-0005-0000-0000-000006870000}"/>
    <cellStyle name="LS Input Table No. 1 2 7 6" xfId="34585" xr:uid="{00000000-0005-0000-0000-000007870000}"/>
    <cellStyle name="LS Input Table No. 1 2 7 7" xfId="34586" xr:uid="{00000000-0005-0000-0000-000008870000}"/>
    <cellStyle name="LS Input Table No. 1 2 7 8" xfId="34587" xr:uid="{00000000-0005-0000-0000-000009870000}"/>
    <cellStyle name="LS Input Table No. 1 2 7 9" xfId="34588" xr:uid="{00000000-0005-0000-0000-00000A870000}"/>
    <cellStyle name="LS Input Table No. 1 2 8" xfId="34589" xr:uid="{00000000-0005-0000-0000-00000B870000}"/>
    <cellStyle name="LS Input Table No. 1 2 8 10" xfId="34590" xr:uid="{00000000-0005-0000-0000-00000C870000}"/>
    <cellStyle name="LS Input Table No. 1 2 8 2" xfId="34591" xr:uid="{00000000-0005-0000-0000-00000D870000}"/>
    <cellStyle name="LS Input Table No. 1 2 8 2 2" xfId="34592" xr:uid="{00000000-0005-0000-0000-00000E870000}"/>
    <cellStyle name="LS Input Table No. 1 2 8 2 3" xfId="34593" xr:uid="{00000000-0005-0000-0000-00000F870000}"/>
    <cellStyle name="LS Input Table No. 1 2 8 2 4" xfId="34594" xr:uid="{00000000-0005-0000-0000-000010870000}"/>
    <cellStyle name="LS Input Table No. 1 2 8 2 5" xfId="34595" xr:uid="{00000000-0005-0000-0000-000011870000}"/>
    <cellStyle name="LS Input Table No. 1 2 8 2 6" xfId="34596" xr:uid="{00000000-0005-0000-0000-000012870000}"/>
    <cellStyle name="LS Input Table No. 1 2 8 2 7" xfId="34597" xr:uid="{00000000-0005-0000-0000-000013870000}"/>
    <cellStyle name="LS Input Table No. 1 2 8 2 8" xfId="34598" xr:uid="{00000000-0005-0000-0000-000014870000}"/>
    <cellStyle name="LS Input Table No. 1 2 8 2 9" xfId="34599" xr:uid="{00000000-0005-0000-0000-000015870000}"/>
    <cellStyle name="LS Input Table No. 1 2 8 3" xfId="34600" xr:uid="{00000000-0005-0000-0000-000016870000}"/>
    <cellStyle name="LS Input Table No. 1 2 8 4" xfId="34601" xr:uid="{00000000-0005-0000-0000-000017870000}"/>
    <cellStyle name="LS Input Table No. 1 2 8 5" xfId="34602" xr:uid="{00000000-0005-0000-0000-000018870000}"/>
    <cellStyle name="LS Input Table No. 1 2 8 6" xfId="34603" xr:uid="{00000000-0005-0000-0000-000019870000}"/>
    <cellStyle name="LS Input Table No. 1 2 8 7" xfId="34604" xr:uid="{00000000-0005-0000-0000-00001A870000}"/>
    <cellStyle name="LS Input Table No. 1 2 8 8" xfId="34605" xr:uid="{00000000-0005-0000-0000-00001B870000}"/>
    <cellStyle name="LS Input Table No. 1 2 8 9" xfId="34606" xr:uid="{00000000-0005-0000-0000-00001C870000}"/>
    <cellStyle name="LS Input Table No. 1 2 9" xfId="34607" xr:uid="{00000000-0005-0000-0000-00001D870000}"/>
    <cellStyle name="LS Input Table No. 1 2 9 2" xfId="34608" xr:uid="{00000000-0005-0000-0000-00001E870000}"/>
    <cellStyle name="LS Input Table No. 1 2 9 3" xfId="34609" xr:uid="{00000000-0005-0000-0000-00001F870000}"/>
    <cellStyle name="LS Input Table No. 1 2 9 4" xfId="34610" xr:uid="{00000000-0005-0000-0000-000020870000}"/>
    <cellStyle name="LS Input Table No. 1 2 9 5" xfId="34611" xr:uid="{00000000-0005-0000-0000-000021870000}"/>
    <cellStyle name="LS Input Table No. 1 2 9 6" xfId="34612" xr:uid="{00000000-0005-0000-0000-000022870000}"/>
    <cellStyle name="LS Input Table No. 1 2 9 7" xfId="34613" xr:uid="{00000000-0005-0000-0000-000023870000}"/>
    <cellStyle name="LS Input Table No. 1 2 9 8" xfId="34614" xr:uid="{00000000-0005-0000-0000-000024870000}"/>
    <cellStyle name="LS Input Table No. 1 2 9 9" xfId="34615" xr:uid="{00000000-0005-0000-0000-000025870000}"/>
    <cellStyle name="LS Input Table No. 1 3" xfId="34616" xr:uid="{00000000-0005-0000-0000-000026870000}"/>
    <cellStyle name="LS Input Table No. 1 3 10" xfId="34617" xr:uid="{00000000-0005-0000-0000-000027870000}"/>
    <cellStyle name="LS Input Table No. 1 3 11" xfId="34618" xr:uid="{00000000-0005-0000-0000-000028870000}"/>
    <cellStyle name="LS Input Table No. 1 3 12" xfId="34619" xr:uid="{00000000-0005-0000-0000-000029870000}"/>
    <cellStyle name="LS Input Table No. 1 3 13" xfId="34620" xr:uid="{00000000-0005-0000-0000-00002A870000}"/>
    <cellStyle name="LS Input Table No. 1 3 14" xfId="34621" xr:uid="{00000000-0005-0000-0000-00002B870000}"/>
    <cellStyle name="LS Input Table No. 1 3 15" xfId="34622" xr:uid="{00000000-0005-0000-0000-00002C870000}"/>
    <cellStyle name="LS Input Table No. 1 3 16" xfId="34623" xr:uid="{00000000-0005-0000-0000-00002D870000}"/>
    <cellStyle name="LS Input Table No. 1 3 2" xfId="34624" xr:uid="{00000000-0005-0000-0000-00002E870000}"/>
    <cellStyle name="LS Input Table No. 1 3 2 10" xfId="34625" xr:uid="{00000000-0005-0000-0000-00002F870000}"/>
    <cellStyle name="LS Input Table No. 1 3 2 11" xfId="34626" xr:uid="{00000000-0005-0000-0000-000030870000}"/>
    <cellStyle name="LS Input Table No. 1 3 2 12" xfId="34627" xr:uid="{00000000-0005-0000-0000-000031870000}"/>
    <cellStyle name="LS Input Table No. 1 3 2 13" xfId="34628" xr:uid="{00000000-0005-0000-0000-000032870000}"/>
    <cellStyle name="LS Input Table No. 1 3 2 2" xfId="34629" xr:uid="{00000000-0005-0000-0000-000033870000}"/>
    <cellStyle name="LS Input Table No. 1 3 2 2 10" xfId="34630" xr:uid="{00000000-0005-0000-0000-000034870000}"/>
    <cellStyle name="LS Input Table No. 1 3 2 2 11" xfId="34631" xr:uid="{00000000-0005-0000-0000-000035870000}"/>
    <cellStyle name="LS Input Table No. 1 3 2 2 12" xfId="34632" xr:uid="{00000000-0005-0000-0000-000036870000}"/>
    <cellStyle name="LS Input Table No. 1 3 2 2 2" xfId="34633" xr:uid="{00000000-0005-0000-0000-000037870000}"/>
    <cellStyle name="LS Input Table No. 1 3 2 2 2 10" xfId="34634" xr:uid="{00000000-0005-0000-0000-000038870000}"/>
    <cellStyle name="LS Input Table No. 1 3 2 2 2 11" xfId="34635" xr:uid="{00000000-0005-0000-0000-000039870000}"/>
    <cellStyle name="LS Input Table No. 1 3 2 2 2 2" xfId="34636" xr:uid="{00000000-0005-0000-0000-00003A870000}"/>
    <cellStyle name="LS Input Table No. 1 3 2 2 2 2 10" xfId="34637" xr:uid="{00000000-0005-0000-0000-00003B870000}"/>
    <cellStyle name="LS Input Table No. 1 3 2 2 2 2 2" xfId="34638" xr:uid="{00000000-0005-0000-0000-00003C870000}"/>
    <cellStyle name="LS Input Table No. 1 3 2 2 2 2 2 2" xfId="34639" xr:uid="{00000000-0005-0000-0000-00003D870000}"/>
    <cellStyle name="LS Input Table No. 1 3 2 2 2 2 2 3" xfId="34640" xr:uid="{00000000-0005-0000-0000-00003E870000}"/>
    <cellStyle name="LS Input Table No. 1 3 2 2 2 2 2 4" xfId="34641" xr:uid="{00000000-0005-0000-0000-00003F870000}"/>
    <cellStyle name="LS Input Table No. 1 3 2 2 2 2 2 5" xfId="34642" xr:uid="{00000000-0005-0000-0000-000040870000}"/>
    <cellStyle name="LS Input Table No. 1 3 2 2 2 2 2 6" xfId="34643" xr:uid="{00000000-0005-0000-0000-000041870000}"/>
    <cellStyle name="LS Input Table No. 1 3 2 2 2 2 2 7" xfId="34644" xr:uid="{00000000-0005-0000-0000-000042870000}"/>
    <cellStyle name="LS Input Table No. 1 3 2 2 2 2 2 8" xfId="34645" xr:uid="{00000000-0005-0000-0000-000043870000}"/>
    <cellStyle name="LS Input Table No. 1 3 2 2 2 2 2 9" xfId="34646" xr:uid="{00000000-0005-0000-0000-000044870000}"/>
    <cellStyle name="LS Input Table No. 1 3 2 2 2 2 3" xfId="34647" xr:uid="{00000000-0005-0000-0000-000045870000}"/>
    <cellStyle name="LS Input Table No. 1 3 2 2 2 2 4" xfId="34648" xr:uid="{00000000-0005-0000-0000-000046870000}"/>
    <cellStyle name="LS Input Table No. 1 3 2 2 2 2 5" xfId="34649" xr:uid="{00000000-0005-0000-0000-000047870000}"/>
    <cellStyle name="LS Input Table No. 1 3 2 2 2 2 6" xfId="34650" xr:uid="{00000000-0005-0000-0000-000048870000}"/>
    <cellStyle name="LS Input Table No. 1 3 2 2 2 2 7" xfId="34651" xr:uid="{00000000-0005-0000-0000-000049870000}"/>
    <cellStyle name="LS Input Table No. 1 3 2 2 2 2 8" xfId="34652" xr:uid="{00000000-0005-0000-0000-00004A870000}"/>
    <cellStyle name="LS Input Table No. 1 3 2 2 2 2 9" xfId="34653" xr:uid="{00000000-0005-0000-0000-00004B870000}"/>
    <cellStyle name="LS Input Table No. 1 3 2 2 2 3" xfId="34654" xr:uid="{00000000-0005-0000-0000-00004C870000}"/>
    <cellStyle name="LS Input Table No. 1 3 2 2 2 3 2" xfId="34655" xr:uid="{00000000-0005-0000-0000-00004D870000}"/>
    <cellStyle name="LS Input Table No. 1 3 2 2 2 3 3" xfId="34656" xr:uid="{00000000-0005-0000-0000-00004E870000}"/>
    <cellStyle name="LS Input Table No. 1 3 2 2 2 3 4" xfId="34657" xr:uid="{00000000-0005-0000-0000-00004F870000}"/>
    <cellStyle name="LS Input Table No. 1 3 2 2 2 3 5" xfId="34658" xr:uid="{00000000-0005-0000-0000-000050870000}"/>
    <cellStyle name="LS Input Table No. 1 3 2 2 2 3 6" xfId="34659" xr:uid="{00000000-0005-0000-0000-000051870000}"/>
    <cellStyle name="LS Input Table No. 1 3 2 2 2 3 7" xfId="34660" xr:uid="{00000000-0005-0000-0000-000052870000}"/>
    <cellStyle name="LS Input Table No. 1 3 2 2 2 3 8" xfId="34661" xr:uid="{00000000-0005-0000-0000-000053870000}"/>
    <cellStyle name="LS Input Table No. 1 3 2 2 2 3 9" xfId="34662" xr:uid="{00000000-0005-0000-0000-000054870000}"/>
    <cellStyle name="LS Input Table No. 1 3 2 2 2 4" xfId="34663" xr:uid="{00000000-0005-0000-0000-000055870000}"/>
    <cellStyle name="LS Input Table No. 1 3 2 2 2 5" xfId="34664" xr:uid="{00000000-0005-0000-0000-000056870000}"/>
    <cellStyle name="LS Input Table No. 1 3 2 2 2 6" xfId="34665" xr:uid="{00000000-0005-0000-0000-000057870000}"/>
    <cellStyle name="LS Input Table No. 1 3 2 2 2 7" xfId="34666" xr:uid="{00000000-0005-0000-0000-000058870000}"/>
    <cellStyle name="LS Input Table No. 1 3 2 2 2 8" xfId="34667" xr:uid="{00000000-0005-0000-0000-000059870000}"/>
    <cellStyle name="LS Input Table No. 1 3 2 2 2 9" xfId="34668" xr:uid="{00000000-0005-0000-0000-00005A870000}"/>
    <cellStyle name="LS Input Table No. 1 3 2 2 3" xfId="34669" xr:uid="{00000000-0005-0000-0000-00005B870000}"/>
    <cellStyle name="LS Input Table No. 1 3 2 2 3 10" xfId="34670" xr:uid="{00000000-0005-0000-0000-00005C870000}"/>
    <cellStyle name="LS Input Table No. 1 3 2 2 3 2" xfId="34671" xr:uid="{00000000-0005-0000-0000-00005D870000}"/>
    <cellStyle name="LS Input Table No. 1 3 2 2 3 2 2" xfId="34672" xr:uid="{00000000-0005-0000-0000-00005E870000}"/>
    <cellStyle name="LS Input Table No. 1 3 2 2 3 2 3" xfId="34673" xr:uid="{00000000-0005-0000-0000-00005F870000}"/>
    <cellStyle name="LS Input Table No. 1 3 2 2 3 2 4" xfId="34674" xr:uid="{00000000-0005-0000-0000-000060870000}"/>
    <cellStyle name="LS Input Table No. 1 3 2 2 3 2 5" xfId="34675" xr:uid="{00000000-0005-0000-0000-000061870000}"/>
    <cellStyle name="LS Input Table No. 1 3 2 2 3 2 6" xfId="34676" xr:uid="{00000000-0005-0000-0000-000062870000}"/>
    <cellStyle name="LS Input Table No. 1 3 2 2 3 2 7" xfId="34677" xr:uid="{00000000-0005-0000-0000-000063870000}"/>
    <cellStyle name="LS Input Table No. 1 3 2 2 3 2 8" xfId="34678" xr:uid="{00000000-0005-0000-0000-000064870000}"/>
    <cellStyle name="LS Input Table No. 1 3 2 2 3 2 9" xfId="34679" xr:uid="{00000000-0005-0000-0000-000065870000}"/>
    <cellStyle name="LS Input Table No. 1 3 2 2 3 3" xfId="34680" xr:uid="{00000000-0005-0000-0000-000066870000}"/>
    <cellStyle name="LS Input Table No. 1 3 2 2 3 4" xfId="34681" xr:uid="{00000000-0005-0000-0000-000067870000}"/>
    <cellStyle name="LS Input Table No. 1 3 2 2 3 5" xfId="34682" xr:uid="{00000000-0005-0000-0000-000068870000}"/>
    <cellStyle name="LS Input Table No. 1 3 2 2 3 6" xfId="34683" xr:uid="{00000000-0005-0000-0000-000069870000}"/>
    <cellStyle name="LS Input Table No. 1 3 2 2 3 7" xfId="34684" xr:uid="{00000000-0005-0000-0000-00006A870000}"/>
    <cellStyle name="LS Input Table No. 1 3 2 2 3 8" xfId="34685" xr:uid="{00000000-0005-0000-0000-00006B870000}"/>
    <cellStyle name="LS Input Table No. 1 3 2 2 3 9" xfId="34686" xr:uid="{00000000-0005-0000-0000-00006C870000}"/>
    <cellStyle name="LS Input Table No. 1 3 2 2 4" xfId="34687" xr:uid="{00000000-0005-0000-0000-00006D870000}"/>
    <cellStyle name="LS Input Table No. 1 3 2 2 4 2" xfId="34688" xr:uid="{00000000-0005-0000-0000-00006E870000}"/>
    <cellStyle name="LS Input Table No. 1 3 2 2 4 3" xfId="34689" xr:uid="{00000000-0005-0000-0000-00006F870000}"/>
    <cellStyle name="LS Input Table No. 1 3 2 2 4 4" xfId="34690" xr:uid="{00000000-0005-0000-0000-000070870000}"/>
    <cellStyle name="LS Input Table No. 1 3 2 2 4 5" xfId="34691" xr:uid="{00000000-0005-0000-0000-000071870000}"/>
    <cellStyle name="LS Input Table No. 1 3 2 2 4 6" xfId="34692" xr:uid="{00000000-0005-0000-0000-000072870000}"/>
    <cellStyle name="LS Input Table No. 1 3 2 2 4 7" xfId="34693" xr:uid="{00000000-0005-0000-0000-000073870000}"/>
    <cellStyle name="LS Input Table No. 1 3 2 2 4 8" xfId="34694" xr:uid="{00000000-0005-0000-0000-000074870000}"/>
    <cellStyle name="LS Input Table No. 1 3 2 2 4 9" xfId="34695" xr:uid="{00000000-0005-0000-0000-000075870000}"/>
    <cellStyle name="LS Input Table No. 1 3 2 2 5" xfId="34696" xr:uid="{00000000-0005-0000-0000-000076870000}"/>
    <cellStyle name="LS Input Table No. 1 3 2 2 6" xfId="34697" xr:uid="{00000000-0005-0000-0000-000077870000}"/>
    <cellStyle name="LS Input Table No. 1 3 2 2 7" xfId="34698" xr:uid="{00000000-0005-0000-0000-000078870000}"/>
    <cellStyle name="LS Input Table No. 1 3 2 2 8" xfId="34699" xr:uid="{00000000-0005-0000-0000-000079870000}"/>
    <cellStyle name="LS Input Table No. 1 3 2 2 9" xfId="34700" xr:uid="{00000000-0005-0000-0000-00007A870000}"/>
    <cellStyle name="LS Input Table No. 1 3 2 3" xfId="34701" xr:uid="{00000000-0005-0000-0000-00007B870000}"/>
    <cellStyle name="LS Input Table No. 1 3 2 3 10" xfId="34702" xr:uid="{00000000-0005-0000-0000-00007C870000}"/>
    <cellStyle name="LS Input Table No. 1 3 2 3 11" xfId="34703" xr:uid="{00000000-0005-0000-0000-00007D870000}"/>
    <cellStyle name="LS Input Table No. 1 3 2 3 2" xfId="34704" xr:uid="{00000000-0005-0000-0000-00007E870000}"/>
    <cellStyle name="LS Input Table No. 1 3 2 3 2 10" xfId="34705" xr:uid="{00000000-0005-0000-0000-00007F870000}"/>
    <cellStyle name="LS Input Table No. 1 3 2 3 2 2" xfId="34706" xr:uid="{00000000-0005-0000-0000-000080870000}"/>
    <cellStyle name="LS Input Table No. 1 3 2 3 2 2 2" xfId="34707" xr:uid="{00000000-0005-0000-0000-000081870000}"/>
    <cellStyle name="LS Input Table No. 1 3 2 3 2 2 3" xfId="34708" xr:uid="{00000000-0005-0000-0000-000082870000}"/>
    <cellStyle name="LS Input Table No. 1 3 2 3 2 2 4" xfId="34709" xr:uid="{00000000-0005-0000-0000-000083870000}"/>
    <cellStyle name="LS Input Table No. 1 3 2 3 2 2 5" xfId="34710" xr:uid="{00000000-0005-0000-0000-000084870000}"/>
    <cellStyle name="LS Input Table No. 1 3 2 3 2 2 6" xfId="34711" xr:uid="{00000000-0005-0000-0000-000085870000}"/>
    <cellStyle name="LS Input Table No. 1 3 2 3 2 2 7" xfId="34712" xr:uid="{00000000-0005-0000-0000-000086870000}"/>
    <cellStyle name="LS Input Table No. 1 3 2 3 2 2 8" xfId="34713" xr:uid="{00000000-0005-0000-0000-000087870000}"/>
    <cellStyle name="LS Input Table No. 1 3 2 3 2 2 9" xfId="34714" xr:uid="{00000000-0005-0000-0000-000088870000}"/>
    <cellStyle name="LS Input Table No. 1 3 2 3 2 3" xfId="34715" xr:uid="{00000000-0005-0000-0000-000089870000}"/>
    <cellStyle name="LS Input Table No. 1 3 2 3 2 4" xfId="34716" xr:uid="{00000000-0005-0000-0000-00008A870000}"/>
    <cellStyle name="LS Input Table No. 1 3 2 3 2 5" xfId="34717" xr:uid="{00000000-0005-0000-0000-00008B870000}"/>
    <cellStyle name="LS Input Table No. 1 3 2 3 2 6" xfId="34718" xr:uid="{00000000-0005-0000-0000-00008C870000}"/>
    <cellStyle name="LS Input Table No. 1 3 2 3 2 7" xfId="34719" xr:uid="{00000000-0005-0000-0000-00008D870000}"/>
    <cellStyle name="LS Input Table No. 1 3 2 3 2 8" xfId="34720" xr:uid="{00000000-0005-0000-0000-00008E870000}"/>
    <cellStyle name="LS Input Table No. 1 3 2 3 2 9" xfId="34721" xr:uid="{00000000-0005-0000-0000-00008F870000}"/>
    <cellStyle name="LS Input Table No. 1 3 2 3 3" xfId="34722" xr:uid="{00000000-0005-0000-0000-000090870000}"/>
    <cellStyle name="LS Input Table No. 1 3 2 3 3 2" xfId="34723" xr:uid="{00000000-0005-0000-0000-000091870000}"/>
    <cellStyle name="LS Input Table No. 1 3 2 3 3 3" xfId="34724" xr:uid="{00000000-0005-0000-0000-000092870000}"/>
    <cellStyle name="LS Input Table No. 1 3 2 3 3 4" xfId="34725" xr:uid="{00000000-0005-0000-0000-000093870000}"/>
    <cellStyle name="LS Input Table No. 1 3 2 3 3 5" xfId="34726" xr:uid="{00000000-0005-0000-0000-000094870000}"/>
    <cellStyle name="LS Input Table No. 1 3 2 3 3 6" xfId="34727" xr:uid="{00000000-0005-0000-0000-000095870000}"/>
    <cellStyle name="LS Input Table No. 1 3 2 3 3 7" xfId="34728" xr:uid="{00000000-0005-0000-0000-000096870000}"/>
    <cellStyle name="LS Input Table No. 1 3 2 3 3 8" xfId="34729" xr:uid="{00000000-0005-0000-0000-000097870000}"/>
    <cellStyle name="LS Input Table No. 1 3 2 3 3 9" xfId="34730" xr:uid="{00000000-0005-0000-0000-000098870000}"/>
    <cellStyle name="LS Input Table No. 1 3 2 3 4" xfId="34731" xr:uid="{00000000-0005-0000-0000-000099870000}"/>
    <cellStyle name="LS Input Table No. 1 3 2 3 5" xfId="34732" xr:uid="{00000000-0005-0000-0000-00009A870000}"/>
    <cellStyle name="LS Input Table No. 1 3 2 3 6" xfId="34733" xr:uid="{00000000-0005-0000-0000-00009B870000}"/>
    <cellStyle name="LS Input Table No. 1 3 2 3 7" xfId="34734" xr:uid="{00000000-0005-0000-0000-00009C870000}"/>
    <cellStyle name="LS Input Table No. 1 3 2 3 8" xfId="34735" xr:uid="{00000000-0005-0000-0000-00009D870000}"/>
    <cellStyle name="LS Input Table No. 1 3 2 3 9" xfId="34736" xr:uid="{00000000-0005-0000-0000-00009E870000}"/>
    <cellStyle name="LS Input Table No. 1 3 2 4" xfId="34737" xr:uid="{00000000-0005-0000-0000-00009F870000}"/>
    <cellStyle name="LS Input Table No. 1 3 2 4 10" xfId="34738" xr:uid="{00000000-0005-0000-0000-0000A0870000}"/>
    <cellStyle name="LS Input Table No. 1 3 2 4 2" xfId="34739" xr:uid="{00000000-0005-0000-0000-0000A1870000}"/>
    <cellStyle name="LS Input Table No. 1 3 2 4 2 2" xfId="34740" xr:uid="{00000000-0005-0000-0000-0000A2870000}"/>
    <cellStyle name="LS Input Table No. 1 3 2 4 2 3" xfId="34741" xr:uid="{00000000-0005-0000-0000-0000A3870000}"/>
    <cellStyle name="LS Input Table No. 1 3 2 4 2 4" xfId="34742" xr:uid="{00000000-0005-0000-0000-0000A4870000}"/>
    <cellStyle name="LS Input Table No. 1 3 2 4 2 5" xfId="34743" xr:uid="{00000000-0005-0000-0000-0000A5870000}"/>
    <cellStyle name="LS Input Table No. 1 3 2 4 2 6" xfId="34744" xr:uid="{00000000-0005-0000-0000-0000A6870000}"/>
    <cellStyle name="LS Input Table No. 1 3 2 4 2 7" xfId="34745" xr:uid="{00000000-0005-0000-0000-0000A7870000}"/>
    <cellStyle name="LS Input Table No. 1 3 2 4 2 8" xfId="34746" xr:uid="{00000000-0005-0000-0000-0000A8870000}"/>
    <cellStyle name="LS Input Table No. 1 3 2 4 2 9" xfId="34747" xr:uid="{00000000-0005-0000-0000-0000A9870000}"/>
    <cellStyle name="LS Input Table No. 1 3 2 4 3" xfId="34748" xr:uid="{00000000-0005-0000-0000-0000AA870000}"/>
    <cellStyle name="LS Input Table No. 1 3 2 4 4" xfId="34749" xr:uid="{00000000-0005-0000-0000-0000AB870000}"/>
    <cellStyle name="LS Input Table No. 1 3 2 4 5" xfId="34750" xr:uid="{00000000-0005-0000-0000-0000AC870000}"/>
    <cellStyle name="LS Input Table No. 1 3 2 4 6" xfId="34751" xr:uid="{00000000-0005-0000-0000-0000AD870000}"/>
    <cellStyle name="LS Input Table No. 1 3 2 4 7" xfId="34752" xr:uid="{00000000-0005-0000-0000-0000AE870000}"/>
    <cellStyle name="LS Input Table No. 1 3 2 4 8" xfId="34753" xr:uid="{00000000-0005-0000-0000-0000AF870000}"/>
    <cellStyle name="LS Input Table No. 1 3 2 4 9" xfId="34754" xr:uid="{00000000-0005-0000-0000-0000B0870000}"/>
    <cellStyle name="LS Input Table No. 1 3 2 5" xfId="34755" xr:uid="{00000000-0005-0000-0000-0000B1870000}"/>
    <cellStyle name="LS Input Table No. 1 3 2 5 2" xfId="34756" xr:uid="{00000000-0005-0000-0000-0000B2870000}"/>
    <cellStyle name="LS Input Table No. 1 3 2 5 3" xfId="34757" xr:uid="{00000000-0005-0000-0000-0000B3870000}"/>
    <cellStyle name="LS Input Table No. 1 3 2 5 4" xfId="34758" xr:uid="{00000000-0005-0000-0000-0000B4870000}"/>
    <cellStyle name="LS Input Table No. 1 3 2 5 5" xfId="34759" xr:uid="{00000000-0005-0000-0000-0000B5870000}"/>
    <cellStyle name="LS Input Table No. 1 3 2 5 6" xfId="34760" xr:uid="{00000000-0005-0000-0000-0000B6870000}"/>
    <cellStyle name="LS Input Table No. 1 3 2 5 7" xfId="34761" xr:uid="{00000000-0005-0000-0000-0000B7870000}"/>
    <cellStyle name="LS Input Table No. 1 3 2 5 8" xfId="34762" xr:uid="{00000000-0005-0000-0000-0000B8870000}"/>
    <cellStyle name="LS Input Table No. 1 3 2 5 9" xfId="34763" xr:uid="{00000000-0005-0000-0000-0000B9870000}"/>
    <cellStyle name="LS Input Table No. 1 3 2 6" xfId="34764" xr:uid="{00000000-0005-0000-0000-0000BA870000}"/>
    <cellStyle name="LS Input Table No. 1 3 2 7" xfId="34765" xr:uid="{00000000-0005-0000-0000-0000BB870000}"/>
    <cellStyle name="LS Input Table No. 1 3 2 8" xfId="34766" xr:uid="{00000000-0005-0000-0000-0000BC870000}"/>
    <cellStyle name="LS Input Table No. 1 3 2 9" xfId="34767" xr:uid="{00000000-0005-0000-0000-0000BD870000}"/>
    <cellStyle name="LS Input Table No. 1 3 3" xfId="34768" xr:uid="{00000000-0005-0000-0000-0000BE870000}"/>
    <cellStyle name="LS Input Table No. 1 3 3 10" xfId="34769" xr:uid="{00000000-0005-0000-0000-0000BF870000}"/>
    <cellStyle name="LS Input Table No. 1 3 3 11" xfId="34770" xr:uid="{00000000-0005-0000-0000-0000C0870000}"/>
    <cellStyle name="LS Input Table No. 1 3 3 12" xfId="34771" xr:uid="{00000000-0005-0000-0000-0000C1870000}"/>
    <cellStyle name="LS Input Table No. 1 3 3 2" xfId="34772" xr:uid="{00000000-0005-0000-0000-0000C2870000}"/>
    <cellStyle name="LS Input Table No. 1 3 3 2 10" xfId="34773" xr:uid="{00000000-0005-0000-0000-0000C3870000}"/>
    <cellStyle name="LS Input Table No. 1 3 3 2 11" xfId="34774" xr:uid="{00000000-0005-0000-0000-0000C4870000}"/>
    <cellStyle name="LS Input Table No. 1 3 3 2 2" xfId="34775" xr:uid="{00000000-0005-0000-0000-0000C5870000}"/>
    <cellStyle name="LS Input Table No. 1 3 3 2 2 10" xfId="34776" xr:uid="{00000000-0005-0000-0000-0000C6870000}"/>
    <cellStyle name="LS Input Table No. 1 3 3 2 2 2" xfId="34777" xr:uid="{00000000-0005-0000-0000-0000C7870000}"/>
    <cellStyle name="LS Input Table No. 1 3 3 2 2 2 2" xfId="34778" xr:uid="{00000000-0005-0000-0000-0000C8870000}"/>
    <cellStyle name="LS Input Table No. 1 3 3 2 2 2 3" xfId="34779" xr:uid="{00000000-0005-0000-0000-0000C9870000}"/>
    <cellStyle name="LS Input Table No. 1 3 3 2 2 2 4" xfId="34780" xr:uid="{00000000-0005-0000-0000-0000CA870000}"/>
    <cellStyle name="LS Input Table No. 1 3 3 2 2 2 5" xfId="34781" xr:uid="{00000000-0005-0000-0000-0000CB870000}"/>
    <cellStyle name="LS Input Table No. 1 3 3 2 2 2 6" xfId="34782" xr:uid="{00000000-0005-0000-0000-0000CC870000}"/>
    <cellStyle name="LS Input Table No. 1 3 3 2 2 2 7" xfId="34783" xr:uid="{00000000-0005-0000-0000-0000CD870000}"/>
    <cellStyle name="LS Input Table No. 1 3 3 2 2 2 8" xfId="34784" xr:uid="{00000000-0005-0000-0000-0000CE870000}"/>
    <cellStyle name="LS Input Table No. 1 3 3 2 2 2 9" xfId="34785" xr:uid="{00000000-0005-0000-0000-0000CF870000}"/>
    <cellStyle name="LS Input Table No. 1 3 3 2 2 3" xfId="34786" xr:uid="{00000000-0005-0000-0000-0000D0870000}"/>
    <cellStyle name="LS Input Table No. 1 3 3 2 2 4" xfId="34787" xr:uid="{00000000-0005-0000-0000-0000D1870000}"/>
    <cellStyle name="LS Input Table No. 1 3 3 2 2 5" xfId="34788" xr:uid="{00000000-0005-0000-0000-0000D2870000}"/>
    <cellStyle name="LS Input Table No. 1 3 3 2 2 6" xfId="34789" xr:uid="{00000000-0005-0000-0000-0000D3870000}"/>
    <cellStyle name="LS Input Table No. 1 3 3 2 2 7" xfId="34790" xr:uid="{00000000-0005-0000-0000-0000D4870000}"/>
    <cellStyle name="LS Input Table No. 1 3 3 2 2 8" xfId="34791" xr:uid="{00000000-0005-0000-0000-0000D5870000}"/>
    <cellStyle name="LS Input Table No. 1 3 3 2 2 9" xfId="34792" xr:uid="{00000000-0005-0000-0000-0000D6870000}"/>
    <cellStyle name="LS Input Table No. 1 3 3 2 3" xfId="34793" xr:uid="{00000000-0005-0000-0000-0000D7870000}"/>
    <cellStyle name="LS Input Table No. 1 3 3 2 3 2" xfId="34794" xr:uid="{00000000-0005-0000-0000-0000D8870000}"/>
    <cellStyle name="LS Input Table No. 1 3 3 2 3 3" xfId="34795" xr:uid="{00000000-0005-0000-0000-0000D9870000}"/>
    <cellStyle name="LS Input Table No. 1 3 3 2 3 4" xfId="34796" xr:uid="{00000000-0005-0000-0000-0000DA870000}"/>
    <cellStyle name="LS Input Table No. 1 3 3 2 3 5" xfId="34797" xr:uid="{00000000-0005-0000-0000-0000DB870000}"/>
    <cellStyle name="LS Input Table No. 1 3 3 2 3 6" xfId="34798" xr:uid="{00000000-0005-0000-0000-0000DC870000}"/>
    <cellStyle name="LS Input Table No. 1 3 3 2 3 7" xfId="34799" xr:uid="{00000000-0005-0000-0000-0000DD870000}"/>
    <cellStyle name="LS Input Table No. 1 3 3 2 3 8" xfId="34800" xr:uid="{00000000-0005-0000-0000-0000DE870000}"/>
    <cellStyle name="LS Input Table No. 1 3 3 2 3 9" xfId="34801" xr:uid="{00000000-0005-0000-0000-0000DF870000}"/>
    <cellStyle name="LS Input Table No. 1 3 3 2 4" xfId="34802" xr:uid="{00000000-0005-0000-0000-0000E0870000}"/>
    <cellStyle name="LS Input Table No. 1 3 3 2 5" xfId="34803" xr:uid="{00000000-0005-0000-0000-0000E1870000}"/>
    <cellStyle name="LS Input Table No. 1 3 3 2 6" xfId="34804" xr:uid="{00000000-0005-0000-0000-0000E2870000}"/>
    <cellStyle name="LS Input Table No. 1 3 3 2 7" xfId="34805" xr:uid="{00000000-0005-0000-0000-0000E3870000}"/>
    <cellStyle name="LS Input Table No. 1 3 3 2 8" xfId="34806" xr:uid="{00000000-0005-0000-0000-0000E4870000}"/>
    <cellStyle name="LS Input Table No. 1 3 3 2 9" xfId="34807" xr:uid="{00000000-0005-0000-0000-0000E5870000}"/>
    <cellStyle name="LS Input Table No. 1 3 3 3" xfId="34808" xr:uid="{00000000-0005-0000-0000-0000E6870000}"/>
    <cellStyle name="LS Input Table No. 1 3 3 3 10" xfId="34809" xr:uid="{00000000-0005-0000-0000-0000E7870000}"/>
    <cellStyle name="LS Input Table No. 1 3 3 3 2" xfId="34810" xr:uid="{00000000-0005-0000-0000-0000E8870000}"/>
    <cellStyle name="LS Input Table No. 1 3 3 3 2 2" xfId="34811" xr:uid="{00000000-0005-0000-0000-0000E9870000}"/>
    <cellStyle name="LS Input Table No. 1 3 3 3 2 3" xfId="34812" xr:uid="{00000000-0005-0000-0000-0000EA870000}"/>
    <cellStyle name="LS Input Table No. 1 3 3 3 2 4" xfId="34813" xr:uid="{00000000-0005-0000-0000-0000EB870000}"/>
    <cellStyle name="LS Input Table No. 1 3 3 3 2 5" xfId="34814" xr:uid="{00000000-0005-0000-0000-0000EC870000}"/>
    <cellStyle name="LS Input Table No. 1 3 3 3 2 6" xfId="34815" xr:uid="{00000000-0005-0000-0000-0000ED870000}"/>
    <cellStyle name="LS Input Table No. 1 3 3 3 2 7" xfId="34816" xr:uid="{00000000-0005-0000-0000-0000EE870000}"/>
    <cellStyle name="LS Input Table No. 1 3 3 3 2 8" xfId="34817" xr:uid="{00000000-0005-0000-0000-0000EF870000}"/>
    <cellStyle name="LS Input Table No. 1 3 3 3 2 9" xfId="34818" xr:uid="{00000000-0005-0000-0000-0000F0870000}"/>
    <cellStyle name="LS Input Table No. 1 3 3 3 3" xfId="34819" xr:uid="{00000000-0005-0000-0000-0000F1870000}"/>
    <cellStyle name="LS Input Table No. 1 3 3 3 4" xfId="34820" xr:uid="{00000000-0005-0000-0000-0000F2870000}"/>
    <cellStyle name="LS Input Table No. 1 3 3 3 5" xfId="34821" xr:uid="{00000000-0005-0000-0000-0000F3870000}"/>
    <cellStyle name="LS Input Table No. 1 3 3 3 6" xfId="34822" xr:uid="{00000000-0005-0000-0000-0000F4870000}"/>
    <cellStyle name="LS Input Table No. 1 3 3 3 7" xfId="34823" xr:uid="{00000000-0005-0000-0000-0000F5870000}"/>
    <cellStyle name="LS Input Table No. 1 3 3 3 8" xfId="34824" xr:uid="{00000000-0005-0000-0000-0000F6870000}"/>
    <cellStyle name="LS Input Table No. 1 3 3 3 9" xfId="34825" xr:uid="{00000000-0005-0000-0000-0000F7870000}"/>
    <cellStyle name="LS Input Table No. 1 3 3 4" xfId="34826" xr:uid="{00000000-0005-0000-0000-0000F8870000}"/>
    <cellStyle name="LS Input Table No. 1 3 3 4 2" xfId="34827" xr:uid="{00000000-0005-0000-0000-0000F9870000}"/>
    <cellStyle name="LS Input Table No. 1 3 3 4 3" xfId="34828" xr:uid="{00000000-0005-0000-0000-0000FA870000}"/>
    <cellStyle name="LS Input Table No. 1 3 3 4 4" xfId="34829" xr:uid="{00000000-0005-0000-0000-0000FB870000}"/>
    <cellStyle name="LS Input Table No. 1 3 3 4 5" xfId="34830" xr:uid="{00000000-0005-0000-0000-0000FC870000}"/>
    <cellStyle name="LS Input Table No. 1 3 3 4 6" xfId="34831" xr:uid="{00000000-0005-0000-0000-0000FD870000}"/>
    <cellStyle name="LS Input Table No. 1 3 3 4 7" xfId="34832" xr:uid="{00000000-0005-0000-0000-0000FE870000}"/>
    <cellStyle name="LS Input Table No. 1 3 3 4 8" xfId="34833" xr:uid="{00000000-0005-0000-0000-0000FF870000}"/>
    <cellStyle name="LS Input Table No. 1 3 3 4 9" xfId="34834" xr:uid="{00000000-0005-0000-0000-000000880000}"/>
    <cellStyle name="LS Input Table No. 1 3 3 5" xfId="34835" xr:uid="{00000000-0005-0000-0000-000001880000}"/>
    <cellStyle name="LS Input Table No. 1 3 3 6" xfId="34836" xr:uid="{00000000-0005-0000-0000-000002880000}"/>
    <cellStyle name="LS Input Table No. 1 3 3 7" xfId="34837" xr:uid="{00000000-0005-0000-0000-000003880000}"/>
    <cellStyle name="LS Input Table No. 1 3 3 8" xfId="34838" xr:uid="{00000000-0005-0000-0000-000004880000}"/>
    <cellStyle name="LS Input Table No. 1 3 3 9" xfId="34839" xr:uid="{00000000-0005-0000-0000-000005880000}"/>
    <cellStyle name="LS Input Table No. 1 3 4" xfId="34840" xr:uid="{00000000-0005-0000-0000-000006880000}"/>
    <cellStyle name="LS Input Table No. 1 3 4 10" xfId="34841" xr:uid="{00000000-0005-0000-0000-000007880000}"/>
    <cellStyle name="LS Input Table No. 1 3 4 11" xfId="34842" xr:uid="{00000000-0005-0000-0000-000008880000}"/>
    <cellStyle name="LS Input Table No. 1 3 4 12" xfId="34843" xr:uid="{00000000-0005-0000-0000-000009880000}"/>
    <cellStyle name="LS Input Table No. 1 3 4 2" xfId="34844" xr:uid="{00000000-0005-0000-0000-00000A880000}"/>
    <cellStyle name="LS Input Table No. 1 3 4 2 10" xfId="34845" xr:uid="{00000000-0005-0000-0000-00000B880000}"/>
    <cellStyle name="LS Input Table No. 1 3 4 2 11" xfId="34846" xr:uid="{00000000-0005-0000-0000-00000C880000}"/>
    <cellStyle name="LS Input Table No. 1 3 4 2 2" xfId="34847" xr:uid="{00000000-0005-0000-0000-00000D880000}"/>
    <cellStyle name="LS Input Table No. 1 3 4 2 2 10" xfId="34848" xr:uid="{00000000-0005-0000-0000-00000E880000}"/>
    <cellStyle name="LS Input Table No. 1 3 4 2 2 2" xfId="34849" xr:uid="{00000000-0005-0000-0000-00000F880000}"/>
    <cellStyle name="LS Input Table No. 1 3 4 2 2 2 2" xfId="34850" xr:uid="{00000000-0005-0000-0000-000010880000}"/>
    <cellStyle name="LS Input Table No. 1 3 4 2 2 2 3" xfId="34851" xr:uid="{00000000-0005-0000-0000-000011880000}"/>
    <cellStyle name="LS Input Table No. 1 3 4 2 2 2 4" xfId="34852" xr:uid="{00000000-0005-0000-0000-000012880000}"/>
    <cellStyle name="LS Input Table No. 1 3 4 2 2 2 5" xfId="34853" xr:uid="{00000000-0005-0000-0000-000013880000}"/>
    <cellStyle name="LS Input Table No. 1 3 4 2 2 2 6" xfId="34854" xr:uid="{00000000-0005-0000-0000-000014880000}"/>
    <cellStyle name="LS Input Table No. 1 3 4 2 2 2 7" xfId="34855" xr:uid="{00000000-0005-0000-0000-000015880000}"/>
    <cellStyle name="LS Input Table No. 1 3 4 2 2 2 8" xfId="34856" xr:uid="{00000000-0005-0000-0000-000016880000}"/>
    <cellStyle name="LS Input Table No. 1 3 4 2 2 2 9" xfId="34857" xr:uid="{00000000-0005-0000-0000-000017880000}"/>
    <cellStyle name="LS Input Table No. 1 3 4 2 2 3" xfId="34858" xr:uid="{00000000-0005-0000-0000-000018880000}"/>
    <cellStyle name="LS Input Table No. 1 3 4 2 2 4" xfId="34859" xr:uid="{00000000-0005-0000-0000-000019880000}"/>
    <cellStyle name="LS Input Table No. 1 3 4 2 2 5" xfId="34860" xr:uid="{00000000-0005-0000-0000-00001A880000}"/>
    <cellStyle name="LS Input Table No. 1 3 4 2 2 6" xfId="34861" xr:uid="{00000000-0005-0000-0000-00001B880000}"/>
    <cellStyle name="LS Input Table No. 1 3 4 2 2 7" xfId="34862" xr:uid="{00000000-0005-0000-0000-00001C880000}"/>
    <cellStyle name="LS Input Table No. 1 3 4 2 2 8" xfId="34863" xr:uid="{00000000-0005-0000-0000-00001D880000}"/>
    <cellStyle name="LS Input Table No. 1 3 4 2 2 9" xfId="34864" xr:uid="{00000000-0005-0000-0000-00001E880000}"/>
    <cellStyle name="LS Input Table No. 1 3 4 2 3" xfId="34865" xr:uid="{00000000-0005-0000-0000-00001F880000}"/>
    <cellStyle name="LS Input Table No. 1 3 4 2 3 2" xfId="34866" xr:uid="{00000000-0005-0000-0000-000020880000}"/>
    <cellStyle name="LS Input Table No. 1 3 4 2 3 3" xfId="34867" xr:uid="{00000000-0005-0000-0000-000021880000}"/>
    <cellStyle name="LS Input Table No. 1 3 4 2 3 4" xfId="34868" xr:uid="{00000000-0005-0000-0000-000022880000}"/>
    <cellStyle name="LS Input Table No. 1 3 4 2 3 5" xfId="34869" xr:uid="{00000000-0005-0000-0000-000023880000}"/>
    <cellStyle name="LS Input Table No. 1 3 4 2 3 6" xfId="34870" xr:uid="{00000000-0005-0000-0000-000024880000}"/>
    <cellStyle name="LS Input Table No. 1 3 4 2 3 7" xfId="34871" xr:uid="{00000000-0005-0000-0000-000025880000}"/>
    <cellStyle name="LS Input Table No. 1 3 4 2 3 8" xfId="34872" xr:uid="{00000000-0005-0000-0000-000026880000}"/>
    <cellStyle name="LS Input Table No. 1 3 4 2 3 9" xfId="34873" xr:uid="{00000000-0005-0000-0000-000027880000}"/>
    <cellStyle name="LS Input Table No. 1 3 4 2 4" xfId="34874" xr:uid="{00000000-0005-0000-0000-000028880000}"/>
    <cellStyle name="LS Input Table No. 1 3 4 2 5" xfId="34875" xr:uid="{00000000-0005-0000-0000-000029880000}"/>
    <cellStyle name="LS Input Table No. 1 3 4 2 6" xfId="34876" xr:uid="{00000000-0005-0000-0000-00002A880000}"/>
    <cellStyle name="LS Input Table No. 1 3 4 2 7" xfId="34877" xr:uid="{00000000-0005-0000-0000-00002B880000}"/>
    <cellStyle name="LS Input Table No. 1 3 4 2 8" xfId="34878" xr:uid="{00000000-0005-0000-0000-00002C880000}"/>
    <cellStyle name="LS Input Table No. 1 3 4 2 9" xfId="34879" xr:uid="{00000000-0005-0000-0000-00002D880000}"/>
    <cellStyle name="LS Input Table No. 1 3 4 3" xfId="34880" xr:uid="{00000000-0005-0000-0000-00002E880000}"/>
    <cellStyle name="LS Input Table No. 1 3 4 3 10" xfId="34881" xr:uid="{00000000-0005-0000-0000-00002F880000}"/>
    <cellStyle name="LS Input Table No. 1 3 4 3 2" xfId="34882" xr:uid="{00000000-0005-0000-0000-000030880000}"/>
    <cellStyle name="LS Input Table No. 1 3 4 3 2 2" xfId="34883" xr:uid="{00000000-0005-0000-0000-000031880000}"/>
    <cellStyle name="LS Input Table No. 1 3 4 3 2 3" xfId="34884" xr:uid="{00000000-0005-0000-0000-000032880000}"/>
    <cellStyle name="LS Input Table No. 1 3 4 3 2 4" xfId="34885" xr:uid="{00000000-0005-0000-0000-000033880000}"/>
    <cellStyle name="LS Input Table No. 1 3 4 3 2 5" xfId="34886" xr:uid="{00000000-0005-0000-0000-000034880000}"/>
    <cellStyle name="LS Input Table No. 1 3 4 3 2 6" xfId="34887" xr:uid="{00000000-0005-0000-0000-000035880000}"/>
    <cellStyle name="LS Input Table No. 1 3 4 3 2 7" xfId="34888" xr:uid="{00000000-0005-0000-0000-000036880000}"/>
    <cellStyle name="LS Input Table No. 1 3 4 3 2 8" xfId="34889" xr:uid="{00000000-0005-0000-0000-000037880000}"/>
    <cellStyle name="LS Input Table No. 1 3 4 3 2 9" xfId="34890" xr:uid="{00000000-0005-0000-0000-000038880000}"/>
    <cellStyle name="LS Input Table No. 1 3 4 3 3" xfId="34891" xr:uid="{00000000-0005-0000-0000-000039880000}"/>
    <cellStyle name="LS Input Table No. 1 3 4 3 4" xfId="34892" xr:uid="{00000000-0005-0000-0000-00003A880000}"/>
    <cellStyle name="LS Input Table No. 1 3 4 3 5" xfId="34893" xr:uid="{00000000-0005-0000-0000-00003B880000}"/>
    <cellStyle name="LS Input Table No. 1 3 4 3 6" xfId="34894" xr:uid="{00000000-0005-0000-0000-00003C880000}"/>
    <cellStyle name="LS Input Table No. 1 3 4 3 7" xfId="34895" xr:uid="{00000000-0005-0000-0000-00003D880000}"/>
    <cellStyle name="LS Input Table No. 1 3 4 3 8" xfId="34896" xr:uid="{00000000-0005-0000-0000-00003E880000}"/>
    <cellStyle name="LS Input Table No. 1 3 4 3 9" xfId="34897" xr:uid="{00000000-0005-0000-0000-00003F880000}"/>
    <cellStyle name="LS Input Table No. 1 3 4 4" xfId="34898" xr:uid="{00000000-0005-0000-0000-000040880000}"/>
    <cellStyle name="LS Input Table No. 1 3 4 4 2" xfId="34899" xr:uid="{00000000-0005-0000-0000-000041880000}"/>
    <cellStyle name="LS Input Table No. 1 3 4 4 3" xfId="34900" xr:uid="{00000000-0005-0000-0000-000042880000}"/>
    <cellStyle name="LS Input Table No. 1 3 4 4 4" xfId="34901" xr:uid="{00000000-0005-0000-0000-000043880000}"/>
    <cellStyle name="LS Input Table No. 1 3 4 4 5" xfId="34902" xr:uid="{00000000-0005-0000-0000-000044880000}"/>
    <cellStyle name="LS Input Table No. 1 3 4 4 6" xfId="34903" xr:uid="{00000000-0005-0000-0000-000045880000}"/>
    <cellStyle name="LS Input Table No. 1 3 4 4 7" xfId="34904" xr:uid="{00000000-0005-0000-0000-000046880000}"/>
    <cellStyle name="LS Input Table No. 1 3 4 4 8" xfId="34905" xr:uid="{00000000-0005-0000-0000-000047880000}"/>
    <cellStyle name="LS Input Table No. 1 3 4 4 9" xfId="34906" xr:uid="{00000000-0005-0000-0000-000048880000}"/>
    <cellStyle name="LS Input Table No. 1 3 4 5" xfId="34907" xr:uid="{00000000-0005-0000-0000-000049880000}"/>
    <cellStyle name="LS Input Table No. 1 3 4 6" xfId="34908" xr:uid="{00000000-0005-0000-0000-00004A880000}"/>
    <cellStyle name="LS Input Table No. 1 3 4 7" xfId="34909" xr:uid="{00000000-0005-0000-0000-00004B880000}"/>
    <cellStyle name="LS Input Table No. 1 3 4 8" xfId="34910" xr:uid="{00000000-0005-0000-0000-00004C880000}"/>
    <cellStyle name="LS Input Table No. 1 3 4 9" xfId="34911" xr:uid="{00000000-0005-0000-0000-00004D880000}"/>
    <cellStyle name="LS Input Table No. 1 3 5" xfId="34912" xr:uid="{00000000-0005-0000-0000-00004E880000}"/>
    <cellStyle name="LS Input Table No. 1 3 5 10" xfId="34913" xr:uid="{00000000-0005-0000-0000-00004F880000}"/>
    <cellStyle name="LS Input Table No. 1 3 5 11" xfId="34914" xr:uid="{00000000-0005-0000-0000-000050880000}"/>
    <cellStyle name="LS Input Table No. 1 3 5 2" xfId="34915" xr:uid="{00000000-0005-0000-0000-000051880000}"/>
    <cellStyle name="LS Input Table No. 1 3 5 2 10" xfId="34916" xr:uid="{00000000-0005-0000-0000-000052880000}"/>
    <cellStyle name="LS Input Table No. 1 3 5 2 2" xfId="34917" xr:uid="{00000000-0005-0000-0000-000053880000}"/>
    <cellStyle name="LS Input Table No. 1 3 5 2 2 2" xfId="34918" xr:uid="{00000000-0005-0000-0000-000054880000}"/>
    <cellStyle name="LS Input Table No. 1 3 5 2 2 3" xfId="34919" xr:uid="{00000000-0005-0000-0000-000055880000}"/>
    <cellStyle name="LS Input Table No. 1 3 5 2 2 4" xfId="34920" xr:uid="{00000000-0005-0000-0000-000056880000}"/>
    <cellStyle name="LS Input Table No. 1 3 5 2 2 5" xfId="34921" xr:uid="{00000000-0005-0000-0000-000057880000}"/>
    <cellStyle name="LS Input Table No. 1 3 5 2 2 6" xfId="34922" xr:uid="{00000000-0005-0000-0000-000058880000}"/>
    <cellStyle name="LS Input Table No. 1 3 5 2 2 7" xfId="34923" xr:uid="{00000000-0005-0000-0000-000059880000}"/>
    <cellStyle name="LS Input Table No. 1 3 5 2 2 8" xfId="34924" xr:uid="{00000000-0005-0000-0000-00005A880000}"/>
    <cellStyle name="LS Input Table No. 1 3 5 2 2 9" xfId="34925" xr:uid="{00000000-0005-0000-0000-00005B880000}"/>
    <cellStyle name="LS Input Table No. 1 3 5 2 3" xfId="34926" xr:uid="{00000000-0005-0000-0000-00005C880000}"/>
    <cellStyle name="LS Input Table No. 1 3 5 2 4" xfId="34927" xr:uid="{00000000-0005-0000-0000-00005D880000}"/>
    <cellStyle name="LS Input Table No. 1 3 5 2 5" xfId="34928" xr:uid="{00000000-0005-0000-0000-00005E880000}"/>
    <cellStyle name="LS Input Table No. 1 3 5 2 6" xfId="34929" xr:uid="{00000000-0005-0000-0000-00005F880000}"/>
    <cellStyle name="LS Input Table No. 1 3 5 2 7" xfId="34930" xr:uid="{00000000-0005-0000-0000-000060880000}"/>
    <cellStyle name="LS Input Table No. 1 3 5 2 8" xfId="34931" xr:uid="{00000000-0005-0000-0000-000061880000}"/>
    <cellStyle name="LS Input Table No. 1 3 5 2 9" xfId="34932" xr:uid="{00000000-0005-0000-0000-000062880000}"/>
    <cellStyle name="LS Input Table No. 1 3 5 3" xfId="34933" xr:uid="{00000000-0005-0000-0000-000063880000}"/>
    <cellStyle name="LS Input Table No. 1 3 5 3 2" xfId="34934" xr:uid="{00000000-0005-0000-0000-000064880000}"/>
    <cellStyle name="LS Input Table No. 1 3 5 3 3" xfId="34935" xr:uid="{00000000-0005-0000-0000-000065880000}"/>
    <cellStyle name="LS Input Table No. 1 3 5 3 4" xfId="34936" xr:uid="{00000000-0005-0000-0000-000066880000}"/>
    <cellStyle name="LS Input Table No. 1 3 5 3 5" xfId="34937" xr:uid="{00000000-0005-0000-0000-000067880000}"/>
    <cellStyle name="LS Input Table No. 1 3 5 3 6" xfId="34938" xr:uid="{00000000-0005-0000-0000-000068880000}"/>
    <cellStyle name="LS Input Table No. 1 3 5 3 7" xfId="34939" xr:uid="{00000000-0005-0000-0000-000069880000}"/>
    <cellStyle name="LS Input Table No. 1 3 5 3 8" xfId="34940" xr:uid="{00000000-0005-0000-0000-00006A880000}"/>
    <cellStyle name="LS Input Table No. 1 3 5 3 9" xfId="34941" xr:uid="{00000000-0005-0000-0000-00006B880000}"/>
    <cellStyle name="LS Input Table No. 1 3 5 4" xfId="34942" xr:uid="{00000000-0005-0000-0000-00006C880000}"/>
    <cellStyle name="LS Input Table No. 1 3 5 5" xfId="34943" xr:uid="{00000000-0005-0000-0000-00006D880000}"/>
    <cellStyle name="LS Input Table No. 1 3 5 6" xfId="34944" xr:uid="{00000000-0005-0000-0000-00006E880000}"/>
    <cellStyle name="LS Input Table No. 1 3 5 7" xfId="34945" xr:uid="{00000000-0005-0000-0000-00006F880000}"/>
    <cellStyle name="LS Input Table No. 1 3 5 8" xfId="34946" xr:uid="{00000000-0005-0000-0000-000070880000}"/>
    <cellStyle name="LS Input Table No. 1 3 5 9" xfId="34947" xr:uid="{00000000-0005-0000-0000-000071880000}"/>
    <cellStyle name="LS Input Table No. 1 3 6" xfId="34948" xr:uid="{00000000-0005-0000-0000-000072880000}"/>
    <cellStyle name="LS Input Table No. 1 3 6 10" xfId="34949" xr:uid="{00000000-0005-0000-0000-000073880000}"/>
    <cellStyle name="LS Input Table No. 1 3 6 2" xfId="34950" xr:uid="{00000000-0005-0000-0000-000074880000}"/>
    <cellStyle name="LS Input Table No. 1 3 6 2 2" xfId="34951" xr:uid="{00000000-0005-0000-0000-000075880000}"/>
    <cellStyle name="LS Input Table No. 1 3 6 2 3" xfId="34952" xr:uid="{00000000-0005-0000-0000-000076880000}"/>
    <cellStyle name="LS Input Table No. 1 3 6 2 4" xfId="34953" xr:uid="{00000000-0005-0000-0000-000077880000}"/>
    <cellStyle name="LS Input Table No. 1 3 6 2 5" xfId="34954" xr:uid="{00000000-0005-0000-0000-000078880000}"/>
    <cellStyle name="LS Input Table No. 1 3 6 2 6" xfId="34955" xr:uid="{00000000-0005-0000-0000-000079880000}"/>
    <cellStyle name="LS Input Table No. 1 3 6 2 7" xfId="34956" xr:uid="{00000000-0005-0000-0000-00007A880000}"/>
    <cellStyle name="LS Input Table No. 1 3 6 2 8" xfId="34957" xr:uid="{00000000-0005-0000-0000-00007B880000}"/>
    <cellStyle name="LS Input Table No. 1 3 6 2 9" xfId="34958" xr:uid="{00000000-0005-0000-0000-00007C880000}"/>
    <cellStyle name="LS Input Table No. 1 3 6 3" xfId="34959" xr:uid="{00000000-0005-0000-0000-00007D880000}"/>
    <cellStyle name="LS Input Table No. 1 3 6 4" xfId="34960" xr:uid="{00000000-0005-0000-0000-00007E880000}"/>
    <cellStyle name="LS Input Table No. 1 3 6 5" xfId="34961" xr:uid="{00000000-0005-0000-0000-00007F880000}"/>
    <cellStyle name="LS Input Table No. 1 3 6 6" xfId="34962" xr:uid="{00000000-0005-0000-0000-000080880000}"/>
    <cellStyle name="LS Input Table No. 1 3 6 7" xfId="34963" xr:uid="{00000000-0005-0000-0000-000081880000}"/>
    <cellStyle name="LS Input Table No. 1 3 6 8" xfId="34964" xr:uid="{00000000-0005-0000-0000-000082880000}"/>
    <cellStyle name="LS Input Table No. 1 3 6 9" xfId="34965" xr:uid="{00000000-0005-0000-0000-000083880000}"/>
    <cellStyle name="LS Input Table No. 1 3 7" xfId="34966" xr:uid="{00000000-0005-0000-0000-000084880000}"/>
    <cellStyle name="LS Input Table No. 1 3 7 2" xfId="34967" xr:uid="{00000000-0005-0000-0000-000085880000}"/>
    <cellStyle name="LS Input Table No. 1 3 7 3" xfId="34968" xr:uid="{00000000-0005-0000-0000-000086880000}"/>
    <cellStyle name="LS Input Table No. 1 3 7 4" xfId="34969" xr:uid="{00000000-0005-0000-0000-000087880000}"/>
    <cellStyle name="LS Input Table No. 1 3 7 5" xfId="34970" xr:uid="{00000000-0005-0000-0000-000088880000}"/>
    <cellStyle name="LS Input Table No. 1 3 7 6" xfId="34971" xr:uid="{00000000-0005-0000-0000-000089880000}"/>
    <cellStyle name="LS Input Table No. 1 3 7 7" xfId="34972" xr:uid="{00000000-0005-0000-0000-00008A880000}"/>
    <cellStyle name="LS Input Table No. 1 3 7 8" xfId="34973" xr:uid="{00000000-0005-0000-0000-00008B880000}"/>
    <cellStyle name="LS Input Table No. 1 3 7 9" xfId="34974" xr:uid="{00000000-0005-0000-0000-00008C880000}"/>
    <cellStyle name="LS Input Table No. 1 3 8" xfId="34975" xr:uid="{00000000-0005-0000-0000-00008D880000}"/>
    <cellStyle name="LS Input Table No. 1 3 9" xfId="34976" xr:uid="{00000000-0005-0000-0000-00008E880000}"/>
    <cellStyle name="LS Input Table No. 1 4" xfId="34977" xr:uid="{00000000-0005-0000-0000-00008F880000}"/>
    <cellStyle name="LS Input Table No. 1 4 10" xfId="34978" xr:uid="{00000000-0005-0000-0000-000090880000}"/>
    <cellStyle name="LS Input Table No. 1 4 11" xfId="34979" xr:uid="{00000000-0005-0000-0000-000091880000}"/>
    <cellStyle name="LS Input Table No. 1 4 12" xfId="34980" xr:uid="{00000000-0005-0000-0000-000092880000}"/>
    <cellStyle name="LS Input Table No. 1 4 2" xfId="34981" xr:uid="{00000000-0005-0000-0000-000093880000}"/>
    <cellStyle name="LS Input Table No. 1 4 2 10" xfId="34982" xr:uid="{00000000-0005-0000-0000-000094880000}"/>
    <cellStyle name="LS Input Table No. 1 4 2 11" xfId="34983" xr:uid="{00000000-0005-0000-0000-000095880000}"/>
    <cellStyle name="LS Input Table No. 1 4 2 2" xfId="34984" xr:uid="{00000000-0005-0000-0000-000096880000}"/>
    <cellStyle name="LS Input Table No. 1 4 2 2 10" xfId="34985" xr:uid="{00000000-0005-0000-0000-000097880000}"/>
    <cellStyle name="LS Input Table No. 1 4 2 2 2" xfId="34986" xr:uid="{00000000-0005-0000-0000-000098880000}"/>
    <cellStyle name="LS Input Table No. 1 4 2 2 2 2" xfId="34987" xr:uid="{00000000-0005-0000-0000-000099880000}"/>
    <cellStyle name="LS Input Table No. 1 4 2 2 2 3" xfId="34988" xr:uid="{00000000-0005-0000-0000-00009A880000}"/>
    <cellStyle name="LS Input Table No. 1 4 2 2 2 4" xfId="34989" xr:uid="{00000000-0005-0000-0000-00009B880000}"/>
    <cellStyle name="LS Input Table No. 1 4 2 2 2 5" xfId="34990" xr:uid="{00000000-0005-0000-0000-00009C880000}"/>
    <cellStyle name="LS Input Table No. 1 4 2 2 2 6" xfId="34991" xr:uid="{00000000-0005-0000-0000-00009D880000}"/>
    <cellStyle name="LS Input Table No. 1 4 2 2 2 7" xfId="34992" xr:uid="{00000000-0005-0000-0000-00009E880000}"/>
    <cellStyle name="LS Input Table No. 1 4 2 2 2 8" xfId="34993" xr:uid="{00000000-0005-0000-0000-00009F880000}"/>
    <cellStyle name="LS Input Table No. 1 4 2 2 2 9" xfId="34994" xr:uid="{00000000-0005-0000-0000-0000A0880000}"/>
    <cellStyle name="LS Input Table No. 1 4 2 2 3" xfId="34995" xr:uid="{00000000-0005-0000-0000-0000A1880000}"/>
    <cellStyle name="LS Input Table No. 1 4 2 2 4" xfId="34996" xr:uid="{00000000-0005-0000-0000-0000A2880000}"/>
    <cellStyle name="LS Input Table No. 1 4 2 2 5" xfId="34997" xr:uid="{00000000-0005-0000-0000-0000A3880000}"/>
    <cellStyle name="LS Input Table No. 1 4 2 2 6" xfId="34998" xr:uid="{00000000-0005-0000-0000-0000A4880000}"/>
    <cellStyle name="LS Input Table No. 1 4 2 2 7" xfId="34999" xr:uid="{00000000-0005-0000-0000-0000A5880000}"/>
    <cellStyle name="LS Input Table No. 1 4 2 2 8" xfId="35000" xr:uid="{00000000-0005-0000-0000-0000A6880000}"/>
    <cellStyle name="LS Input Table No. 1 4 2 2 9" xfId="35001" xr:uid="{00000000-0005-0000-0000-0000A7880000}"/>
    <cellStyle name="LS Input Table No. 1 4 2 3" xfId="35002" xr:uid="{00000000-0005-0000-0000-0000A8880000}"/>
    <cellStyle name="LS Input Table No. 1 4 2 3 2" xfId="35003" xr:uid="{00000000-0005-0000-0000-0000A9880000}"/>
    <cellStyle name="LS Input Table No. 1 4 2 3 3" xfId="35004" xr:uid="{00000000-0005-0000-0000-0000AA880000}"/>
    <cellStyle name="LS Input Table No. 1 4 2 3 4" xfId="35005" xr:uid="{00000000-0005-0000-0000-0000AB880000}"/>
    <cellStyle name="LS Input Table No. 1 4 2 3 5" xfId="35006" xr:uid="{00000000-0005-0000-0000-0000AC880000}"/>
    <cellStyle name="LS Input Table No. 1 4 2 3 6" xfId="35007" xr:uid="{00000000-0005-0000-0000-0000AD880000}"/>
    <cellStyle name="LS Input Table No. 1 4 2 3 7" xfId="35008" xr:uid="{00000000-0005-0000-0000-0000AE880000}"/>
    <cellStyle name="LS Input Table No. 1 4 2 3 8" xfId="35009" xr:uid="{00000000-0005-0000-0000-0000AF880000}"/>
    <cellStyle name="LS Input Table No. 1 4 2 3 9" xfId="35010" xr:uid="{00000000-0005-0000-0000-0000B0880000}"/>
    <cellStyle name="LS Input Table No. 1 4 2 4" xfId="35011" xr:uid="{00000000-0005-0000-0000-0000B1880000}"/>
    <cellStyle name="LS Input Table No. 1 4 2 5" xfId="35012" xr:uid="{00000000-0005-0000-0000-0000B2880000}"/>
    <cellStyle name="LS Input Table No. 1 4 2 6" xfId="35013" xr:uid="{00000000-0005-0000-0000-0000B3880000}"/>
    <cellStyle name="LS Input Table No. 1 4 2 7" xfId="35014" xr:uid="{00000000-0005-0000-0000-0000B4880000}"/>
    <cellStyle name="LS Input Table No. 1 4 2 8" xfId="35015" xr:uid="{00000000-0005-0000-0000-0000B5880000}"/>
    <cellStyle name="LS Input Table No. 1 4 2 9" xfId="35016" xr:uid="{00000000-0005-0000-0000-0000B6880000}"/>
    <cellStyle name="LS Input Table No. 1 4 3" xfId="35017" xr:uid="{00000000-0005-0000-0000-0000B7880000}"/>
    <cellStyle name="LS Input Table No. 1 4 3 10" xfId="35018" xr:uid="{00000000-0005-0000-0000-0000B8880000}"/>
    <cellStyle name="LS Input Table No. 1 4 3 2" xfId="35019" xr:uid="{00000000-0005-0000-0000-0000B9880000}"/>
    <cellStyle name="LS Input Table No. 1 4 3 2 2" xfId="35020" xr:uid="{00000000-0005-0000-0000-0000BA880000}"/>
    <cellStyle name="LS Input Table No. 1 4 3 2 3" xfId="35021" xr:uid="{00000000-0005-0000-0000-0000BB880000}"/>
    <cellStyle name="LS Input Table No. 1 4 3 2 4" xfId="35022" xr:uid="{00000000-0005-0000-0000-0000BC880000}"/>
    <cellStyle name="LS Input Table No. 1 4 3 2 5" xfId="35023" xr:uid="{00000000-0005-0000-0000-0000BD880000}"/>
    <cellStyle name="LS Input Table No. 1 4 3 2 6" xfId="35024" xr:uid="{00000000-0005-0000-0000-0000BE880000}"/>
    <cellStyle name="LS Input Table No. 1 4 3 2 7" xfId="35025" xr:uid="{00000000-0005-0000-0000-0000BF880000}"/>
    <cellStyle name="LS Input Table No. 1 4 3 2 8" xfId="35026" xr:uid="{00000000-0005-0000-0000-0000C0880000}"/>
    <cellStyle name="LS Input Table No. 1 4 3 2 9" xfId="35027" xr:uid="{00000000-0005-0000-0000-0000C1880000}"/>
    <cellStyle name="LS Input Table No. 1 4 3 3" xfId="35028" xr:uid="{00000000-0005-0000-0000-0000C2880000}"/>
    <cellStyle name="LS Input Table No. 1 4 3 4" xfId="35029" xr:uid="{00000000-0005-0000-0000-0000C3880000}"/>
    <cellStyle name="LS Input Table No. 1 4 3 5" xfId="35030" xr:uid="{00000000-0005-0000-0000-0000C4880000}"/>
    <cellStyle name="LS Input Table No. 1 4 3 6" xfId="35031" xr:uid="{00000000-0005-0000-0000-0000C5880000}"/>
    <cellStyle name="LS Input Table No. 1 4 3 7" xfId="35032" xr:uid="{00000000-0005-0000-0000-0000C6880000}"/>
    <cellStyle name="LS Input Table No. 1 4 3 8" xfId="35033" xr:uid="{00000000-0005-0000-0000-0000C7880000}"/>
    <cellStyle name="LS Input Table No. 1 4 3 9" xfId="35034" xr:uid="{00000000-0005-0000-0000-0000C8880000}"/>
    <cellStyle name="LS Input Table No. 1 4 4" xfId="35035" xr:uid="{00000000-0005-0000-0000-0000C9880000}"/>
    <cellStyle name="LS Input Table No. 1 4 4 2" xfId="35036" xr:uid="{00000000-0005-0000-0000-0000CA880000}"/>
    <cellStyle name="LS Input Table No. 1 4 4 3" xfId="35037" xr:uid="{00000000-0005-0000-0000-0000CB880000}"/>
    <cellStyle name="LS Input Table No. 1 4 4 4" xfId="35038" xr:uid="{00000000-0005-0000-0000-0000CC880000}"/>
    <cellStyle name="LS Input Table No. 1 4 4 5" xfId="35039" xr:uid="{00000000-0005-0000-0000-0000CD880000}"/>
    <cellStyle name="LS Input Table No. 1 4 4 6" xfId="35040" xr:uid="{00000000-0005-0000-0000-0000CE880000}"/>
    <cellStyle name="LS Input Table No. 1 4 4 7" xfId="35041" xr:uid="{00000000-0005-0000-0000-0000CF880000}"/>
    <cellStyle name="LS Input Table No. 1 4 4 8" xfId="35042" xr:uid="{00000000-0005-0000-0000-0000D0880000}"/>
    <cellStyle name="LS Input Table No. 1 4 4 9" xfId="35043" xr:uid="{00000000-0005-0000-0000-0000D1880000}"/>
    <cellStyle name="LS Input Table No. 1 4 5" xfId="35044" xr:uid="{00000000-0005-0000-0000-0000D2880000}"/>
    <cellStyle name="LS Input Table No. 1 4 6" xfId="35045" xr:uid="{00000000-0005-0000-0000-0000D3880000}"/>
    <cellStyle name="LS Input Table No. 1 4 7" xfId="35046" xr:uid="{00000000-0005-0000-0000-0000D4880000}"/>
    <cellStyle name="LS Input Table No. 1 4 8" xfId="35047" xr:uid="{00000000-0005-0000-0000-0000D5880000}"/>
    <cellStyle name="LS Input Table No. 1 4 9" xfId="35048" xr:uid="{00000000-0005-0000-0000-0000D6880000}"/>
    <cellStyle name="LS Input Table No. 1 5" xfId="35049" xr:uid="{00000000-0005-0000-0000-0000D7880000}"/>
    <cellStyle name="LS Input Table No. 1 5 10" xfId="35050" xr:uid="{00000000-0005-0000-0000-0000D8880000}"/>
    <cellStyle name="LS Input Table No. 1 5 11" xfId="35051" xr:uid="{00000000-0005-0000-0000-0000D9880000}"/>
    <cellStyle name="LS Input Table No. 1 5 12" xfId="35052" xr:uid="{00000000-0005-0000-0000-0000DA880000}"/>
    <cellStyle name="LS Input Table No. 1 5 2" xfId="35053" xr:uid="{00000000-0005-0000-0000-0000DB880000}"/>
    <cellStyle name="LS Input Table No. 1 5 2 10" xfId="35054" xr:uid="{00000000-0005-0000-0000-0000DC880000}"/>
    <cellStyle name="LS Input Table No. 1 5 2 11" xfId="35055" xr:uid="{00000000-0005-0000-0000-0000DD880000}"/>
    <cellStyle name="LS Input Table No. 1 5 2 2" xfId="35056" xr:uid="{00000000-0005-0000-0000-0000DE880000}"/>
    <cellStyle name="LS Input Table No. 1 5 2 2 10" xfId="35057" xr:uid="{00000000-0005-0000-0000-0000DF880000}"/>
    <cellStyle name="LS Input Table No. 1 5 2 2 2" xfId="35058" xr:uid="{00000000-0005-0000-0000-0000E0880000}"/>
    <cellStyle name="LS Input Table No. 1 5 2 2 2 2" xfId="35059" xr:uid="{00000000-0005-0000-0000-0000E1880000}"/>
    <cellStyle name="LS Input Table No. 1 5 2 2 2 3" xfId="35060" xr:uid="{00000000-0005-0000-0000-0000E2880000}"/>
    <cellStyle name="LS Input Table No. 1 5 2 2 2 4" xfId="35061" xr:uid="{00000000-0005-0000-0000-0000E3880000}"/>
    <cellStyle name="LS Input Table No. 1 5 2 2 2 5" xfId="35062" xr:uid="{00000000-0005-0000-0000-0000E4880000}"/>
    <cellStyle name="LS Input Table No. 1 5 2 2 2 6" xfId="35063" xr:uid="{00000000-0005-0000-0000-0000E5880000}"/>
    <cellStyle name="LS Input Table No. 1 5 2 2 2 7" xfId="35064" xr:uid="{00000000-0005-0000-0000-0000E6880000}"/>
    <cellStyle name="LS Input Table No. 1 5 2 2 2 8" xfId="35065" xr:uid="{00000000-0005-0000-0000-0000E7880000}"/>
    <cellStyle name="LS Input Table No. 1 5 2 2 2 9" xfId="35066" xr:uid="{00000000-0005-0000-0000-0000E8880000}"/>
    <cellStyle name="LS Input Table No. 1 5 2 2 3" xfId="35067" xr:uid="{00000000-0005-0000-0000-0000E9880000}"/>
    <cellStyle name="LS Input Table No. 1 5 2 2 4" xfId="35068" xr:uid="{00000000-0005-0000-0000-0000EA880000}"/>
    <cellStyle name="LS Input Table No. 1 5 2 2 5" xfId="35069" xr:uid="{00000000-0005-0000-0000-0000EB880000}"/>
    <cellStyle name="LS Input Table No. 1 5 2 2 6" xfId="35070" xr:uid="{00000000-0005-0000-0000-0000EC880000}"/>
    <cellStyle name="LS Input Table No. 1 5 2 2 7" xfId="35071" xr:uid="{00000000-0005-0000-0000-0000ED880000}"/>
    <cellStyle name="LS Input Table No. 1 5 2 2 8" xfId="35072" xr:uid="{00000000-0005-0000-0000-0000EE880000}"/>
    <cellStyle name="LS Input Table No. 1 5 2 2 9" xfId="35073" xr:uid="{00000000-0005-0000-0000-0000EF880000}"/>
    <cellStyle name="LS Input Table No. 1 5 2 3" xfId="35074" xr:uid="{00000000-0005-0000-0000-0000F0880000}"/>
    <cellStyle name="LS Input Table No. 1 5 2 3 2" xfId="35075" xr:uid="{00000000-0005-0000-0000-0000F1880000}"/>
    <cellStyle name="LS Input Table No. 1 5 2 3 3" xfId="35076" xr:uid="{00000000-0005-0000-0000-0000F2880000}"/>
    <cellStyle name="LS Input Table No. 1 5 2 3 4" xfId="35077" xr:uid="{00000000-0005-0000-0000-0000F3880000}"/>
    <cellStyle name="LS Input Table No. 1 5 2 3 5" xfId="35078" xr:uid="{00000000-0005-0000-0000-0000F4880000}"/>
    <cellStyle name="LS Input Table No. 1 5 2 3 6" xfId="35079" xr:uid="{00000000-0005-0000-0000-0000F5880000}"/>
    <cellStyle name="LS Input Table No. 1 5 2 3 7" xfId="35080" xr:uid="{00000000-0005-0000-0000-0000F6880000}"/>
    <cellStyle name="LS Input Table No. 1 5 2 3 8" xfId="35081" xr:uid="{00000000-0005-0000-0000-0000F7880000}"/>
    <cellStyle name="LS Input Table No. 1 5 2 3 9" xfId="35082" xr:uid="{00000000-0005-0000-0000-0000F8880000}"/>
    <cellStyle name="LS Input Table No. 1 5 2 4" xfId="35083" xr:uid="{00000000-0005-0000-0000-0000F9880000}"/>
    <cellStyle name="LS Input Table No. 1 5 2 5" xfId="35084" xr:uid="{00000000-0005-0000-0000-0000FA880000}"/>
    <cellStyle name="LS Input Table No. 1 5 2 6" xfId="35085" xr:uid="{00000000-0005-0000-0000-0000FB880000}"/>
    <cellStyle name="LS Input Table No. 1 5 2 7" xfId="35086" xr:uid="{00000000-0005-0000-0000-0000FC880000}"/>
    <cellStyle name="LS Input Table No. 1 5 2 8" xfId="35087" xr:uid="{00000000-0005-0000-0000-0000FD880000}"/>
    <cellStyle name="LS Input Table No. 1 5 2 9" xfId="35088" xr:uid="{00000000-0005-0000-0000-0000FE880000}"/>
    <cellStyle name="LS Input Table No. 1 5 3" xfId="35089" xr:uid="{00000000-0005-0000-0000-0000FF880000}"/>
    <cellStyle name="LS Input Table No. 1 5 3 10" xfId="35090" xr:uid="{00000000-0005-0000-0000-000000890000}"/>
    <cellStyle name="LS Input Table No. 1 5 3 2" xfId="35091" xr:uid="{00000000-0005-0000-0000-000001890000}"/>
    <cellStyle name="LS Input Table No. 1 5 3 2 2" xfId="35092" xr:uid="{00000000-0005-0000-0000-000002890000}"/>
    <cellStyle name="LS Input Table No. 1 5 3 2 3" xfId="35093" xr:uid="{00000000-0005-0000-0000-000003890000}"/>
    <cellStyle name="LS Input Table No. 1 5 3 2 4" xfId="35094" xr:uid="{00000000-0005-0000-0000-000004890000}"/>
    <cellStyle name="LS Input Table No. 1 5 3 2 5" xfId="35095" xr:uid="{00000000-0005-0000-0000-000005890000}"/>
    <cellStyle name="LS Input Table No. 1 5 3 2 6" xfId="35096" xr:uid="{00000000-0005-0000-0000-000006890000}"/>
    <cellStyle name="LS Input Table No. 1 5 3 2 7" xfId="35097" xr:uid="{00000000-0005-0000-0000-000007890000}"/>
    <cellStyle name="LS Input Table No. 1 5 3 2 8" xfId="35098" xr:uid="{00000000-0005-0000-0000-000008890000}"/>
    <cellStyle name="LS Input Table No. 1 5 3 2 9" xfId="35099" xr:uid="{00000000-0005-0000-0000-000009890000}"/>
    <cellStyle name="LS Input Table No. 1 5 3 3" xfId="35100" xr:uid="{00000000-0005-0000-0000-00000A890000}"/>
    <cellStyle name="LS Input Table No. 1 5 3 4" xfId="35101" xr:uid="{00000000-0005-0000-0000-00000B890000}"/>
    <cellStyle name="LS Input Table No. 1 5 3 5" xfId="35102" xr:uid="{00000000-0005-0000-0000-00000C890000}"/>
    <cellStyle name="LS Input Table No. 1 5 3 6" xfId="35103" xr:uid="{00000000-0005-0000-0000-00000D890000}"/>
    <cellStyle name="LS Input Table No. 1 5 3 7" xfId="35104" xr:uid="{00000000-0005-0000-0000-00000E890000}"/>
    <cellStyle name="LS Input Table No. 1 5 3 8" xfId="35105" xr:uid="{00000000-0005-0000-0000-00000F890000}"/>
    <cellStyle name="LS Input Table No. 1 5 3 9" xfId="35106" xr:uid="{00000000-0005-0000-0000-000010890000}"/>
    <cellStyle name="LS Input Table No. 1 5 4" xfId="35107" xr:uid="{00000000-0005-0000-0000-000011890000}"/>
    <cellStyle name="LS Input Table No. 1 5 4 2" xfId="35108" xr:uid="{00000000-0005-0000-0000-000012890000}"/>
    <cellStyle name="LS Input Table No. 1 5 4 3" xfId="35109" xr:uid="{00000000-0005-0000-0000-000013890000}"/>
    <cellStyle name="LS Input Table No. 1 5 4 4" xfId="35110" xr:uid="{00000000-0005-0000-0000-000014890000}"/>
    <cellStyle name="LS Input Table No. 1 5 4 5" xfId="35111" xr:uid="{00000000-0005-0000-0000-000015890000}"/>
    <cellStyle name="LS Input Table No. 1 5 4 6" xfId="35112" xr:uid="{00000000-0005-0000-0000-000016890000}"/>
    <cellStyle name="LS Input Table No. 1 5 4 7" xfId="35113" xr:uid="{00000000-0005-0000-0000-000017890000}"/>
    <cellStyle name="LS Input Table No. 1 5 4 8" xfId="35114" xr:uid="{00000000-0005-0000-0000-000018890000}"/>
    <cellStyle name="LS Input Table No. 1 5 4 9" xfId="35115" xr:uid="{00000000-0005-0000-0000-000019890000}"/>
    <cellStyle name="LS Input Table No. 1 5 5" xfId="35116" xr:uid="{00000000-0005-0000-0000-00001A890000}"/>
    <cellStyle name="LS Input Table No. 1 5 6" xfId="35117" xr:uid="{00000000-0005-0000-0000-00001B890000}"/>
    <cellStyle name="LS Input Table No. 1 5 7" xfId="35118" xr:uid="{00000000-0005-0000-0000-00001C890000}"/>
    <cellStyle name="LS Input Table No. 1 5 8" xfId="35119" xr:uid="{00000000-0005-0000-0000-00001D890000}"/>
    <cellStyle name="LS Input Table No. 1 5 9" xfId="35120" xr:uid="{00000000-0005-0000-0000-00001E890000}"/>
    <cellStyle name="LS Input Table No. 1 6" xfId="35121" xr:uid="{00000000-0005-0000-0000-00001F890000}"/>
    <cellStyle name="LS Input Table No. 1 6 10" xfId="35122" xr:uid="{00000000-0005-0000-0000-000020890000}"/>
    <cellStyle name="LS Input Table No. 1 6 11" xfId="35123" xr:uid="{00000000-0005-0000-0000-000021890000}"/>
    <cellStyle name="LS Input Table No. 1 6 12" xfId="35124" xr:uid="{00000000-0005-0000-0000-000022890000}"/>
    <cellStyle name="LS Input Table No. 1 6 2" xfId="35125" xr:uid="{00000000-0005-0000-0000-000023890000}"/>
    <cellStyle name="LS Input Table No. 1 6 2 10" xfId="35126" xr:uid="{00000000-0005-0000-0000-000024890000}"/>
    <cellStyle name="LS Input Table No. 1 6 2 11" xfId="35127" xr:uid="{00000000-0005-0000-0000-000025890000}"/>
    <cellStyle name="LS Input Table No. 1 6 2 2" xfId="35128" xr:uid="{00000000-0005-0000-0000-000026890000}"/>
    <cellStyle name="LS Input Table No. 1 6 2 2 10" xfId="35129" xr:uid="{00000000-0005-0000-0000-000027890000}"/>
    <cellStyle name="LS Input Table No. 1 6 2 2 2" xfId="35130" xr:uid="{00000000-0005-0000-0000-000028890000}"/>
    <cellStyle name="LS Input Table No. 1 6 2 2 2 2" xfId="35131" xr:uid="{00000000-0005-0000-0000-000029890000}"/>
    <cellStyle name="LS Input Table No. 1 6 2 2 2 3" xfId="35132" xr:uid="{00000000-0005-0000-0000-00002A890000}"/>
    <cellStyle name="LS Input Table No. 1 6 2 2 2 4" xfId="35133" xr:uid="{00000000-0005-0000-0000-00002B890000}"/>
    <cellStyle name="LS Input Table No. 1 6 2 2 2 5" xfId="35134" xr:uid="{00000000-0005-0000-0000-00002C890000}"/>
    <cellStyle name="LS Input Table No. 1 6 2 2 2 6" xfId="35135" xr:uid="{00000000-0005-0000-0000-00002D890000}"/>
    <cellStyle name="LS Input Table No. 1 6 2 2 2 7" xfId="35136" xr:uid="{00000000-0005-0000-0000-00002E890000}"/>
    <cellStyle name="LS Input Table No. 1 6 2 2 2 8" xfId="35137" xr:uid="{00000000-0005-0000-0000-00002F890000}"/>
    <cellStyle name="LS Input Table No. 1 6 2 2 2 9" xfId="35138" xr:uid="{00000000-0005-0000-0000-000030890000}"/>
    <cellStyle name="LS Input Table No. 1 6 2 2 3" xfId="35139" xr:uid="{00000000-0005-0000-0000-000031890000}"/>
    <cellStyle name="LS Input Table No. 1 6 2 2 4" xfId="35140" xr:uid="{00000000-0005-0000-0000-000032890000}"/>
    <cellStyle name="LS Input Table No. 1 6 2 2 5" xfId="35141" xr:uid="{00000000-0005-0000-0000-000033890000}"/>
    <cellStyle name="LS Input Table No. 1 6 2 2 6" xfId="35142" xr:uid="{00000000-0005-0000-0000-000034890000}"/>
    <cellStyle name="LS Input Table No. 1 6 2 2 7" xfId="35143" xr:uid="{00000000-0005-0000-0000-000035890000}"/>
    <cellStyle name="LS Input Table No. 1 6 2 2 8" xfId="35144" xr:uid="{00000000-0005-0000-0000-000036890000}"/>
    <cellStyle name="LS Input Table No. 1 6 2 2 9" xfId="35145" xr:uid="{00000000-0005-0000-0000-000037890000}"/>
    <cellStyle name="LS Input Table No. 1 6 2 3" xfId="35146" xr:uid="{00000000-0005-0000-0000-000038890000}"/>
    <cellStyle name="LS Input Table No. 1 6 2 3 2" xfId="35147" xr:uid="{00000000-0005-0000-0000-000039890000}"/>
    <cellStyle name="LS Input Table No. 1 6 2 3 3" xfId="35148" xr:uid="{00000000-0005-0000-0000-00003A890000}"/>
    <cellStyle name="LS Input Table No. 1 6 2 3 4" xfId="35149" xr:uid="{00000000-0005-0000-0000-00003B890000}"/>
    <cellStyle name="LS Input Table No. 1 6 2 3 5" xfId="35150" xr:uid="{00000000-0005-0000-0000-00003C890000}"/>
    <cellStyle name="LS Input Table No. 1 6 2 3 6" xfId="35151" xr:uid="{00000000-0005-0000-0000-00003D890000}"/>
    <cellStyle name="LS Input Table No. 1 6 2 3 7" xfId="35152" xr:uid="{00000000-0005-0000-0000-00003E890000}"/>
    <cellStyle name="LS Input Table No. 1 6 2 3 8" xfId="35153" xr:uid="{00000000-0005-0000-0000-00003F890000}"/>
    <cellStyle name="LS Input Table No. 1 6 2 3 9" xfId="35154" xr:uid="{00000000-0005-0000-0000-000040890000}"/>
    <cellStyle name="LS Input Table No. 1 6 2 4" xfId="35155" xr:uid="{00000000-0005-0000-0000-000041890000}"/>
    <cellStyle name="LS Input Table No. 1 6 2 5" xfId="35156" xr:uid="{00000000-0005-0000-0000-000042890000}"/>
    <cellStyle name="LS Input Table No. 1 6 2 6" xfId="35157" xr:uid="{00000000-0005-0000-0000-000043890000}"/>
    <cellStyle name="LS Input Table No. 1 6 2 7" xfId="35158" xr:uid="{00000000-0005-0000-0000-000044890000}"/>
    <cellStyle name="LS Input Table No. 1 6 2 8" xfId="35159" xr:uid="{00000000-0005-0000-0000-000045890000}"/>
    <cellStyle name="LS Input Table No. 1 6 2 9" xfId="35160" xr:uid="{00000000-0005-0000-0000-000046890000}"/>
    <cellStyle name="LS Input Table No. 1 6 3" xfId="35161" xr:uid="{00000000-0005-0000-0000-000047890000}"/>
    <cellStyle name="LS Input Table No. 1 6 3 10" xfId="35162" xr:uid="{00000000-0005-0000-0000-000048890000}"/>
    <cellStyle name="LS Input Table No. 1 6 3 2" xfId="35163" xr:uid="{00000000-0005-0000-0000-000049890000}"/>
    <cellStyle name="LS Input Table No. 1 6 3 2 2" xfId="35164" xr:uid="{00000000-0005-0000-0000-00004A890000}"/>
    <cellStyle name="LS Input Table No. 1 6 3 2 3" xfId="35165" xr:uid="{00000000-0005-0000-0000-00004B890000}"/>
    <cellStyle name="LS Input Table No. 1 6 3 2 4" xfId="35166" xr:uid="{00000000-0005-0000-0000-00004C890000}"/>
    <cellStyle name="LS Input Table No. 1 6 3 2 5" xfId="35167" xr:uid="{00000000-0005-0000-0000-00004D890000}"/>
    <cellStyle name="LS Input Table No. 1 6 3 2 6" xfId="35168" xr:uid="{00000000-0005-0000-0000-00004E890000}"/>
    <cellStyle name="LS Input Table No. 1 6 3 2 7" xfId="35169" xr:uid="{00000000-0005-0000-0000-00004F890000}"/>
    <cellStyle name="LS Input Table No. 1 6 3 2 8" xfId="35170" xr:uid="{00000000-0005-0000-0000-000050890000}"/>
    <cellStyle name="LS Input Table No. 1 6 3 2 9" xfId="35171" xr:uid="{00000000-0005-0000-0000-000051890000}"/>
    <cellStyle name="LS Input Table No. 1 6 3 3" xfId="35172" xr:uid="{00000000-0005-0000-0000-000052890000}"/>
    <cellStyle name="LS Input Table No. 1 6 3 4" xfId="35173" xr:uid="{00000000-0005-0000-0000-000053890000}"/>
    <cellStyle name="LS Input Table No. 1 6 3 5" xfId="35174" xr:uid="{00000000-0005-0000-0000-000054890000}"/>
    <cellStyle name="LS Input Table No. 1 6 3 6" xfId="35175" xr:uid="{00000000-0005-0000-0000-000055890000}"/>
    <cellStyle name="LS Input Table No. 1 6 3 7" xfId="35176" xr:uid="{00000000-0005-0000-0000-000056890000}"/>
    <cellStyle name="LS Input Table No. 1 6 3 8" xfId="35177" xr:uid="{00000000-0005-0000-0000-000057890000}"/>
    <cellStyle name="LS Input Table No. 1 6 3 9" xfId="35178" xr:uid="{00000000-0005-0000-0000-000058890000}"/>
    <cellStyle name="LS Input Table No. 1 6 4" xfId="35179" xr:uid="{00000000-0005-0000-0000-000059890000}"/>
    <cellStyle name="LS Input Table No. 1 6 4 2" xfId="35180" xr:uid="{00000000-0005-0000-0000-00005A890000}"/>
    <cellStyle name="LS Input Table No. 1 6 4 3" xfId="35181" xr:uid="{00000000-0005-0000-0000-00005B890000}"/>
    <cellStyle name="LS Input Table No. 1 6 4 4" xfId="35182" xr:uid="{00000000-0005-0000-0000-00005C890000}"/>
    <cellStyle name="LS Input Table No. 1 6 4 5" xfId="35183" xr:uid="{00000000-0005-0000-0000-00005D890000}"/>
    <cellStyle name="LS Input Table No. 1 6 4 6" xfId="35184" xr:uid="{00000000-0005-0000-0000-00005E890000}"/>
    <cellStyle name="LS Input Table No. 1 6 4 7" xfId="35185" xr:uid="{00000000-0005-0000-0000-00005F890000}"/>
    <cellStyle name="LS Input Table No. 1 6 4 8" xfId="35186" xr:uid="{00000000-0005-0000-0000-000060890000}"/>
    <cellStyle name="LS Input Table No. 1 6 4 9" xfId="35187" xr:uid="{00000000-0005-0000-0000-000061890000}"/>
    <cellStyle name="LS Input Table No. 1 6 5" xfId="35188" xr:uid="{00000000-0005-0000-0000-000062890000}"/>
    <cellStyle name="LS Input Table No. 1 6 6" xfId="35189" xr:uid="{00000000-0005-0000-0000-000063890000}"/>
    <cellStyle name="LS Input Table No. 1 6 7" xfId="35190" xr:uid="{00000000-0005-0000-0000-000064890000}"/>
    <cellStyle name="LS Input Table No. 1 6 8" xfId="35191" xr:uid="{00000000-0005-0000-0000-000065890000}"/>
    <cellStyle name="LS Input Table No. 1 6 9" xfId="35192" xr:uid="{00000000-0005-0000-0000-000066890000}"/>
    <cellStyle name="LS Input Table No. 1 7" xfId="35193" xr:uid="{00000000-0005-0000-0000-000067890000}"/>
    <cellStyle name="LS Input Table No. 1 7 10" xfId="35194" xr:uid="{00000000-0005-0000-0000-000068890000}"/>
    <cellStyle name="LS Input Table No. 1 7 11" xfId="35195" xr:uid="{00000000-0005-0000-0000-000069890000}"/>
    <cellStyle name="LS Input Table No. 1 7 12" xfId="35196" xr:uid="{00000000-0005-0000-0000-00006A890000}"/>
    <cellStyle name="LS Input Table No. 1 7 2" xfId="35197" xr:uid="{00000000-0005-0000-0000-00006B890000}"/>
    <cellStyle name="LS Input Table No. 1 7 2 10" xfId="35198" xr:uid="{00000000-0005-0000-0000-00006C890000}"/>
    <cellStyle name="LS Input Table No. 1 7 2 11" xfId="35199" xr:uid="{00000000-0005-0000-0000-00006D890000}"/>
    <cellStyle name="LS Input Table No. 1 7 2 2" xfId="35200" xr:uid="{00000000-0005-0000-0000-00006E890000}"/>
    <cellStyle name="LS Input Table No. 1 7 2 2 10" xfId="35201" xr:uid="{00000000-0005-0000-0000-00006F890000}"/>
    <cellStyle name="LS Input Table No. 1 7 2 2 2" xfId="35202" xr:uid="{00000000-0005-0000-0000-000070890000}"/>
    <cellStyle name="LS Input Table No. 1 7 2 2 2 2" xfId="35203" xr:uid="{00000000-0005-0000-0000-000071890000}"/>
    <cellStyle name="LS Input Table No. 1 7 2 2 2 3" xfId="35204" xr:uid="{00000000-0005-0000-0000-000072890000}"/>
    <cellStyle name="LS Input Table No. 1 7 2 2 2 4" xfId="35205" xr:uid="{00000000-0005-0000-0000-000073890000}"/>
    <cellStyle name="LS Input Table No. 1 7 2 2 2 5" xfId="35206" xr:uid="{00000000-0005-0000-0000-000074890000}"/>
    <cellStyle name="LS Input Table No. 1 7 2 2 2 6" xfId="35207" xr:uid="{00000000-0005-0000-0000-000075890000}"/>
    <cellStyle name="LS Input Table No. 1 7 2 2 2 7" xfId="35208" xr:uid="{00000000-0005-0000-0000-000076890000}"/>
    <cellStyle name="LS Input Table No. 1 7 2 2 2 8" xfId="35209" xr:uid="{00000000-0005-0000-0000-000077890000}"/>
    <cellStyle name="LS Input Table No. 1 7 2 2 2 9" xfId="35210" xr:uid="{00000000-0005-0000-0000-000078890000}"/>
    <cellStyle name="LS Input Table No. 1 7 2 2 3" xfId="35211" xr:uid="{00000000-0005-0000-0000-000079890000}"/>
    <cellStyle name="LS Input Table No. 1 7 2 2 4" xfId="35212" xr:uid="{00000000-0005-0000-0000-00007A890000}"/>
    <cellStyle name="LS Input Table No. 1 7 2 2 5" xfId="35213" xr:uid="{00000000-0005-0000-0000-00007B890000}"/>
    <cellStyle name="LS Input Table No. 1 7 2 2 6" xfId="35214" xr:uid="{00000000-0005-0000-0000-00007C890000}"/>
    <cellStyle name="LS Input Table No. 1 7 2 2 7" xfId="35215" xr:uid="{00000000-0005-0000-0000-00007D890000}"/>
    <cellStyle name="LS Input Table No. 1 7 2 2 8" xfId="35216" xr:uid="{00000000-0005-0000-0000-00007E890000}"/>
    <cellStyle name="LS Input Table No. 1 7 2 2 9" xfId="35217" xr:uid="{00000000-0005-0000-0000-00007F890000}"/>
    <cellStyle name="LS Input Table No. 1 7 2 3" xfId="35218" xr:uid="{00000000-0005-0000-0000-000080890000}"/>
    <cellStyle name="LS Input Table No. 1 7 2 3 2" xfId="35219" xr:uid="{00000000-0005-0000-0000-000081890000}"/>
    <cellStyle name="LS Input Table No. 1 7 2 3 3" xfId="35220" xr:uid="{00000000-0005-0000-0000-000082890000}"/>
    <cellStyle name="LS Input Table No. 1 7 2 3 4" xfId="35221" xr:uid="{00000000-0005-0000-0000-000083890000}"/>
    <cellStyle name="LS Input Table No. 1 7 2 3 5" xfId="35222" xr:uid="{00000000-0005-0000-0000-000084890000}"/>
    <cellStyle name="LS Input Table No. 1 7 2 3 6" xfId="35223" xr:uid="{00000000-0005-0000-0000-000085890000}"/>
    <cellStyle name="LS Input Table No. 1 7 2 3 7" xfId="35224" xr:uid="{00000000-0005-0000-0000-000086890000}"/>
    <cellStyle name="LS Input Table No. 1 7 2 3 8" xfId="35225" xr:uid="{00000000-0005-0000-0000-000087890000}"/>
    <cellStyle name="LS Input Table No. 1 7 2 3 9" xfId="35226" xr:uid="{00000000-0005-0000-0000-000088890000}"/>
    <cellStyle name="LS Input Table No. 1 7 2 4" xfId="35227" xr:uid="{00000000-0005-0000-0000-000089890000}"/>
    <cellStyle name="LS Input Table No. 1 7 2 5" xfId="35228" xr:uid="{00000000-0005-0000-0000-00008A890000}"/>
    <cellStyle name="LS Input Table No. 1 7 2 6" xfId="35229" xr:uid="{00000000-0005-0000-0000-00008B890000}"/>
    <cellStyle name="LS Input Table No. 1 7 2 7" xfId="35230" xr:uid="{00000000-0005-0000-0000-00008C890000}"/>
    <cellStyle name="LS Input Table No. 1 7 2 8" xfId="35231" xr:uid="{00000000-0005-0000-0000-00008D890000}"/>
    <cellStyle name="LS Input Table No. 1 7 2 9" xfId="35232" xr:uid="{00000000-0005-0000-0000-00008E890000}"/>
    <cellStyle name="LS Input Table No. 1 7 3" xfId="35233" xr:uid="{00000000-0005-0000-0000-00008F890000}"/>
    <cellStyle name="LS Input Table No. 1 7 3 10" xfId="35234" xr:uid="{00000000-0005-0000-0000-000090890000}"/>
    <cellStyle name="LS Input Table No. 1 7 3 2" xfId="35235" xr:uid="{00000000-0005-0000-0000-000091890000}"/>
    <cellStyle name="LS Input Table No. 1 7 3 2 2" xfId="35236" xr:uid="{00000000-0005-0000-0000-000092890000}"/>
    <cellStyle name="LS Input Table No. 1 7 3 2 3" xfId="35237" xr:uid="{00000000-0005-0000-0000-000093890000}"/>
    <cellStyle name="LS Input Table No. 1 7 3 2 4" xfId="35238" xr:uid="{00000000-0005-0000-0000-000094890000}"/>
    <cellStyle name="LS Input Table No. 1 7 3 2 5" xfId="35239" xr:uid="{00000000-0005-0000-0000-000095890000}"/>
    <cellStyle name="LS Input Table No. 1 7 3 2 6" xfId="35240" xr:uid="{00000000-0005-0000-0000-000096890000}"/>
    <cellStyle name="LS Input Table No. 1 7 3 2 7" xfId="35241" xr:uid="{00000000-0005-0000-0000-000097890000}"/>
    <cellStyle name="LS Input Table No. 1 7 3 2 8" xfId="35242" xr:uid="{00000000-0005-0000-0000-000098890000}"/>
    <cellStyle name="LS Input Table No. 1 7 3 2 9" xfId="35243" xr:uid="{00000000-0005-0000-0000-000099890000}"/>
    <cellStyle name="LS Input Table No. 1 7 3 3" xfId="35244" xr:uid="{00000000-0005-0000-0000-00009A890000}"/>
    <cellStyle name="LS Input Table No. 1 7 3 4" xfId="35245" xr:uid="{00000000-0005-0000-0000-00009B890000}"/>
    <cellStyle name="LS Input Table No. 1 7 3 5" xfId="35246" xr:uid="{00000000-0005-0000-0000-00009C890000}"/>
    <cellStyle name="LS Input Table No. 1 7 3 6" xfId="35247" xr:uid="{00000000-0005-0000-0000-00009D890000}"/>
    <cellStyle name="LS Input Table No. 1 7 3 7" xfId="35248" xr:uid="{00000000-0005-0000-0000-00009E890000}"/>
    <cellStyle name="LS Input Table No. 1 7 3 8" xfId="35249" xr:uid="{00000000-0005-0000-0000-00009F890000}"/>
    <cellStyle name="LS Input Table No. 1 7 3 9" xfId="35250" xr:uid="{00000000-0005-0000-0000-0000A0890000}"/>
    <cellStyle name="LS Input Table No. 1 7 4" xfId="35251" xr:uid="{00000000-0005-0000-0000-0000A1890000}"/>
    <cellStyle name="LS Input Table No. 1 7 4 2" xfId="35252" xr:uid="{00000000-0005-0000-0000-0000A2890000}"/>
    <cellStyle name="LS Input Table No. 1 7 4 3" xfId="35253" xr:uid="{00000000-0005-0000-0000-0000A3890000}"/>
    <cellStyle name="LS Input Table No. 1 7 4 4" xfId="35254" xr:uid="{00000000-0005-0000-0000-0000A4890000}"/>
    <cellStyle name="LS Input Table No. 1 7 4 5" xfId="35255" xr:uid="{00000000-0005-0000-0000-0000A5890000}"/>
    <cellStyle name="LS Input Table No. 1 7 4 6" xfId="35256" xr:uid="{00000000-0005-0000-0000-0000A6890000}"/>
    <cellStyle name="LS Input Table No. 1 7 4 7" xfId="35257" xr:uid="{00000000-0005-0000-0000-0000A7890000}"/>
    <cellStyle name="LS Input Table No. 1 7 4 8" xfId="35258" xr:uid="{00000000-0005-0000-0000-0000A8890000}"/>
    <cellStyle name="LS Input Table No. 1 7 4 9" xfId="35259" xr:uid="{00000000-0005-0000-0000-0000A9890000}"/>
    <cellStyle name="LS Input Table No. 1 7 5" xfId="35260" xr:uid="{00000000-0005-0000-0000-0000AA890000}"/>
    <cellStyle name="LS Input Table No. 1 7 6" xfId="35261" xr:uid="{00000000-0005-0000-0000-0000AB890000}"/>
    <cellStyle name="LS Input Table No. 1 7 7" xfId="35262" xr:uid="{00000000-0005-0000-0000-0000AC890000}"/>
    <cellStyle name="LS Input Table No. 1 7 8" xfId="35263" xr:uid="{00000000-0005-0000-0000-0000AD890000}"/>
    <cellStyle name="LS Input Table No. 1 7 9" xfId="35264" xr:uid="{00000000-0005-0000-0000-0000AE890000}"/>
    <cellStyle name="LS Input Table No. 1 8" xfId="35265" xr:uid="{00000000-0005-0000-0000-0000AF890000}"/>
    <cellStyle name="LS Input Table No. 1 8 10" xfId="35266" xr:uid="{00000000-0005-0000-0000-0000B0890000}"/>
    <cellStyle name="LS Input Table No. 1 8 11" xfId="35267" xr:uid="{00000000-0005-0000-0000-0000B1890000}"/>
    <cellStyle name="LS Input Table No. 1 8 12" xfId="35268" xr:uid="{00000000-0005-0000-0000-0000B2890000}"/>
    <cellStyle name="LS Input Table No. 1 8 2" xfId="35269" xr:uid="{00000000-0005-0000-0000-0000B3890000}"/>
    <cellStyle name="LS Input Table No. 1 8 2 10" xfId="35270" xr:uid="{00000000-0005-0000-0000-0000B4890000}"/>
    <cellStyle name="LS Input Table No. 1 8 2 11" xfId="35271" xr:uid="{00000000-0005-0000-0000-0000B5890000}"/>
    <cellStyle name="LS Input Table No. 1 8 2 2" xfId="35272" xr:uid="{00000000-0005-0000-0000-0000B6890000}"/>
    <cellStyle name="LS Input Table No. 1 8 2 2 10" xfId="35273" xr:uid="{00000000-0005-0000-0000-0000B7890000}"/>
    <cellStyle name="LS Input Table No. 1 8 2 2 2" xfId="35274" xr:uid="{00000000-0005-0000-0000-0000B8890000}"/>
    <cellStyle name="LS Input Table No. 1 8 2 2 2 2" xfId="35275" xr:uid="{00000000-0005-0000-0000-0000B9890000}"/>
    <cellStyle name="LS Input Table No. 1 8 2 2 2 3" xfId="35276" xr:uid="{00000000-0005-0000-0000-0000BA890000}"/>
    <cellStyle name="LS Input Table No. 1 8 2 2 2 4" xfId="35277" xr:uid="{00000000-0005-0000-0000-0000BB890000}"/>
    <cellStyle name="LS Input Table No. 1 8 2 2 2 5" xfId="35278" xr:uid="{00000000-0005-0000-0000-0000BC890000}"/>
    <cellStyle name="LS Input Table No. 1 8 2 2 2 6" xfId="35279" xr:uid="{00000000-0005-0000-0000-0000BD890000}"/>
    <cellStyle name="LS Input Table No. 1 8 2 2 2 7" xfId="35280" xr:uid="{00000000-0005-0000-0000-0000BE890000}"/>
    <cellStyle name="LS Input Table No. 1 8 2 2 2 8" xfId="35281" xr:uid="{00000000-0005-0000-0000-0000BF890000}"/>
    <cellStyle name="LS Input Table No. 1 8 2 2 2 9" xfId="35282" xr:uid="{00000000-0005-0000-0000-0000C0890000}"/>
    <cellStyle name="LS Input Table No. 1 8 2 2 3" xfId="35283" xr:uid="{00000000-0005-0000-0000-0000C1890000}"/>
    <cellStyle name="LS Input Table No. 1 8 2 2 4" xfId="35284" xr:uid="{00000000-0005-0000-0000-0000C2890000}"/>
    <cellStyle name="LS Input Table No. 1 8 2 2 5" xfId="35285" xr:uid="{00000000-0005-0000-0000-0000C3890000}"/>
    <cellStyle name="LS Input Table No. 1 8 2 2 6" xfId="35286" xr:uid="{00000000-0005-0000-0000-0000C4890000}"/>
    <cellStyle name="LS Input Table No. 1 8 2 2 7" xfId="35287" xr:uid="{00000000-0005-0000-0000-0000C5890000}"/>
    <cellStyle name="LS Input Table No. 1 8 2 2 8" xfId="35288" xr:uid="{00000000-0005-0000-0000-0000C6890000}"/>
    <cellStyle name="LS Input Table No. 1 8 2 2 9" xfId="35289" xr:uid="{00000000-0005-0000-0000-0000C7890000}"/>
    <cellStyle name="LS Input Table No. 1 8 2 3" xfId="35290" xr:uid="{00000000-0005-0000-0000-0000C8890000}"/>
    <cellStyle name="LS Input Table No. 1 8 2 3 2" xfId="35291" xr:uid="{00000000-0005-0000-0000-0000C9890000}"/>
    <cellStyle name="LS Input Table No. 1 8 2 3 3" xfId="35292" xr:uid="{00000000-0005-0000-0000-0000CA890000}"/>
    <cellStyle name="LS Input Table No. 1 8 2 3 4" xfId="35293" xr:uid="{00000000-0005-0000-0000-0000CB890000}"/>
    <cellStyle name="LS Input Table No. 1 8 2 3 5" xfId="35294" xr:uid="{00000000-0005-0000-0000-0000CC890000}"/>
    <cellStyle name="LS Input Table No. 1 8 2 3 6" xfId="35295" xr:uid="{00000000-0005-0000-0000-0000CD890000}"/>
    <cellStyle name="LS Input Table No. 1 8 2 3 7" xfId="35296" xr:uid="{00000000-0005-0000-0000-0000CE890000}"/>
    <cellStyle name="LS Input Table No. 1 8 2 3 8" xfId="35297" xr:uid="{00000000-0005-0000-0000-0000CF890000}"/>
    <cellStyle name="LS Input Table No. 1 8 2 3 9" xfId="35298" xr:uid="{00000000-0005-0000-0000-0000D0890000}"/>
    <cellStyle name="LS Input Table No. 1 8 2 4" xfId="35299" xr:uid="{00000000-0005-0000-0000-0000D1890000}"/>
    <cellStyle name="LS Input Table No. 1 8 2 5" xfId="35300" xr:uid="{00000000-0005-0000-0000-0000D2890000}"/>
    <cellStyle name="LS Input Table No. 1 8 2 6" xfId="35301" xr:uid="{00000000-0005-0000-0000-0000D3890000}"/>
    <cellStyle name="LS Input Table No. 1 8 2 7" xfId="35302" xr:uid="{00000000-0005-0000-0000-0000D4890000}"/>
    <cellStyle name="LS Input Table No. 1 8 2 8" xfId="35303" xr:uid="{00000000-0005-0000-0000-0000D5890000}"/>
    <cellStyle name="LS Input Table No. 1 8 2 9" xfId="35304" xr:uid="{00000000-0005-0000-0000-0000D6890000}"/>
    <cellStyle name="LS Input Table No. 1 8 3" xfId="35305" xr:uid="{00000000-0005-0000-0000-0000D7890000}"/>
    <cellStyle name="LS Input Table No. 1 8 3 10" xfId="35306" xr:uid="{00000000-0005-0000-0000-0000D8890000}"/>
    <cellStyle name="LS Input Table No. 1 8 3 2" xfId="35307" xr:uid="{00000000-0005-0000-0000-0000D9890000}"/>
    <cellStyle name="LS Input Table No. 1 8 3 2 2" xfId="35308" xr:uid="{00000000-0005-0000-0000-0000DA890000}"/>
    <cellStyle name="LS Input Table No. 1 8 3 2 3" xfId="35309" xr:uid="{00000000-0005-0000-0000-0000DB890000}"/>
    <cellStyle name="LS Input Table No. 1 8 3 2 4" xfId="35310" xr:uid="{00000000-0005-0000-0000-0000DC890000}"/>
    <cellStyle name="LS Input Table No. 1 8 3 2 5" xfId="35311" xr:uid="{00000000-0005-0000-0000-0000DD890000}"/>
    <cellStyle name="LS Input Table No. 1 8 3 2 6" xfId="35312" xr:uid="{00000000-0005-0000-0000-0000DE890000}"/>
    <cellStyle name="LS Input Table No. 1 8 3 2 7" xfId="35313" xr:uid="{00000000-0005-0000-0000-0000DF890000}"/>
    <cellStyle name="LS Input Table No. 1 8 3 2 8" xfId="35314" xr:uid="{00000000-0005-0000-0000-0000E0890000}"/>
    <cellStyle name="LS Input Table No. 1 8 3 2 9" xfId="35315" xr:uid="{00000000-0005-0000-0000-0000E1890000}"/>
    <cellStyle name="LS Input Table No. 1 8 3 3" xfId="35316" xr:uid="{00000000-0005-0000-0000-0000E2890000}"/>
    <cellStyle name="LS Input Table No. 1 8 3 4" xfId="35317" xr:uid="{00000000-0005-0000-0000-0000E3890000}"/>
    <cellStyle name="LS Input Table No. 1 8 3 5" xfId="35318" xr:uid="{00000000-0005-0000-0000-0000E4890000}"/>
    <cellStyle name="LS Input Table No. 1 8 3 6" xfId="35319" xr:uid="{00000000-0005-0000-0000-0000E5890000}"/>
    <cellStyle name="LS Input Table No. 1 8 3 7" xfId="35320" xr:uid="{00000000-0005-0000-0000-0000E6890000}"/>
    <cellStyle name="LS Input Table No. 1 8 3 8" xfId="35321" xr:uid="{00000000-0005-0000-0000-0000E7890000}"/>
    <cellStyle name="LS Input Table No. 1 8 3 9" xfId="35322" xr:uid="{00000000-0005-0000-0000-0000E8890000}"/>
    <cellStyle name="LS Input Table No. 1 8 4" xfId="35323" xr:uid="{00000000-0005-0000-0000-0000E9890000}"/>
    <cellStyle name="LS Input Table No. 1 8 4 2" xfId="35324" xr:uid="{00000000-0005-0000-0000-0000EA890000}"/>
    <cellStyle name="LS Input Table No. 1 8 4 3" xfId="35325" xr:uid="{00000000-0005-0000-0000-0000EB890000}"/>
    <cellStyle name="LS Input Table No. 1 8 4 4" xfId="35326" xr:uid="{00000000-0005-0000-0000-0000EC890000}"/>
    <cellStyle name="LS Input Table No. 1 8 4 5" xfId="35327" xr:uid="{00000000-0005-0000-0000-0000ED890000}"/>
    <cellStyle name="LS Input Table No. 1 8 4 6" xfId="35328" xr:uid="{00000000-0005-0000-0000-0000EE890000}"/>
    <cellStyle name="LS Input Table No. 1 8 4 7" xfId="35329" xr:uid="{00000000-0005-0000-0000-0000EF890000}"/>
    <cellStyle name="LS Input Table No. 1 8 4 8" xfId="35330" xr:uid="{00000000-0005-0000-0000-0000F0890000}"/>
    <cellStyle name="LS Input Table No. 1 8 4 9" xfId="35331" xr:uid="{00000000-0005-0000-0000-0000F1890000}"/>
    <cellStyle name="LS Input Table No. 1 8 5" xfId="35332" xr:uid="{00000000-0005-0000-0000-0000F2890000}"/>
    <cellStyle name="LS Input Table No. 1 8 6" xfId="35333" xr:uid="{00000000-0005-0000-0000-0000F3890000}"/>
    <cellStyle name="LS Input Table No. 1 8 7" xfId="35334" xr:uid="{00000000-0005-0000-0000-0000F4890000}"/>
    <cellStyle name="LS Input Table No. 1 8 8" xfId="35335" xr:uid="{00000000-0005-0000-0000-0000F5890000}"/>
    <cellStyle name="LS Input Table No. 1 8 9" xfId="35336" xr:uid="{00000000-0005-0000-0000-0000F6890000}"/>
    <cellStyle name="LS Input Table No. 1 9" xfId="35337" xr:uid="{00000000-0005-0000-0000-0000F7890000}"/>
    <cellStyle name="LS Input Table No. 1 9 10" xfId="35338" xr:uid="{00000000-0005-0000-0000-0000F8890000}"/>
    <cellStyle name="LS Input Table No. 1 9 11" xfId="35339" xr:uid="{00000000-0005-0000-0000-0000F9890000}"/>
    <cellStyle name="LS Input Table No. 1 9 12" xfId="35340" xr:uid="{00000000-0005-0000-0000-0000FA890000}"/>
    <cellStyle name="LS Input Table No. 1 9 2" xfId="35341" xr:uid="{00000000-0005-0000-0000-0000FB890000}"/>
    <cellStyle name="LS Input Table No. 1 9 2 10" xfId="35342" xr:uid="{00000000-0005-0000-0000-0000FC890000}"/>
    <cellStyle name="LS Input Table No. 1 9 2 11" xfId="35343" xr:uid="{00000000-0005-0000-0000-0000FD890000}"/>
    <cellStyle name="LS Input Table No. 1 9 2 2" xfId="35344" xr:uid="{00000000-0005-0000-0000-0000FE890000}"/>
    <cellStyle name="LS Input Table No. 1 9 2 2 10" xfId="35345" xr:uid="{00000000-0005-0000-0000-0000FF890000}"/>
    <cellStyle name="LS Input Table No. 1 9 2 2 2" xfId="35346" xr:uid="{00000000-0005-0000-0000-0000008A0000}"/>
    <cellStyle name="LS Input Table No. 1 9 2 2 2 2" xfId="35347" xr:uid="{00000000-0005-0000-0000-0000018A0000}"/>
    <cellStyle name="LS Input Table No. 1 9 2 2 2 3" xfId="35348" xr:uid="{00000000-0005-0000-0000-0000028A0000}"/>
    <cellStyle name="LS Input Table No. 1 9 2 2 2 4" xfId="35349" xr:uid="{00000000-0005-0000-0000-0000038A0000}"/>
    <cellStyle name="LS Input Table No. 1 9 2 2 2 5" xfId="35350" xr:uid="{00000000-0005-0000-0000-0000048A0000}"/>
    <cellStyle name="LS Input Table No. 1 9 2 2 2 6" xfId="35351" xr:uid="{00000000-0005-0000-0000-0000058A0000}"/>
    <cellStyle name="LS Input Table No. 1 9 2 2 2 7" xfId="35352" xr:uid="{00000000-0005-0000-0000-0000068A0000}"/>
    <cellStyle name="LS Input Table No. 1 9 2 2 2 8" xfId="35353" xr:uid="{00000000-0005-0000-0000-0000078A0000}"/>
    <cellStyle name="LS Input Table No. 1 9 2 2 2 9" xfId="35354" xr:uid="{00000000-0005-0000-0000-0000088A0000}"/>
    <cellStyle name="LS Input Table No. 1 9 2 2 3" xfId="35355" xr:uid="{00000000-0005-0000-0000-0000098A0000}"/>
    <cellStyle name="LS Input Table No. 1 9 2 2 4" xfId="35356" xr:uid="{00000000-0005-0000-0000-00000A8A0000}"/>
    <cellStyle name="LS Input Table No. 1 9 2 2 5" xfId="35357" xr:uid="{00000000-0005-0000-0000-00000B8A0000}"/>
    <cellStyle name="LS Input Table No. 1 9 2 2 6" xfId="35358" xr:uid="{00000000-0005-0000-0000-00000C8A0000}"/>
    <cellStyle name="LS Input Table No. 1 9 2 2 7" xfId="35359" xr:uid="{00000000-0005-0000-0000-00000D8A0000}"/>
    <cellStyle name="LS Input Table No. 1 9 2 2 8" xfId="35360" xr:uid="{00000000-0005-0000-0000-00000E8A0000}"/>
    <cellStyle name="LS Input Table No. 1 9 2 2 9" xfId="35361" xr:uid="{00000000-0005-0000-0000-00000F8A0000}"/>
    <cellStyle name="LS Input Table No. 1 9 2 3" xfId="35362" xr:uid="{00000000-0005-0000-0000-0000108A0000}"/>
    <cellStyle name="LS Input Table No. 1 9 2 3 2" xfId="35363" xr:uid="{00000000-0005-0000-0000-0000118A0000}"/>
    <cellStyle name="LS Input Table No. 1 9 2 3 3" xfId="35364" xr:uid="{00000000-0005-0000-0000-0000128A0000}"/>
    <cellStyle name="LS Input Table No. 1 9 2 3 4" xfId="35365" xr:uid="{00000000-0005-0000-0000-0000138A0000}"/>
    <cellStyle name="LS Input Table No. 1 9 2 3 5" xfId="35366" xr:uid="{00000000-0005-0000-0000-0000148A0000}"/>
    <cellStyle name="LS Input Table No. 1 9 2 3 6" xfId="35367" xr:uid="{00000000-0005-0000-0000-0000158A0000}"/>
    <cellStyle name="LS Input Table No. 1 9 2 3 7" xfId="35368" xr:uid="{00000000-0005-0000-0000-0000168A0000}"/>
    <cellStyle name="LS Input Table No. 1 9 2 3 8" xfId="35369" xr:uid="{00000000-0005-0000-0000-0000178A0000}"/>
    <cellStyle name="LS Input Table No. 1 9 2 3 9" xfId="35370" xr:uid="{00000000-0005-0000-0000-0000188A0000}"/>
    <cellStyle name="LS Input Table No. 1 9 2 4" xfId="35371" xr:uid="{00000000-0005-0000-0000-0000198A0000}"/>
    <cellStyle name="LS Input Table No. 1 9 2 5" xfId="35372" xr:uid="{00000000-0005-0000-0000-00001A8A0000}"/>
    <cellStyle name="LS Input Table No. 1 9 2 6" xfId="35373" xr:uid="{00000000-0005-0000-0000-00001B8A0000}"/>
    <cellStyle name="LS Input Table No. 1 9 2 7" xfId="35374" xr:uid="{00000000-0005-0000-0000-00001C8A0000}"/>
    <cellStyle name="LS Input Table No. 1 9 2 8" xfId="35375" xr:uid="{00000000-0005-0000-0000-00001D8A0000}"/>
    <cellStyle name="LS Input Table No. 1 9 2 9" xfId="35376" xr:uid="{00000000-0005-0000-0000-00001E8A0000}"/>
    <cellStyle name="LS Input Table No. 1 9 3" xfId="35377" xr:uid="{00000000-0005-0000-0000-00001F8A0000}"/>
    <cellStyle name="LS Input Table No. 1 9 3 10" xfId="35378" xr:uid="{00000000-0005-0000-0000-0000208A0000}"/>
    <cellStyle name="LS Input Table No. 1 9 3 2" xfId="35379" xr:uid="{00000000-0005-0000-0000-0000218A0000}"/>
    <cellStyle name="LS Input Table No. 1 9 3 2 2" xfId="35380" xr:uid="{00000000-0005-0000-0000-0000228A0000}"/>
    <cellStyle name="LS Input Table No. 1 9 3 2 3" xfId="35381" xr:uid="{00000000-0005-0000-0000-0000238A0000}"/>
    <cellStyle name="LS Input Table No. 1 9 3 2 4" xfId="35382" xr:uid="{00000000-0005-0000-0000-0000248A0000}"/>
    <cellStyle name="LS Input Table No. 1 9 3 2 5" xfId="35383" xr:uid="{00000000-0005-0000-0000-0000258A0000}"/>
    <cellStyle name="LS Input Table No. 1 9 3 2 6" xfId="35384" xr:uid="{00000000-0005-0000-0000-0000268A0000}"/>
    <cellStyle name="LS Input Table No. 1 9 3 2 7" xfId="35385" xr:uid="{00000000-0005-0000-0000-0000278A0000}"/>
    <cellStyle name="LS Input Table No. 1 9 3 2 8" xfId="35386" xr:uid="{00000000-0005-0000-0000-0000288A0000}"/>
    <cellStyle name="LS Input Table No. 1 9 3 2 9" xfId="35387" xr:uid="{00000000-0005-0000-0000-0000298A0000}"/>
    <cellStyle name="LS Input Table No. 1 9 3 3" xfId="35388" xr:uid="{00000000-0005-0000-0000-00002A8A0000}"/>
    <cellStyle name="LS Input Table No. 1 9 3 4" xfId="35389" xr:uid="{00000000-0005-0000-0000-00002B8A0000}"/>
    <cellStyle name="LS Input Table No. 1 9 3 5" xfId="35390" xr:uid="{00000000-0005-0000-0000-00002C8A0000}"/>
    <cellStyle name="LS Input Table No. 1 9 3 6" xfId="35391" xr:uid="{00000000-0005-0000-0000-00002D8A0000}"/>
    <cellStyle name="LS Input Table No. 1 9 3 7" xfId="35392" xr:uid="{00000000-0005-0000-0000-00002E8A0000}"/>
    <cellStyle name="LS Input Table No. 1 9 3 8" xfId="35393" xr:uid="{00000000-0005-0000-0000-00002F8A0000}"/>
    <cellStyle name="LS Input Table No. 1 9 3 9" xfId="35394" xr:uid="{00000000-0005-0000-0000-0000308A0000}"/>
    <cellStyle name="LS Input Table No. 1 9 4" xfId="35395" xr:uid="{00000000-0005-0000-0000-0000318A0000}"/>
    <cellStyle name="LS Input Table No. 1 9 4 2" xfId="35396" xr:uid="{00000000-0005-0000-0000-0000328A0000}"/>
    <cellStyle name="LS Input Table No. 1 9 4 3" xfId="35397" xr:uid="{00000000-0005-0000-0000-0000338A0000}"/>
    <cellStyle name="LS Input Table No. 1 9 4 4" xfId="35398" xr:uid="{00000000-0005-0000-0000-0000348A0000}"/>
    <cellStyle name="LS Input Table No. 1 9 4 5" xfId="35399" xr:uid="{00000000-0005-0000-0000-0000358A0000}"/>
    <cellStyle name="LS Input Table No. 1 9 4 6" xfId="35400" xr:uid="{00000000-0005-0000-0000-0000368A0000}"/>
    <cellStyle name="LS Input Table No. 1 9 4 7" xfId="35401" xr:uid="{00000000-0005-0000-0000-0000378A0000}"/>
    <cellStyle name="LS Input Table No. 1 9 4 8" xfId="35402" xr:uid="{00000000-0005-0000-0000-0000388A0000}"/>
    <cellStyle name="LS Input Table No. 1 9 4 9" xfId="35403" xr:uid="{00000000-0005-0000-0000-0000398A0000}"/>
    <cellStyle name="LS Input Table No. 1 9 5" xfId="35404" xr:uid="{00000000-0005-0000-0000-00003A8A0000}"/>
    <cellStyle name="LS Input Table No. 1 9 6" xfId="35405" xr:uid="{00000000-0005-0000-0000-00003B8A0000}"/>
    <cellStyle name="LS Input Table No. 1 9 7" xfId="35406" xr:uid="{00000000-0005-0000-0000-00003C8A0000}"/>
    <cellStyle name="LS Input Table No. 1 9 8" xfId="35407" xr:uid="{00000000-0005-0000-0000-00003D8A0000}"/>
    <cellStyle name="LS Input Table No. 1 9 9" xfId="35408" xr:uid="{00000000-0005-0000-0000-00003E8A0000}"/>
    <cellStyle name="LS Output Table No. 2+" xfId="35409" xr:uid="{00000000-0005-0000-0000-00003F8A0000}"/>
    <cellStyle name="LS Output Table No. 2+ 10" xfId="35410" xr:uid="{00000000-0005-0000-0000-0000408A0000}"/>
    <cellStyle name="LS Output Table No. 2+ 10 10" xfId="35411" xr:uid="{00000000-0005-0000-0000-0000418A0000}"/>
    <cellStyle name="LS Output Table No. 2+ 10 11" xfId="35412" xr:uid="{00000000-0005-0000-0000-0000428A0000}"/>
    <cellStyle name="LS Output Table No. 2+ 10 2" xfId="35413" xr:uid="{00000000-0005-0000-0000-0000438A0000}"/>
    <cellStyle name="LS Output Table No. 2+ 10 2 10" xfId="35414" xr:uid="{00000000-0005-0000-0000-0000448A0000}"/>
    <cellStyle name="LS Output Table No. 2+ 10 2 2" xfId="35415" xr:uid="{00000000-0005-0000-0000-0000458A0000}"/>
    <cellStyle name="LS Output Table No. 2+ 10 2 2 2" xfId="35416" xr:uid="{00000000-0005-0000-0000-0000468A0000}"/>
    <cellStyle name="LS Output Table No. 2+ 10 2 2 3" xfId="35417" xr:uid="{00000000-0005-0000-0000-0000478A0000}"/>
    <cellStyle name="LS Output Table No. 2+ 10 2 2 4" xfId="35418" xr:uid="{00000000-0005-0000-0000-0000488A0000}"/>
    <cellStyle name="LS Output Table No. 2+ 10 2 2 5" xfId="35419" xr:uid="{00000000-0005-0000-0000-0000498A0000}"/>
    <cellStyle name="LS Output Table No. 2+ 10 2 2 6" xfId="35420" xr:uid="{00000000-0005-0000-0000-00004A8A0000}"/>
    <cellStyle name="LS Output Table No. 2+ 10 2 2 7" xfId="35421" xr:uid="{00000000-0005-0000-0000-00004B8A0000}"/>
    <cellStyle name="LS Output Table No. 2+ 10 2 2 8" xfId="35422" xr:uid="{00000000-0005-0000-0000-00004C8A0000}"/>
    <cellStyle name="LS Output Table No. 2+ 10 2 2 9" xfId="35423" xr:uid="{00000000-0005-0000-0000-00004D8A0000}"/>
    <cellStyle name="LS Output Table No. 2+ 10 2 3" xfId="35424" xr:uid="{00000000-0005-0000-0000-00004E8A0000}"/>
    <cellStyle name="LS Output Table No. 2+ 10 2 4" xfId="35425" xr:uid="{00000000-0005-0000-0000-00004F8A0000}"/>
    <cellStyle name="LS Output Table No. 2+ 10 2 5" xfId="35426" xr:uid="{00000000-0005-0000-0000-0000508A0000}"/>
    <cellStyle name="LS Output Table No. 2+ 10 2 6" xfId="35427" xr:uid="{00000000-0005-0000-0000-0000518A0000}"/>
    <cellStyle name="LS Output Table No. 2+ 10 2 7" xfId="35428" xr:uid="{00000000-0005-0000-0000-0000528A0000}"/>
    <cellStyle name="LS Output Table No. 2+ 10 2 8" xfId="35429" xr:uid="{00000000-0005-0000-0000-0000538A0000}"/>
    <cellStyle name="LS Output Table No. 2+ 10 2 9" xfId="35430" xr:uid="{00000000-0005-0000-0000-0000548A0000}"/>
    <cellStyle name="LS Output Table No. 2+ 10 3" xfId="35431" xr:uid="{00000000-0005-0000-0000-0000558A0000}"/>
    <cellStyle name="LS Output Table No. 2+ 10 3 2" xfId="35432" xr:uid="{00000000-0005-0000-0000-0000568A0000}"/>
    <cellStyle name="LS Output Table No. 2+ 10 3 3" xfId="35433" xr:uid="{00000000-0005-0000-0000-0000578A0000}"/>
    <cellStyle name="LS Output Table No. 2+ 10 3 4" xfId="35434" xr:uid="{00000000-0005-0000-0000-0000588A0000}"/>
    <cellStyle name="LS Output Table No. 2+ 10 3 5" xfId="35435" xr:uid="{00000000-0005-0000-0000-0000598A0000}"/>
    <cellStyle name="LS Output Table No. 2+ 10 3 6" xfId="35436" xr:uid="{00000000-0005-0000-0000-00005A8A0000}"/>
    <cellStyle name="LS Output Table No. 2+ 10 3 7" xfId="35437" xr:uid="{00000000-0005-0000-0000-00005B8A0000}"/>
    <cellStyle name="LS Output Table No. 2+ 10 3 8" xfId="35438" xr:uid="{00000000-0005-0000-0000-00005C8A0000}"/>
    <cellStyle name="LS Output Table No. 2+ 10 3 9" xfId="35439" xr:uid="{00000000-0005-0000-0000-00005D8A0000}"/>
    <cellStyle name="LS Output Table No. 2+ 10 4" xfId="35440" xr:uid="{00000000-0005-0000-0000-00005E8A0000}"/>
    <cellStyle name="LS Output Table No. 2+ 10 5" xfId="35441" xr:uid="{00000000-0005-0000-0000-00005F8A0000}"/>
    <cellStyle name="LS Output Table No. 2+ 10 6" xfId="35442" xr:uid="{00000000-0005-0000-0000-0000608A0000}"/>
    <cellStyle name="LS Output Table No. 2+ 10 7" xfId="35443" xr:uid="{00000000-0005-0000-0000-0000618A0000}"/>
    <cellStyle name="LS Output Table No. 2+ 10 8" xfId="35444" xr:uid="{00000000-0005-0000-0000-0000628A0000}"/>
    <cellStyle name="LS Output Table No. 2+ 10 9" xfId="35445" xr:uid="{00000000-0005-0000-0000-0000638A0000}"/>
    <cellStyle name="LS Output Table No. 2+ 11" xfId="35446" xr:uid="{00000000-0005-0000-0000-0000648A0000}"/>
    <cellStyle name="LS Output Table No. 2+ 11 10" xfId="35447" xr:uid="{00000000-0005-0000-0000-0000658A0000}"/>
    <cellStyle name="LS Output Table No. 2+ 11 11" xfId="35448" xr:uid="{00000000-0005-0000-0000-0000668A0000}"/>
    <cellStyle name="LS Output Table No. 2+ 11 2" xfId="35449" xr:uid="{00000000-0005-0000-0000-0000678A0000}"/>
    <cellStyle name="LS Output Table No. 2+ 11 2 10" xfId="35450" xr:uid="{00000000-0005-0000-0000-0000688A0000}"/>
    <cellStyle name="LS Output Table No. 2+ 11 2 2" xfId="35451" xr:uid="{00000000-0005-0000-0000-0000698A0000}"/>
    <cellStyle name="LS Output Table No. 2+ 11 2 2 2" xfId="35452" xr:uid="{00000000-0005-0000-0000-00006A8A0000}"/>
    <cellStyle name="LS Output Table No. 2+ 11 2 2 3" xfId="35453" xr:uid="{00000000-0005-0000-0000-00006B8A0000}"/>
    <cellStyle name="LS Output Table No. 2+ 11 2 2 4" xfId="35454" xr:uid="{00000000-0005-0000-0000-00006C8A0000}"/>
    <cellStyle name="LS Output Table No. 2+ 11 2 2 5" xfId="35455" xr:uid="{00000000-0005-0000-0000-00006D8A0000}"/>
    <cellStyle name="LS Output Table No. 2+ 11 2 2 6" xfId="35456" xr:uid="{00000000-0005-0000-0000-00006E8A0000}"/>
    <cellStyle name="LS Output Table No. 2+ 11 2 2 7" xfId="35457" xr:uid="{00000000-0005-0000-0000-00006F8A0000}"/>
    <cellStyle name="LS Output Table No. 2+ 11 2 2 8" xfId="35458" xr:uid="{00000000-0005-0000-0000-0000708A0000}"/>
    <cellStyle name="LS Output Table No. 2+ 11 2 2 9" xfId="35459" xr:uid="{00000000-0005-0000-0000-0000718A0000}"/>
    <cellStyle name="LS Output Table No. 2+ 11 2 3" xfId="35460" xr:uid="{00000000-0005-0000-0000-0000728A0000}"/>
    <cellStyle name="LS Output Table No. 2+ 11 2 4" xfId="35461" xr:uid="{00000000-0005-0000-0000-0000738A0000}"/>
    <cellStyle name="LS Output Table No. 2+ 11 2 5" xfId="35462" xr:uid="{00000000-0005-0000-0000-0000748A0000}"/>
    <cellStyle name="LS Output Table No. 2+ 11 2 6" xfId="35463" xr:uid="{00000000-0005-0000-0000-0000758A0000}"/>
    <cellStyle name="LS Output Table No. 2+ 11 2 7" xfId="35464" xr:uid="{00000000-0005-0000-0000-0000768A0000}"/>
    <cellStyle name="LS Output Table No. 2+ 11 2 8" xfId="35465" xr:uid="{00000000-0005-0000-0000-0000778A0000}"/>
    <cellStyle name="LS Output Table No. 2+ 11 2 9" xfId="35466" xr:uid="{00000000-0005-0000-0000-0000788A0000}"/>
    <cellStyle name="LS Output Table No. 2+ 11 3" xfId="35467" xr:uid="{00000000-0005-0000-0000-0000798A0000}"/>
    <cellStyle name="LS Output Table No. 2+ 11 3 2" xfId="35468" xr:uid="{00000000-0005-0000-0000-00007A8A0000}"/>
    <cellStyle name="LS Output Table No. 2+ 11 3 3" xfId="35469" xr:uid="{00000000-0005-0000-0000-00007B8A0000}"/>
    <cellStyle name="LS Output Table No. 2+ 11 3 4" xfId="35470" xr:uid="{00000000-0005-0000-0000-00007C8A0000}"/>
    <cellStyle name="LS Output Table No. 2+ 11 3 5" xfId="35471" xr:uid="{00000000-0005-0000-0000-00007D8A0000}"/>
    <cellStyle name="LS Output Table No. 2+ 11 3 6" xfId="35472" xr:uid="{00000000-0005-0000-0000-00007E8A0000}"/>
    <cellStyle name="LS Output Table No. 2+ 11 3 7" xfId="35473" xr:uid="{00000000-0005-0000-0000-00007F8A0000}"/>
    <cellStyle name="LS Output Table No. 2+ 11 3 8" xfId="35474" xr:uid="{00000000-0005-0000-0000-0000808A0000}"/>
    <cellStyle name="LS Output Table No. 2+ 11 3 9" xfId="35475" xr:uid="{00000000-0005-0000-0000-0000818A0000}"/>
    <cellStyle name="LS Output Table No. 2+ 11 4" xfId="35476" xr:uid="{00000000-0005-0000-0000-0000828A0000}"/>
    <cellStyle name="LS Output Table No. 2+ 11 5" xfId="35477" xr:uid="{00000000-0005-0000-0000-0000838A0000}"/>
    <cellStyle name="LS Output Table No. 2+ 11 6" xfId="35478" xr:uid="{00000000-0005-0000-0000-0000848A0000}"/>
    <cellStyle name="LS Output Table No. 2+ 11 7" xfId="35479" xr:uid="{00000000-0005-0000-0000-0000858A0000}"/>
    <cellStyle name="LS Output Table No. 2+ 11 8" xfId="35480" xr:uid="{00000000-0005-0000-0000-0000868A0000}"/>
    <cellStyle name="LS Output Table No. 2+ 11 9" xfId="35481" xr:uid="{00000000-0005-0000-0000-0000878A0000}"/>
    <cellStyle name="LS Output Table No. 2+ 12" xfId="35482" xr:uid="{00000000-0005-0000-0000-0000888A0000}"/>
    <cellStyle name="LS Output Table No. 2+ 12 10" xfId="35483" xr:uid="{00000000-0005-0000-0000-0000898A0000}"/>
    <cellStyle name="LS Output Table No. 2+ 12 2" xfId="35484" xr:uid="{00000000-0005-0000-0000-00008A8A0000}"/>
    <cellStyle name="LS Output Table No. 2+ 12 2 2" xfId="35485" xr:uid="{00000000-0005-0000-0000-00008B8A0000}"/>
    <cellStyle name="LS Output Table No. 2+ 12 2 3" xfId="35486" xr:uid="{00000000-0005-0000-0000-00008C8A0000}"/>
    <cellStyle name="LS Output Table No. 2+ 12 2 4" xfId="35487" xr:uid="{00000000-0005-0000-0000-00008D8A0000}"/>
    <cellStyle name="LS Output Table No. 2+ 12 2 5" xfId="35488" xr:uid="{00000000-0005-0000-0000-00008E8A0000}"/>
    <cellStyle name="LS Output Table No. 2+ 12 2 6" xfId="35489" xr:uid="{00000000-0005-0000-0000-00008F8A0000}"/>
    <cellStyle name="LS Output Table No. 2+ 12 2 7" xfId="35490" xr:uid="{00000000-0005-0000-0000-0000908A0000}"/>
    <cellStyle name="LS Output Table No. 2+ 12 2 8" xfId="35491" xr:uid="{00000000-0005-0000-0000-0000918A0000}"/>
    <cellStyle name="LS Output Table No. 2+ 12 2 9" xfId="35492" xr:uid="{00000000-0005-0000-0000-0000928A0000}"/>
    <cellStyle name="LS Output Table No. 2+ 12 3" xfId="35493" xr:uid="{00000000-0005-0000-0000-0000938A0000}"/>
    <cellStyle name="LS Output Table No. 2+ 12 4" xfId="35494" xr:uid="{00000000-0005-0000-0000-0000948A0000}"/>
    <cellStyle name="LS Output Table No. 2+ 12 5" xfId="35495" xr:uid="{00000000-0005-0000-0000-0000958A0000}"/>
    <cellStyle name="LS Output Table No. 2+ 12 6" xfId="35496" xr:uid="{00000000-0005-0000-0000-0000968A0000}"/>
    <cellStyle name="LS Output Table No. 2+ 12 7" xfId="35497" xr:uid="{00000000-0005-0000-0000-0000978A0000}"/>
    <cellStyle name="LS Output Table No. 2+ 12 8" xfId="35498" xr:uid="{00000000-0005-0000-0000-0000988A0000}"/>
    <cellStyle name="LS Output Table No. 2+ 12 9" xfId="35499" xr:uid="{00000000-0005-0000-0000-0000998A0000}"/>
    <cellStyle name="LS Output Table No. 2+ 13" xfId="35500" xr:uid="{00000000-0005-0000-0000-00009A8A0000}"/>
    <cellStyle name="LS Output Table No. 2+ 13 2" xfId="35501" xr:uid="{00000000-0005-0000-0000-00009B8A0000}"/>
    <cellStyle name="LS Output Table No. 2+ 13 3" xfId="35502" xr:uid="{00000000-0005-0000-0000-00009C8A0000}"/>
    <cellStyle name="LS Output Table No. 2+ 13 4" xfId="35503" xr:uid="{00000000-0005-0000-0000-00009D8A0000}"/>
    <cellStyle name="LS Output Table No. 2+ 13 5" xfId="35504" xr:uid="{00000000-0005-0000-0000-00009E8A0000}"/>
    <cellStyle name="LS Output Table No. 2+ 13 6" xfId="35505" xr:uid="{00000000-0005-0000-0000-00009F8A0000}"/>
    <cellStyle name="LS Output Table No. 2+ 13 7" xfId="35506" xr:uid="{00000000-0005-0000-0000-0000A08A0000}"/>
    <cellStyle name="LS Output Table No. 2+ 13 8" xfId="35507" xr:uid="{00000000-0005-0000-0000-0000A18A0000}"/>
    <cellStyle name="LS Output Table No. 2+ 13 9" xfId="35508" xr:uid="{00000000-0005-0000-0000-0000A28A0000}"/>
    <cellStyle name="LS Output Table No. 2+ 14" xfId="35509" xr:uid="{00000000-0005-0000-0000-0000A38A0000}"/>
    <cellStyle name="LS Output Table No. 2+ 15" xfId="35510" xr:uid="{00000000-0005-0000-0000-0000A48A0000}"/>
    <cellStyle name="LS Output Table No. 2+ 16" xfId="35511" xr:uid="{00000000-0005-0000-0000-0000A58A0000}"/>
    <cellStyle name="LS Output Table No. 2+ 17" xfId="35512" xr:uid="{00000000-0005-0000-0000-0000A68A0000}"/>
    <cellStyle name="LS Output Table No. 2+ 2" xfId="35513" xr:uid="{00000000-0005-0000-0000-0000A78A0000}"/>
    <cellStyle name="LS Output Table No. 2+ 2 10" xfId="35514" xr:uid="{00000000-0005-0000-0000-0000A88A0000}"/>
    <cellStyle name="LS Output Table No. 2+ 2 11" xfId="35515" xr:uid="{00000000-0005-0000-0000-0000A98A0000}"/>
    <cellStyle name="LS Output Table No. 2+ 2 12" xfId="35516" xr:uid="{00000000-0005-0000-0000-0000AA8A0000}"/>
    <cellStyle name="LS Output Table No. 2+ 2 13" xfId="35517" xr:uid="{00000000-0005-0000-0000-0000AB8A0000}"/>
    <cellStyle name="LS Output Table No. 2+ 2 14" xfId="35518" xr:uid="{00000000-0005-0000-0000-0000AC8A0000}"/>
    <cellStyle name="LS Output Table No. 2+ 2 15" xfId="35519" xr:uid="{00000000-0005-0000-0000-0000AD8A0000}"/>
    <cellStyle name="LS Output Table No. 2+ 2 16" xfId="35520" xr:uid="{00000000-0005-0000-0000-0000AE8A0000}"/>
    <cellStyle name="LS Output Table No. 2+ 2 17" xfId="35521" xr:uid="{00000000-0005-0000-0000-0000AF8A0000}"/>
    <cellStyle name="LS Output Table No. 2+ 2 18" xfId="35522" xr:uid="{00000000-0005-0000-0000-0000B08A0000}"/>
    <cellStyle name="LS Output Table No. 2+ 2 2" xfId="35523" xr:uid="{00000000-0005-0000-0000-0000B18A0000}"/>
    <cellStyle name="LS Output Table No. 2+ 2 2 10" xfId="35524" xr:uid="{00000000-0005-0000-0000-0000B28A0000}"/>
    <cellStyle name="LS Output Table No. 2+ 2 2 11" xfId="35525" xr:uid="{00000000-0005-0000-0000-0000B38A0000}"/>
    <cellStyle name="LS Output Table No. 2+ 2 2 12" xfId="35526" xr:uid="{00000000-0005-0000-0000-0000B48A0000}"/>
    <cellStyle name="LS Output Table No. 2+ 2 2 13" xfId="35527" xr:uid="{00000000-0005-0000-0000-0000B58A0000}"/>
    <cellStyle name="LS Output Table No. 2+ 2 2 2" xfId="35528" xr:uid="{00000000-0005-0000-0000-0000B68A0000}"/>
    <cellStyle name="LS Output Table No. 2+ 2 2 2 10" xfId="35529" xr:uid="{00000000-0005-0000-0000-0000B78A0000}"/>
    <cellStyle name="LS Output Table No. 2+ 2 2 2 11" xfId="35530" xr:uid="{00000000-0005-0000-0000-0000B88A0000}"/>
    <cellStyle name="LS Output Table No. 2+ 2 2 2 12" xfId="35531" xr:uid="{00000000-0005-0000-0000-0000B98A0000}"/>
    <cellStyle name="LS Output Table No. 2+ 2 2 2 2" xfId="35532" xr:uid="{00000000-0005-0000-0000-0000BA8A0000}"/>
    <cellStyle name="LS Output Table No. 2+ 2 2 2 2 10" xfId="35533" xr:uid="{00000000-0005-0000-0000-0000BB8A0000}"/>
    <cellStyle name="LS Output Table No. 2+ 2 2 2 2 11" xfId="35534" xr:uid="{00000000-0005-0000-0000-0000BC8A0000}"/>
    <cellStyle name="LS Output Table No. 2+ 2 2 2 2 2" xfId="35535" xr:uid="{00000000-0005-0000-0000-0000BD8A0000}"/>
    <cellStyle name="LS Output Table No. 2+ 2 2 2 2 2 10" xfId="35536" xr:uid="{00000000-0005-0000-0000-0000BE8A0000}"/>
    <cellStyle name="LS Output Table No. 2+ 2 2 2 2 2 2" xfId="35537" xr:uid="{00000000-0005-0000-0000-0000BF8A0000}"/>
    <cellStyle name="LS Output Table No. 2+ 2 2 2 2 2 2 2" xfId="35538" xr:uid="{00000000-0005-0000-0000-0000C08A0000}"/>
    <cellStyle name="LS Output Table No. 2+ 2 2 2 2 2 2 3" xfId="35539" xr:uid="{00000000-0005-0000-0000-0000C18A0000}"/>
    <cellStyle name="LS Output Table No. 2+ 2 2 2 2 2 2 4" xfId="35540" xr:uid="{00000000-0005-0000-0000-0000C28A0000}"/>
    <cellStyle name="LS Output Table No. 2+ 2 2 2 2 2 2 5" xfId="35541" xr:uid="{00000000-0005-0000-0000-0000C38A0000}"/>
    <cellStyle name="LS Output Table No. 2+ 2 2 2 2 2 2 6" xfId="35542" xr:uid="{00000000-0005-0000-0000-0000C48A0000}"/>
    <cellStyle name="LS Output Table No. 2+ 2 2 2 2 2 2 7" xfId="35543" xr:uid="{00000000-0005-0000-0000-0000C58A0000}"/>
    <cellStyle name="LS Output Table No. 2+ 2 2 2 2 2 2 8" xfId="35544" xr:uid="{00000000-0005-0000-0000-0000C68A0000}"/>
    <cellStyle name="LS Output Table No. 2+ 2 2 2 2 2 2 9" xfId="35545" xr:uid="{00000000-0005-0000-0000-0000C78A0000}"/>
    <cellStyle name="LS Output Table No. 2+ 2 2 2 2 2 3" xfId="35546" xr:uid="{00000000-0005-0000-0000-0000C88A0000}"/>
    <cellStyle name="LS Output Table No. 2+ 2 2 2 2 2 4" xfId="35547" xr:uid="{00000000-0005-0000-0000-0000C98A0000}"/>
    <cellStyle name="LS Output Table No. 2+ 2 2 2 2 2 5" xfId="35548" xr:uid="{00000000-0005-0000-0000-0000CA8A0000}"/>
    <cellStyle name="LS Output Table No. 2+ 2 2 2 2 2 6" xfId="35549" xr:uid="{00000000-0005-0000-0000-0000CB8A0000}"/>
    <cellStyle name="LS Output Table No. 2+ 2 2 2 2 2 7" xfId="35550" xr:uid="{00000000-0005-0000-0000-0000CC8A0000}"/>
    <cellStyle name="LS Output Table No. 2+ 2 2 2 2 2 8" xfId="35551" xr:uid="{00000000-0005-0000-0000-0000CD8A0000}"/>
    <cellStyle name="LS Output Table No. 2+ 2 2 2 2 2 9" xfId="35552" xr:uid="{00000000-0005-0000-0000-0000CE8A0000}"/>
    <cellStyle name="LS Output Table No. 2+ 2 2 2 2 3" xfId="35553" xr:uid="{00000000-0005-0000-0000-0000CF8A0000}"/>
    <cellStyle name="LS Output Table No. 2+ 2 2 2 2 3 2" xfId="35554" xr:uid="{00000000-0005-0000-0000-0000D08A0000}"/>
    <cellStyle name="LS Output Table No. 2+ 2 2 2 2 3 3" xfId="35555" xr:uid="{00000000-0005-0000-0000-0000D18A0000}"/>
    <cellStyle name="LS Output Table No. 2+ 2 2 2 2 3 4" xfId="35556" xr:uid="{00000000-0005-0000-0000-0000D28A0000}"/>
    <cellStyle name="LS Output Table No. 2+ 2 2 2 2 3 5" xfId="35557" xr:uid="{00000000-0005-0000-0000-0000D38A0000}"/>
    <cellStyle name="LS Output Table No. 2+ 2 2 2 2 3 6" xfId="35558" xr:uid="{00000000-0005-0000-0000-0000D48A0000}"/>
    <cellStyle name="LS Output Table No. 2+ 2 2 2 2 3 7" xfId="35559" xr:uid="{00000000-0005-0000-0000-0000D58A0000}"/>
    <cellStyle name="LS Output Table No. 2+ 2 2 2 2 3 8" xfId="35560" xr:uid="{00000000-0005-0000-0000-0000D68A0000}"/>
    <cellStyle name="LS Output Table No. 2+ 2 2 2 2 3 9" xfId="35561" xr:uid="{00000000-0005-0000-0000-0000D78A0000}"/>
    <cellStyle name="LS Output Table No. 2+ 2 2 2 2 4" xfId="35562" xr:uid="{00000000-0005-0000-0000-0000D88A0000}"/>
    <cellStyle name="LS Output Table No. 2+ 2 2 2 2 5" xfId="35563" xr:uid="{00000000-0005-0000-0000-0000D98A0000}"/>
    <cellStyle name="LS Output Table No. 2+ 2 2 2 2 6" xfId="35564" xr:uid="{00000000-0005-0000-0000-0000DA8A0000}"/>
    <cellStyle name="LS Output Table No. 2+ 2 2 2 2 7" xfId="35565" xr:uid="{00000000-0005-0000-0000-0000DB8A0000}"/>
    <cellStyle name="LS Output Table No. 2+ 2 2 2 2 8" xfId="35566" xr:uid="{00000000-0005-0000-0000-0000DC8A0000}"/>
    <cellStyle name="LS Output Table No. 2+ 2 2 2 2 9" xfId="35567" xr:uid="{00000000-0005-0000-0000-0000DD8A0000}"/>
    <cellStyle name="LS Output Table No. 2+ 2 2 2 3" xfId="35568" xr:uid="{00000000-0005-0000-0000-0000DE8A0000}"/>
    <cellStyle name="LS Output Table No. 2+ 2 2 2 3 10" xfId="35569" xr:uid="{00000000-0005-0000-0000-0000DF8A0000}"/>
    <cellStyle name="LS Output Table No. 2+ 2 2 2 3 2" xfId="35570" xr:uid="{00000000-0005-0000-0000-0000E08A0000}"/>
    <cellStyle name="LS Output Table No. 2+ 2 2 2 3 2 2" xfId="35571" xr:uid="{00000000-0005-0000-0000-0000E18A0000}"/>
    <cellStyle name="LS Output Table No. 2+ 2 2 2 3 2 3" xfId="35572" xr:uid="{00000000-0005-0000-0000-0000E28A0000}"/>
    <cellStyle name="LS Output Table No. 2+ 2 2 2 3 2 4" xfId="35573" xr:uid="{00000000-0005-0000-0000-0000E38A0000}"/>
    <cellStyle name="LS Output Table No. 2+ 2 2 2 3 2 5" xfId="35574" xr:uid="{00000000-0005-0000-0000-0000E48A0000}"/>
    <cellStyle name="LS Output Table No. 2+ 2 2 2 3 2 6" xfId="35575" xr:uid="{00000000-0005-0000-0000-0000E58A0000}"/>
    <cellStyle name="LS Output Table No. 2+ 2 2 2 3 2 7" xfId="35576" xr:uid="{00000000-0005-0000-0000-0000E68A0000}"/>
    <cellStyle name="LS Output Table No. 2+ 2 2 2 3 2 8" xfId="35577" xr:uid="{00000000-0005-0000-0000-0000E78A0000}"/>
    <cellStyle name="LS Output Table No. 2+ 2 2 2 3 2 9" xfId="35578" xr:uid="{00000000-0005-0000-0000-0000E88A0000}"/>
    <cellStyle name="LS Output Table No. 2+ 2 2 2 3 3" xfId="35579" xr:uid="{00000000-0005-0000-0000-0000E98A0000}"/>
    <cellStyle name="LS Output Table No. 2+ 2 2 2 3 4" xfId="35580" xr:uid="{00000000-0005-0000-0000-0000EA8A0000}"/>
    <cellStyle name="LS Output Table No. 2+ 2 2 2 3 5" xfId="35581" xr:uid="{00000000-0005-0000-0000-0000EB8A0000}"/>
    <cellStyle name="LS Output Table No. 2+ 2 2 2 3 6" xfId="35582" xr:uid="{00000000-0005-0000-0000-0000EC8A0000}"/>
    <cellStyle name="LS Output Table No. 2+ 2 2 2 3 7" xfId="35583" xr:uid="{00000000-0005-0000-0000-0000ED8A0000}"/>
    <cellStyle name="LS Output Table No. 2+ 2 2 2 3 8" xfId="35584" xr:uid="{00000000-0005-0000-0000-0000EE8A0000}"/>
    <cellStyle name="LS Output Table No. 2+ 2 2 2 3 9" xfId="35585" xr:uid="{00000000-0005-0000-0000-0000EF8A0000}"/>
    <cellStyle name="LS Output Table No. 2+ 2 2 2 4" xfId="35586" xr:uid="{00000000-0005-0000-0000-0000F08A0000}"/>
    <cellStyle name="LS Output Table No. 2+ 2 2 2 4 2" xfId="35587" xr:uid="{00000000-0005-0000-0000-0000F18A0000}"/>
    <cellStyle name="LS Output Table No. 2+ 2 2 2 4 3" xfId="35588" xr:uid="{00000000-0005-0000-0000-0000F28A0000}"/>
    <cellStyle name="LS Output Table No. 2+ 2 2 2 4 4" xfId="35589" xr:uid="{00000000-0005-0000-0000-0000F38A0000}"/>
    <cellStyle name="LS Output Table No. 2+ 2 2 2 4 5" xfId="35590" xr:uid="{00000000-0005-0000-0000-0000F48A0000}"/>
    <cellStyle name="LS Output Table No. 2+ 2 2 2 4 6" xfId="35591" xr:uid="{00000000-0005-0000-0000-0000F58A0000}"/>
    <cellStyle name="LS Output Table No. 2+ 2 2 2 4 7" xfId="35592" xr:uid="{00000000-0005-0000-0000-0000F68A0000}"/>
    <cellStyle name="LS Output Table No. 2+ 2 2 2 4 8" xfId="35593" xr:uid="{00000000-0005-0000-0000-0000F78A0000}"/>
    <cellStyle name="LS Output Table No. 2+ 2 2 2 4 9" xfId="35594" xr:uid="{00000000-0005-0000-0000-0000F88A0000}"/>
    <cellStyle name="LS Output Table No. 2+ 2 2 2 5" xfId="35595" xr:uid="{00000000-0005-0000-0000-0000F98A0000}"/>
    <cellStyle name="LS Output Table No. 2+ 2 2 2 6" xfId="35596" xr:uid="{00000000-0005-0000-0000-0000FA8A0000}"/>
    <cellStyle name="LS Output Table No. 2+ 2 2 2 7" xfId="35597" xr:uid="{00000000-0005-0000-0000-0000FB8A0000}"/>
    <cellStyle name="LS Output Table No. 2+ 2 2 2 8" xfId="35598" xr:uid="{00000000-0005-0000-0000-0000FC8A0000}"/>
    <cellStyle name="LS Output Table No. 2+ 2 2 2 9" xfId="35599" xr:uid="{00000000-0005-0000-0000-0000FD8A0000}"/>
    <cellStyle name="LS Output Table No. 2+ 2 2 3" xfId="35600" xr:uid="{00000000-0005-0000-0000-0000FE8A0000}"/>
    <cellStyle name="LS Output Table No. 2+ 2 2 3 10" xfId="35601" xr:uid="{00000000-0005-0000-0000-0000FF8A0000}"/>
    <cellStyle name="LS Output Table No. 2+ 2 2 3 11" xfId="35602" xr:uid="{00000000-0005-0000-0000-0000008B0000}"/>
    <cellStyle name="LS Output Table No. 2+ 2 2 3 2" xfId="35603" xr:uid="{00000000-0005-0000-0000-0000018B0000}"/>
    <cellStyle name="LS Output Table No. 2+ 2 2 3 2 10" xfId="35604" xr:uid="{00000000-0005-0000-0000-0000028B0000}"/>
    <cellStyle name="LS Output Table No. 2+ 2 2 3 2 2" xfId="35605" xr:uid="{00000000-0005-0000-0000-0000038B0000}"/>
    <cellStyle name="LS Output Table No. 2+ 2 2 3 2 2 2" xfId="35606" xr:uid="{00000000-0005-0000-0000-0000048B0000}"/>
    <cellStyle name="LS Output Table No. 2+ 2 2 3 2 2 3" xfId="35607" xr:uid="{00000000-0005-0000-0000-0000058B0000}"/>
    <cellStyle name="LS Output Table No. 2+ 2 2 3 2 2 4" xfId="35608" xr:uid="{00000000-0005-0000-0000-0000068B0000}"/>
    <cellStyle name="LS Output Table No. 2+ 2 2 3 2 2 5" xfId="35609" xr:uid="{00000000-0005-0000-0000-0000078B0000}"/>
    <cellStyle name="LS Output Table No. 2+ 2 2 3 2 2 6" xfId="35610" xr:uid="{00000000-0005-0000-0000-0000088B0000}"/>
    <cellStyle name="LS Output Table No. 2+ 2 2 3 2 2 7" xfId="35611" xr:uid="{00000000-0005-0000-0000-0000098B0000}"/>
    <cellStyle name="LS Output Table No. 2+ 2 2 3 2 2 8" xfId="35612" xr:uid="{00000000-0005-0000-0000-00000A8B0000}"/>
    <cellStyle name="LS Output Table No. 2+ 2 2 3 2 2 9" xfId="35613" xr:uid="{00000000-0005-0000-0000-00000B8B0000}"/>
    <cellStyle name="LS Output Table No. 2+ 2 2 3 2 3" xfId="35614" xr:uid="{00000000-0005-0000-0000-00000C8B0000}"/>
    <cellStyle name="LS Output Table No. 2+ 2 2 3 2 4" xfId="35615" xr:uid="{00000000-0005-0000-0000-00000D8B0000}"/>
    <cellStyle name="LS Output Table No. 2+ 2 2 3 2 5" xfId="35616" xr:uid="{00000000-0005-0000-0000-00000E8B0000}"/>
    <cellStyle name="LS Output Table No. 2+ 2 2 3 2 6" xfId="35617" xr:uid="{00000000-0005-0000-0000-00000F8B0000}"/>
    <cellStyle name="LS Output Table No. 2+ 2 2 3 2 7" xfId="35618" xr:uid="{00000000-0005-0000-0000-0000108B0000}"/>
    <cellStyle name="LS Output Table No. 2+ 2 2 3 2 8" xfId="35619" xr:uid="{00000000-0005-0000-0000-0000118B0000}"/>
    <cellStyle name="LS Output Table No. 2+ 2 2 3 2 9" xfId="35620" xr:uid="{00000000-0005-0000-0000-0000128B0000}"/>
    <cellStyle name="LS Output Table No. 2+ 2 2 3 3" xfId="35621" xr:uid="{00000000-0005-0000-0000-0000138B0000}"/>
    <cellStyle name="LS Output Table No. 2+ 2 2 3 3 2" xfId="35622" xr:uid="{00000000-0005-0000-0000-0000148B0000}"/>
    <cellStyle name="LS Output Table No. 2+ 2 2 3 3 3" xfId="35623" xr:uid="{00000000-0005-0000-0000-0000158B0000}"/>
    <cellStyle name="LS Output Table No. 2+ 2 2 3 3 4" xfId="35624" xr:uid="{00000000-0005-0000-0000-0000168B0000}"/>
    <cellStyle name="LS Output Table No. 2+ 2 2 3 3 5" xfId="35625" xr:uid="{00000000-0005-0000-0000-0000178B0000}"/>
    <cellStyle name="LS Output Table No. 2+ 2 2 3 3 6" xfId="35626" xr:uid="{00000000-0005-0000-0000-0000188B0000}"/>
    <cellStyle name="LS Output Table No. 2+ 2 2 3 3 7" xfId="35627" xr:uid="{00000000-0005-0000-0000-0000198B0000}"/>
    <cellStyle name="LS Output Table No. 2+ 2 2 3 3 8" xfId="35628" xr:uid="{00000000-0005-0000-0000-00001A8B0000}"/>
    <cellStyle name="LS Output Table No. 2+ 2 2 3 3 9" xfId="35629" xr:uid="{00000000-0005-0000-0000-00001B8B0000}"/>
    <cellStyle name="LS Output Table No. 2+ 2 2 3 4" xfId="35630" xr:uid="{00000000-0005-0000-0000-00001C8B0000}"/>
    <cellStyle name="LS Output Table No. 2+ 2 2 3 5" xfId="35631" xr:uid="{00000000-0005-0000-0000-00001D8B0000}"/>
    <cellStyle name="LS Output Table No. 2+ 2 2 3 6" xfId="35632" xr:uid="{00000000-0005-0000-0000-00001E8B0000}"/>
    <cellStyle name="LS Output Table No. 2+ 2 2 3 7" xfId="35633" xr:uid="{00000000-0005-0000-0000-00001F8B0000}"/>
    <cellStyle name="LS Output Table No. 2+ 2 2 3 8" xfId="35634" xr:uid="{00000000-0005-0000-0000-0000208B0000}"/>
    <cellStyle name="LS Output Table No. 2+ 2 2 3 9" xfId="35635" xr:uid="{00000000-0005-0000-0000-0000218B0000}"/>
    <cellStyle name="LS Output Table No. 2+ 2 2 4" xfId="35636" xr:uid="{00000000-0005-0000-0000-0000228B0000}"/>
    <cellStyle name="LS Output Table No. 2+ 2 2 4 10" xfId="35637" xr:uid="{00000000-0005-0000-0000-0000238B0000}"/>
    <cellStyle name="LS Output Table No. 2+ 2 2 4 2" xfId="35638" xr:uid="{00000000-0005-0000-0000-0000248B0000}"/>
    <cellStyle name="LS Output Table No. 2+ 2 2 4 2 2" xfId="35639" xr:uid="{00000000-0005-0000-0000-0000258B0000}"/>
    <cellStyle name="LS Output Table No. 2+ 2 2 4 2 3" xfId="35640" xr:uid="{00000000-0005-0000-0000-0000268B0000}"/>
    <cellStyle name="LS Output Table No. 2+ 2 2 4 2 4" xfId="35641" xr:uid="{00000000-0005-0000-0000-0000278B0000}"/>
    <cellStyle name="LS Output Table No. 2+ 2 2 4 2 5" xfId="35642" xr:uid="{00000000-0005-0000-0000-0000288B0000}"/>
    <cellStyle name="LS Output Table No. 2+ 2 2 4 2 6" xfId="35643" xr:uid="{00000000-0005-0000-0000-0000298B0000}"/>
    <cellStyle name="LS Output Table No. 2+ 2 2 4 2 7" xfId="35644" xr:uid="{00000000-0005-0000-0000-00002A8B0000}"/>
    <cellStyle name="LS Output Table No. 2+ 2 2 4 2 8" xfId="35645" xr:uid="{00000000-0005-0000-0000-00002B8B0000}"/>
    <cellStyle name="LS Output Table No. 2+ 2 2 4 2 9" xfId="35646" xr:uid="{00000000-0005-0000-0000-00002C8B0000}"/>
    <cellStyle name="LS Output Table No. 2+ 2 2 4 3" xfId="35647" xr:uid="{00000000-0005-0000-0000-00002D8B0000}"/>
    <cellStyle name="LS Output Table No. 2+ 2 2 4 4" xfId="35648" xr:uid="{00000000-0005-0000-0000-00002E8B0000}"/>
    <cellStyle name="LS Output Table No. 2+ 2 2 4 5" xfId="35649" xr:uid="{00000000-0005-0000-0000-00002F8B0000}"/>
    <cellStyle name="LS Output Table No. 2+ 2 2 4 6" xfId="35650" xr:uid="{00000000-0005-0000-0000-0000308B0000}"/>
    <cellStyle name="LS Output Table No. 2+ 2 2 4 7" xfId="35651" xr:uid="{00000000-0005-0000-0000-0000318B0000}"/>
    <cellStyle name="LS Output Table No. 2+ 2 2 4 8" xfId="35652" xr:uid="{00000000-0005-0000-0000-0000328B0000}"/>
    <cellStyle name="LS Output Table No. 2+ 2 2 4 9" xfId="35653" xr:uid="{00000000-0005-0000-0000-0000338B0000}"/>
    <cellStyle name="LS Output Table No. 2+ 2 2 5" xfId="35654" xr:uid="{00000000-0005-0000-0000-0000348B0000}"/>
    <cellStyle name="LS Output Table No. 2+ 2 2 5 2" xfId="35655" xr:uid="{00000000-0005-0000-0000-0000358B0000}"/>
    <cellStyle name="LS Output Table No. 2+ 2 2 5 3" xfId="35656" xr:uid="{00000000-0005-0000-0000-0000368B0000}"/>
    <cellStyle name="LS Output Table No. 2+ 2 2 5 4" xfId="35657" xr:uid="{00000000-0005-0000-0000-0000378B0000}"/>
    <cellStyle name="LS Output Table No. 2+ 2 2 5 5" xfId="35658" xr:uid="{00000000-0005-0000-0000-0000388B0000}"/>
    <cellStyle name="LS Output Table No. 2+ 2 2 5 6" xfId="35659" xr:uid="{00000000-0005-0000-0000-0000398B0000}"/>
    <cellStyle name="LS Output Table No. 2+ 2 2 5 7" xfId="35660" xr:uid="{00000000-0005-0000-0000-00003A8B0000}"/>
    <cellStyle name="LS Output Table No. 2+ 2 2 5 8" xfId="35661" xr:uid="{00000000-0005-0000-0000-00003B8B0000}"/>
    <cellStyle name="LS Output Table No. 2+ 2 2 5 9" xfId="35662" xr:uid="{00000000-0005-0000-0000-00003C8B0000}"/>
    <cellStyle name="LS Output Table No. 2+ 2 2 6" xfId="35663" xr:uid="{00000000-0005-0000-0000-00003D8B0000}"/>
    <cellStyle name="LS Output Table No. 2+ 2 2 7" xfId="35664" xr:uid="{00000000-0005-0000-0000-00003E8B0000}"/>
    <cellStyle name="LS Output Table No. 2+ 2 2 8" xfId="35665" xr:uid="{00000000-0005-0000-0000-00003F8B0000}"/>
    <cellStyle name="LS Output Table No. 2+ 2 2 9" xfId="35666" xr:uid="{00000000-0005-0000-0000-0000408B0000}"/>
    <cellStyle name="LS Output Table No. 2+ 2 3" xfId="35667" xr:uid="{00000000-0005-0000-0000-0000418B0000}"/>
    <cellStyle name="LS Output Table No. 2+ 2 3 10" xfId="35668" xr:uid="{00000000-0005-0000-0000-0000428B0000}"/>
    <cellStyle name="LS Output Table No. 2+ 2 3 11" xfId="35669" xr:uid="{00000000-0005-0000-0000-0000438B0000}"/>
    <cellStyle name="LS Output Table No. 2+ 2 3 12" xfId="35670" xr:uid="{00000000-0005-0000-0000-0000448B0000}"/>
    <cellStyle name="LS Output Table No. 2+ 2 3 2" xfId="35671" xr:uid="{00000000-0005-0000-0000-0000458B0000}"/>
    <cellStyle name="LS Output Table No. 2+ 2 3 2 10" xfId="35672" xr:uid="{00000000-0005-0000-0000-0000468B0000}"/>
    <cellStyle name="LS Output Table No. 2+ 2 3 2 11" xfId="35673" xr:uid="{00000000-0005-0000-0000-0000478B0000}"/>
    <cellStyle name="LS Output Table No. 2+ 2 3 2 2" xfId="35674" xr:uid="{00000000-0005-0000-0000-0000488B0000}"/>
    <cellStyle name="LS Output Table No. 2+ 2 3 2 2 10" xfId="35675" xr:uid="{00000000-0005-0000-0000-0000498B0000}"/>
    <cellStyle name="LS Output Table No. 2+ 2 3 2 2 2" xfId="35676" xr:uid="{00000000-0005-0000-0000-00004A8B0000}"/>
    <cellStyle name="LS Output Table No. 2+ 2 3 2 2 2 2" xfId="35677" xr:uid="{00000000-0005-0000-0000-00004B8B0000}"/>
    <cellStyle name="LS Output Table No. 2+ 2 3 2 2 2 3" xfId="35678" xr:uid="{00000000-0005-0000-0000-00004C8B0000}"/>
    <cellStyle name="LS Output Table No. 2+ 2 3 2 2 2 4" xfId="35679" xr:uid="{00000000-0005-0000-0000-00004D8B0000}"/>
    <cellStyle name="LS Output Table No. 2+ 2 3 2 2 2 5" xfId="35680" xr:uid="{00000000-0005-0000-0000-00004E8B0000}"/>
    <cellStyle name="LS Output Table No. 2+ 2 3 2 2 2 6" xfId="35681" xr:uid="{00000000-0005-0000-0000-00004F8B0000}"/>
    <cellStyle name="LS Output Table No. 2+ 2 3 2 2 2 7" xfId="35682" xr:uid="{00000000-0005-0000-0000-0000508B0000}"/>
    <cellStyle name="LS Output Table No. 2+ 2 3 2 2 2 8" xfId="35683" xr:uid="{00000000-0005-0000-0000-0000518B0000}"/>
    <cellStyle name="LS Output Table No. 2+ 2 3 2 2 2 9" xfId="35684" xr:uid="{00000000-0005-0000-0000-0000528B0000}"/>
    <cellStyle name="LS Output Table No. 2+ 2 3 2 2 3" xfId="35685" xr:uid="{00000000-0005-0000-0000-0000538B0000}"/>
    <cellStyle name="LS Output Table No. 2+ 2 3 2 2 4" xfId="35686" xr:uid="{00000000-0005-0000-0000-0000548B0000}"/>
    <cellStyle name="LS Output Table No. 2+ 2 3 2 2 5" xfId="35687" xr:uid="{00000000-0005-0000-0000-0000558B0000}"/>
    <cellStyle name="LS Output Table No. 2+ 2 3 2 2 6" xfId="35688" xr:uid="{00000000-0005-0000-0000-0000568B0000}"/>
    <cellStyle name="LS Output Table No. 2+ 2 3 2 2 7" xfId="35689" xr:uid="{00000000-0005-0000-0000-0000578B0000}"/>
    <cellStyle name="LS Output Table No. 2+ 2 3 2 2 8" xfId="35690" xr:uid="{00000000-0005-0000-0000-0000588B0000}"/>
    <cellStyle name="LS Output Table No. 2+ 2 3 2 2 9" xfId="35691" xr:uid="{00000000-0005-0000-0000-0000598B0000}"/>
    <cellStyle name="LS Output Table No. 2+ 2 3 2 3" xfId="35692" xr:uid="{00000000-0005-0000-0000-00005A8B0000}"/>
    <cellStyle name="LS Output Table No. 2+ 2 3 2 3 2" xfId="35693" xr:uid="{00000000-0005-0000-0000-00005B8B0000}"/>
    <cellStyle name="LS Output Table No. 2+ 2 3 2 3 3" xfId="35694" xr:uid="{00000000-0005-0000-0000-00005C8B0000}"/>
    <cellStyle name="LS Output Table No. 2+ 2 3 2 3 4" xfId="35695" xr:uid="{00000000-0005-0000-0000-00005D8B0000}"/>
    <cellStyle name="LS Output Table No. 2+ 2 3 2 3 5" xfId="35696" xr:uid="{00000000-0005-0000-0000-00005E8B0000}"/>
    <cellStyle name="LS Output Table No. 2+ 2 3 2 3 6" xfId="35697" xr:uid="{00000000-0005-0000-0000-00005F8B0000}"/>
    <cellStyle name="LS Output Table No. 2+ 2 3 2 3 7" xfId="35698" xr:uid="{00000000-0005-0000-0000-0000608B0000}"/>
    <cellStyle name="LS Output Table No. 2+ 2 3 2 3 8" xfId="35699" xr:uid="{00000000-0005-0000-0000-0000618B0000}"/>
    <cellStyle name="LS Output Table No. 2+ 2 3 2 3 9" xfId="35700" xr:uid="{00000000-0005-0000-0000-0000628B0000}"/>
    <cellStyle name="LS Output Table No. 2+ 2 3 2 4" xfId="35701" xr:uid="{00000000-0005-0000-0000-0000638B0000}"/>
    <cellStyle name="LS Output Table No. 2+ 2 3 2 5" xfId="35702" xr:uid="{00000000-0005-0000-0000-0000648B0000}"/>
    <cellStyle name="LS Output Table No. 2+ 2 3 2 6" xfId="35703" xr:uid="{00000000-0005-0000-0000-0000658B0000}"/>
    <cellStyle name="LS Output Table No. 2+ 2 3 2 7" xfId="35704" xr:uid="{00000000-0005-0000-0000-0000668B0000}"/>
    <cellStyle name="LS Output Table No. 2+ 2 3 2 8" xfId="35705" xr:uid="{00000000-0005-0000-0000-0000678B0000}"/>
    <cellStyle name="LS Output Table No. 2+ 2 3 2 9" xfId="35706" xr:uid="{00000000-0005-0000-0000-0000688B0000}"/>
    <cellStyle name="LS Output Table No. 2+ 2 3 3" xfId="35707" xr:uid="{00000000-0005-0000-0000-0000698B0000}"/>
    <cellStyle name="LS Output Table No. 2+ 2 3 3 10" xfId="35708" xr:uid="{00000000-0005-0000-0000-00006A8B0000}"/>
    <cellStyle name="LS Output Table No. 2+ 2 3 3 2" xfId="35709" xr:uid="{00000000-0005-0000-0000-00006B8B0000}"/>
    <cellStyle name="LS Output Table No. 2+ 2 3 3 2 2" xfId="35710" xr:uid="{00000000-0005-0000-0000-00006C8B0000}"/>
    <cellStyle name="LS Output Table No. 2+ 2 3 3 2 3" xfId="35711" xr:uid="{00000000-0005-0000-0000-00006D8B0000}"/>
    <cellStyle name="LS Output Table No. 2+ 2 3 3 2 4" xfId="35712" xr:uid="{00000000-0005-0000-0000-00006E8B0000}"/>
    <cellStyle name="LS Output Table No. 2+ 2 3 3 2 5" xfId="35713" xr:uid="{00000000-0005-0000-0000-00006F8B0000}"/>
    <cellStyle name="LS Output Table No. 2+ 2 3 3 2 6" xfId="35714" xr:uid="{00000000-0005-0000-0000-0000708B0000}"/>
    <cellStyle name="LS Output Table No. 2+ 2 3 3 2 7" xfId="35715" xr:uid="{00000000-0005-0000-0000-0000718B0000}"/>
    <cellStyle name="LS Output Table No. 2+ 2 3 3 2 8" xfId="35716" xr:uid="{00000000-0005-0000-0000-0000728B0000}"/>
    <cellStyle name="LS Output Table No. 2+ 2 3 3 2 9" xfId="35717" xr:uid="{00000000-0005-0000-0000-0000738B0000}"/>
    <cellStyle name="LS Output Table No. 2+ 2 3 3 3" xfId="35718" xr:uid="{00000000-0005-0000-0000-0000748B0000}"/>
    <cellStyle name="LS Output Table No. 2+ 2 3 3 4" xfId="35719" xr:uid="{00000000-0005-0000-0000-0000758B0000}"/>
    <cellStyle name="LS Output Table No. 2+ 2 3 3 5" xfId="35720" xr:uid="{00000000-0005-0000-0000-0000768B0000}"/>
    <cellStyle name="LS Output Table No. 2+ 2 3 3 6" xfId="35721" xr:uid="{00000000-0005-0000-0000-0000778B0000}"/>
    <cellStyle name="LS Output Table No. 2+ 2 3 3 7" xfId="35722" xr:uid="{00000000-0005-0000-0000-0000788B0000}"/>
    <cellStyle name="LS Output Table No. 2+ 2 3 3 8" xfId="35723" xr:uid="{00000000-0005-0000-0000-0000798B0000}"/>
    <cellStyle name="LS Output Table No. 2+ 2 3 3 9" xfId="35724" xr:uid="{00000000-0005-0000-0000-00007A8B0000}"/>
    <cellStyle name="LS Output Table No. 2+ 2 3 4" xfId="35725" xr:uid="{00000000-0005-0000-0000-00007B8B0000}"/>
    <cellStyle name="LS Output Table No. 2+ 2 3 4 2" xfId="35726" xr:uid="{00000000-0005-0000-0000-00007C8B0000}"/>
    <cellStyle name="LS Output Table No. 2+ 2 3 4 3" xfId="35727" xr:uid="{00000000-0005-0000-0000-00007D8B0000}"/>
    <cellStyle name="LS Output Table No. 2+ 2 3 4 4" xfId="35728" xr:uid="{00000000-0005-0000-0000-00007E8B0000}"/>
    <cellStyle name="LS Output Table No. 2+ 2 3 4 5" xfId="35729" xr:uid="{00000000-0005-0000-0000-00007F8B0000}"/>
    <cellStyle name="LS Output Table No. 2+ 2 3 4 6" xfId="35730" xr:uid="{00000000-0005-0000-0000-0000808B0000}"/>
    <cellStyle name="LS Output Table No. 2+ 2 3 4 7" xfId="35731" xr:uid="{00000000-0005-0000-0000-0000818B0000}"/>
    <cellStyle name="LS Output Table No. 2+ 2 3 4 8" xfId="35732" xr:uid="{00000000-0005-0000-0000-0000828B0000}"/>
    <cellStyle name="LS Output Table No. 2+ 2 3 4 9" xfId="35733" xr:uid="{00000000-0005-0000-0000-0000838B0000}"/>
    <cellStyle name="LS Output Table No. 2+ 2 3 5" xfId="35734" xr:uid="{00000000-0005-0000-0000-0000848B0000}"/>
    <cellStyle name="LS Output Table No. 2+ 2 3 6" xfId="35735" xr:uid="{00000000-0005-0000-0000-0000858B0000}"/>
    <cellStyle name="LS Output Table No. 2+ 2 3 7" xfId="35736" xr:uid="{00000000-0005-0000-0000-0000868B0000}"/>
    <cellStyle name="LS Output Table No. 2+ 2 3 8" xfId="35737" xr:uid="{00000000-0005-0000-0000-0000878B0000}"/>
    <cellStyle name="LS Output Table No. 2+ 2 3 9" xfId="35738" xr:uid="{00000000-0005-0000-0000-0000888B0000}"/>
    <cellStyle name="LS Output Table No. 2+ 2 4" xfId="35739" xr:uid="{00000000-0005-0000-0000-0000898B0000}"/>
    <cellStyle name="LS Output Table No. 2+ 2 4 10" xfId="35740" xr:uid="{00000000-0005-0000-0000-00008A8B0000}"/>
    <cellStyle name="LS Output Table No. 2+ 2 4 11" xfId="35741" xr:uid="{00000000-0005-0000-0000-00008B8B0000}"/>
    <cellStyle name="LS Output Table No. 2+ 2 4 12" xfId="35742" xr:uid="{00000000-0005-0000-0000-00008C8B0000}"/>
    <cellStyle name="LS Output Table No. 2+ 2 4 2" xfId="35743" xr:uid="{00000000-0005-0000-0000-00008D8B0000}"/>
    <cellStyle name="LS Output Table No. 2+ 2 4 2 10" xfId="35744" xr:uid="{00000000-0005-0000-0000-00008E8B0000}"/>
    <cellStyle name="LS Output Table No. 2+ 2 4 2 11" xfId="35745" xr:uid="{00000000-0005-0000-0000-00008F8B0000}"/>
    <cellStyle name="LS Output Table No. 2+ 2 4 2 2" xfId="35746" xr:uid="{00000000-0005-0000-0000-0000908B0000}"/>
    <cellStyle name="LS Output Table No. 2+ 2 4 2 2 10" xfId="35747" xr:uid="{00000000-0005-0000-0000-0000918B0000}"/>
    <cellStyle name="LS Output Table No. 2+ 2 4 2 2 2" xfId="35748" xr:uid="{00000000-0005-0000-0000-0000928B0000}"/>
    <cellStyle name="LS Output Table No. 2+ 2 4 2 2 2 2" xfId="35749" xr:uid="{00000000-0005-0000-0000-0000938B0000}"/>
    <cellStyle name="LS Output Table No. 2+ 2 4 2 2 2 3" xfId="35750" xr:uid="{00000000-0005-0000-0000-0000948B0000}"/>
    <cellStyle name="LS Output Table No. 2+ 2 4 2 2 2 4" xfId="35751" xr:uid="{00000000-0005-0000-0000-0000958B0000}"/>
    <cellStyle name="LS Output Table No. 2+ 2 4 2 2 2 5" xfId="35752" xr:uid="{00000000-0005-0000-0000-0000968B0000}"/>
    <cellStyle name="LS Output Table No. 2+ 2 4 2 2 2 6" xfId="35753" xr:uid="{00000000-0005-0000-0000-0000978B0000}"/>
    <cellStyle name="LS Output Table No. 2+ 2 4 2 2 2 7" xfId="35754" xr:uid="{00000000-0005-0000-0000-0000988B0000}"/>
    <cellStyle name="LS Output Table No. 2+ 2 4 2 2 2 8" xfId="35755" xr:uid="{00000000-0005-0000-0000-0000998B0000}"/>
    <cellStyle name="LS Output Table No. 2+ 2 4 2 2 2 9" xfId="35756" xr:uid="{00000000-0005-0000-0000-00009A8B0000}"/>
    <cellStyle name="LS Output Table No. 2+ 2 4 2 2 3" xfId="35757" xr:uid="{00000000-0005-0000-0000-00009B8B0000}"/>
    <cellStyle name="LS Output Table No. 2+ 2 4 2 2 4" xfId="35758" xr:uid="{00000000-0005-0000-0000-00009C8B0000}"/>
    <cellStyle name="LS Output Table No. 2+ 2 4 2 2 5" xfId="35759" xr:uid="{00000000-0005-0000-0000-00009D8B0000}"/>
    <cellStyle name="LS Output Table No. 2+ 2 4 2 2 6" xfId="35760" xr:uid="{00000000-0005-0000-0000-00009E8B0000}"/>
    <cellStyle name="LS Output Table No. 2+ 2 4 2 2 7" xfId="35761" xr:uid="{00000000-0005-0000-0000-00009F8B0000}"/>
    <cellStyle name="LS Output Table No. 2+ 2 4 2 2 8" xfId="35762" xr:uid="{00000000-0005-0000-0000-0000A08B0000}"/>
    <cellStyle name="LS Output Table No. 2+ 2 4 2 2 9" xfId="35763" xr:uid="{00000000-0005-0000-0000-0000A18B0000}"/>
    <cellStyle name="LS Output Table No. 2+ 2 4 2 3" xfId="35764" xr:uid="{00000000-0005-0000-0000-0000A28B0000}"/>
    <cellStyle name="LS Output Table No. 2+ 2 4 2 3 2" xfId="35765" xr:uid="{00000000-0005-0000-0000-0000A38B0000}"/>
    <cellStyle name="LS Output Table No. 2+ 2 4 2 3 3" xfId="35766" xr:uid="{00000000-0005-0000-0000-0000A48B0000}"/>
    <cellStyle name="LS Output Table No. 2+ 2 4 2 3 4" xfId="35767" xr:uid="{00000000-0005-0000-0000-0000A58B0000}"/>
    <cellStyle name="LS Output Table No. 2+ 2 4 2 3 5" xfId="35768" xr:uid="{00000000-0005-0000-0000-0000A68B0000}"/>
    <cellStyle name="LS Output Table No. 2+ 2 4 2 3 6" xfId="35769" xr:uid="{00000000-0005-0000-0000-0000A78B0000}"/>
    <cellStyle name="LS Output Table No. 2+ 2 4 2 3 7" xfId="35770" xr:uid="{00000000-0005-0000-0000-0000A88B0000}"/>
    <cellStyle name="LS Output Table No. 2+ 2 4 2 3 8" xfId="35771" xr:uid="{00000000-0005-0000-0000-0000A98B0000}"/>
    <cellStyle name="LS Output Table No. 2+ 2 4 2 3 9" xfId="35772" xr:uid="{00000000-0005-0000-0000-0000AA8B0000}"/>
    <cellStyle name="LS Output Table No. 2+ 2 4 2 4" xfId="35773" xr:uid="{00000000-0005-0000-0000-0000AB8B0000}"/>
    <cellStyle name="LS Output Table No. 2+ 2 4 2 5" xfId="35774" xr:uid="{00000000-0005-0000-0000-0000AC8B0000}"/>
    <cellStyle name="LS Output Table No. 2+ 2 4 2 6" xfId="35775" xr:uid="{00000000-0005-0000-0000-0000AD8B0000}"/>
    <cellStyle name="LS Output Table No. 2+ 2 4 2 7" xfId="35776" xr:uid="{00000000-0005-0000-0000-0000AE8B0000}"/>
    <cellStyle name="LS Output Table No. 2+ 2 4 2 8" xfId="35777" xr:uid="{00000000-0005-0000-0000-0000AF8B0000}"/>
    <cellStyle name="LS Output Table No. 2+ 2 4 2 9" xfId="35778" xr:uid="{00000000-0005-0000-0000-0000B08B0000}"/>
    <cellStyle name="LS Output Table No. 2+ 2 4 3" xfId="35779" xr:uid="{00000000-0005-0000-0000-0000B18B0000}"/>
    <cellStyle name="LS Output Table No. 2+ 2 4 3 10" xfId="35780" xr:uid="{00000000-0005-0000-0000-0000B28B0000}"/>
    <cellStyle name="LS Output Table No. 2+ 2 4 3 2" xfId="35781" xr:uid="{00000000-0005-0000-0000-0000B38B0000}"/>
    <cellStyle name="LS Output Table No. 2+ 2 4 3 2 2" xfId="35782" xr:uid="{00000000-0005-0000-0000-0000B48B0000}"/>
    <cellStyle name="LS Output Table No. 2+ 2 4 3 2 3" xfId="35783" xr:uid="{00000000-0005-0000-0000-0000B58B0000}"/>
    <cellStyle name="LS Output Table No. 2+ 2 4 3 2 4" xfId="35784" xr:uid="{00000000-0005-0000-0000-0000B68B0000}"/>
    <cellStyle name="LS Output Table No. 2+ 2 4 3 2 5" xfId="35785" xr:uid="{00000000-0005-0000-0000-0000B78B0000}"/>
    <cellStyle name="LS Output Table No. 2+ 2 4 3 2 6" xfId="35786" xr:uid="{00000000-0005-0000-0000-0000B88B0000}"/>
    <cellStyle name="LS Output Table No. 2+ 2 4 3 2 7" xfId="35787" xr:uid="{00000000-0005-0000-0000-0000B98B0000}"/>
    <cellStyle name="LS Output Table No. 2+ 2 4 3 2 8" xfId="35788" xr:uid="{00000000-0005-0000-0000-0000BA8B0000}"/>
    <cellStyle name="LS Output Table No. 2+ 2 4 3 2 9" xfId="35789" xr:uid="{00000000-0005-0000-0000-0000BB8B0000}"/>
    <cellStyle name="LS Output Table No. 2+ 2 4 3 3" xfId="35790" xr:uid="{00000000-0005-0000-0000-0000BC8B0000}"/>
    <cellStyle name="LS Output Table No. 2+ 2 4 3 4" xfId="35791" xr:uid="{00000000-0005-0000-0000-0000BD8B0000}"/>
    <cellStyle name="LS Output Table No. 2+ 2 4 3 5" xfId="35792" xr:uid="{00000000-0005-0000-0000-0000BE8B0000}"/>
    <cellStyle name="LS Output Table No. 2+ 2 4 3 6" xfId="35793" xr:uid="{00000000-0005-0000-0000-0000BF8B0000}"/>
    <cellStyle name="LS Output Table No. 2+ 2 4 3 7" xfId="35794" xr:uid="{00000000-0005-0000-0000-0000C08B0000}"/>
    <cellStyle name="LS Output Table No. 2+ 2 4 3 8" xfId="35795" xr:uid="{00000000-0005-0000-0000-0000C18B0000}"/>
    <cellStyle name="LS Output Table No. 2+ 2 4 3 9" xfId="35796" xr:uid="{00000000-0005-0000-0000-0000C28B0000}"/>
    <cellStyle name="LS Output Table No. 2+ 2 4 4" xfId="35797" xr:uid="{00000000-0005-0000-0000-0000C38B0000}"/>
    <cellStyle name="LS Output Table No. 2+ 2 4 4 2" xfId="35798" xr:uid="{00000000-0005-0000-0000-0000C48B0000}"/>
    <cellStyle name="LS Output Table No. 2+ 2 4 4 3" xfId="35799" xr:uid="{00000000-0005-0000-0000-0000C58B0000}"/>
    <cellStyle name="LS Output Table No. 2+ 2 4 4 4" xfId="35800" xr:uid="{00000000-0005-0000-0000-0000C68B0000}"/>
    <cellStyle name="LS Output Table No. 2+ 2 4 4 5" xfId="35801" xr:uid="{00000000-0005-0000-0000-0000C78B0000}"/>
    <cellStyle name="LS Output Table No. 2+ 2 4 4 6" xfId="35802" xr:uid="{00000000-0005-0000-0000-0000C88B0000}"/>
    <cellStyle name="LS Output Table No. 2+ 2 4 4 7" xfId="35803" xr:uid="{00000000-0005-0000-0000-0000C98B0000}"/>
    <cellStyle name="LS Output Table No. 2+ 2 4 4 8" xfId="35804" xr:uid="{00000000-0005-0000-0000-0000CA8B0000}"/>
    <cellStyle name="LS Output Table No. 2+ 2 4 4 9" xfId="35805" xr:uid="{00000000-0005-0000-0000-0000CB8B0000}"/>
    <cellStyle name="LS Output Table No. 2+ 2 4 5" xfId="35806" xr:uid="{00000000-0005-0000-0000-0000CC8B0000}"/>
    <cellStyle name="LS Output Table No. 2+ 2 4 6" xfId="35807" xr:uid="{00000000-0005-0000-0000-0000CD8B0000}"/>
    <cellStyle name="LS Output Table No. 2+ 2 4 7" xfId="35808" xr:uid="{00000000-0005-0000-0000-0000CE8B0000}"/>
    <cellStyle name="LS Output Table No. 2+ 2 4 8" xfId="35809" xr:uid="{00000000-0005-0000-0000-0000CF8B0000}"/>
    <cellStyle name="LS Output Table No. 2+ 2 4 9" xfId="35810" xr:uid="{00000000-0005-0000-0000-0000D08B0000}"/>
    <cellStyle name="LS Output Table No. 2+ 2 5" xfId="35811" xr:uid="{00000000-0005-0000-0000-0000D18B0000}"/>
    <cellStyle name="LS Output Table No. 2+ 2 5 10" xfId="35812" xr:uid="{00000000-0005-0000-0000-0000D28B0000}"/>
    <cellStyle name="LS Output Table No. 2+ 2 5 11" xfId="35813" xr:uid="{00000000-0005-0000-0000-0000D38B0000}"/>
    <cellStyle name="LS Output Table No. 2+ 2 5 12" xfId="35814" xr:uid="{00000000-0005-0000-0000-0000D48B0000}"/>
    <cellStyle name="LS Output Table No. 2+ 2 5 2" xfId="35815" xr:uid="{00000000-0005-0000-0000-0000D58B0000}"/>
    <cellStyle name="LS Output Table No. 2+ 2 5 2 10" xfId="35816" xr:uid="{00000000-0005-0000-0000-0000D68B0000}"/>
    <cellStyle name="LS Output Table No. 2+ 2 5 2 11" xfId="35817" xr:uid="{00000000-0005-0000-0000-0000D78B0000}"/>
    <cellStyle name="LS Output Table No. 2+ 2 5 2 2" xfId="35818" xr:uid="{00000000-0005-0000-0000-0000D88B0000}"/>
    <cellStyle name="LS Output Table No. 2+ 2 5 2 2 10" xfId="35819" xr:uid="{00000000-0005-0000-0000-0000D98B0000}"/>
    <cellStyle name="LS Output Table No. 2+ 2 5 2 2 2" xfId="35820" xr:uid="{00000000-0005-0000-0000-0000DA8B0000}"/>
    <cellStyle name="LS Output Table No. 2+ 2 5 2 2 2 2" xfId="35821" xr:uid="{00000000-0005-0000-0000-0000DB8B0000}"/>
    <cellStyle name="LS Output Table No. 2+ 2 5 2 2 2 3" xfId="35822" xr:uid="{00000000-0005-0000-0000-0000DC8B0000}"/>
    <cellStyle name="LS Output Table No. 2+ 2 5 2 2 2 4" xfId="35823" xr:uid="{00000000-0005-0000-0000-0000DD8B0000}"/>
    <cellStyle name="LS Output Table No. 2+ 2 5 2 2 2 5" xfId="35824" xr:uid="{00000000-0005-0000-0000-0000DE8B0000}"/>
    <cellStyle name="LS Output Table No. 2+ 2 5 2 2 2 6" xfId="35825" xr:uid="{00000000-0005-0000-0000-0000DF8B0000}"/>
    <cellStyle name="LS Output Table No. 2+ 2 5 2 2 2 7" xfId="35826" xr:uid="{00000000-0005-0000-0000-0000E08B0000}"/>
    <cellStyle name="LS Output Table No. 2+ 2 5 2 2 2 8" xfId="35827" xr:uid="{00000000-0005-0000-0000-0000E18B0000}"/>
    <cellStyle name="LS Output Table No. 2+ 2 5 2 2 2 9" xfId="35828" xr:uid="{00000000-0005-0000-0000-0000E28B0000}"/>
    <cellStyle name="LS Output Table No. 2+ 2 5 2 2 3" xfId="35829" xr:uid="{00000000-0005-0000-0000-0000E38B0000}"/>
    <cellStyle name="LS Output Table No. 2+ 2 5 2 2 4" xfId="35830" xr:uid="{00000000-0005-0000-0000-0000E48B0000}"/>
    <cellStyle name="LS Output Table No. 2+ 2 5 2 2 5" xfId="35831" xr:uid="{00000000-0005-0000-0000-0000E58B0000}"/>
    <cellStyle name="LS Output Table No. 2+ 2 5 2 2 6" xfId="35832" xr:uid="{00000000-0005-0000-0000-0000E68B0000}"/>
    <cellStyle name="LS Output Table No. 2+ 2 5 2 2 7" xfId="35833" xr:uid="{00000000-0005-0000-0000-0000E78B0000}"/>
    <cellStyle name="LS Output Table No. 2+ 2 5 2 2 8" xfId="35834" xr:uid="{00000000-0005-0000-0000-0000E88B0000}"/>
    <cellStyle name="LS Output Table No. 2+ 2 5 2 2 9" xfId="35835" xr:uid="{00000000-0005-0000-0000-0000E98B0000}"/>
    <cellStyle name="LS Output Table No. 2+ 2 5 2 3" xfId="35836" xr:uid="{00000000-0005-0000-0000-0000EA8B0000}"/>
    <cellStyle name="LS Output Table No. 2+ 2 5 2 3 2" xfId="35837" xr:uid="{00000000-0005-0000-0000-0000EB8B0000}"/>
    <cellStyle name="LS Output Table No. 2+ 2 5 2 3 3" xfId="35838" xr:uid="{00000000-0005-0000-0000-0000EC8B0000}"/>
    <cellStyle name="LS Output Table No. 2+ 2 5 2 3 4" xfId="35839" xr:uid="{00000000-0005-0000-0000-0000ED8B0000}"/>
    <cellStyle name="LS Output Table No. 2+ 2 5 2 3 5" xfId="35840" xr:uid="{00000000-0005-0000-0000-0000EE8B0000}"/>
    <cellStyle name="LS Output Table No. 2+ 2 5 2 3 6" xfId="35841" xr:uid="{00000000-0005-0000-0000-0000EF8B0000}"/>
    <cellStyle name="LS Output Table No. 2+ 2 5 2 3 7" xfId="35842" xr:uid="{00000000-0005-0000-0000-0000F08B0000}"/>
    <cellStyle name="LS Output Table No. 2+ 2 5 2 3 8" xfId="35843" xr:uid="{00000000-0005-0000-0000-0000F18B0000}"/>
    <cellStyle name="LS Output Table No. 2+ 2 5 2 3 9" xfId="35844" xr:uid="{00000000-0005-0000-0000-0000F28B0000}"/>
    <cellStyle name="LS Output Table No. 2+ 2 5 2 4" xfId="35845" xr:uid="{00000000-0005-0000-0000-0000F38B0000}"/>
    <cellStyle name="LS Output Table No. 2+ 2 5 2 5" xfId="35846" xr:uid="{00000000-0005-0000-0000-0000F48B0000}"/>
    <cellStyle name="LS Output Table No. 2+ 2 5 2 6" xfId="35847" xr:uid="{00000000-0005-0000-0000-0000F58B0000}"/>
    <cellStyle name="LS Output Table No. 2+ 2 5 2 7" xfId="35848" xr:uid="{00000000-0005-0000-0000-0000F68B0000}"/>
    <cellStyle name="LS Output Table No. 2+ 2 5 2 8" xfId="35849" xr:uid="{00000000-0005-0000-0000-0000F78B0000}"/>
    <cellStyle name="LS Output Table No. 2+ 2 5 2 9" xfId="35850" xr:uid="{00000000-0005-0000-0000-0000F88B0000}"/>
    <cellStyle name="LS Output Table No. 2+ 2 5 3" xfId="35851" xr:uid="{00000000-0005-0000-0000-0000F98B0000}"/>
    <cellStyle name="LS Output Table No. 2+ 2 5 3 10" xfId="35852" xr:uid="{00000000-0005-0000-0000-0000FA8B0000}"/>
    <cellStyle name="LS Output Table No. 2+ 2 5 3 2" xfId="35853" xr:uid="{00000000-0005-0000-0000-0000FB8B0000}"/>
    <cellStyle name="LS Output Table No. 2+ 2 5 3 2 2" xfId="35854" xr:uid="{00000000-0005-0000-0000-0000FC8B0000}"/>
    <cellStyle name="LS Output Table No. 2+ 2 5 3 2 3" xfId="35855" xr:uid="{00000000-0005-0000-0000-0000FD8B0000}"/>
    <cellStyle name="LS Output Table No. 2+ 2 5 3 2 4" xfId="35856" xr:uid="{00000000-0005-0000-0000-0000FE8B0000}"/>
    <cellStyle name="LS Output Table No. 2+ 2 5 3 2 5" xfId="35857" xr:uid="{00000000-0005-0000-0000-0000FF8B0000}"/>
    <cellStyle name="LS Output Table No. 2+ 2 5 3 2 6" xfId="35858" xr:uid="{00000000-0005-0000-0000-0000008C0000}"/>
    <cellStyle name="LS Output Table No. 2+ 2 5 3 2 7" xfId="35859" xr:uid="{00000000-0005-0000-0000-0000018C0000}"/>
    <cellStyle name="LS Output Table No. 2+ 2 5 3 2 8" xfId="35860" xr:uid="{00000000-0005-0000-0000-0000028C0000}"/>
    <cellStyle name="LS Output Table No. 2+ 2 5 3 2 9" xfId="35861" xr:uid="{00000000-0005-0000-0000-0000038C0000}"/>
    <cellStyle name="LS Output Table No. 2+ 2 5 3 3" xfId="35862" xr:uid="{00000000-0005-0000-0000-0000048C0000}"/>
    <cellStyle name="LS Output Table No. 2+ 2 5 3 4" xfId="35863" xr:uid="{00000000-0005-0000-0000-0000058C0000}"/>
    <cellStyle name="LS Output Table No. 2+ 2 5 3 5" xfId="35864" xr:uid="{00000000-0005-0000-0000-0000068C0000}"/>
    <cellStyle name="LS Output Table No. 2+ 2 5 3 6" xfId="35865" xr:uid="{00000000-0005-0000-0000-0000078C0000}"/>
    <cellStyle name="LS Output Table No. 2+ 2 5 3 7" xfId="35866" xr:uid="{00000000-0005-0000-0000-0000088C0000}"/>
    <cellStyle name="LS Output Table No. 2+ 2 5 3 8" xfId="35867" xr:uid="{00000000-0005-0000-0000-0000098C0000}"/>
    <cellStyle name="LS Output Table No. 2+ 2 5 3 9" xfId="35868" xr:uid="{00000000-0005-0000-0000-00000A8C0000}"/>
    <cellStyle name="LS Output Table No. 2+ 2 5 4" xfId="35869" xr:uid="{00000000-0005-0000-0000-00000B8C0000}"/>
    <cellStyle name="LS Output Table No. 2+ 2 5 4 2" xfId="35870" xr:uid="{00000000-0005-0000-0000-00000C8C0000}"/>
    <cellStyle name="LS Output Table No. 2+ 2 5 4 3" xfId="35871" xr:uid="{00000000-0005-0000-0000-00000D8C0000}"/>
    <cellStyle name="LS Output Table No. 2+ 2 5 4 4" xfId="35872" xr:uid="{00000000-0005-0000-0000-00000E8C0000}"/>
    <cellStyle name="LS Output Table No. 2+ 2 5 4 5" xfId="35873" xr:uid="{00000000-0005-0000-0000-00000F8C0000}"/>
    <cellStyle name="LS Output Table No. 2+ 2 5 4 6" xfId="35874" xr:uid="{00000000-0005-0000-0000-0000108C0000}"/>
    <cellStyle name="LS Output Table No. 2+ 2 5 4 7" xfId="35875" xr:uid="{00000000-0005-0000-0000-0000118C0000}"/>
    <cellStyle name="LS Output Table No. 2+ 2 5 4 8" xfId="35876" xr:uid="{00000000-0005-0000-0000-0000128C0000}"/>
    <cellStyle name="LS Output Table No. 2+ 2 5 4 9" xfId="35877" xr:uid="{00000000-0005-0000-0000-0000138C0000}"/>
    <cellStyle name="LS Output Table No. 2+ 2 5 5" xfId="35878" xr:uid="{00000000-0005-0000-0000-0000148C0000}"/>
    <cellStyle name="LS Output Table No. 2+ 2 5 6" xfId="35879" xr:uid="{00000000-0005-0000-0000-0000158C0000}"/>
    <cellStyle name="LS Output Table No. 2+ 2 5 7" xfId="35880" xr:uid="{00000000-0005-0000-0000-0000168C0000}"/>
    <cellStyle name="LS Output Table No. 2+ 2 5 8" xfId="35881" xr:uid="{00000000-0005-0000-0000-0000178C0000}"/>
    <cellStyle name="LS Output Table No. 2+ 2 5 9" xfId="35882" xr:uid="{00000000-0005-0000-0000-0000188C0000}"/>
    <cellStyle name="LS Output Table No. 2+ 2 6" xfId="35883" xr:uid="{00000000-0005-0000-0000-0000198C0000}"/>
    <cellStyle name="LS Output Table No. 2+ 2 6 10" xfId="35884" xr:uid="{00000000-0005-0000-0000-00001A8C0000}"/>
    <cellStyle name="LS Output Table No. 2+ 2 6 11" xfId="35885" xr:uid="{00000000-0005-0000-0000-00001B8C0000}"/>
    <cellStyle name="LS Output Table No. 2+ 2 6 2" xfId="35886" xr:uid="{00000000-0005-0000-0000-00001C8C0000}"/>
    <cellStyle name="LS Output Table No. 2+ 2 6 2 10" xfId="35887" xr:uid="{00000000-0005-0000-0000-00001D8C0000}"/>
    <cellStyle name="LS Output Table No. 2+ 2 6 2 2" xfId="35888" xr:uid="{00000000-0005-0000-0000-00001E8C0000}"/>
    <cellStyle name="LS Output Table No. 2+ 2 6 2 2 2" xfId="35889" xr:uid="{00000000-0005-0000-0000-00001F8C0000}"/>
    <cellStyle name="LS Output Table No. 2+ 2 6 2 2 3" xfId="35890" xr:uid="{00000000-0005-0000-0000-0000208C0000}"/>
    <cellStyle name="LS Output Table No. 2+ 2 6 2 2 4" xfId="35891" xr:uid="{00000000-0005-0000-0000-0000218C0000}"/>
    <cellStyle name="LS Output Table No. 2+ 2 6 2 2 5" xfId="35892" xr:uid="{00000000-0005-0000-0000-0000228C0000}"/>
    <cellStyle name="LS Output Table No. 2+ 2 6 2 2 6" xfId="35893" xr:uid="{00000000-0005-0000-0000-0000238C0000}"/>
    <cellStyle name="LS Output Table No. 2+ 2 6 2 2 7" xfId="35894" xr:uid="{00000000-0005-0000-0000-0000248C0000}"/>
    <cellStyle name="LS Output Table No. 2+ 2 6 2 2 8" xfId="35895" xr:uid="{00000000-0005-0000-0000-0000258C0000}"/>
    <cellStyle name="LS Output Table No. 2+ 2 6 2 2 9" xfId="35896" xr:uid="{00000000-0005-0000-0000-0000268C0000}"/>
    <cellStyle name="LS Output Table No. 2+ 2 6 2 3" xfId="35897" xr:uid="{00000000-0005-0000-0000-0000278C0000}"/>
    <cellStyle name="LS Output Table No. 2+ 2 6 2 4" xfId="35898" xr:uid="{00000000-0005-0000-0000-0000288C0000}"/>
    <cellStyle name="LS Output Table No. 2+ 2 6 2 5" xfId="35899" xr:uid="{00000000-0005-0000-0000-0000298C0000}"/>
    <cellStyle name="LS Output Table No. 2+ 2 6 2 6" xfId="35900" xr:uid="{00000000-0005-0000-0000-00002A8C0000}"/>
    <cellStyle name="LS Output Table No. 2+ 2 6 2 7" xfId="35901" xr:uid="{00000000-0005-0000-0000-00002B8C0000}"/>
    <cellStyle name="LS Output Table No. 2+ 2 6 2 8" xfId="35902" xr:uid="{00000000-0005-0000-0000-00002C8C0000}"/>
    <cellStyle name="LS Output Table No. 2+ 2 6 2 9" xfId="35903" xr:uid="{00000000-0005-0000-0000-00002D8C0000}"/>
    <cellStyle name="LS Output Table No. 2+ 2 6 3" xfId="35904" xr:uid="{00000000-0005-0000-0000-00002E8C0000}"/>
    <cellStyle name="LS Output Table No. 2+ 2 6 3 2" xfId="35905" xr:uid="{00000000-0005-0000-0000-00002F8C0000}"/>
    <cellStyle name="LS Output Table No. 2+ 2 6 3 3" xfId="35906" xr:uid="{00000000-0005-0000-0000-0000308C0000}"/>
    <cellStyle name="LS Output Table No. 2+ 2 6 3 4" xfId="35907" xr:uid="{00000000-0005-0000-0000-0000318C0000}"/>
    <cellStyle name="LS Output Table No. 2+ 2 6 3 5" xfId="35908" xr:uid="{00000000-0005-0000-0000-0000328C0000}"/>
    <cellStyle name="LS Output Table No. 2+ 2 6 3 6" xfId="35909" xr:uid="{00000000-0005-0000-0000-0000338C0000}"/>
    <cellStyle name="LS Output Table No. 2+ 2 6 3 7" xfId="35910" xr:uid="{00000000-0005-0000-0000-0000348C0000}"/>
    <cellStyle name="LS Output Table No. 2+ 2 6 3 8" xfId="35911" xr:uid="{00000000-0005-0000-0000-0000358C0000}"/>
    <cellStyle name="LS Output Table No. 2+ 2 6 3 9" xfId="35912" xr:uid="{00000000-0005-0000-0000-0000368C0000}"/>
    <cellStyle name="LS Output Table No. 2+ 2 6 4" xfId="35913" xr:uid="{00000000-0005-0000-0000-0000378C0000}"/>
    <cellStyle name="LS Output Table No. 2+ 2 6 5" xfId="35914" xr:uid="{00000000-0005-0000-0000-0000388C0000}"/>
    <cellStyle name="LS Output Table No. 2+ 2 6 6" xfId="35915" xr:uid="{00000000-0005-0000-0000-0000398C0000}"/>
    <cellStyle name="LS Output Table No. 2+ 2 6 7" xfId="35916" xr:uid="{00000000-0005-0000-0000-00003A8C0000}"/>
    <cellStyle name="LS Output Table No. 2+ 2 6 8" xfId="35917" xr:uid="{00000000-0005-0000-0000-00003B8C0000}"/>
    <cellStyle name="LS Output Table No. 2+ 2 6 9" xfId="35918" xr:uid="{00000000-0005-0000-0000-00003C8C0000}"/>
    <cellStyle name="LS Output Table No. 2+ 2 7" xfId="35919" xr:uid="{00000000-0005-0000-0000-00003D8C0000}"/>
    <cellStyle name="LS Output Table No. 2+ 2 7 10" xfId="35920" xr:uid="{00000000-0005-0000-0000-00003E8C0000}"/>
    <cellStyle name="LS Output Table No. 2+ 2 7 11" xfId="35921" xr:uid="{00000000-0005-0000-0000-00003F8C0000}"/>
    <cellStyle name="LS Output Table No. 2+ 2 7 2" xfId="35922" xr:uid="{00000000-0005-0000-0000-0000408C0000}"/>
    <cellStyle name="LS Output Table No. 2+ 2 7 2 10" xfId="35923" xr:uid="{00000000-0005-0000-0000-0000418C0000}"/>
    <cellStyle name="LS Output Table No. 2+ 2 7 2 2" xfId="35924" xr:uid="{00000000-0005-0000-0000-0000428C0000}"/>
    <cellStyle name="LS Output Table No. 2+ 2 7 2 2 2" xfId="35925" xr:uid="{00000000-0005-0000-0000-0000438C0000}"/>
    <cellStyle name="LS Output Table No. 2+ 2 7 2 2 3" xfId="35926" xr:uid="{00000000-0005-0000-0000-0000448C0000}"/>
    <cellStyle name="LS Output Table No. 2+ 2 7 2 2 4" xfId="35927" xr:uid="{00000000-0005-0000-0000-0000458C0000}"/>
    <cellStyle name="LS Output Table No. 2+ 2 7 2 2 5" xfId="35928" xr:uid="{00000000-0005-0000-0000-0000468C0000}"/>
    <cellStyle name="LS Output Table No. 2+ 2 7 2 2 6" xfId="35929" xr:uid="{00000000-0005-0000-0000-0000478C0000}"/>
    <cellStyle name="LS Output Table No. 2+ 2 7 2 2 7" xfId="35930" xr:uid="{00000000-0005-0000-0000-0000488C0000}"/>
    <cellStyle name="LS Output Table No. 2+ 2 7 2 2 8" xfId="35931" xr:uid="{00000000-0005-0000-0000-0000498C0000}"/>
    <cellStyle name="LS Output Table No. 2+ 2 7 2 2 9" xfId="35932" xr:uid="{00000000-0005-0000-0000-00004A8C0000}"/>
    <cellStyle name="LS Output Table No. 2+ 2 7 2 3" xfId="35933" xr:uid="{00000000-0005-0000-0000-00004B8C0000}"/>
    <cellStyle name="LS Output Table No. 2+ 2 7 2 4" xfId="35934" xr:uid="{00000000-0005-0000-0000-00004C8C0000}"/>
    <cellStyle name="LS Output Table No. 2+ 2 7 2 5" xfId="35935" xr:uid="{00000000-0005-0000-0000-00004D8C0000}"/>
    <cellStyle name="LS Output Table No. 2+ 2 7 2 6" xfId="35936" xr:uid="{00000000-0005-0000-0000-00004E8C0000}"/>
    <cellStyle name="LS Output Table No. 2+ 2 7 2 7" xfId="35937" xr:uid="{00000000-0005-0000-0000-00004F8C0000}"/>
    <cellStyle name="LS Output Table No. 2+ 2 7 2 8" xfId="35938" xr:uid="{00000000-0005-0000-0000-0000508C0000}"/>
    <cellStyle name="LS Output Table No. 2+ 2 7 2 9" xfId="35939" xr:uid="{00000000-0005-0000-0000-0000518C0000}"/>
    <cellStyle name="LS Output Table No. 2+ 2 7 3" xfId="35940" xr:uid="{00000000-0005-0000-0000-0000528C0000}"/>
    <cellStyle name="LS Output Table No. 2+ 2 7 3 2" xfId="35941" xr:uid="{00000000-0005-0000-0000-0000538C0000}"/>
    <cellStyle name="LS Output Table No. 2+ 2 7 3 3" xfId="35942" xr:uid="{00000000-0005-0000-0000-0000548C0000}"/>
    <cellStyle name="LS Output Table No. 2+ 2 7 3 4" xfId="35943" xr:uid="{00000000-0005-0000-0000-0000558C0000}"/>
    <cellStyle name="LS Output Table No. 2+ 2 7 3 5" xfId="35944" xr:uid="{00000000-0005-0000-0000-0000568C0000}"/>
    <cellStyle name="LS Output Table No. 2+ 2 7 3 6" xfId="35945" xr:uid="{00000000-0005-0000-0000-0000578C0000}"/>
    <cellStyle name="LS Output Table No. 2+ 2 7 3 7" xfId="35946" xr:uid="{00000000-0005-0000-0000-0000588C0000}"/>
    <cellStyle name="LS Output Table No. 2+ 2 7 3 8" xfId="35947" xr:uid="{00000000-0005-0000-0000-0000598C0000}"/>
    <cellStyle name="LS Output Table No. 2+ 2 7 3 9" xfId="35948" xr:uid="{00000000-0005-0000-0000-00005A8C0000}"/>
    <cellStyle name="LS Output Table No. 2+ 2 7 4" xfId="35949" xr:uid="{00000000-0005-0000-0000-00005B8C0000}"/>
    <cellStyle name="LS Output Table No. 2+ 2 7 5" xfId="35950" xr:uid="{00000000-0005-0000-0000-00005C8C0000}"/>
    <cellStyle name="LS Output Table No. 2+ 2 7 6" xfId="35951" xr:uid="{00000000-0005-0000-0000-00005D8C0000}"/>
    <cellStyle name="LS Output Table No. 2+ 2 7 7" xfId="35952" xr:uid="{00000000-0005-0000-0000-00005E8C0000}"/>
    <cellStyle name="LS Output Table No. 2+ 2 7 8" xfId="35953" xr:uid="{00000000-0005-0000-0000-00005F8C0000}"/>
    <cellStyle name="LS Output Table No. 2+ 2 7 9" xfId="35954" xr:uid="{00000000-0005-0000-0000-0000608C0000}"/>
    <cellStyle name="LS Output Table No. 2+ 2 8" xfId="35955" xr:uid="{00000000-0005-0000-0000-0000618C0000}"/>
    <cellStyle name="LS Output Table No. 2+ 2 8 10" xfId="35956" xr:uid="{00000000-0005-0000-0000-0000628C0000}"/>
    <cellStyle name="LS Output Table No. 2+ 2 8 2" xfId="35957" xr:uid="{00000000-0005-0000-0000-0000638C0000}"/>
    <cellStyle name="LS Output Table No. 2+ 2 8 2 2" xfId="35958" xr:uid="{00000000-0005-0000-0000-0000648C0000}"/>
    <cellStyle name="LS Output Table No. 2+ 2 8 2 3" xfId="35959" xr:uid="{00000000-0005-0000-0000-0000658C0000}"/>
    <cellStyle name="LS Output Table No. 2+ 2 8 2 4" xfId="35960" xr:uid="{00000000-0005-0000-0000-0000668C0000}"/>
    <cellStyle name="LS Output Table No. 2+ 2 8 2 5" xfId="35961" xr:uid="{00000000-0005-0000-0000-0000678C0000}"/>
    <cellStyle name="LS Output Table No. 2+ 2 8 2 6" xfId="35962" xr:uid="{00000000-0005-0000-0000-0000688C0000}"/>
    <cellStyle name="LS Output Table No. 2+ 2 8 2 7" xfId="35963" xr:uid="{00000000-0005-0000-0000-0000698C0000}"/>
    <cellStyle name="LS Output Table No. 2+ 2 8 2 8" xfId="35964" xr:uid="{00000000-0005-0000-0000-00006A8C0000}"/>
    <cellStyle name="LS Output Table No. 2+ 2 8 2 9" xfId="35965" xr:uid="{00000000-0005-0000-0000-00006B8C0000}"/>
    <cellStyle name="LS Output Table No. 2+ 2 8 3" xfId="35966" xr:uid="{00000000-0005-0000-0000-00006C8C0000}"/>
    <cellStyle name="LS Output Table No. 2+ 2 8 4" xfId="35967" xr:uid="{00000000-0005-0000-0000-00006D8C0000}"/>
    <cellStyle name="LS Output Table No. 2+ 2 8 5" xfId="35968" xr:uid="{00000000-0005-0000-0000-00006E8C0000}"/>
    <cellStyle name="LS Output Table No. 2+ 2 8 6" xfId="35969" xr:uid="{00000000-0005-0000-0000-00006F8C0000}"/>
    <cellStyle name="LS Output Table No. 2+ 2 8 7" xfId="35970" xr:uid="{00000000-0005-0000-0000-0000708C0000}"/>
    <cellStyle name="LS Output Table No. 2+ 2 8 8" xfId="35971" xr:uid="{00000000-0005-0000-0000-0000718C0000}"/>
    <cellStyle name="LS Output Table No. 2+ 2 8 9" xfId="35972" xr:uid="{00000000-0005-0000-0000-0000728C0000}"/>
    <cellStyle name="LS Output Table No. 2+ 2 9" xfId="35973" xr:uid="{00000000-0005-0000-0000-0000738C0000}"/>
    <cellStyle name="LS Output Table No. 2+ 2 9 2" xfId="35974" xr:uid="{00000000-0005-0000-0000-0000748C0000}"/>
    <cellStyle name="LS Output Table No. 2+ 2 9 3" xfId="35975" xr:uid="{00000000-0005-0000-0000-0000758C0000}"/>
    <cellStyle name="LS Output Table No. 2+ 2 9 4" xfId="35976" xr:uid="{00000000-0005-0000-0000-0000768C0000}"/>
    <cellStyle name="LS Output Table No. 2+ 2 9 5" xfId="35977" xr:uid="{00000000-0005-0000-0000-0000778C0000}"/>
    <cellStyle name="LS Output Table No. 2+ 2 9 6" xfId="35978" xr:uid="{00000000-0005-0000-0000-0000788C0000}"/>
    <cellStyle name="LS Output Table No. 2+ 2 9 7" xfId="35979" xr:uid="{00000000-0005-0000-0000-0000798C0000}"/>
    <cellStyle name="LS Output Table No. 2+ 2 9 8" xfId="35980" xr:uid="{00000000-0005-0000-0000-00007A8C0000}"/>
    <cellStyle name="LS Output Table No. 2+ 2 9 9" xfId="35981" xr:uid="{00000000-0005-0000-0000-00007B8C0000}"/>
    <cellStyle name="LS Output Table No. 2+ 3" xfId="35982" xr:uid="{00000000-0005-0000-0000-00007C8C0000}"/>
    <cellStyle name="LS Output Table No. 2+ 3 10" xfId="35983" xr:uid="{00000000-0005-0000-0000-00007D8C0000}"/>
    <cellStyle name="LS Output Table No. 2+ 3 11" xfId="35984" xr:uid="{00000000-0005-0000-0000-00007E8C0000}"/>
    <cellStyle name="LS Output Table No. 2+ 3 12" xfId="35985" xr:uid="{00000000-0005-0000-0000-00007F8C0000}"/>
    <cellStyle name="LS Output Table No. 2+ 3 13" xfId="35986" xr:uid="{00000000-0005-0000-0000-0000808C0000}"/>
    <cellStyle name="LS Output Table No. 2+ 3 14" xfId="35987" xr:uid="{00000000-0005-0000-0000-0000818C0000}"/>
    <cellStyle name="LS Output Table No. 2+ 3 15" xfId="35988" xr:uid="{00000000-0005-0000-0000-0000828C0000}"/>
    <cellStyle name="LS Output Table No. 2+ 3 16" xfId="35989" xr:uid="{00000000-0005-0000-0000-0000838C0000}"/>
    <cellStyle name="LS Output Table No. 2+ 3 2" xfId="35990" xr:uid="{00000000-0005-0000-0000-0000848C0000}"/>
    <cellStyle name="LS Output Table No. 2+ 3 2 10" xfId="35991" xr:uid="{00000000-0005-0000-0000-0000858C0000}"/>
    <cellStyle name="LS Output Table No. 2+ 3 2 11" xfId="35992" xr:uid="{00000000-0005-0000-0000-0000868C0000}"/>
    <cellStyle name="LS Output Table No. 2+ 3 2 12" xfId="35993" xr:uid="{00000000-0005-0000-0000-0000878C0000}"/>
    <cellStyle name="LS Output Table No. 2+ 3 2 13" xfId="35994" xr:uid="{00000000-0005-0000-0000-0000888C0000}"/>
    <cellStyle name="LS Output Table No. 2+ 3 2 2" xfId="35995" xr:uid="{00000000-0005-0000-0000-0000898C0000}"/>
    <cellStyle name="LS Output Table No. 2+ 3 2 2 10" xfId="35996" xr:uid="{00000000-0005-0000-0000-00008A8C0000}"/>
    <cellStyle name="LS Output Table No. 2+ 3 2 2 11" xfId="35997" xr:uid="{00000000-0005-0000-0000-00008B8C0000}"/>
    <cellStyle name="LS Output Table No. 2+ 3 2 2 12" xfId="35998" xr:uid="{00000000-0005-0000-0000-00008C8C0000}"/>
    <cellStyle name="LS Output Table No. 2+ 3 2 2 2" xfId="35999" xr:uid="{00000000-0005-0000-0000-00008D8C0000}"/>
    <cellStyle name="LS Output Table No. 2+ 3 2 2 2 10" xfId="36000" xr:uid="{00000000-0005-0000-0000-00008E8C0000}"/>
    <cellStyle name="LS Output Table No. 2+ 3 2 2 2 11" xfId="36001" xr:uid="{00000000-0005-0000-0000-00008F8C0000}"/>
    <cellStyle name="LS Output Table No. 2+ 3 2 2 2 2" xfId="36002" xr:uid="{00000000-0005-0000-0000-0000908C0000}"/>
    <cellStyle name="LS Output Table No. 2+ 3 2 2 2 2 10" xfId="36003" xr:uid="{00000000-0005-0000-0000-0000918C0000}"/>
    <cellStyle name="LS Output Table No. 2+ 3 2 2 2 2 2" xfId="36004" xr:uid="{00000000-0005-0000-0000-0000928C0000}"/>
    <cellStyle name="LS Output Table No. 2+ 3 2 2 2 2 2 2" xfId="36005" xr:uid="{00000000-0005-0000-0000-0000938C0000}"/>
    <cellStyle name="LS Output Table No. 2+ 3 2 2 2 2 2 3" xfId="36006" xr:uid="{00000000-0005-0000-0000-0000948C0000}"/>
    <cellStyle name="LS Output Table No. 2+ 3 2 2 2 2 2 4" xfId="36007" xr:uid="{00000000-0005-0000-0000-0000958C0000}"/>
    <cellStyle name="LS Output Table No. 2+ 3 2 2 2 2 2 5" xfId="36008" xr:uid="{00000000-0005-0000-0000-0000968C0000}"/>
    <cellStyle name="LS Output Table No. 2+ 3 2 2 2 2 2 6" xfId="36009" xr:uid="{00000000-0005-0000-0000-0000978C0000}"/>
    <cellStyle name="LS Output Table No. 2+ 3 2 2 2 2 2 7" xfId="36010" xr:uid="{00000000-0005-0000-0000-0000988C0000}"/>
    <cellStyle name="LS Output Table No. 2+ 3 2 2 2 2 2 8" xfId="36011" xr:uid="{00000000-0005-0000-0000-0000998C0000}"/>
    <cellStyle name="LS Output Table No. 2+ 3 2 2 2 2 2 9" xfId="36012" xr:uid="{00000000-0005-0000-0000-00009A8C0000}"/>
    <cellStyle name="LS Output Table No. 2+ 3 2 2 2 2 3" xfId="36013" xr:uid="{00000000-0005-0000-0000-00009B8C0000}"/>
    <cellStyle name="LS Output Table No. 2+ 3 2 2 2 2 4" xfId="36014" xr:uid="{00000000-0005-0000-0000-00009C8C0000}"/>
    <cellStyle name="LS Output Table No. 2+ 3 2 2 2 2 5" xfId="36015" xr:uid="{00000000-0005-0000-0000-00009D8C0000}"/>
    <cellStyle name="LS Output Table No. 2+ 3 2 2 2 2 6" xfId="36016" xr:uid="{00000000-0005-0000-0000-00009E8C0000}"/>
    <cellStyle name="LS Output Table No. 2+ 3 2 2 2 2 7" xfId="36017" xr:uid="{00000000-0005-0000-0000-00009F8C0000}"/>
    <cellStyle name="LS Output Table No. 2+ 3 2 2 2 2 8" xfId="36018" xr:uid="{00000000-0005-0000-0000-0000A08C0000}"/>
    <cellStyle name="LS Output Table No. 2+ 3 2 2 2 2 9" xfId="36019" xr:uid="{00000000-0005-0000-0000-0000A18C0000}"/>
    <cellStyle name="LS Output Table No. 2+ 3 2 2 2 3" xfId="36020" xr:uid="{00000000-0005-0000-0000-0000A28C0000}"/>
    <cellStyle name="LS Output Table No. 2+ 3 2 2 2 3 2" xfId="36021" xr:uid="{00000000-0005-0000-0000-0000A38C0000}"/>
    <cellStyle name="LS Output Table No. 2+ 3 2 2 2 3 3" xfId="36022" xr:uid="{00000000-0005-0000-0000-0000A48C0000}"/>
    <cellStyle name="LS Output Table No. 2+ 3 2 2 2 3 4" xfId="36023" xr:uid="{00000000-0005-0000-0000-0000A58C0000}"/>
    <cellStyle name="LS Output Table No. 2+ 3 2 2 2 3 5" xfId="36024" xr:uid="{00000000-0005-0000-0000-0000A68C0000}"/>
    <cellStyle name="LS Output Table No. 2+ 3 2 2 2 3 6" xfId="36025" xr:uid="{00000000-0005-0000-0000-0000A78C0000}"/>
    <cellStyle name="LS Output Table No. 2+ 3 2 2 2 3 7" xfId="36026" xr:uid="{00000000-0005-0000-0000-0000A88C0000}"/>
    <cellStyle name="LS Output Table No. 2+ 3 2 2 2 3 8" xfId="36027" xr:uid="{00000000-0005-0000-0000-0000A98C0000}"/>
    <cellStyle name="LS Output Table No. 2+ 3 2 2 2 3 9" xfId="36028" xr:uid="{00000000-0005-0000-0000-0000AA8C0000}"/>
    <cellStyle name="LS Output Table No. 2+ 3 2 2 2 4" xfId="36029" xr:uid="{00000000-0005-0000-0000-0000AB8C0000}"/>
    <cellStyle name="LS Output Table No. 2+ 3 2 2 2 5" xfId="36030" xr:uid="{00000000-0005-0000-0000-0000AC8C0000}"/>
    <cellStyle name="LS Output Table No. 2+ 3 2 2 2 6" xfId="36031" xr:uid="{00000000-0005-0000-0000-0000AD8C0000}"/>
    <cellStyle name="LS Output Table No. 2+ 3 2 2 2 7" xfId="36032" xr:uid="{00000000-0005-0000-0000-0000AE8C0000}"/>
    <cellStyle name="LS Output Table No. 2+ 3 2 2 2 8" xfId="36033" xr:uid="{00000000-0005-0000-0000-0000AF8C0000}"/>
    <cellStyle name="LS Output Table No. 2+ 3 2 2 2 9" xfId="36034" xr:uid="{00000000-0005-0000-0000-0000B08C0000}"/>
    <cellStyle name="LS Output Table No. 2+ 3 2 2 3" xfId="36035" xr:uid="{00000000-0005-0000-0000-0000B18C0000}"/>
    <cellStyle name="LS Output Table No. 2+ 3 2 2 3 10" xfId="36036" xr:uid="{00000000-0005-0000-0000-0000B28C0000}"/>
    <cellStyle name="LS Output Table No. 2+ 3 2 2 3 2" xfId="36037" xr:uid="{00000000-0005-0000-0000-0000B38C0000}"/>
    <cellStyle name="LS Output Table No. 2+ 3 2 2 3 2 2" xfId="36038" xr:uid="{00000000-0005-0000-0000-0000B48C0000}"/>
    <cellStyle name="LS Output Table No. 2+ 3 2 2 3 2 3" xfId="36039" xr:uid="{00000000-0005-0000-0000-0000B58C0000}"/>
    <cellStyle name="LS Output Table No. 2+ 3 2 2 3 2 4" xfId="36040" xr:uid="{00000000-0005-0000-0000-0000B68C0000}"/>
    <cellStyle name="LS Output Table No. 2+ 3 2 2 3 2 5" xfId="36041" xr:uid="{00000000-0005-0000-0000-0000B78C0000}"/>
    <cellStyle name="LS Output Table No. 2+ 3 2 2 3 2 6" xfId="36042" xr:uid="{00000000-0005-0000-0000-0000B88C0000}"/>
    <cellStyle name="LS Output Table No. 2+ 3 2 2 3 2 7" xfId="36043" xr:uid="{00000000-0005-0000-0000-0000B98C0000}"/>
    <cellStyle name="LS Output Table No. 2+ 3 2 2 3 2 8" xfId="36044" xr:uid="{00000000-0005-0000-0000-0000BA8C0000}"/>
    <cellStyle name="LS Output Table No. 2+ 3 2 2 3 2 9" xfId="36045" xr:uid="{00000000-0005-0000-0000-0000BB8C0000}"/>
    <cellStyle name="LS Output Table No. 2+ 3 2 2 3 3" xfId="36046" xr:uid="{00000000-0005-0000-0000-0000BC8C0000}"/>
    <cellStyle name="LS Output Table No. 2+ 3 2 2 3 4" xfId="36047" xr:uid="{00000000-0005-0000-0000-0000BD8C0000}"/>
    <cellStyle name="LS Output Table No. 2+ 3 2 2 3 5" xfId="36048" xr:uid="{00000000-0005-0000-0000-0000BE8C0000}"/>
    <cellStyle name="LS Output Table No. 2+ 3 2 2 3 6" xfId="36049" xr:uid="{00000000-0005-0000-0000-0000BF8C0000}"/>
    <cellStyle name="LS Output Table No. 2+ 3 2 2 3 7" xfId="36050" xr:uid="{00000000-0005-0000-0000-0000C08C0000}"/>
    <cellStyle name="LS Output Table No. 2+ 3 2 2 3 8" xfId="36051" xr:uid="{00000000-0005-0000-0000-0000C18C0000}"/>
    <cellStyle name="LS Output Table No. 2+ 3 2 2 3 9" xfId="36052" xr:uid="{00000000-0005-0000-0000-0000C28C0000}"/>
    <cellStyle name="LS Output Table No. 2+ 3 2 2 4" xfId="36053" xr:uid="{00000000-0005-0000-0000-0000C38C0000}"/>
    <cellStyle name="LS Output Table No. 2+ 3 2 2 4 2" xfId="36054" xr:uid="{00000000-0005-0000-0000-0000C48C0000}"/>
    <cellStyle name="LS Output Table No. 2+ 3 2 2 4 3" xfId="36055" xr:uid="{00000000-0005-0000-0000-0000C58C0000}"/>
    <cellStyle name="LS Output Table No. 2+ 3 2 2 4 4" xfId="36056" xr:uid="{00000000-0005-0000-0000-0000C68C0000}"/>
    <cellStyle name="LS Output Table No. 2+ 3 2 2 4 5" xfId="36057" xr:uid="{00000000-0005-0000-0000-0000C78C0000}"/>
    <cellStyle name="LS Output Table No. 2+ 3 2 2 4 6" xfId="36058" xr:uid="{00000000-0005-0000-0000-0000C88C0000}"/>
    <cellStyle name="LS Output Table No. 2+ 3 2 2 4 7" xfId="36059" xr:uid="{00000000-0005-0000-0000-0000C98C0000}"/>
    <cellStyle name="LS Output Table No. 2+ 3 2 2 4 8" xfId="36060" xr:uid="{00000000-0005-0000-0000-0000CA8C0000}"/>
    <cellStyle name="LS Output Table No. 2+ 3 2 2 4 9" xfId="36061" xr:uid="{00000000-0005-0000-0000-0000CB8C0000}"/>
    <cellStyle name="LS Output Table No. 2+ 3 2 2 5" xfId="36062" xr:uid="{00000000-0005-0000-0000-0000CC8C0000}"/>
    <cellStyle name="LS Output Table No. 2+ 3 2 2 6" xfId="36063" xr:uid="{00000000-0005-0000-0000-0000CD8C0000}"/>
    <cellStyle name="LS Output Table No. 2+ 3 2 2 7" xfId="36064" xr:uid="{00000000-0005-0000-0000-0000CE8C0000}"/>
    <cellStyle name="LS Output Table No. 2+ 3 2 2 8" xfId="36065" xr:uid="{00000000-0005-0000-0000-0000CF8C0000}"/>
    <cellStyle name="LS Output Table No. 2+ 3 2 2 9" xfId="36066" xr:uid="{00000000-0005-0000-0000-0000D08C0000}"/>
    <cellStyle name="LS Output Table No. 2+ 3 2 3" xfId="36067" xr:uid="{00000000-0005-0000-0000-0000D18C0000}"/>
    <cellStyle name="LS Output Table No. 2+ 3 2 3 10" xfId="36068" xr:uid="{00000000-0005-0000-0000-0000D28C0000}"/>
    <cellStyle name="LS Output Table No. 2+ 3 2 3 11" xfId="36069" xr:uid="{00000000-0005-0000-0000-0000D38C0000}"/>
    <cellStyle name="LS Output Table No. 2+ 3 2 3 2" xfId="36070" xr:uid="{00000000-0005-0000-0000-0000D48C0000}"/>
    <cellStyle name="LS Output Table No. 2+ 3 2 3 2 10" xfId="36071" xr:uid="{00000000-0005-0000-0000-0000D58C0000}"/>
    <cellStyle name="LS Output Table No. 2+ 3 2 3 2 2" xfId="36072" xr:uid="{00000000-0005-0000-0000-0000D68C0000}"/>
    <cellStyle name="LS Output Table No. 2+ 3 2 3 2 2 2" xfId="36073" xr:uid="{00000000-0005-0000-0000-0000D78C0000}"/>
    <cellStyle name="LS Output Table No. 2+ 3 2 3 2 2 3" xfId="36074" xr:uid="{00000000-0005-0000-0000-0000D88C0000}"/>
    <cellStyle name="LS Output Table No. 2+ 3 2 3 2 2 4" xfId="36075" xr:uid="{00000000-0005-0000-0000-0000D98C0000}"/>
    <cellStyle name="LS Output Table No. 2+ 3 2 3 2 2 5" xfId="36076" xr:uid="{00000000-0005-0000-0000-0000DA8C0000}"/>
    <cellStyle name="LS Output Table No. 2+ 3 2 3 2 2 6" xfId="36077" xr:uid="{00000000-0005-0000-0000-0000DB8C0000}"/>
    <cellStyle name="LS Output Table No. 2+ 3 2 3 2 2 7" xfId="36078" xr:uid="{00000000-0005-0000-0000-0000DC8C0000}"/>
    <cellStyle name="LS Output Table No. 2+ 3 2 3 2 2 8" xfId="36079" xr:uid="{00000000-0005-0000-0000-0000DD8C0000}"/>
    <cellStyle name="LS Output Table No. 2+ 3 2 3 2 2 9" xfId="36080" xr:uid="{00000000-0005-0000-0000-0000DE8C0000}"/>
    <cellStyle name="LS Output Table No. 2+ 3 2 3 2 3" xfId="36081" xr:uid="{00000000-0005-0000-0000-0000DF8C0000}"/>
    <cellStyle name="LS Output Table No. 2+ 3 2 3 2 4" xfId="36082" xr:uid="{00000000-0005-0000-0000-0000E08C0000}"/>
    <cellStyle name="LS Output Table No. 2+ 3 2 3 2 5" xfId="36083" xr:uid="{00000000-0005-0000-0000-0000E18C0000}"/>
    <cellStyle name="LS Output Table No. 2+ 3 2 3 2 6" xfId="36084" xr:uid="{00000000-0005-0000-0000-0000E28C0000}"/>
    <cellStyle name="LS Output Table No. 2+ 3 2 3 2 7" xfId="36085" xr:uid="{00000000-0005-0000-0000-0000E38C0000}"/>
    <cellStyle name="LS Output Table No. 2+ 3 2 3 2 8" xfId="36086" xr:uid="{00000000-0005-0000-0000-0000E48C0000}"/>
    <cellStyle name="LS Output Table No. 2+ 3 2 3 2 9" xfId="36087" xr:uid="{00000000-0005-0000-0000-0000E58C0000}"/>
    <cellStyle name="LS Output Table No. 2+ 3 2 3 3" xfId="36088" xr:uid="{00000000-0005-0000-0000-0000E68C0000}"/>
    <cellStyle name="LS Output Table No. 2+ 3 2 3 3 2" xfId="36089" xr:uid="{00000000-0005-0000-0000-0000E78C0000}"/>
    <cellStyle name="LS Output Table No. 2+ 3 2 3 3 3" xfId="36090" xr:uid="{00000000-0005-0000-0000-0000E88C0000}"/>
    <cellStyle name="LS Output Table No. 2+ 3 2 3 3 4" xfId="36091" xr:uid="{00000000-0005-0000-0000-0000E98C0000}"/>
    <cellStyle name="LS Output Table No. 2+ 3 2 3 3 5" xfId="36092" xr:uid="{00000000-0005-0000-0000-0000EA8C0000}"/>
    <cellStyle name="LS Output Table No. 2+ 3 2 3 3 6" xfId="36093" xr:uid="{00000000-0005-0000-0000-0000EB8C0000}"/>
    <cellStyle name="LS Output Table No. 2+ 3 2 3 3 7" xfId="36094" xr:uid="{00000000-0005-0000-0000-0000EC8C0000}"/>
    <cellStyle name="LS Output Table No. 2+ 3 2 3 3 8" xfId="36095" xr:uid="{00000000-0005-0000-0000-0000ED8C0000}"/>
    <cellStyle name="LS Output Table No. 2+ 3 2 3 3 9" xfId="36096" xr:uid="{00000000-0005-0000-0000-0000EE8C0000}"/>
    <cellStyle name="LS Output Table No. 2+ 3 2 3 4" xfId="36097" xr:uid="{00000000-0005-0000-0000-0000EF8C0000}"/>
    <cellStyle name="LS Output Table No. 2+ 3 2 3 5" xfId="36098" xr:uid="{00000000-0005-0000-0000-0000F08C0000}"/>
    <cellStyle name="LS Output Table No. 2+ 3 2 3 6" xfId="36099" xr:uid="{00000000-0005-0000-0000-0000F18C0000}"/>
    <cellStyle name="LS Output Table No. 2+ 3 2 3 7" xfId="36100" xr:uid="{00000000-0005-0000-0000-0000F28C0000}"/>
    <cellStyle name="LS Output Table No. 2+ 3 2 3 8" xfId="36101" xr:uid="{00000000-0005-0000-0000-0000F38C0000}"/>
    <cellStyle name="LS Output Table No. 2+ 3 2 3 9" xfId="36102" xr:uid="{00000000-0005-0000-0000-0000F48C0000}"/>
    <cellStyle name="LS Output Table No. 2+ 3 2 4" xfId="36103" xr:uid="{00000000-0005-0000-0000-0000F58C0000}"/>
    <cellStyle name="LS Output Table No. 2+ 3 2 4 10" xfId="36104" xr:uid="{00000000-0005-0000-0000-0000F68C0000}"/>
    <cellStyle name="LS Output Table No. 2+ 3 2 4 2" xfId="36105" xr:uid="{00000000-0005-0000-0000-0000F78C0000}"/>
    <cellStyle name="LS Output Table No. 2+ 3 2 4 2 2" xfId="36106" xr:uid="{00000000-0005-0000-0000-0000F88C0000}"/>
    <cellStyle name="LS Output Table No. 2+ 3 2 4 2 3" xfId="36107" xr:uid="{00000000-0005-0000-0000-0000F98C0000}"/>
    <cellStyle name="LS Output Table No. 2+ 3 2 4 2 4" xfId="36108" xr:uid="{00000000-0005-0000-0000-0000FA8C0000}"/>
    <cellStyle name="LS Output Table No. 2+ 3 2 4 2 5" xfId="36109" xr:uid="{00000000-0005-0000-0000-0000FB8C0000}"/>
    <cellStyle name="LS Output Table No. 2+ 3 2 4 2 6" xfId="36110" xr:uid="{00000000-0005-0000-0000-0000FC8C0000}"/>
    <cellStyle name="LS Output Table No. 2+ 3 2 4 2 7" xfId="36111" xr:uid="{00000000-0005-0000-0000-0000FD8C0000}"/>
    <cellStyle name="LS Output Table No. 2+ 3 2 4 2 8" xfId="36112" xr:uid="{00000000-0005-0000-0000-0000FE8C0000}"/>
    <cellStyle name="LS Output Table No. 2+ 3 2 4 2 9" xfId="36113" xr:uid="{00000000-0005-0000-0000-0000FF8C0000}"/>
    <cellStyle name="LS Output Table No. 2+ 3 2 4 3" xfId="36114" xr:uid="{00000000-0005-0000-0000-0000008D0000}"/>
    <cellStyle name="LS Output Table No. 2+ 3 2 4 4" xfId="36115" xr:uid="{00000000-0005-0000-0000-0000018D0000}"/>
    <cellStyle name="LS Output Table No. 2+ 3 2 4 5" xfId="36116" xr:uid="{00000000-0005-0000-0000-0000028D0000}"/>
    <cellStyle name="LS Output Table No. 2+ 3 2 4 6" xfId="36117" xr:uid="{00000000-0005-0000-0000-0000038D0000}"/>
    <cellStyle name="LS Output Table No. 2+ 3 2 4 7" xfId="36118" xr:uid="{00000000-0005-0000-0000-0000048D0000}"/>
    <cellStyle name="LS Output Table No. 2+ 3 2 4 8" xfId="36119" xr:uid="{00000000-0005-0000-0000-0000058D0000}"/>
    <cellStyle name="LS Output Table No. 2+ 3 2 4 9" xfId="36120" xr:uid="{00000000-0005-0000-0000-0000068D0000}"/>
    <cellStyle name="LS Output Table No. 2+ 3 2 5" xfId="36121" xr:uid="{00000000-0005-0000-0000-0000078D0000}"/>
    <cellStyle name="LS Output Table No. 2+ 3 2 5 2" xfId="36122" xr:uid="{00000000-0005-0000-0000-0000088D0000}"/>
    <cellStyle name="LS Output Table No. 2+ 3 2 5 3" xfId="36123" xr:uid="{00000000-0005-0000-0000-0000098D0000}"/>
    <cellStyle name="LS Output Table No. 2+ 3 2 5 4" xfId="36124" xr:uid="{00000000-0005-0000-0000-00000A8D0000}"/>
    <cellStyle name="LS Output Table No. 2+ 3 2 5 5" xfId="36125" xr:uid="{00000000-0005-0000-0000-00000B8D0000}"/>
    <cellStyle name="LS Output Table No. 2+ 3 2 5 6" xfId="36126" xr:uid="{00000000-0005-0000-0000-00000C8D0000}"/>
    <cellStyle name="LS Output Table No. 2+ 3 2 5 7" xfId="36127" xr:uid="{00000000-0005-0000-0000-00000D8D0000}"/>
    <cellStyle name="LS Output Table No. 2+ 3 2 5 8" xfId="36128" xr:uid="{00000000-0005-0000-0000-00000E8D0000}"/>
    <cellStyle name="LS Output Table No. 2+ 3 2 5 9" xfId="36129" xr:uid="{00000000-0005-0000-0000-00000F8D0000}"/>
    <cellStyle name="LS Output Table No. 2+ 3 2 6" xfId="36130" xr:uid="{00000000-0005-0000-0000-0000108D0000}"/>
    <cellStyle name="LS Output Table No. 2+ 3 2 7" xfId="36131" xr:uid="{00000000-0005-0000-0000-0000118D0000}"/>
    <cellStyle name="LS Output Table No. 2+ 3 2 8" xfId="36132" xr:uid="{00000000-0005-0000-0000-0000128D0000}"/>
    <cellStyle name="LS Output Table No. 2+ 3 2 9" xfId="36133" xr:uid="{00000000-0005-0000-0000-0000138D0000}"/>
    <cellStyle name="LS Output Table No. 2+ 3 3" xfId="36134" xr:uid="{00000000-0005-0000-0000-0000148D0000}"/>
    <cellStyle name="LS Output Table No. 2+ 3 3 10" xfId="36135" xr:uid="{00000000-0005-0000-0000-0000158D0000}"/>
    <cellStyle name="LS Output Table No. 2+ 3 3 11" xfId="36136" xr:uid="{00000000-0005-0000-0000-0000168D0000}"/>
    <cellStyle name="LS Output Table No. 2+ 3 3 12" xfId="36137" xr:uid="{00000000-0005-0000-0000-0000178D0000}"/>
    <cellStyle name="LS Output Table No. 2+ 3 3 2" xfId="36138" xr:uid="{00000000-0005-0000-0000-0000188D0000}"/>
    <cellStyle name="LS Output Table No. 2+ 3 3 2 10" xfId="36139" xr:uid="{00000000-0005-0000-0000-0000198D0000}"/>
    <cellStyle name="LS Output Table No. 2+ 3 3 2 11" xfId="36140" xr:uid="{00000000-0005-0000-0000-00001A8D0000}"/>
    <cellStyle name="LS Output Table No. 2+ 3 3 2 2" xfId="36141" xr:uid="{00000000-0005-0000-0000-00001B8D0000}"/>
    <cellStyle name="LS Output Table No. 2+ 3 3 2 2 10" xfId="36142" xr:uid="{00000000-0005-0000-0000-00001C8D0000}"/>
    <cellStyle name="LS Output Table No. 2+ 3 3 2 2 2" xfId="36143" xr:uid="{00000000-0005-0000-0000-00001D8D0000}"/>
    <cellStyle name="LS Output Table No. 2+ 3 3 2 2 2 2" xfId="36144" xr:uid="{00000000-0005-0000-0000-00001E8D0000}"/>
    <cellStyle name="LS Output Table No. 2+ 3 3 2 2 2 3" xfId="36145" xr:uid="{00000000-0005-0000-0000-00001F8D0000}"/>
    <cellStyle name="LS Output Table No. 2+ 3 3 2 2 2 4" xfId="36146" xr:uid="{00000000-0005-0000-0000-0000208D0000}"/>
    <cellStyle name="LS Output Table No. 2+ 3 3 2 2 2 5" xfId="36147" xr:uid="{00000000-0005-0000-0000-0000218D0000}"/>
    <cellStyle name="LS Output Table No. 2+ 3 3 2 2 2 6" xfId="36148" xr:uid="{00000000-0005-0000-0000-0000228D0000}"/>
    <cellStyle name="LS Output Table No. 2+ 3 3 2 2 2 7" xfId="36149" xr:uid="{00000000-0005-0000-0000-0000238D0000}"/>
    <cellStyle name="LS Output Table No. 2+ 3 3 2 2 2 8" xfId="36150" xr:uid="{00000000-0005-0000-0000-0000248D0000}"/>
    <cellStyle name="LS Output Table No. 2+ 3 3 2 2 2 9" xfId="36151" xr:uid="{00000000-0005-0000-0000-0000258D0000}"/>
    <cellStyle name="LS Output Table No. 2+ 3 3 2 2 3" xfId="36152" xr:uid="{00000000-0005-0000-0000-0000268D0000}"/>
    <cellStyle name="LS Output Table No. 2+ 3 3 2 2 4" xfId="36153" xr:uid="{00000000-0005-0000-0000-0000278D0000}"/>
    <cellStyle name="LS Output Table No. 2+ 3 3 2 2 5" xfId="36154" xr:uid="{00000000-0005-0000-0000-0000288D0000}"/>
    <cellStyle name="LS Output Table No. 2+ 3 3 2 2 6" xfId="36155" xr:uid="{00000000-0005-0000-0000-0000298D0000}"/>
    <cellStyle name="LS Output Table No. 2+ 3 3 2 2 7" xfId="36156" xr:uid="{00000000-0005-0000-0000-00002A8D0000}"/>
    <cellStyle name="LS Output Table No. 2+ 3 3 2 2 8" xfId="36157" xr:uid="{00000000-0005-0000-0000-00002B8D0000}"/>
    <cellStyle name="LS Output Table No. 2+ 3 3 2 2 9" xfId="36158" xr:uid="{00000000-0005-0000-0000-00002C8D0000}"/>
    <cellStyle name="LS Output Table No. 2+ 3 3 2 3" xfId="36159" xr:uid="{00000000-0005-0000-0000-00002D8D0000}"/>
    <cellStyle name="LS Output Table No. 2+ 3 3 2 3 2" xfId="36160" xr:uid="{00000000-0005-0000-0000-00002E8D0000}"/>
    <cellStyle name="LS Output Table No. 2+ 3 3 2 3 3" xfId="36161" xr:uid="{00000000-0005-0000-0000-00002F8D0000}"/>
    <cellStyle name="LS Output Table No. 2+ 3 3 2 3 4" xfId="36162" xr:uid="{00000000-0005-0000-0000-0000308D0000}"/>
    <cellStyle name="LS Output Table No. 2+ 3 3 2 3 5" xfId="36163" xr:uid="{00000000-0005-0000-0000-0000318D0000}"/>
    <cellStyle name="LS Output Table No. 2+ 3 3 2 3 6" xfId="36164" xr:uid="{00000000-0005-0000-0000-0000328D0000}"/>
    <cellStyle name="LS Output Table No. 2+ 3 3 2 3 7" xfId="36165" xr:uid="{00000000-0005-0000-0000-0000338D0000}"/>
    <cellStyle name="LS Output Table No. 2+ 3 3 2 3 8" xfId="36166" xr:uid="{00000000-0005-0000-0000-0000348D0000}"/>
    <cellStyle name="LS Output Table No. 2+ 3 3 2 3 9" xfId="36167" xr:uid="{00000000-0005-0000-0000-0000358D0000}"/>
    <cellStyle name="LS Output Table No. 2+ 3 3 2 4" xfId="36168" xr:uid="{00000000-0005-0000-0000-0000368D0000}"/>
    <cellStyle name="LS Output Table No. 2+ 3 3 2 5" xfId="36169" xr:uid="{00000000-0005-0000-0000-0000378D0000}"/>
    <cellStyle name="LS Output Table No. 2+ 3 3 2 6" xfId="36170" xr:uid="{00000000-0005-0000-0000-0000388D0000}"/>
    <cellStyle name="LS Output Table No. 2+ 3 3 2 7" xfId="36171" xr:uid="{00000000-0005-0000-0000-0000398D0000}"/>
    <cellStyle name="LS Output Table No. 2+ 3 3 2 8" xfId="36172" xr:uid="{00000000-0005-0000-0000-00003A8D0000}"/>
    <cellStyle name="LS Output Table No. 2+ 3 3 2 9" xfId="36173" xr:uid="{00000000-0005-0000-0000-00003B8D0000}"/>
    <cellStyle name="LS Output Table No. 2+ 3 3 3" xfId="36174" xr:uid="{00000000-0005-0000-0000-00003C8D0000}"/>
    <cellStyle name="LS Output Table No. 2+ 3 3 3 10" xfId="36175" xr:uid="{00000000-0005-0000-0000-00003D8D0000}"/>
    <cellStyle name="LS Output Table No. 2+ 3 3 3 2" xfId="36176" xr:uid="{00000000-0005-0000-0000-00003E8D0000}"/>
    <cellStyle name="LS Output Table No. 2+ 3 3 3 2 2" xfId="36177" xr:uid="{00000000-0005-0000-0000-00003F8D0000}"/>
    <cellStyle name="LS Output Table No. 2+ 3 3 3 2 3" xfId="36178" xr:uid="{00000000-0005-0000-0000-0000408D0000}"/>
    <cellStyle name="LS Output Table No. 2+ 3 3 3 2 4" xfId="36179" xr:uid="{00000000-0005-0000-0000-0000418D0000}"/>
    <cellStyle name="LS Output Table No. 2+ 3 3 3 2 5" xfId="36180" xr:uid="{00000000-0005-0000-0000-0000428D0000}"/>
    <cellStyle name="LS Output Table No. 2+ 3 3 3 2 6" xfId="36181" xr:uid="{00000000-0005-0000-0000-0000438D0000}"/>
    <cellStyle name="LS Output Table No. 2+ 3 3 3 2 7" xfId="36182" xr:uid="{00000000-0005-0000-0000-0000448D0000}"/>
    <cellStyle name="LS Output Table No. 2+ 3 3 3 2 8" xfId="36183" xr:uid="{00000000-0005-0000-0000-0000458D0000}"/>
    <cellStyle name="LS Output Table No. 2+ 3 3 3 2 9" xfId="36184" xr:uid="{00000000-0005-0000-0000-0000468D0000}"/>
    <cellStyle name="LS Output Table No. 2+ 3 3 3 3" xfId="36185" xr:uid="{00000000-0005-0000-0000-0000478D0000}"/>
    <cellStyle name="LS Output Table No. 2+ 3 3 3 4" xfId="36186" xr:uid="{00000000-0005-0000-0000-0000488D0000}"/>
    <cellStyle name="LS Output Table No. 2+ 3 3 3 5" xfId="36187" xr:uid="{00000000-0005-0000-0000-0000498D0000}"/>
    <cellStyle name="LS Output Table No. 2+ 3 3 3 6" xfId="36188" xr:uid="{00000000-0005-0000-0000-00004A8D0000}"/>
    <cellStyle name="LS Output Table No. 2+ 3 3 3 7" xfId="36189" xr:uid="{00000000-0005-0000-0000-00004B8D0000}"/>
    <cellStyle name="LS Output Table No. 2+ 3 3 3 8" xfId="36190" xr:uid="{00000000-0005-0000-0000-00004C8D0000}"/>
    <cellStyle name="LS Output Table No. 2+ 3 3 3 9" xfId="36191" xr:uid="{00000000-0005-0000-0000-00004D8D0000}"/>
    <cellStyle name="LS Output Table No. 2+ 3 3 4" xfId="36192" xr:uid="{00000000-0005-0000-0000-00004E8D0000}"/>
    <cellStyle name="LS Output Table No. 2+ 3 3 4 2" xfId="36193" xr:uid="{00000000-0005-0000-0000-00004F8D0000}"/>
    <cellStyle name="LS Output Table No. 2+ 3 3 4 3" xfId="36194" xr:uid="{00000000-0005-0000-0000-0000508D0000}"/>
    <cellStyle name="LS Output Table No. 2+ 3 3 4 4" xfId="36195" xr:uid="{00000000-0005-0000-0000-0000518D0000}"/>
    <cellStyle name="LS Output Table No. 2+ 3 3 4 5" xfId="36196" xr:uid="{00000000-0005-0000-0000-0000528D0000}"/>
    <cellStyle name="LS Output Table No. 2+ 3 3 4 6" xfId="36197" xr:uid="{00000000-0005-0000-0000-0000538D0000}"/>
    <cellStyle name="LS Output Table No. 2+ 3 3 4 7" xfId="36198" xr:uid="{00000000-0005-0000-0000-0000548D0000}"/>
    <cellStyle name="LS Output Table No. 2+ 3 3 4 8" xfId="36199" xr:uid="{00000000-0005-0000-0000-0000558D0000}"/>
    <cellStyle name="LS Output Table No. 2+ 3 3 4 9" xfId="36200" xr:uid="{00000000-0005-0000-0000-0000568D0000}"/>
    <cellStyle name="LS Output Table No. 2+ 3 3 5" xfId="36201" xr:uid="{00000000-0005-0000-0000-0000578D0000}"/>
    <cellStyle name="LS Output Table No. 2+ 3 3 6" xfId="36202" xr:uid="{00000000-0005-0000-0000-0000588D0000}"/>
    <cellStyle name="LS Output Table No. 2+ 3 3 7" xfId="36203" xr:uid="{00000000-0005-0000-0000-0000598D0000}"/>
    <cellStyle name="LS Output Table No. 2+ 3 3 8" xfId="36204" xr:uid="{00000000-0005-0000-0000-00005A8D0000}"/>
    <cellStyle name="LS Output Table No. 2+ 3 3 9" xfId="36205" xr:uid="{00000000-0005-0000-0000-00005B8D0000}"/>
    <cellStyle name="LS Output Table No. 2+ 3 4" xfId="36206" xr:uid="{00000000-0005-0000-0000-00005C8D0000}"/>
    <cellStyle name="LS Output Table No. 2+ 3 4 10" xfId="36207" xr:uid="{00000000-0005-0000-0000-00005D8D0000}"/>
    <cellStyle name="LS Output Table No. 2+ 3 4 11" xfId="36208" xr:uid="{00000000-0005-0000-0000-00005E8D0000}"/>
    <cellStyle name="LS Output Table No. 2+ 3 4 12" xfId="36209" xr:uid="{00000000-0005-0000-0000-00005F8D0000}"/>
    <cellStyle name="LS Output Table No. 2+ 3 4 2" xfId="36210" xr:uid="{00000000-0005-0000-0000-0000608D0000}"/>
    <cellStyle name="LS Output Table No. 2+ 3 4 2 10" xfId="36211" xr:uid="{00000000-0005-0000-0000-0000618D0000}"/>
    <cellStyle name="LS Output Table No. 2+ 3 4 2 11" xfId="36212" xr:uid="{00000000-0005-0000-0000-0000628D0000}"/>
    <cellStyle name="LS Output Table No. 2+ 3 4 2 2" xfId="36213" xr:uid="{00000000-0005-0000-0000-0000638D0000}"/>
    <cellStyle name="LS Output Table No. 2+ 3 4 2 2 10" xfId="36214" xr:uid="{00000000-0005-0000-0000-0000648D0000}"/>
    <cellStyle name="LS Output Table No. 2+ 3 4 2 2 2" xfId="36215" xr:uid="{00000000-0005-0000-0000-0000658D0000}"/>
    <cellStyle name="LS Output Table No. 2+ 3 4 2 2 2 2" xfId="36216" xr:uid="{00000000-0005-0000-0000-0000668D0000}"/>
    <cellStyle name="LS Output Table No. 2+ 3 4 2 2 2 3" xfId="36217" xr:uid="{00000000-0005-0000-0000-0000678D0000}"/>
    <cellStyle name="LS Output Table No. 2+ 3 4 2 2 2 4" xfId="36218" xr:uid="{00000000-0005-0000-0000-0000688D0000}"/>
    <cellStyle name="LS Output Table No. 2+ 3 4 2 2 2 5" xfId="36219" xr:uid="{00000000-0005-0000-0000-0000698D0000}"/>
    <cellStyle name="LS Output Table No. 2+ 3 4 2 2 2 6" xfId="36220" xr:uid="{00000000-0005-0000-0000-00006A8D0000}"/>
    <cellStyle name="LS Output Table No. 2+ 3 4 2 2 2 7" xfId="36221" xr:uid="{00000000-0005-0000-0000-00006B8D0000}"/>
    <cellStyle name="LS Output Table No. 2+ 3 4 2 2 2 8" xfId="36222" xr:uid="{00000000-0005-0000-0000-00006C8D0000}"/>
    <cellStyle name="LS Output Table No. 2+ 3 4 2 2 2 9" xfId="36223" xr:uid="{00000000-0005-0000-0000-00006D8D0000}"/>
    <cellStyle name="LS Output Table No. 2+ 3 4 2 2 3" xfId="36224" xr:uid="{00000000-0005-0000-0000-00006E8D0000}"/>
    <cellStyle name="LS Output Table No. 2+ 3 4 2 2 4" xfId="36225" xr:uid="{00000000-0005-0000-0000-00006F8D0000}"/>
    <cellStyle name="LS Output Table No. 2+ 3 4 2 2 5" xfId="36226" xr:uid="{00000000-0005-0000-0000-0000708D0000}"/>
    <cellStyle name="LS Output Table No. 2+ 3 4 2 2 6" xfId="36227" xr:uid="{00000000-0005-0000-0000-0000718D0000}"/>
    <cellStyle name="LS Output Table No. 2+ 3 4 2 2 7" xfId="36228" xr:uid="{00000000-0005-0000-0000-0000728D0000}"/>
    <cellStyle name="LS Output Table No. 2+ 3 4 2 2 8" xfId="36229" xr:uid="{00000000-0005-0000-0000-0000738D0000}"/>
    <cellStyle name="LS Output Table No. 2+ 3 4 2 2 9" xfId="36230" xr:uid="{00000000-0005-0000-0000-0000748D0000}"/>
    <cellStyle name="LS Output Table No. 2+ 3 4 2 3" xfId="36231" xr:uid="{00000000-0005-0000-0000-0000758D0000}"/>
    <cellStyle name="LS Output Table No. 2+ 3 4 2 3 2" xfId="36232" xr:uid="{00000000-0005-0000-0000-0000768D0000}"/>
    <cellStyle name="LS Output Table No. 2+ 3 4 2 3 3" xfId="36233" xr:uid="{00000000-0005-0000-0000-0000778D0000}"/>
    <cellStyle name="LS Output Table No. 2+ 3 4 2 3 4" xfId="36234" xr:uid="{00000000-0005-0000-0000-0000788D0000}"/>
    <cellStyle name="LS Output Table No. 2+ 3 4 2 3 5" xfId="36235" xr:uid="{00000000-0005-0000-0000-0000798D0000}"/>
    <cellStyle name="LS Output Table No. 2+ 3 4 2 3 6" xfId="36236" xr:uid="{00000000-0005-0000-0000-00007A8D0000}"/>
    <cellStyle name="LS Output Table No. 2+ 3 4 2 3 7" xfId="36237" xr:uid="{00000000-0005-0000-0000-00007B8D0000}"/>
    <cellStyle name="LS Output Table No. 2+ 3 4 2 3 8" xfId="36238" xr:uid="{00000000-0005-0000-0000-00007C8D0000}"/>
    <cellStyle name="LS Output Table No. 2+ 3 4 2 3 9" xfId="36239" xr:uid="{00000000-0005-0000-0000-00007D8D0000}"/>
    <cellStyle name="LS Output Table No. 2+ 3 4 2 4" xfId="36240" xr:uid="{00000000-0005-0000-0000-00007E8D0000}"/>
    <cellStyle name="LS Output Table No. 2+ 3 4 2 5" xfId="36241" xr:uid="{00000000-0005-0000-0000-00007F8D0000}"/>
    <cellStyle name="LS Output Table No. 2+ 3 4 2 6" xfId="36242" xr:uid="{00000000-0005-0000-0000-0000808D0000}"/>
    <cellStyle name="LS Output Table No. 2+ 3 4 2 7" xfId="36243" xr:uid="{00000000-0005-0000-0000-0000818D0000}"/>
    <cellStyle name="LS Output Table No. 2+ 3 4 2 8" xfId="36244" xr:uid="{00000000-0005-0000-0000-0000828D0000}"/>
    <cellStyle name="LS Output Table No. 2+ 3 4 2 9" xfId="36245" xr:uid="{00000000-0005-0000-0000-0000838D0000}"/>
    <cellStyle name="LS Output Table No. 2+ 3 4 3" xfId="36246" xr:uid="{00000000-0005-0000-0000-0000848D0000}"/>
    <cellStyle name="LS Output Table No. 2+ 3 4 3 10" xfId="36247" xr:uid="{00000000-0005-0000-0000-0000858D0000}"/>
    <cellStyle name="LS Output Table No. 2+ 3 4 3 2" xfId="36248" xr:uid="{00000000-0005-0000-0000-0000868D0000}"/>
    <cellStyle name="LS Output Table No. 2+ 3 4 3 2 2" xfId="36249" xr:uid="{00000000-0005-0000-0000-0000878D0000}"/>
    <cellStyle name="LS Output Table No. 2+ 3 4 3 2 3" xfId="36250" xr:uid="{00000000-0005-0000-0000-0000888D0000}"/>
    <cellStyle name="LS Output Table No. 2+ 3 4 3 2 4" xfId="36251" xr:uid="{00000000-0005-0000-0000-0000898D0000}"/>
    <cellStyle name="LS Output Table No. 2+ 3 4 3 2 5" xfId="36252" xr:uid="{00000000-0005-0000-0000-00008A8D0000}"/>
    <cellStyle name="LS Output Table No. 2+ 3 4 3 2 6" xfId="36253" xr:uid="{00000000-0005-0000-0000-00008B8D0000}"/>
    <cellStyle name="LS Output Table No. 2+ 3 4 3 2 7" xfId="36254" xr:uid="{00000000-0005-0000-0000-00008C8D0000}"/>
    <cellStyle name="LS Output Table No. 2+ 3 4 3 2 8" xfId="36255" xr:uid="{00000000-0005-0000-0000-00008D8D0000}"/>
    <cellStyle name="LS Output Table No. 2+ 3 4 3 2 9" xfId="36256" xr:uid="{00000000-0005-0000-0000-00008E8D0000}"/>
    <cellStyle name="LS Output Table No. 2+ 3 4 3 3" xfId="36257" xr:uid="{00000000-0005-0000-0000-00008F8D0000}"/>
    <cellStyle name="LS Output Table No. 2+ 3 4 3 4" xfId="36258" xr:uid="{00000000-0005-0000-0000-0000908D0000}"/>
    <cellStyle name="LS Output Table No. 2+ 3 4 3 5" xfId="36259" xr:uid="{00000000-0005-0000-0000-0000918D0000}"/>
    <cellStyle name="LS Output Table No. 2+ 3 4 3 6" xfId="36260" xr:uid="{00000000-0005-0000-0000-0000928D0000}"/>
    <cellStyle name="LS Output Table No. 2+ 3 4 3 7" xfId="36261" xr:uid="{00000000-0005-0000-0000-0000938D0000}"/>
    <cellStyle name="LS Output Table No. 2+ 3 4 3 8" xfId="36262" xr:uid="{00000000-0005-0000-0000-0000948D0000}"/>
    <cellStyle name="LS Output Table No. 2+ 3 4 3 9" xfId="36263" xr:uid="{00000000-0005-0000-0000-0000958D0000}"/>
    <cellStyle name="LS Output Table No. 2+ 3 4 4" xfId="36264" xr:uid="{00000000-0005-0000-0000-0000968D0000}"/>
    <cellStyle name="LS Output Table No. 2+ 3 4 4 2" xfId="36265" xr:uid="{00000000-0005-0000-0000-0000978D0000}"/>
    <cellStyle name="LS Output Table No. 2+ 3 4 4 3" xfId="36266" xr:uid="{00000000-0005-0000-0000-0000988D0000}"/>
    <cellStyle name="LS Output Table No. 2+ 3 4 4 4" xfId="36267" xr:uid="{00000000-0005-0000-0000-0000998D0000}"/>
    <cellStyle name="LS Output Table No. 2+ 3 4 4 5" xfId="36268" xr:uid="{00000000-0005-0000-0000-00009A8D0000}"/>
    <cellStyle name="LS Output Table No. 2+ 3 4 4 6" xfId="36269" xr:uid="{00000000-0005-0000-0000-00009B8D0000}"/>
    <cellStyle name="LS Output Table No. 2+ 3 4 4 7" xfId="36270" xr:uid="{00000000-0005-0000-0000-00009C8D0000}"/>
    <cellStyle name="LS Output Table No. 2+ 3 4 4 8" xfId="36271" xr:uid="{00000000-0005-0000-0000-00009D8D0000}"/>
    <cellStyle name="LS Output Table No. 2+ 3 4 4 9" xfId="36272" xr:uid="{00000000-0005-0000-0000-00009E8D0000}"/>
    <cellStyle name="LS Output Table No. 2+ 3 4 5" xfId="36273" xr:uid="{00000000-0005-0000-0000-00009F8D0000}"/>
    <cellStyle name="LS Output Table No. 2+ 3 4 6" xfId="36274" xr:uid="{00000000-0005-0000-0000-0000A08D0000}"/>
    <cellStyle name="LS Output Table No. 2+ 3 4 7" xfId="36275" xr:uid="{00000000-0005-0000-0000-0000A18D0000}"/>
    <cellStyle name="LS Output Table No. 2+ 3 4 8" xfId="36276" xr:uid="{00000000-0005-0000-0000-0000A28D0000}"/>
    <cellStyle name="LS Output Table No. 2+ 3 4 9" xfId="36277" xr:uid="{00000000-0005-0000-0000-0000A38D0000}"/>
    <cellStyle name="LS Output Table No. 2+ 3 5" xfId="36278" xr:uid="{00000000-0005-0000-0000-0000A48D0000}"/>
    <cellStyle name="LS Output Table No. 2+ 3 5 10" xfId="36279" xr:uid="{00000000-0005-0000-0000-0000A58D0000}"/>
    <cellStyle name="LS Output Table No. 2+ 3 5 11" xfId="36280" xr:uid="{00000000-0005-0000-0000-0000A68D0000}"/>
    <cellStyle name="LS Output Table No. 2+ 3 5 2" xfId="36281" xr:uid="{00000000-0005-0000-0000-0000A78D0000}"/>
    <cellStyle name="LS Output Table No. 2+ 3 5 2 10" xfId="36282" xr:uid="{00000000-0005-0000-0000-0000A88D0000}"/>
    <cellStyle name="LS Output Table No. 2+ 3 5 2 2" xfId="36283" xr:uid="{00000000-0005-0000-0000-0000A98D0000}"/>
    <cellStyle name="LS Output Table No. 2+ 3 5 2 2 2" xfId="36284" xr:uid="{00000000-0005-0000-0000-0000AA8D0000}"/>
    <cellStyle name="LS Output Table No. 2+ 3 5 2 2 3" xfId="36285" xr:uid="{00000000-0005-0000-0000-0000AB8D0000}"/>
    <cellStyle name="LS Output Table No. 2+ 3 5 2 2 4" xfId="36286" xr:uid="{00000000-0005-0000-0000-0000AC8D0000}"/>
    <cellStyle name="LS Output Table No. 2+ 3 5 2 2 5" xfId="36287" xr:uid="{00000000-0005-0000-0000-0000AD8D0000}"/>
    <cellStyle name="LS Output Table No. 2+ 3 5 2 2 6" xfId="36288" xr:uid="{00000000-0005-0000-0000-0000AE8D0000}"/>
    <cellStyle name="LS Output Table No. 2+ 3 5 2 2 7" xfId="36289" xr:uid="{00000000-0005-0000-0000-0000AF8D0000}"/>
    <cellStyle name="LS Output Table No. 2+ 3 5 2 2 8" xfId="36290" xr:uid="{00000000-0005-0000-0000-0000B08D0000}"/>
    <cellStyle name="LS Output Table No. 2+ 3 5 2 2 9" xfId="36291" xr:uid="{00000000-0005-0000-0000-0000B18D0000}"/>
    <cellStyle name="LS Output Table No. 2+ 3 5 2 3" xfId="36292" xr:uid="{00000000-0005-0000-0000-0000B28D0000}"/>
    <cellStyle name="LS Output Table No. 2+ 3 5 2 4" xfId="36293" xr:uid="{00000000-0005-0000-0000-0000B38D0000}"/>
    <cellStyle name="LS Output Table No. 2+ 3 5 2 5" xfId="36294" xr:uid="{00000000-0005-0000-0000-0000B48D0000}"/>
    <cellStyle name="LS Output Table No. 2+ 3 5 2 6" xfId="36295" xr:uid="{00000000-0005-0000-0000-0000B58D0000}"/>
    <cellStyle name="LS Output Table No. 2+ 3 5 2 7" xfId="36296" xr:uid="{00000000-0005-0000-0000-0000B68D0000}"/>
    <cellStyle name="LS Output Table No. 2+ 3 5 2 8" xfId="36297" xr:uid="{00000000-0005-0000-0000-0000B78D0000}"/>
    <cellStyle name="LS Output Table No. 2+ 3 5 2 9" xfId="36298" xr:uid="{00000000-0005-0000-0000-0000B88D0000}"/>
    <cellStyle name="LS Output Table No. 2+ 3 5 3" xfId="36299" xr:uid="{00000000-0005-0000-0000-0000B98D0000}"/>
    <cellStyle name="LS Output Table No. 2+ 3 5 3 2" xfId="36300" xr:uid="{00000000-0005-0000-0000-0000BA8D0000}"/>
    <cellStyle name="LS Output Table No. 2+ 3 5 3 3" xfId="36301" xr:uid="{00000000-0005-0000-0000-0000BB8D0000}"/>
    <cellStyle name="LS Output Table No. 2+ 3 5 3 4" xfId="36302" xr:uid="{00000000-0005-0000-0000-0000BC8D0000}"/>
    <cellStyle name="LS Output Table No. 2+ 3 5 3 5" xfId="36303" xr:uid="{00000000-0005-0000-0000-0000BD8D0000}"/>
    <cellStyle name="LS Output Table No. 2+ 3 5 3 6" xfId="36304" xr:uid="{00000000-0005-0000-0000-0000BE8D0000}"/>
    <cellStyle name="LS Output Table No. 2+ 3 5 3 7" xfId="36305" xr:uid="{00000000-0005-0000-0000-0000BF8D0000}"/>
    <cellStyle name="LS Output Table No. 2+ 3 5 3 8" xfId="36306" xr:uid="{00000000-0005-0000-0000-0000C08D0000}"/>
    <cellStyle name="LS Output Table No. 2+ 3 5 3 9" xfId="36307" xr:uid="{00000000-0005-0000-0000-0000C18D0000}"/>
    <cellStyle name="LS Output Table No. 2+ 3 5 4" xfId="36308" xr:uid="{00000000-0005-0000-0000-0000C28D0000}"/>
    <cellStyle name="LS Output Table No. 2+ 3 5 5" xfId="36309" xr:uid="{00000000-0005-0000-0000-0000C38D0000}"/>
    <cellStyle name="LS Output Table No. 2+ 3 5 6" xfId="36310" xr:uid="{00000000-0005-0000-0000-0000C48D0000}"/>
    <cellStyle name="LS Output Table No. 2+ 3 5 7" xfId="36311" xr:uid="{00000000-0005-0000-0000-0000C58D0000}"/>
    <cellStyle name="LS Output Table No. 2+ 3 5 8" xfId="36312" xr:uid="{00000000-0005-0000-0000-0000C68D0000}"/>
    <cellStyle name="LS Output Table No. 2+ 3 5 9" xfId="36313" xr:uid="{00000000-0005-0000-0000-0000C78D0000}"/>
    <cellStyle name="LS Output Table No. 2+ 3 6" xfId="36314" xr:uid="{00000000-0005-0000-0000-0000C88D0000}"/>
    <cellStyle name="LS Output Table No. 2+ 3 6 10" xfId="36315" xr:uid="{00000000-0005-0000-0000-0000C98D0000}"/>
    <cellStyle name="LS Output Table No. 2+ 3 6 2" xfId="36316" xr:uid="{00000000-0005-0000-0000-0000CA8D0000}"/>
    <cellStyle name="LS Output Table No. 2+ 3 6 2 2" xfId="36317" xr:uid="{00000000-0005-0000-0000-0000CB8D0000}"/>
    <cellStyle name="LS Output Table No. 2+ 3 6 2 3" xfId="36318" xr:uid="{00000000-0005-0000-0000-0000CC8D0000}"/>
    <cellStyle name="LS Output Table No. 2+ 3 6 2 4" xfId="36319" xr:uid="{00000000-0005-0000-0000-0000CD8D0000}"/>
    <cellStyle name="LS Output Table No. 2+ 3 6 2 5" xfId="36320" xr:uid="{00000000-0005-0000-0000-0000CE8D0000}"/>
    <cellStyle name="LS Output Table No. 2+ 3 6 2 6" xfId="36321" xr:uid="{00000000-0005-0000-0000-0000CF8D0000}"/>
    <cellStyle name="LS Output Table No. 2+ 3 6 2 7" xfId="36322" xr:uid="{00000000-0005-0000-0000-0000D08D0000}"/>
    <cellStyle name="LS Output Table No. 2+ 3 6 2 8" xfId="36323" xr:uid="{00000000-0005-0000-0000-0000D18D0000}"/>
    <cellStyle name="LS Output Table No. 2+ 3 6 2 9" xfId="36324" xr:uid="{00000000-0005-0000-0000-0000D28D0000}"/>
    <cellStyle name="LS Output Table No. 2+ 3 6 3" xfId="36325" xr:uid="{00000000-0005-0000-0000-0000D38D0000}"/>
    <cellStyle name="LS Output Table No. 2+ 3 6 4" xfId="36326" xr:uid="{00000000-0005-0000-0000-0000D48D0000}"/>
    <cellStyle name="LS Output Table No. 2+ 3 6 5" xfId="36327" xr:uid="{00000000-0005-0000-0000-0000D58D0000}"/>
    <cellStyle name="LS Output Table No. 2+ 3 6 6" xfId="36328" xr:uid="{00000000-0005-0000-0000-0000D68D0000}"/>
    <cellStyle name="LS Output Table No. 2+ 3 6 7" xfId="36329" xr:uid="{00000000-0005-0000-0000-0000D78D0000}"/>
    <cellStyle name="LS Output Table No. 2+ 3 6 8" xfId="36330" xr:uid="{00000000-0005-0000-0000-0000D88D0000}"/>
    <cellStyle name="LS Output Table No. 2+ 3 6 9" xfId="36331" xr:uid="{00000000-0005-0000-0000-0000D98D0000}"/>
    <cellStyle name="LS Output Table No. 2+ 3 7" xfId="36332" xr:uid="{00000000-0005-0000-0000-0000DA8D0000}"/>
    <cellStyle name="LS Output Table No. 2+ 3 7 2" xfId="36333" xr:uid="{00000000-0005-0000-0000-0000DB8D0000}"/>
    <cellStyle name="LS Output Table No. 2+ 3 7 3" xfId="36334" xr:uid="{00000000-0005-0000-0000-0000DC8D0000}"/>
    <cellStyle name="LS Output Table No. 2+ 3 7 4" xfId="36335" xr:uid="{00000000-0005-0000-0000-0000DD8D0000}"/>
    <cellStyle name="LS Output Table No. 2+ 3 7 5" xfId="36336" xr:uid="{00000000-0005-0000-0000-0000DE8D0000}"/>
    <cellStyle name="LS Output Table No. 2+ 3 7 6" xfId="36337" xr:uid="{00000000-0005-0000-0000-0000DF8D0000}"/>
    <cellStyle name="LS Output Table No. 2+ 3 7 7" xfId="36338" xr:uid="{00000000-0005-0000-0000-0000E08D0000}"/>
    <cellStyle name="LS Output Table No. 2+ 3 7 8" xfId="36339" xr:uid="{00000000-0005-0000-0000-0000E18D0000}"/>
    <cellStyle name="LS Output Table No. 2+ 3 7 9" xfId="36340" xr:uid="{00000000-0005-0000-0000-0000E28D0000}"/>
    <cellStyle name="LS Output Table No. 2+ 3 8" xfId="36341" xr:uid="{00000000-0005-0000-0000-0000E38D0000}"/>
    <cellStyle name="LS Output Table No. 2+ 3 9" xfId="36342" xr:uid="{00000000-0005-0000-0000-0000E48D0000}"/>
    <cellStyle name="LS Output Table No. 2+ 4" xfId="36343" xr:uid="{00000000-0005-0000-0000-0000E58D0000}"/>
    <cellStyle name="LS Output Table No. 2+ 4 10" xfId="36344" xr:uid="{00000000-0005-0000-0000-0000E68D0000}"/>
    <cellStyle name="LS Output Table No. 2+ 4 11" xfId="36345" xr:uid="{00000000-0005-0000-0000-0000E78D0000}"/>
    <cellStyle name="LS Output Table No. 2+ 4 12" xfId="36346" xr:uid="{00000000-0005-0000-0000-0000E88D0000}"/>
    <cellStyle name="LS Output Table No. 2+ 4 2" xfId="36347" xr:uid="{00000000-0005-0000-0000-0000E98D0000}"/>
    <cellStyle name="LS Output Table No. 2+ 4 2 10" xfId="36348" xr:uid="{00000000-0005-0000-0000-0000EA8D0000}"/>
    <cellStyle name="LS Output Table No. 2+ 4 2 11" xfId="36349" xr:uid="{00000000-0005-0000-0000-0000EB8D0000}"/>
    <cellStyle name="LS Output Table No. 2+ 4 2 2" xfId="36350" xr:uid="{00000000-0005-0000-0000-0000EC8D0000}"/>
    <cellStyle name="LS Output Table No. 2+ 4 2 2 10" xfId="36351" xr:uid="{00000000-0005-0000-0000-0000ED8D0000}"/>
    <cellStyle name="LS Output Table No. 2+ 4 2 2 2" xfId="36352" xr:uid="{00000000-0005-0000-0000-0000EE8D0000}"/>
    <cellStyle name="LS Output Table No. 2+ 4 2 2 2 2" xfId="36353" xr:uid="{00000000-0005-0000-0000-0000EF8D0000}"/>
    <cellStyle name="LS Output Table No. 2+ 4 2 2 2 3" xfId="36354" xr:uid="{00000000-0005-0000-0000-0000F08D0000}"/>
    <cellStyle name="LS Output Table No. 2+ 4 2 2 2 4" xfId="36355" xr:uid="{00000000-0005-0000-0000-0000F18D0000}"/>
    <cellStyle name="LS Output Table No. 2+ 4 2 2 2 5" xfId="36356" xr:uid="{00000000-0005-0000-0000-0000F28D0000}"/>
    <cellStyle name="LS Output Table No. 2+ 4 2 2 2 6" xfId="36357" xr:uid="{00000000-0005-0000-0000-0000F38D0000}"/>
    <cellStyle name="LS Output Table No. 2+ 4 2 2 2 7" xfId="36358" xr:uid="{00000000-0005-0000-0000-0000F48D0000}"/>
    <cellStyle name="LS Output Table No. 2+ 4 2 2 2 8" xfId="36359" xr:uid="{00000000-0005-0000-0000-0000F58D0000}"/>
    <cellStyle name="LS Output Table No. 2+ 4 2 2 2 9" xfId="36360" xr:uid="{00000000-0005-0000-0000-0000F68D0000}"/>
    <cellStyle name="LS Output Table No. 2+ 4 2 2 3" xfId="36361" xr:uid="{00000000-0005-0000-0000-0000F78D0000}"/>
    <cellStyle name="LS Output Table No. 2+ 4 2 2 4" xfId="36362" xr:uid="{00000000-0005-0000-0000-0000F88D0000}"/>
    <cellStyle name="LS Output Table No. 2+ 4 2 2 5" xfId="36363" xr:uid="{00000000-0005-0000-0000-0000F98D0000}"/>
    <cellStyle name="LS Output Table No. 2+ 4 2 2 6" xfId="36364" xr:uid="{00000000-0005-0000-0000-0000FA8D0000}"/>
    <cellStyle name="LS Output Table No. 2+ 4 2 2 7" xfId="36365" xr:uid="{00000000-0005-0000-0000-0000FB8D0000}"/>
    <cellStyle name="LS Output Table No. 2+ 4 2 2 8" xfId="36366" xr:uid="{00000000-0005-0000-0000-0000FC8D0000}"/>
    <cellStyle name="LS Output Table No. 2+ 4 2 2 9" xfId="36367" xr:uid="{00000000-0005-0000-0000-0000FD8D0000}"/>
    <cellStyle name="LS Output Table No. 2+ 4 2 3" xfId="36368" xr:uid="{00000000-0005-0000-0000-0000FE8D0000}"/>
    <cellStyle name="LS Output Table No. 2+ 4 2 3 2" xfId="36369" xr:uid="{00000000-0005-0000-0000-0000FF8D0000}"/>
    <cellStyle name="LS Output Table No. 2+ 4 2 3 3" xfId="36370" xr:uid="{00000000-0005-0000-0000-0000008E0000}"/>
    <cellStyle name="LS Output Table No. 2+ 4 2 3 4" xfId="36371" xr:uid="{00000000-0005-0000-0000-0000018E0000}"/>
    <cellStyle name="LS Output Table No. 2+ 4 2 3 5" xfId="36372" xr:uid="{00000000-0005-0000-0000-0000028E0000}"/>
    <cellStyle name="LS Output Table No. 2+ 4 2 3 6" xfId="36373" xr:uid="{00000000-0005-0000-0000-0000038E0000}"/>
    <cellStyle name="LS Output Table No. 2+ 4 2 3 7" xfId="36374" xr:uid="{00000000-0005-0000-0000-0000048E0000}"/>
    <cellStyle name="LS Output Table No. 2+ 4 2 3 8" xfId="36375" xr:uid="{00000000-0005-0000-0000-0000058E0000}"/>
    <cellStyle name="LS Output Table No. 2+ 4 2 3 9" xfId="36376" xr:uid="{00000000-0005-0000-0000-0000068E0000}"/>
    <cellStyle name="LS Output Table No. 2+ 4 2 4" xfId="36377" xr:uid="{00000000-0005-0000-0000-0000078E0000}"/>
    <cellStyle name="LS Output Table No. 2+ 4 2 5" xfId="36378" xr:uid="{00000000-0005-0000-0000-0000088E0000}"/>
    <cellStyle name="LS Output Table No. 2+ 4 2 6" xfId="36379" xr:uid="{00000000-0005-0000-0000-0000098E0000}"/>
    <cellStyle name="LS Output Table No. 2+ 4 2 7" xfId="36380" xr:uid="{00000000-0005-0000-0000-00000A8E0000}"/>
    <cellStyle name="LS Output Table No. 2+ 4 2 8" xfId="36381" xr:uid="{00000000-0005-0000-0000-00000B8E0000}"/>
    <cellStyle name="LS Output Table No. 2+ 4 2 9" xfId="36382" xr:uid="{00000000-0005-0000-0000-00000C8E0000}"/>
    <cellStyle name="LS Output Table No. 2+ 4 3" xfId="36383" xr:uid="{00000000-0005-0000-0000-00000D8E0000}"/>
    <cellStyle name="LS Output Table No. 2+ 4 3 10" xfId="36384" xr:uid="{00000000-0005-0000-0000-00000E8E0000}"/>
    <cellStyle name="LS Output Table No. 2+ 4 3 2" xfId="36385" xr:uid="{00000000-0005-0000-0000-00000F8E0000}"/>
    <cellStyle name="LS Output Table No. 2+ 4 3 2 2" xfId="36386" xr:uid="{00000000-0005-0000-0000-0000108E0000}"/>
    <cellStyle name="LS Output Table No. 2+ 4 3 2 3" xfId="36387" xr:uid="{00000000-0005-0000-0000-0000118E0000}"/>
    <cellStyle name="LS Output Table No. 2+ 4 3 2 4" xfId="36388" xr:uid="{00000000-0005-0000-0000-0000128E0000}"/>
    <cellStyle name="LS Output Table No. 2+ 4 3 2 5" xfId="36389" xr:uid="{00000000-0005-0000-0000-0000138E0000}"/>
    <cellStyle name="LS Output Table No. 2+ 4 3 2 6" xfId="36390" xr:uid="{00000000-0005-0000-0000-0000148E0000}"/>
    <cellStyle name="LS Output Table No. 2+ 4 3 2 7" xfId="36391" xr:uid="{00000000-0005-0000-0000-0000158E0000}"/>
    <cellStyle name="LS Output Table No. 2+ 4 3 2 8" xfId="36392" xr:uid="{00000000-0005-0000-0000-0000168E0000}"/>
    <cellStyle name="LS Output Table No. 2+ 4 3 2 9" xfId="36393" xr:uid="{00000000-0005-0000-0000-0000178E0000}"/>
    <cellStyle name="LS Output Table No. 2+ 4 3 3" xfId="36394" xr:uid="{00000000-0005-0000-0000-0000188E0000}"/>
    <cellStyle name="LS Output Table No. 2+ 4 3 4" xfId="36395" xr:uid="{00000000-0005-0000-0000-0000198E0000}"/>
    <cellStyle name="LS Output Table No. 2+ 4 3 5" xfId="36396" xr:uid="{00000000-0005-0000-0000-00001A8E0000}"/>
    <cellStyle name="LS Output Table No. 2+ 4 3 6" xfId="36397" xr:uid="{00000000-0005-0000-0000-00001B8E0000}"/>
    <cellStyle name="LS Output Table No. 2+ 4 3 7" xfId="36398" xr:uid="{00000000-0005-0000-0000-00001C8E0000}"/>
    <cellStyle name="LS Output Table No. 2+ 4 3 8" xfId="36399" xr:uid="{00000000-0005-0000-0000-00001D8E0000}"/>
    <cellStyle name="LS Output Table No. 2+ 4 3 9" xfId="36400" xr:uid="{00000000-0005-0000-0000-00001E8E0000}"/>
    <cellStyle name="LS Output Table No. 2+ 4 4" xfId="36401" xr:uid="{00000000-0005-0000-0000-00001F8E0000}"/>
    <cellStyle name="LS Output Table No. 2+ 4 4 2" xfId="36402" xr:uid="{00000000-0005-0000-0000-0000208E0000}"/>
    <cellStyle name="LS Output Table No. 2+ 4 4 3" xfId="36403" xr:uid="{00000000-0005-0000-0000-0000218E0000}"/>
    <cellStyle name="LS Output Table No. 2+ 4 4 4" xfId="36404" xr:uid="{00000000-0005-0000-0000-0000228E0000}"/>
    <cellStyle name="LS Output Table No. 2+ 4 4 5" xfId="36405" xr:uid="{00000000-0005-0000-0000-0000238E0000}"/>
    <cellStyle name="LS Output Table No. 2+ 4 4 6" xfId="36406" xr:uid="{00000000-0005-0000-0000-0000248E0000}"/>
    <cellStyle name="LS Output Table No. 2+ 4 4 7" xfId="36407" xr:uid="{00000000-0005-0000-0000-0000258E0000}"/>
    <cellStyle name="LS Output Table No. 2+ 4 4 8" xfId="36408" xr:uid="{00000000-0005-0000-0000-0000268E0000}"/>
    <cellStyle name="LS Output Table No. 2+ 4 4 9" xfId="36409" xr:uid="{00000000-0005-0000-0000-0000278E0000}"/>
    <cellStyle name="LS Output Table No. 2+ 4 5" xfId="36410" xr:uid="{00000000-0005-0000-0000-0000288E0000}"/>
    <cellStyle name="LS Output Table No. 2+ 4 6" xfId="36411" xr:uid="{00000000-0005-0000-0000-0000298E0000}"/>
    <cellStyle name="LS Output Table No. 2+ 4 7" xfId="36412" xr:uid="{00000000-0005-0000-0000-00002A8E0000}"/>
    <cellStyle name="LS Output Table No. 2+ 4 8" xfId="36413" xr:uid="{00000000-0005-0000-0000-00002B8E0000}"/>
    <cellStyle name="LS Output Table No. 2+ 4 9" xfId="36414" xr:uid="{00000000-0005-0000-0000-00002C8E0000}"/>
    <cellStyle name="LS Output Table No. 2+ 5" xfId="36415" xr:uid="{00000000-0005-0000-0000-00002D8E0000}"/>
    <cellStyle name="LS Output Table No. 2+ 5 10" xfId="36416" xr:uid="{00000000-0005-0000-0000-00002E8E0000}"/>
    <cellStyle name="LS Output Table No. 2+ 5 11" xfId="36417" xr:uid="{00000000-0005-0000-0000-00002F8E0000}"/>
    <cellStyle name="LS Output Table No. 2+ 5 12" xfId="36418" xr:uid="{00000000-0005-0000-0000-0000308E0000}"/>
    <cellStyle name="LS Output Table No. 2+ 5 2" xfId="36419" xr:uid="{00000000-0005-0000-0000-0000318E0000}"/>
    <cellStyle name="LS Output Table No. 2+ 5 2 10" xfId="36420" xr:uid="{00000000-0005-0000-0000-0000328E0000}"/>
    <cellStyle name="LS Output Table No. 2+ 5 2 11" xfId="36421" xr:uid="{00000000-0005-0000-0000-0000338E0000}"/>
    <cellStyle name="LS Output Table No. 2+ 5 2 2" xfId="36422" xr:uid="{00000000-0005-0000-0000-0000348E0000}"/>
    <cellStyle name="LS Output Table No. 2+ 5 2 2 10" xfId="36423" xr:uid="{00000000-0005-0000-0000-0000358E0000}"/>
    <cellStyle name="LS Output Table No. 2+ 5 2 2 2" xfId="36424" xr:uid="{00000000-0005-0000-0000-0000368E0000}"/>
    <cellStyle name="LS Output Table No. 2+ 5 2 2 2 2" xfId="36425" xr:uid="{00000000-0005-0000-0000-0000378E0000}"/>
    <cellStyle name="LS Output Table No. 2+ 5 2 2 2 3" xfId="36426" xr:uid="{00000000-0005-0000-0000-0000388E0000}"/>
    <cellStyle name="LS Output Table No. 2+ 5 2 2 2 4" xfId="36427" xr:uid="{00000000-0005-0000-0000-0000398E0000}"/>
    <cellStyle name="LS Output Table No. 2+ 5 2 2 2 5" xfId="36428" xr:uid="{00000000-0005-0000-0000-00003A8E0000}"/>
    <cellStyle name="LS Output Table No. 2+ 5 2 2 2 6" xfId="36429" xr:uid="{00000000-0005-0000-0000-00003B8E0000}"/>
    <cellStyle name="LS Output Table No. 2+ 5 2 2 2 7" xfId="36430" xr:uid="{00000000-0005-0000-0000-00003C8E0000}"/>
    <cellStyle name="LS Output Table No. 2+ 5 2 2 2 8" xfId="36431" xr:uid="{00000000-0005-0000-0000-00003D8E0000}"/>
    <cellStyle name="LS Output Table No. 2+ 5 2 2 2 9" xfId="36432" xr:uid="{00000000-0005-0000-0000-00003E8E0000}"/>
    <cellStyle name="LS Output Table No. 2+ 5 2 2 3" xfId="36433" xr:uid="{00000000-0005-0000-0000-00003F8E0000}"/>
    <cellStyle name="LS Output Table No. 2+ 5 2 2 4" xfId="36434" xr:uid="{00000000-0005-0000-0000-0000408E0000}"/>
    <cellStyle name="LS Output Table No. 2+ 5 2 2 5" xfId="36435" xr:uid="{00000000-0005-0000-0000-0000418E0000}"/>
    <cellStyle name="LS Output Table No. 2+ 5 2 2 6" xfId="36436" xr:uid="{00000000-0005-0000-0000-0000428E0000}"/>
    <cellStyle name="LS Output Table No. 2+ 5 2 2 7" xfId="36437" xr:uid="{00000000-0005-0000-0000-0000438E0000}"/>
    <cellStyle name="LS Output Table No. 2+ 5 2 2 8" xfId="36438" xr:uid="{00000000-0005-0000-0000-0000448E0000}"/>
    <cellStyle name="LS Output Table No. 2+ 5 2 2 9" xfId="36439" xr:uid="{00000000-0005-0000-0000-0000458E0000}"/>
    <cellStyle name="LS Output Table No. 2+ 5 2 3" xfId="36440" xr:uid="{00000000-0005-0000-0000-0000468E0000}"/>
    <cellStyle name="LS Output Table No. 2+ 5 2 3 2" xfId="36441" xr:uid="{00000000-0005-0000-0000-0000478E0000}"/>
    <cellStyle name="LS Output Table No. 2+ 5 2 3 3" xfId="36442" xr:uid="{00000000-0005-0000-0000-0000488E0000}"/>
    <cellStyle name="LS Output Table No. 2+ 5 2 3 4" xfId="36443" xr:uid="{00000000-0005-0000-0000-0000498E0000}"/>
    <cellStyle name="LS Output Table No. 2+ 5 2 3 5" xfId="36444" xr:uid="{00000000-0005-0000-0000-00004A8E0000}"/>
    <cellStyle name="LS Output Table No. 2+ 5 2 3 6" xfId="36445" xr:uid="{00000000-0005-0000-0000-00004B8E0000}"/>
    <cellStyle name="LS Output Table No. 2+ 5 2 3 7" xfId="36446" xr:uid="{00000000-0005-0000-0000-00004C8E0000}"/>
    <cellStyle name="LS Output Table No. 2+ 5 2 3 8" xfId="36447" xr:uid="{00000000-0005-0000-0000-00004D8E0000}"/>
    <cellStyle name="LS Output Table No. 2+ 5 2 3 9" xfId="36448" xr:uid="{00000000-0005-0000-0000-00004E8E0000}"/>
    <cellStyle name="LS Output Table No. 2+ 5 2 4" xfId="36449" xr:uid="{00000000-0005-0000-0000-00004F8E0000}"/>
    <cellStyle name="LS Output Table No. 2+ 5 2 5" xfId="36450" xr:uid="{00000000-0005-0000-0000-0000508E0000}"/>
    <cellStyle name="LS Output Table No. 2+ 5 2 6" xfId="36451" xr:uid="{00000000-0005-0000-0000-0000518E0000}"/>
    <cellStyle name="LS Output Table No. 2+ 5 2 7" xfId="36452" xr:uid="{00000000-0005-0000-0000-0000528E0000}"/>
    <cellStyle name="LS Output Table No. 2+ 5 2 8" xfId="36453" xr:uid="{00000000-0005-0000-0000-0000538E0000}"/>
    <cellStyle name="LS Output Table No. 2+ 5 2 9" xfId="36454" xr:uid="{00000000-0005-0000-0000-0000548E0000}"/>
    <cellStyle name="LS Output Table No. 2+ 5 3" xfId="36455" xr:uid="{00000000-0005-0000-0000-0000558E0000}"/>
    <cellStyle name="LS Output Table No. 2+ 5 3 10" xfId="36456" xr:uid="{00000000-0005-0000-0000-0000568E0000}"/>
    <cellStyle name="LS Output Table No. 2+ 5 3 2" xfId="36457" xr:uid="{00000000-0005-0000-0000-0000578E0000}"/>
    <cellStyle name="LS Output Table No. 2+ 5 3 2 2" xfId="36458" xr:uid="{00000000-0005-0000-0000-0000588E0000}"/>
    <cellStyle name="LS Output Table No. 2+ 5 3 2 3" xfId="36459" xr:uid="{00000000-0005-0000-0000-0000598E0000}"/>
    <cellStyle name="LS Output Table No. 2+ 5 3 2 4" xfId="36460" xr:uid="{00000000-0005-0000-0000-00005A8E0000}"/>
    <cellStyle name="LS Output Table No. 2+ 5 3 2 5" xfId="36461" xr:uid="{00000000-0005-0000-0000-00005B8E0000}"/>
    <cellStyle name="LS Output Table No. 2+ 5 3 2 6" xfId="36462" xr:uid="{00000000-0005-0000-0000-00005C8E0000}"/>
    <cellStyle name="LS Output Table No. 2+ 5 3 2 7" xfId="36463" xr:uid="{00000000-0005-0000-0000-00005D8E0000}"/>
    <cellStyle name="LS Output Table No. 2+ 5 3 2 8" xfId="36464" xr:uid="{00000000-0005-0000-0000-00005E8E0000}"/>
    <cellStyle name="LS Output Table No. 2+ 5 3 2 9" xfId="36465" xr:uid="{00000000-0005-0000-0000-00005F8E0000}"/>
    <cellStyle name="LS Output Table No. 2+ 5 3 3" xfId="36466" xr:uid="{00000000-0005-0000-0000-0000608E0000}"/>
    <cellStyle name="LS Output Table No. 2+ 5 3 4" xfId="36467" xr:uid="{00000000-0005-0000-0000-0000618E0000}"/>
    <cellStyle name="LS Output Table No. 2+ 5 3 5" xfId="36468" xr:uid="{00000000-0005-0000-0000-0000628E0000}"/>
    <cellStyle name="LS Output Table No. 2+ 5 3 6" xfId="36469" xr:uid="{00000000-0005-0000-0000-0000638E0000}"/>
    <cellStyle name="LS Output Table No. 2+ 5 3 7" xfId="36470" xr:uid="{00000000-0005-0000-0000-0000648E0000}"/>
    <cellStyle name="LS Output Table No. 2+ 5 3 8" xfId="36471" xr:uid="{00000000-0005-0000-0000-0000658E0000}"/>
    <cellStyle name="LS Output Table No. 2+ 5 3 9" xfId="36472" xr:uid="{00000000-0005-0000-0000-0000668E0000}"/>
    <cellStyle name="LS Output Table No. 2+ 5 4" xfId="36473" xr:uid="{00000000-0005-0000-0000-0000678E0000}"/>
    <cellStyle name="LS Output Table No. 2+ 5 4 2" xfId="36474" xr:uid="{00000000-0005-0000-0000-0000688E0000}"/>
    <cellStyle name="LS Output Table No. 2+ 5 4 3" xfId="36475" xr:uid="{00000000-0005-0000-0000-0000698E0000}"/>
    <cellStyle name="LS Output Table No. 2+ 5 4 4" xfId="36476" xr:uid="{00000000-0005-0000-0000-00006A8E0000}"/>
    <cellStyle name="LS Output Table No. 2+ 5 4 5" xfId="36477" xr:uid="{00000000-0005-0000-0000-00006B8E0000}"/>
    <cellStyle name="LS Output Table No. 2+ 5 4 6" xfId="36478" xr:uid="{00000000-0005-0000-0000-00006C8E0000}"/>
    <cellStyle name="LS Output Table No. 2+ 5 4 7" xfId="36479" xr:uid="{00000000-0005-0000-0000-00006D8E0000}"/>
    <cellStyle name="LS Output Table No. 2+ 5 4 8" xfId="36480" xr:uid="{00000000-0005-0000-0000-00006E8E0000}"/>
    <cellStyle name="LS Output Table No. 2+ 5 4 9" xfId="36481" xr:uid="{00000000-0005-0000-0000-00006F8E0000}"/>
    <cellStyle name="LS Output Table No. 2+ 5 5" xfId="36482" xr:uid="{00000000-0005-0000-0000-0000708E0000}"/>
    <cellStyle name="LS Output Table No. 2+ 5 6" xfId="36483" xr:uid="{00000000-0005-0000-0000-0000718E0000}"/>
    <cellStyle name="LS Output Table No. 2+ 5 7" xfId="36484" xr:uid="{00000000-0005-0000-0000-0000728E0000}"/>
    <cellStyle name="LS Output Table No. 2+ 5 8" xfId="36485" xr:uid="{00000000-0005-0000-0000-0000738E0000}"/>
    <cellStyle name="LS Output Table No. 2+ 5 9" xfId="36486" xr:uid="{00000000-0005-0000-0000-0000748E0000}"/>
    <cellStyle name="LS Output Table No. 2+ 6" xfId="36487" xr:uid="{00000000-0005-0000-0000-0000758E0000}"/>
    <cellStyle name="LS Output Table No. 2+ 6 10" xfId="36488" xr:uid="{00000000-0005-0000-0000-0000768E0000}"/>
    <cellStyle name="LS Output Table No. 2+ 6 11" xfId="36489" xr:uid="{00000000-0005-0000-0000-0000778E0000}"/>
    <cellStyle name="LS Output Table No. 2+ 6 12" xfId="36490" xr:uid="{00000000-0005-0000-0000-0000788E0000}"/>
    <cellStyle name="LS Output Table No. 2+ 6 2" xfId="36491" xr:uid="{00000000-0005-0000-0000-0000798E0000}"/>
    <cellStyle name="LS Output Table No. 2+ 6 2 10" xfId="36492" xr:uid="{00000000-0005-0000-0000-00007A8E0000}"/>
    <cellStyle name="LS Output Table No. 2+ 6 2 11" xfId="36493" xr:uid="{00000000-0005-0000-0000-00007B8E0000}"/>
    <cellStyle name="LS Output Table No. 2+ 6 2 2" xfId="36494" xr:uid="{00000000-0005-0000-0000-00007C8E0000}"/>
    <cellStyle name="LS Output Table No. 2+ 6 2 2 10" xfId="36495" xr:uid="{00000000-0005-0000-0000-00007D8E0000}"/>
    <cellStyle name="LS Output Table No. 2+ 6 2 2 2" xfId="36496" xr:uid="{00000000-0005-0000-0000-00007E8E0000}"/>
    <cellStyle name="LS Output Table No. 2+ 6 2 2 2 2" xfId="36497" xr:uid="{00000000-0005-0000-0000-00007F8E0000}"/>
    <cellStyle name="LS Output Table No. 2+ 6 2 2 2 3" xfId="36498" xr:uid="{00000000-0005-0000-0000-0000808E0000}"/>
    <cellStyle name="LS Output Table No. 2+ 6 2 2 2 4" xfId="36499" xr:uid="{00000000-0005-0000-0000-0000818E0000}"/>
    <cellStyle name="LS Output Table No. 2+ 6 2 2 2 5" xfId="36500" xr:uid="{00000000-0005-0000-0000-0000828E0000}"/>
    <cellStyle name="LS Output Table No. 2+ 6 2 2 2 6" xfId="36501" xr:uid="{00000000-0005-0000-0000-0000838E0000}"/>
    <cellStyle name="LS Output Table No. 2+ 6 2 2 2 7" xfId="36502" xr:uid="{00000000-0005-0000-0000-0000848E0000}"/>
    <cellStyle name="LS Output Table No. 2+ 6 2 2 2 8" xfId="36503" xr:uid="{00000000-0005-0000-0000-0000858E0000}"/>
    <cellStyle name="LS Output Table No. 2+ 6 2 2 2 9" xfId="36504" xr:uid="{00000000-0005-0000-0000-0000868E0000}"/>
    <cellStyle name="LS Output Table No. 2+ 6 2 2 3" xfId="36505" xr:uid="{00000000-0005-0000-0000-0000878E0000}"/>
    <cellStyle name="LS Output Table No. 2+ 6 2 2 4" xfId="36506" xr:uid="{00000000-0005-0000-0000-0000888E0000}"/>
    <cellStyle name="LS Output Table No. 2+ 6 2 2 5" xfId="36507" xr:uid="{00000000-0005-0000-0000-0000898E0000}"/>
    <cellStyle name="LS Output Table No. 2+ 6 2 2 6" xfId="36508" xr:uid="{00000000-0005-0000-0000-00008A8E0000}"/>
    <cellStyle name="LS Output Table No. 2+ 6 2 2 7" xfId="36509" xr:uid="{00000000-0005-0000-0000-00008B8E0000}"/>
    <cellStyle name="LS Output Table No. 2+ 6 2 2 8" xfId="36510" xr:uid="{00000000-0005-0000-0000-00008C8E0000}"/>
    <cellStyle name="LS Output Table No. 2+ 6 2 2 9" xfId="36511" xr:uid="{00000000-0005-0000-0000-00008D8E0000}"/>
    <cellStyle name="LS Output Table No. 2+ 6 2 3" xfId="36512" xr:uid="{00000000-0005-0000-0000-00008E8E0000}"/>
    <cellStyle name="LS Output Table No. 2+ 6 2 3 2" xfId="36513" xr:uid="{00000000-0005-0000-0000-00008F8E0000}"/>
    <cellStyle name="LS Output Table No. 2+ 6 2 3 3" xfId="36514" xr:uid="{00000000-0005-0000-0000-0000908E0000}"/>
    <cellStyle name="LS Output Table No. 2+ 6 2 3 4" xfId="36515" xr:uid="{00000000-0005-0000-0000-0000918E0000}"/>
    <cellStyle name="LS Output Table No. 2+ 6 2 3 5" xfId="36516" xr:uid="{00000000-0005-0000-0000-0000928E0000}"/>
    <cellStyle name="LS Output Table No. 2+ 6 2 3 6" xfId="36517" xr:uid="{00000000-0005-0000-0000-0000938E0000}"/>
    <cellStyle name="LS Output Table No. 2+ 6 2 3 7" xfId="36518" xr:uid="{00000000-0005-0000-0000-0000948E0000}"/>
    <cellStyle name="LS Output Table No. 2+ 6 2 3 8" xfId="36519" xr:uid="{00000000-0005-0000-0000-0000958E0000}"/>
    <cellStyle name="LS Output Table No. 2+ 6 2 3 9" xfId="36520" xr:uid="{00000000-0005-0000-0000-0000968E0000}"/>
    <cellStyle name="LS Output Table No. 2+ 6 2 4" xfId="36521" xr:uid="{00000000-0005-0000-0000-0000978E0000}"/>
    <cellStyle name="LS Output Table No. 2+ 6 2 5" xfId="36522" xr:uid="{00000000-0005-0000-0000-0000988E0000}"/>
    <cellStyle name="LS Output Table No. 2+ 6 2 6" xfId="36523" xr:uid="{00000000-0005-0000-0000-0000998E0000}"/>
    <cellStyle name="LS Output Table No. 2+ 6 2 7" xfId="36524" xr:uid="{00000000-0005-0000-0000-00009A8E0000}"/>
    <cellStyle name="LS Output Table No. 2+ 6 2 8" xfId="36525" xr:uid="{00000000-0005-0000-0000-00009B8E0000}"/>
    <cellStyle name="LS Output Table No. 2+ 6 2 9" xfId="36526" xr:uid="{00000000-0005-0000-0000-00009C8E0000}"/>
    <cellStyle name="LS Output Table No. 2+ 6 3" xfId="36527" xr:uid="{00000000-0005-0000-0000-00009D8E0000}"/>
    <cellStyle name="LS Output Table No. 2+ 6 3 10" xfId="36528" xr:uid="{00000000-0005-0000-0000-00009E8E0000}"/>
    <cellStyle name="LS Output Table No. 2+ 6 3 2" xfId="36529" xr:uid="{00000000-0005-0000-0000-00009F8E0000}"/>
    <cellStyle name="LS Output Table No. 2+ 6 3 2 2" xfId="36530" xr:uid="{00000000-0005-0000-0000-0000A08E0000}"/>
    <cellStyle name="LS Output Table No. 2+ 6 3 2 3" xfId="36531" xr:uid="{00000000-0005-0000-0000-0000A18E0000}"/>
    <cellStyle name="LS Output Table No. 2+ 6 3 2 4" xfId="36532" xr:uid="{00000000-0005-0000-0000-0000A28E0000}"/>
    <cellStyle name="LS Output Table No. 2+ 6 3 2 5" xfId="36533" xr:uid="{00000000-0005-0000-0000-0000A38E0000}"/>
    <cellStyle name="LS Output Table No. 2+ 6 3 2 6" xfId="36534" xr:uid="{00000000-0005-0000-0000-0000A48E0000}"/>
    <cellStyle name="LS Output Table No. 2+ 6 3 2 7" xfId="36535" xr:uid="{00000000-0005-0000-0000-0000A58E0000}"/>
    <cellStyle name="LS Output Table No. 2+ 6 3 2 8" xfId="36536" xr:uid="{00000000-0005-0000-0000-0000A68E0000}"/>
    <cellStyle name="LS Output Table No. 2+ 6 3 2 9" xfId="36537" xr:uid="{00000000-0005-0000-0000-0000A78E0000}"/>
    <cellStyle name="LS Output Table No. 2+ 6 3 3" xfId="36538" xr:uid="{00000000-0005-0000-0000-0000A88E0000}"/>
    <cellStyle name="LS Output Table No. 2+ 6 3 4" xfId="36539" xr:uid="{00000000-0005-0000-0000-0000A98E0000}"/>
    <cellStyle name="LS Output Table No. 2+ 6 3 5" xfId="36540" xr:uid="{00000000-0005-0000-0000-0000AA8E0000}"/>
    <cellStyle name="LS Output Table No. 2+ 6 3 6" xfId="36541" xr:uid="{00000000-0005-0000-0000-0000AB8E0000}"/>
    <cellStyle name="LS Output Table No. 2+ 6 3 7" xfId="36542" xr:uid="{00000000-0005-0000-0000-0000AC8E0000}"/>
    <cellStyle name="LS Output Table No. 2+ 6 3 8" xfId="36543" xr:uid="{00000000-0005-0000-0000-0000AD8E0000}"/>
    <cellStyle name="LS Output Table No. 2+ 6 3 9" xfId="36544" xr:uid="{00000000-0005-0000-0000-0000AE8E0000}"/>
    <cellStyle name="LS Output Table No. 2+ 6 4" xfId="36545" xr:uid="{00000000-0005-0000-0000-0000AF8E0000}"/>
    <cellStyle name="LS Output Table No. 2+ 6 4 2" xfId="36546" xr:uid="{00000000-0005-0000-0000-0000B08E0000}"/>
    <cellStyle name="LS Output Table No. 2+ 6 4 3" xfId="36547" xr:uid="{00000000-0005-0000-0000-0000B18E0000}"/>
    <cellStyle name="LS Output Table No. 2+ 6 4 4" xfId="36548" xr:uid="{00000000-0005-0000-0000-0000B28E0000}"/>
    <cellStyle name="LS Output Table No. 2+ 6 4 5" xfId="36549" xr:uid="{00000000-0005-0000-0000-0000B38E0000}"/>
    <cellStyle name="LS Output Table No. 2+ 6 4 6" xfId="36550" xr:uid="{00000000-0005-0000-0000-0000B48E0000}"/>
    <cellStyle name="LS Output Table No. 2+ 6 4 7" xfId="36551" xr:uid="{00000000-0005-0000-0000-0000B58E0000}"/>
    <cellStyle name="LS Output Table No. 2+ 6 4 8" xfId="36552" xr:uid="{00000000-0005-0000-0000-0000B68E0000}"/>
    <cellStyle name="LS Output Table No. 2+ 6 4 9" xfId="36553" xr:uid="{00000000-0005-0000-0000-0000B78E0000}"/>
    <cellStyle name="LS Output Table No. 2+ 6 5" xfId="36554" xr:uid="{00000000-0005-0000-0000-0000B88E0000}"/>
    <cellStyle name="LS Output Table No. 2+ 6 6" xfId="36555" xr:uid="{00000000-0005-0000-0000-0000B98E0000}"/>
    <cellStyle name="LS Output Table No. 2+ 6 7" xfId="36556" xr:uid="{00000000-0005-0000-0000-0000BA8E0000}"/>
    <cellStyle name="LS Output Table No. 2+ 6 8" xfId="36557" xr:uid="{00000000-0005-0000-0000-0000BB8E0000}"/>
    <cellStyle name="LS Output Table No. 2+ 6 9" xfId="36558" xr:uid="{00000000-0005-0000-0000-0000BC8E0000}"/>
    <cellStyle name="LS Output Table No. 2+ 7" xfId="36559" xr:uid="{00000000-0005-0000-0000-0000BD8E0000}"/>
    <cellStyle name="LS Output Table No. 2+ 7 10" xfId="36560" xr:uid="{00000000-0005-0000-0000-0000BE8E0000}"/>
    <cellStyle name="LS Output Table No. 2+ 7 11" xfId="36561" xr:uid="{00000000-0005-0000-0000-0000BF8E0000}"/>
    <cellStyle name="LS Output Table No. 2+ 7 12" xfId="36562" xr:uid="{00000000-0005-0000-0000-0000C08E0000}"/>
    <cellStyle name="LS Output Table No. 2+ 7 2" xfId="36563" xr:uid="{00000000-0005-0000-0000-0000C18E0000}"/>
    <cellStyle name="LS Output Table No. 2+ 7 2 10" xfId="36564" xr:uid="{00000000-0005-0000-0000-0000C28E0000}"/>
    <cellStyle name="LS Output Table No. 2+ 7 2 11" xfId="36565" xr:uid="{00000000-0005-0000-0000-0000C38E0000}"/>
    <cellStyle name="LS Output Table No. 2+ 7 2 2" xfId="36566" xr:uid="{00000000-0005-0000-0000-0000C48E0000}"/>
    <cellStyle name="LS Output Table No. 2+ 7 2 2 10" xfId="36567" xr:uid="{00000000-0005-0000-0000-0000C58E0000}"/>
    <cellStyle name="LS Output Table No. 2+ 7 2 2 2" xfId="36568" xr:uid="{00000000-0005-0000-0000-0000C68E0000}"/>
    <cellStyle name="LS Output Table No. 2+ 7 2 2 2 2" xfId="36569" xr:uid="{00000000-0005-0000-0000-0000C78E0000}"/>
    <cellStyle name="LS Output Table No. 2+ 7 2 2 2 3" xfId="36570" xr:uid="{00000000-0005-0000-0000-0000C88E0000}"/>
    <cellStyle name="LS Output Table No. 2+ 7 2 2 2 4" xfId="36571" xr:uid="{00000000-0005-0000-0000-0000C98E0000}"/>
    <cellStyle name="LS Output Table No. 2+ 7 2 2 2 5" xfId="36572" xr:uid="{00000000-0005-0000-0000-0000CA8E0000}"/>
    <cellStyle name="LS Output Table No. 2+ 7 2 2 2 6" xfId="36573" xr:uid="{00000000-0005-0000-0000-0000CB8E0000}"/>
    <cellStyle name="LS Output Table No. 2+ 7 2 2 2 7" xfId="36574" xr:uid="{00000000-0005-0000-0000-0000CC8E0000}"/>
    <cellStyle name="LS Output Table No. 2+ 7 2 2 2 8" xfId="36575" xr:uid="{00000000-0005-0000-0000-0000CD8E0000}"/>
    <cellStyle name="LS Output Table No. 2+ 7 2 2 2 9" xfId="36576" xr:uid="{00000000-0005-0000-0000-0000CE8E0000}"/>
    <cellStyle name="LS Output Table No. 2+ 7 2 2 3" xfId="36577" xr:uid="{00000000-0005-0000-0000-0000CF8E0000}"/>
    <cellStyle name="LS Output Table No. 2+ 7 2 2 4" xfId="36578" xr:uid="{00000000-0005-0000-0000-0000D08E0000}"/>
    <cellStyle name="LS Output Table No. 2+ 7 2 2 5" xfId="36579" xr:uid="{00000000-0005-0000-0000-0000D18E0000}"/>
    <cellStyle name="LS Output Table No. 2+ 7 2 2 6" xfId="36580" xr:uid="{00000000-0005-0000-0000-0000D28E0000}"/>
    <cellStyle name="LS Output Table No. 2+ 7 2 2 7" xfId="36581" xr:uid="{00000000-0005-0000-0000-0000D38E0000}"/>
    <cellStyle name="LS Output Table No. 2+ 7 2 2 8" xfId="36582" xr:uid="{00000000-0005-0000-0000-0000D48E0000}"/>
    <cellStyle name="LS Output Table No. 2+ 7 2 2 9" xfId="36583" xr:uid="{00000000-0005-0000-0000-0000D58E0000}"/>
    <cellStyle name="LS Output Table No. 2+ 7 2 3" xfId="36584" xr:uid="{00000000-0005-0000-0000-0000D68E0000}"/>
    <cellStyle name="LS Output Table No. 2+ 7 2 3 2" xfId="36585" xr:uid="{00000000-0005-0000-0000-0000D78E0000}"/>
    <cellStyle name="LS Output Table No. 2+ 7 2 3 3" xfId="36586" xr:uid="{00000000-0005-0000-0000-0000D88E0000}"/>
    <cellStyle name="LS Output Table No. 2+ 7 2 3 4" xfId="36587" xr:uid="{00000000-0005-0000-0000-0000D98E0000}"/>
    <cellStyle name="LS Output Table No. 2+ 7 2 3 5" xfId="36588" xr:uid="{00000000-0005-0000-0000-0000DA8E0000}"/>
    <cellStyle name="LS Output Table No. 2+ 7 2 3 6" xfId="36589" xr:uid="{00000000-0005-0000-0000-0000DB8E0000}"/>
    <cellStyle name="LS Output Table No. 2+ 7 2 3 7" xfId="36590" xr:uid="{00000000-0005-0000-0000-0000DC8E0000}"/>
    <cellStyle name="LS Output Table No. 2+ 7 2 3 8" xfId="36591" xr:uid="{00000000-0005-0000-0000-0000DD8E0000}"/>
    <cellStyle name="LS Output Table No. 2+ 7 2 3 9" xfId="36592" xr:uid="{00000000-0005-0000-0000-0000DE8E0000}"/>
    <cellStyle name="LS Output Table No. 2+ 7 2 4" xfId="36593" xr:uid="{00000000-0005-0000-0000-0000DF8E0000}"/>
    <cellStyle name="LS Output Table No. 2+ 7 2 5" xfId="36594" xr:uid="{00000000-0005-0000-0000-0000E08E0000}"/>
    <cellStyle name="LS Output Table No. 2+ 7 2 6" xfId="36595" xr:uid="{00000000-0005-0000-0000-0000E18E0000}"/>
    <cellStyle name="LS Output Table No. 2+ 7 2 7" xfId="36596" xr:uid="{00000000-0005-0000-0000-0000E28E0000}"/>
    <cellStyle name="LS Output Table No. 2+ 7 2 8" xfId="36597" xr:uid="{00000000-0005-0000-0000-0000E38E0000}"/>
    <cellStyle name="LS Output Table No. 2+ 7 2 9" xfId="36598" xr:uid="{00000000-0005-0000-0000-0000E48E0000}"/>
    <cellStyle name="LS Output Table No. 2+ 7 3" xfId="36599" xr:uid="{00000000-0005-0000-0000-0000E58E0000}"/>
    <cellStyle name="LS Output Table No. 2+ 7 3 10" xfId="36600" xr:uid="{00000000-0005-0000-0000-0000E68E0000}"/>
    <cellStyle name="LS Output Table No. 2+ 7 3 2" xfId="36601" xr:uid="{00000000-0005-0000-0000-0000E78E0000}"/>
    <cellStyle name="LS Output Table No. 2+ 7 3 2 2" xfId="36602" xr:uid="{00000000-0005-0000-0000-0000E88E0000}"/>
    <cellStyle name="LS Output Table No. 2+ 7 3 2 3" xfId="36603" xr:uid="{00000000-0005-0000-0000-0000E98E0000}"/>
    <cellStyle name="LS Output Table No. 2+ 7 3 2 4" xfId="36604" xr:uid="{00000000-0005-0000-0000-0000EA8E0000}"/>
    <cellStyle name="LS Output Table No. 2+ 7 3 2 5" xfId="36605" xr:uid="{00000000-0005-0000-0000-0000EB8E0000}"/>
    <cellStyle name="LS Output Table No. 2+ 7 3 2 6" xfId="36606" xr:uid="{00000000-0005-0000-0000-0000EC8E0000}"/>
    <cellStyle name="LS Output Table No. 2+ 7 3 2 7" xfId="36607" xr:uid="{00000000-0005-0000-0000-0000ED8E0000}"/>
    <cellStyle name="LS Output Table No. 2+ 7 3 2 8" xfId="36608" xr:uid="{00000000-0005-0000-0000-0000EE8E0000}"/>
    <cellStyle name="LS Output Table No. 2+ 7 3 2 9" xfId="36609" xr:uid="{00000000-0005-0000-0000-0000EF8E0000}"/>
    <cellStyle name="LS Output Table No. 2+ 7 3 3" xfId="36610" xr:uid="{00000000-0005-0000-0000-0000F08E0000}"/>
    <cellStyle name="LS Output Table No. 2+ 7 3 4" xfId="36611" xr:uid="{00000000-0005-0000-0000-0000F18E0000}"/>
    <cellStyle name="LS Output Table No. 2+ 7 3 5" xfId="36612" xr:uid="{00000000-0005-0000-0000-0000F28E0000}"/>
    <cellStyle name="LS Output Table No. 2+ 7 3 6" xfId="36613" xr:uid="{00000000-0005-0000-0000-0000F38E0000}"/>
    <cellStyle name="LS Output Table No. 2+ 7 3 7" xfId="36614" xr:uid="{00000000-0005-0000-0000-0000F48E0000}"/>
    <cellStyle name="LS Output Table No. 2+ 7 3 8" xfId="36615" xr:uid="{00000000-0005-0000-0000-0000F58E0000}"/>
    <cellStyle name="LS Output Table No. 2+ 7 3 9" xfId="36616" xr:uid="{00000000-0005-0000-0000-0000F68E0000}"/>
    <cellStyle name="LS Output Table No. 2+ 7 4" xfId="36617" xr:uid="{00000000-0005-0000-0000-0000F78E0000}"/>
    <cellStyle name="LS Output Table No. 2+ 7 4 2" xfId="36618" xr:uid="{00000000-0005-0000-0000-0000F88E0000}"/>
    <cellStyle name="LS Output Table No. 2+ 7 4 3" xfId="36619" xr:uid="{00000000-0005-0000-0000-0000F98E0000}"/>
    <cellStyle name="LS Output Table No. 2+ 7 4 4" xfId="36620" xr:uid="{00000000-0005-0000-0000-0000FA8E0000}"/>
    <cellStyle name="LS Output Table No. 2+ 7 4 5" xfId="36621" xr:uid="{00000000-0005-0000-0000-0000FB8E0000}"/>
    <cellStyle name="LS Output Table No. 2+ 7 4 6" xfId="36622" xr:uid="{00000000-0005-0000-0000-0000FC8E0000}"/>
    <cellStyle name="LS Output Table No. 2+ 7 4 7" xfId="36623" xr:uid="{00000000-0005-0000-0000-0000FD8E0000}"/>
    <cellStyle name="LS Output Table No. 2+ 7 4 8" xfId="36624" xr:uid="{00000000-0005-0000-0000-0000FE8E0000}"/>
    <cellStyle name="LS Output Table No. 2+ 7 4 9" xfId="36625" xr:uid="{00000000-0005-0000-0000-0000FF8E0000}"/>
    <cellStyle name="LS Output Table No. 2+ 7 5" xfId="36626" xr:uid="{00000000-0005-0000-0000-0000008F0000}"/>
    <cellStyle name="LS Output Table No. 2+ 7 6" xfId="36627" xr:uid="{00000000-0005-0000-0000-0000018F0000}"/>
    <cellStyle name="LS Output Table No. 2+ 7 7" xfId="36628" xr:uid="{00000000-0005-0000-0000-0000028F0000}"/>
    <cellStyle name="LS Output Table No. 2+ 7 8" xfId="36629" xr:uid="{00000000-0005-0000-0000-0000038F0000}"/>
    <cellStyle name="LS Output Table No. 2+ 7 9" xfId="36630" xr:uid="{00000000-0005-0000-0000-0000048F0000}"/>
    <cellStyle name="LS Output Table No. 2+ 8" xfId="36631" xr:uid="{00000000-0005-0000-0000-0000058F0000}"/>
    <cellStyle name="LS Output Table No. 2+ 8 10" xfId="36632" xr:uid="{00000000-0005-0000-0000-0000068F0000}"/>
    <cellStyle name="LS Output Table No. 2+ 8 11" xfId="36633" xr:uid="{00000000-0005-0000-0000-0000078F0000}"/>
    <cellStyle name="LS Output Table No. 2+ 8 12" xfId="36634" xr:uid="{00000000-0005-0000-0000-0000088F0000}"/>
    <cellStyle name="LS Output Table No. 2+ 8 2" xfId="36635" xr:uid="{00000000-0005-0000-0000-0000098F0000}"/>
    <cellStyle name="LS Output Table No. 2+ 8 2 10" xfId="36636" xr:uid="{00000000-0005-0000-0000-00000A8F0000}"/>
    <cellStyle name="LS Output Table No. 2+ 8 2 11" xfId="36637" xr:uid="{00000000-0005-0000-0000-00000B8F0000}"/>
    <cellStyle name="LS Output Table No. 2+ 8 2 2" xfId="36638" xr:uid="{00000000-0005-0000-0000-00000C8F0000}"/>
    <cellStyle name="LS Output Table No. 2+ 8 2 2 10" xfId="36639" xr:uid="{00000000-0005-0000-0000-00000D8F0000}"/>
    <cellStyle name="LS Output Table No. 2+ 8 2 2 2" xfId="36640" xr:uid="{00000000-0005-0000-0000-00000E8F0000}"/>
    <cellStyle name="LS Output Table No. 2+ 8 2 2 2 2" xfId="36641" xr:uid="{00000000-0005-0000-0000-00000F8F0000}"/>
    <cellStyle name="LS Output Table No. 2+ 8 2 2 2 3" xfId="36642" xr:uid="{00000000-0005-0000-0000-0000108F0000}"/>
    <cellStyle name="LS Output Table No. 2+ 8 2 2 2 4" xfId="36643" xr:uid="{00000000-0005-0000-0000-0000118F0000}"/>
    <cellStyle name="LS Output Table No. 2+ 8 2 2 2 5" xfId="36644" xr:uid="{00000000-0005-0000-0000-0000128F0000}"/>
    <cellStyle name="LS Output Table No. 2+ 8 2 2 2 6" xfId="36645" xr:uid="{00000000-0005-0000-0000-0000138F0000}"/>
    <cellStyle name="LS Output Table No. 2+ 8 2 2 2 7" xfId="36646" xr:uid="{00000000-0005-0000-0000-0000148F0000}"/>
    <cellStyle name="LS Output Table No. 2+ 8 2 2 2 8" xfId="36647" xr:uid="{00000000-0005-0000-0000-0000158F0000}"/>
    <cellStyle name="LS Output Table No. 2+ 8 2 2 2 9" xfId="36648" xr:uid="{00000000-0005-0000-0000-0000168F0000}"/>
    <cellStyle name="LS Output Table No. 2+ 8 2 2 3" xfId="36649" xr:uid="{00000000-0005-0000-0000-0000178F0000}"/>
    <cellStyle name="LS Output Table No. 2+ 8 2 2 4" xfId="36650" xr:uid="{00000000-0005-0000-0000-0000188F0000}"/>
    <cellStyle name="LS Output Table No. 2+ 8 2 2 5" xfId="36651" xr:uid="{00000000-0005-0000-0000-0000198F0000}"/>
    <cellStyle name="LS Output Table No. 2+ 8 2 2 6" xfId="36652" xr:uid="{00000000-0005-0000-0000-00001A8F0000}"/>
    <cellStyle name="LS Output Table No. 2+ 8 2 2 7" xfId="36653" xr:uid="{00000000-0005-0000-0000-00001B8F0000}"/>
    <cellStyle name="LS Output Table No. 2+ 8 2 2 8" xfId="36654" xr:uid="{00000000-0005-0000-0000-00001C8F0000}"/>
    <cellStyle name="LS Output Table No. 2+ 8 2 2 9" xfId="36655" xr:uid="{00000000-0005-0000-0000-00001D8F0000}"/>
    <cellStyle name="LS Output Table No. 2+ 8 2 3" xfId="36656" xr:uid="{00000000-0005-0000-0000-00001E8F0000}"/>
    <cellStyle name="LS Output Table No. 2+ 8 2 3 2" xfId="36657" xr:uid="{00000000-0005-0000-0000-00001F8F0000}"/>
    <cellStyle name="LS Output Table No. 2+ 8 2 3 3" xfId="36658" xr:uid="{00000000-0005-0000-0000-0000208F0000}"/>
    <cellStyle name="LS Output Table No. 2+ 8 2 3 4" xfId="36659" xr:uid="{00000000-0005-0000-0000-0000218F0000}"/>
    <cellStyle name="LS Output Table No. 2+ 8 2 3 5" xfId="36660" xr:uid="{00000000-0005-0000-0000-0000228F0000}"/>
    <cellStyle name="LS Output Table No. 2+ 8 2 3 6" xfId="36661" xr:uid="{00000000-0005-0000-0000-0000238F0000}"/>
    <cellStyle name="LS Output Table No. 2+ 8 2 3 7" xfId="36662" xr:uid="{00000000-0005-0000-0000-0000248F0000}"/>
    <cellStyle name="LS Output Table No. 2+ 8 2 3 8" xfId="36663" xr:uid="{00000000-0005-0000-0000-0000258F0000}"/>
    <cellStyle name="LS Output Table No. 2+ 8 2 3 9" xfId="36664" xr:uid="{00000000-0005-0000-0000-0000268F0000}"/>
    <cellStyle name="LS Output Table No. 2+ 8 2 4" xfId="36665" xr:uid="{00000000-0005-0000-0000-0000278F0000}"/>
    <cellStyle name="LS Output Table No. 2+ 8 2 5" xfId="36666" xr:uid="{00000000-0005-0000-0000-0000288F0000}"/>
    <cellStyle name="LS Output Table No. 2+ 8 2 6" xfId="36667" xr:uid="{00000000-0005-0000-0000-0000298F0000}"/>
    <cellStyle name="LS Output Table No. 2+ 8 2 7" xfId="36668" xr:uid="{00000000-0005-0000-0000-00002A8F0000}"/>
    <cellStyle name="LS Output Table No. 2+ 8 2 8" xfId="36669" xr:uid="{00000000-0005-0000-0000-00002B8F0000}"/>
    <cellStyle name="LS Output Table No. 2+ 8 2 9" xfId="36670" xr:uid="{00000000-0005-0000-0000-00002C8F0000}"/>
    <cellStyle name="LS Output Table No. 2+ 8 3" xfId="36671" xr:uid="{00000000-0005-0000-0000-00002D8F0000}"/>
    <cellStyle name="LS Output Table No. 2+ 8 3 10" xfId="36672" xr:uid="{00000000-0005-0000-0000-00002E8F0000}"/>
    <cellStyle name="LS Output Table No. 2+ 8 3 2" xfId="36673" xr:uid="{00000000-0005-0000-0000-00002F8F0000}"/>
    <cellStyle name="LS Output Table No. 2+ 8 3 2 2" xfId="36674" xr:uid="{00000000-0005-0000-0000-0000308F0000}"/>
    <cellStyle name="LS Output Table No. 2+ 8 3 2 3" xfId="36675" xr:uid="{00000000-0005-0000-0000-0000318F0000}"/>
    <cellStyle name="LS Output Table No. 2+ 8 3 2 4" xfId="36676" xr:uid="{00000000-0005-0000-0000-0000328F0000}"/>
    <cellStyle name="LS Output Table No. 2+ 8 3 2 5" xfId="36677" xr:uid="{00000000-0005-0000-0000-0000338F0000}"/>
    <cellStyle name="LS Output Table No. 2+ 8 3 2 6" xfId="36678" xr:uid="{00000000-0005-0000-0000-0000348F0000}"/>
    <cellStyle name="LS Output Table No. 2+ 8 3 2 7" xfId="36679" xr:uid="{00000000-0005-0000-0000-0000358F0000}"/>
    <cellStyle name="LS Output Table No. 2+ 8 3 2 8" xfId="36680" xr:uid="{00000000-0005-0000-0000-0000368F0000}"/>
    <cellStyle name="LS Output Table No. 2+ 8 3 2 9" xfId="36681" xr:uid="{00000000-0005-0000-0000-0000378F0000}"/>
    <cellStyle name="LS Output Table No. 2+ 8 3 3" xfId="36682" xr:uid="{00000000-0005-0000-0000-0000388F0000}"/>
    <cellStyle name="LS Output Table No. 2+ 8 3 4" xfId="36683" xr:uid="{00000000-0005-0000-0000-0000398F0000}"/>
    <cellStyle name="LS Output Table No. 2+ 8 3 5" xfId="36684" xr:uid="{00000000-0005-0000-0000-00003A8F0000}"/>
    <cellStyle name="LS Output Table No. 2+ 8 3 6" xfId="36685" xr:uid="{00000000-0005-0000-0000-00003B8F0000}"/>
    <cellStyle name="LS Output Table No. 2+ 8 3 7" xfId="36686" xr:uid="{00000000-0005-0000-0000-00003C8F0000}"/>
    <cellStyle name="LS Output Table No. 2+ 8 3 8" xfId="36687" xr:uid="{00000000-0005-0000-0000-00003D8F0000}"/>
    <cellStyle name="LS Output Table No. 2+ 8 3 9" xfId="36688" xr:uid="{00000000-0005-0000-0000-00003E8F0000}"/>
    <cellStyle name="LS Output Table No. 2+ 8 4" xfId="36689" xr:uid="{00000000-0005-0000-0000-00003F8F0000}"/>
    <cellStyle name="LS Output Table No. 2+ 8 4 2" xfId="36690" xr:uid="{00000000-0005-0000-0000-0000408F0000}"/>
    <cellStyle name="LS Output Table No. 2+ 8 4 3" xfId="36691" xr:uid="{00000000-0005-0000-0000-0000418F0000}"/>
    <cellStyle name="LS Output Table No. 2+ 8 4 4" xfId="36692" xr:uid="{00000000-0005-0000-0000-0000428F0000}"/>
    <cellStyle name="LS Output Table No. 2+ 8 4 5" xfId="36693" xr:uid="{00000000-0005-0000-0000-0000438F0000}"/>
    <cellStyle name="LS Output Table No. 2+ 8 4 6" xfId="36694" xr:uid="{00000000-0005-0000-0000-0000448F0000}"/>
    <cellStyle name="LS Output Table No. 2+ 8 4 7" xfId="36695" xr:uid="{00000000-0005-0000-0000-0000458F0000}"/>
    <cellStyle name="LS Output Table No. 2+ 8 4 8" xfId="36696" xr:uid="{00000000-0005-0000-0000-0000468F0000}"/>
    <cellStyle name="LS Output Table No. 2+ 8 4 9" xfId="36697" xr:uid="{00000000-0005-0000-0000-0000478F0000}"/>
    <cellStyle name="LS Output Table No. 2+ 8 5" xfId="36698" xr:uid="{00000000-0005-0000-0000-0000488F0000}"/>
    <cellStyle name="LS Output Table No. 2+ 8 6" xfId="36699" xr:uid="{00000000-0005-0000-0000-0000498F0000}"/>
    <cellStyle name="LS Output Table No. 2+ 8 7" xfId="36700" xr:uid="{00000000-0005-0000-0000-00004A8F0000}"/>
    <cellStyle name="LS Output Table No. 2+ 8 8" xfId="36701" xr:uid="{00000000-0005-0000-0000-00004B8F0000}"/>
    <cellStyle name="LS Output Table No. 2+ 8 9" xfId="36702" xr:uid="{00000000-0005-0000-0000-00004C8F0000}"/>
    <cellStyle name="LS Output Table No. 2+ 9" xfId="36703" xr:uid="{00000000-0005-0000-0000-00004D8F0000}"/>
    <cellStyle name="LS Output Table No. 2+ 9 10" xfId="36704" xr:uid="{00000000-0005-0000-0000-00004E8F0000}"/>
    <cellStyle name="LS Output Table No. 2+ 9 11" xfId="36705" xr:uid="{00000000-0005-0000-0000-00004F8F0000}"/>
    <cellStyle name="LS Output Table No. 2+ 9 12" xfId="36706" xr:uid="{00000000-0005-0000-0000-0000508F0000}"/>
    <cellStyle name="LS Output Table No. 2+ 9 2" xfId="36707" xr:uid="{00000000-0005-0000-0000-0000518F0000}"/>
    <cellStyle name="LS Output Table No. 2+ 9 2 10" xfId="36708" xr:uid="{00000000-0005-0000-0000-0000528F0000}"/>
    <cellStyle name="LS Output Table No. 2+ 9 2 11" xfId="36709" xr:uid="{00000000-0005-0000-0000-0000538F0000}"/>
    <cellStyle name="LS Output Table No. 2+ 9 2 2" xfId="36710" xr:uid="{00000000-0005-0000-0000-0000548F0000}"/>
    <cellStyle name="LS Output Table No. 2+ 9 2 2 10" xfId="36711" xr:uid="{00000000-0005-0000-0000-0000558F0000}"/>
    <cellStyle name="LS Output Table No. 2+ 9 2 2 2" xfId="36712" xr:uid="{00000000-0005-0000-0000-0000568F0000}"/>
    <cellStyle name="LS Output Table No. 2+ 9 2 2 2 2" xfId="36713" xr:uid="{00000000-0005-0000-0000-0000578F0000}"/>
    <cellStyle name="LS Output Table No. 2+ 9 2 2 2 3" xfId="36714" xr:uid="{00000000-0005-0000-0000-0000588F0000}"/>
    <cellStyle name="LS Output Table No. 2+ 9 2 2 2 4" xfId="36715" xr:uid="{00000000-0005-0000-0000-0000598F0000}"/>
    <cellStyle name="LS Output Table No. 2+ 9 2 2 2 5" xfId="36716" xr:uid="{00000000-0005-0000-0000-00005A8F0000}"/>
    <cellStyle name="LS Output Table No. 2+ 9 2 2 2 6" xfId="36717" xr:uid="{00000000-0005-0000-0000-00005B8F0000}"/>
    <cellStyle name="LS Output Table No. 2+ 9 2 2 2 7" xfId="36718" xr:uid="{00000000-0005-0000-0000-00005C8F0000}"/>
    <cellStyle name="LS Output Table No. 2+ 9 2 2 2 8" xfId="36719" xr:uid="{00000000-0005-0000-0000-00005D8F0000}"/>
    <cellStyle name="LS Output Table No. 2+ 9 2 2 2 9" xfId="36720" xr:uid="{00000000-0005-0000-0000-00005E8F0000}"/>
    <cellStyle name="LS Output Table No. 2+ 9 2 2 3" xfId="36721" xr:uid="{00000000-0005-0000-0000-00005F8F0000}"/>
    <cellStyle name="LS Output Table No. 2+ 9 2 2 4" xfId="36722" xr:uid="{00000000-0005-0000-0000-0000608F0000}"/>
    <cellStyle name="LS Output Table No. 2+ 9 2 2 5" xfId="36723" xr:uid="{00000000-0005-0000-0000-0000618F0000}"/>
    <cellStyle name="LS Output Table No. 2+ 9 2 2 6" xfId="36724" xr:uid="{00000000-0005-0000-0000-0000628F0000}"/>
    <cellStyle name="LS Output Table No. 2+ 9 2 2 7" xfId="36725" xr:uid="{00000000-0005-0000-0000-0000638F0000}"/>
    <cellStyle name="LS Output Table No. 2+ 9 2 2 8" xfId="36726" xr:uid="{00000000-0005-0000-0000-0000648F0000}"/>
    <cellStyle name="LS Output Table No. 2+ 9 2 2 9" xfId="36727" xr:uid="{00000000-0005-0000-0000-0000658F0000}"/>
    <cellStyle name="LS Output Table No. 2+ 9 2 3" xfId="36728" xr:uid="{00000000-0005-0000-0000-0000668F0000}"/>
    <cellStyle name="LS Output Table No. 2+ 9 2 3 2" xfId="36729" xr:uid="{00000000-0005-0000-0000-0000678F0000}"/>
    <cellStyle name="LS Output Table No. 2+ 9 2 3 3" xfId="36730" xr:uid="{00000000-0005-0000-0000-0000688F0000}"/>
    <cellStyle name="LS Output Table No. 2+ 9 2 3 4" xfId="36731" xr:uid="{00000000-0005-0000-0000-0000698F0000}"/>
    <cellStyle name="LS Output Table No. 2+ 9 2 3 5" xfId="36732" xr:uid="{00000000-0005-0000-0000-00006A8F0000}"/>
    <cellStyle name="LS Output Table No. 2+ 9 2 3 6" xfId="36733" xr:uid="{00000000-0005-0000-0000-00006B8F0000}"/>
    <cellStyle name="LS Output Table No. 2+ 9 2 3 7" xfId="36734" xr:uid="{00000000-0005-0000-0000-00006C8F0000}"/>
    <cellStyle name="LS Output Table No. 2+ 9 2 3 8" xfId="36735" xr:uid="{00000000-0005-0000-0000-00006D8F0000}"/>
    <cellStyle name="LS Output Table No. 2+ 9 2 3 9" xfId="36736" xr:uid="{00000000-0005-0000-0000-00006E8F0000}"/>
    <cellStyle name="LS Output Table No. 2+ 9 2 4" xfId="36737" xr:uid="{00000000-0005-0000-0000-00006F8F0000}"/>
    <cellStyle name="LS Output Table No. 2+ 9 2 5" xfId="36738" xr:uid="{00000000-0005-0000-0000-0000708F0000}"/>
    <cellStyle name="LS Output Table No. 2+ 9 2 6" xfId="36739" xr:uid="{00000000-0005-0000-0000-0000718F0000}"/>
    <cellStyle name="LS Output Table No. 2+ 9 2 7" xfId="36740" xr:uid="{00000000-0005-0000-0000-0000728F0000}"/>
    <cellStyle name="LS Output Table No. 2+ 9 2 8" xfId="36741" xr:uid="{00000000-0005-0000-0000-0000738F0000}"/>
    <cellStyle name="LS Output Table No. 2+ 9 2 9" xfId="36742" xr:uid="{00000000-0005-0000-0000-0000748F0000}"/>
    <cellStyle name="LS Output Table No. 2+ 9 3" xfId="36743" xr:uid="{00000000-0005-0000-0000-0000758F0000}"/>
    <cellStyle name="LS Output Table No. 2+ 9 3 10" xfId="36744" xr:uid="{00000000-0005-0000-0000-0000768F0000}"/>
    <cellStyle name="LS Output Table No. 2+ 9 3 2" xfId="36745" xr:uid="{00000000-0005-0000-0000-0000778F0000}"/>
    <cellStyle name="LS Output Table No. 2+ 9 3 2 2" xfId="36746" xr:uid="{00000000-0005-0000-0000-0000788F0000}"/>
    <cellStyle name="LS Output Table No. 2+ 9 3 2 3" xfId="36747" xr:uid="{00000000-0005-0000-0000-0000798F0000}"/>
    <cellStyle name="LS Output Table No. 2+ 9 3 2 4" xfId="36748" xr:uid="{00000000-0005-0000-0000-00007A8F0000}"/>
    <cellStyle name="LS Output Table No. 2+ 9 3 2 5" xfId="36749" xr:uid="{00000000-0005-0000-0000-00007B8F0000}"/>
    <cellStyle name="LS Output Table No. 2+ 9 3 2 6" xfId="36750" xr:uid="{00000000-0005-0000-0000-00007C8F0000}"/>
    <cellStyle name="LS Output Table No. 2+ 9 3 2 7" xfId="36751" xr:uid="{00000000-0005-0000-0000-00007D8F0000}"/>
    <cellStyle name="LS Output Table No. 2+ 9 3 2 8" xfId="36752" xr:uid="{00000000-0005-0000-0000-00007E8F0000}"/>
    <cellStyle name="LS Output Table No. 2+ 9 3 2 9" xfId="36753" xr:uid="{00000000-0005-0000-0000-00007F8F0000}"/>
    <cellStyle name="LS Output Table No. 2+ 9 3 3" xfId="36754" xr:uid="{00000000-0005-0000-0000-0000808F0000}"/>
    <cellStyle name="LS Output Table No. 2+ 9 3 4" xfId="36755" xr:uid="{00000000-0005-0000-0000-0000818F0000}"/>
    <cellStyle name="LS Output Table No. 2+ 9 3 5" xfId="36756" xr:uid="{00000000-0005-0000-0000-0000828F0000}"/>
    <cellStyle name="LS Output Table No. 2+ 9 3 6" xfId="36757" xr:uid="{00000000-0005-0000-0000-0000838F0000}"/>
    <cellStyle name="LS Output Table No. 2+ 9 3 7" xfId="36758" xr:uid="{00000000-0005-0000-0000-0000848F0000}"/>
    <cellStyle name="LS Output Table No. 2+ 9 3 8" xfId="36759" xr:uid="{00000000-0005-0000-0000-0000858F0000}"/>
    <cellStyle name="LS Output Table No. 2+ 9 3 9" xfId="36760" xr:uid="{00000000-0005-0000-0000-0000868F0000}"/>
    <cellStyle name="LS Output Table No. 2+ 9 4" xfId="36761" xr:uid="{00000000-0005-0000-0000-0000878F0000}"/>
    <cellStyle name="LS Output Table No. 2+ 9 4 2" xfId="36762" xr:uid="{00000000-0005-0000-0000-0000888F0000}"/>
    <cellStyle name="LS Output Table No. 2+ 9 4 3" xfId="36763" xr:uid="{00000000-0005-0000-0000-0000898F0000}"/>
    <cellStyle name="LS Output Table No. 2+ 9 4 4" xfId="36764" xr:uid="{00000000-0005-0000-0000-00008A8F0000}"/>
    <cellStyle name="LS Output Table No. 2+ 9 4 5" xfId="36765" xr:uid="{00000000-0005-0000-0000-00008B8F0000}"/>
    <cellStyle name="LS Output Table No. 2+ 9 4 6" xfId="36766" xr:uid="{00000000-0005-0000-0000-00008C8F0000}"/>
    <cellStyle name="LS Output Table No. 2+ 9 4 7" xfId="36767" xr:uid="{00000000-0005-0000-0000-00008D8F0000}"/>
    <cellStyle name="LS Output Table No. 2+ 9 4 8" xfId="36768" xr:uid="{00000000-0005-0000-0000-00008E8F0000}"/>
    <cellStyle name="LS Output Table No. 2+ 9 4 9" xfId="36769" xr:uid="{00000000-0005-0000-0000-00008F8F0000}"/>
    <cellStyle name="LS Output Table No. 2+ 9 5" xfId="36770" xr:uid="{00000000-0005-0000-0000-0000908F0000}"/>
    <cellStyle name="LS Output Table No. 2+ 9 6" xfId="36771" xr:uid="{00000000-0005-0000-0000-0000918F0000}"/>
    <cellStyle name="LS Output Table No. 2+ 9 7" xfId="36772" xr:uid="{00000000-0005-0000-0000-0000928F0000}"/>
    <cellStyle name="LS Output Table No. 2+ 9 8" xfId="36773" xr:uid="{00000000-0005-0000-0000-0000938F0000}"/>
    <cellStyle name="LS Output Table No. 2+ 9 9" xfId="36774" xr:uid="{00000000-0005-0000-0000-0000948F0000}"/>
    <cellStyle name="Middle Currency" xfId="36775" xr:uid="{00000000-0005-0000-0000-0000958F0000}"/>
    <cellStyle name="Middle Date" xfId="36776" xr:uid="{00000000-0005-0000-0000-0000968F0000}"/>
    <cellStyle name="Middle Multiple" xfId="36777" xr:uid="{00000000-0005-0000-0000-0000978F0000}"/>
    <cellStyle name="Middle Number" xfId="36778" xr:uid="{00000000-0005-0000-0000-0000988F0000}"/>
    <cellStyle name="Middle Percentage" xfId="36779" xr:uid="{00000000-0005-0000-0000-0000998F0000}"/>
    <cellStyle name="Middle Title / Name" xfId="36780" xr:uid="{00000000-0005-0000-0000-00009A8F0000}"/>
    <cellStyle name="Middle Year" xfId="36781" xr:uid="{00000000-0005-0000-0000-00009B8F0000}"/>
    <cellStyle name="Mine" xfId="36782" xr:uid="{00000000-0005-0000-0000-00009C8F0000}"/>
    <cellStyle name="Model Name" xfId="36783" xr:uid="{00000000-0005-0000-0000-00009D8F0000}"/>
    <cellStyle name="Model Name 2" xfId="36784" xr:uid="{00000000-0005-0000-0000-00009E8F0000}"/>
    <cellStyle name="Model Name 3" xfId="36785" xr:uid="{00000000-0005-0000-0000-00009F8F0000}"/>
    <cellStyle name="Model Name 4" xfId="36786" xr:uid="{00000000-0005-0000-0000-0000A08F0000}"/>
    <cellStyle name="Model Name." xfId="36787" xr:uid="{00000000-0005-0000-0000-0000A18F0000}"/>
    <cellStyle name="Model Name. 2" xfId="36788" xr:uid="{00000000-0005-0000-0000-0000A28F0000}"/>
    <cellStyle name="Model Name_Book3" xfId="36789" xr:uid="{00000000-0005-0000-0000-0000A38F0000}"/>
    <cellStyle name="Multiple" xfId="36790" xr:uid="{00000000-0005-0000-0000-0000A48F0000}"/>
    <cellStyle name="Multiple." xfId="36791" xr:uid="{00000000-0005-0000-0000-0000A58F0000}"/>
    <cellStyle name="Multiple. 2" xfId="36792" xr:uid="{00000000-0005-0000-0000-0000A68F0000}"/>
    <cellStyle name="Neutral" xfId="11" builtinId="28" hidden="1"/>
    <cellStyle name="Neutral" xfId="74" builtinId="28" hidden="1" customBuiltin="1"/>
    <cellStyle name="Neutral 2" xfId="36793" xr:uid="{00000000-0005-0000-0000-0000A98F0000}"/>
    <cellStyle name="Neutral 3" xfId="36794" xr:uid="{00000000-0005-0000-0000-0000AA8F0000}"/>
    <cellStyle name="Neutral 4" xfId="36795" xr:uid="{00000000-0005-0000-0000-0000AB8F0000}"/>
    <cellStyle name="Neutral 5" xfId="36796" xr:uid="{00000000-0005-0000-0000-0000AC8F0000}"/>
    <cellStyle name="Normal" xfId="0" builtinId="0" customBuiltin="1"/>
    <cellStyle name="Normal - Style1" xfId="36797" xr:uid="{00000000-0005-0000-0000-0000AE8F0000}"/>
    <cellStyle name="Normal 10" xfId="36798" xr:uid="{00000000-0005-0000-0000-0000AF8F0000}"/>
    <cellStyle name="Normal 10 2" xfId="36799" xr:uid="{00000000-0005-0000-0000-0000B08F0000}"/>
    <cellStyle name="Normal 100" xfId="36800" xr:uid="{00000000-0005-0000-0000-0000B18F0000}"/>
    <cellStyle name="Normal 100 10" xfId="36801" xr:uid="{00000000-0005-0000-0000-0000B28F0000}"/>
    <cellStyle name="Normal 100 11" xfId="36802" xr:uid="{00000000-0005-0000-0000-0000B38F0000}"/>
    <cellStyle name="Normal 100 2" xfId="36803" xr:uid="{00000000-0005-0000-0000-0000B48F0000}"/>
    <cellStyle name="Normal 100 2 2" xfId="36804" xr:uid="{00000000-0005-0000-0000-0000B58F0000}"/>
    <cellStyle name="Normal 100 2 2 2" xfId="36805" xr:uid="{00000000-0005-0000-0000-0000B68F0000}"/>
    <cellStyle name="Normal 100 2 2 2 2" xfId="36806" xr:uid="{00000000-0005-0000-0000-0000B78F0000}"/>
    <cellStyle name="Normal 100 2 2 2 2 2" xfId="36807" xr:uid="{00000000-0005-0000-0000-0000B88F0000}"/>
    <cellStyle name="Normal 100 2 2 2 2 3" xfId="36808" xr:uid="{00000000-0005-0000-0000-0000B98F0000}"/>
    <cellStyle name="Normal 100 2 2 2 2 4" xfId="36809" xr:uid="{00000000-0005-0000-0000-0000BA8F0000}"/>
    <cellStyle name="Normal 100 2 2 2 2 5" xfId="36810" xr:uid="{00000000-0005-0000-0000-0000BB8F0000}"/>
    <cellStyle name="Normal 100 2 2 2 2 6" xfId="36811" xr:uid="{00000000-0005-0000-0000-0000BC8F0000}"/>
    <cellStyle name="Normal 100 2 2 2 3" xfId="36812" xr:uid="{00000000-0005-0000-0000-0000BD8F0000}"/>
    <cellStyle name="Normal 100 2 2 2 4" xfId="36813" xr:uid="{00000000-0005-0000-0000-0000BE8F0000}"/>
    <cellStyle name="Normal 100 2 2 2 5" xfId="36814" xr:uid="{00000000-0005-0000-0000-0000BF8F0000}"/>
    <cellStyle name="Normal 100 2 2 2 6" xfId="36815" xr:uid="{00000000-0005-0000-0000-0000C08F0000}"/>
    <cellStyle name="Normal 100 2 2 2 7" xfId="36816" xr:uid="{00000000-0005-0000-0000-0000C18F0000}"/>
    <cellStyle name="Normal 100 2 2 3" xfId="36817" xr:uid="{00000000-0005-0000-0000-0000C28F0000}"/>
    <cellStyle name="Normal 100 2 2 3 2" xfId="36818" xr:uid="{00000000-0005-0000-0000-0000C38F0000}"/>
    <cellStyle name="Normal 100 2 2 3 3" xfId="36819" xr:uid="{00000000-0005-0000-0000-0000C48F0000}"/>
    <cellStyle name="Normal 100 2 2 3 4" xfId="36820" xr:uid="{00000000-0005-0000-0000-0000C58F0000}"/>
    <cellStyle name="Normal 100 2 2 3 5" xfId="36821" xr:uid="{00000000-0005-0000-0000-0000C68F0000}"/>
    <cellStyle name="Normal 100 2 2 3 6" xfId="36822" xr:uid="{00000000-0005-0000-0000-0000C78F0000}"/>
    <cellStyle name="Normal 100 2 2 4" xfId="36823" xr:uid="{00000000-0005-0000-0000-0000C88F0000}"/>
    <cellStyle name="Normal 100 2 2 5" xfId="36824" xr:uid="{00000000-0005-0000-0000-0000C98F0000}"/>
    <cellStyle name="Normal 100 2 2 6" xfId="36825" xr:uid="{00000000-0005-0000-0000-0000CA8F0000}"/>
    <cellStyle name="Normal 100 2 2 7" xfId="36826" xr:uid="{00000000-0005-0000-0000-0000CB8F0000}"/>
    <cellStyle name="Normal 100 2 2 8" xfId="36827" xr:uid="{00000000-0005-0000-0000-0000CC8F0000}"/>
    <cellStyle name="Normal 100 2 3" xfId="36828" xr:uid="{00000000-0005-0000-0000-0000CD8F0000}"/>
    <cellStyle name="Normal 100 2 3 2" xfId="36829" xr:uid="{00000000-0005-0000-0000-0000CE8F0000}"/>
    <cellStyle name="Normal 100 2 3 2 2" xfId="36830" xr:uid="{00000000-0005-0000-0000-0000CF8F0000}"/>
    <cellStyle name="Normal 100 2 3 2 3" xfId="36831" xr:uid="{00000000-0005-0000-0000-0000D08F0000}"/>
    <cellStyle name="Normal 100 2 3 2 4" xfId="36832" xr:uid="{00000000-0005-0000-0000-0000D18F0000}"/>
    <cellStyle name="Normal 100 2 3 2 5" xfId="36833" xr:uid="{00000000-0005-0000-0000-0000D28F0000}"/>
    <cellStyle name="Normal 100 2 3 2 6" xfId="36834" xr:uid="{00000000-0005-0000-0000-0000D38F0000}"/>
    <cellStyle name="Normal 100 2 3 3" xfId="36835" xr:uid="{00000000-0005-0000-0000-0000D48F0000}"/>
    <cellStyle name="Normal 100 2 3 4" xfId="36836" xr:uid="{00000000-0005-0000-0000-0000D58F0000}"/>
    <cellStyle name="Normal 100 2 3 5" xfId="36837" xr:uid="{00000000-0005-0000-0000-0000D68F0000}"/>
    <cellStyle name="Normal 100 2 3 6" xfId="36838" xr:uid="{00000000-0005-0000-0000-0000D78F0000}"/>
    <cellStyle name="Normal 100 2 3 7" xfId="36839" xr:uid="{00000000-0005-0000-0000-0000D88F0000}"/>
    <cellStyle name="Normal 100 2 4" xfId="36840" xr:uid="{00000000-0005-0000-0000-0000D98F0000}"/>
    <cellStyle name="Normal 100 2 4 2" xfId="36841" xr:uid="{00000000-0005-0000-0000-0000DA8F0000}"/>
    <cellStyle name="Normal 100 2 4 3" xfId="36842" xr:uid="{00000000-0005-0000-0000-0000DB8F0000}"/>
    <cellStyle name="Normal 100 2 4 4" xfId="36843" xr:uid="{00000000-0005-0000-0000-0000DC8F0000}"/>
    <cellStyle name="Normal 100 2 4 5" xfId="36844" xr:uid="{00000000-0005-0000-0000-0000DD8F0000}"/>
    <cellStyle name="Normal 100 2 4 6" xfId="36845" xr:uid="{00000000-0005-0000-0000-0000DE8F0000}"/>
    <cellStyle name="Normal 100 2 5" xfId="36846" xr:uid="{00000000-0005-0000-0000-0000DF8F0000}"/>
    <cellStyle name="Normal 100 2 6" xfId="36847" xr:uid="{00000000-0005-0000-0000-0000E08F0000}"/>
    <cellStyle name="Normal 100 2 7" xfId="36848" xr:uid="{00000000-0005-0000-0000-0000E18F0000}"/>
    <cellStyle name="Normal 100 2 8" xfId="36849" xr:uid="{00000000-0005-0000-0000-0000E28F0000}"/>
    <cellStyle name="Normal 100 2 9" xfId="36850" xr:uid="{00000000-0005-0000-0000-0000E38F0000}"/>
    <cellStyle name="Normal 100 3" xfId="36851" xr:uid="{00000000-0005-0000-0000-0000E48F0000}"/>
    <cellStyle name="Normal 100 3 2" xfId="36852" xr:uid="{00000000-0005-0000-0000-0000E58F0000}"/>
    <cellStyle name="Normal 100 3 2 2" xfId="36853" xr:uid="{00000000-0005-0000-0000-0000E68F0000}"/>
    <cellStyle name="Normal 100 3 2 2 2" xfId="36854" xr:uid="{00000000-0005-0000-0000-0000E78F0000}"/>
    <cellStyle name="Normal 100 3 2 2 2 2" xfId="36855" xr:uid="{00000000-0005-0000-0000-0000E88F0000}"/>
    <cellStyle name="Normal 100 3 2 2 2 3" xfId="36856" xr:uid="{00000000-0005-0000-0000-0000E98F0000}"/>
    <cellStyle name="Normal 100 3 2 2 2 4" xfId="36857" xr:uid="{00000000-0005-0000-0000-0000EA8F0000}"/>
    <cellStyle name="Normal 100 3 2 2 2 5" xfId="36858" xr:uid="{00000000-0005-0000-0000-0000EB8F0000}"/>
    <cellStyle name="Normal 100 3 2 2 2 6" xfId="36859" xr:uid="{00000000-0005-0000-0000-0000EC8F0000}"/>
    <cellStyle name="Normal 100 3 2 2 3" xfId="36860" xr:uid="{00000000-0005-0000-0000-0000ED8F0000}"/>
    <cellStyle name="Normal 100 3 2 2 4" xfId="36861" xr:uid="{00000000-0005-0000-0000-0000EE8F0000}"/>
    <cellStyle name="Normal 100 3 2 2 5" xfId="36862" xr:uid="{00000000-0005-0000-0000-0000EF8F0000}"/>
    <cellStyle name="Normal 100 3 2 2 6" xfId="36863" xr:uid="{00000000-0005-0000-0000-0000F08F0000}"/>
    <cellStyle name="Normal 100 3 2 2 7" xfId="36864" xr:uid="{00000000-0005-0000-0000-0000F18F0000}"/>
    <cellStyle name="Normal 100 3 2 3" xfId="36865" xr:uid="{00000000-0005-0000-0000-0000F28F0000}"/>
    <cellStyle name="Normal 100 3 2 3 2" xfId="36866" xr:uid="{00000000-0005-0000-0000-0000F38F0000}"/>
    <cellStyle name="Normal 100 3 2 3 3" xfId="36867" xr:uid="{00000000-0005-0000-0000-0000F48F0000}"/>
    <cellStyle name="Normal 100 3 2 3 4" xfId="36868" xr:uid="{00000000-0005-0000-0000-0000F58F0000}"/>
    <cellStyle name="Normal 100 3 2 3 5" xfId="36869" xr:uid="{00000000-0005-0000-0000-0000F68F0000}"/>
    <cellStyle name="Normal 100 3 2 3 6" xfId="36870" xr:uid="{00000000-0005-0000-0000-0000F78F0000}"/>
    <cellStyle name="Normal 100 3 2 4" xfId="36871" xr:uid="{00000000-0005-0000-0000-0000F88F0000}"/>
    <cellStyle name="Normal 100 3 2 5" xfId="36872" xr:uid="{00000000-0005-0000-0000-0000F98F0000}"/>
    <cellStyle name="Normal 100 3 2 6" xfId="36873" xr:uid="{00000000-0005-0000-0000-0000FA8F0000}"/>
    <cellStyle name="Normal 100 3 2 7" xfId="36874" xr:uid="{00000000-0005-0000-0000-0000FB8F0000}"/>
    <cellStyle name="Normal 100 3 2 8" xfId="36875" xr:uid="{00000000-0005-0000-0000-0000FC8F0000}"/>
    <cellStyle name="Normal 100 3 3" xfId="36876" xr:uid="{00000000-0005-0000-0000-0000FD8F0000}"/>
    <cellStyle name="Normal 100 3 3 2" xfId="36877" xr:uid="{00000000-0005-0000-0000-0000FE8F0000}"/>
    <cellStyle name="Normal 100 3 3 2 2" xfId="36878" xr:uid="{00000000-0005-0000-0000-0000FF8F0000}"/>
    <cellStyle name="Normal 100 3 3 2 3" xfId="36879" xr:uid="{00000000-0005-0000-0000-000000900000}"/>
    <cellStyle name="Normal 100 3 3 2 4" xfId="36880" xr:uid="{00000000-0005-0000-0000-000001900000}"/>
    <cellStyle name="Normal 100 3 3 2 5" xfId="36881" xr:uid="{00000000-0005-0000-0000-000002900000}"/>
    <cellStyle name="Normal 100 3 3 2 6" xfId="36882" xr:uid="{00000000-0005-0000-0000-000003900000}"/>
    <cellStyle name="Normal 100 3 3 3" xfId="36883" xr:uid="{00000000-0005-0000-0000-000004900000}"/>
    <cellStyle name="Normal 100 3 3 4" xfId="36884" xr:uid="{00000000-0005-0000-0000-000005900000}"/>
    <cellStyle name="Normal 100 3 3 5" xfId="36885" xr:uid="{00000000-0005-0000-0000-000006900000}"/>
    <cellStyle name="Normal 100 3 3 6" xfId="36886" xr:uid="{00000000-0005-0000-0000-000007900000}"/>
    <cellStyle name="Normal 100 3 3 7" xfId="36887" xr:uid="{00000000-0005-0000-0000-000008900000}"/>
    <cellStyle name="Normal 100 3 4" xfId="36888" xr:uid="{00000000-0005-0000-0000-000009900000}"/>
    <cellStyle name="Normal 100 3 4 2" xfId="36889" xr:uid="{00000000-0005-0000-0000-00000A900000}"/>
    <cellStyle name="Normal 100 3 4 3" xfId="36890" xr:uid="{00000000-0005-0000-0000-00000B900000}"/>
    <cellStyle name="Normal 100 3 4 4" xfId="36891" xr:uid="{00000000-0005-0000-0000-00000C900000}"/>
    <cellStyle name="Normal 100 3 4 5" xfId="36892" xr:uid="{00000000-0005-0000-0000-00000D900000}"/>
    <cellStyle name="Normal 100 3 4 6" xfId="36893" xr:uid="{00000000-0005-0000-0000-00000E900000}"/>
    <cellStyle name="Normal 100 3 5" xfId="36894" xr:uid="{00000000-0005-0000-0000-00000F900000}"/>
    <cellStyle name="Normal 100 3 6" xfId="36895" xr:uid="{00000000-0005-0000-0000-000010900000}"/>
    <cellStyle name="Normal 100 3 7" xfId="36896" xr:uid="{00000000-0005-0000-0000-000011900000}"/>
    <cellStyle name="Normal 100 3 8" xfId="36897" xr:uid="{00000000-0005-0000-0000-000012900000}"/>
    <cellStyle name="Normal 100 3 9" xfId="36898" xr:uid="{00000000-0005-0000-0000-000013900000}"/>
    <cellStyle name="Normal 100 4" xfId="36899" xr:uid="{00000000-0005-0000-0000-000014900000}"/>
    <cellStyle name="Normal 100 4 2" xfId="36900" xr:uid="{00000000-0005-0000-0000-000015900000}"/>
    <cellStyle name="Normal 100 4 2 2" xfId="36901" xr:uid="{00000000-0005-0000-0000-000016900000}"/>
    <cellStyle name="Normal 100 4 2 2 2" xfId="36902" xr:uid="{00000000-0005-0000-0000-000017900000}"/>
    <cellStyle name="Normal 100 4 2 2 3" xfId="36903" xr:uid="{00000000-0005-0000-0000-000018900000}"/>
    <cellStyle name="Normal 100 4 2 2 4" xfId="36904" xr:uid="{00000000-0005-0000-0000-000019900000}"/>
    <cellStyle name="Normal 100 4 2 2 5" xfId="36905" xr:uid="{00000000-0005-0000-0000-00001A900000}"/>
    <cellStyle name="Normal 100 4 2 2 6" xfId="36906" xr:uid="{00000000-0005-0000-0000-00001B900000}"/>
    <cellStyle name="Normal 100 4 2 3" xfId="36907" xr:uid="{00000000-0005-0000-0000-00001C900000}"/>
    <cellStyle name="Normal 100 4 2 4" xfId="36908" xr:uid="{00000000-0005-0000-0000-00001D900000}"/>
    <cellStyle name="Normal 100 4 2 5" xfId="36909" xr:uid="{00000000-0005-0000-0000-00001E900000}"/>
    <cellStyle name="Normal 100 4 2 6" xfId="36910" xr:uid="{00000000-0005-0000-0000-00001F900000}"/>
    <cellStyle name="Normal 100 4 2 7" xfId="36911" xr:uid="{00000000-0005-0000-0000-000020900000}"/>
    <cellStyle name="Normal 100 4 3" xfId="36912" xr:uid="{00000000-0005-0000-0000-000021900000}"/>
    <cellStyle name="Normal 100 4 3 2" xfId="36913" xr:uid="{00000000-0005-0000-0000-000022900000}"/>
    <cellStyle name="Normal 100 4 3 3" xfId="36914" xr:uid="{00000000-0005-0000-0000-000023900000}"/>
    <cellStyle name="Normal 100 4 3 4" xfId="36915" xr:uid="{00000000-0005-0000-0000-000024900000}"/>
    <cellStyle name="Normal 100 4 3 5" xfId="36916" xr:uid="{00000000-0005-0000-0000-000025900000}"/>
    <cellStyle name="Normal 100 4 3 6" xfId="36917" xr:uid="{00000000-0005-0000-0000-000026900000}"/>
    <cellStyle name="Normal 100 4 4" xfId="36918" xr:uid="{00000000-0005-0000-0000-000027900000}"/>
    <cellStyle name="Normal 100 4 5" xfId="36919" xr:uid="{00000000-0005-0000-0000-000028900000}"/>
    <cellStyle name="Normal 100 4 6" xfId="36920" xr:uid="{00000000-0005-0000-0000-000029900000}"/>
    <cellStyle name="Normal 100 4 7" xfId="36921" xr:uid="{00000000-0005-0000-0000-00002A900000}"/>
    <cellStyle name="Normal 100 4 8" xfId="36922" xr:uid="{00000000-0005-0000-0000-00002B900000}"/>
    <cellStyle name="Normal 100 5" xfId="36923" xr:uid="{00000000-0005-0000-0000-00002C900000}"/>
    <cellStyle name="Normal 100 5 2" xfId="36924" xr:uid="{00000000-0005-0000-0000-00002D900000}"/>
    <cellStyle name="Normal 100 5 2 2" xfId="36925" xr:uid="{00000000-0005-0000-0000-00002E900000}"/>
    <cellStyle name="Normal 100 5 2 3" xfId="36926" xr:uid="{00000000-0005-0000-0000-00002F900000}"/>
    <cellStyle name="Normal 100 5 2 4" xfId="36927" xr:uid="{00000000-0005-0000-0000-000030900000}"/>
    <cellStyle name="Normal 100 5 2 5" xfId="36928" xr:uid="{00000000-0005-0000-0000-000031900000}"/>
    <cellStyle name="Normal 100 5 2 6" xfId="36929" xr:uid="{00000000-0005-0000-0000-000032900000}"/>
    <cellStyle name="Normal 100 5 3" xfId="36930" xr:uid="{00000000-0005-0000-0000-000033900000}"/>
    <cellStyle name="Normal 100 5 4" xfId="36931" xr:uid="{00000000-0005-0000-0000-000034900000}"/>
    <cellStyle name="Normal 100 5 5" xfId="36932" xr:uid="{00000000-0005-0000-0000-000035900000}"/>
    <cellStyle name="Normal 100 5 6" xfId="36933" xr:uid="{00000000-0005-0000-0000-000036900000}"/>
    <cellStyle name="Normal 100 5 7" xfId="36934" xr:uid="{00000000-0005-0000-0000-000037900000}"/>
    <cellStyle name="Normal 100 6" xfId="36935" xr:uid="{00000000-0005-0000-0000-000038900000}"/>
    <cellStyle name="Normal 100 6 2" xfId="36936" xr:uid="{00000000-0005-0000-0000-000039900000}"/>
    <cellStyle name="Normal 100 6 3" xfId="36937" xr:uid="{00000000-0005-0000-0000-00003A900000}"/>
    <cellStyle name="Normal 100 6 4" xfId="36938" xr:uid="{00000000-0005-0000-0000-00003B900000}"/>
    <cellStyle name="Normal 100 6 5" xfId="36939" xr:uid="{00000000-0005-0000-0000-00003C900000}"/>
    <cellStyle name="Normal 100 6 6" xfId="36940" xr:uid="{00000000-0005-0000-0000-00003D900000}"/>
    <cellStyle name="Normal 100 7" xfId="36941" xr:uid="{00000000-0005-0000-0000-00003E900000}"/>
    <cellStyle name="Normal 100 8" xfId="36942" xr:uid="{00000000-0005-0000-0000-00003F900000}"/>
    <cellStyle name="Normal 100 9" xfId="36943" xr:uid="{00000000-0005-0000-0000-000040900000}"/>
    <cellStyle name="Normal 101" xfId="36944" xr:uid="{00000000-0005-0000-0000-000041900000}"/>
    <cellStyle name="Normal 101 10" xfId="36945" xr:uid="{00000000-0005-0000-0000-000042900000}"/>
    <cellStyle name="Normal 101 2" xfId="36946" xr:uid="{00000000-0005-0000-0000-000043900000}"/>
    <cellStyle name="Normal 101 2 2" xfId="36947" xr:uid="{00000000-0005-0000-0000-000044900000}"/>
    <cellStyle name="Normal 101 2 2 2" xfId="36948" xr:uid="{00000000-0005-0000-0000-000045900000}"/>
    <cellStyle name="Normal 101 2 2 2 2" xfId="36949" xr:uid="{00000000-0005-0000-0000-000046900000}"/>
    <cellStyle name="Normal 101 2 2 2 2 2" xfId="36950" xr:uid="{00000000-0005-0000-0000-000047900000}"/>
    <cellStyle name="Normal 101 2 2 2 2 3" xfId="36951" xr:uid="{00000000-0005-0000-0000-000048900000}"/>
    <cellStyle name="Normal 101 2 2 2 2 4" xfId="36952" xr:uid="{00000000-0005-0000-0000-000049900000}"/>
    <cellStyle name="Normal 101 2 2 2 2 5" xfId="36953" xr:uid="{00000000-0005-0000-0000-00004A900000}"/>
    <cellStyle name="Normal 101 2 2 2 2 6" xfId="36954" xr:uid="{00000000-0005-0000-0000-00004B900000}"/>
    <cellStyle name="Normal 101 2 2 2 3" xfId="36955" xr:uid="{00000000-0005-0000-0000-00004C900000}"/>
    <cellStyle name="Normal 101 2 2 2 4" xfId="36956" xr:uid="{00000000-0005-0000-0000-00004D900000}"/>
    <cellStyle name="Normal 101 2 2 2 5" xfId="36957" xr:uid="{00000000-0005-0000-0000-00004E900000}"/>
    <cellStyle name="Normal 101 2 2 2 6" xfId="36958" xr:uid="{00000000-0005-0000-0000-00004F900000}"/>
    <cellStyle name="Normal 101 2 2 2 7" xfId="36959" xr:uid="{00000000-0005-0000-0000-000050900000}"/>
    <cellStyle name="Normal 101 2 2 3" xfId="36960" xr:uid="{00000000-0005-0000-0000-000051900000}"/>
    <cellStyle name="Normal 101 2 2 3 2" xfId="36961" xr:uid="{00000000-0005-0000-0000-000052900000}"/>
    <cellStyle name="Normal 101 2 2 3 3" xfId="36962" xr:uid="{00000000-0005-0000-0000-000053900000}"/>
    <cellStyle name="Normal 101 2 2 3 4" xfId="36963" xr:uid="{00000000-0005-0000-0000-000054900000}"/>
    <cellStyle name="Normal 101 2 2 3 5" xfId="36964" xr:uid="{00000000-0005-0000-0000-000055900000}"/>
    <cellStyle name="Normal 101 2 2 3 6" xfId="36965" xr:uid="{00000000-0005-0000-0000-000056900000}"/>
    <cellStyle name="Normal 101 2 2 4" xfId="36966" xr:uid="{00000000-0005-0000-0000-000057900000}"/>
    <cellStyle name="Normal 101 2 2 5" xfId="36967" xr:uid="{00000000-0005-0000-0000-000058900000}"/>
    <cellStyle name="Normal 101 2 2 6" xfId="36968" xr:uid="{00000000-0005-0000-0000-000059900000}"/>
    <cellStyle name="Normal 101 2 2 7" xfId="36969" xr:uid="{00000000-0005-0000-0000-00005A900000}"/>
    <cellStyle name="Normal 101 2 2 8" xfId="36970" xr:uid="{00000000-0005-0000-0000-00005B900000}"/>
    <cellStyle name="Normal 101 2 3" xfId="36971" xr:uid="{00000000-0005-0000-0000-00005C900000}"/>
    <cellStyle name="Normal 101 2 3 2" xfId="36972" xr:uid="{00000000-0005-0000-0000-00005D900000}"/>
    <cellStyle name="Normal 101 2 3 2 2" xfId="36973" xr:uid="{00000000-0005-0000-0000-00005E900000}"/>
    <cellStyle name="Normal 101 2 3 2 3" xfId="36974" xr:uid="{00000000-0005-0000-0000-00005F900000}"/>
    <cellStyle name="Normal 101 2 3 2 4" xfId="36975" xr:uid="{00000000-0005-0000-0000-000060900000}"/>
    <cellStyle name="Normal 101 2 3 2 5" xfId="36976" xr:uid="{00000000-0005-0000-0000-000061900000}"/>
    <cellStyle name="Normal 101 2 3 2 6" xfId="36977" xr:uid="{00000000-0005-0000-0000-000062900000}"/>
    <cellStyle name="Normal 101 2 3 3" xfId="36978" xr:uid="{00000000-0005-0000-0000-000063900000}"/>
    <cellStyle name="Normal 101 2 3 4" xfId="36979" xr:uid="{00000000-0005-0000-0000-000064900000}"/>
    <cellStyle name="Normal 101 2 3 5" xfId="36980" xr:uid="{00000000-0005-0000-0000-000065900000}"/>
    <cellStyle name="Normal 101 2 3 6" xfId="36981" xr:uid="{00000000-0005-0000-0000-000066900000}"/>
    <cellStyle name="Normal 101 2 3 7" xfId="36982" xr:uid="{00000000-0005-0000-0000-000067900000}"/>
    <cellStyle name="Normal 101 2 4" xfId="36983" xr:uid="{00000000-0005-0000-0000-000068900000}"/>
    <cellStyle name="Normal 101 2 4 2" xfId="36984" xr:uid="{00000000-0005-0000-0000-000069900000}"/>
    <cellStyle name="Normal 101 2 4 3" xfId="36985" xr:uid="{00000000-0005-0000-0000-00006A900000}"/>
    <cellStyle name="Normal 101 2 4 4" xfId="36986" xr:uid="{00000000-0005-0000-0000-00006B900000}"/>
    <cellStyle name="Normal 101 2 4 5" xfId="36987" xr:uid="{00000000-0005-0000-0000-00006C900000}"/>
    <cellStyle name="Normal 101 2 4 6" xfId="36988" xr:uid="{00000000-0005-0000-0000-00006D900000}"/>
    <cellStyle name="Normal 101 2 5" xfId="36989" xr:uid="{00000000-0005-0000-0000-00006E900000}"/>
    <cellStyle name="Normal 101 2 6" xfId="36990" xr:uid="{00000000-0005-0000-0000-00006F900000}"/>
    <cellStyle name="Normal 101 2 7" xfId="36991" xr:uid="{00000000-0005-0000-0000-000070900000}"/>
    <cellStyle name="Normal 101 2 8" xfId="36992" xr:uid="{00000000-0005-0000-0000-000071900000}"/>
    <cellStyle name="Normal 101 2 9" xfId="36993" xr:uid="{00000000-0005-0000-0000-000072900000}"/>
    <cellStyle name="Normal 101 3" xfId="36994" xr:uid="{00000000-0005-0000-0000-000073900000}"/>
    <cellStyle name="Normal 101 3 2" xfId="36995" xr:uid="{00000000-0005-0000-0000-000074900000}"/>
    <cellStyle name="Normal 101 3 2 2" xfId="36996" xr:uid="{00000000-0005-0000-0000-000075900000}"/>
    <cellStyle name="Normal 101 3 2 2 2" xfId="36997" xr:uid="{00000000-0005-0000-0000-000076900000}"/>
    <cellStyle name="Normal 101 3 2 2 3" xfId="36998" xr:uid="{00000000-0005-0000-0000-000077900000}"/>
    <cellStyle name="Normal 101 3 2 2 4" xfId="36999" xr:uid="{00000000-0005-0000-0000-000078900000}"/>
    <cellStyle name="Normal 101 3 2 2 5" xfId="37000" xr:uid="{00000000-0005-0000-0000-000079900000}"/>
    <cellStyle name="Normal 101 3 2 2 6" xfId="37001" xr:uid="{00000000-0005-0000-0000-00007A900000}"/>
    <cellStyle name="Normal 101 3 2 3" xfId="37002" xr:uid="{00000000-0005-0000-0000-00007B900000}"/>
    <cellStyle name="Normal 101 3 2 4" xfId="37003" xr:uid="{00000000-0005-0000-0000-00007C900000}"/>
    <cellStyle name="Normal 101 3 2 5" xfId="37004" xr:uid="{00000000-0005-0000-0000-00007D900000}"/>
    <cellStyle name="Normal 101 3 2 6" xfId="37005" xr:uid="{00000000-0005-0000-0000-00007E900000}"/>
    <cellStyle name="Normal 101 3 2 7" xfId="37006" xr:uid="{00000000-0005-0000-0000-00007F900000}"/>
    <cellStyle name="Normal 101 3 3" xfId="37007" xr:uid="{00000000-0005-0000-0000-000080900000}"/>
    <cellStyle name="Normal 101 3 3 2" xfId="37008" xr:uid="{00000000-0005-0000-0000-000081900000}"/>
    <cellStyle name="Normal 101 3 3 3" xfId="37009" xr:uid="{00000000-0005-0000-0000-000082900000}"/>
    <cellStyle name="Normal 101 3 3 4" xfId="37010" xr:uid="{00000000-0005-0000-0000-000083900000}"/>
    <cellStyle name="Normal 101 3 3 5" xfId="37011" xr:uid="{00000000-0005-0000-0000-000084900000}"/>
    <cellStyle name="Normal 101 3 3 6" xfId="37012" xr:uid="{00000000-0005-0000-0000-000085900000}"/>
    <cellStyle name="Normal 101 3 4" xfId="37013" xr:uid="{00000000-0005-0000-0000-000086900000}"/>
    <cellStyle name="Normal 101 3 5" xfId="37014" xr:uid="{00000000-0005-0000-0000-000087900000}"/>
    <cellStyle name="Normal 101 3 6" xfId="37015" xr:uid="{00000000-0005-0000-0000-000088900000}"/>
    <cellStyle name="Normal 101 3 7" xfId="37016" xr:uid="{00000000-0005-0000-0000-000089900000}"/>
    <cellStyle name="Normal 101 3 8" xfId="37017" xr:uid="{00000000-0005-0000-0000-00008A900000}"/>
    <cellStyle name="Normal 101 4" xfId="37018" xr:uid="{00000000-0005-0000-0000-00008B900000}"/>
    <cellStyle name="Normal 101 4 2" xfId="37019" xr:uid="{00000000-0005-0000-0000-00008C900000}"/>
    <cellStyle name="Normal 101 4 2 2" xfId="37020" xr:uid="{00000000-0005-0000-0000-00008D900000}"/>
    <cellStyle name="Normal 101 4 2 3" xfId="37021" xr:uid="{00000000-0005-0000-0000-00008E900000}"/>
    <cellStyle name="Normal 101 4 2 4" xfId="37022" xr:uid="{00000000-0005-0000-0000-00008F900000}"/>
    <cellStyle name="Normal 101 4 2 5" xfId="37023" xr:uid="{00000000-0005-0000-0000-000090900000}"/>
    <cellStyle name="Normal 101 4 2 6" xfId="37024" xr:uid="{00000000-0005-0000-0000-000091900000}"/>
    <cellStyle name="Normal 101 4 3" xfId="37025" xr:uid="{00000000-0005-0000-0000-000092900000}"/>
    <cellStyle name="Normal 101 4 4" xfId="37026" xr:uid="{00000000-0005-0000-0000-000093900000}"/>
    <cellStyle name="Normal 101 4 5" xfId="37027" xr:uid="{00000000-0005-0000-0000-000094900000}"/>
    <cellStyle name="Normal 101 4 6" xfId="37028" xr:uid="{00000000-0005-0000-0000-000095900000}"/>
    <cellStyle name="Normal 101 4 7" xfId="37029" xr:uid="{00000000-0005-0000-0000-000096900000}"/>
    <cellStyle name="Normal 101 5" xfId="37030" xr:uid="{00000000-0005-0000-0000-000097900000}"/>
    <cellStyle name="Normal 101 5 2" xfId="37031" xr:uid="{00000000-0005-0000-0000-000098900000}"/>
    <cellStyle name="Normal 101 5 3" xfId="37032" xr:uid="{00000000-0005-0000-0000-000099900000}"/>
    <cellStyle name="Normal 101 5 4" xfId="37033" xr:uid="{00000000-0005-0000-0000-00009A900000}"/>
    <cellStyle name="Normal 101 5 5" xfId="37034" xr:uid="{00000000-0005-0000-0000-00009B900000}"/>
    <cellStyle name="Normal 101 5 6" xfId="37035" xr:uid="{00000000-0005-0000-0000-00009C900000}"/>
    <cellStyle name="Normal 101 6" xfId="37036" xr:uid="{00000000-0005-0000-0000-00009D900000}"/>
    <cellStyle name="Normal 101 7" xfId="37037" xr:uid="{00000000-0005-0000-0000-00009E900000}"/>
    <cellStyle name="Normal 101 8" xfId="37038" xr:uid="{00000000-0005-0000-0000-00009F900000}"/>
    <cellStyle name="Normal 101 9" xfId="37039" xr:uid="{00000000-0005-0000-0000-0000A0900000}"/>
    <cellStyle name="Normal 102" xfId="37040" xr:uid="{00000000-0005-0000-0000-0000A1900000}"/>
    <cellStyle name="Normal 102 10" xfId="37041" xr:uid="{00000000-0005-0000-0000-0000A2900000}"/>
    <cellStyle name="Normal 102 2" xfId="37042" xr:uid="{00000000-0005-0000-0000-0000A3900000}"/>
    <cellStyle name="Normal 102 2 2" xfId="37043" xr:uid="{00000000-0005-0000-0000-0000A4900000}"/>
    <cellStyle name="Normal 102 2 2 2" xfId="37044" xr:uid="{00000000-0005-0000-0000-0000A5900000}"/>
    <cellStyle name="Normal 102 2 2 2 2" xfId="37045" xr:uid="{00000000-0005-0000-0000-0000A6900000}"/>
    <cellStyle name="Normal 102 2 2 2 2 2" xfId="37046" xr:uid="{00000000-0005-0000-0000-0000A7900000}"/>
    <cellStyle name="Normal 102 2 2 2 2 3" xfId="37047" xr:uid="{00000000-0005-0000-0000-0000A8900000}"/>
    <cellStyle name="Normal 102 2 2 2 2 4" xfId="37048" xr:uid="{00000000-0005-0000-0000-0000A9900000}"/>
    <cellStyle name="Normal 102 2 2 2 2 5" xfId="37049" xr:uid="{00000000-0005-0000-0000-0000AA900000}"/>
    <cellStyle name="Normal 102 2 2 2 2 6" xfId="37050" xr:uid="{00000000-0005-0000-0000-0000AB900000}"/>
    <cellStyle name="Normal 102 2 2 2 3" xfId="37051" xr:uid="{00000000-0005-0000-0000-0000AC900000}"/>
    <cellStyle name="Normal 102 2 2 2 4" xfId="37052" xr:uid="{00000000-0005-0000-0000-0000AD900000}"/>
    <cellStyle name="Normal 102 2 2 2 5" xfId="37053" xr:uid="{00000000-0005-0000-0000-0000AE900000}"/>
    <cellStyle name="Normal 102 2 2 2 6" xfId="37054" xr:uid="{00000000-0005-0000-0000-0000AF900000}"/>
    <cellStyle name="Normal 102 2 2 2 7" xfId="37055" xr:uid="{00000000-0005-0000-0000-0000B0900000}"/>
    <cellStyle name="Normal 102 2 2 3" xfId="37056" xr:uid="{00000000-0005-0000-0000-0000B1900000}"/>
    <cellStyle name="Normal 102 2 2 3 2" xfId="37057" xr:uid="{00000000-0005-0000-0000-0000B2900000}"/>
    <cellStyle name="Normal 102 2 2 3 3" xfId="37058" xr:uid="{00000000-0005-0000-0000-0000B3900000}"/>
    <cellStyle name="Normal 102 2 2 3 4" xfId="37059" xr:uid="{00000000-0005-0000-0000-0000B4900000}"/>
    <cellStyle name="Normal 102 2 2 3 5" xfId="37060" xr:uid="{00000000-0005-0000-0000-0000B5900000}"/>
    <cellStyle name="Normal 102 2 2 3 6" xfId="37061" xr:uid="{00000000-0005-0000-0000-0000B6900000}"/>
    <cellStyle name="Normal 102 2 2 4" xfId="37062" xr:uid="{00000000-0005-0000-0000-0000B7900000}"/>
    <cellStyle name="Normal 102 2 2 5" xfId="37063" xr:uid="{00000000-0005-0000-0000-0000B8900000}"/>
    <cellStyle name="Normal 102 2 2 6" xfId="37064" xr:uid="{00000000-0005-0000-0000-0000B9900000}"/>
    <cellStyle name="Normal 102 2 2 7" xfId="37065" xr:uid="{00000000-0005-0000-0000-0000BA900000}"/>
    <cellStyle name="Normal 102 2 2 8" xfId="37066" xr:uid="{00000000-0005-0000-0000-0000BB900000}"/>
    <cellStyle name="Normal 102 2 3" xfId="37067" xr:uid="{00000000-0005-0000-0000-0000BC900000}"/>
    <cellStyle name="Normal 102 2 3 2" xfId="37068" xr:uid="{00000000-0005-0000-0000-0000BD900000}"/>
    <cellStyle name="Normal 102 2 3 2 2" xfId="37069" xr:uid="{00000000-0005-0000-0000-0000BE900000}"/>
    <cellStyle name="Normal 102 2 3 2 3" xfId="37070" xr:uid="{00000000-0005-0000-0000-0000BF900000}"/>
    <cellStyle name="Normal 102 2 3 2 4" xfId="37071" xr:uid="{00000000-0005-0000-0000-0000C0900000}"/>
    <cellStyle name="Normal 102 2 3 2 5" xfId="37072" xr:uid="{00000000-0005-0000-0000-0000C1900000}"/>
    <cellStyle name="Normal 102 2 3 2 6" xfId="37073" xr:uid="{00000000-0005-0000-0000-0000C2900000}"/>
    <cellStyle name="Normal 102 2 3 3" xfId="37074" xr:uid="{00000000-0005-0000-0000-0000C3900000}"/>
    <cellStyle name="Normal 102 2 3 4" xfId="37075" xr:uid="{00000000-0005-0000-0000-0000C4900000}"/>
    <cellStyle name="Normal 102 2 3 5" xfId="37076" xr:uid="{00000000-0005-0000-0000-0000C5900000}"/>
    <cellStyle name="Normal 102 2 3 6" xfId="37077" xr:uid="{00000000-0005-0000-0000-0000C6900000}"/>
    <cellStyle name="Normal 102 2 3 7" xfId="37078" xr:uid="{00000000-0005-0000-0000-0000C7900000}"/>
    <cellStyle name="Normal 102 2 4" xfId="37079" xr:uid="{00000000-0005-0000-0000-0000C8900000}"/>
    <cellStyle name="Normal 102 2 4 2" xfId="37080" xr:uid="{00000000-0005-0000-0000-0000C9900000}"/>
    <cellStyle name="Normal 102 2 4 3" xfId="37081" xr:uid="{00000000-0005-0000-0000-0000CA900000}"/>
    <cellStyle name="Normal 102 2 4 4" xfId="37082" xr:uid="{00000000-0005-0000-0000-0000CB900000}"/>
    <cellStyle name="Normal 102 2 4 5" xfId="37083" xr:uid="{00000000-0005-0000-0000-0000CC900000}"/>
    <cellStyle name="Normal 102 2 4 6" xfId="37084" xr:uid="{00000000-0005-0000-0000-0000CD900000}"/>
    <cellStyle name="Normal 102 2 5" xfId="37085" xr:uid="{00000000-0005-0000-0000-0000CE900000}"/>
    <cellStyle name="Normal 102 2 6" xfId="37086" xr:uid="{00000000-0005-0000-0000-0000CF900000}"/>
    <cellStyle name="Normal 102 2 7" xfId="37087" xr:uid="{00000000-0005-0000-0000-0000D0900000}"/>
    <cellStyle name="Normal 102 2 8" xfId="37088" xr:uid="{00000000-0005-0000-0000-0000D1900000}"/>
    <cellStyle name="Normal 102 2 9" xfId="37089" xr:uid="{00000000-0005-0000-0000-0000D2900000}"/>
    <cellStyle name="Normal 102 3" xfId="37090" xr:uid="{00000000-0005-0000-0000-0000D3900000}"/>
    <cellStyle name="Normal 102 3 2" xfId="37091" xr:uid="{00000000-0005-0000-0000-0000D4900000}"/>
    <cellStyle name="Normal 102 3 2 2" xfId="37092" xr:uid="{00000000-0005-0000-0000-0000D5900000}"/>
    <cellStyle name="Normal 102 3 2 2 2" xfId="37093" xr:uid="{00000000-0005-0000-0000-0000D6900000}"/>
    <cellStyle name="Normal 102 3 2 2 3" xfId="37094" xr:uid="{00000000-0005-0000-0000-0000D7900000}"/>
    <cellStyle name="Normal 102 3 2 2 4" xfId="37095" xr:uid="{00000000-0005-0000-0000-0000D8900000}"/>
    <cellStyle name="Normal 102 3 2 2 5" xfId="37096" xr:uid="{00000000-0005-0000-0000-0000D9900000}"/>
    <cellStyle name="Normal 102 3 2 2 6" xfId="37097" xr:uid="{00000000-0005-0000-0000-0000DA900000}"/>
    <cellStyle name="Normal 102 3 2 3" xfId="37098" xr:uid="{00000000-0005-0000-0000-0000DB900000}"/>
    <cellStyle name="Normal 102 3 2 4" xfId="37099" xr:uid="{00000000-0005-0000-0000-0000DC900000}"/>
    <cellStyle name="Normal 102 3 2 5" xfId="37100" xr:uid="{00000000-0005-0000-0000-0000DD900000}"/>
    <cellStyle name="Normal 102 3 2 6" xfId="37101" xr:uid="{00000000-0005-0000-0000-0000DE900000}"/>
    <cellStyle name="Normal 102 3 2 7" xfId="37102" xr:uid="{00000000-0005-0000-0000-0000DF900000}"/>
    <cellStyle name="Normal 102 3 3" xfId="37103" xr:uid="{00000000-0005-0000-0000-0000E0900000}"/>
    <cellStyle name="Normal 102 3 3 2" xfId="37104" xr:uid="{00000000-0005-0000-0000-0000E1900000}"/>
    <cellStyle name="Normal 102 3 3 3" xfId="37105" xr:uid="{00000000-0005-0000-0000-0000E2900000}"/>
    <cellStyle name="Normal 102 3 3 4" xfId="37106" xr:uid="{00000000-0005-0000-0000-0000E3900000}"/>
    <cellStyle name="Normal 102 3 3 5" xfId="37107" xr:uid="{00000000-0005-0000-0000-0000E4900000}"/>
    <cellStyle name="Normal 102 3 3 6" xfId="37108" xr:uid="{00000000-0005-0000-0000-0000E5900000}"/>
    <cellStyle name="Normal 102 3 4" xfId="37109" xr:uid="{00000000-0005-0000-0000-0000E6900000}"/>
    <cellStyle name="Normal 102 3 5" xfId="37110" xr:uid="{00000000-0005-0000-0000-0000E7900000}"/>
    <cellStyle name="Normal 102 3 6" xfId="37111" xr:uid="{00000000-0005-0000-0000-0000E8900000}"/>
    <cellStyle name="Normal 102 3 7" xfId="37112" xr:uid="{00000000-0005-0000-0000-0000E9900000}"/>
    <cellStyle name="Normal 102 3 8" xfId="37113" xr:uid="{00000000-0005-0000-0000-0000EA900000}"/>
    <cellStyle name="Normal 102 4" xfId="37114" xr:uid="{00000000-0005-0000-0000-0000EB900000}"/>
    <cellStyle name="Normal 102 4 2" xfId="37115" xr:uid="{00000000-0005-0000-0000-0000EC900000}"/>
    <cellStyle name="Normal 102 4 2 2" xfId="37116" xr:uid="{00000000-0005-0000-0000-0000ED900000}"/>
    <cellStyle name="Normal 102 4 2 3" xfId="37117" xr:uid="{00000000-0005-0000-0000-0000EE900000}"/>
    <cellStyle name="Normal 102 4 2 4" xfId="37118" xr:uid="{00000000-0005-0000-0000-0000EF900000}"/>
    <cellStyle name="Normal 102 4 2 5" xfId="37119" xr:uid="{00000000-0005-0000-0000-0000F0900000}"/>
    <cellStyle name="Normal 102 4 2 6" xfId="37120" xr:uid="{00000000-0005-0000-0000-0000F1900000}"/>
    <cellStyle name="Normal 102 4 3" xfId="37121" xr:uid="{00000000-0005-0000-0000-0000F2900000}"/>
    <cellStyle name="Normal 102 4 4" xfId="37122" xr:uid="{00000000-0005-0000-0000-0000F3900000}"/>
    <cellStyle name="Normal 102 4 5" xfId="37123" xr:uid="{00000000-0005-0000-0000-0000F4900000}"/>
    <cellStyle name="Normal 102 4 6" xfId="37124" xr:uid="{00000000-0005-0000-0000-0000F5900000}"/>
    <cellStyle name="Normal 102 4 7" xfId="37125" xr:uid="{00000000-0005-0000-0000-0000F6900000}"/>
    <cellStyle name="Normal 102 5" xfId="37126" xr:uid="{00000000-0005-0000-0000-0000F7900000}"/>
    <cellStyle name="Normal 102 5 2" xfId="37127" xr:uid="{00000000-0005-0000-0000-0000F8900000}"/>
    <cellStyle name="Normal 102 5 3" xfId="37128" xr:uid="{00000000-0005-0000-0000-0000F9900000}"/>
    <cellStyle name="Normal 102 5 4" xfId="37129" xr:uid="{00000000-0005-0000-0000-0000FA900000}"/>
    <cellStyle name="Normal 102 5 5" xfId="37130" xr:uid="{00000000-0005-0000-0000-0000FB900000}"/>
    <cellStyle name="Normal 102 5 6" xfId="37131" xr:uid="{00000000-0005-0000-0000-0000FC900000}"/>
    <cellStyle name="Normal 102 6" xfId="37132" xr:uid="{00000000-0005-0000-0000-0000FD900000}"/>
    <cellStyle name="Normal 102 7" xfId="37133" xr:uid="{00000000-0005-0000-0000-0000FE900000}"/>
    <cellStyle name="Normal 102 8" xfId="37134" xr:uid="{00000000-0005-0000-0000-0000FF900000}"/>
    <cellStyle name="Normal 102 9" xfId="37135" xr:uid="{00000000-0005-0000-0000-000000910000}"/>
    <cellStyle name="Normal 103" xfId="37136" xr:uid="{00000000-0005-0000-0000-000001910000}"/>
    <cellStyle name="Normal 103 10" xfId="37137" xr:uid="{00000000-0005-0000-0000-000002910000}"/>
    <cellStyle name="Normal 103 2" xfId="37138" xr:uid="{00000000-0005-0000-0000-000003910000}"/>
    <cellStyle name="Normal 103 2 2" xfId="37139" xr:uid="{00000000-0005-0000-0000-000004910000}"/>
    <cellStyle name="Normal 103 2 2 2" xfId="37140" xr:uid="{00000000-0005-0000-0000-000005910000}"/>
    <cellStyle name="Normal 103 2 2 2 2" xfId="37141" xr:uid="{00000000-0005-0000-0000-000006910000}"/>
    <cellStyle name="Normal 103 2 2 2 2 2" xfId="37142" xr:uid="{00000000-0005-0000-0000-000007910000}"/>
    <cellStyle name="Normal 103 2 2 2 2 3" xfId="37143" xr:uid="{00000000-0005-0000-0000-000008910000}"/>
    <cellStyle name="Normal 103 2 2 2 2 4" xfId="37144" xr:uid="{00000000-0005-0000-0000-000009910000}"/>
    <cellStyle name="Normal 103 2 2 2 2 5" xfId="37145" xr:uid="{00000000-0005-0000-0000-00000A910000}"/>
    <cellStyle name="Normal 103 2 2 2 2 6" xfId="37146" xr:uid="{00000000-0005-0000-0000-00000B910000}"/>
    <cellStyle name="Normal 103 2 2 2 3" xfId="37147" xr:uid="{00000000-0005-0000-0000-00000C910000}"/>
    <cellStyle name="Normal 103 2 2 2 4" xfId="37148" xr:uid="{00000000-0005-0000-0000-00000D910000}"/>
    <cellStyle name="Normal 103 2 2 2 5" xfId="37149" xr:uid="{00000000-0005-0000-0000-00000E910000}"/>
    <cellStyle name="Normal 103 2 2 2 6" xfId="37150" xr:uid="{00000000-0005-0000-0000-00000F910000}"/>
    <cellStyle name="Normal 103 2 2 2 7" xfId="37151" xr:uid="{00000000-0005-0000-0000-000010910000}"/>
    <cellStyle name="Normal 103 2 2 3" xfId="37152" xr:uid="{00000000-0005-0000-0000-000011910000}"/>
    <cellStyle name="Normal 103 2 2 3 2" xfId="37153" xr:uid="{00000000-0005-0000-0000-000012910000}"/>
    <cellStyle name="Normal 103 2 2 3 3" xfId="37154" xr:uid="{00000000-0005-0000-0000-000013910000}"/>
    <cellStyle name="Normal 103 2 2 3 4" xfId="37155" xr:uid="{00000000-0005-0000-0000-000014910000}"/>
    <cellStyle name="Normal 103 2 2 3 5" xfId="37156" xr:uid="{00000000-0005-0000-0000-000015910000}"/>
    <cellStyle name="Normal 103 2 2 3 6" xfId="37157" xr:uid="{00000000-0005-0000-0000-000016910000}"/>
    <cellStyle name="Normal 103 2 2 4" xfId="37158" xr:uid="{00000000-0005-0000-0000-000017910000}"/>
    <cellStyle name="Normal 103 2 2 5" xfId="37159" xr:uid="{00000000-0005-0000-0000-000018910000}"/>
    <cellStyle name="Normal 103 2 2 6" xfId="37160" xr:uid="{00000000-0005-0000-0000-000019910000}"/>
    <cellStyle name="Normal 103 2 2 7" xfId="37161" xr:uid="{00000000-0005-0000-0000-00001A910000}"/>
    <cellStyle name="Normal 103 2 2 8" xfId="37162" xr:uid="{00000000-0005-0000-0000-00001B910000}"/>
    <cellStyle name="Normal 103 2 3" xfId="37163" xr:uid="{00000000-0005-0000-0000-00001C910000}"/>
    <cellStyle name="Normal 103 2 3 2" xfId="37164" xr:uid="{00000000-0005-0000-0000-00001D910000}"/>
    <cellStyle name="Normal 103 2 3 2 2" xfId="37165" xr:uid="{00000000-0005-0000-0000-00001E910000}"/>
    <cellStyle name="Normal 103 2 3 2 3" xfId="37166" xr:uid="{00000000-0005-0000-0000-00001F910000}"/>
    <cellStyle name="Normal 103 2 3 2 4" xfId="37167" xr:uid="{00000000-0005-0000-0000-000020910000}"/>
    <cellStyle name="Normal 103 2 3 2 5" xfId="37168" xr:uid="{00000000-0005-0000-0000-000021910000}"/>
    <cellStyle name="Normal 103 2 3 2 6" xfId="37169" xr:uid="{00000000-0005-0000-0000-000022910000}"/>
    <cellStyle name="Normal 103 2 3 3" xfId="37170" xr:uid="{00000000-0005-0000-0000-000023910000}"/>
    <cellStyle name="Normal 103 2 3 4" xfId="37171" xr:uid="{00000000-0005-0000-0000-000024910000}"/>
    <cellStyle name="Normal 103 2 3 5" xfId="37172" xr:uid="{00000000-0005-0000-0000-000025910000}"/>
    <cellStyle name="Normal 103 2 3 6" xfId="37173" xr:uid="{00000000-0005-0000-0000-000026910000}"/>
    <cellStyle name="Normal 103 2 3 7" xfId="37174" xr:uid="{00000000-0005-0000-0000-000027910000}"/>
    <cellStyle name="Normal 103 2 4" xfId="37175" xr:uid="{00000000-0005-0000-0000-000028910000}"/>
    <cellStyle name="Normal 103 2 4 2" xfId="37176" xr:uid="{00000000-0005-0000-0000-000029910000}"/>
    <cellStyle name="Normal 103 2 4 3" xfId="37177" xr:uid="{00000000-0005-0000-0000-00002A910000}"/>
    <cellStyle name="Normal 103 2 4 4" xfId="37178" xr:uid="{00000000-0005-0000-0000-00002B910000}"/>
    <cellStyle name="Normal 103 2 4 5" xfId="37179" xr:uid="{00000000-0005-0000-0000-00002C910000}"/>
    <cellStyle name="Normal 103 2 4 6" xfId="37180" xr:uid="{00000000-0005-0000-0000-00002D910000}"/>
    <cellStyle name="Normal 103 2 5" xfId="37181" xr:uid="{00000000-0005-0000-0000-00002E910000}"/>
    <cellStyle name="Normal 103 2 6" xfId="37182" xr:uid="{00000000-0005-0000-0000-00002F910000}"/>
    <cellStyle name="Normal 103 2 7" xfId="37183" xr:uid="{00000000-0005-0000-0000-000030910000}"/>
    <cellStyle name="Normal 103 2 8" xfId="37184" xr:uid="{00000000-0005-0000-0000-000031910000}"/>
    <cellStyle name="Normal 103 2 9" xfId="37185" xr:uid="{00000000-0005-0000-0000-000032910000}"/>
    <cellStyle name="Normal 103 3" xfId="37186" xr:uid="{00000000-0005-0000-0000-000033910000}"/>
    <cellStyle name="Normal 103 3 2" xfId="37187" xr:uid="{00000000-0005-0000-0000-000034910000}"/>
    <cellStyle name="Normal 103 3 2 2" xfId="37188" xr:uid="{00000000-0005-0000-0000-000035910000}"/>
    <cellStyle name="Normal 103 3 2 2 2" xfId="37189" xr:uid="{00000000-0005-0000-0000-000036910000}"/>
    <cellStyle name="Normal 103 3 2 2 3" xfId="37190" xr:uid="{00000000-0005-0000-0000-000037910000}"/>
    <cellStyle name="Normal 103 3 2 2 4" xfId="37191" xr:uid="{00000000-0005-0000-0000-000038910000}"/>
    <cellStyle name="Normal 103 3 2 2 5" xfId="37192" xr:uid="{00000000-0005-0000-0000-000039910000}"/>
    <cellStyle name="Normal 103 3 2 2 6" xfId="37193" xr:uid="{00000000-0005-0000-0000-00003A910000}"/>
    <cellStyle name="Normal 103 3 2 3" xfId="37194" xr:uid="{00000000-0005-0000-0000-00003B910000}"/>
    <cellStyle name="Normal 103 3 2 4" xfId="37195" xr:uid="{00000000-0005-0000-0000-00003C910000}"/>
    <cellStyle name="Normal 103 3 2 5" xfId="37196" xr:uid="{00000000-0005-0000-0000-00003D910000}"/>
    <cellStyle name="Normal 103 3 2 6" xfId="37197" xr:uid="{00000000-0005-0000-0000-00003E910000}"/>
    <cellStyle name="Normal 103 3 2 7" xfId="37198" xr:uid="{00000000-0005-0000-0000-00003F910000}"/>
    <cellStyle name="Normal 103 3 3" xfId="37199" xr:uid="{00000000-0005-0000-0000-000040910000}"/>
    <cellStyle name="Normal 103 3 3 2" xfId="37200" xr:uid="{00000000-0005-0000-0000-000041910000}"/>
    <cellStyle name="Normal 103 3 3 3" xfId="37201" xr:uid="{00000000-0005-0000-0000-000042910000}"/>
    <cellStyle name="Normal 103 3 3 4" xfId="37202" xr:uid="{00000000-0005-0000-0000-000043910000}"/>
    <cellStyle name="Normal 103 3 3 5" xfId="37203" xr:uid="{00000000-0005-0000-0000-000044910000}"/>
    <cellStyle name="Normal 103 3 3 6" xfId="37204" xr:uid="{00000000-0005-0000-0000-000045910000}"/>
    <cellStyle name="Normal 103 3 4" xfId="37205" xr:uid="{00000000-0005-0000-0000-000046910000}"/>
    <cellStyle name="Normal 103 3 5" xfId="37206" xr:uid="{00000000-0005-0000-0000-000047910000}"/>
    <cellStyle name="Normal 103 3 6" xfId="37207" xr:uid="{00000000-0005-0000-0000-000048910000}"/>
    <cellStyle name="Normal 103 3 7" xfId="37208" xr:uid="{00000000-0005-0000-0000-000049910000}"/>
    <cellStyle name="Normal 103 3 8" xfId="37209" xr:uid="{00000000-0005-0000-0000-00004A910000}"/>
    <cellStyle name="Normal 103 4" xfId="37210" xr:uid="{00000000-0005-0000-0000-00004B910000}"/>
    <cellStyle name="Normal 103 4 2" xfId="37211" xr:uid="{00000000-0005-0000-0000-00004C910000}"/>
    <cellStyle name="Normal 103 4 2 2" xfId="37212" xr:uid="{00000000-0005-0000-0000-00004D910000}"/>
    <cellStyle name="Normal 103 4 2 3" xfId="37213" xr:uid="{00000000-0005-0000-0000-00004E910000}"/>
    <cellStyle name="Normal 103 4 2 4" xfId="37214" xr:uid="{00000000-0005-0000-0000-00004F910000}"/>
    <cellStyle name="Normal 103 4 2 5" xfId="37215" xr:uid="{00000000-0005-0000-0000-000050910000}"/>
    <cellStyle name="Normal 103 4 2 6" xfId="37216" xr:uid="{00000000-0005-0000-0000-000051910000}"/>
    <cellStyle name="Normal 103 4 3" xfId="37217" xr:uid="{00000000-0005-0000-0000-000052910000}"/>
    <cellStyle name="Normal 103 4 4" xfId="37218" xr:uid="{00000000-0005-0000-0000-000053910000}"/>
    <cellStyle name="Normal 103 4 5" xfId="37219" xr:uid="{00000000-0005-0000-0000-000054910000}"/>
    <cellStyle name="Normal 103 4 6" xfId="37220" xr:uid="{00000000-0005-0000-0000-000055910000}"/>
    <cellStyle name="Normal 103 4 7" xfId="37221" xr:uid="{00000000-0005-0000-0000-000056910000}"/>
    <cellStyle name="Normal 103 5" xfId="37222" xr:uid="{00000000-0005-0000-0000-000057910000}"/>
    <cellStyle name="Normal 103 5 2" xfId="37223" xr:uid="{00000000-0005-0000-0000-000058910000}"/>
    <cellStyle name="Normal 103 5 3" xfId="37224" xr:uid="{00000000-0005-0000-0000-000059910000}"/>
    <cellStyle name="Normal 103 5 4" xfId="37225" xr:uid="{00000000-0005-0000-0000-00005A910000}"/>
    <cellStyle name="Normal 103 5 5" xfId="37226" xr:uid="{00000000-0005-0000-0000-00005B910000}"/>
    <cellStyle name="Normal 103 5 6" xfId="37227" xr:uid="{00000000-0005-0000-0000-00005C910000}"/>
    <cellStyle name="Normal 103 6" xfId="37228" xr:uid="{00000000-0005-0000-0000-00005D910000}"/>
    <cellStyle name="Normal 103 7" xfId="37229" xr:uid="{00000000-0005-0000-0000-00005E910000}"/>
    <cellStyle name="Normal 103 8" xfId="37230" xr:uid="{00000000-0005-0000-0000-00005F910000}"/>
    <cellStyle name="Normal 103 9" xfId="37231" xr:uid="{00000000-0005-0000-0000-000060910000}"/>
    <cellStyle name="Normal 104" xfId="37232" xr:uid="{00000000-0005-0000-0000-000061910000}"/>
    <cellStyle name="Normal 104 10" xfId="37233" xr:uid="{00000000-0005-0000-0000-000062910000}"/>
    <cellStyle name="Normal 104 2" xfId="37234" xr:uid="{00000000-0005-0000-0000-000063910000}"/>
    <cellStyle name="Normal 104 2 2" xfId="37235" xr:uid="{00000000-0005-0000-0000-000064910000}"/>
    <cellStyle name="Normal 104 2 2 2" xfId="37236" xr:uid="{00000000-0005-0000-0000-000065910000}"/>
    <cellStyle name="Normal 104 2 2 2 2" xfId="37237" xr:uid="{00000000-0005-0000-0000-000066910000}"/>
    <cellStyle name="Normal 104 2 2 2 2 2" xfId="37238" xr:uid="{00000000-0005-0000-0000-000067910000}"/>
    <cellStyle name="Normal 104 2 2 2 2 3" xfId="37239" xr:uid="{00000000-0005-0000-0000-000068910000}"/>
    <cellStyle name="Normal 104 2 2 2 2 4" xfId="37240" xr:uid="{00000000-0005-0000-0000-000069910000}"/>
    <cellStyle name="Normal 104 2 2 2 2 5" xfId="37241" xr:uid="{00000000-0005-0000-0000-00006A910000}"/>
    <cellStyle name="Normal 104 2 2 2 2 6" xfId="37242" xr:uid="{00000000-0005-0000-0000-00006B910000}"/>
    <cellStyle name="Normal 104 2 2 2 3" xfId="37243" xr:uid="{00000000-0005-0000-0000-00006C910000}"/>
    <cellStyle name="Normal 104 2 2 2 4" xfId="37244" xr:uid="{00000000-0005-0000-0000-00006D910000}"/>
    <cellStyle name="Normal 104 2 2 2 5" xfId="37245" xr:uid="{00000000-0005-0000-0000-00006E910000}"/>
    <cellStyle name="Normal 104 2 2 2 6" xfId="37246" xr:uid="{00000000-0005-0000-0000-00006F910000}"/>
    <cellStyle name="Normal 104 2 2 2 7" xfId="37247" xr:uid="{00000000-0005-0000-0000-000070910000}"/>
    <cellStyle name="Normal 104 2 2 3" xfId="37248" xr:uid="{00000000-0005-0000-0000-000071910000}"/>
    <cellStyle name="Normal 104 2 2 3 2" xfId="37249" xr:uid="{00000000-0005-0000-0000-000072910000}"/>
    <cellStyle name="Normal 104 2 2 3 3" xfId="37250" xr:uid="{00000000-0005-0000-0000-000073910000}"/>
    <cellStyle name="Normal 104 2 2 3 4" xfId="37251" xr:uid="{00000000-0005-0000-0000-000074910000}"/>
    <cellStyle name="Normal 104 2 2 3 5" xfId="37252" xr:uid="{00000000-0005-0000-0000-000075910000}"/>
    <cellStyle name="Normal 104 2 2 3 6" xfId="37253" xr:uid="{00000000-0005-0000-0000-000076910000}"/>
    <cellStyle name="Normal 104 2 2 4" xfId="37254" xr:uid="{00000000-0005-0000-0000-000077910000}"/>
    <cellStyle name="Normal 104 2 2 5" xfId="37255" xr:uid="{00000000-0005-0000-0000-000078910000}"/>
    <cellStyle name="Normal 104 2 2 6" xfId="37256" xr:uid="{00000000-0005-0000-0000-000079910000}"/>
    <cellStyle name="Normal 104 2 2 7" xfId="37257" xr:uid="{00000000-0005-0000-0000-00007A910000}"/>
    <cellStyle name="Normal 104 2 2 8" xfId="37258" xr:uid="{00000000-0005-0000-0000-00007B910000}"/>
    <cellStyle name="Normal 104 2 3" xfId="37259" xr:uid="{00000000-0005-0000-0000-00007C910000}"/>
    <cellStyle name="Normal 104 2 3 2" xfId="37260" xr:uid="{00000000-0005-0000-0000-00007D910000}"/>
    <cellStyle name="Normal 104 2 3 2 2" xfId="37261" xr:uid="{00000000-0005-0000-0000-00007E910000}"/>
    <cellStyle name="Normal 104 2 3 2 3" xfId="37262" xr:uid="{00000000-0005-0000-0000-00007F910000}"/>
    <cellStyle name="Normal 104 2 3 2 4" xfId="37263" xr:uid="{00000000-0005-0000-0000-000080910000}"/>
    <cellStyle name="Normal 104 2 3 2 5" xfId="37264" xr:uid="{00000000-0005-0000-0000-000081910000}"/>
    <cellStyle name="Normal 104 2 3 2 6" xfId="37265" xr:uid="{00000000-0005-0000-0000-000082910000}"/>
    <cellStyle name="Normal 104 2 3 3" xfId="37266" xr:uid="{00000000-0005-0000-0000-000083910000}"/>
    <cellStyle name="Normal 104 2 3 4" xfId="37267" xr:uid="{00000000-0005-0000-0000-000084910000}"/>
    <cellStyle name="Normal 104 2 3 5" xfId="37268" xr:uid="{00000000-0005-0000-0000-000085910000}"/>
    <cellStyle name="Normal 104 2 3 6" xfId="37269" xr:uid="{00000000-0005-0000-0000-000086910000}"/>
    <cellStyle name="Normal 104 2 3 7" xfId="37270" xr:uid="{00000000-0005-0000-0000-000087910000}"/>
    <cellStyle name="Normal 104 2 4" xfId="37271" xr:uid="{00000000-0005-0000-0000-000088910000}"/>
    <cellStyle name="Normal 104 2 4 2" xfId="37272" xr:uid="{00000000-0005-0000-0000-000089910000}"/>
    <cellStyle name="Normal 104 2 4 3" xfId="37273" xr:uid="{00000000-0005-0000-0000-00008A910000}"/>
    <cellStyle name="Normal 104 2 4 4" xfId="37274" xr:uid="{00000000-0005-0000-0000-00008B910000}"/>
    <cellStyle name="Normal 104 2 4 5" xfId="37275" xr:uid="{00000000-0005-0000-0000-00008C910000}"/>
    <cellStyle name="Normal 104 2 4 6" xfId="37276" xr:uid="{00000000-0005-0000-0000-00008D910000}"/>
    <cellStyle name="Normal 104 2 5" xfId="37277" xr:uid="{00000000-0005-0000-0000-00008E910000}"/>
    <cellStyle name="Normal 104 2 6" xfId="37278" xr:uid="{00000000-0005-0000-0000-00008F910000}"/>
    <cellStyle name="Normal 104 2 7" xfId="37279" xr:uid="{00000000-0005-0000-0000-000090910000}"/>
    <cellStyle name="Normal 104 2 8" xfId="37280" xr:uid="{00000000-0005-0000-0000-000091910000}"/>
    <cellStyle name="Normal 104 2 9" xfId="37281" xr:uid="{00000000-0005-0000-0000-000092910000}"/>
    <cellStyle name="Normal 104 3" xfId="37282" xr:uid="{00000000-0005-0000-0000-000093910000}"/>
    <cellStyle name="Normal 104 3 2" xfId="37283" xr:uid="{00000000-0005-0000-0000-000094910000}"/>
    <cellStyle name="Normal 104 3 2 2" xfId="37284" xr:uid="{00000000-0005-0000-0000-000095910000}"/>
    <cellStyle name="Normal 104 3 2 2 2" xfId="37285" xr:uid="{00000000-0005-0000-0000-000096910000}"/>
    <cellStyle name="Normal 104 3 2 2 3" xfId="37286" xr:uid="{00000000-0005-0000-0000-000097910000}"/>
    <cellStyle name="Normal 104 3 2 2 4" xfId="37287" xr:uid="{00000000-0005-0000-0000-000098910000}"/>
    <cellStyle name="Normal 104 3 2 2 5" xfId="37288" xr:uid="{00000000-0005-0000-0000-000099910000}"/>
    <cellStyle name="Normal 104 3 2 2 6" xfId="37289" xr:uid="{00000000-0005-0000-0000-00009A910000}"/>
    <cellStyle name="Normal 104 3 2 3" xfId="37290" xr:uid="{00000000-0005-0000-0000-00009B910000}"/>
    <cellStyle name="Normal 104 3 2 4" xfId="37291" xr:uid="{00000000-0005-0000-0000-00009C910000}"/>
    <cellStyle name="Normal 104 3 2 5" xfId="37292" xr:uid="{00000000-0005-0000-0000-00009D910000}"/>
    <cellStyle name="Normal 104 3 2 6" xfId="37293" xr:uid="{00000000-0005-0000-0000-00009E910000}"/>
    <cellStyle name="Normal 104 3 2 7" xfId="37294" xr:uid="{00000000-0005-0000-0000-00009F910000}"/>
    <cellStyle name="Normal 104 3 3" xfId="37295" xr:uid="{00000000-0005-0000-0000-0000A0910000}"/>
    <cellStyle name="Normal 104 3 3 2" xfId="37296" xr:uid="{00000000-0005-0000-0000-0000A1910000}"/>
    <cellStyle name="Normal 104 3 3 3" xfId="37297" xr:uid="{00000000-0005-0000-0000-0000A2910000}"/>
    <cellStyle name="Normal 104 3 3 4" xfId="37298" xr:uid="{00000000-0005-0000-0000-0000A3910000}"/>
    <cellStyle name="Normal 104 3 3 5" xfId="37299" xr:uid="{00000000-0005-0000-0000-0000A4910000}"/>
    <cellStyle name="Normal 104 3 3 6" xfId="37300" xr:uid="{00000000-0005-0000-0000-0000A5910000}"/>
    <cellStyle name="Normal 104 3 4" xfId="37301" xr:uid="{00000000-0005-0000-0000-0000A6910000}"/>
    <cellStyle name="Normal 104 3 5" xfId="37302" xr:uid="{00000000-0005-0000-0000-0000A7910000}"/>
    <cellStyle name="Normal 104 3 6" xfId="37303" xr:uid="{00000000-0005-0000-0000-0000A8910000}"/>
    <cellStyle name="Normal 104 3 7" xfId="37304" xr:uid="{00000000-0005-0000-0000-0000A9910000}"/>
    <cellStyle name="Normal 104 3 8" xfId="37305" xr:uid="{00000000-0005-0000-0000-0000AA910000}"/>
    <cellStyle name="Normal 104 4" xfId="37306" xr:uid="{00000000-0005-0000-0000-0000AB910000}"/>
    <cellStyle name="Normal 104 4 2" xfId="37307" xr:uid="{00000000-0005-0000-0000-0000AC910000}"/>
    <cellStyle name="Normal 104 4 2 2" xfId="37308" xr:uid="{00000000-0005-0000-0000-0000AD910000}"/>
    <cellStyle name="Normal 104 4 2 3" xfId="37309" xr:uid="{00000000-0005-0000-0000-0000AE910000}"/>
    <cellStyle name="Normal 104 4 2 4" xfId="37310" xr:uid="{00000000-0005-0000-0000-0000AF910000}"/>
    <cellStyle name="Normal 104 4 2 5" xfId="37311" xr:uid="{00000000-0005-0000-0000-0000B0910000}"/>
    <cellStyle name="Normal 104 4 2 6" xfId="37312" xr:uid="{00000000-0005-0000-0000-0000B1910000}"/>
    <cellStyle name="Normal 104 4 3" xfId="37313" xr:uid="{00000000-0005-0000-0000-0000B2910000}"/>
    <cellStyle name="Normal 104 4 4" xfId="37314" xr:uid="{00000000-0005-0000-0000-0000B3910000}"/>
    <cellStyle name="Normal 104 4 5" xfId="37315" xr:uid="{00000000-0005-0000-0000-0000B4910000}"/>
    <cellStyle name="Normal 104 4 6" xfId="37316" xr:uid="{00000000-0005-0000-0000-0000B5910000}"/>
    <cellStyle name="Normal 104 4 7" xfId="37317" xr:uid="{00000000-0005-0000-0000-0000B6910000}"/>
    <cellStyle name="Normal 104 5" xfId="37318" xr:uid="{00000000-0005-0000-0000-0000B7910000}"/>
    <cellStyle name="Normal 104 5 2" xfId="37319" xr:uid="{00000000-0005-0000-0000-0000B8910000}"/>
    <cellStyle name="Normal 104 5 3" xfId="37320" xr:uid="{00000000-0005-0000-0000-0000B9910000}"/>
    <cellStyle name="Normal 104 5 4" xfId="37321" xr:uid="{00000000-0005-0000-0000-0000BA910000}"/>
    <cellStyle name="Normal 104 5 5" xfId="37322" xr:uid="{00000000-0005-0000-0000-0000BB910000}"/>
    <cellStyle name="Normal 104 5 6" xfId="37323" xr:uid="{00000000-0005-0000-0000-0000BC910000}"/>
    <cellStyle name="Normal 104 6" xfId="37324" xr:uid="{00000000-0005-0000-0000-0000BD910000}"/>
    <cellStyle name="Normal 104 7" xfId="37325" xr:uid="{00000000-0005-0000-0000-0000BE910000}"/>
    <cellStyle name="Normal 104 8" xfId="37326" xr:uid="{00000000-0005-0000-0000-0000BF910000}"/>
    <cellStyle name="Normal 104 9" xfId="37327" xr:uid="{00000000-0005-0000-0000-0000C0910000}"/>
    <cellStyle name="Normal 105" xfId="37328" xr:uid="{00000000-0005-0000-0000-0000C1910000}"/>
    <cellStyle name="Normal 105 10" xfId="37329" xr:uid="{00000000-0005-0000-0000-0000C2910000}"/>
    <cellStyle name="Normal 105 2" xfId="37330" xr:uid="{00000000-0005-0000-0000-0000C3910000}"/>
    <cellStyle name="Normal 105 2 2" xfId="37331" xr:uid="{00000000-0005-0000-0000-0000C4910000}"/>
    <cellStyle name="Normal 105 2 2 2" xfId="37332" xr:uid="{00000000-0005-0000-0000-0000C5910000}"/>
    <cellStyle name="Normal 105 2 2 2 2" xfId="37333" xr:uid="{00000000-0005-0000-0000-0000C6910000}"/>
    <cellStyle name="Normal 105 2 2 2 2 2" xfId="37334" xr:uid="{00000000-0005-0000-0000-0000C7910000}"/>
    <cellStyle name="Normal 105 2 2 2 2 3" xfId="37335" xr:uid="{00000000-0005-0000-0000-0000C8910000}"/>
    <cellStyle name="Normal 105 2 2 2 2 4" xfId="37336" xr:uid="{00000000-0005-0000-0000-0000C9910000}"/>
    <cellStyle name="Normal 105 2 2 2 2 5" xfId="37337" xr:uid="{00000000-0005-0000-0000-0000CA910000}"/>
    <cellStyle name="Normal 105 2 2 2 2 6" xfId="37338" xr:uid="{00000000-0005-0000-0000-0000CB910000}"/>
    <cellStyle name="Normal 105 2 2 2 3" xfId="37339" xr:uid="{00000000-0005-0000-0000-0000CC910000}"/>
    <cellStyle name="Normal 105 2 2 2 4" xfId="37340" xr:uid="{00000000-0005-0000-0000-0000CD910000}"/>
    <cellStyle name="Normal 105 2 2 2 5" xfId="37341" xr:uid="{00000000-0005-0000-0000-0000CE910000}"/>
    <cellStyle name="Normal 105 2 2 2 6" xfId="37342" xr:uid="{00000000-0005-0000-0000-0000CF910000}"/>
    <cellStyle name="Normal 105 2 2 2 7" xfId="37343" xr:uid="{00000000-0005-0000-0000-0000D0910000}"/>
    <cellStyle name="Normal 105 2 2 3" xfId="37344" xr:uid="{00000000-0005-0000-0000-0000D1910000}"/>
    <cellStyle name="Normal 105 2 2 3 2" xfId="37345" xr:uid="{00000000-0005-0000-0000-0000D2910000}"/>
    <cellStyle name="Normal 105 2 2 3 3" xfId="37346" xr:uid="{00000000-0005-0000-0000-0000D3910000}"/>
    <cellStyle name="Normal 105 2 2 3 4" xfId="37347" xr:uid="{00000000-0005-0000-0000-0000D4910000}"/>
    <cellStyle name="Normal 105 2 2 3 5" xfId="37348" xr:uid="{00000000-0005-0000-0000-0000D5910000}"/>
    <cellStyle name="Normal 105 2 2 3 6" xfId="37349" xr:uid="{00000000-0005-0000-0000-0000D6910000}"/>
    <cellStyle name="Normal 105 2 2 4" xfId="37350" xr:uid="{00000000-0005-0000-0000-0000D7910000}"/>
    <cellStyle name="Normal 105 2 2 5" xfId="37351" xr:uid="{00000000-0005-0000-0000-0000D8910000}"/>
    <cellStyle name="Normal 105 2 2 6" xfId="37352" xr:uid="{00000000-0005-0000-0000-0000D9910000}"/>
    <cellStyle name="Normal 105 2 2 7" xfId="37353" xr:uid="{00000000-0005-0000-0000-0000DA910000}"/>
    <cellStyle name="Normal 105 2 2 8" xfId="37354" xr:uid="{00000000-0005-0000-0000-0000DB910000}"/>
    <cellStyle name="Normal 105 2 3" xfId="37355" xr:uid="{00000000-0005-0000-0000-0000DC910000}"/>
    <cellStyle name="Normal 105 2 3 2" xfId="37356" xr:uid="{00000000-0005-0000-0000-0000DD910000}"/>
    <cellStyle name="Normal 105 2 3 2 2" xfId="37357" xr:uid="{00000000-0005-0000-0000-0000DE910000}"/>
    <cellStyle name="Normal 105 2 3 2 3" xfId="37358" xr:uid="{00000000-0005-0000-0000-0000DF910000}"/>
    <cellStyle name="Normal 105 2 3 2 4" xfId="37359" xr:uid="{00000000-0005-0000-0000-0000E0910000}"/>
    <cellStyle name="Normal 105 2 3 2 5" xfId="37360" xr:uid="{00000000-0005-0000-0000-0000E1910000}"/>
    <cellStyle name="Normal 105 2 3 2 6" xfId="37361" xr:uid="{00000000-0005-0000-0000-0000E2910000}"/>
    <cellStyle name="Normal 105 2 3 3" xfId="37362" xr:uid="{00000000-0005-0000-0000-0000E3910000}"/>
    <cellStyle name="Normal 105 2 3 4" xfId="37363" xr:uid="{00000000-0005-0000-0000-0000E4910000}"/>
    <cellStyle name="Normal 105 2 3 5" xfId="37364" xr:uid="{00000000-0005-0000-0000-0000E5910000}"/>
    <cellStyle name="Normal 105 2 3 6" xfId="37365" xr:uid="{00000000-0005-0000-0000-0000E6910000}"/>
    <cellStyle name="Normal 105 2 3 7" xfId="37366" xr:uid="{00000000-0005-0000-0000-0000E7910000}"/>
    <cellStyle name="Normal 105 2 4" xfId="37367" xr:uid="{00000000-0005-0000-0000-0000E8910000}"/>
    <cellStyle name="Normal 105 2 4 2" xfId="37368" xr:uid="{00000000-0005-0000-0000-0000E9910000}"/>
    <cellStyle name="Normal 105 2 4 3" xfId="37369" xr:uid="{00000000-0005-0000-0000-0000EA910000}"/>
    <cellStyle name="Normal 105 2 4 4" xfId="37370" xr:uid="{00000000-0005-0000-0000-0000EB910000}"/>
    <cellStyle name="Normal 105 2 4 5" xfId="37371" xr:uid="{00000000-0005-0000-0000-0000EC910000}"/>
    <cellStyle name="Normal 105 2 4 6" xfId="37372" xr:uid="{00000000-0005-0000-0000-0000ED910000}"/>
    <cellStyle name="Normal 105 2 5" xfId="37373" xr:uid="{00000000-0005-0000-0000-0000EE910000}"/>
    <cellStyle name="Normal 105 2 6" xfId="37374" xr:uid="{00000000-0005-0000-0000-0000EF910000}"/>
    <cellStyle name="Normal 105 2 7" xfId="37375" xr:uid="{00000000-0005-0000-0000-0000F0910000}"/>
    <cellStyle name="Normal 105 2 8" xfId="37376" xr:uid="{00000000-0005-0000-0000-0000F1910000}"/>
    <cellStyle name="Normal 105 2 9" xfId="37377" xr:uid="{00000000-0005-0000-0000-0000F2910000}"/>
    <cellStyle name="Normal 105 3" xfId="37378" xr:uid="{00000000-0005-0000-0000-0000F3910000}"/>
    <cellStyle name="Normal 105 3 2" xfId="37379" xr:uid="{00000000-0005-0000-0000-0000F4910000}"/>
    <cellStyle name="Normal 105 3 2 2" xfId="37380" xr:uid="{00000000-0005-0000-0000-0000F5910000}"/>
    <cellStyle name="Normal 105 3 2 2 2" xfId="37381" xr:uid="{00000000-0005-0000-0000-0000F6910000}"/>
    <cellStyle name="Normal 105 3 2 2 3" xfId="37382" xr:uid="{00000000-0005-0000-0000-0000F7910000}"/>
    <cellStyle name="Normal 105 3 2 2 4" xfId="37383" xr:uid="{00000000-0005-0000-0000-0000F8910000}"/>
    <cellStyle name="Normal 105 3 2 2 5" xfId="37384" xr:uid="{00000000-0005-0000-0000-0000F9910000}"/>
    <cellStyle name="Normal 105 3 2 2 6" xfId="37385" xr:uid="{00000000-0005-0000-0000-0000FA910000}"/>
    <cellStyle name="Normal 105 3 2 3" xfId="37386" xr:uid="{00000000-0005-0000-0000-0000FB910000}"/>
    <cellStyle name="Normal 105 3 2 4" xfId="37387" xr:uid="{00000000-0005-0000-0000-0000FC910000}"/>
    <cellStyle name="Normal 105 3 2 5" xfId="37388" xr:uid="{00000000-0005-0000-0000-0000FD910000}"/>
    <cellStyle name="Normal 105 3 2 6" xfId="37389" xr:uid="{00000000-0005-0000-0000-0000FE910000}"/>
    <cellStyle name="Normal 105 3 2 7" xfId="37390" xr:uid="{00000000-0005-0000-0000-0000FF910000}"/>
    <cellStyle name="Normal 105 3 3" xfId="37391" xr:uid="{00000000-0005-0000-0000-000000920000}"/>
    <cellStyle name="Normal 105 3 3 2" xfId="37392" xr:uid="{00000000-0005-0000-0000-000001920000}"/>
    <cellStyle name="Normal 105 3 3 3" xfId="37393" xr:uid="{00000000-0005-0000-0000-000002920000}"/>
    <cellStyle name="Normal 105 3 3 4" xfId="37394" xr:uid="{00000000-0005-0000-0000-000003920000}"/>
    <cellStyle name="Normal 105 3 3 5" xfId="37395" xr:uid="{00000000-0005-0000-0000-000004920000}"/>
    <cellStyle name="Normal 105 3 3 6" xfId="37396" xr:uid="{00000000-0005-0000-0000-000005920000}"/>
    <cellStyle name="Normal 105 3 4" xfId="37397" xr:uid="{00000000-0005-0000-0000-000006920000}"/>
    <cellStyle name="Normal 105 3 5" xfId="37398" xr:uid="{00000000-0005-0000-0000-000007920000}"/>
    <cellStyle name="Normal 105 3 6" xfId="37399" xr:uid="{00000000-0005-0000-0000-000008920000}"/>
    <cellStyle name="Normal 105 3 7" xfId="37400" xr:uid="{00000000-0005-0000-0000-000009920000}"/>
    <cellStyle name="Normal 105 3 8" xfId="37401" xr:uid="{00000000-0005-0000-0000-00000A920000}"/>
    <cellStyle name="Normal 105 4" xfId="37402" xr:uid="{00000000-0005-0000-0000-00000B920000}"/>
    <cellStyle name="Normal 105 4 2" xfId="37403" xr:uid="{00000000-0005-0000-0000-00000C920000}"/>
    <cellStyle name="Normal 105 4 2 2" xfId="37404" xr:uid="{00000000-0005-0000-0000-00000D920000}"/>
    <cellStyle name="Normal 105 4 2 3" xfId="37405" xr:uid="{00000000-0005-0000-0000-00000E920000}"/>
    <cellStyle name="Normal 105 4 2 4" xfId="37406" xr:uid="{00000000-0005-0000-0000-00000F920000}"/>
    <cellStyle name="Normal 105 4 2 5" xfId="37407" xr:uid="{00000000-0005-0000-0000-000010920000}"/>
    <cellStyle name="Normal 105 4 2 6" xfId="37408" xr:uid="{00000000-0005-0000-0000-000011920000}"/>
    <cellStyle name="Normal 105 4 3" xfId="37409" xr:uid="{00000000-0005-0000-0000-000012920000}"/>
    <cellStyle name="Normal 105 4 4" xfId="37410" xr:uid="{00000000-0005-0000-0000-000013920000}"/>
    <cellStyle name="Normal 105 4 5" xfId="37411" xr:uid="{00000000-0005-0000-0000-000014920000}"/>
    <cellStyle name="Normal 105 4 6" xfId="37412" xr:uid="{00000000-0005-0000-0000-000015920000}"/>
    <cellStyle name="Normal 105 4 7" xfId="37413" xr:uid="{00000000-0005-0000-0000-000016920000}"/>
    <cellStyle name="Normal 105 5" xfId="37414" xr:uid="{00000000-0005-0000-0000-000017920000}"/>
    <cellStyle name="Normal 105 5 2" xfId="37415" xr:uid="{00000000-0005-0000-0000-000018920000}"/>
    <cellStyle name="Normal 105 5 3" xfId="37416" xr:uid="{00000000-0005-0000-0000-000019920000}"/>
    <cellStyle name="Normal 105 5 4" xfId="37417" xr:uid="{00000000-0005-0000-0000-00001A920000}"/>
    <cellStyle name="Normal 105 5 5" xfId="37418" xr:uid="{00000000-0005-0000-0000-00001B920000}"/>
    <cellStyle name="Normal 105 5 6" xfId="37419" xr:uid="{00000000-0005-0000-0000-00001C920000}"/>
    <cellStyle name="Normal 105 6" xfId="37420" xr:uid="{00000000-0005-0000-0000-00001D920000}"/>
    <cellStyle name="Normal 105 7" xfId="37421" xr:uid="{00000000-0005-0000-0000-00001E920000}"/>
    <cellStyle name="Normal 105 8" xfId="37422" xr:uid="{00000000-0005-0000-0000-00001F920000}"/>
    <cellStyle name="Normal 105 9" xfId="37423" xr:uid="{00000000-0005-0000-0000-000020920000}"/>
    <cellStyle name="Normal 106" xfId="37424" xr:uid="{00000000-0005-0000-0000-000021920000}"/>
    <cellStyle name="Normal 106 10" xfId="37425" xr:uid="{00000000-0005-0000-0000-000022920000}"/>
    <cellStyle name="Normal 106 2" xfId="37426" xr:uid="{00000000-0005-0000-0000-000023920000}"/>
    <cellStyle name="Normal 106 2 2" xfId="37427" xr:uid="{00000000-0005-0000-0000-000024920000}"/>
    <cellStyle name="Normal 106 2 2 2" xfId="37428" xr:uid="{00000000-0005-0000-0000-000025920000}"/>
    <cellStyle name="Normal 106 2 2 2 2" xfId="37429" xr:uid="{00000000-0005-0000-0000-000026920000}"/>
    <cellStyle name="Normal 106 2 2 2 2 2" xfId="37430" xr:uid="{00000000-0005-0000-0000-000027920000}"/>
    <cellStyle name="Normal 106 2 2 2 2 3" xfId="37431" xr:uid="{00000000-0005-0000-0000-000028920000}"/>
    <cellStyle name="Normal 106 2 2 2 2 4" xfId="37432" xr:uid="{00000000-0005-0000-0000-000029920000}"/>
    <cellStyle name="Normal 106 2 2 2 2 5" xfId="37433" xr:uid="{00000000-0005-0000-0000-00002A920000}"/>
    <cellStyle name="Normal 106 2 2 2 2 6" xfId="37434" xr:uid="{00000000-0005-0000-0000-00002B920000}"/>
    <cellStyle name="Normal 106 2 2 2 3" xfId="37435" xr:uid="{00000000-0005-0000-0000-00002C920000}"/>
    <cellStyle name="Normal 106 2 2 2 4" xfId="37436" xr:uid="{00000000-0005-0000-0000-00002D920000}"/>
    <cellStyle name="Normal 106 2 2 2 5" xfId="37437" xr:uid="{00000000-0005-0000-0000-00002E920000}"/>
    <cellStyle name="Normal 106 2 2 2 6" xfId="37438" xr:uid="{00000000-0005-0000-0000-00002F920000}"/>
    <cellStyle name="Normal 106 2 2 2 7" xfId="37439" xr:uid="{00000000-0005-0000-0000-000030920000}"/>
    <cellStyle name="Normal 106 2 2 3" xfId="37440" xr:uid="{00000000-0005-0000-0000-000031920000}"/>
    <cellStyle name="Normal 106 2 2 3 2" xfId="37441" xr:uid="{00000000-0005-0000-0000-000032920000}"/>
    <cellStyle name="Normal 106 2 2 3 3" xfId="37442" xr:uid="{00000000-0005-0000-0000-000033920000}"/>
    <cellStyle name="Normal 106 2 2 3 4" xfId="37443" xr:uid="{00000000-0005-0000-0000-000034920000}"/>
    <cellStyle name="Normal 106 2 2 3 5" xfId="37444" xr:uid="{00000000-0005-0000-0000-000035920000}"/>
    <cellStyle name="Normal 106 2 2 3 6" xfId="37445" xr:uid="{00000000-0005-0000-0000-000036920000}"/>
    <cellStyle name="Normal 106 2 2 4" xfId="37446" xr:uid="{00000000-0005-0000-0000-000037920000}"/>
    <cellStyle name="Normal 106 2 2 5" xfId="37447" xr:uid="{00000000-0005-0000-0000-000038920000}"/>
    <cellStyle name="Normal 106 2 2 6" xfId="37448" xr:uid="{00000000-0005-0000-0000-000039920000}"/>
    <cellStyle name="Normal 106 2 2 7" xfId="37449" xr:uid="{00000000-0005-0000-0000-00003A920000}"/>
    <cellStyle name="Normal 106 2 2 8" xfId="37450" xr:uid="{00000000-0005-0000-0000-00003B920000}"/>
    <cellStyle name="Normal 106 2 3" xfId="37451" xr:uid="{00000000-0005-0000-0000-00003C920000}"/>
    <cellStyle name="Normal 106 2 3 2" xfId="37452" xr:uid="{00000000-0005-0000-0000-00003D920000}"/>
    <cellStyle name="Normal 106 2 3 2 2" xfId="37453" xr:uid="{00000000-0005-0000-0000-00003E920000}"/>
    <cellStyle name="Normal 106 2 3 2 3" xfId="37454" xr:uid="{00000000-0005-0000-0000-00003F920000}"/>
    <cellStyle name="Normal 106 2 3 2 4" xfId="37455" xr:uid="{00000000-0005-0000-0000-000040920000}"/>
    <cellStyle name="Normal 106 2 3 2 5" xfId="37456" xr:uid="{00000000-0005-0000-0000-000041920000}"/>
    <cellStyle name="Normal 106 2 3 2 6" xfId="37457" xr:uid="{00000000-0005-0000-0000-000042920000}"/>
    <cellStyle name="Normal 106 2 3 3" xfId="37458" xr:uid="{00000000-0005-0000-0000-000043920000}"/>
    <cellStyle name="Normal 106 2 3 4" xfId="37459" xr:uid="{00000000-0005-0000-0000-000044920000}"/>
    <cellStyle name="Normal 106 2 3 5" xfId="37460" xr:uid="{00000000-0005-0000-0000-000045920000}"/>
    <cellStyle name="Normal 106 2 3 6" xfId="37461" xr:uid="{00000000-0005-0000-0000-000046920000}"/>
    <cellStyle name="Normal 106 2 3 7" xfId="37462" xr:uid="{00000000-0005-0000-0000-000047920000}"/>
    <cellStyle name="Normal 106 2 4" xfId="37463" xr:uid="{00000000-0005-0000-0000-000048920000}"/>
    <cellStyle name="Normal 106 2 4 2" xfId="37464" xr:uid="{00000000-0005-0000-0000-000049920000}"/>
    <cellStyle name="Normal 106 2 4 3" xfId="37465" xr:uid="{00000000-0005-0000-0000-00004A920000}"/>
    <cellStyle name="Normal 106 2 4 4" xfId="37466" xr:uid="{00000000-0005-0000-0000-00004B920000}"/>
    <cellStyle name="Normal 106 2 4 5" xfId="37467" xr:uid="{00000000-0005-0000-0000-00004C920000}"/>
    <cellStyle name="Normal 106 2 4 6" xfId="37468" xr:uid="{00000000-0005-0000-0000-00004D920000}"/>
    <cellStyle name="Normal 106 2 5" xfId="37469" xr:uid="{00000000-0005-0000-0000-00004E920000}"/>
    <cellStyle name="Normal 106 2 6" xfId="37470" xr:uid="{00000000-0005-0000-0000-00004F920000}"/>
    <cellStyle name="Normal 106 2 7" xfId="37471" xr:uid="{00000000-0005-0000-0000-000050920000}"/>
    <cellStyle name="Normal 106 2 8" xfId="37472" xr:uid="{00000000-0005-0000-0000-000051920000}"/>
    <cellStyle name="Normal 106 2 9" xfId="37473" xr:uid="{00000000-0005-0000-0000-000052920000}"/>
    <cellStyle name="Normal 106 3" xfId="37474" xr:uid="{00000000-0005-0000-0000-000053920000}"/>
    <cellStyle name="Normal 106 3 2" xfId="37475" xr:uid="{00000000-0005-0000-0000-000054920000}"/>
    <cellStyle name="Normal 106 3 2 2" xfId="37476" xr:uid="{00000000-0005-0000-0000-000055920000}"/>
    <cellStyle name="Normal 106 3 2 2 2" xfId="37477" xr:uid="{00000000-0005-0000-0000-000056920000}"/>
    <cellStyle name="Normal 106 3 2 2 3" xfId="37478" xr:uid="{00000000-0005-0000-0000-000057920000}"/>
    <cellStyle name="Normal 106 3 2 2 4" xfId="37479" xr:uid="{00000000-0005-0000-0000-000058920000}"/>
    <cellStyle name="Normal 106 3 2 2 5" xfId="37480" xr:uid="{00000000-0005-0000-0000-000059920000}"/>
    <cellStyle name="Normal 106 3 2 2 6" xfId="37481" xr:uid="{00000000-0005-0000-0000-00005A920000}"/>
    <cellStyle name="Normal 106 3 2 3" xfId="37482" xr:uid="{00000000-0005-0000-0000-00005B920000}"/>
    <cellStyle name="Normal 106 3 2 4" xfId="37483" xr:uid="{00000000-0005-0000-0000-00005C920000}"/>
    <cellStyle name="Normal 106 3 2 5" xfId="37484" xr:uid="{00000000-0005-0000-0000-00005D920000}"/>
    <cellStyle name="Normal 106 3 2 6" xfId="37485" xr:uid="{00000000-0005-0000-0000-00005E920000}"/>
    <cellStyle name="Normal 106 3 2 7" xfId="37486" xr:uid="{00000000-0005-0000-0000-00005F920000}"/>
    <cellStyle name="Normal 106 3 3" xfId="37487" xr:uid="{00000000-0005-0000-0000-000060920000}"/>
    <cellStyle name="Normal 106 3 3 2" xfId="37488" xr:uid="{00000000-0005-0000-0000-000061920000}"/>
    <cellStyle name="Normal 106 3 3 3" xfId="37489" xr:uid="{00000000-0005-0000-0000-000062920000}"/>
    <cellStyle name="Normal 106 3 3 4" xfId="37490" xr:uid="{00000000-0005-0000-0000-000063920000}"/>
    <cellStyle name="Normal 106 3 3 5" xfId="37491" xr:uid="{00000000-0005-0000-0000-000064920000}"/>
    <cellStyle name="Normal 106 3 3 6" xfId="37492" xr:uid="{00000000-0005-0000-0000-000065920000}"/>
    <cellStyle name="Normal 106 3 4" xfId="37493" xr:uid="{00000000-0005-0000-0000-000066920000}"/>
    <cellStyle name="Normal 106 3 5" xfId="37494" xr:uid="{00000000-0005-0000-0000-000067920000}"/>
    <cellStyle name="Normal 106 3 6" xfId="37495" xr:uid="{00000000-0005-0000-0000-000068920000}"/>
    <cellStyle name="Normal 106 3 7" xfId="37496" xr:uid="{00000000-0005-0000-0000-000069920000}"/>
    <cellStyle name="Normal 106 3 8" xfId="37497" xr:uid="{00000000-0005-0000-0000-00006A920000}"/>
    <cellStyle name="Normal 106 4" xfId="37498" xr:uid="{00000000-0005-0000-0000-00006B920000}"/>
    <cellStyle name="Normal 106 4 2" xfId="37499" xr:uid="{00000000-0005-0000-0000-00006C920000}"/>
    <cellStyle name="Normal 106 4 2 2" xfId="37500" xr:uid="{00000000-0005-0000-0000-00006D920000}"/>
    <cellStyle name="Normal 106 4 2 3" xfId="37501" xr:uid="{00000000-0005-0000-0000-00006E920000}"/>
    <cellStyle name="Normal 106 4 2 4" xfId="37502" xr:uid="{00000000-0005-0000-0000-00006F920000}"/>
    <cellStyle name="Normal 106 4 2 5" xfId="37503" xr:uid="{00000000-0005-0000-0000-000070920000}"/>
    <cellStyle name="Normal 106 4 2 6" xfId="37504" xr:uid="{00000000-0005-0000-0000-000071920000}"/>
    <cellStyle name="Normal 106 4 3" xfId="37505" xr:uid="{00000000-0005-0000-0000-000072920000}"/>
    <cellStyle name="Normal 106 4 4" xfId="37506" xr:uid="{00000000-0005-0000-0000-000073920000}"/>
    <cellStyle name="Normal 106 4 5" xfId="37507" xr:uid="{00000000-0005-0000-0000-000074920000}"/>
    <cellStyle name="Normal 106 4 6" xfId="37508" xr:uid="{00000000-0005-0000-0000-000075920000}"/>
    <cellStyle name="Normal 106 4 7" xfId="37509" xr:uid="{00000000-0005-0000-0000-000076920000}"/>
    <cellStyle name="Normal 106 5" xfId="37510" xr:uid="{00000000-0005-0000-0000-000077920000}"/>
    <cellStyle name="Normal 106 5 2" xfId="37511" xr:uid="{00000000-0005-0000-0000-000078920000}"/>
    <cellStyle name="Normal 106 5 3" xfId="37512" xr:uid="{00000000-0005-0000-0000-000079920000}"/>
    <cellStyle name="Normal 106 5 4" xfId="37513" xr:uid="{00000000-0005-0000-0000-00007A920000}"/>
    <cellStyle name="Normal 106 5 5" xfId="37514" xr:uid="{00000000-0005-0000-0000-00007B920000}"/>
    <cellStyle name="Normal 106 5 6" xfId="37515" xr:uid="{00000000-0005-0000-0000-00007C920000}"/>
    <cellStyle name="Normal 106 6" xfId="37516" xr:uid="{00000000-0005-0000-0000-00007D920000}"/>
    <cellStyle name="Normal 106 7" xfId="37517" xr:uid="{00000000-0005-0000-0000-00007E920000}"/>
    <cellStyle name="Normal 106 8" xfId="37518" xr:uid="{00000000-0005-0000-0000-00007F920000}"/>
    <cellStyle name="Normal 106 9" xfId="37519" xr:uid="{00000000-0005-0000-0000-000080920000}"/>
    <cellStyle name="Normal 107" xfId="37520" xr:uid="{00000000-0005-0000-0000-000081920000}"/>
    <cellStyle name="Normal 107 10" xfId="37521" xr:uid="{00000000-0005-0000-0000-000082920000}"/>
    <cellStyle name="Normal 107 2" xfId="37522" xr:uid="{00000000-0005-0000-0000-000083920000}"/>
    <cellStyle name="Normal 107 2 2" xfId="37523" xr:uid="{00000000-0005-0000-0000-000084920000}"/>
    <cellStyle name="Normal 107 2 2 2" xfId="37524" xr:uid="{00000000-0005-0000-0000-000085920000}"/>
    <cellStyle name="Normal 107 2 2 2 2" xfId="37525" xr:uid="{00000000-0005-0000-0000-000086920000}"/>
    <cellStyle name="Normal 107 2 2 2 2 2" xfId="37526" xr:uid="{00000000-0005-0000-0000-000087920000}"/>
    <cellStyle name="Normal 107 2 2 2 2 3" xfId="37527" xr:uid="{00000000-0005-0000-0000-000088920000}"/>
    <cellStyle name="Normal 107 2 2 2 2 4" xfId="37528" xr:uid="{00000000-0005-0000-0000-000089920000}"/>
    <cellStyle name="Normal 107 2 2 2 2 5" xfId="37529" xr:uid="{00000000-0005-0000-0000-00008A920000}"/>
    <cellStyle name="Normal 107 2 2 2 2 6" xfId="37530" xr:uid="{00000000-0005-0000-0000-00008B920000}"/>
    <cellStyle name="Normal 107 2 2 2 3" xfId="37531" xr:uid="{00000000-0005-0000-0000-00008C920000}"/>
    <cellStyle name="Normal 107 2 2 2 4" xfId="37532" xr:uid="{00000000-0005-0000-0000-00008D920000}"/>
    <cellStyle name="Normal 107 2 2 2 5" xfId="37533" xr:uid="{00000000-0005-0000-0000-00008E920000}"/>
    <cellStyle name="Normal 107 2 2 2 6" xfId="37534" xr:uid="{00000000-0005-0000-0000-00008F920000}"/>
    <cellStyle name="Normal 107 2 2 2 7" xfId="37535" xr:uid="{00000000-0005-0000-0000-000090920000}"/>
    <cellStyle name="Normal 107 2 2 3" xfId="37536" xr:uid="{00000000-0005-0000-0000-000091920000}"/>
    <cellStyle name="Normal 107 2 2 3 2" xfId="37537" xr:uid="{00000000-0005-0000-0000-000092920000}"/>
    <cellStyle name="Normal 107 2 2 3 3" xfId="37538" xr:uid="{00000000-0005-0000-0000-000093920000}"/>
    <cellStyle name="Normal 107 2 2 3 4" xfId="37539" xr:uid="{00000000-0005-0000-0000-000094920000}"/>
    <cellStyle name="Normal 107 2 2 3 5" xfId="37540" xr:uid="{00000000-0005-0000-0000-000095920000}"/>
    <cellStyle name="Normal 107 2 2 3 6" xfId="37541" xr:uid="{00000000-0005-0000-0000-000096920000}"/>
    <cellStyle name="Normal 107 2 2 4" xfId="37542" xr:uid="{00000000-0005-0000-0000-000097920000}"/>
    <cellStyle name="Normal 107 2 2 5" xfId="37543" xr:uid="{00000000-0005-0000-0000-000098920000}"/>
    <cellStyle name="Normal 107 2 2 6" xfId="37544" xr:uid="{00000000-0005-0000-0000-000099920000}"/>
    <cellStyle name="Normal 107 2 2 7" xfId="37545" xr:uid="{00000000-0005-0000-0000-00009A920000}"/>
    <cellStyle name="Normal 107 2 2 8" xfId="37546" xr:uid="{00000000-0005-0000-0000-00009B920000}"/>
    <cellStyle name="Normal 107 2 3" xfId="37547" xr:uid="{00000000-0005-0000-0000-00009C920000}"/>
    <cellStyle name="Normal 107 2 3 2" xfId="37548" xr:uid="{00000000-0005-0000-0000-00009D920000}"/>
    <cellStyle name="Normal 107 2 3 2 2" xfId="37549" xr:uid="{00000000-0005-0000-0000-00009E920000}"/>
    <cellStyle name="Normal 107 2 3 2 3" xfId="37550" xr:uid="{00000000-0005-0000-0000-00009F920000}"/>
    <cellStyle name="Normal 107 2 3 2 4" xfId="37551" xr:uid="{00000000-0005-0000-0000-0000A0920000}"/>
    <cellStyle name="Normal 107 2 3 2 5" xfId="37552" xr:uid="{00000000-0005-0000-0000-0000A1920000}"/>
    <cellStyle name="Normal 107 2 3 2 6" xfId="37553" xr:uid="{00000000-0005-0000-0000-0000A2920000}"/>
    <cellStyle name="Normal 107 2 3 3" xfId="37554" xr:uid="{00000000-0005-0000-0000-0000A3920000}"/>
    <cellStyle name="Normal 107 2 3 4" xfId="37555" xr:uid="{00000000-0005-0000-0000-0000A4920000}"/>
    <cellStyle name="Normal 107 2 3 5" xfId="37556" xr:uid="{00000000-0005-0000-0000-0000A5920000}"/>
    <cellStyle name="Normal 107 2 3 6" xfId="37557" xr:uid="{00000000-0005-0000-0000-0000A6920000}"/>
    <cellStyle name="Normal 107 2 3 7" xfId="37558" xr:uid="{00000000-0005-0000-0000-0000A7920000}"/>
    <cellStyle name="Normal 107 2 4" xfId="37559" xr:uid="{00000000-0005-0000-0000-0000A8920000}"/>
    <cellStyle name="Normal 107 2 4 2" xfId="37560" xr:uid="{00000000-0005-0000-0000-0000A9920000}"/>
    <cellStyle name="Normal 107 2 4 3" xfId="37561" xr:uid="{00000000-0005-0000-0000-0000AA920000}"/>
    <cellStyle name="Normal 107 2 4 4" xfId="37562" xr:uid="{00000000-0005-0000-0000-0000AB920000}"/>
    <cellStyle name="Normal 107 2 4 5" xfId="37563" xr:uid="{00000000-0005-0000-0000-0000AC920000}"/>
    <cellStyle name="Normal 107 2 4 6" xfId="37564" xr:uid="{00000000-0005-0000-0000-0000AD920000}"/>
    <cellStyle name="Normal 107 2 5" xfId="37565" xr:uid="{00000000-0005-0000-0000-0000AE920000}"/>
    <cellStyle name="Normal 107 2 6" xfId="37566" xr:uid="{00000000-0005-0000-0000-0000AF920000}"/>
    <cellStyle name="Normal 107 2 7" xfId="37567" xr:uid="{00000000-0005-0000-0000-0000B0920000}"/>
    <cellStyle name="Normal 107 2 8" xfId="37568" xr:uid="{00000000-0005-0000-0000-0000B1920000}"/>
    <cellStyle name="Normal 107 2 9" xfId="37569" xr:uid="{00000000-0005-0000-0000-0000B2920000}"/>
    <cellStyle name="Normal 107 3" xfId="37570" xr:uid="{00000000-0005-0000-0000-0000B3920000}"/>
    <cellStyle name="Normal 107 3 2" xfId="37571" xr:uid="{00000000-0005-0000-0000-0000B4920000}"/>
    <cellStyle name="Normal 107 3 2 2" xfId="37572" xr:uid="{00000000-0005-0000-0000-0000B5920000}"/>
    <cellStyle name="Normal 107 3 2 2 2" xfId="37573" xr:uid="{00000000-0005-0000-0000-0000B6920000}"/>
    <cellStyle name="Normal 107 3 2 2 3" xfId="37574" xr:uid="{00000000-0005-0000-0000-0000B7920000}"/>
    <cellStyle name="Normal 107 3 2 2 4" xfId="37575" xr:uid="{00000000-0005-0000-0000-0000B8920000}"/>
    <cellStyle name="Normal 107 3 2 2 5" xfId="37576" xr:uid="{00000000-0005-0000-0000-0000B9920000}"/>
    <cellStyle name="Normal 107 3 2 2 6" xfId="37577" xr:uid="{00000000-0005-0000-0000-0000BA920000}"/>
    <cellStyle name="Normal 107 3 2 3" xfId="37578" xr:uid="{00000000-0005-0000-0000-0000BB920000}"/>
    <cellStyle name="Normal 107 3 2 4" xfId="37579" xr:uid="{00000000-0005-0000-0000-0000BC920000}"/>
    <cellStyle name="Normal 107 3 2 5" xfId="37580" xr:uid="{00000000-0005-0000-0000-0000BD920000}"/>
    <cellStyle name="Normal 107 3 2 6" xfId="37581" xr:uid="{00000000-0005-0000-0000-0000BE920000}"/>
    <cellStyle name="Normal 107 3 2 7" xfId="37582" xr:uid="{00000000-0005-0000-0000-0000BF920000}"/>
    <cellStyle name="Normal 107 3 3" xfId="37583" xr:uid="{00000000-0005-0000-0000-0000C0920000}"/>
    <cellStyle name="Normal 107 3 3 2" xfId="37584" xr:uid="{00000000-0005-0000-0000-0000C1920000}"/>
    <cellStyle name="Normal 107 3 3 3" xfId="37585" xr:uid="{00000000-0005-0000-0000-0000C2920000}"/>
    <cellStyle name="Normal 107 3 3 4" xfId="37586" xr:uid="{00000000-0005-0000-0000-0000C3920000}"/>
    <cellStyle name="Normal 107 3 3 5" xfId="37587" xr:uid="{00000000-0005-0000-0000-0000C4920000}"/>
    <cellStyle name="Normal 107 3 3 6" xfId="37588" xr:uid="{00000000-0005-0000-0000-0000C5920000}"/>
    <cellStyle name="Normal 107 3 4" xfId="37589" xr:uid="{00000000-0005-0000-0000-0000C6920000}"/>
    <cellStyle name="Normal 107 3 5" xfId="37590" xr:uid="{00000000-0005-0000-0000-0000C7920000}"/>
    <cellStyle name="Normal 107 3 6" xfId="37591" xr:uid="{00000000-0005-0000-0000-0000C8920000}"/>
    <cellStyle name="Normal 107 3 7" xfId="37592" xr:uid="{00000000-0005-0000-0000-0000C9920000}"/>
    <cellStyle name="Normal 107 3 8" xfId="37593" xr:uid="{00000000-0005-0000-0000-0000CA920000}"/>
    <cellStyle name="Normal 107 4" xfId="37594" xr:uid="{00000000-0005-0000-0000-0000CB920000}"/>
    <cellStyle name="Normal 107 4 2" xfId="37595" xr:uid="{00000000-0005-0000-0000-0000CC920000}"/>
    <cellStyle name="Normal 107 4 2 2" xfId="37596" xr:uid="{00000000-0005-0000-0000-0000CD920000}"/>
    <cellStyle name="Normal 107 4 2 3" xfId="37597" xr:uid="{00000000-0005-0000-0000-0000CE920000}"/>
    <cellStyle name="Normal 107 4 2 4" xfId="37598" xr:uid="{00000000-0005-0000-0000-0000CF920000}"/>
    <cellStyle name="Normal 107 4 2 5" xfId="37599" xr:uid="{00000000-0005-0000-0000-0000D0920000}"/>
    <cellStyle name="Normal 107 4 2 6" xfId="37600" xr:uid="{00000000-0005-0000-0000-0000D1920000}"/>
    <cellStyle name="Normal 107 4 3" xfId="37601" xr:uid="{00000000-0005-0000-0000-0000D2920000}"/>
    <cellStyle name="Normal 107 4 4" xfId="37602" xr:uid="{00000000-0005-0000-0000-0000D3920000}"/>
    <cellStyle name="Normal 107 4 5" xfId="37603" xr:uid="{00000000-0005-0000-0000-0000D4920000}"/>
    <cellStyle name="Normal 107 4 6" xfId="37604" xr:uid="{00000000-0005-0000-0000-0000D5920000}"/>
    <cellStyle name="Normal 107 4 7" xfId="37605" xr:uid="{00000000-0005-0000-0000-0000D6920000}"/>
    <cellStyle name="Normal 107 5" xfId="37606" xr:uid="{00000000-0005-0000-0000-0000D7920000}"/>
    <cellStyle name="Normal 107 5 2" xfId="37607" xr:uid="{00000000-0005-0000-0000-0000D8920000}"/>
    <cellStyle name="Normal 107 5 3" xfId="37608" xr:uid="{00000000-0005-0000-0000-0000D9920000}"/>
    <cellStyle name="Normal 107 5 4" xfId="37609" xr:uid="{00000000-0005-0000-0000-0000DA920000}"/>
    <cellStyle name="Normal 107 5 5" xfId="37610" xr:uid="{00000000-0005-0000-0000-0000DB920000}"/>
    <cellStyle name="Normal 107 5 6" xfId="37611" xr:uid="{00000000-0005-0000-0000-0000DC920000}"/>
    <cellStyle name="Normal 107 6" xfId="37612" xr:uid="{00000000-0005-0000-0000-0000DD920000}"/>
    <cellStyle name="Normal 107 7" xfId="37613" xr:uid="{00000000-0005-0000-0000-0000DE920000}"/>
    <cellStyle name="Normal 107 8" xfId="37614" xr:uid="{00000000-0005-0000-0000-0000DF920000}"/>
    <cellStyle name="Normal 107 9" xfId="37615" xr:uid="{00000000-0005-0000-0000-0000E0920000}"/>
    <cellStyle name="Normal 108" xfId="37616" xr:uid="{00000000-0005-0000-0000-0000E1920000}"/>
    <cellStyle name="Normal 108 10" xfId="37617" xr:uid="{00000000-0005-0000-0000-0000E2920000}"/>
    <cellStyle name="Normal 108 2" xfId="37618" xr:uid="{00000000-0005-0000-0000-0000E3920000}"/>
    <cellStyle name="Normal 108 2 2" xfId="37619" xr:uid="{00000000-0005-0000-0000-0000E4920000}"/>
    <cellStyle name="Normal 108 2 2 2" xfId="37620" xr:uid="{00000000-0005-0000-0000-0000E5920000}"/>
    <cellStyle name="Normal 108 2 2 2 2" xfId="37621" xr:uid="{00000000-0005-0000-0000-0000E6920000}"/>
    <cellStyle name="Normal 108 2 2 2 2 2" xfId="37622" xr:uid="{00000000-0005-0000-0000-0000E7920000}"/>
    <cellStyle name="Normal 108 2 2 2 2 3" xfId="37623" xr:uid="{00000000-0005-0000-0000-0000E8920000}"/>
    <cellStyle name="Normal 108 2 2 2 2 4" xfId="37624" xr:uid="{00000000-0005-0000-0000-0000E9920000}"/>
    <cellStyle name="Normal 108 2 2 2 2 5" xfId="37625" xr:uid="{00000000-0005-0000-0000-0000EA920000}"/>
    <cellStyle name="Normal 108 2 2 2 2 6" xfId="37626" xr:uid="{00000000-0005-0000-0000-0000EB920000}"/>
    <cellStyle name="Normal 108 2 2 2 3" xfId="37627" xr:uid="{00000000-0005-0000-0000-0000EC920000}"/>
    <cellStyle name="Normal 108 2 2 2 4" xfId="37628" xr:uid="{00000000-0005-0000-0000-0000ED920000}"/>
    <cellStyle name="Normal 108 2 2 2 5" xfId="37629" xr:uid="{00000000-0005-0000-0000-0000EE920000}"/>
    <cellStyle name="Normal 108 2 2 2 6" xfId="37630" xr:uid="{00000000-0005-0000-0000-0000EF920000}"/>
    <cellStyle name="Normal 108 2 2 2 7" xfId="37631" xr:uid="{00000000-0005-0000-0000-0000F0920000}"/>
    <cellStyle name="Normal 108 2 2 3" xfId="37632" xr:uid="{00000000-0005-0000-0000-0000F1920000}"/>
    <cellStyle name="Normal 108 2 2 3 2" xfId="37633" xr:uid="{00000000-0005-0000-0000-0000F2920000}"/>
    <cellStyle name="Normal 108 2 2 3 3" xfId="37634" xr:uid="{00000000-0005-0000-0000-0000F3920000}"/>
    <cellStyle name="Normal 108 2 2 3 4" xfId="37635" xr:uid="{00000000-0005-0000-0000-0000F4920000}"/>
    <cellStyle name="Normal 108 2 2 3 5" xfId="37636" xr:uid="{00000000-0005-0000-0000-0000F5920000}"/>
    <cellStyle name="Normal 108 2 2 3 6" xfId="37637" xr:uid="{00000000-0005-0000-0000-0000F6920000}"/>
    <cellStyle name="Normal 108 2 2 4" xfId="37638" xr:uid="{00000000-0005-0000-0000-0000F7920000}"/>
    <cellStyle name="Normal 108 2 2 5" xfId="37639" xr:uid="{00000000-0005-0000-0000-0000F8920000}"/>
    <cellStyle name="Normal 108 2 2 6" xfId="37640" xr:uid="{00000000-0005-0000-0000-0000F9920000}"/>
    <cellStyle name="Normal 108 2 2 7" xfId="37641" xr:uid="{00000000-0005-0000-0000-0000FA920000}"/>
    <cellStyle name="Normal 108 2 2 8" xfId="37642" xr:uid="{00000000-0005-0000-0000-0000FB920000}"/>
    <cellStyle name="Normal 108 2 3" xfId="37643" xr:uid="{00000000-0005-0000-0000-0000FC920000}"/>
    <cellStyle name="Normal 108 2 3 2" xfId="37644" xr:uid="{00000000-0005-0000-0000-0000FD920000}"/>
    <cellStyle name="Normal 108 2 3 2 2" xfId="37645" xr:uid="{00000000-0005-0000-0000-0000FE920000}"/>
    <cellStyle name="Normal 108 2 3 2 3" xfId="37646" xr:uid="{00000000-0005-0000-0000-0000FF920000}"/>
    <cellStyle name="Normal 108 2 3 2 4" xfId="37647" xr:uid="{00000000-0005-0000-0000-000000930000}"/>
    <cellStyle name="Normal 108 2 3 2 5" xfId="37648" xr:uid="{00000000-0005-0000-0000-000001930000}"/>
    <cellStyle name="Normal 108 2 3 2 6" xfId="37649" xr:uid="{00000000-0005-0000-0000-000002930000}"/>
    <cellStyle name="Normal 108 2 3 3" xfId="37650" xr:uid="{00000000-0005-0000-0000-000003930000}"/>
    <cellStyle name="Normal 108 2 3 4" xfId="37651" xr:uid="{00000000-0005-0000-0000-000004930000}"/>
    <cellStyle name="Normal 108 2 3 5" xfId="37652" xr:uid="{00000000-0005-0000-0000-000005930000}"/>
    <cellStyle name="Normal 108 2 3 6" xfId="37653" xr:uid="{00000000-0005-0000-0000-000006930000}"/>
    <cellStyle name="Normal 108 2 3 7" xfId="37654" xr:uid="{00000000-0005-0000-0000-000007930000}"/>
    <cellStyle name="Normal 108 2 4" xfId="37655" xr:uid="{00000000-0005-0000-0000-000008930000}"/>
    <cellStyle name="Normal 108 2 4 2" xfId="37656" xr:uid="{00000000-0005-0000-0000-000009930000}"/>
    <cellStyle name="Normal 108 2 4 3" xfId="37657" xr:uid="{00000000-0005-0000-0000-00000A930000}"/>
    <cellStyle name="Normal 108 2 4 4" xfId="37658" xr:uid="{00000000-0005-0000-0000-00000B930000}"/>
    <cellStyle name="Normal 108 2 4 5" xfId="37659" xr:uid="{00000000-0005-0000-0000-00000C930000}"/>
    <cellStyle name="Normal 108 2 4 6" xfId="37660" xr:uid="{00000000-0005-0000-0000-00000D930000}"/>
    <cellStyle name="Normal 108 2 5" xfId="37661" xr:uid="{00000000-0005-0000-0000-00000E930000}"/>
    <cellStyle name="Normal 108 2 6" xfId="37662" xr:uid="{00000000-0005-0000-0000-00000F930000}"/>
    <cellStyle name="Normal 108 2 7" xfId="37663" xr:uid="{00000000-0005-0000-0000-000010930000}"/>
    <cellStyle name="Normal 108 2 8" xfId="37664" xr:uid="{00000000-0005-0000-0000-000011930000}"/>
    <cellStyle name="Normal 108 2 9" xfId="37665" xr:uid="{00000000-0005-0000-0000-000012930000}"/>
    <cellStyle name="Normal 108 3" xfId="37666" xr:uid="{00000000-0005-0000-0000-000013930000}"/>
    <cellStyle name="Normal 108 3 2" xfId="37667" xr:uid="{00000000-0005-0000-0000-000014930000}"/>
    <cellStyle name="Normal 108 3 2 2" xfId="37668" xr:uid="{00000000-0005-0000-0000-000015930000}"/>
    <cellStyle name="Normal 108 3 2 2 2" xfId="37669" xr:uid="{00000000-0005-0000-0000-000016930000}"/>
    <cellStyle name="Normal 108 3 2 2 3" xfId="37670" xr:uid="{00000000-0005-0000-0000-000017930000}"/>
    <cellStyle name="Normal 108 3 2 2 4" xfId="37671" xr:uid="{00000000-0005-0000-0000-000018930000}"/>
    <cellStyle name="Normal 108 3 2 2 5" xfId="37672" xr:uid="{00000000-0005-0000-0000-000019930000}"/>
    <cellStyle name="Normal 108 3 2 2 6" xfId="37673" xr:uid="{00000000-0005-0000-0000-00001A930000}"/>
    <cellStyle name="Normal 108 3 2 3" xfId="37674" xr:uid="{00000000-0005-0000-0000-00001B930000}"/>
    <cellStyle name="Normal 108 3 2 4" xfId="37675" xr:uid="{00000000-0005-0000-0000-00001C930000}"/>
    <cellStyle name="Normal 108 3 2 5" xfId="37676" xr:uid="{00000000-0005-0000-0000-00001D930000}"/>
    <cellStyle name="Normal 108 3 2 6" xfId="37677" xr:uid="{00000000-0005-0000-0000-00001E930000}"/>
    <cellStyle name="Normal 108 3 2 7" xfId="37678" xr:uid="{00000000-0005-0000-0000-00001F930000}"/>
    <cellStyle name="Normal 108 3 3" xfId="37679" xr:uid="{00000000-0005-0000-0000-000020930000}"/>
    <cellStyle name="Normal 108 3 3 2" xfId="37680" xr:uid="{00000000-0005-0000-0000-000021930000}"/>
    <cellStyle name="Normal 108 3 3 3" xfId="37681" xr:uid="{00000000-0005-0000-0000-000022930000}"/>
    <cellStyle name="Normal 108 3 3 4" xfId="37682" xr:uid="{00000000-0005-0000-0000-000023930000}"/>
    <cellStyle name="Normal 108 3 3 5" xfId="37683" xr:uid="{00000000-0005-0000-0000-000024930000}"/>
    <cellStyle name="Normal 108 3 3 6" xfId="37684" xr:uid="{00000000-0005-0000-0000-000025930000}"/>
    <cellStyle name="Normal 108 3 4" xfId="37685" xr:uid="{00000000-0005-0000-0000-000026930000}"/>
    <cellStyle name="Normal 108 3 5" xfId="37686" xr:uid="{00000000-0005-0000-0000-000027930000}"/>
    <cellStyle name="Normal 108 3 6" xfId="37687" xr:uid="{00000000-0005-0000-0000-000028930000}"/>
    <cellStyle name="Normal 108 3 7" xfId="37688" xr:uid="{00000000-0005-0000-0000-000029930000}"/>
    <cellStyle name="Normal 108 3 8" xfId="37689" xr:uid="{00000000-0005-0000-0000-00002A930000}"/>
    <cellStyle name="Normal 108 4" xfId="37690" xr:uid="{00000000-0005-0000-0000-00002B930000}"/>
    <cellStyle name="Normal 108 4 2" xfId="37691" xr:uid="{00000000-0005-0000-0000-00002C930000}"/>
    <cellStyle name="Normal 108 4 2 2" xfId="37692" xr:uid="{00000000-0005-0000-0000-00002D930000}"/>
    <cellStyle name="Normal 108 4 2 3" xfId="37693" xr:uid="{00000000-0005-0000-0000-00002E930000}"/>
    <cellStyle name="Normal 108 4 2 4" xfId="37694" xr:uid="{00000000-0005-0000-0000-00002F930000}"/>
    <cellStyle name="Normal 108 4 2 5" xfId="37695" xr:uid="{00000000-0005-0000-0000-000030930000}"/>
    <cellStyle name="Normal 108 4 2 6" xfId="37696" xr:uid="{00000000-0005-0000-0000-000031930000}"/>
    <cellStyle name="Normal 108 4 3" xfId="37697" xr:uid="{00000000-0005-0000-0000-000032930000}"/>
    <cellStyle name="Normal 108 4 4" xfId="37698" xr:uid="{00000000-0005-0000-0000-000033930000}"/>
    <cellStyle name="Normal 108 4 5" xfId="37699" xr:uid="{00000000-0005-0000-0000-000034930000}"/>
    <cellStyle name="Normal 108 4 6" xfId="37700" xr:uid="{00000000-0005-0000-0000-000035930000}"/>
    <cellStyle name="Normal 108 4 7" xfId="37701" xr:uid="{00000000-0005-0000-0000-000036930000}"/>
    <cellStyle name="Normal 108 5" xfId="37702" xr:uid="{00000000-0005-0000-0000-000037930000}"/>
    <cellStyle name="Normal 108 5 2" xfId="37703" xr:uid="{00000000-0005-0000-0000-000038930000}"/>
    <cellStyle name="Normal 108 5 3" xfId="37704" xr:uid="{00000000-0005-0000-0000-000039930000}"/>
    <cellStyle name="Normal 108 5 4" xfId="37705" xr:uid="{00000000-0005-0000-0000-00003A930000}"/>
    <cellStyle name="Normal 108 5 5" xfId="37706" xr:uid="{00000000-0005-0000-0000-00003B930000}"/>
    <cellStyle name="Normal 108 5 6" xfId="37707" xr:uid="{00000000-0005-0000-0000-00003C930000}"/>
    <cellStyle name="Normal 108 6" xfId="37708" xr:uid="{00000000-0005-0000-0000-00003D930000}"/>
    <cellStyle name="Normal 108 7" xfId="37709" xr:uid="{00000000-0005-0000-0000-00003E930000}"/>
    <cellStyle name="Normal 108 8" xfId="37710" xr:uid="{00000000-0005-0000-0000-00003F930000}"/>
    <cellStyle name="Normal 108 9" xfId="37711" xr:uid="{00000000-0005-0000-0000-000040930000}"/>
    <cellStyle name="Normal 109" xfId="37712" xr:uid="{00000000-0005-0000-0000-000041930000}"/>
    <cellStyle name="Normal 109 10" xfId="37713" xr:uid="{00000000-0005-0000-0000-000042930000}"/>
    <cellStyle name="Normal 109 2" xfId="37714" xr:uid="{00000000-0005-0000-0000-000043930000}"/>
    <cellStyle name="Normal 109 2 2" xfId="37715" xr:uid="{00000000-0005-0000-0000-000044930000}"/>
    <cellStyle name="Normal 109 2 2 2" xfId="37716" xr:uid="{00000000-0005-0000-0000-000045930000}"/>
    <cellStyle name="Normal 109 2 2 2 2" xfId="37717" xr:uid="{00000000-0005-0000-0000-000046930000}"/>
    <cellStyle name="Normal 109 2 2 2 2 2" xfId="37718" xr:uid="{00000000-0005-0000-0000-000047930000}"/>
    <cellStyle name="Normal 109 2 2 2 2 3" xfId="37719" xr:uid="{00000000-0005-0000-0000-000048930000}"/>
    <cellStyle name="Normal 109 2 2 2 2 4" xfId="37720" xr:uid="{00000000-0005-0000-0000-000049930000}"/>
    <cellStyle name="Normal 109 2 2 2 2 5" xfId="37721" xr:uid="{00000000-0005-0000-0000-00004A930000}"/>
    <cellStyle name="Normal 109 2 2 2 2 6" xfId="37722" xr:uid="{00000000-0005-0000-0000-00004B930000}"/>
    <cellStyle name="Normal 109 2 2 2 3" xfId="37723" xr:uid="{00000000-0005-0000-0000-00004C930000}"/>
    <cellStyle name="Normal 109 2 2 2 4" xfId="37724" xr:uid="{00000000-0005-0000-0000-00004D930000}"/>
    <cellStyle name="Normal 109 2 2 2 5" xfId="37725" xr:uid="{00000000-0005-0000-0000-00004E930000}"/>
    <cellStyle name="Normal 109 2 2 2 6" xfId="37726" xr:uid="{00000000-0005-0000-0000-00004F930000}"/>
    <cellStyle name="Normal 109 2 2 2 7" xfId="37727" xr:uid="{00000000-0005-0000-0000-000050930000}"/>
    <cellStyle name="Normal 109 2 2 3" xfId="37728" xr:uid="{00000000-0005-0000-0000-000051930000}"/>
    <cellStyle name="Normal 109 2 2 3 2" xfId="37729" xr:uid="{00000000-0005-0000-0000-000052930000}"/>
    <cellStyle name="Normal 109 2 2 3 3" xfId="37730" xr:uid="{00000000-0005-0000-0000-000053930000}"/>
    <cellStyle name="Normal 109 2 2 3 4" xfId="37731" xr:uid="{00000000-0005-0000-0000-000054930000}"/>
    <cellStyle name="Normal 109 2 2 3 5" xfId="37732" xr:uid="{00000000-0005-0000-0000-000055930000}"/>
    <cellStyle name="Normal 109 2 2 3 6" xfId="37733" xr:uid="{00000000-0005-0000-0000-000056930000}"/>
    <cellStyle name="Normal 109 2 2 4" xfId="37734" xr:uid="{00000000-0005-0000-0000-000057930000}"/>
    <cellStyle name="Normal 109 2 2 5" xfId="37735" xr:uid="{00000000-0005-0000-0000-000058930000}"/>
    <cellStyle name="Normal 109 2 2 6" xfId="37736" xr:uid="{00000000-0005-0000-0000-000059930000}"/>
    <cellStyle name="Normal 109 2 2 7" xfId="37737" xr:uid="{00000000-0005-0000-0000-00005A930000}"/>
    <cellStyle name="Normal 109 2 2 8" xfId="37738" xr:uid="{00000000-0005-0000-0000-00005B930000}"/>
    <cellStyle name="Normal 109 2 3" xfId="37739" xr:uid="{00000000-0005-0000-0000-00005C930000}"/>
    <cellStyle name="Normal 109 2 3 2" xfId="37740" xr:uid="{00000000-0005-0000-0000-00005D930000}"/>
    <cellStyle name="Normal 109 2 3 2 2" xfId="37741" xr:uid="{00000000-0005-0000-0000-00005E930000}"/>
    <cellStyle name="Normal 109 2 3 2 3" xfId="37742" xr:uid="{00000000-0005-0000-0000-00005F930000}"/>
    <cellStyle name="Normal 109 2 3 2 4" xfId="37743" xr:uid="{00000000-0005-0000-0000-000060930000}"/>
    <cellStyle name="Normal 109 2 3 2 5" xfId="37744" xr:uid="{00000000-0005-0000-0000-000061930000}"/>
    <cellStyle name="Normal 109 2 3 2 6" xfId="37745" xr:uid="{00000000-0005-0000-0000-000062930000}"/>
    <cellStyle name="Normal 109 2 3 3" xfId="37746" xr:uid="{00000000-0005-0000-0000-000063930000}"/>
    <cellStyle name="Normal 109 2 3 4" xfId="37747" xr:uid="{00000000-0005-0000-0000-000064930000}"/>
    <cellStyle name="Normal 109 2 3 5" xfId="37748" xr:uid="{00000000-0005-0000-0000-000065930000}"/>
    <cellStyle name="Normal 109 2 3 6" xfId="37749" xr:uid="{00000000-0005-0000-0000-000066930000}"/>
    <cellStyle name="Normal 109 2 3 7" xfId="37750" xr:uid="{00000000-0005-0000-0000-000067930000}"/>
    <cellStyle name="Normal 109 2 4" xfId="37751" xr:uid="{00000000-0005-0000-0000-000068930000}"/>
    <cellStyle name="Normal 109 2 4 2" xfId="37752" xr:uid="{00000000-0005-0000-0000-000069930000}"/>
    <cellStyle name="Normal 109 2 4 3" xfId="37753" xr:uid="{00000000-0005-0000-0000-00006A930000}"/>
    <cellStyle name="Normal 109 2 4 4" xfId="37754" xr:uid="{00000000-0005-0000-0000-00006B930000}"/>
    <cellStyle name="Normal 109 2 4 5" xfId="37755" xr:uid="{00000000-0005-0000-0000-00006C930000}"/>
    <cellStyle name="Normal 109 2 4 6" xfId="37756" xr:uid="{00000000-0005-0000-0000-00006D930000}"/>
    <cellStyle name="Normal 109 2 5" xfId="37757" xr:uid="{00000000-0005-0000-0000-00006E930000}"/>
    <cellStyle name="Normal 109 2 6" xfId="37758" xr:uid="{00000000-0005-0000-0000-00006F930000}"/>
    <cellStyle name="Normal 109 2 7" xfId="37759" xr:uid="{00000000-0005-0000-0000-000070930000}"/>
    <cellStyle name="Normal 109 2 8" xfId="37760" xr:uid="{00000000-0005-0000-0000-000071930000}"/>
    <cellStyle name="Normal 109 2 9" xfId="37761" xr:uid="{00000000-0005-0000-0000-000072930000}"/>
    <cellStyle name="Normal 109 3" xfId="37762" xr:uid="{00000000-0005-0000-0000-000073930000}"/>
    <cellStyle name="Normal 109 3 2" xfId="37763" xr:uid="{00000000-0005-0000-0000-000074930000}"/>
    <cellStyle name="Normal 109 3 2 2" xfId="37764" xr:uid="{00000000-0005-0000-0000-000075930000}"/>
    <cellStyle name="Normal 109 3 2 2 2" xfId="37765" xr:uid="{00000000-0005-0000-0000-000076930000}"/>
    <cellStyle name="Normal 109 3 2 2 3" xfId="37766" xr:uid="{00000000-0005-0000-0000-000077930000}"/>
    <cellStyle name="Normal 109 3 2 2 4" xfId="37767" xr:uid="{00000000-0005-0000-0000-000078930000}"/>
    <cellStyle name="Normal 109 3 2 2 5" xfId="37768" xr:uid="{00000000-0005-0000-0000-000079930000}"/>
    <cellStyle name="Normal 109 3 2 2 6" xfId="37769" xr:uid="{00000000-0005-0000-0000-00007A930000}"/>
    <cellStyle name="Normal 109 3 2 3" xfId="37770" xr:uid="{00000000-0005-0000-0000-00007B930000}"/>
    <cellStyle name="Normal 109 3 2 4" xfId="37771" xr:uid="{00000000-0005-0000-0000-00007C930000}"/>
    <cellStyle name="Normal 109 3 2 5" xfId="37772" xr:uid="{00000000-0005-0000-0000-00007D930000}"/>
    <cellStyle name="Normal 109 3 2 6" xfId="37773" xr:uid="{00000000-0005-0000-0000-00007E930000}"/>
    <cellStyle name="Normal 109 3 2 7" xfId="37774" xr:uid="{00000000-0005-0000-0000-00007F930000}"/>
    <cellStyle name="Normal 109 3 3" xfId="37775" xr:uid="{00000000-0005-0000-0000-000080930000}"/>
    <cellStyle name="Normal 109 3 3 2" xfId="37776" xr:uid="{00000000-0005-0000-0000-000081930000}"/>
    <cellStyle name="Normal 109 3 3 3" xfId="37777" xr:uid="{00000000-0005-0000-0000-000082930000}"/>
    <cellStyle name="Normal 109 3 3 4" xfId="37778" xr:uid="{00000000-0005-0000-0000-000083930000}"/>
    <cellStyle name="Normal 109 3 3 5" xfId="37779" xr:uid="{00000000-0005-0000-0000-000084930000}"/>
    <cellStyle name="Normal 109 3 3 6" xfId="37780" xr:uid="{00000000-0005-0000-0000-000085930000}"/>
    <cellStyle name="Normal 109 3 4" xfId="37781" xr:uid="{00000000-0005-0000-0000-000086930000}"/>
    <cellStyle name="Normal 109 3 5" xfId="37782" xr:uid="{00000000-0005-0000-0000-000087930000}"/>
    <cellStyle name="Normal 109 3 6" xfId="37783" xr:uid="{00000000-0005-0000-0000-000088930000}"/>
    <cellStyle name="Normal 109 3 7" xfId="37784" xr:uid="{00000000-0005-0000-0000-000089930000}"/>
    <cellStyle name="Normal 109 3 8" xfId="37785" xr:uid="{00000000-0005-0000-0000-00008A930000}"/>
    <cellStyle name="Normal 109 4" xfId="37786" xr:uid="{00000000-0005-0000-0000-00008B930000}"/>
    <cellStyle name="Normal 109 4 2" xfId="37787" xr:uid="{00000000-0005-0000-0000-00008C930000}"/>
    <cellStyle name="Normal 109 4 2 2" xfId="37788" xr:uid="{00000000-0005-0000-0000-00008D930000}"/>
    <cellStyle name="Normal 109 4 2 3" xfId="37789" xr:uid="{00000000-0005-0000-0000-00008E930000}"/>
    <cellStyle name="Normal 109 4 2 4" xfId="37790" xr:uid="{00000000-0005-0000-0000-00008F930000}"/>
    <cellStyle name="Normal 109 4 2 5" xfId="37791" xr:uid="{00000000-0005-0000-0000-000090930000}"/>
    <cellStyle name="Normal 109 4 2 6" xfId="37792" xr:uid="{00000000-0005-0000-0000-000091930000}"/>
    <cellStyle name="Normal 109 4 3" xfId="37793" xr:uid="{00000000-0005-0000-0000-000092930000}"/>
    <cellStyle name="Normal 109 4 4" xfId="37794" xr:uid="{00000000-0005-0000-0000-000093930000}"/>
    <cellStyle name="Normal 109 4 5" xfId="37795" xr:uid="{00000000-0005-0000-0000-000094930000}"/>
    <cellStyle name="Normal 109 4 6" xfId="37796" xr:uid="{00000000-0005-0000-0000-000095930000}"/>
    <cellStyle name="Normal 109 4 7" xfId="37797" xr:uid="{00000000-0005-0000-0000-000096930000}"/>
    <cellStyle name="Normal 109 5" xfId="37798" xr:uid="{00000000-0005-0000-0000-000097930000}"/>
    <cellStyle name="Normal 109 5 2" xfId="37799" xr:uid="{00000000-0005-0000-0000-000098930000}"/>
    <cellStyle name="Normal 109 5 3" xfId="37800" xr:uid="{00000000-0005-0000-0000-000099930000}"/>
    <cellStyle name="Normal 109 5 4" xfId="37801" xr:uid="{00000000-0005-0000-0000-00009A930000}"/>
    <cellStyle name="Normal 109 5 5" xfId="37802" xr:uid="{00000000-0005-0000-0000-00009B930000}"/>
    <cellStyle name="Normal 109 5 6" xfId="37803" xr:uid="{00000000-0005-0000-0000-00009C930000}"/>
    <cellStyle name="Normal 109 6" xfId="37804" xr:uid="{00000000-0005-0000-0000-00009D930000}"/>
    <cellStyle name="Normal 109 7" xfId="37805" xr:uid="{00000000-0005-0000-0000-00009E930000}"/>
    <cellStyle name="Normal 109 8" xfId="37806" xr:uid="{00000000-0005-0000-0000-00009F930000}"/>
    <cellStyle name="Normal 109 9" xfId="37807" xr:uid="{00000000-0005-0000-0000-0000A0930000}"/>
    <cellStyle name="Normal 11" xfId="37808" xr:uid="{00000000-0005-0000-0000-0000A1930000}"/>
    <cellStyle name="Normal 110" xfId="37809" xr:uid="{00000000-0005-0000-0000-0000A2930000}"/>
    <cellStyle name="Normal 110 10" xfId="37810" xr:uid="{00000000-0005-0000-0000-0000A3930000}"/>
    <cellStyle name="Normal 110 2" xfId="37811" xr:uid="{00000000-0005-0000-0000-0000A4930000}"/>
    <cellStyle name="Normal 110 2 2" xfId="37812" xr:uid="{00000000-0005-0000-0000-0000A5930000}"/>
    <cellStyle name="Normal 110 2 2 2" xfId="37813" xr:uid="{00000000-0005-0000-0000-0000A6930000}"/>
    <cellStyle name="Normal 110 2 2 2 2" xfId="37814" xr:uid="{00000000-0005-0000-0000-0000A7930000}"/>
    <cellStyle name="Normal 110 2 2 2 2 2" xfId="37815" xr:uid="{00000000-0005-0000-0000-0000A8930000}"/>
    <cellStyle name="Normal 110 2 2 2 2 3" xfId="37816" xr:uid="{00000000-0005-0000-0000-0000A9930000}"/>
    <cellStyle name="Normal 110 2 2 2 2 4" xfId="37817" xr:uid="{00000000-0005-0000-0000-0000AA930000}"/>
    <cellStyle name="Normal 110 2 2 2 2 5" xfId="37818" xr:uid="{00000000-0005-0000-0000-0000AB930000}"/>
    <cellStyle name="Normal 110 2 2 2 2 6" xfId="37819" xr:uid="{00000000-0005-0000-0000-0000AC930000}"/>
    <cellStyle name="Normal 110 2 2 2 3" xfId="37820" xr:uid="{00000000-0005-0000-0000-0000AD930000}"/>
    <cellStyle name="Normal 110 2 2 2 4" xfId="37821" xr:uid="{00000000-0005-0000-0000-0000AE930000}"/>
    <cellStyle name="Normal 110 2 2 2 5" xfId="37822" xr:uid="{00000000-0005-0000-0000-0000AF930000}"/>
    <cellStyle name="Normal 110 2 2 2 6" xfId="37823" xr:uid="{00000000-0005-0000-0000-0000B0930000}"/>
    <cellStyle name="Normal 110 2 2 2 7" xfId="37824" xr:uid="{00000000-0005-0000-0000-0000B1930000}"/>
    <cellStyle name="Normal 110 2 2 3" xfId="37825" xr:uid="{00000000-0005-0000-0000-0000B2930000}"/>
    <cellStyle name="Normal 110 2 2 3 2" xfId="37826" xr:uid="{00000000-0005-0000-0000-0000B3930000}"/>
    <cellStyle name="Normal 110 2 2 3 3" xfId="37827" xr:uid="{00000000-0005-0000-0000-0000B4930000}"/>
    <cellStyle name="Normal 110 2 2 3 4" xfId="37828" xr:uid="{00000000-0005-0000-0000-0000B5930000}"/>
    <cellStyle name="Normal 110 2 2 3 5" xfId="37829" xr:uid="{00000000-0005-0000-0000-0000B6930000}"/>
    <cellStyle name="Normal 110 2 2 3 6" xfId="37830" xr:uid="{00000000-0005-0000-0000-0000B7930000}"/>
    <cellStyle name="Normal 110 2 2 4" xfId="37831" xr:uid="{00000000-0005-0000-0000-0000B8930000}"/>
    <cellStyle name="Normal 110 2 2 5" xfId="37832" xr:uid="{00000000-0005-0000-0000-0000B9930000}"/>
    <cellStyle name="Normal 110 2 2 6" xfId="37833" xr:uid="{00000000-0005-0000-0000-0000BA930000}"/>
    <cellStyle name="Normal 110 2 2 7" xfId="37834" xr:uid="{00000000-0005-0000-0000-0000BB930000}"/>
    <cellStyle name="Normal 110 2 2 8" xfId="37835" xr:uid="{00000000-0005-0000-0000-0000BC930000}"/>
    <cellStyle name="Normal 110 2 3" xfId="37836" xr:uid="{00000000-0005-0000-0000-0000BD930000}"/>
    <cellStyle name="Normal 110 2 3 2" xfId="37837" xr:uid="{00000000-0005-0000-0000-0000BE930000}"/>
    <cellStyle name="Normal 110 2 3 2 2" xfId="37838" xr:uid="{00000000-0005-0000-0000-0000BF930000}"/>
    <cellStyle name="Normal 110 2 3 2 3" xfId="37839" xr:uid="{00000000-0005-0000-0000-0000C0930000}"/>
    <cellStyle name="Normal 110 2 3 2 4" xfId="37840" xr:uid="{00000000-0005-0000-0000-0000C1930000}"/>
    <cellStyle name="Normal 110 2 3 2 5" xfId="37841" xr:uid="{00000000-0005-0000-0000-0000C2930000}"/>
    <cellStyle name="Normal 110 2 3 2 6" xfId="37842" xr:uid="{00000000-0005-0000-0000-0000C3930000}"/>
    <cellStyle name="Normal 110 2 3 3" xfId="37843" xr:uid="{00000000-0005-0000-0000-0000C4930000}"/>
    <cellStyle name="Normal 110 2 3 4" xfId="37844" xr:uid="{00000000-0005-0000-0000-0000C5930000}"/>
    <cellStyle name="Normal 110 2 3 5" xfId="37845" xr:uid="{00000000-0005-0000-0000-0000C6930000}"/>
    <cellStyle name="Normal 110 2 3 6" xfId="37846" xr:uid="{00000000-0005-0000-0000-0000C7930000}"/>
    <cellStyle name="Normal 110 2 3 7" xfId="37847" xr:uid="{00000000-0005-0000-0000-0000C8930000}"/>
    <cellStyle name="Normal 110 2 4" xfId="37848" xr:uid="{00000000-0005-0000-0000-0000C9930000}"/>
    <cellStyle name="Normal 110 2 4 2" xfId="37849" xr:uid="{00000000-0005-0000-0000-0000CA930000}"/>
    <cellStyle name="Normal 110 2 4 3" xfId="37850" xr:uid="{00000000-0005-0000-0000-0000CB930000}"/>
    <cellStyle name="Normal 110 2 4 4" xfId="37851" xr:uid="{00000000-0005-0000-0000-0000CC930000}"/>
    <cellStyle name="Normal 110 2 4 5" xfId="37852" xr:uid="{00000000-0005-0000-0000-0000CD930000}"/>
    <cellStyle name="Normal 110 2 4 6" xfId="37853" xr:uid="{00000000-0005-0000-0000-0000CE930000}"/>
    <cellStyle name="Normal 110 2 5" xfId="37854" xr:uid="{00000000-0005-0000-0000-0000CF930000}"/>
    <cellStyle name="Normal 110 2 6" xfId="37855" xr:uid="{00000000-0005-0000-0000-0000D0930000}"/>
    <cellStyle name="Normal 110 2 7" xfId="37856" xr:uid="{00000000-0005-0000-0000-0000D1930000}"/>
    <cellStyle name="Normal 110 2 8" xfId="37857" xr:uid="{00000000-0005-0000-0000-0000D2930000}"/>
    <cellStyle name="Normal 110 2 9" xfId="37858" xr:uid="{00000000-0005-0000-0000-0000D3930000}"/>
    <cellStyle name="Normal 110 3" xfId="37859" xr:uid="{00000000-0005-0000-0000-0000D4930000}"/>
    <cellStyle name="Normal 110 3 2" xfId="37860" xr:uid="{00000000-0005-0000-0000-0000D5930000}"/>
    <cellStyle name="Normal 110 3 2 2" xfId="37861" xr:uid="{00000000-0005-0000-0000-0000D6930000}"/>
    <cellStyle name="Normal 110 3 2 2 2" xfId="37862" xr:uid="{00000000-0005-0000-0000-0000D7930000}"/>
    <cellStyle name="Normal 110 3 2 2 3" xfId="37863" xr:uid="{00000000-0005-0000-0000-0000D8930000}"/>
    <cellStyle name="Normal 110 3 2 2 4" xfId="37864" xr:uid="{00000000-0005-0000-0000-0000D9930000}"/>
    <cellStyle name="Normal 110 3 2 2 5" xfId="37865" xr:uid="{00000000-0005-0000-0000-0000DA930000}"/>
    <cellStyle name="Normal 110 3 2 2 6" xfId="37866" xr:uid="{00000000-0005-0000-0000-0000DB930000}"/>
    <cellStyle name="Normal 110 3 2 3" xfId="37867" xr:uid="{00000000-0005-0000-0000-0000DC930000}"/>
    <cellStyle name="Normal 110 3 2 4" xfId="37868" xr:uid="{00000000-0005-0000-0000-0000DD930000}"/>
    <cellStyle name="Normal 110 3 2 5" xfId="37869" xr:uid="{00000000-0005-0000-0000-0000DE930000}"/>
    <cellStyle name="Normal 110 3 2 6" xfId="37870" xr:uid="{00000000-0005-0000-0000-0000DF930000}"/>
    <cellStyle name="Normal 110 3 2 7" xfId="37871" xr:uid="{00000000-0005-0000-0000-0000E0930000}"/>
    <cellStyle name="Normal 110 3 3" xfId="37872" xr:uid="{00000000-0005-0000-0000-0000E1930000}"/>
    <cellStyle name="Normal 110 3 3 2" xfId="37873" xr:uid="{00000000-0005-0000-0000-0000E2930000}"/>
    <cellStyle name="Normal 110 3 3 3" xfId="37874" xr:uid="{00000000-0005-0000-0000-0000E3930000}"/>
    <cellStyle name="Normal 110 3 3 4" xfId="37875" xr:uid="{00000000-0005-0000-0000-0000E4930000}"/>
    <cellStyle name="Normal 110 3 3 5" xfId="37876" xr:uid="{00000000-0005-0000-0000-0000E5930000}"/>
    <cellStyle name="Normal 110 3 3 6" xfId="37877" xr:uid="{00000000-0005-0000-0000-0000E6930000}"/>
    <cellStyle name="Normal 110 3 4" xfId="37878" xr:uid="{00000000-0005-0000-0000-0000E7930000}"/>
    <cellStyle name="Normal 110 3 5" xfId="37879" xr:uid="{00000000-0005-0000-0000-0000E8930000}"/>
    <cellStyle name="Normal 110 3 6" xfId="37880" xr:uid="{00000000-0005-0000-0000-0000E9930000}"/>
    <cellStyle name="Normal 110 3 7" xfId="37881" xr:uid="{00000000-0005-0000-0000-0000EA930000}"/>
    <cellStyle name="Normal 110 3 8" xfId="37882" xr:uid="{00000000-0005-0000-0000-0000EB930000}"/>
    <cellStyle name="Normal 110 4" xfId="37883" xr:uid="{00000000-0005-0000-0000-0000EC930000}"/>
    <cellStyle name="Normal 110 4 2" xfId="37884" xr:uid="{00000000-0005-0000-0000-0000ED930000}"/>
    <cellStyle name="Normal 110 4 2 2" xfId="37885" xr:uid="{00000000-0005-0000-0000-0000EE930000}"/>
    <cellStyle name="Normal 110 4 2 3" xfId="37886" xr:uid="{00000000-0005-0000-0000-0000EF930000}"/>
    <cellStyle name="Normal 110 4 2 4" xfId="37887" xr:uid="{00000000-0005-0000-0000-0000F0930000}"/>
    <cellStyle name="Normal 110 4 2 5" xfId="37888" xr:uid="{00000000-0005-0000-0000-0000F1930000}"/>
    <cellStyle name="Normal 110 4 2 6" xfId="37889" xr:uid="{00000000-0005-0000-0000-0000F2930000}"/>
    <cellStyle name="Normal 110 4 3" xfId="37890" xr:uid="{00000000-0005-0000-0000-0000F3930000}"/>
    <cellStyle name="Normal 110 4 4" xfId="37891" xr:uid="{00000000-0005-0000-0000-0000F4930000}"/>
    <cellStyle name="Normal 110 4 5" xfId="37892" xr:uid="{00000000-0005-0000-0000-0000F5930000}"/>
    <cellStyle name="Normal 110 4 6" xfId="37893" xr:uid="{00000000-0005-0000-0000-0000F6930000}"/>
    <cellStyle name="Normal 110 4 7" xfId="37894" xr:uid="{00000000-0005-0000-0000-0000F7930000}"/>
    <cellStyle name="Normal 110 5" xfId="37895" xr:uid="{00000000-0005-0000-0000-0000F8930000}"/>
    <cellStyle name="Normal 110 5 2" xfId="37896" xr:uid="{00000000-0005-0000-0000-0000F9930000}"/>
    <cellStyle name="Normal 110 5 3" xfId="37897" xr:uid="{00000000-0005-0000-0000-0000FA930000}"/>
    <cellStyle name="Normal 110 5 4" xfId="37898" xr:uid="{00000000-0005-0000-0000-0000FB930000}"/>
    <cellStyle name="Normal 110 5 5" xfId="37899" xr:uid="{00000000-0005-0000-0000-0000FC930000}"/>
    <cellStyle name="Normal 110 5 6" xfId="37900" xr:uid="{00000000-0005-0000-0000-0000FD930000}"/>
    <cellStyle name="Normal 110 6" xfId="37901" xr:uid="{00000000-0005-0000-0000-0000FE930000}"/>
    <cellStyle name="Normal 110 7" xfId="37902" xr:uid="{00000000-0005-0000-0000-0000FF930000}"/>
    <cellStyle name="Normal 110 8" xfId="37903" xr:uid="{00000000-0005-0000-0000-000000940000}"/>
    <cellStyle name="Normal 110 9" xfId="37904" xr:uid="{00000000-0005-0000-0000-000001940000}"/>
    <cellStyle name="Normal 111" xfId="37905" xr:uid="{00000000-0005-0000-0000-000002940000}"/>
    <cellStyle name="Normal 112" xfId="37906" xr:uid="{00000000-0005-0000-0000-000003940000}"/>
    <cellStyle name="Normal 113" xfId="37907" xr:uid="{00000000-0005-0000-0000-000004940000}"/>
    <cellStyle name="Normal 114" xfId="37908" xr:uid="{00000000-0005-0000-0000-000005940000}"/>
    <cellStyle name="Normal 115" xfId="37909" xr:uid="{00000000-0005-0000-0000-000006940000}"/>
    <cellStyle name="Normal 116" xfId="37910" xr:uid="{00000000-0005-0000-0000-000007940000}"/>
    <cellStyle name="Normal 116 10" xfId="37911" xr:uid="{00000000-0005-0000-0000-000008940000}"/>
    <cellStyle name="Normal 116 2" xfId="37912" xr:uid="{00000000-0005-0000-0000-000009940000}"/>
    <cellStyle name="Normal 116 2 2" xfId="37913" xr:uid="{00000000-0005-0000-0000-00000A940000}"/>
    <cellStyle name="Normal 116 2 2 2" xfId="37914" xr:uid="{00000000-0005-0000-0000-00000B940000}"/>
    <cellStyle name="Normal 116 2 2 2 2" xfId="37915" xr:uid="{00000000-0005-0000-0000-00000C940000}"/>
    <cellStyle name="Normal 116 2 2 2 2 2" xfId="37916" xr:uid="{00000000-0005-0000-0000-00000D940000}"/>
    <cellStyle name="Normal 116 2 2 2 2 3" xfId="37917" xr:uid="{00000000-0005-0000-0000-00000E940000}"/>
    <cellStyle name="Normal 116 2 2 2 2 4" xfId="37918" xr:uid="{00000000-0005-0000-0000-00000F940000}"/>
    <cellStyle name="Normal 116 2 2 2 2 5" xfId="37919" xr:uid="{00000000-0005-0000-0000-000010940000}"/>
    <cellStyle name="Normal 116 2 2 2 2 6" xfId="37920" xr:uid="{00000000-0005-0000-0000-000011940000}"/>
    <cellStyle name="Normal 116 2 2 2 3" xfId="37921" xr:uid="{00000000-0005-0000-0000-000012940000}"/>
    <cellStyle name="Normal 116 2 2 2 4" xfId="37922" xr:uid="{00000000-0005-0000-0000-000013940000}"/>
    <cellStyle name="Normal 116 2 2 2 5" xfId="37923" xr:uid="{00000000-0005-0000-0000-000014940000}"/>
    <cellStyle name="Normal 116 2 2 2 6" xfId="37924" xr:uid="{00000000-0005-0000-0000-000015940000}"/>
    <cellStyle name="Normal 116 2 2 2 7" xfId="37925" xr:uid="{00000000-0005-0000-0000-000016940000}"/>
    <cellStyle name="Normal 116 2 2 3" xfId="37926" xr:uid="{00000000-0005-0000-0000-000017940000}"/>
    <cellStyle name="Normal 116 2 2 3 2" xfId="37927" xr:uid="{00000000-0005-0000-0000-000018940000}"/>
    <cellStyle name="Normal 116 2 2 3 3" xfId="37928" xr:uid="{00000000-0005-0000-0000-000019940000}"/>
    <cellStyle name="Normal 116 2 2 3 4" xfId="37929" xr:uid="{00000000-0005-0000-0000-00001A940000}"/>
    <cellStyle name="Normal 116 2 2 3 5" xfId="37930" xr:uid="{00000000-0005-0000-0000-00001B940000}"/>
    <cellStyle name="Normal 116 2 2 3 6" xfId="37931" xr:uid="{00000000-0005-0000-0000-00001C940000}"/>
    <cellStyle name="Normal 116 2 2 4" xfId="37932" xr:uid="{00000000-0005-0000-0000-00001D940000}"/>
    <cellStyle name="Normal 116 2 2 5" xfId="37933" xr:uid="{00000000-0005-0000-0000-00001E940000}"/>
    <cellStyle name="Normal 116 2 2 6" xfId="37934" xr:uid="{00000000-0005-0000-0000-00001F940000}"/>
    <cellStyle name="Normal 116 2 2 7" xfId="37935" xr:uid="{00000000-0005-0000-0000-000020940000}"/>
    <cellStyle name="Normal 116 2 2 8" xfId="37936" xr:uid="{00000000-0005-0000-0000-000021940000}"/>
    <cellStyle name="Normal 116 2 3" xfId="37937" xr:uid="{00000000-0005-0000-0000-000022940000}"/>
    <cellStyle name="Normal 116 2 3 2" xfId="37938" xr:uid="{00000000-0005-0000-0000-000023940000}"/>
    <cellStyle name="Normal 116 2 3 2 2" xfId="37939" xr:uid="{00000000-0005-0000-0000-000024940000}"/>
    <cellStyle name="Normal 116 2 3 2 3" xfId="37940" xr:uid="{00000000-0005-0000-0000-000025940000}"/>
    <cellStyle name="Normal 116 2 3 2 4" xfId="37941" xr:uid="{00000000-0005-0000-0000-000026940000}"/>
    <cellStyle name="Normal 116 2 3 2 5" xfId="37942" xr:uid="{00000000-0005-0000-0000-000027940000}"/>
    <cellStyle name="Normal 116 2 3 2 6" xfId="37943" xr:uid="{00000000-0005-0000-0000-000028940000}"/>
    <cellStyle name="Normal 116 2 3 3" xfId="37944" xr:uid="{00000000-0005-0000-0000-000029940000}"/>
    <cellStyle name="Normal 116 2 3 4" xfId="37945" xr:uid="{00000000-0005-0000-0000-00002A940000}"/>
    <cellStyle name="Normal 116 2 3 5" xfId="37946" xr:uid="{00000000-0005-0000-0000-00002B940000}"/>
    <cellStyle name="Normal 116 2 3 6" xfId="37947" xr:uid="{00000000-0005-0000-0000-00002C940000}"/>
    <cellStyle name="Normal 116 2 3 7" xfId="37948" xr:uid="{00000000-0005-0000-0000-00002D940000}"/>
    <cellStyle name="Normal 116 2 4" xfId="37949" xr:uid="{00000000-0005-0000-0000-00002E940000}"/>
    <cellStyle name="Normal 116 2 4 2" xfId="37950" xr:uid="{00000000-0005-0000-0000-00002F940000}"/>
    <cellStyle name="Normal 116 2 4 3" xfId="37951" xr:uid="{00000000-0005-0000-0000-000030940000}"/>
    <cellStyle name="Normal 116 2 4 4" xfId="37952" xr:uid="{00000000-0005-0000-0000-000031940000}"/>
    <cellStyle name="Normal 116 2 4 5" xfId="37953" xr:uid="{00000000-0005-0000-0000-000032940000}"/>
    <cellStyle name="Normal 116 2 4 6" xfId="37954" xr:uid="{00000000-0005-0000-0000-000033940000}"/>
    <cellStyle name="Normal 116 2 5" xfId="37955" xr:uid="{00000000-0005-0000-0000-000034940000}"/>
    <cellStyle name="Normal 116 2 6" xfId="37956" xr:uid="{00000000-0005-0000-0000-000035940000}"/>
    <cellStyle name="Normal 116 2 7" xfId="37957" xr:uid="{00000000-0005-0000-0000-000036940000}"/>
    <cellStyle name="Normal 116 2 8" xfId="37958" xr:uid="{00000000-0005-0000-0000-000037940000}"/>
    <cellStyle name="Normal 116 2 9" xfId="37959" xr:uid="{00000000-0005-0000-0000-000038940000}"/>
    <cellStyle name="Normal 116 3" xfId="37960" xr:uid="{00000000-0005-0000-0000-000039940000}"/>
    <cellStyle name="Normal 116 3 2" xfId="37961" xr:uid="{00000000-0005-0000-0000-00003A940000}"/>
    <cellStyle name="Normal 116 3 2 2" xfId="37962" xr:uid="{00000000-0005-0000-0000-00003B940000}"/>
    <cellStyle name="Normal 116 3 2 2 2" xfId="37963" xr:uid="{00000000-0005-0000-0000-00003C940000}"/>
    <cellStyle name="Normal 116 3 2 2 3" xfId="37964" xr:uid="{00000000-0005-0000-0000-00003D940000}"/>
    <cellStyle name="Normal 116 3 2 2 4" xfId="37965" xr:uid="{00000000-0005-0000-0000-00003E940000}"/>
    <cellStyle name="Normal 116 3 2 2 5" xfId="37966" xr:uid="{00000000-0005-0000-0000-00003F940000}"/>
    <cellStyle name="Normal 116 3 2 2 6" xfId="37967" xr:uid="{00000000-0005-0000-0000-000040940000}"/>
    <cellStyle name="Normal 116 3 2 3" xfId="37968" xr:uid="{00000000-0005-0000-0000-000041940000}"/>
    <cellStyle name="Normal 116 3 2 4" xfId="37969" xr:uid="{00000000-0005-0000-0000-000042940000}"/>
    <cellStyle name="Normal 116 3 2 5" xfId="37970" xr:uid="{00000000-0005-0000-0000-000043940000}"/>
    <cellStyle name="Normal 116 3 2 6" xfId="37971" xr:uid="{00000000-0005-0000-0000-000044940000}"/>
    <cellStyle name="Normal 116 3 2 7" xfId="37972" xr:uid="{00000000-0005-0000-0000-000045940000}"/>
    <cellStyle name="Normal 116 3 3" xfId="37973" xr:uid="{00000000-0005-0000-0000-000046940000}"/>
    <cellStyle name="Normal 116 3 3 2" xfId="37974" xr:uid="{00000000-0005-0000-0000-000047940000}"/>
    <cellStyle name="Normal 116 3 3 3" xfId="37975" xr:uid="{00000000-0005-0000-0000-000048940000}"/>
    <cellStyle name="Normal 116 3 3 4" xfId="37976" xr:uid="{00000000-0005-0000-0000-000049940000}"/>
    <cellStyle name="Normal 116 3 3 5" xfId="37977" xr:uid="{00000000-0005-0000-0000-00004A940000}"/>
    <cellStyle name="Normal 116 3 3 6" xfId="37978" xr:uid="{00000000-0005-0000-0000-00004B940000}"/>
    <cellStyle name="Normal 116 3 4" xfId="37979" xr:uid="{00000000-0005-0000-0000-00004C940000}"/>
    <cellStyle name="Normal 116 3 5" xfId="37980" xr:uid="{00000000-0005-0000-0000-00004D940000}"/>
    <cellStyle name="Normal 116 3 6" xfId="37981" xr:uid="{00000000-0005-0000-0000-00004E940000}"/>
    <cellStyle name="Normal 116 3 7" xfId="37982" xr:uid="{00000000-0005-0000-0000-00004F940000}"/>
    <cellStyle name="Normal 116 3 8" xfId="37983" xr:uid="{00000000-0005-0000-0000-000050940000}"/>
    <cellStyle name="Normal 116 4" xfId="37984" xr:uid="{00000000-0005-0000-0000-000051940000}"/>
    <cellStyle name="Normal 116 4 2" xfId="37985" xr:uid="{00000000-0005-0000-0000-000052940000}"/>
    <cellStyle name="Normal 116 4 2 2" xfId="37986" xr:uid="{00000000-0005-0000-0000-000053940000}"/>
    <cellStyle name="Normal 116 4 2 3" xfId="37987" xr:uid="{00000000-0005-0000-0000-000054940000}"/>
    <cellStyle name="Normal 116 4 2 4" xfId="37988" xr:uid="{00000000-0005-0000-0000-000055940000}"/>
    <cellStyle name="Normal 116 4 2 5" xfId="37989" xr:uid="{00000000-0005-0000-0000-000056940000}"/>
    <cellStyle name="Normal 116 4 2 6" xfId="37990" xr:uid="{00000000-0005-0000-0000-000057940000}"/>
    <cellStyle name="Normal 116 4 3" xfId="37991" xr:uid="{00000000-0005-0000-0000-000058940000}"/>
    <cellStyle name="Normal 116 4 4" xfId="37992" xr:uid="{00000000-0005-0000-0000-000059940000}"/>
    <cellStyle name="Normal 116 4 5" xfId="37993" xr:uid="{00000000-0005-0000-0000-00005A940000}"/>
    <cellStyle name="Normal 116 4 6" xfId="37994" xr:uid="{00000000-0005-0000-0000-00005B940000}"/>
    <cellStyle name="Normal 116 4 7" xfId="37995" xr:uid="{00000000-0005-0000-0000-00005C940000}"/>
    <cellStyle name="Normal 116 5" xfId="37996" xr:uid="{00000000-0005-0000-0000-00005D940000}"/>
    <cellStyle name="Normal 116 5 2" xfId="37997" xr:uid="{00000000-0005-0000-0000-00005E940000}"/>
    <cellStyle name="Normal 116 5 3" xfId="37998" xr:uid="{00000000-0005-0000-0000-00005F940000}"/>
    <cellStyle name="Normal 116 5 4" xfId="37999" xr:uid="{00000000-0005-0000-0000-000060940000}"/>
    <cellStyle name="Normal 116 5 5" xfId="38000" xr:uid="{00000000-0005-0000-0000-000061940000}"/>
    <cellStyle name="Normal 116 5 6" xfId="38001" xr:uid="{00000000-0005-0000-0000-000062940000}"/>
    <cellStyle name="Normal 116 6" xfId="38002" xr:uid="{00000000-0005-0000-0000-000063940000}"/>
    <cellStyle name="Normal 116 7" xfId="38003" xr:uid="{00000000-0005-0000-0000-000064940000}"/>
    <cellStyle name="Normal 116 8" xfId="38004" xr:uid="{00000000-0005-0000-0000-000065940000}"/>
    <cellStyle name="Normal 116 9" xfId="38005" xr:uid="{00000000-0005-0000-0000-000066940000}"/>
    <cellStyle name="Normal 117" xfId="38006" xr:uid="{00000000-0005-0000-0000-000067940000}"/>
    <cellStyle name="Normal 117 10" xfId="38007" xr:uid="{00000000-0005-0000-0000-000068940000}"/>
    <cellStyle name="Normal 117 2" xfId="38008" xr:uid="{00000000-0005-0000-0000-000069940000}"/>
    <cellStyle name="Normal 117 2 2" xfId="38009" xr:uid="{00000000-0005-0000-0000-00006A940000}"/>
    <cellStyle name="Normal 117 2 2 2" xfId="38010" xr:uid="{00000000-0005-0000-0000-00006B940000}"/>
    <cellStyle name="Normal 117 2 2 2 2" xfId="38011" xr:uid="{00000000-0005-0000-0000-00006C940000}"/>
    <cellStyle name="Normal 117 2 2 2 2 2" xfId="38012" xr:uid="{00000000-0005-0000-0000-00006D940000}"/>
    <cellStyle name="Normal 117 2 2 2 2 3" xfId="38013" xr:uid="{00000000-0005-0000-0000-00006E940000}"/>
    <cellStyle name="Normal 117 2 2 2 2 4" xfId="38014" xr:uid="{00000000-0005-0000-0000-00006F940000}"/>
    <cellStyle name="Normal 117 2 2 2 2 5" xfId="38015" xr:uid="{00000000-0005-0000-0000-000070940000}"/>
    <cellStyle name="Normal 117 2 2 2 2 6" xfId="38016" xr:uid="{00000000-0005-0000-0000-000071940000}"/>
    <cellStyle name="Normal 117 2 2 2 3" xfId="38017" xr:uid="{00000000-0005-0000-0000-000072940000}"/>
    <cellStyle name="Normal 117 2 2 2 4" xfId="38018" xr:uid="{00000000-0005-0000-0000-000073940000}"/>
    <cellStyle name="Normal 117 2 2 2 5" xfId="38019" xr:uid="{00000000-0005-0000-0000-000074940000}"/>
    <cellStyle name="Normal 117 2 2 2 6" xfId="38020" xr:uid="{00000000-0005-0000-0000-000075940000}"/>
    <cellStyle name="Normal 117 2 2 2 7" xfId="38021" xr:uid="{00000000-0005-0000-0000-000076940000}"/>
    <cellStyle name="Normal 117 2 2 3" xfId="38022" xr:uid="{00000000-0005-0000-0000-000077940000}"/>
    <cellStyle name="Normal 117 2 2 3 2" xfId="38023" xr:uid="{00000000-0005-0000-0000-000078940000}"/>
    <cellStyle name="Normal 117 2 2 3 3" xfId="38024" xr:uid="{00000000-0005-0000-0000-000079940000}"/>
    <cellStyle name="Normal 117 2 2 3 4" xfId="38025" xr:uid="{00000000-0005-0000-0000-00007A940000}"/>
    <cellStyle name="Normal 117 2 2 3 5" xfId="38026" xr:uid="{00000000-0005-0000-0000-00007B940000}"/>
    <cellStyle name="Normal 117 2 2 3 6" xfId="38027" xr:uid="{00000000-0005-0000-0000-00007C940000}"/>
    <cellStyle name="Normal 117 2 2 4" xfId="38028" xr:uid="{00000000-0005-0000-0000-00007D940000}"/>
    <cellStyle name="Normal 117 2 2 5" xfId="38029" xr:uid="{00000000-0005-0000-0000-00007E940000}"/>
    <cellStyle name="Normal 117 2 2 6" xfId="38030" xr:uid="{00000000-0005-0000-0000-00007F940000}"/>
    <cellStyle name="Normal 117 2 2 7" xfId="38031" xr:uid="{00000000-0005-0000-0000-000080940000}"/>
    <cellStyle name="Normal 117 2 2 8" xfId="38032" xr:uid="{00000000-0005-0000-0000-000081940000}"/>
    <cellStyle name="Normal 117 2 3" xfId="38033" xr:uid="{00000000-0005-0000-0000-000082940000}"/>
    <cellStyle name="Normal 117 2 3 2" xfId="38034" xr:uid="{00000000-0005-0000-0000-000083940000}"/>
    <cellStyle name="Normal 117 2 3 2 2" xfId="38035" xr:uid="{00000000-0005-0000-0000-000084940000}"/>
    <cellStyle name="Normal 117 2 3 2 3" xfId="38036" xr:uid="{00000000-0005-0000-0000-000085940000}"/>
    <cellStyle name="Normal 117 2 3 2 4" xfId="38037" xr:uid="{00000000-0005-0000-0000-000086940000}"/>
    <cellStyle name="Normal 117 2 3 2 5" xfId="38038" xr:uid="{00000000-0005-0000-0000-000087940000}"/>
    <cellStyle name="Normal 117 2 3 2 6" xfId="38039" xr:uid="{00000000-0005-0000-0000-000088940000}"/>
    <cellStyle name="Normal 117 2 3 3" xfId="38040" xr:uid="{00000000-0005-0000-0000-000089940000}"/>
    <cellStyle name="Normal 117 2 3 4" xfId="38041" xr:uid="{00000000-0005-0000-0000-00008A940000}"/>
    <cellStyle name="Normal 117 2 3 5" xfId="38042" xr:uid="{00000000-0005-0000-0000-00008B940000}"/>
    <cellStyle name="Normal 117 2 3 6" xfId="38043" xr:uid="{00000000-0005-0000-0000-00008C940000}"/>
    <cellStyle name="Normal 117 2 3 7" xfId="38044" xr:uid="{00000000-0005-0000-0000-00008D940000}"/>
    <cellStyle name="Normal 117 2 4" xfId="38045" xr:uid="{00000000-0005-0000-0000-00008E940000}"/>
    <cellStyle name="Normal 117 2 4 2" xfId="38046" xr:uid="{00000000-0005-0000-0000-00008F940000}"/>
    <cellStyle name="Normal 117 2 4 3" xfId="38047" xr:uid="{00000000-0005-0000-0000-000090940000}"/>
    <cellStyle name="Normal 117 2 4 4" xfId="38048" xr:uid="{00000000-0005-0000-0000-000091940000}"/>
    <cellStyle name="Normal 117 2 4 5" xfId="38049" xr:uid="{00000000-0005-0000-0000-000092940000}"/>
    <cellStyle name="Normal 117 2 4 6" xfId="38050" xr:uid="{00000000-0005-0000-0000-000093940000}"/>
    <cellStyle name="Normal 117 2 5" xfId="38051" xr:uid="{00000000-0005-0000-0000-000094940000}"/>
    <cellStyle name="Normal 117 2 6" xfId="38052" xr:uid="{00000000-0005-0000-0000-000095940000}"/>
    <cellStyle name="Normal 117 2 7" xfId="38053" xr:uid="{00000000-0005-0000-0000-000096940000}"/>
    <cellStyle name="Normal 117 2 8" xfId="38054" xr:uid="{00000000-0005-0000-0000-000097940000}"/>
    <cellStyle name="Normal 117 2 9" xfId="38055" xr:uid="{00000000-0005-0000-0000-000098940000}"/>
    <cellStyle name="Normal 117 3" xfId="38056" xr:uid="{00000000-0005-0000-0000-000099940000}"/>
    <cellStyle name="Normal 117 3 2" xfId="38057" xr:uid="{00000000-0005-0000-0000-00009A940000}"/>
    <cellStyle name="Normal 117 3 2 2" xfId="38058" xr:uid="{00000000-0005-0000-0000-00009B940000}"/>
    <cellStyle name="Normal 117 3 2 2 2" xfId="38059" xr:uid="{00000000-0005-0000-0000-00009C940000}"/>
    <cellStyle name="Normal 117 3 2 2 3" xfId="38060" xr:uid="{00000000-0005-0000-0000-00009D940000}"/>
    <cellStyle name="Normal 117 3 2 2 4" xfId="38061" xr:uid="{00000000-0005-0000-0000-00009E940000}"/>
    <cellStyle name="Normal 117 3 2 2 5" xfId="38062" xr:uid="{00000000-0005-0000-0000-00009F940000}"/>
    <cellStyle name="Normal 117 3 2 2 6" xfId="38063" xr:uid="{00000000-0005-0000-0000-0000A0940000}"/>
    <cellStyle name="Normal 117 3 2 3" xfId="38064" xr:uid="{00000000-0005-0000-0000-0000A1940000}"/>
    <cellStyle name="Normal 117 3 2 4" xfId="38065" xr:uid="{00000000-0005-0000-0000-0000A2940000}"/>
    <cellStyle name="Normal 117 3 2 5" xfId="38066" xr:uid="{00000000-0005-0000-0000-0000A3940000}"/>
    <cellStyle name="Normal 117 3 2 6" xfId="38067" xr:uid="{00000000-0005-0000-0000-0000A4940000}"/>
    <cellStyle name="Normal 117 3 2 7" xfId="38068" xr:uid="{00000000-0005-0000-0000-0000A5940000}"/>
    <cellStyle name="Normal 117 3 3" xfId="38069" xr:uid="{00000000-0005-0000-0000-0000A6940000}"/>
    <cellStyle name="Normal 117 3 3 2" xfId="38070" xr:uid="{00000000-0005-0000-0000-0000A7940000}"/>
    <cellStyle name="Normal 117 3 3 3" xfId="38071" xr:uid="{00000000-0005-0000-0000-0000A8940000}"/>
    <cellStyle name="Normal 117 3 3 4" xfId="38072" xr:uid="{00000000-0005-0000-0000-0000A9940000}"/>
    <cellStyle name="Normal 117 3 3 5" xfId="38073" xr:uid="{00000000-0005-0000-0000-0000AA940000}"/>
    <cellStyle name="Normal 117 3 3 6" xfId="38074" xr:uid="{00000000-0005-0000-0000-0000AB940000}"/>
    <cellStyle name="Normal 117 3 4" xfId="38075" xr:uid="{00000000-0005-0000-0000-0000AC940000}"/>
    <cellStyle name="Normal 117 3 5" xfId="38076" xr:uid="{00000000-0005-0000-0000-0000AD940000}"/>
    <cellStyle name="Normal 117 3 6" xfId="38077" xr:uid="{00000000-0005-0000-0000-0000AE940000}"/>
    <cellStyle name="Normal 117 3 7" xfId="38078" xr:uid="{00000000-0005-0000-0000-0000AF940000}"/>
    <cellStyle name="Normal 117 3 8" xfId="38079" xr:uid="{00000000-0005-0000-0000-0000B0940000}"/>
    <cellStyle name="Normal 117 4" xfId="38080" xr:uid="{00000000-0005-0000-0000-0000B1940000}"/>
    <cellStyle name="Normal 117 4 2" xfId="38081" xr:uid="{00000000-0005-0000-0000-0000B2940000}"/>
    <cellStyle name="Normal 117 4 2 2" xfId="38082" xr:uid="{00000000-0005-0000-0000-0000B3940000}"/>
    <cellStyle name="Normal 117 4 2 3" xfId="38083" xr:uid="{00000000-0005-0000-0000-0000B4940000}"/>
    <cellStyle name="Normal 117 4 2 4" xfId="38084" xr:uid="{00000000-0005-0000-0000-0000B5940000}"/>
    <cellStyle name="Normal 117 4 2 5" xfId="38085" xr:uid="{00000000-0005-0000-0000-0000B6940000}"/>
    <cellStyle name="Normal 117 4 2 6" xfId="38086" xr:uid="{00000000-0005-0000-0000-0000B7940000}"/>
    <cellStyle name="Normal 117 4 3" xfId="38087" xr:uid="{00000000-0005-0000-0000-0000B8940000}"/>
    <cellStyle name="Normal 117 4 4" xfId="38088" xr:uid="{00000000-0005-0000-0000-0000B9940000}"/>
    <cellStyle name="Normal 117 4 5" xfId="38089" xr:uid="{00000000-0005-0000-0000-0000BA940000}"/>
    <cellStyle name="Normal 117 4 6" xfId="38090" xr:uid="{00000000-0005-0000-0000-0000BB940000}"/>
    <cellStyle name="Normal 117 4 7" xfId="38091" xr:uid="{00000000-0005-0000-0000-0000BC940000}"/>
    <cellStyle name="Normal 117 5" xfId="38092" xr:uid="{00000000-0005-0000-0000-0000BD940000}"/>
    <cellStyle name="Normal 117 5 2" xfId="38093" xr:uid="{00000000-0005-0000-0000-0000BE940000}"/>
    <cellStyle name="Normal 117 5 3" xfId="38094" xr:uid="{00000000-0005-0000-0000-0000BF940000}"/>
    <cellStyle name="Normal 117 5 4" xfId="38095" xr:uid="{00000000-0005-0000-0000-0000C0940000}"/>
    <cellStyle name="Normal 117 5 5" xfId="38096" xr:uid="{00000000-0005-0000-0000-0000C1940000}"/>
    <cellStyle name="Normal 117 5 6" xfId="38097" xr:uid="{00000000-0005-0000-0000-0000C2940000}"/>
    <cellStyle name="Normal 117 6" xfId="38098" xr:uid="{00000000-0005-0000-0000-0000C3940000}"/>
    <cellStyle name="Normal 117 7" xfId="38099" xr:uid="{00000000-0005-0000-0000-0000C4940000}"/>
    <cellStyle name="Normal 117 8" xfId="38100" xr:uid="{00000000-0005-0000-0000-0000C5940000}"/>
    <cellStyle name="Normal 117 9" xfId="38101" xr:uid="{00000000-0005-0000-0000-0000C6940000}"/>
    <cellStyle name="Normal 118" xfId="38102" xr:uid="{00000000-0005-0000-0000-0000C7940000}"/>
    <cellStyle name="Normal 118 10" xfId="38103" xr:uid="{00000000-0005-0000-0000-0000C8940000}"/>
    <cellStyle name="Normal 118 2" xfId="38104" xr:uid="{00000000-0005-0000-0000-0000C9940000}"/>
    <cellStyle name="Normal 118 2 2" xfId="38105" xr:uid="{00000000-0005-0000-0000-0000CA940000}"/>
    <cellStyle name="Normal 118 2 2 2" xfId="38106" xr:uid="{00000000-0005-0000-0000-0000CB940000}"/>
    <cellStyle name="Normal 118 2 2 2 2" xfId="38107" xr:uid="{00000000-0005-0000-0000-0000CC940000}"/>
    <cellStyle name="Normal 118 2 2 2 2 2" xfId="38108" xr:uid="{00000000-0005-0000-0000-0000CD940000}"/>
    <cellStyle name="Normal 118 2 2 2 2 3" xfId="38109" xr:uid="{00000000-0005-0000-0000-0000CE940000}"/>
    <cellStyle name="Normal 118 2 2 2 2 4" xfId="38110" xr:uid="{00000000-0005-0000-0000-0000CF940000}"/>
    <cellStyle name="Normal 118 2 2 2 2 5" xfId="38111" xr:uid="{00000000-0005-0000-0000-0000D0940000}"/>
    <cellStyle name="Normal 118 2 2 2 2 6" xfId="38112" xr:uid="{00000000-0005-0000-0000-0000D1940000}"/>
    <cellStyle name="Normal 118 2 2 2 3" xfId="38113" xr:uid="{00000000-0005-0000-0000-0000D2940000}"/>
    <cellStyle name="Normal 118 2 2 2 4" xfId="38114" xr:uid="{00000000-0005-0000-0000-0000D3940000}"/>
    <cellStyle name="Normal 118 2 2 2 5" xfId="38115" xr:uid="{00000000-0005-0000-0000-0000D4940000}"/>
    <cellStyle name="Normal 118 2 2 2 6" xfId="38116" xr:uid="{00000000-0005-0000-0000-0000D5940000}"/>
    <cellStyle name="Normal 118 2 2 2 7" xfId="38117" xr:uid="{00000000-0005-0000-0000-0000D6940000}"/>
    <cellStyle name="Normal 118 2 2 3" xfId="38118" xr:uid="{00000000-0005-0000-0000-0000D7940000}"/>
    <cellStyle name="Normal 118 2 2 3 2" xfId="38119" xr:uid="{00000000-0005-0000-0000-0000D8940000}"/>
    <cellStyle name="Normal 118 2 2 3 3" xfId="38120" xr:uid="{00000000-0005-0000-0000-0000D9940000}"/>
    <cellStyle name="Normal 118 2 2 3 4" xfId="38121" xr:uid="{00000000-0005-0000-0000-0000DA940000}"/>
    <cellStyle name="Normal 118 2 2 3 5" xfId="38122" xr:uid="{00000000-0005-0000-0000-0000DB940000}"/>
    <cellStyle name="Normal 118 2 2 3 6" xfId="38123" xr:uid="{00000000-0005-0000-0000-0000DC940000}"/>
    <cellStyle name="Normal 118 2 2 4" xfId="38124" xr:uid="{00000000-0005-0000-0000-0000DD940000}"/>
    <cellStyle name="Normal 118 2 2 5" xfId="38125" xr:uid="{00000000-0005-0000-0000-0000DE940000}"/>
    <cellStyle name="Normal 118 2 2 6" xfId="38126" xr:uid="{00000000-0005-0000-0000-0000DF940000}"/>
    <cellStyle name="Normal 118 2 2 7" xfId="38127" xr:uid="{00000000-0005-0000-0000-0000E0940000}"/>
    <cellStyle name="Normal 118 2 2 8" xfId="38128" xr:uid="{00000000-0005-0000-0000-0000E1940000}"/>
    <cellStyle name="Normal 118 2 3" xfId="38129" xr:uid="{00000000-0005-0000-0000-0000E2940000}"/>
    <cellStyle name="Normal 118 2 3 2" xfId="38130" xr:uid="{00000000-0005-0000-0000-0000E3940000}"/>
    <cellStyle name="Normal 118 2 3 2 2" xfId="38131" xr:uid="{00000000-0005-0000-0000-0000E4940000}"/>
    <cellStyle name="Normal 118 2 3 2 3" xfId="38132" xr:uid="{00000000-0005-0000-0000-0000E5940000}"/>
    <cellStyle name="Normal 118 2 3 2 4" xfId="38133" xr:uid="{00000000-0005-0000-0000-0000E6940000}"/>
    <cellStyle name="Normal 118 2 3 2 5" xfId="38134" xr:uid="{00000000-0005-0000-0000-0000E7940000}"/>
    <cellStyle name="Normal 118 2 3 2 6" xfId="38135" xr:uid="{00000000-0005-0000-0000-0000E8940000}"/>
    <cellStyle name="Normal 118 2 3 3" xfId="38136" xr:uid="{00000000-0005-0000-0000-0000E9940000}"/>
    <cellStyle name="Normal 118 2 3 4" xfId="38137" xr:uid="{00000000-0005-0000-0000-0000EA940000}"/>
    <cellStyle name="Normal 118 2 3 5" xfId="38138" xr:uid="{00000000-0005-0000-0000-0000EB940000}"/>
    <cellStyle name="Normal 118 2 3 6" xfId="38139" xr:uid="{00000000-0005-0000-0000-0000EC940000}"/>
    <cellStyle name="Normal 118 2 3 7" xfId="38140" xr:uid="{00000000-0005-0000-0000-0000ED940000}"/>
    <cellStyle name="Normal 118 2 4" xfId="38141" xr:uid="{00000000-0005-0000-0000-0000EE940000}"/>
    <cellStyle name="Normal 118 2 4 2" xfId="38142" xr:uid="{00000000-0005-0000-0000-0000EF940000}"/>
    <cellStyle name="Normal 118 2 4 3" xfId="38143" xr:uid="{00000000-0005-0000-0000-0000F0940000}"/>
    <cellStyle name="Normal 118 2 4 4" xfId="38144" xr:uid="{00000000-0005-0000-0000-0000F1940000}"/>
    <cellStyle name="Normal 118 2 4 5" xfId="38145" xr:uid="{00000000-0005-0000-0000-0000F2940000}"/>
    <cellStyle name="Normal 118 2 4 6" xfId="38146" xr:uid="{00000000-0005-0000-0000-0000F3940000}"/>
    <cellStyle name="Normal 118 2 5" xfId="38147" xr:uid="{00000000-0005-0000-0000-0000F4940000}"/>
    <cellStyle name="Normal 118 2 6" xfId="38148" xr:uid="{00000000-0005-0000-0000-0000F5940000}"/>
    <cellStyle name="Normal 118 2 7" xfId="38149" xr:uid="{00000000-0005-0000-0000-0000F6940000}"/>
    <cellStyle name="Normal 118 2 8" xfId="38150" xr:uid="{00000000-0005-0000-0000-0000F7940000}"/>
    <cellStyle name="Normal 118 2 9" xfId="38151" xr:uid="{00000000-0005-0000-0000-0000F8940000}"/>
    <cellStyle name="Normal 118 3" xfId="38152" xr:uid="{00000000-0005-0000-0000-0000F9940000}"/>
    <cellStyle name="Normal 118 3 2" xfId="38153" xr:uid="{00000000-0005-0000-0000-0000FA940000}"/>
    <cellStyle name="Normal 118 3 2 2" xfId="38154" xr:uid="{00000000-0005-0000-0000-0000FB940000}"/>
    <cellStyle name="Normal 118 3 2 2 2" xfId="38155" xr:uid="{00000000-0005-0000-0000-0000FC940000}"/>
    <cellStyle name="Normal 118 3 2 2 3" xfId="38156" xr:uid="{00000000-0005-0000-0000-0000FD940000}"/>
    <cellStyle name="Normal 118 3 2 2 4" xfId="38157" xr:uid="{00000000-0005-0000-0000-0000FE940000}"/>
    <cellStyle name="Normal 118 3 2 2 5" xfId="38158" xr:uid="{00000000-0005-0000-0000-0000FF940000}"/>
    <cellStyle name="Normal 118 3 2 2 6" xfId="38159" xr:uid="{00000000-0005-0000-0000-000000950000}"/>
    <cellStyle name="Normal 118 3 2 3" xfId="38160" xr:uid="{00000000-0005-0000-0000-000001950000}"/>
    <cellStyle name="Normal 118 3 2 4" xfId="38161" xr:uid="{00000000-0005-0000-0000-000002950000}"/>
    <cellStyle name="Normal 118 3 2 5" xfId="38162" xr:uid="{00000000-0005-0000-0000-000003950000}"/>
    <cellStyle name="Normal 118 3 2 6" xfId="38163" xr:uid="{00000000-0005-0000-0000-000004950000}"/>
    <cellStyle name="Normal 118 3 2 7" xfId="38164" xr:uid="{00000000-0005-0000-0000-000005950000}"/>
    <cellStyle name="Normal 118 3 3" xfId="38165" xr:uid="{00000000-0005-0000-0000-000006950000}"/>
    <cellStyle name="Normal 118 3 3 2" xfId="38166" xr:uid="{00000000-0005-0000-0000-000007950000}"/>
    <cellStyle name="Normal 118 3 3 3" xfId="38167" xr:uid="{00000000-0005-0000-0000-000008950000}"/>
    <cellStyle name="Normal 118 3 3 4" xfId="38168" xr:uid="{00000000-0005-0000-0000-000009950000}"/>
    <cellStyle name="Normal 118 3 3 5" xfId="38169" xr:uid="{00000000-0005-0000-0000-00000A950000}"/>
    <cellStyle name="Normal 118 3 3 6" xfId="38170" xr:uid="{00000000-0005-0000-0000-00000B950000}"/>
    <cellStyle name="Normal 118 3 4" xfId="38171" xr:uid="{00000000-0005-0000-0000-00000C950000}"/>
    <cellStyle name="Normal 118 3 5" xfId="38172" xr:uid="{00000000-0005-0000-0000-00000D950000}"/>
    <cellStyle name="Normal 118 3 6" xfId="38173" xr:uid="{00000000-0005-0000-0000-00000E950000}"/>
    <cellStyle name="Normal 118 3 7" xfId="38174" xr:uid="{00000000-0005-0000-0000-00000F950000}"/>
    <cellStyle name="Normal 118 3 8" xfId="38175" xr:uid="{00000000-0005-0000-0000-000010950000}"/>
    <cellStyle name="Normal 118 4" xfId="38176" xr:uid="{00000000-0005-0000-0000-000011950000}"/>
    <cellStyle name="Normal 118 4 2" xfId="38177" xr:uid="{00000000-0005-0000-0000-000012950000}"/>
    <cellStyle name="Normal 118 4 2 2" xfId="38178" xr:uid="{00000000-0005-0000-0000-000013950000}"/>
    <cellStyle name="Normal 118 4 2 3" xfId="38179" xr:uid="{00000000-0005-0000-0000-000014950000}"/>
    <cellStyle name="Normal 118 4 2 4" xfId="38180" xr:uid="{00000000-0005-0000-0000-000015950000}"/>
    <cellStyle name="Normal 118 4 2 5" xfId="38181" xr:uid="{00000000-0005-0000-0000-000016950000}"/>
    <cellStyle name="Normal 118 4 2 6" xfId="38182" xr:uid="{00000000-0005-0000-0000-000017950000}"/>
    <cellStyle name="Normal 118 4 3" xfId="38183" xr:uid="{00000000-0005-0000-0000-000018950000}"/>
    <cellStyle name="Normal 118 4 4" xfId="38184" xr:uid="{00000000-0005-0000-0000-000019950000}"/>
    <cellStyle name="Normal 118 4 5" xfId="38185" xr:uid="{00000000-0005-0000-0000-00001A950000}"/>
    <cellStyle name="Normal 118 4 6" xfId="38186" xr:uid="{00000000-0005-0000-0000-00001B950000}"/>
    <cellStyle name="Normal 118 4 7" xfId="38187" xr:uid="{00000000-0005-0000-0000-00001C950000}"/>
    <cellStyle name="Normal 118 5" xfId="38188" xr:uid="{00000000-0005-0000-0000-00001D950000}"/>
    <cellStyle name="Normal 118 5 2" xfId="38189" xr:uid="{00000000-0005-0000-0000-00001E950000}"/>
    <cellStyle name="Normal 118 5 3" xfId="38190" xr:uid="{00000000-0005-0000-0000-00001F950000}"/>
    <cellStyle name="Normal 118 5 4" xfId="38191" xr:uid="{00000000-0005-0000-0000-000020950000}"/>
    <cellStyle name="Normal 118 5 5" xfId="38192" xr:uid="{00000000-0005-0000-0000-000021950000}"/>
    <cellStyle name="Normal 118 5 6" xfId="38193" xr:uid="{00000000-0005-0000-0000-000022950000}"/>
    <cellStyle name="Normal 118 6" xfId="38194" xr:uid="{00000000-0005-0000-0000-000023950000}"/>
    <cellStyle name="Normal 118 7" xfId="38195" xr:uid="{00000000-0005-0000-0000-000024950000}"/>
    <cellStyle name="Normal 118 8" xfId="38196" xr:uid="{00000000-0005-0000-0000-000025950000}"/>
    <cellStyle name="Normal 118 9" xfId="38197" xr:uid="{00000000-0005-0000-0000-000026950000}"/>
    <cellStyle name="Normal 119" xfId="38198" xr:uid="{00000000-0005-0000-0000-000027950000}"/>
    <cellStyle name="Normal 119 2" xfId="38199" xr:uid="{00000000-0005-0000-0000-000028950000}"/>
    <cellStyle name="Normal 119 2 2" xfId="38200" xr:uid="{00000000-0005-0000-0000-000029950000}"/>
    <cellStyle name="Normal 119 2 2 2" xfId="38201" xr:uid="{00000000-0005-0000-0000-00002A950000}"/>
    <cellStyle name="Normal 119 2 2 2 2" xfId="38202" xr:uid="{00000000-0005-0000-0000-00002B950000}"/>
    <cellStyle name="Normal 119 2 2 2 3" xfId="38203" xr:uid="{00000000-0005-0000-0000-00002C950000}"/>
    <cellStyle name="Normal 119 2 2 2 4" xfId="38204" xr:uid="{00000000-0005-0000-0000-00002D950000}"/>
    <cellStyle name="Normal 119 2 2 2 5" xfId="38205" xr:uid="{00000000-0005-0000-0000-00002E950000}"/>
    <cellStyle name="Normal 119 2 2 2 6" xfId="38206" xr:uid="{00000000-0005-0000-0000-00002F950000}"/>
    <cellStyle name="Normal 119 2 2 3" xfId="38207" xr:uid="{00000000-0005-0000-0000-000030950000}"/>
    <cellStyle name="Normal 119 2 2 4" xfId="38208" xr:uid="{00000000-0005-0000-0000-000031950000}"/>
    <cellStyle name="Normal 119 2 2 5" xfId="38209" xr:uid="{00000000-0005-0000-0000-000032950000}"/>
    <cellStyle name="Normal 119 2 2 6" xfId="38210" xr:uid="{00000000-0005-0000-0000-000033950000}"/>
    <cellStyle name="Normal 119 2 2 7" xfId="38211" xr:uid="{00000000-0005-0000-0000-000034950000}"/>
    <cellStyle name="Normal 119 2 3" xfId="38212" xr:uid="{00000000-0005-0000-0000-000035950000}"/>
    <cellStyle name="Normal 119 2 3 2" xfId="38213" xr:uid="{00000000-0005-0000-0000-000036950000}"/>
    <cellStyle name="Normal 119 2 3 3" xfId="38214" xr:uid="{00000000-0005-0000-0000-000037950000}"/>
    <cellStyle name="Normal 119 2 3 4" xfId="38215" xr:uid="{00000000-0005-0000-0000-000038950000}"/>
    <cellStyle name="Normal 119 2 3 5" xfId="38216" xr:uid="{00000000-0005-0000-0000-000039950000}"/>
    <cellStyle name="Normal 119 2 3 6" xfId="38217" xr:uid="{00000000-0005-0000-0000-00003A950000}"/>
    <cellStyle name="Normal 119 2 4" xfId="38218" xr:uid="{00000000-0005-0000-0000-00003B950000}"/>
    <cellStyle name="Normal 119 2 5" xfId="38219" xr:uid="{00000000-0005-0000-0000-00003C950000}"/>
    <cellStyle name="Normal 119 2 6" xfId="38220" xr:uid="{00000000-0005-0000-0000-00003D950000}"/>
    <cellStyle name="Normal 119 2 7" xfId="38221" xr:uid="{00000000-0005-0000-0000-00003E950000}"/>
    <cellStyle name="Normal 119 2 8" xfId="38222" xr:uid="{00000000-0005-0000-0000-00003F950000}"/>
    <cellStyle name="Normal 119 3" xfId="38223" xr:uid="{00000000-0005-0000-0000-000040950000}"/>
    <cellStyle name="Normal 119 3 2" xfId="38224" xr:uid="{00000000-0005-0000-0000-000041950000}"/>
    <cellStyle name="Normal 119 3 2 2" xfId="38225" xr:uid="{00000000-0005-0000-0000-000042950000}"/>
    <cellStyle name="Normal 119 3 2 3" xfId="38226" xr:uid="{00000000-0005-0000-0000-000043950000}"/>
    <cellStyle name="Normal 119 3 2 4" xfId="38227" xr:uid="{00000000-0005-0000-0000-000044950000}"/>
    <cellStyle name="Normal 119 3 2 5" xfId="38228" xr:uid="{00000000-0005-0000-0000-000045950000}"/>
    <cellStyle name="Normal 119 3 2 6" xfId="38229" xr:uid="{00000000-0005-0000-0000-000046950000}"/>
    <cellStyle name="Normal 119 3 3" xfId="38230" xr:uid="{00000000-0005-0000-0000-000047950000}"/>
    <cellStyle name="Normal 119 3 4" xfId="38231" xr:uid="{00000000-0005-0000-0000-000048950000}"/>
    <cellStyle name="Normal 119 3 5" xfId="38232" xr:uid="{00000000-0005-0000-0000-000049950000}"/>
    <cellStyle name="Normal 119 3 6" xfId="38233" xr:uid="{00000000-0005-0000-0000-00004A950000}"/>
    <cellStyle name="Normal 119 3 7" xfId="38234" xr:uid="{00000000-0005-0000-0000-00004B950000}"/>
    <cellStyle name="Normal 119 4" xfId="38235" xr:uid="{00000000-0005-0000-0000-00004C950000}"/>
    <cellStyle name="Normal 119 4 2" xfId="38236" xr:uid="{00000000-0005-0000-0000-00004D950000}"/>
    <cellStyle name="Normal 119 4 3" xfId="38237" xr:uid="{00000000-0005-0000-0000-00004E950000}"/>
    <cellStyle name="Normal 119 4 4" xfId="38238" xr:uid="{00000000-0005-0000-0000-00004F950000}"/>
    <cellStyle name="Normal 119 4 5" xfId="38239" xr:uid="{00000000-0005-0000-0000-000050950000}"/>
    <cellStyle name="Normal 119 4 6" xfId="38240" xr:uid="{00000000-0005-0000-0000-000051950000}"/>
    <cellStyle name="Normal 119 5" xfId="38241" xr:uid="{00000000-0005-0000-0000-000052950000}"/>
    <cellStyle name="Normal 119 6" xfId="38242" xr:uid="{00000000-0005-0000-0000-000053950000}"/>
    <cellStyle name="Normal 119 7" xfId="38243" xr:uid="{00000000-0005-0000-0000-000054950000}"/>
    <cellStyle name="Normal 119 8" xfId="38244" xr:uid="{00000000-0005-0000-0000-000055950000}"/>
    <cellStyle name="Normal 119 9" xfId="38245" xr:uid="{00000000-0005-0000-0000-000056950000}"/>
    <cellStyle name="Normal 12" xfId="38246" xr:uid="{00000000-0005-0000-0000-000057950000}"/>
    <cellStyle name="Normal 120" xfId="38247" xr:uid="{00000000-0005-0000-0000-000058950000}"/>
    <cellStyle name="Normal 120 2" xfId="38248" xr:uid="{00000000-0005-0000-0000-000059950000}"/>
    <cellStyle name="Normal 120 2 2" xfId="38249" xr:uid="{00000000-0005-0000-0000-00005A950000}"/>
    <cellStyle name="Normal 120 2 2 2" xfId="38250" xr:uid="{00000000-0005-0000-0000-00005B950000}"/>
    <cellStyle name="Normal 120 2 2 2 2" xfId="38251" xr:uid="{00000000-0005-0000-0000-00005C950000}"/>
    <cellStyle name="Normal 120 2 2 2 3" xfId="38252" xr:uid="{00000000-0005-0000-0000-00005D950000}"/>
    <cellStyle name="Normal 120 2 2 2 4" xfId="38253" xr:uid="{00000000-0005-0000-0000-00005E950000}"/>
    <cellStyle name="Normal 120 2 2 2 5" xfId="38254" xr:uid="{00000000-0005-0000-0000-00005F950000}"/>
    <cellStyle name="Normal 120 2 2 2 6" xfId="38255" xr:uid="{00000000-0005-0000-0000-000060950000}"/>
    <cellStyle name="Normal 120 2 2 3" xfId="38256" xr:uid="{00000000-0005-0000-0000-000061950000}"/>
    <cellStyle name="Normal 120 2 2 4" xfId="38257" xr:uid="{00000000-0005-0000-0000-000062950000}"/>
    <cellStyle name="Normal 120 2 2 5" xfId="38258" xr:uid="{00000000-0005-0000-0000-000063950000}"/>
    <cellStyle name="Normal 120 2 2 6" xfId="38259" xr:uid="{00000000-0005-0000-0000-000064950000}"/>
    <cellStyle name="Normal 120 2 2 7" xfId="38260" xr:uid="{00000000-0005-0000-0000-000065950000}"/>
    <cellStyle name="Normal 120 2 3" xfId="38261" xr:uid="{00000000-0005-0000-0000-000066950000}"/>
    <cellStyle name="Normal 120 2 3 2" xfId="38262" xr:uid="{00000000-0005-0000-0000-000067950000}"/>
    <cellStyle name="Normal 120 2 3 3" xfId="38263" xr:uid="{00000000-0005-0000-0000-000068950000}"/>
    <cellStyle name="Normal 120 2 3 4" xfId="38264" xr:uid="{00000000-0005-0000-0000-000069950000}"/>
    <cellStyle name="Normal 120 2 3 5" xfId="38265" xr:uid="{00000000-0005-0000-0000-00006A950000}"/>
    <cellStyle name="Normal 120 2 3 6" xfId="38266" xr:uid="{00000000-0005-0000-0000-00006B950000}"/>
    <cellStyle name="Normal 120 2 4" xfId="38267" xr:uid="{00000000-0005-0000-0000-00006C950000}"/>
    <cellStyle name="Normal 120 2 5" xfId="38268" xr:uid="{00000000-0005-0000-0000-00006D950000}"/>
    <cellStyle name="Normal 120 2 6" xfId="38269" xr:uid="{00000000-0005-0000-0000-00006E950000}"/>
    <cellStyle name="Normal 120 2 7" xfId="38270" xr:uid="{00000000-0005-0000-0000-00006F950000}"/>
    <cellStyle name="Normal 120 2 8" xfId="38271" xr:uid="{00000000-0005-0000-0000-000070950000}"/>
    <cellStyle name="Normal 120 3" xfId="38272" xr:uid="{00000000-0005-0000-0000-000071950000}"/>
    <cellStyle name="Normal 120 3 2" xfId="38273" xr:uid="{00000000-0005-0000-0000-000072950000}"/>
    <cellStyle name="Normal 120 3 2 2" xfId="38274" xr:uid="{00000000-0005-0000-0000-000073950000}"/>
    <cellStyle name="Normal 120 3 2 3" xfId="38275" xr:uid="{00000000-0005-0000-0000-000074950000}"/>
    <cellStyle name="Normal 120 3 2 4" xfId="38276" xr:uid="{00000000-0005-0000-0000-000075950000}"/>
    <cellStyle name="Normal 120 3 2 5" xfId="38277" xr:uid="{00000000-0005-0000-0000-000076950000}"/>
    <cellStyle name="Normal 120 3 2 6" xfId="38278" xr:uid="{00000000-0005-0000-0000-000077950000}"/>
    <cellStyle name="Normal 120 3 3" xfId="38279" xr:uid="{00000000-0005-0000-0000-000078950000}"/>
    <cellStyle name="Normal 120 3 4" xfId="38280" xr:uid="{00000000-0005-0000-0000-000079950000}"/>
    <cellStyle name="Normal 120 3 5" xfId="38281" xr:uid="{00000000-0005-0000-0000-00007A950000}"/>
    <cellStyle name="Normal 120 3 6" xfId="38282" xr:uid="{00000000-0005-0000-0000-00007B950000}"/>
    <cellStyle name="Normal 120 3 7" xfId="38283" xr:uid="{00000000-0005-0000-0000-00007C950000}"/>
    <cellStyle name="Normal 120 4" xfId="38284" xr:uid="{00000000-0005-0000-0000-00007D950000}"/>
    <cellStyle name="Normal 120 4 2" xfId="38285" xr:uid="{00000000-0005-0000-0000-00007E950000}"/>
    <cellStyle name="Normal 120 4 3" xfId="38286" xr:uid="{00000000-0005-0000-0000-00007F950000}"/>
    <cellStyle name="Normal 120 4 4" xfId="38287" xr:uid="{00000000-0005-0000-0000-000080950000}"/>
    <cellStyle name="Normal 120 4 5" xfId="38288" xr:uid="{00000000-0005-0000-0000-000081950000}"/>
    <cellStyle name="Normal 120 4 6" xfId="38289" xr:uid="{00000000-0005-0000-0000-000082950000}"/>
    <cellStyle name="Normal 120 5" xfId="38290" xr:uid="{00000000-0005-0000-0000-000083950000}"/>
    <cellStyle name="Normal 120 6" xfId="38291" xr:uid="{00000000-0005-0000-0000-000084950000}"/>
    <cellStyle name="Normal 120 7" xfId="38292" xr:uid="{00000000-0005-0000-0000-000085950000}"/>
    <cellStyle name="Normal 120 8" xfId="38293" xr:uid="{00000000-0005-0000-0000-000086950000}"/>
    <cellStyle name="Normal 120 9" xfId="38294" xr:uid="{00000000-0005-0000-0000-000087950000}"/>
    <cellStyle name="Normal 121" xfId="38295" xr:uid="{00000000-0005-0000-0000-000088950000}"/>
    <cellStyle name="Normal 121 2" xfId="38296" xr:uid="{00000000-0005-0000-0000-000089950000}"/>
    <cellStyle name="Normal 121 2 2" xfId="38297" xr:uid="{00000000-0005-0000-0000-00008A950000}"/>
    <cellStyle name="Normal 121 2 2 2" xfId="38298" xr:uid="{00000000-0005-0000-0000-00008B950000}"/>
    <cellStyle name="Normal 121 2 2 2 2" xfId="38299" xr:uid="{00000000-0005-0000-0000-00008C950000}"/>
    <cellStyle name="Normal 121 2 2 2 3" xfId="38300" xr:uid="{00000000-0005-0000-0000-00008D950000}"/>
    <cellStyle name="Normal 121 2 2 2 4" xfId="38301" xr:uid="{00000000-0005-0000-0000-00008E950000}"/>
    <cellStyle name="Normal 121 2 2 2 5" xfId="38302" xr:uid="{00000000-0005-0000-0000-00008F950000}"/>
    <cellStyle name="Normal 121 2 2 2 6" xfId="38303" xr:uid="{00000000-0005-0000-0000-000090950000}"/>
    <cellStyle name="Normal 121 2 2 3" xfId="38304" xr:uid="{00000000-0005-0000-0000-000091950000}"/>
    <cellStyle name="Normal 121 2 2 4" xfId="38305" xr:uid="{00000000-0005-0000-0000-000092950000}"/>
    <cellStyle name="Normal 121 2 2 5" xfId="38306" xr:uid="{00000000-0005-0000-0000-000093950000}"/>
    <cellStyle name="Normal 121 2 2 6" xfId="38307" xr:uid="{00000000-0005-0000-0000-000094950000}"/>
    <cellStyle name="Normal 121 2 2 7" xfId="38308" xr:uid="{00000000-0005-0000-0000-000095950000}"/>
    <cellStyle name="Normal 121 2 3" xfId="38309" xr:uid="{00000000-0005-0000-0000-000096950000}"/>
    <cellStyle name="Normal 121 2 3 2" xfId="38310" xr:uid="{00000000-0005-0000-0000-000097950000}"/>
    <cellStyle name="Normal 121 2 3 3" xfId="38311" xr:uid="{00000000-0005-0000-0000-000098950000}"/>
    <cellStyle name="Normal 121 2 3 4" xfId="38312" xr:uid="{00000000-0005-0000-0000-000099950000}"/>
    <cellStyle name="Normal 121 2 3 5" xfId="38313" xr:uid="{00000000-0005-0000-0000-00009A950000}"/>
    <cellStyle name="Normal 121 2 3 6" xfId="38314" xr:uid="{00000000-0005-0000-0000-00009B950000}"/>
    <cellStyle name="Normal 121 2 4" xfId="38315" xr:uid="{00000000-0005-0000-0000-00009C950000}"/>
    <cellStyle name="Normal 121 2 5" xfId="38316" xr:uid="{00000000-0005-0000-0000-00009D950000}"/>
    <cellStyle name="Normal 121 2 6" xfId="38317" xr:uid="{00000000-0005-0000-0000-00009E950000}"/>
    <cellStyle name="Normal 121 2 7" xfId="38318" xr:uid="{00000000-0005-0000-0000-00009F950000}"/>
    <cellStyle name="Normal 121 2 8" xfId="38319" xr:uid="{00000000-0005-0000-0000-0000A0950000}"/>
    <cellStyle name="Normal 121 3" xfId="38320" xr:uid="{00000000-0005-0000-0000-0000A1950000}"/>
    <cellStyle name="Normal 121 3 2" xfId="38321" xr:uid="{00000000-0005-0000-0000-0000A2950000}"/>
    <cellStyle name="Normal 121 3 2 2" xfId="38322" xr:uid="{00000000-0005-0000-0000-0000A3950000}"/>
    <cellStyle name="Normal 121 3 2 3" xfId="38323" xr:uid="{00000000-0005-0000-0000-0000A4950000}"/>
    <cellStyle name="Normal 121 3 2 4" xfId="38324" xr:uid="{00000000-0005-0000-0000-0000A5950000}"/>
    <cellStyle name="Normal 121 3 2 5" xfId="38325" xr:uid="{00000000-0005-0000-0000-0000A6950000}"/>
    <cellStyle name="Normal 121 3 2 6" xfId="38326" xr:uid="{00000000-0005-0000-0000-0000A7950000}"/>
    <cellStyle name="Normal 121 3 3" xfId="38327" xr:uid="{00000000-0005-0000-0000-0000A8950000}"/>
    <cellStyle name="Normal 121 3 4" xfId="38328" xr:uid="{00000000-0005-0000-0000-0000A9950000}"/>
    <cellStyle name="Normal 121 3 5" xfId="38329" xr:uid="{00000000-0005-0000-0000-0000AA950000}"/>
    <cellStyle name="Normal 121 3 6" xfId="38330" xr:uid="{00000000-0005-0000-0000-0000AB950000}"/>
    <cellStyle name="Normal 121 3 7" xfId="38331" xr:uid="{00000000-0005-0000-0000-0000AC950000}"/>
    <cellStyle name="Normal 121 4" xfId="38332" xr:uid="{00000000-0005-0000-0000-0000AD950000}"/>
    <cellStyle name="Normal 121 4 2" xfId="38333" xr:uid="{00000000-0005-0000-0000-0000AE950000}"/>
    <cellStyle name="Normal 121 4 3" xfId="38334" xr:uid="{00000000-0005-0000-0000-0000AF950000}"/>
    <cellStyle name="Normal 121 4 4" xfId="38335" xr:uid="{00000000-0005-0000-0000-0000B0950000}"/>
    <cellStyle name="Normal 121 4 5" xfId="38336" xr:uid="{00000000-0005-0000-0000-0000B1950000}"/>
    <cellStyle name="Normal 121 4 6" xfId="38337" xr:uid="{00000000-0005-0000-0000-0000B2950000}"/>
    <cellStyle name="Normal 121 5" xfId="38338" xr:uid="{00000000-0005-0000-0000-0000B3950000}"/>
    <cellStyle name="Normal 121 6" xfId="38339" xr:uid="{00000000-0005-0000-0000-0000B4950000}"/>
    <cellStyle name="Normal 121 7" xfId="38340" xr:uid="{00000000-0005-0000-0000-0000B5950000}"/>
    <cellStyle name="Normal 121 8" xfId="38341" xr:uid="{00000000-0005-0000-0000-0000B6950000}"/>
    <cellStyle name="Normal 121 9" xfId="38342" xr:uid="{00000000-0005-0000-0000-0000B7950000}"/>
    <cellStyle name="Normal 122" xfId="38343" xr:uid="{00000000-0005-0000-0000-0000B8950000}"/>
    <cellStyle name="Normal 122 2" xfId="38344" xr:uid="{00000000-0005-0000-0000-0000B9950000}"/>
    <cellStyle name="Normal 122 2 2" xfId="38345" xr:uid="{00000000-0005-0000-0000-0000BA950000}"/>
    <cellStyle name="Normal 122 2 2 2" xfId="38346" xr:uid="{00000000-0005-0000-0000-0000BB950000}"/>
    <cellStyle name="Normal 122 2 2 2 2" xfId="38347" xr:uid="{00000000-0005-0000-0000-0000BC950000}"/>
    <cellStyle name="Normal 122 2 2 2 3" xfId="38348" xr:uid="{00000000-0005-0000-0000-0000BD950000}"/>
    <cellStyle name="Normal 122 2 2 2 4" xfId="38349" xr:uid="{00000000-0005-0000-0000-0000BE950000}"/>
    <cellStyle name="Normal 122 2 2 2 5" xfId="38350" xr:uid="{00000000-0005-0000-0000-0000BF950000}"/>
    <cellStyle name="Normal 122 2 2 2 6" xfId="38351" xr:uid="{00000000-0005-0000-0000-0000C0950000}"/>
    <cellStyle name="Normal 122 2 2 3" xfId="38352" xr:uid="{00000000-0005-0000-0000-0000C1950000}"/>
    <cellStyle name="Normal 122 2 2 4" xfId="38353" xr:uid="{00000000-0005-0000-0000-0000C2950000}"/>
    <cellStyle name="Normal 122 2 2 5" xfId="38354" xr:uid="{00000000-0005-0000-0000-0000C3950000}"/>
    <cellStyle name="Normal 122 2 2 6" xfId="38355" xr:uid="{00000000-0005-0000-0000-0000C4950000}"/>
    <cellStyle name="Normal 122 2 2 7" xfId="38356" xr:uid="{00000000-0005-0000-0000-0000C5950000}"/>
    <cellStyle name="Normal 122 2 3" xfId="38357" xr:uid="{00000000-0005-0000-0000-0000C6950000}"/>
    <cellStyle name="Normal 122 2 3 2" xfId="38358" xr:uid="{00000000-0005-0000-0000-0000C7950000}"/>
    <cellStyle name="Normal 122 2 3 3" xfId="38359" xr:uid="{00000000-0005-0000-0000-0000C8950000}"/>
    <cellStyle name="Normal 122 2 3 4" xfId="38360" xr:uid="{00000000-0005-0000-0000-0000C9950000}"/>
    <cellStyle name="Normal 122 2 3 5" xfId="38361" xr:uid="{00000000-0005-0000-0000-0000CA950000}"/>
    <cellStyle name="Normal 122 2 3 6" xfId="38362" xr:uid="{00000000-0005-0000-0000-0000CB950000}"/>
    <cellStyle name="Normal 122 2 4" xfId="38363" xr:uid="{00000000-0005-0000-0000-0000CC950000}"/>
    <cellStyle name="Normal 122 2 5" xfId="38364" xr:uid="{00000000-0005-0000-0000-0000CD950000}"/>
    <cellStyle name="Normal 122 2 6" xfId="38365" xr:uid="{00000000-0005-0000-0000-0000CE950000}"/>
    <cellStyle name="Normal 122 2 7" xfId="38366" xr:uid="{00000000-0005-0000-0000-0000CF950000}"/>
    <cellStyle name="Normal 122 2 8" xfId="38367" xr:uid="{00000000-0005-0000-0000-0000D0950000}"/>
    <cellStyle name="Normal 122 3" xfId="38368" xr:uid="{00000000-0005-0000-0000-0000D1950000}"/>
    <cellStyle name="Normal 122 3 2" xfId="38369" xr:uid="{00000000-0005-0000-0000-0000D2950000}"/>
    <cellStyle name="Normal 122 3 2 2" xfId="38370" xr:uid="{00000000-0005-0000-0000-0000D3950000}"/>
    <cellStyle name="Normal 122 3 2 3" xfId="38371" xr:uid="{00000000-0005-0000-0000-0000D4950000}"/>
    <cellStyle name="Normal 122 3 2 4" xfId="38372" xr:uid="{00000000-0005-0000-0000-0000D5950000}"/>
    <cellStyle name="Normal 122 3 2 5" xfId="38373" xr:uid="{00000000-0005-0000-0000-0000D6950000}"/>
    <cellStyle name="Normal 122 3 2 6" xfId="38374" xr:uid="{00000000-0005-0000-0000-0000D7950000}"/>
    <cellStyle name="Normal 122 3 3" xfId="38375" xr:uid="{00000000-0005-0000-0000-0000D8950000}"/>
    <cellStyle name="Normal 122 3 4" xfId="38376" xr:uid="{00000000-0005-0000-0000-0000D9950000}"/>
    <cellStyle name="Normal 122 3 5" xfId="38377" xr:uid="{00000000-0005-0000-0000-0000DA950000}"/>
    <cellStyle name="Normal 122 3 6" xfId="38378" xr:uid="{00000000-0005-0000-0000-0000DB950000}"/>
    <cellStyle name="Normal 122 3 7" xfId="38379" xr:uid="{00000000-0005-0000-0000-0000DC950000}"/>
    <cellStyle name="Normal 122 4" xfId="38380" xr:uid="{00000000-0005-0000-0000-0000DD950000}"/>
    <cellStyle name="Normal 122 4 2" xfId="38381" xr:uid="{00000000-0005-0000-0000-0000DE950000}"/>
    <cellStyle name="Normal 122 4 3" xfId="38382" xr:uid="{00000000-0005-0000-0000-0000DF950000}"/>
    <cellStyle name="Normal 122 4 4" xfId="38383" xr:uid="{00000000-0005-0000-0000-0000E0950000}"/>
    <cellStyle name="Normal 122 4 5" xfId="38384" xr:uid="{00000000-0005-0000-0000-0000E1950000}"/>
    <cellStyle name="Normal 122 4 6" xfId="38385" xr:uid="{00000000-0005-0000-0000-0000E2950000}"/>
    <cellStyle name="Normal 122 5" xfId="38386" xr:uid="{00000000-0005-0000-0000-0000E3950000}"/>
    <cellStyle name="Normal 122 6" xfId="38387" xr:uid="{00000000-0005-0000-0000-0000E4950000}"/>
    <cellStyle name="Normal 122 7" xfId="38388" xr:uid="{00000000-0005-0000-0000-0000E5950000}"/>
    <cellStyle name="Normal 122 8" xfId="38389" xr:uid="{00000000-0005-0000-0000-0000E6950000}"/>
    <cellStyle name="Normal 122 9" xfId="38390" xr:uid="{00000000-0005-0000-0000-0000E7950000}"/>
    <cellStyle name="Normal 123" xfId="38391" xr:uid="{00000000-0005-0000-0000-0000E8950000}"/>
    <cellStyle name="Normal 123 2" xfId="38392" xr:uid="{00000000-0005-0000-0000-0000E9950000}"/>
    <cellStyle name="Normal 123 2 2" xfId="38393" xr:uid="{00000000-0005-0000-0000-0000EA950000}"/>
    <cellStyle name="Normal 123 2 2 2" xfId="38394" xr:uid="{00000000-0005-0000-0000-0000EB950000}"/>
    <cellStyle name="Normal 123 2 2 2 2" xfId="38395" xr:uid="{00000000-0005-0000-0000-0000EC950000}"/>
    <cellStyle name="Normal 123 2 2 2 3" xfId="38396" xr:uid="{00000000-0005-0000-0000-0000ED950000}"/>
    <cellStyle name="Normal 123 2 2 2 4" xfId="38397" xr:uid="{00000000-0005-0000-0000-0000EE950000}"/>
    <cellStyle name="Normal 123 2 2 2 5" xfId="38398" xr:uid="{00000000-0005-0000-0000-0000EF950000}"/>
    <cellStyle name="Normal 123 2 2 2 6" xfId="38399" xr:uid="{00000000-0005-0000-0000-0000F0950000}"/>
    <cellStyle name="Normal 123 2 2 3" xfId="38400" xr:uid="{00000000-0005-0000-0000-0000F1950000}"/>
    <cellStyle name="Normal 123 2 2 4" xfId="38401" xr:uid="{00000000-0005-0000-0000-0000F2950000}"/>
    <cellStyle name="Normal 123 2 2 5" xfId="38402" xr:uid="{00000000-0005-0000-0000-0000F3950000}"/>
    <cellStyle name="Normal 123 2 2 6" xfId="38403" xr:uid="{00000000-0005-0000-0000-0000F4950000}"/>
    <cellStyle name="Normal 123 2 2 7" xfId="38404" xr:uid="{00000000-0005-0000-0000-0000F5950000}"/>
    <cellStyle name="Normal 123 2 3" xfId="38405" xr:uid="{00000000-0005-0000-0000-0000F6950000}"/>
    <cellStyle name="Normal 123 2 3 2" xfId="38406" xr:uid="{00000000-0005-0000-0000-0000F7950000}"/>
    <cellStyle name="Normal 123 2 3 3" xfId="38407" xr:uid="{00000000-0005-0000-0000-0000F8950000}"/>
    <cellStyle name="Normal 123 2 3 4" xfId="38408" xr:uid="{00000000-0005-0000-0000-0000F9950000}"/>
    <cellStyle name="Normal 123 2 3 5" xfId="38409" xr:uid="{00000000-0005-0000-0000-0000FA950000}"/>
    <cellStyle name="Normal 123 2 3 6" xfId="38410" xr:uid="{00000000-0005-0000-0000-0000FB950000}"/>
    <cellStyle name="Normal 123 2 4" xfId="38411" xr:uid="{00000000-0005-0000-0000-0000FC950000}"/>
    <cellStyle name="Normal 123 2 5" xfId="38412" xr:uid="{00000000-0005-0000-0000-0000FD950000}"/>
    <cellStyle name="Normal 123 2 6" xfId="38413" xr:uid="{00000000-0005-0000-0000-0000FE950000}"/>
    <cellStyle name="Normal 123 2 7" xfId="38414" xr:uid="{00000000-0005-0000-0000-0000FF950000}"/>
    <cellStyle name="Normal 123 2 8" xfId="38415" xr:uid="{00000000-0005-0000-0000-000000960000}"/>
    <cellStyle name="Normal 123 3" xfId="38416" xr:uid="{00000000-0005-0000-0000-000001960000}"/>
    <cellStyle name="Normal 123 3 2" xfId="38417" xr:uid="{00000000-0005-0000-0000-000002960000}"/>
    <cellStyle name="Normal 123 3 2 2" xfId="38418" xr:uid="{00000000-0005-0000-0000-000003960000}"/>
    <cellStyle name="Normal 123 3 2 3" xfId="38419" xr:uid="{00000000-0005-0000-0000-000004960000}"/>
    <cellStyle name="Normal 123 3 2 4" xfId="38420" xr:uid="{00000000-0005-0000-0000-000005960000}"/>
    <cellStyle name="Normal 123 3 2 5" xfId="38421" xr:uid="{00000000-0005-0000-0000-000006960000}"/>
    <cellStyle name="Normal 123 3 2 6" xfId="38422" xr:uid="{00000000-0005-0000-0000-000007960000}"/>
    <cellStyle name="Normal 123 3 3" xfId="38423" xr:uid="{00000000-0005-0000-0000-000008960000}"/>
    <cellStyle name="Normal 123 3 4" xfId="38424" xr:uid="{00000000-0005-0000-0000-000009960000}"/>
    <cellStyle name="Normal 123 3 5" xfId="38425" xr:uid="{00000000-0005-0000-0000-00000A960000}"/>
    <cellStyle name="Normal 123 3 6" xfId="38426" xr:uid="{00000000-0005-0000-0000-00000B960000}"/>
    <cellStyle name="Normal 123 3 7" xfId="38427" xr:uid="{00000000-0005-0000-0000-00000C960000}"/>
    <cellStyle name="Normal 123 4" xfId="38428" xr:uid="{00000000-0005-0000-0000-00000D960000}"/>
    <cellStyle name="Normal 123 4 2" xfId="38429" xr:uid="{00000000-0005-0000-0000-00000E960000}"/>
    <cellStyle name="Normal 123 4 3" xfId="38430" xr:uid="{00000000-0005-0000-0000-00000F960000}"/>
    <cellStyle name="Normal 123 4 4" xfId="38431" xr:uid="{00000000-0005-0000-0000-000010960000}"/>
    <cellStyle name="Normal 123 4 5" xfId="38432" xr:uid="{00000000-0005-0000-0000-000011960000}"/>
    <cellStyle name="Normal 123 4 6" xfId="38433" xr:uid="{00000000-0005-0000-0000-000012960000}"/>
    <cellStyle name="Normal 123 5" xfId="38434" xr:uid="{00000000-0005-0000-0000-000013960000}"/>
    <cellStyle name="Normal 123 6" xfId="38435" xr:uid="{00000000-0005-0000-0000-000014960000}"/>
    <cellStyle name="Normal 123 7" xfId="38436" xr:uid="{00000000-0005-0000-0000-000015960000}"/>
    <cellStyle name="Normal 123 8" xfId="38437" xr:uid="{00000000-0005-0000-0000-000016960000}"/>
    <cellStyle name="Normal 123 9" xfId="38438" xr:uid="{00000000-0005-0000-0000-000017960000}"/>
    <cellStyle name="Normal 124" xfId="38439" xr:uid="{00000000-0005-0000-0000-000018960000}"/>
    <cellStyle name="Normal 124 2" xfId="38440" xr:uid="{00000000-0005-0000-0000-000019960000}"/>
    <cellStyle name="Normal 124 2 2" xfId="38441" xr:uid="{00000000-0005-0000-0000-00001A960000}"/>
    <cellStyle name="Normal 124 2 2 2" xfId="38442" xr:uid="{00000000-0005-0000-0000-00001B960000}"/>
    <cellStyle name="Normal 124 2 2 2 2" xfId="38443" xr:uid="{00000000-0005-0000-0000-00001C960000}"/>
    <cellStyle name="Normal 124 2 2 2 3" xfId="38444" xr:uid="{00000000-0005-0000-0000-00001D960000}"/>
    <cellStyle name="Normal 124 2 2 2 4" xfId="38445" xr:uid="{00000000-0005-0000-0000-00001E960000}"/>
    <cellStyle name="Normal 124 2 2 2 5" xfId="38446" xr:uid="{00000000-0005-0000-0000-00001F960000}"/>
    <cellStyle name="Normal 124 2 2 2 6" xfId="38447" xr:uid="{00000000-0005-0000-0000-000020960000}"/>
    <cellStyle name="Normal 124 2 2 3" xfId="38448" xr:uid="{00000000-0005-0000-0000-000021960000}"/>
    <cellStyle name="Normal 124 2 2 4" xfId="38449" xr:uid="{00000000-0005-0000-0000-000022960000}"/>
    <cellStyle name="Normal 124 2 2 5" xfId="38450" xr:uid="{00000000-0005-0000-0000-000023960000}"/>
    <cellStyle name="Normal 124 2 2 6" xfId="38451" xr:uid="{00000000-0005-0000-0000-000024960000}"/>
    <cellStyle name="Normal 124 2 2 7" xfId="38452" xr:uid="{00000000-0005-0000-0000-000025960000}"/>
    <cellStyle name="Normal 124 2 3" xfId="38453" xr:uid="{00000000-0005-0000-0000-000026960000}"/>
    <cellStyle name="Normal 124 2 3 2" xfId="38454" xr:uid="{00000000-0005-0000-0000-000027960000}"/>
    <cellStyle name="Normal 124 2 3 3" xfId="38455" xr:uid="{00000000-0005-0000-0000-000028960000}"/>
    <cellStyle name="Normal 124 2 3 4" xfId="38456" xr:uid="{00000000-0005-0000-0000-000029960000}"/>
    <cellStyle name="Normal 124 2 3 5" xfId="38457" xr:uid="{00000000-0005-0000-0000-00002A960000}"/>
    <cellStyle name="Normal 124 2 3 6" xfId="38458" xr:uid="{00000000-0005-0000-0000-00002B960000}"/>
    <cellStyle name="Normal 124 2 4" xfId="38459" xr:uid="{00000000-0005-0000-0000-00002C960000}"/>
    <cellStyle name="Normal 124 2 5" xfId="38460" xr:uid="{00000000-0005-0000-0000-00002D960000}"/>
    <cellStyle name="Normal 124 2 6" xfId="38461" xr:uid="{00000000-0005-0000-0000-00002E960000}"/>
    <cellStyle name="Normal 124 2 7" xfId="38462" xr:uid="{00000000-0005-0000-0000-00002F960000}"/>
    <cellStyle name="Normal 124 2 8" xfId="38463" xr:uid="{00000000-0005-0000-0000-000030960000}"/>
    <cellStyle name="Normal 124 3" xfId="38464" xr:uid="{00000000-0005-0000-0000-000031960000}"/>
    <cellStyle name="Normal 124 3 2" xfId="38465" xr:uid="{00000000-0005-0000-0000-000032960000}"/>
    <cellStyle name="Normal 124 3 2 2" xfId="38466" xr:uid="{00000000-0005-0000-0000-000033960000}"/>
    <cellStyle name="Normal 124 3 2 3" xfId="38467" xr:uid="{00000000-0005-0000-0000-000034960000}"/>
    <cellStyle name="Normal 124 3 2 4" xfId="38468" xr:uid="{00000000-0005-0000-0000-000035960000}"/>
    <cellStyle name="Normal 124 3 2 5" xfId="38469" xr:uid="{00000000-0005-0000-0000-000036960000}"/>
    <cellStyle name="Normal 124 3 2 6" xfId="38470" xr:uid="{00000000-0005-0000-0000-000037960000}"/>
    <cellStyle name="Normal 124 3 3" xfId="38471" xr:uid="{00000000-0005-0000-0000-000038960000}"/>
    <cellStyle name="Normal 124 3 4" xfId="38472" xr:uid="{00000000-0005-0000-0000-000039960000}"/>
    <cellStyle name="Normal 124 3 5" xfId="38473" xr:uid="{00000000-0005-0000-0000-00003A960000}"/>
    <cellStyle name="Normal 124 3 6" xfId="38474" xr:uid="{00000000-0005-0000-0000-00003B960000}"/>
    <cellStyle name="Normal 124 3 7" xfId="38475" xr:uid="{00000000-0005-0000-0000-00003C960000}"/>
    <cellStyle name="Normal 124 4" xfId="38476" xr:uid="{00000000-0005-0000-0000-00003D960000}"/>
    <cellStyle name="Normal 124 4 2" xfId="38477" xr:uid="{00000000-0005-0000-0000-00003E960000}"/>
    <cellStyle name="Normal 124 4 3" xfId="38478" xr:uid="{00000000-0005-0000-0000-00003F960000}"/>
    <cellStyle name="Normal 124 4 4" xfId="38479" xr:uid="{00000000-0005-0000-0000-000040960000}"/>
    <cellStyle name="Normal 124 4 5" xfId="38480" xr:uid="{00000000-0005-0000-0000-000041960000}"/>
    <cellStyle name="Normal 124 4 6" xfId="38481" xr:uid="{00000000-0005-0000-0000-000042960000}"/>
    <cellStyle name="Normal 124 5" xfId="38482" xr:uid="{00000000-0005-0000-0000-000043960000}"/>
    <cellStyle name="Normal 124 6" xfId="38483" xr:uid="{00000000-0005-0000-0000-000044960000}"/>
    <cellStyle name="Normal 124 7" xfId="38484" xr:uid="{00000000-0005-0000-0000-000045960000}"/>
    <cellStyle name="Normal 124 8" xfId="38485" xr:uid="{00000000-0005-0000-0000-000046960000}"/>
    <cellStyle name="Normal 124 9" xfId="38486" xr:uid="{00000000-0005-0000-0000-000047960000}"/>
    <cellStyle name="Normal 125" xfId="38487" xr:uid="{00000000-0005-0000-0000-000048960000}"/>
    <cellStyle name="Normal 125 2" xfId="38488" xr:uid="{00000000-0005-0000-0000-000049960000}"/>
    <cellStyle name="Normal 125 2 2" xfId="38489" xr:uid="{00000000-0005-0000-0000-00004A960000}"/>
    <cellStyle name="Normal 125 2 2 2" xfId="38490" xr:uid="{00000000-0005-0000-0000-00004B960000}"/>
    <cellStyle name="Normal 125 2 2 2 2" xfId="38491" xr:uid="{00000000-0005-0000-0000-00004C960000}"/>
    <cellStyle name="Normal 125 2 2 2 3" xfId="38492" xr:uid="{00000000-0005-0000-0000-00004D960000}"/>
    <cellStyle name="Normal 125 2 2 2 4" xfId="38493" xr:uid="{00000000-0005-0000-0000-00004E960000}"/>
    <cellStyle name="Normal 125 2 2 2 5" xfId="38494" xr:uid="{00000000-0005-0000-0000-00004F960000}"/>
    <cellStyle name="Normal 125 2 2 2 6" xfId="38495" xr:uid="{00000000-0005-0000-0000-000050960000}"/>
    <cellStyle name="Normal 125 2 2 3" xfId="38496" xr:uid="{00000000-0005-0000-0000-000051960000}"/>
    <cellStyle name="Normal 125 2 2 4" xfId="38497" xr:uid="{00000000-0005-0000-0000-000052960000}"/>
    <cellStyle name="Normal 125 2 2 5" xfId="38498" xr:uid="{00000000-0005-0000-0000-000053960000}"/>
    <cellStyle name="Normal 125 2 2 6" xfId="38499" xr:uid="{00000000-0005-0000-0000-000054960000}"/>
    <cellStyle name="Normal 125 2 2 7" xfId="38500" xr:uid="{00000000-0005-0000-0000-000055960000}"/>
    <cellStyle name="Normal 125 2 3" xfId="38501" xr:uid="{00000000-0005-0000-0000-000056960000}"/>
    <cellStyle name="Normal 125 2 3 2" xfId="38502" xr:uid="{00000000-0005-0000-0000-000057960000}"/>
    <cellStyle name="Normal 125 2 3 3" xfId="38503" xr:uid="{00000000-0005-0000-0000-000058960000}"/>
    <cellStyle name="Normal 125 2 3 4" xfId="38504" xr:uid="{00000000-0005-0000-0000-000059960000}"/>
    <cellStyle name="Normal 125 2 3 5" xfId="38505" xr:uid="{00000000-0005-0000-0000-00005A960000}"/>
    <cellStyle name="Normal 125 2 3 6" xfId="38506" xr:uid="{00000000-0005-0000-0000-00005B960000}"/>
    <cellStyle name="Normal 125 2 4" xfId="38507" xr:uid="{00000000-0005-0000-0000-00005C960000}"/>
    <cellStyle name="Normal 125 2 5" xfId="38508" xr:uid="{00000000-0005-0000-0000-00005D960000}"/>
    <cellStyle name="Normal 125 2 6" xfId="38509" xr:uid="{00000000-0005-0000-0000-00005E960000}"/>
    <cellStyle name="Normal 125 2 7" xfId="38510" xr:uid="{00000000-0005-0000-0000-00005F960000}"/>
    <cellStyle name="Normal 125 2 8" xfId="38511" xr:uid="{00000000-0005-0000-0000-000060960000}"/>
    <cellStyle name="Normal 125 3" xfId="38512" xr:uid="{00000000-0005-0000-0000-000061960000}"/>
    <cellStyle name="Normal 125 3 2" xfId="38513" xr:uid="{00000000-0005-0000-0000-000062960000}"/>
    <cellStyle name="Normal 125 3 2 2" xfId="38514" xr:uid="{00000000-0005-0000-0000-000063960000}"/>
    <cellStyle name="Normal 125 3 2 3" xfId="38515" xr:uid="{00000000-0005-0000-0000-000064960000}"/>
    <cellStyle name="Normal 125 3 2 4" xfId="38516" xr:uid="{00000000-0005-0000-0000-000065960000}"/>
    <cellStyle name="Normal 125 3 2 5" xfId="38517" xr:uid="{00000000-0005-0000-0000-000066960000}"/>
    <cellStyle name="Normal 125 3 2 6" xfId="38518" xr:uid="{00000000-0005-0000-0000-000067960000}"/>
    <cellStyle name="Normal 125 3 3" xfId="38519" xr:uid="{00000000-0005-0000-0000-000068960000}"/>
    <cellStyle name="Normal 125 3 4" xfId="38520" xr:uid="{00000000-0005-0000-0000-000069960000}"/>
    <cellStyle name="Normal 125 3 5" xfId="38521" xr:uid="{00000000-0005-0000-0000-00006A960000}"/>
    <cellStyle name="Normal 125 3 6" xfId="38522" xr:uid="{00000000-0005-0000-0000-00006B960000}"/>
    <cellStyle name="Normal 125 3 7" xfId="38523" xr:uid="{00000000-0005-0000-0000-00006C960000}"/>
    <cellStyle name="Normal 125 4" xfId="38524" xr:uid="{00000000-0005-0000-0000-00006D960000}"/>
    <cellStyle name="Normal 125 4 2" xfId="38525" xr:uid="{00000000-0005-0000-0000-00006E960000}"/>
    <cellStyle name="Normal 125 4 3" xfId="38526" xr:uid="{00000000-0005-0000-0000-00006F960000}"/>
    <cellStyle name="Normal 125 4 4" xfId="38527" xr:uid="{00000000-0005-0000-0000-000070960000}"/>
    <cellStyle name="Normal 125 4 5" xfId="38528" xr:uid="{00000000-0005-0000-0000-000071960000}"/>
    <cellStyle name="Normal 125 4 6" xfId="38529" xr:uid="{00000000-0005-0000-0000-000072960000}"/>
    <cellStyle name="Normal 125 5" xfId="38530" xr:uid="{00000000-0005-0000-0000-000073960000}"/>
    <cellStyle name="Normal 125 6" xfId="38531" xr:uid="{00000000-0005-0000-0000-000074960000}"/>
    <cellStyle name="Normal 125 7" xfId="38532" xr:uid="{00000000-0005-0000-0000-000075960000}"/>
    <cellStyle name="Normal 125 8" xfId="38533" xr:uid="{00000000-0005-0000-0000-000076960000}"/>
    <cellStyle name="Normal 125 9" xfId="38534" xr:uid="{00000000-0005-0000-0000-000077960000}"/>
    <cellStyle name="Normal 126" xfId="38535" xr:uid="{00000000-0005-0000-0000-000078960000}"/>
    <cellStyle name="Normal 126 2" xfId="38536" xr:uid="{00000000-0005-0000-0000-000079960000}"/>
    <cellStyle name="Normal 126 2 2" xfId="38537" xr:uid="{00000000-0005-0000-0000-00007A960000}"/>
    <cellStyle name="Normal 126 2 2 2" xfId="38538" xr:uid="{00000000-0005-0000-0000-00007B960000}"/>
    <cellStyle name="Normal 126 2 2 2 2" xfId="38539" xr:uid="{00000000-0005-0000-0000-00007C960000}"/>
    <cellStyle name="Normal 126 2 2 2 3" xfId="38540" xr:uid="{00000000-0005-0000-0000-00007D960000}"/>
    <cellStyle name="Normal 126 2 2 2 4" xfId="38541" xr:uid="{00000000-0005-0000-0000-00007E960000}"/>
    <cellStyle name="Normal 126 2 2 2 5" xfId="38542" xr:uid="{00000000-0005-0000-0000-00007F960000}"/>
    <cellStyle name="Normal 126 2 2 2 6" xfId="38543" xr:uid="{00000000-0005-0000-0000-000080960000}"/>
    <cellStyle name="Normal 126 2 2 3" xfId="38544" xr:uid="{00000000-0005-0000-0000-000081960000}"/>
    <cellStyle name="Normal 126 2 2 4" xfId="38545" xr:uid="{00000000-0005-0000-0000-000082960000}"/>
    <cellStyle name="Normal 126 2 2 5" xfId="38546" xr:uid="{00000000-0005-0000-0000-000083960000}"/>
    <cellStyle name="Normal 126 2 2 6" xfId="38547" xr:uid="{00000000-0005-0000-0000-000084960000}"/>
    <cellStyle name="Normal 126 2 2 7" xfId="38548" xr:uid="{00000000-0005-0000-0000-000085960000}"/>
    <cellStyle name="Normal 126 2 3" xfId="38549" xr:uid="{00000000-0005-0000-0000-000086960000}"/>
    <cellStyle name="Normal 126 2 3 2" xfId="38550" xr:uid="{00000000-0005-0000-0000-000087960000}"/>
    <cellStyle name="Normal 126 2 3 3" xfId="38551" xr:uid="{00000000-0005-0000-0000-000088960000}"/>
    <cellStyle name="Normal 126 2 3 4" xfId="38552" xr:uid="{00000000-0005-0000-0000-000089960000}"/>
    <cellStyle name="Normal 126 2 3 5" xfId="38553" xr:uid="{00000000-0005-0000-0000-00008A960000}"/>
    <cellStyle name="Normal 126 2 3 6" xfId="38554" xr:uid="{00000000-0005-0000-0000-00008B960000}"/>
    <cellStyle name="Normal 126 2 4" xfId="38555" xr:uid="{00000000-0005-0000-0000-00008C960000}"/>
    <cellStyle name="Normal 126 2 5" xfId="38556" xr:uid="{00000000-0005-0000-0000-00008D960000}"/>
    <cellStyle name="Normal 126 2 6" xfId="38557" xr:uid="{00000000-0005-0000-0000-00008E960000}"/>
    <cellStyle name="Normal 126 2 7" xfId="38558" xr:uid="{00000000-0005-0000-0000-00008F960000}"/>
    <cellStyle name="Normal 126 2 8" xfId="38559" xr:uid="{00000000-0005-0000-0000-000090960000}"/>
    <cellStyle name="Normal 126 3" xfId="38560" xr:uid="{00000000-0005-0000-0000-000091960000}"/>
    <cellStyle name="Normal 126 3 2" xfId="38561" xr:uid="{00000000-0005-0000-0000-000092960000}"/>
    <cellStyle name="Normal 126 3 2 2" xfId="38562" xr:uid="{00000000-0005-0000-0000-000093960000}"/>
    <cellStyle name="Normal 126 3 2 3" xfId="38563" xr:uid="{00000000-0005-0000-0000-000094960000}"/>
    <cellStyle name="Normal 126 3 2 4" xfId="38564" xr:uid="{00000000-0005-0000-0000-000095960000}"/>
    <cellStyle name="Normal 126 3 2 5" xfId="38565" xr:uid="{00000000-0005-0000-0000-000096960000}"/>
    <cellStyle name="Normal 126 3 2 6" xfId="38566" xr:uid="{00000000-0005-0000-0000-000097960000}"/>
    <cellStyle name="Normal 126 3 3" xfId="38567" xr:uid="{00000000-0005-0000-0000-000098960000}"/>
    <cellStyle name="Normal 126 3 4" xfId="38568" xr:uid="{00000000-0005-0000-0000-000099960000}"/>
    <cellStyle name="Normal 126 3 5" xfId="38569" xr:uid="{00000000-0005-0000-0000-00009A960000}"/>
    <cellStyle name="Normal 126 3 6" xfId="38570" xr:uid="{00000000-0005-0000-0000-00009B960000}"/>
    <cellStyle name="Normal 126 3 7" xfId="38571" xr:uid="{00000000-0005-0000-0000-00009C960000}"/>
    <cellStyle name="Normal 126 4" xfId="38572" xr:uid="{00000000-0005-0000-0000-00009D960000}"/>
    <cellStyle name="Normal 126 4 2" xfId="38573" xr:uid="{00000000-0005-0000-0000-00009E960000}"/>
    <cellStyle name="Normal 126 4 3" xfId="38574" xr:uid="{00000000-0005-0000-0000-00009F960000}"/>
    <cellStyle name="Normal 126 4 4" xfId="38575" xr:uid="{00000000-0005-0000-0000-0000A0960000}"/>
    <cellStyle name="Normal 126 4 5" xfId="38576" xr:uid="{00000000-0005-0000-0000-0000A1960000}"/>
    <cellStyle name="Normal 126 4 6" xfId="38577" xr:uid="{00000000-0005-0000-0000-0000A2960000}"/>
    <cellStyle name="Normal 126 5" xfId="38578" xr:uid="{00000000-0005-0000-0000-0000A3960000}"/>
    <cellStyle name="Normal 126 6" xfId="38579" xr:uid="{00000000-0005-0000-0000-0000A4960000}"/>
    <cellStyle name="Normal 126 7" xfId="38580" xr:uid="{00000000-0005-0000-0000-0000A5960000}"/>
    <cellStyle name="Normal 126 8" xfId="38581" xr:uid="{00000000-0005-0000-0000-0000A6960000}"/>
    <cellStyle name="Normal 126 9" xfId="38582" xr:uid="{00000000-0005-0000-0000-0000A7960000}"/>
    <cellStyle name="Normal 127" xfId="38583" xr:uid="{00000000-0005-0000-0000-0000A8960000}"/>
    <cellStyle name="Normal 127 2" xfId="38584" xr:uid="{00000000-0005-0000-0000-0000A9960000}"/>
    <cellStyle name="Normal 127 2 2" xfId="38585" xr:uid="{00000000-0005-0000-0000-0000AA960000}"/>
    <cellStyle name="Normal 127 2 2 2" xfId="38586" xr:uid="{00000000-0005-0000-0000-0000AB960000}"/>
    <cellStyle name="Normal 127 2 2 2 2" xfId="38587" xr:uid="{00000000-0005-0000-0000-0000AC960000}"/>
    <cellStyle name="Normal 127 2 2 2 3" xfId="38588" xr:uid="{00000000-0005-0000-0000-0000AD960000}"/>
    <cellStyle name="Normal 127 2 2 2 4" xfId="38589" xr:uid="{00000000-0005-0000-0000-0000AE960000}"/>
    <cellStyle name="Normal 127 2 2 2 5" xfId="38590" xr:uid="{00000000-0005-0000-0000-0000AF960000}"/>
    <cellStyle name="Normal 127 2 2 2 6" xfId="38591" xr:uid="{00000000-0005-0000-0000-0000B0960000}"/>
    <cellStyle name="Normal 127 2 2 3" xfId="38592" xr:uid="{00000000-0005-0000-0000-0000B1960000}"/>
    <cellStyle name="Normal 127 2 2 4" xfId="38593" xr:uid="{00000000-0005-0000-0000-0000B2960000}"/>
    <cellStyle name="Normal 127 2 2 5" xfId="38594" xr:uid="{00000000-0005-0000-0000-0000B3960000}"/>
    <cellStyle name="Normal 127 2 2 6" xfId="38595" xr:uid="{00000000-0005-0000-0000-0000B4960000}"/>
    <cellStyle name="Normal 127 2 2 7" xfId="38596" xr:uid="{00000000-0005-0000-0000-0000B5960000}"/>
    <cellStyle name="Normal 127 2 3" xfId="38597" xr:uid="{00000000-0005-0000-0000-0000B6960000}"/>
    <cellStyle name="Normal 127 2 3 2" xfId="38598" xr:uid="{00000000-0005-0000-0000-0000B7960000}"/>
    <cellStyle name="Normal 127 2 3 3" xfId="38599" xr:uid="{00000000-0005-0000-0000-0000B8960000}"/>
    <cellStyle name="Normal 127 2 3 4" xfId="38600" xr:uid="{00000000-0005-0000-0000-0000B9960000}"/>
    <cellStyle name="Normal 127 2 3 5" xfId="38601" xr:uid="{00000000-0005-0000-0000-0000BA960000}"/>
    <cellStyle name="Normal 127 2 3 6" xfId="38602" xr:uid="{00000000-0005-0000-0000-0000BB960000}"/>
    <cellStyle name="Normal 127 2 4" xfId="38603" xr:uid="{00000000-0005-0000-0000-0000BC960000}"/>
    <cellStyle name="Normal 127 2 5" xfId="38604" xr:uid="{00000000-0005-0000-0000-0000BD960000}"/>
    <cellStyle name="Normal 127 2 6" xfId="38605" xr:uid="{00000000-0005-0000-0000-0000BE960000}"/>
    <cellStyle name="Normal 127 2 7" xfId="38606" xr:uid="{00000000-0005-0000-0000-0000BF960000}"/>
    <cellStyle name="Normal 127 2 8" xfId="38607" xr:uid="{00000000-0005-0000-0000-0000C0960000}"/>
    <cellStyle name="Normal 127 3" xfId="38608" xr:uid="{00000000-0005-0000-0000-0000C1960000}"/>
    <cellStyle name="Normal 127 3 2" xfId="38609" xr:uid="{00000000-0005-0000-0000-0000C2960000}"/>
    <cellStyle name="Normal 127 3 2 2" xfId="38610" xr:uid="{00000000-0005-0000-0000-0000C3960000}"/>
    <cellStyle name="Normal 127 3 2 3" xfId="38611" xr:uid="{00000000-0005-0000-0000-0000C4960000}"/>
    <cellStyle name="Normal 127 3 2 4" xfId="38612" xr:uid="{00000000-0005-0000-0000-0000C5960000}"/>
    <cellStyle name="Normal 127 3 2 5" xfId="38613" xr:uid="{00000000-0005-0000-0000-0000C6960000}"/>
    <cellStyle name="Normal 127 3 2 6" xfId="38614" xr:uid="{00000000-0005-0000-0000-0000C7960000}"/>
    <cellStyle name="Normal 127 3 3" xfId="38615" xr:uid="{00000000-0005-0000-0000-0000C8960000}"/>
    <cellStyle name="Normal 127 3 4" xfId="38616" xr:uid="{00000000-0005-0000-0000-0000C9960000}"/>
    <cellStyle name="Normal 127 3 5" xfId="38617" xr:uid="{00000000-0005-0000-0000-0000CA960000}"/>
    <cellStyle name="Normal 127 3 6" xfId="38618" xr:uid="{00000000-0005-0000-0000-0000CB960000}"/>
    <cellStyle name="Normal 127 3 7" xfId="38619" xr:uid="{00000000-0005-0000-0000-0000CC960000}"/>
    <cellStyle name="Normal 127 4" xfId="38620" xr:uid="{00000000-0005-0000-0000-0000CD960000}"/>
    <cellStyle name="Normal 127 4 2" xfId="38621" xr:uid="{00000000-0005-0000-0000-0000CE960000}"/>
    <cellStyle name="Normal 127 4 3" xfId="38622" xr:uid="{00000000-0005-0000-0000-0000CF960000}"/>
    <cellStyle name="Normal 127 4 4" xfId="38623" xr:uid="{00000000-0005-0000-0000-0000D0960000}"/>
    <cellStyle name="Normal 127 4 5" xfId="38624" xr:uid="{00000000-0005-0000-0000-0000D1960000}"/>
    <cellStyle name="Normal 127 4 6" xfId="38625" xr:uid="{00000000-0005-0000-0000-0000D2960000}"/>
    <cellStyle name="Normal 127 5" xfId="38626" xr:uid="{00000000-0005-0000-0000-0000D3960000}"/>
    <cellStyle name="Normal 127 6" xfId="38627" xr:uid="{00000000-0005-0000-0000-0000D4960000}"/>
    <cellStyle name="Normal 127 7" xfId="38628" xr:uid="{00000000-0005-0000-0000-0000D5960000}"/>
    <cellStyle name="Normal 127 8" xfId="38629" xr:uid="{00000000-0005-0000-0000-0000D6960000}"/>
    <cellStyle name="Normal 127 9" xfId="38630" xr:uid="{00000000-0005-0000-0000-0000D7960000}"/>
    <cellStyle name="Normal 128" xfId="38631" xr:uid="{00000000-0005-0000-0000-0000D8960000}"/>
    <cellStyle name="Normal 128 2" xfId="38632" xr:uid="{00000000-0005-0000-0000-0000D9960000}"/>
    <cellStyle name="Normal 128 2 2" xfId="38633" xr:uid="{00000000-0005-0000-0000-0000DA960000}"/>
    <cellStyle name="Normal 128 2 2 2" xfId="38634" xr:uid="{00000000-0005-0000-0000-0000DB960000}"/>
    <cellStyle name="Normal 128 2 2 2 2" xfId="38635" xr:uid="{00000000-0005-0000-0000-0000DC960000}"/>
    <cellStyle name="Normal 128 2 2 2 3" xfId="38636" xr:uid="{00000000-0005-0000-0000-0000DD960000}"/>
    <cellStyle name="Normal 128 2 2 2 4" xfId="38637" xr:uid="{00000000-0005-0000-0000-0000DE960000}"/>
    <cellStyle name="Normal 128 2 2 2 5" xfId="38638" xr:uid="{00000000-0005-0000-0000-0000DF960000}"/>
    <cellStyle name="Normal 128 2 2 2 6" xfId="38639" xr:uid="{00000000-0005-0000-0000-0000E0960000}"/>
    <cellStyle name="Normal 128 2 2 3" xfId="38640" xr:uid="{00000000-0005-0000-0000-0000E1960000}"/>
    <cellStyle name="Normal 128 2 2 4" xfId="38641" xr:uid="{00000000-0005-0000-0000-0000E2960000}"/>
    <cellStyle name="Normal 128 2 2 5" xfId="38642" xr:uid="{00000000-0005-0000-0000-0000E3960000}"/>
    <cellStyle name="Normal 128 2 2 6" xfId="38643" xr:uid="{00000000-0005-0000-0000-0000E4960000}"/>
    <cellStyle name="Normal 128 2 2 7" xfId="38644" xr:uid="{00000000-0005-0000-0000-0000E5960000}"/>
    <cellStyle name="Normal 128 2 3" xfId="38645" xr:uid="{00000000-0005-0000-0000-0000E6960000}"/>
    <cellStyle name="Normal 128 2 3 2" xfId="38646" xr:uid="{00000000-0005-0000-0000-0000E7960000}"/>
    <cellStyle name="Normal 128 2 3 3" xfId="38647" xr:uid="{00000000-0005-0000-0000-0000E8960000}"/>
    <cellStyle name="Normal 128 2 3 4" xfId="38648" xr:uid="{00000000-0005-0000-0000-0000E9960000}"/>
    <cellStyle name="Normal 128 2 3 5" xfId="38649" xr:uid="{00000000-0005-0000-0000-0000EA960000}"/>
    <cellStyle name="Normal 128 2 3 6" xfId="38650" xr:uid="{00000000-0005-0000-0000-0000EB960000}"/>
    <cellStyle name="Normal 128 2 4" xfId="38651" xr:uid="{00000000-0005-0000-0000-0000EC960000}"/>
    <cellStyle name="Normal 128 2 5" xfId="38652" xr:uid="{00000000-0005-0000-0000-0000ED960000}"/>
    <cellStyle name="Normal 128 2 6" xfId="38653" xr:uid="{00000000-0005-0000-0000-0000EE960000}"/>
    <cellStyle name="Normal 128 2 7" xfId="38654" xr:uid="{00000000-0005-0000-0000-0000EF960000}"/>
    <cellStyle name="Normal 128 2 8" xfId="38655" xr:uid="{00000000-0005-0000-0000-0000F0960000}"/>
    <cellStyle name="Normal 128 3" xfId="38656" xr:uid="{00000000-0005-0000-0000-0000F1960000}"/>
    <cellStyle name="Normal 128 3 2" xfId="38657" xr:uid="{00000000-0005-0000-0000-0000F2960000}"/>
    <cellStyle name="Normal 128 3 2 2" xfId="38658" xr:uid="{00000000-0005-0000-0000-0000F3960000}"/>
    <cellStyle name="Normal 128 3 2 3" xfId="38659" xr:uid="{00000000-0005-0000-0000-0000F4960000}"/>
    <cellStyle name="Normal 128 3 2 4" xfId="38660" xr:uid="{00000000-0005-0000-0000-0000F5960000}"/>
    <cellStyle name="Normal 128 3 2 5" xfId="38661" xr:uid="{00000000-0005-0000-0000-0000F6960000}"/>
    <cellStyle name="Normal 128 3 2 6" xfId="38662" xr:uid="{00000000-0005-0000-0000-0000F7960000}"/>
    <cellStyle name="Normal 128 3 3" xfId="38663" xr:uid="{00000000-0005-0000-0000-0000F8960000}"/>
    <cellStyle name="Normal 128 3 4" xfId="38664" xr:uid="{00000000-0005-0000-0000-0000F9960000}"/>
    <cellStyle name="Normal 128 3 5" xfId="38665" xr:uid="{00000000-0005-0000-0000-0000FA960000}"/>
    <cellStyle name="Normal 128 3 6" xfId="38666" xr:uid="{00000000-0005-0000-0000-0000FB960000}"/>
    <cellStyle name="Normal 128 3 7" xfId="38667" xr:uid="{00000000-0005-0000-0000-0000FC960000}"/>
    <cellStyle name="Normal 128 4" xfId="38668" xr:uid="{00000000-0005-0000-0000-0000FD960000}"/>
    <cellStyle name="Normal 128 4 2" xfId="38669" xr:uid="{00000000-0005-0000-0000-0000FE960000}"/>
    <cellStyle name="Normal 128 4 3" xfId="38670" xr:uid="{00000000-0005-0000-0000-0000FF960000}"/>
    <cellStyle name="Normal 128 4 4" xfId="38671" xr:uid="{00000000-0005-0000-0000-000000970000}"/>
    <cellStyle name="Normal 128 4 5" xfId="38672" xr:uid="{00000000-0005-0000-0000-000001970000}"/>
    <cellStyle name="Normal 128 4 6" xfId="38673" xr:uid="{00000000-0005-0000-0000-000002970000}"/>
    <cellStyle name="Normal 128 5" xfId="38674" xr:uid="{00000000-0005-0000-0000-000003970000}"/>
    <cellStyle name="Normal 128 6" xfId="38675" xr:uid="{00000000-0005-0000-0000-000004970000}"/>
    <cellStyle name="Normal 128 7" xfId="38676" xr:uid="{00000000-0005-0000-0000-000005970000}"/>
    <cellStyle name="Normal 128 8" xfId="38677" xr:uid="{00000000-0005-0000-0000-000006970000}"/>
    <cellStyle name="Normal 128 9" xfId="38678" xr:uid="{00000000-0005-0000-0000-000007970000}"/>
    <cellStyle name="Normal 129" xfId="38679" xr:uid="{00000000-0005-0000-0000-000008970000}"/>
    <cellStyle name="Normal 129 2" xfId="38680" xr:uid="{00000000-0005-0000-0000-000009970000}"/>
    <cellStyle name="Normal 129 2 2" xfId="38681" xr:uid="{00000000-0005-0000-0000-00000A970000}"/>
    <cellStyle name="Normal 129 2 2 2" xfId="38682" xr:uid="{00000000-0005-0000-0000-00000B970000}"/>
    <cellStyle name="Normal 129 2 2 2 2" xfId="38683" xr:uid="{00000000-0005-0000-0000-00000C970000}"/>
    <cellStyle name="Normal 129 2 2 2 3" xfId="38684" xr:uid="{00000000-0005-0000-0000-00000D970000}"/>
    <cellStyle name="Normal 129 2 2 2 4" xfId="38685" xr:uid="{00000000-0005-0000-0000-00000E970000}"/>
    <cellStyle name="Normal 129 2 2 2 5" xfId="38686" xr:uid="{00000000-0005-0000-0000-00000F970000}"/>
    <cellStyle name="Normal 129 2 2 2 6" xfId="38687" xr:uid="{00000000-0005-0000-0000-000010970000}"/>
    <cellStyle name="Normal 129 2 2 3" xfId="38688" xr:uid="{00000000-0005-0000-0000-000011970000}"/>
    <cellStyle name="Normal 129 2 2 4" xfId="38689" xr:uid="{00000000-0005-0000-0000-000012970000}"/>
    <cellStyle name="Normal 129 2 2 5" xfId="38690" xr:uid="{00000000-0005-0000-0000-000013970000}"/>
    <cellStyle name="Normal 129 2 2 6" xfId="38691" xr:uid="{00000000-0005-0000-0000-000014970000}"/>
    <cellStyle name="Normal 129 2 2 7" xfId="38692" xr:uid="{00000000-0005-0000-0000-000015970000}"/>
    <cellStyle name="Normal 129 2 3" xfId="38693" xr:uid="{00000000-0005-0000-0000-000016970000}"/>
    <cellStyle name="Normal 129 2 3 2" xfId="38694" xr:uid="{00000000-0005-0000-0000-000017970000}"/>
    <cellStyle name="Normal 129 2 3 3" xfId="38695" xr:uid="{00000000-0005-0000-0000-000018970000}"/>
    <cellStyle name="Normal 129 2 3 4" xfId="38696" xr:uid="{00000000-0005-0000-0000-000019970000}"/>
    <cellStyle name="Normal 129 2 3 5" xfId="38697" xr:uid="{00000000-0005-0000-0000-00001A970000}"/>
    <cellStyle name="Normal 129 2 3 6" xfId="38698" xr:uid="{00000000-0005-0000-0000-00001B970000}"/>
    <cellStyle name="Normal 129 2 4" xfId="38699" xr:uid="{00000000-0005-0000-0000-00001C970000}"/>
    <cellStyle name="Normal 129 2 5" xfId="38700" xr:uid="{00000000-0005-0000-0000-00001D970000}"/>
    <cellStyle name="Normal 129 2 6" xfId="38701" xr:uid="{00000000-0005-0000-0000-00001E970000}"/>
    <cellStyle name="Normal 129 2 7" xfId="38702" xr:uid="{00000000-0005-0000-0000-00001F970000}"/>
    <cellStyle name="Normal 129 2 8" xfId="38703" xr:uid="{00000000-0005-0000-0000-000020970000}"/>
    <cellStyle name="Normal 129 3" xfId="38704" xr:uid="{00000000-0005-0000-0000-000021970000}"/>
    <cellStyle name="Normal 129 3 2" xfId="38705" xr:uid="{00000000-0005-0000-0000-000022970000}"/>
    <cellStyle name="Normal 129 3 2 2" xfId="38706" xr:uid="{00000000-0005-0000-0000-000023970000}"/>
    <cellStyle name="Normal 129 3 2 3" xfId="38707" xr:uid="{00000000-0005-0000-0000-000024970000}"/>
    <cellStyle name="Normal 129 3 2 4" xfId="38708" xr:uid="{00000000-0005-0000-0000-000025970000}"/>
    <cellStyle name="Normal 129 3 2 5" xfId="38709" xr:uid="{00000000-0005-0000-0000-000026970000}"/>
    <cellStyle name="Normal 129 3 2 6" xfId="38710" xr:uid="{00000000-0005-0000-0000-000027970000}"/>
    <cellStyle name="Normal 129 3 3" xfId="38711" xr:uid="{00000000-0005-0000-0000-000028970000}"/>
    <cellStyle name="Normal 129 3 4" xfId="38712" xr:uid="{00000000-0005-0000-0000-000029970000}"/>
    <cellStyle name="Normal 129 3 5" xfId="38713" xr:uid="{00000000-0005-0000-0000-00002A970000}"/>
    <cellStyle name="Normal 129 3 6" xfId="38714" xr:uid="{00000000-0005-0000-0000-00002B970000}"/>
    <cellStyle name="Normal 129 3 7" xfId="38715" xr:uid="{00000000-0005-0000-0000-00002C970000}"/>
    <cellStyle name="Normal 129 4" xfId="38716" xr:uid="{00000000-0005-0000-0000-00002D970000}"/>
    <cellStyle name="Normal 129 4 2" xfId="38717" xr:uid="{00000000-0005-0000-0000-00002E970000}"/>
    <cellStyle name="Normal 129 4 3" xfId="38718" xr:uid="{00000000-0005-0000-0000-00002F970000}"/>
    <cellStyle name="Normal 129 4 4" xfId="38719" xr:uid="{00000000-0005-0000-0000-000030970000}"/>
    <cellStyle name="Normal 129 4 5" xfId="38720" xr:uid="{00000000-0005-0000-0000-000031970000}"/>
    <cellStyle name="Normal 129 4 6" xfId="38721" xr:uid="{00000000-0005-0000-0000-000032970000}"/>
    <cellStyle name="Normal 129 5" xfId="38722" xr:uid="{00000000-0005-0000-0000-000033970000}"/>
    <cellStyle name="Normal 129 6" xfId="38723" xr:uid="{00000000-0005-0000-0000-000034970000}"/>
    <cellStyle name="Normal 129 7" xfId="38724" xr:uid="{00000000-0005-0000-0000-000035970000}"/>
    <cellStyle name="Normal 129 8" xfId="38725" xr:uid="{00000000-0005-0000-0000-000036970000}"/>
    <cellStyle name="Normal 129 9" xfId="38726" xr:uid="{00000000-0005-0000-0000-000037970000}"/>
    <cellStyle name="Normal 13" xfId="38727" xr:uid="{00000000-0005-0000-0000-000038970000}"/>
    <cellStyle name="Normal 13 2" xfId="38728" xr:uid="{00000000-0005-0000-0000-000039970000}"/>
    <cellStyle name="Normal 130" xfId="38729" xr:uid="{00000000-0005-0000-0000-00003A970000}"/>
    <cellStyle name="Normal 130 2" xfId="38730" xr:uid="{00000000-0005-0000-0000-00003B970000}"/>
    <cellStyle name="Normal 130 2 2" xfId="38731" xr:uid="{00000000-0005-0000-0000-00003C970000}"/>
    <cellStyle name="Normal 130 2 2 2" xfId="38732" xr:uid="{00000000-0005-0000-0000-00003D970000}"/>
    <cellStyle name="Normal 130 2 2 2 2" xfId="38733" xr:uid="{00000000-0005-0000-0000-00003E970000}"/>
    <cellStyle name="Normal 130 2 2 2 3" xfId="38734" xr:uid="{00000000-0005-0000-0000-00003F970000}"/>
    <cellStyle name="Normal 130 2 2 2 4" xfId="38735" xr:uid="{00000000-0005-0000-0000-000040970000}"/>
    <cellStyle name="Normal 130 2 2 2 5" xfId="38736" xr:uid="{00000000-0005-0000-0000-000041970000}"/>
    <cellStyle name="Normal 130 2 2 2 6" xfId="38737" xr:uid="{00000000-0005-0000-0000-000042970000}"/>
    <cellStyle name="Normal 130 2 2 3" xfId="38738" xr:uid="{00000000-0005-0000-0000-000043970000}"/>
    <cellStyle name="Normal 130 2 2 4" xfId="38739" xr:uid="{00000000-0005-0000-0000-000044970000}"/>
    <cellStyle name="Normal 130 2 2 5" xfId="38740" xr:uid="{00000000-0005-0000-0000-000045970000}"/>
    <cellStyle name="Normal 130 2 2 6" xfId="38741" xr:uid="{00000000-0005-0000-0000-000046970000}"/>
    <cellStyle name="Normal 130 2 2 7" xfId="38742" xr:uid="{00000000-0005-0000-0000-000047970000}"/>
    <cellStyle name="Normal 130 2 3" xfId="38743" xr:uid="{00000000-0005-0000-0000-000048970000}"/>
    <cellStyle name="Normal 130 2 3 2" xfId="38744" xr:uid="{00000000-0005-0000-0000-000049970000}"/>
    <cellStyle name="Normal 130 2 3 3" xfId="38745" xr:uid="{00000000-0005-0000-0000-00004A970000}"/>
    <cellStyle name="Normal 130 2 3 4" xfId="38746" xr:uid="{00000000-0005-0000-0000-00004B970000}"/>
    <cellStyle name="Normal 130 2 3 5" xfId="38747" xr:uid="{00000000-0005-0000-0000-00004C970000}"/>
    <cellStyle name="Normal 130 2 3 6" xfId="38748" xr:uid="{00000000-0005-0000-0000-00004D970000}"/>
    <cellStyle name="Normal 130 2 4" xfId="38749" xr:uid="{00000000-0005-0000-0000-00004E970000}"/>
    <cellStyle name="Normal 130 2 5" xfId="38750" xr:uid="{00000000-0005-0000-0000-00004F970000}"/>
    <cellStyle name="Normal 130 2 6" xfId="38751" xr:uid="{00000000-0005-0000-0000-000050970000}"/>
    <cellStyle name="Normal 130 2 7" xfId="38752" xr:uid="{00000000-0005-0000-0000-000051970000}"/>
    <cellStyle name="Normal 130 2 8" xfId="38753" xr:uid="{00000000-0005-0000-0000-000052970000}"/>
    <cellStyle name="Normal 130 3" xfId="38754" xr:uid="{00000000-0005-0000-0000-000053970000}"/>
    <cellStyle name="Normal 130 3 2" xfId="38755" xr:uid="{00000000-0005-0000-0000-000054970000}"/>
    <cellStyle name="Normal 130 3 2 2" xfId="38756" xr:uid="{00000000-0005-0000-0000-000055970000}"/>
    <cellStyle name="Normal 130 3 2 3" xfId="38757" xr:uid="{00000000-0005-0000-0000-000056970000}"/>
    <cellStyle name="Normal 130 3 2 4" xfId="38758" xr:uid="{00000000-0005-0000-0000-000057970000}"/>
    <cellStyle name="Normal 130 3 2 5" xfId="38759" xr:uid="{00000000-0005-0000-0000-000058970000}"/>
    <cellStyle name="Normal 130 3 2 6" xfId="38760" xr:uid="{00000000-0005-0000-0000-000059970000}"/>
    <cellStyle name="Normal 130 3 3" xfId="38761" xr:uid="{00000000-0005-0000-0000-00005A970000}"/>
    <cellStyle name="Normal 130 3 4" xfId="38762" xr:uid="{00000000-0005-0000-0000-00005B970000}"/>
    <cellStyle name="Normal 130 3 5" xfId="38763" xr:uid="{00000000-0005-0000-0000-00005C970000}"/>
    <cellStyle name="Normal 130 3 6" xfId="38764" xr:uid="{00000000-0005-0000-0000-00005D970000}"/>
    <cellStyle name="Normal 130 3 7" xfId="38765" xr:uid="{00000000-0005-0000-0000-00005E970000}"/>
    <cellStyle name="Normal 130 4" xfId="38766" xr:uid="{00000000-0005-0000-0000-00005F970000}"/>
    <cellStyle name="Normal 130 4 2" xfId="38767" xr:uid="{00000000-0005-0000-0000-000060970000}"/>
    <cellStyle name="Normal 130 4 3" xfId="38768" xr:uid="{00000000-0005-0000-0000-000061970000}"/>
    <cellStyle name="Normal 130 4 4" xfId="38769" xr:uid="{00000000-0005-0000-0000-000062970000}"/>
    <cellStyle name="Normal 130 4 5" xfId="38770" xr:uid="{00000000-0005-0000-0000-000063970000}"/>
    <cellStyle name="Normal 130 4 6" xfId="38771" xr:uid="{00000000-0005-0000-0000-000064970000}"/>
    <cellStyle name="Normal 130 5" xfId="38772" xr:uid="{00000000-0005-0000-0000-000065970000}"/>
    <cellStyle name="Normal 130 6" xfId="38773" xr:uid="{00000000-0005-0000-0000-000066970000}"/>
    <cellStyle name="Normal 130 7" xfId="38774" xr:uid="{00000000-0005-0000-0000-000067970000}"/>
    <cellStyle name="Normal 130 8" xfId="38775" xr:uid="{00000000-0005-0000-0000-000068970000}"/>
    <cellStyle name="Normal 130 9" xfId="38776" xr:uid="{00000000-0005-0000-0000-000069970000}"/>
    <cellStyle name="Normal 131" xfId="38777" xr:uid="{00000000-0005-0000-0000-00006A970000}"/>
    <cellStyle name="Normal 131 2" xfId="38778" xr:uid="{00000000-0005-0000-0000-00006B970000}"/>
    <cellStyle name="Normal 131 2 2" xfId="38779" xr:uid="{00000000-0005-0000-0000-00006C970000}"/>
    <cellStyle name="Normal 131 2 2 2" xfId="38780" xr:uid="{00000000-0005-0000-0000-00006D970000}"/>
    <cellStyle name="Normal 131 2 2 2 2" xfId="38781" xr:uid="{00000000-0005-0000-0000-00006E970000}"/>
    <cellStyle name="Normal 131 2 2 2 3" xfId="38782" xr:uid="{00000000-0005-0000-0000-00006F970000}"/>
    <cellStyle name="Normal 131 2 2 2 4" xfId="38783" xr:uid="{00000000-0005-0000-0000-000070970000}"/>
    <cellStyle name="Normal 131 2 2 2 5" xfId="38784" xr:uid="{00000000-0005-0000-0000-000071970000}"/>
    <cellStyle name="Normal 131 2 2 2 6" xfId="38785" xr:uid="{00000000-0005-0000-0000-000072970000}"/>
    <cellStyle name="Normal 131 2 2 3" xfId="38786" xr:uid="{00000000-0005-0000-0000-000073970000}"/>
    <cellStyle name="Normal 131 2 2 4" xfId="38787" xr:uid="{00000000-0005-0000-0000-000074970000}"/>
    <cellStyle name="Normal 131 2 2 5" xfId="38788" xr:uid="{00000000-0005-0000-0000-000075970000}"/>
    <cellStyle name="Normal 131 2 2 6" xfId="38789" xr:uid="{00000000-0005-0000-0000-000076970000}"/>
    <cellStyle name="Normal 131 2 2 7" xfId="38790" xr:uid="{00000000-0005-0000-0000-000077970000}"/>
    <cellStyle name="Normal 131 2 3" xfId="38791" xr:uid="{00000000-0005-0000-0000-000078970000}"/>
    <cellStyle name="Normal 131 2 3 2" xfId="38792" xr:uid="{00000000-0005-0000-0000-000079970000}"/>
    <cellStyle name="Normal 131 2 3 3" xfId="38793" xr:uid="{00000000-0005-0000-0000-00007A970000}"/>
    <cellStyle name="Normal 131 2 3 4" xfId="38794" xr:uid="{00000000-0005-0000-0000-00007B970000}"/>
    <cellStyle name="Normal 131 2 3 5" xfId="38795" xr:uid="{00000000-0005-0000-0000-00007C970000}"/>
    <cellStyle name="Normal 131 2 3 6" xfId="38796" xr:uid="{00000000-0005-0000-0000-00007D970000}"/>
    <cellStyle name="Normal 131 2 4" xfId="38797" xr:uid="{00000000-0005-0000-0000-00007E970000}"/>
    <cellStyle name="Normal 131 2 5" xfId="38798" xr:uid="{00000000-0005-0000-0000-00007F970000}"/>
    <cellStyle name="Normal 131 2 6" xfId="38799" xr:uid="{00000000-0005-0000-0000-000080970000}"/>
    <cellStyle name="Normal 131 2 7" xfId="38800" xr:uid="{00000000-0005-0000-0000-000081970000}"/>
    <cellStyle name="Normal 131 2 8" xfId="38801" xr:uid="{00000000-0005-0000-0000-000082970000}"/>
    <cellStyle name="Normal 131 3" xfId="38802" xr:uid="{00000000-0005-0000-0000-000083970000}"/>
    <cellStyle name="Normal 131 3 2" xfId="38803" xr:uid="{00000000-0005-0000-0000-000084970000}"/>
    <cellStyle name="Normal 131 3 2 2" xfId="38804" xr:uid="{00000000-0005-0000-0000-000085970000}"/>
    <cellStyle name="Normal 131 3 2 3" xfId="38805" xr:uid="{00000000-0005-0000-0000-000086970000}"/>
    <cellStyle name="Normal 131 3 2 4" xfId="38806" xr:uid="{00000000-0005-0000-0000-000087970000}"/>
    <cellStyle name="Normal 131 3 2 5" xfId="38807" xr:uid="{00000000-0005-0000-0000-000088970000}"/>
    <cellStyle name="Normal 131 3 2 6" xfId="38808" xr:uid="{00000000-0005-0000-0000-000089970000}"/>
    <cellStyle name="Normal 131 3 3" xfId="38809" xr:uid="{00000000-0005-0000-0000-00008A970000}"/>
    <cellStyle name="Normal 131 3 4" xfId="38810" xr:uid="{00000000-0005-0000-0000-00008B970000}"/>
    <cellStyle name="Normal 131 3 5" xfId="38811" xr:uid="{00000000-0005-0000-0000-00008C970000}"/>
    <cellStyle name="Normal 131 3 6" xfId="38812" xr:uid="{00000000-0005-0000-0000-00008D970000}"/>
    <cellStyle name="Normal 131 3 7" xfId="38813" xr:uid="{00000000-0005-0000-0000-00008E970000}"/>
    <cellStyle name="Normal 131 4" xfId="38814" xr:uid="{00000000-0005-0000-0000-00008F970000}"/>
    <cellStyle name="Normal 131 4 2" xfId="38815" xr:uid="{00000000-0005-0000-0000-000090970000}"/>
    <cellStyle name="Normal 131 4 3" xfId="38816" xr:uid="{00000000-0005-0000-0000-000091970000}"/>
    <cellStyle name="Normal 131 4 4" xfId="38817" xr:uid="{00000000-0005-0000-0000-000092970000}"/>
    <cellStyle name="Normal 131 4 5" xfId="38818" xr:uid="{00000000-0005-0000-0000-000093970000}"/>
    <cellStyle name="Normal 131 4 6" xfId="38819" xr:uid="{00000000-0005-0000-0000-000094970000}"/>
    <cellStyle name="Normal 131 5" xfId="38820" xr:uid="{00000000-0005-0000-0000-000095970000}"/>
    <cellStyle name="Normal 131 6" xfId="38821" xr:uid="{00000000-0005-0000-0000-000096970000}"/>
    <cellStyle name="Normal 131 7" xfId="38822" xr:uid="{00000000-0005-0000-0000-000097970000}"/>
    <cellStyle name="Normal 131 8" xfId="38823" xr:uid="{00000000-0005-0000-0000-000098970000}"/>
    <cellStyle name="Normal 131 9" xfId="38824" xr:uid="{00000000-0005-0000-0000-000099970000}"/>
    <cellStyle name="Normal 132" xfId="38825" xr:uid="{00000000-0005-0000-0000-00009A970000}"/>
    <cellStyle name="Normal 132 2" xfId="38826" xr:uid="{00000000-0005-0000-0000-00009B970000}"/>
    <cellStyle name="Normal 132 2 2" xfId="38827" xr:uid="{00000000-0005-0000-0000-00009C970000}"/>
    <cellStyle name="Normal 132 2 2 2" xfId="38828" xr:uid="{00000000-0005-0000-0000-00009D970000}"/>
    <cellStyle name="Normal 132 2 2 2 2" xfId="38829" xr:uid="{00000000-0005-0000-0000-00009E970000}"/>
    <cellStyle name="Normal 132 2 2 2 3" xfId="38830" xr:uid="{00000000-0005-0000-0000-00009F970000}"/>
    <cellStyle name="Normal 132 2 2 2 4" xfId="38831" xr:uid="{00000000-0005-0000-0000-0000A0970000}"/>
    <cellStyle name="Normal 132 2 2 2 5" xfId="38832" xr:uid="{00000000-0005-0000-0000-0000A1970000}"/>
    <cellStyle name="Normal 132 2 2 2 6" xfId="38833" xr:uid="{00000000-0005-0000-0000-0000A2970000}"/>
    <cellStyle name="Normal 132 2 2 3" xfId="38834" xr:uid="{00000000-0005-0000-0000-0000A3970000}"/>
    <cellStyle name="Normal 132 2 2 4" xfId="38835" xr:uid="{00000000-0005-0000-0000-0000A4970000}"/>
    <cellStyle name="Normal 132 2 2 5" xfId="38836" xr:uid="{00000000-0005-0000-0000-0000A5970000}"/>
    <cellStyle name="Normal 132 2 2 6" xfId="38837" xr:uid="{00000000-0005-0000-0000-0000A6970000}"/>
    <cellStyle name="Normal 132 2 2 7" xfId="38838" xr:uid="{00000000-0005-0000-0000-0000A7970000}"/>
    <cellStyle name="Normal 132 2 3" xfId="38839" xr:uid="{00000000-0005-0000-0000-0000A8970000}"/>
    <cellStyle name="Normal 132 2 3 2" xfId="38840" xr:uid="{00000000-0005-0000-0000-0000A9970000}"/>
    <cellStyle name="Normal 132 2 3 3" xfId="38841" xr:uid="{00000000-0005-0000-0000-0000AA970000}"/>
    <cellStyle name="Normal 132 2 3 4" xfId="38842" xr:uid="{00000000-0005-0000-0000-0000AB970000}"/>
    <cellStyle name="Normal 132 2 3 5" xfId="38843" xr:uid="{00000000-0005-0000-0000-0000AC970000}"/>
    <cellStyle name="Normal 132 2 3 6" xfId="38844" xr:uid="{00000000-0005-0000-0000-0000AD970000}"/>
    <cellStyle name="Normal 132 2 4" xfId="38845" xr:uid="{00000000-0005-0000-0000-0000AE970000}"/>
    <cellStyle name="Normal 132 2 5" xfId="38846" xr:uid="{00000000-0005-0000-0000-0000AF970000}"/>
    <cellStyle name="Normal 132 2 6" xfId="38847" xr:uid="{00000000-0005-0000-0000-0000B0970000}"/>
    <cellStyle name="Normal 132 2 7" xfId="38848" xr:uid="{00000000-0005-0000-0000-0000B1970000}"/>
    <cellStyle name="Normal 132 2 8" xfId="38849" xr:uid="{00000000-0005-0000-0000-0000B2970000}"/>
    <cellStyle name="Normal 132 3" xfId="38850" xr:uid="{00000000-0005-0000-0000-0000B3970000}"/>
    <cellStyle name="Normal 132 3 2" xfId="38851" xr:uid="{00000000-0005-0000-0000-0000B4970000}"/>
    <cellStyle name="Normal 132 3 2 2" xfId="38852" xr:uid="{00000000-0005-0000-0000-0000B5970000}"/>
    <cellStyle name="Normal 132 3 2 3" xfId="38853" xr:uid="{00000000-0005-0000-0000-0000B6970000}"/>
    <cellStyle name="Normal 132 3 2 4" xfId="38854" xr:uid="{00000000-0005-0000-0000-0000B7970000}"/>
    <cellStyle name="Normal 132 3 2 5" xfId="38855" xr:uid="{00000000-0005-0000-0000-0000B8970000}"/>
    <cellStyle name="Normal 132 3 2 6" xfId="38856" xr:uid="{00000000-0005-0000-0000-0000B9970000}"/>
    <cellStyle name="Normal 132 3 3" xfId="38857" xr:uid="{00000000-0005-0000-0000-0000BA970000}"/>
    <cellStyle name="Normal 132 3 4" xfId="38858" xr:uid="{00000000-0005-0000-0000-0000BB970000}"/>
    <cellStyle name="Normal 132 3 5" xfId="38859" xr:uid="{00000000-0005-0000-0000-0000BC970000}"/>
    <cellStyle name="Normal 132 3 6" xfId="38860" xr:uid="{00000000-0005-0000-0000-0000BD970000}"/>
    <cellStyle name="Normal 132 3 7" xfId="38861" xr:uid="{00000000-0005-0000-0000-0000BE970000}"/>
    <cellStyle name="Normal 132 4" xfId="38862" xr:uid="{00000000-0005-0000-0000-0000BF970000}"/>
    <cellStyle name="Normal 132 4 2" xfId="38863" xr:uid="{00000000-0005-0000-0000-0000C0970000}"/>
    <cellStyle name="Normal 132 4 3" xfId="38864" xr:uid="{00000000-0005-0000-0000-0000C1970000}"/>
    <cellStyle name="Normal 132 4 4" xfId="38865" xr:uid="{00000000-0005-0000-0000-0000C2970000}"/>
    <cellStyle name="Normal 132 4 5" xfId="38866" xr:uid="{00000000-0005-0000-0000-0000C3970000}"/>
    <cellStyle name="Normal 132 4 6" xfId="38867" xr:uid="{00000000-0005-0000-0000-0000C4970000}"/>
    <cellStyle name="Normal 132 5" xfId="38868" xr:uid="{00000000-0005-0000-0000-0000C5970000}"/>
    <cellStyle name="Normal 132 6" xfId="38869" xr:uid="{00000000-0005-0000-0000-0000C6970000}"/>
    <cellStyle name="Normal 132 7" xfId="38870" xr:uid="{00000000-0005-0000-0000-0000C7970000}"/>
    <cellStyle name="Normal 132 8" xfId="38871" xr:uid="{00000000-0005-0000-0000-0000C8970000}"/>
    <cellStyle name="Normal 132 9" xfId="38872" xr:uid="{00000000-0005-0000-0000-0000C9970000}"/>
    <cellStyle name="Normal 133" xfId="38873" xr:uid="{00000000-0005-0000-0000-0000CA970000}"/>
    <cellStyle name="Normal 133 2" xfId="38874" xr:uid="{00000000-0005-0000-0000-0000CB970000}"/>
    <cellStyle name="Normal 133 2 2" xfId="38875" xr:uid="{00000000-0005-0000-0000-0000CC970000}"/>
    <cellStyle name="Normal 133 2 2 2" xfId="38876" xr:uid="{00000000-0005-0000-0000-0000CD970000}"/>
    <cellStyle name="Normal 133 2 2 2 2" xfId="38877" xr:uid="{00000000-0005-0000-0000-0000CE970000}"/>
    <cellStyle name="Normal 133 2 2 2 3" xfId="38878" xr:uid="{00000000-0005-0000-0000-0000CF970000}"/>
    <cellStyle name="Normal 133 2 2 2 4" xfId="38879" xr:uid="{00000000-0005-0000-0000-0000D0970000}"/>
    <cellStyle name="Normal 133 2 2 2 5" xfId="38880" xr:uid="{00000000-0005-0000-0000-0000D1970000}"/>
    <cellStyle name="Normal 133 2 2 2 6" xfId="38881" xr:uid="{00000000-0005-0000-0000-0000D2970000}"/>
    <cellStyle name="Normal 133 2 2 3" xfId="38882" xr:uid="{00000000-0005-0000-0000-0000D3970000}"/>
    <cellStyle name="Normal 133 2 2 4" xfId="38883" xr:uid="{00000000-0005-0000-0000-0000D4970000}"/>
    <cellStyle name="Normal 133 2 2 5" xfId="38884" xr:uid="{00000000-0005-0000-0000-0000D5970000}"/>
    <cellStyle name="Normal 133 2 2 6" xfId="38885" xr:uid="{00000000-0005-0000-0000-0000D6970000}"/>
    <cellStyle name="Normal 133 2 2 7" xfId="38886" xr:uid="{00000000-0005-0000-0000-0000D7970000}"/>
    <cellStyle name="Normal 133 2 3" xfId="38887" xr:uid="{00000000-0005-0000-0000-0000D8970000}"/>
    <cellStyle name="Normal 133 2 3 2" xfId="38888" xr:uid="{00000000-0005-0000-0000-0000D9970000}"/>
    <cellStyle name="Normal 133 2 3 3" xfId="38889" xr:uid="{00000000-0005-0000-0000-0000DA970000}"/>
    <cellStyle name="Normal 133 2 3 4" xfId="38890" xr:uid="{00000000-0005-0000-0000-0000DB970000}"/>
    <cellStyle name="Normal 133 2 3 5" xfId="38891" xr:uid="{00000000-0005-0000-0000-0000DC970000}"/>
    <cellStyle name="Normal 133 2 3 6" xfId="38892" xr:uid="{00000000-0005-0000-0000-0000DD970000}"/>
    <cellStyle name="Normal 133 2 4" xfId="38893" xr:uid="{00000000-0005-0000-0000-0000DE970000}"/>
    <cellStyle name="Normal 133 2 5" xfId="38894" xr:uid="{00000000-0005-0000-0000-0000DF970000}"/>
    <cellStyle name="Normal 133 2 6" xfId="38895" xr:uid="{00000000-0005-0000-0000-0000E0970000}"/>
    <cellStyle name="Normal 133 2 7" xfId="38896" xr:uid="{00000000-0005-0000-0000-0000E1970000}"/>
    <cellStyle name="Normal 133 2 8" xfId="38897" xr:uid="{00000000-0005-0000-0000-0000E2970000}"/>
    <cellStyle name="Normal 133 3" xfId="38898" xr:uid="{00000000-0005-0000-0000-0000E3970000}"/>
    <cellStyle name="Normal 133 3 2" xfId="38899" xr:uid="{00000000-0005-0000-0000-0000E4970000}"/>
    <cellStyle name="Normal 133 3 2 2" xfId="38900" xr:uid="{00000000-0005-0000-0000-0000E5970000}"/>
    <cellStyle name="Normal 133 3 2 3" xfId="38901" xr:uid="{00000000-0005-0000-0000-0000E6970000}"/>
    <cellStyle name="Normal 133 3 2 4" xfId="38902" xr:uid="{00000000-0005-0000-0000-0000E7970000}"/>
    <cellStyle name="Normal 133 3 2 5" xfId="38903" xr:uid="{00000000-0005-0000-0000-0000E8970000}"/>
    <cellStyle name="Normal 133 3 2 6" xfId="38904" xr:uid="{00000000-0005-0000-0000-0000E9970000}"/>
    <cellStyle name="Normal 133 3 3" xfId="38905" xr:uid="{00000000-0005-0000-0000-0000EA970000}"/>
    <cellStyle name="Normal 133 3 4" xfId="38906" xr:uid="{00000000-0005-0000-0000-0000EB970000}"/>
    <cellStyle name="Normal 133 3 5" xfId="38907" xr:uid="{00000000-0005-0000-0000-0000EC970000}"/>
    <cellStyle name="Normal 133 3 6" xfId="38908" xr:uid="{00000000-0005-0000-0000-0000ED970000}"/>
    <cellStyle name="Normal 133 3 7" xfId="38909" xr:uid="{00000000-0005-0000-0000-0000EE970000}"/>
    <cellStyle name="Normal 133 4" xfId="38910" xr:uid="{00000000-0005-0000-0000-0000EF970000}"/>
    <cellStyle name="Normal 133 4 2" xfId="38911" xr:uid="{00000000-0005-0000-0000-0000F0970000}"/>
    <cellStyle name="Normal 133 4 3" xfId="38912" xr:uid="{00000000-0005-0000-0000-0000F1970000}"/>
    <cellStyle name="Normal 133 4 4" xfId="38913" xr:uid="{00000000-0005-0000-0000-0000F2970000}"/>
    <cellStyle name="Normal 133 4 5" xfId="38914" xr:uid="{00000000-0005-0000-0000-0000F3970000}"/>
    <cellStyle name="Normal 133 4 6" xfId="38915" xr:uid="{00000000-0005-0000-0000-0000F4970000}"/>
    <cellStyle name="Normal 133 5" xfId="38916" xr:uid="{00000000-0005-0000-0000-0000F5970000}"/>
    <cellStyle name="Normal 133 6" xfId="38917" xr:uid="{00000000-0005-0000-0000-0000F6970000}"/>
    <cellStyle name="Normal 133 7" xfId="38918" xr:uid="{00000000-0005-0000-0000-0000F7970000}"/>
    <cellStyle name="Normal 133 8" xfId="38919" xr:uid="{00000000-0005-0000-0000-0000F8970000}"/>
    <cellStyle name="Normal 133 9" xfId="38920" xr:uid="{00000000-0005-0000-0000-0000F9970000}"/>
    <cellStyle name="Normal 134" xfId="38921" xr:uid="{00000000-0005-0000-0000-0000FA970000}"/>
    <cellStyle name="Normal 134 2" xfId="38922" xr:uid="{00000000-0005-0000-0000-0000FB970000}"/>
    <cellStyle name="Normal 134 2 2" xfId="38923" xr:uid="{00000000-0005-0000-0000-0000FC970000}"/>
    <cellStyle name="Normal 134 2 2 2" xfId="38924" xr:uid="{00000000-0005-0000-0000-0000FD970000}"/>
    <cellStyle name="Normal 134 2 2 2 2" xfId="38925" xr:uid="{00000000-0005-0000-0000-0000FE970000}"/>
    <cellStyle name="Normal 134 2 2 2 3" xfId="38926" xr:uid="{00000000-0005-0000-0000-0000FF970000}"/>
    <cellStyle name="Normal 134 2 2 2 4" xfId="38927" xr:uid="{00000000-0005-0000-0000-000000980000}"/>
    <cellStyle name="Normal 134 2 2 2 5" xfId="38928" xr:uid="{00000000-0005-0000-0000-000001980000}"/>
    <cellStyle name="Normal 134 2 2 2 6" xfId="38929" xr:uid="{00000000-0005-0000-0000-000002980000}"/>
    <cellStyle name="Normal 134 2 2 3" xfId="38930" xr:uid="{00000000-0005-0000-0000-000003980000}"/>
    <cellStyle name="Normal 134 2 2 4" xfId="38931" xr:uid="{00000000-0005-0000-0000-000004980000}"/>
    <cellStyle name="Normal 134 2 2 5" xfId="38932" xr:uid="{00000000-0005-0000-0000-000005980000}"/>
    <cellStyle name="Normal 134 2 2 6" xfId="38933" xr:uid="{00000000-0005-0000-0000-000006980000}"/>
    <cellStyle name="Normal 134 2 2 7" xfId="38934" xr:uid="{00000000-0005-0000-0000-000007980000}"/>
    <cellStyle name="Normal 134 2 3" xfId="38935" xr:uid="{00000000-0005-0000-0000-000008980000}"/>
    <cellStyle name="Normal 134 2 3 2" xfId="38936" xr:uid="{00000000-0005-0000-0000-000009980000}"/>
    <cellStyle name="Normal 134 2 3 3" xfId="38937" xr:uid="{00000000-0005-0000-0000-00000A980000}"/>
    <cellStyle name="Normal 134 2 3 4" xfId="38938" xr:uid="{00000000-0005-0000-0000-00000B980000}"/>
    <cellStyle name="Normal 134 2 3 5" xfId="38939" xr:uid="{00000000-0005-0000-0000-00000C980000}"/>
    <cellStyle name="Normal 134 2 3 6" xfId="38940" xr:uid="{00000000-0005-0000-0000-00000D980000}"/>
    <cellStyle name="Normal 134 2 4" xfId="38941" xr:uid="{00000000-0005-0000-0000-00000E980000}"/>
    <cellStyle name="Normal 134 2 5" xfId="38942" xr:uid="{00000000-0005-0000-0000-00000F980000}"/>
    <cellStyle name="Normal 134 2 6" xfId="38943" xr:uid="{00000000-0005-0000-0000-000010980000}"/>
    <cellStyle name="Normal 134 2 7" xfId="38944" xr:uid="{00000000-0005-0000-0000-000011980000}"/>
    <cellStyle name="Normal 134 2 8" xfId="38945" xr:uid="{00000000-0005-0000-0000-000012980000}"/>
    <cellStyle name="Normal 134 3" xfId="38946" xr:uid="{00000000-0005-0000-0000-000013980000}"/>
    <cellStyle name="Normal 134 3 2" xfId="38947" xr:uid="{00000000-0005-0000-0000-000014980000}"/>
    <cellStyle name="Normal 134 3 2 2" xfId="38948" xr:uid="{00000000-0005-0000-0000-000015980000}"/>
    <cellStyle name="Normal 134 3 2 3" xfId="38949" xr:uid="{00000000-0005-0000-0000-000016980000}"/>
    <cellStyle name="Normal 134 3 2 4" xfId="38950" xr:uid="{00000000-0005-0000-0000-000017980000}"/>
    <cellStyle name="Normal 134 3 2 5" xfId="38951" xr:uid="{00000000-0005-0000-0000-000018980000}"/>
    <cellStyle name="Normal 134 3 2 6" xfId="38952" xr:uid="{00000000-0005-0000-0000-000019980000}"/>
    <cellStyle name="Normal 134 3 3" xfId="38953" xr:uid="{00000000-0005-0000-0000-00001A980000}"/>
    <cellStyle name="Normal 134 3 4" xfId="38954" xr:uid="{00000000-0005-0000-0000-00001B980000}"/>
    <cellStyle name="Normal 134 3 5" xfId="38955" xr:uid="{00000000-0005-0000-0000-00001C980000}"/>
    <cellStyle name="Normal 134 3 6" xfId="38956" xr:uid="{00000000-0005-0000-0000-00001D980000}"/>
    <cellStyle name="Normal 134 3 7" xfId="38957" xr:uid="{00000000-0005-0000-0000-00001E980000}"/>
    <cellStyle name="Normal 134 4" xfId="38958" xr:uid="{00000000-0005-0000-0000-00001F980000}"/>
    <cellStyle name="Normal 134 4 2" xfId="38959" xr:uid="{00000000-0005-0000-0000-000020980000}"/>
    <cellStyle name="Normal 134 4 3" xfId="38960" xr:uid="{00000000-0005-0000-0000-000021980000}"/>
    <cellStyle name="Normal 134 4 4" xfId="38961" xr:uid="{00000000-0005-0000-0000-000022980000}"/>
    <cellStyle name="Normal 134 4 5" xfId="38962" xr:uid="{00000000-0005-0000-0000-000023980000}"/>
    <cellStyle name="Normal 134 4 6" xfId="38963" xr:uid="{00000000-0005-0000-0000-000024980000}"/>
    <cellStyle name="Normal 134 5" xfId="38964" xr:uid="{00000000-0005-0000-0000-000025980000}"/>
    <cellStyle name="Normal 134 6" xfId="38965" xr:uid="{00000000-0005-0000-0000-000026980000}"/>
    <cellStyle name="Normal 134 7" xfId="38966" xr:uid="{00000000-0005-0000-0000-000027980000}"/>
    <cellStyle name="Normal 134 8" xfId="38967" xr:uid="{00000000-0005-0000-0000-000028980000}"/>
    <cellStyle name="Normal 134 9" xfId="38968" xr:uid="{00000000-0005-0000-0000-000029980000}"/>
    <cellStyle name="Normal 135" xfId="38969" xr:uid="{00000000-0005-0000-0000-00002A980000}"/>
    <cellStyle name="Normal 135 2" xfId="38970" xr:uid="{00000000-0005-0000-0000-00002B980000}"/>
    <cellStyle name="Normal 135 2 2" xfId="38971" xr:uid="{00000000-0005-0000-0000-00002C980000}"/>
    <cellStyle name="Normal 135 2 2 2" xfId="38972" xr:uid="{00000000-0005-0000-0000-00002D980000}"/>
    <cellStyle name="Normal 135 2 2 2 2" xfId="38973" xr:uid="{00000000-0005-0000-0000-00002E980000}"/>
    <cellStyle name="Normal 135 2 2 2 3" xfId="38974" xr:uid="{00000000-0005-0000-0000-00002F980000}"/>
    <cellStyle name="Normal 135 2 2 2 4" xfId="38975" xr:uid="{00000000-0005-0000-0000-000030980000}"/>
    <cellStyle name="Normal 135 2 2 2 5" xfId="38976" xr:uid="{00000000-0005-0000-0000-000031980000}"/>
    <cellStyle name="Normal 135 2 2 2 6" xfId="38977" xr:uid="{00000000-0005-0000-0000-000032980000}"/>
    <cellStyle name="Normal 135 2 2 3" xfId="38978" xr:uid="{00000000-0005-0000-0000-000033980000}"/>
    <cellStyle name="Normal 135 2 2 4" xfId="38979" xr:uid="{00000000-0005-0000-0000-000034980000}"/>
    <cellStyle name="Normal 135 2 2 5" xfId="38980" xr:uid="{00000000-0005-0000-0000-000035980000}"/>
    <cellStyle name="Normal 135 2 2 6" xfId="38981" xr:uid="{00000000-0005-0000-0000-000036980000}"/>
    <cellStyle name="Normal 135 2 2 7" xfId="38982" xr:uid="{00000000-0005-0000-0000-000037980000}"/>
    <cellStyle name="Normal 135 2 3" xfId="38983" xr:uid="{00000000-0005-0000-0000-000038980000}"/>
    <cellStyle name="Normal 135 2 3 2" xfId="38984" xr:uid="{00000000-0005-0000-0000-000039980000}"/>
    <cellStyle name="Normal 135 2 3 3" xfId="38985" xr:uid="{00000000-0005-0000-0000-00003A980000}"/>
    <cellStyle name="Normal 135 2 3 4" xfId="38986" xr:uid="{00000000-0005-0000-0000-00003B980000}"/>
    <cellStyle name="Normal 135 2 3 5" xfId="38987" xr:uid="{00000000-0005-0000-0000-00003C980000}"/>
    <cellStyle name="Normal 135 2 3 6" xfId="38988" xr:uid="{00000000-0005-0000-0000-00003D980000}"/>
    <cellStyle name="Normal 135 2 4" xfId="38989" xr:uid="{00000000-0005-0000-0000-00003E980000}"/>
    <cellStyle name="Normal 135 2 5" xfId="38990" xr:uid="{00000000-0005-0000-0000-00003F980000}"/>
    <cellStyle name="Normal 135 2 6" xfId="38991" xr:uid="{00000000-0005-0000-0000-000040980000}"/>
    <cellStyle name="Normal 135 2 7" xfId="38992" xr:uid="{00000000-0005-0000-0000-000041980000}"/>
    <cellStyle name="Normal 135 2 8" xfId="38993" xr:uid="{00000000-0005-0000-0000-000042980000}"/>
    <cellStyle name="Normal 135 3" xfId="38994" xr:uid="{00000000-0005-0000-0000-000043980000}"/>
    <cellStyle name="Normal 135 3 2" xfId="38995" xr:uid="{00000000-0005-0000-0000-000044980000}"/>
    <cellStyle name="Normal 135 3 2 2" xfId="38996" xr:uid="{00000000-0005-0000-0000-000045980000}"/>
    <cellStyle name="Normal 135 3 2 3" xfId="38997" xr:uid="{00000000-0005-0000-0000-000046980000}"/>
    <cellStyle name="Normal 135 3 2 4" xfId="38998" xr:uid="{00000000-0005-0000-0000-000047980000}"/>
    <cellStyle name="Normal 135 3 2 5" xfId="38999" xr:uid="{00000000-0005-0000-0000-000048980000}"/>
    <cellStyle name="Normal 135 3 2 6" xfId="39000" xr:uid="{00000000-0005-0000-0000-000049980000}"/>
    <cellStyle name="Normal 135 3 3" xfId="39001" xr:uid="{00000000-0005-0000-0000-00004A980000}"/>
    <cellStyle name="Normal 135 3 4" xfId="39002" xr:uid="{00000000-0005-0000-0000-00004B980000}"/>
    <cellStyle name="Normal 135 3 5" xfId="39003" xr:uid="{00000000-0005-0000-0000-00004C980000}"/>
    <cellStyle name="Normal 135 3 6" xfId="39004" xr:uid="{00000000-0005-0000-0000-00004D980000}"/>
    <cellStyle name="Normal 135 3 7" xfId="39005" xr:uid="{00000000-0005-0000-0000-00004E980000}"/>
    <cellStyle name="Normal 135 4" xfId="39006" xr:uid="{00000000-0005-0000-0000-00004F980000}"/>
    <cellStyle name="Normal 135 4 2" xfId="39007" xr:uid="{00000000-0005-0000-0000-000050980000}"/>
    <cellStyle name="Normal 135 4 3" xfId="39008" xr:uid="{00000000-0005-0000-0000-000051980000}"/>
    <cellStyle name="Normal 135 4 4" xfId="39009" xr:uid="{00000000-0005-0000-0000-000052980000}"/>
    <cellStyle name="Normal 135 4 5" xfId="39010" xr:uid="{00000000-0005-0000-0000-000053980000}"/>
    <cellStyle name="Normal 135 4 6" xfId="39011" xr:uid="{00000000-0005-0000-0000-000054980000}"/>
    <cellStyle name="Normal 135 5" xfId="39012" xr:uid="{00000000-0005-0000-0000-000055980000}"/>
    <cellStyle name="Normal 135 6" xfId="39013" xr:uid="{00000000-0005-0000-0000-000056980000}"/>
    <cellStyle name="Normal 135 7" xfId="39014" xr:uid="{00000000-0005-0000-0000-000057980000}"/>
    <cellStyle name="Normal 135 8" xfId="39015" xr:uid="{00000000-0005-0000-0000-000058980000}"/>
    <cellStyle name="Normal 135 9" xfId="39016" xr:uid="{00000000-0005-0000-0000-000059980000}"/>
    <cellStyle name="Normal 136" xfId="39017" xr:uid="{00000000-0005-0000-0000-00005A980000}"/>
    <cellStyle name="Normal 136 2" xfId="39018" xr:uid="{00000000-0005-0000-0000-00005B980000}"/>
    <cellStyle name="Normal 136 2 2" xfId="39019" xr:uid="{00000000-0005-0000-0000-00005C980000}"/>
    <cellStyle name="Normal 136 2 2 2" xfId="39020" xr:uid="{00000000-0005-0000-0000-00005D980000}"/>
    <cellStyle name="Normal 136 2 2 2 2" xfId="39021" xr:uid="{00000000-0005-0000-0000-00005E980000}"/>
    <cellStyle name="Normal 136 2 2 2 3" xfId="39022" xr:uid="{00000000-0005-0000-0000-00005F980000}"/>
    <cellStyle name="Normal 136 2 2 2 4" xfId="39023" xr:uid="{00000000-0005-0000-0000-000060980000}"/>
    <cellStyle name="Normal 136 2 2 2 5" xfId="39024" xr:uid="{00000000-0005-0000-0000-000061980000}"/>
    <cellStyle name="Normal 136 2 2 2 6" xfId="39025" xr:uid="{00000000-0005-0000-0000-000062980000}"/>
    <cellStyle name="Normal 136 2 2 3" xfId="39026" xr:uid="{00000000-0005-0000-0000-000063980000}"/>
    <cellStyle name="Normal 136 2 2 4" xfId="39027" xr:uid="{00000000-0005-0000-0000-000064980000}"/>
    <cellStyle name="Normal 136 2 2 5" xfId="39028" xr:uid="{00000000-0005-0000-0000-000065980000}"/>
    <cellStyle name="Normal 136 2 2 6" xfId="39029" xr:uid="{00000000-0005-0000-0000-000066980000}"/>
    <cellStyle name="Normal 136 2 2 7" xfId="39030" xr:uid="{00000000-0005-0000-0000-000067980000}"/>
    <cellStyle name="Normal 136 2 3" xfId="39031" xr:uid="{00000000-0005-0000-0000-000068980000}"/>
    <cellStyle name="Normal 136 2 3 2" xfId="39032" xr:uid="{00000000-0005-0000-0000-000069980000}"/>
    <cellStyle name="Normal 136 2 3 3" xfId="39033" xr:uid="{00000000-0005-0000-0000-00006A980000}"/>
    <cellStyle name="Normal 136 2 3 4" xfId="39034" xr:uid="{00000000-0005-0000-0000-00006B980000}"/>
    <cellStyle name="Normal 136 2 3 5" xfId="39035" xr:uid="{00000000-0005-0000-0000-00006C980000}"/>
    <cellStyle name="Normal 136 2 3 6" xfId="39036" xr:uid="{00000000-0005-0000-0000-00006D980000}"/>
    <cellStyle name="Normal 136 2 4" xfId="39037" xr:uid="{00000000-0005-0000-0000-00006E980000}"/>
    <cellStyle name="Normal 136 2 5" xfId="39038" xr:uid="{00000000-0005-0000-0000-00006F980000}"/>
    <cellStyle name="Normal 136 2 6" xfId="39039" xr:uid="{00000000-0005-0000-0000-000070980000}"/>
    <cellStyle name="Normal 136 2 7" xfId="39040" xr:uid="{00000000-0005-0000-0000-000071980000}"/>
    <cellStyle name="Normal 136 2 8" xfId="39041" xr:uid="{00000000-0005-0000-0000-000072980000}"/>
    <cellStyle name="Normal 136 3" xfId="39042" xr:uid="{00000000-0005-0000-0000-000073980000}"/>
    <cellStyle name="Normal 136 3 2" xfId="39043" xr:uid="{00000000-0005-0000-0000-000074980000}"/>
    <cellStyle name="Normal 136 3 2 2" xfId="39044" xr:uid="{00000000-0005-0000-0000-000075980000}"/>
    <cellStyle name="Normal 136 3 2 3" xfId="39045" xr:uid="{00000000-0005-0000-0000-000076980000}"/>
    <cellStyle name="Normal 136 3 2 4" xfId="39046" xr:uid="{00000000-0005-0000-0000-000077980000}"/>
    <cellStyle name="Normal 136 3 2 5" xfId="39047" xr:uid="{00000000-0005-0000-0000-000078980000}"/>
    <cellStyle name="Normal 136 3 2 6" xfId="39048" xr:uid="{00000000-0005-0000-0000-000079980000}"/>
    <cellStyle name="Normal 136 3 3" xfId="39049" xr:uid="{00000000-0005-0000-0000-00007A980000}"/>
    <cellStyle name="Normal 136 3 4" xfId="39050" xr:uid="{00000000-0005-0000-0000-00007B980000}"/>
    <cellStyle name="Normal 136 3 5" xfId="39051" xr:uid="{00000000-0005-0000-0000-00007C980000}"/>
    <cellStyle name="Normal 136 3 6" xfId="39052" xr:uid="{00000000-0005-0000-0000-00007D980000}"/>
    <cellStyle name="Normal 136 3 7" xfId="39053" xr:uid="{00000000-0005-0000-0000-00007E980000}"/>
    <cellStyle name="Normal 136 4" xfId="39054" xr:uid="{00000000-0005-0000-0000-00007F980000}"/>
    <cellStyle name="Normal 136 4 2" xfId="39055" xr:uid="{00000000-0005-0000-0000-000080980000}"/>
    <cellStyle name="Normal 136 4 3" xfId="39056" xr:uid="{00000000-0005-0000-0000-000081980000}"/>
    <cellStyle name="Normal 136 4 4" xfId="39057" xr:uid="{00000000-0005-0000-0000-000082980000}"/>
    <cellStyle name="Normal 136 4 5" xfId="39058" xr:uid="{00000000-0005-0000-0000-000083980000}"/>
    <cellStyle name="Normal 136 4 6" xfId="39059" xr:uid="{00000000-0005-0000-0000-000084980000}"/>
    <cellStyle name="Normal 136 5" xfId="39060" xr:uid="{00000000-0005-0000-0000-000085980000}"/>
    <cellStyle name="Normal 136 6" xfId="39061" xr:uid="{00000000-0005-0000-0000-000086980000}"/>
    <cellStyle name="Normal 136 7" xfId="39062" xr:uid="{00000000-0005-0000-0000-000087980000}"/>
    <cellStyle name="Normal 136 8" xfId="39063" xr:uid="{00000000-0005-0000-0000-000088980000}"/>
    <cellStyle name="Normal 136 9" xfId="39064" xr:uid="{00000000-0005-0000-0000-000089980000}"/>
    <cellStyle name="Normal 137" xfId="39065" xr:uid="{00000000-0005-0000-0000-00008A980000}"/>
    <cellStyle name="Normal 137 2" xfId="39066" xr:uid="{00000000-0005-0000-0000-00008B980000}"/>
    <cellStyle name="Normal 137 2 2" xfId="39067" xr:uid="{00000000-0005-0000-0000-00008C980000}"/>
    <cellStyle name="Normal 137 2 2 2" xfId="39068" xr:uid="{00000000-0005-0000-0000-00008D980000}"/>
    <cellStyle name="Normal 137 2 2 2 2" xfId="39069" xr:uid="{00000000-0005-0000-0000-00008E980000}"/>
    <cellStyle name="Normal 137 2 2 2 3" xfId="39070" xr:uid="{00000000-0005-0000-0000-00008F980000}"/>
    <cellStyle name="Normal 137 2 2 2 4" xfId="39071" xr:uid="{00000000-0005-0000-0000-000090980000}"/>
    <cellStyle name="Normal 137 2 2 2 5" xfId="39072" xr:uid="{00000000-0005-0000-0000-000091980000}"/>
    <cellStyle name="Normal 137 2 2 2 6" xfId="39073" xr:uid="{00000000-0005-0000-0000-000092980000}"/>
    <cellStyle name="Normal 137 2 2 3" xfId="39074" xr:uid="{00000000-0005-0000-0000-000093980000}"/>
    <cellStyle name="Normal 137 2 2 4" xfId="39075" xr:uid="{00000000-0005-0000-0000-000094980000}"/>
    <cellStyle name="Normal 137 2 2 5" xfId="39076" xr:uid="{00000000-0005-0000-0000-000095980000}"/>
    <cellStyle name="Normal 137 2 2 6" xfId="39077" xr:uid="{00000000-0005-0000-0000-000096980000}"/>
    <cellStyle name="Normal 137 2 2 7" xfId="39078" xr:uid="{00000000-0005-0000-0000-000097980000}"/>
    <cellStyle name="Normal 137 2 3" xfId="39079" xr:uid="{00000000-0005-0000-0000-000098980000}"/>
    <cellStyle name="Normal 137 2 3 2" xfId="39080" xr:uid="{00000000-0005-0000-0000-000099980000}"/>
    <cellStyle name="Normal 137 2 3 3" xfId="39081" xr:uid="{00000000-0005-0000-0000-00009A980000}"/>
    <cellStyle name="Normal 137 2 3 4" xfId="39082" xr:uid="{00000000-0005-0000-0000-00009B980000}"/>
    <cellStyle name="Normal 137 2 3 5" xfId="39083" xr:uid="{00000000-0005-0000-0000-00009C980000}"/>
    <cellStyle name="Normal 137 2 3 6" xfId="39084" xr:uid="{00000000-0005-0000-0000-00009D980000}"/>
    <cellStyle name="Normal 137 2 4" xfId="39085" xr:uid="{00000000-0005-0000-0000-00009E980000}"/>
    <cellStyle name="Normal 137 2 5" xfId="39086" xr:uid="{00000000-0005-0000-0000-00009F980000}"/>
    <cellStyle name="Normal 137 2 6" xfId="39087" xr:uid="{00000000-0005-0000-0000-0000A0980000}"/>
    <cellStyle name="Normal 137 2 7" xfId="39088" xr:uid="{00000000-0005-0000-0000-0000A1980000}"/>
    <cellStyle name="Normal 137 2 8" xfId="39089" xr:uid="{00000000-0005-0000-0000-0000A2980000}"/>
    <cellStyle name="Normal 137 3" xfId="39090" xr:uid="{00000000-0005-0000-0000-0000A3980000}"/>
    <cellStyle name="Normal 137 3 2" xfId="39091" xr:uid="{00000000-0005-0000-0000-0000A4980000}"/>
    <cellStyle name="Normal 137 3 2 2" xfId="39092" xr:uid="{00000000-0005-0000-0000-0000A5980000}"/>
    <cellStyle name="Normal 137 3 2 3" xfId="39093" xr:uid="{00000000-0005-0000-0000-0000A6980000}"/>
    <cellStyle name="Normal 137 3 2 4" xfId="39094" xr:uid="{00000000-0005-0000-0000-0000A7980000}"/>
    <cellStyle name="Normal 137 3 2 5" xfId="39095" xr:uid="{00000000-0005-0000-0000-0000A8980000}"/>
    <cellStyle name="Normal 137 3 2 6" xfId="39096" xr:uid="{00000000-0005-0000-0000-0000A9980000}"/>
    <cellStyle name="Normal 137 3 3" xfId="39097" xr:uid="{00000000-0005-0000-0000-0000AA980000}"/>
    <cellStyle name="Normal 137 3 4" xfId="39098" xr:uid="{00000000-0005-0000-0000-0000AB980000}"/>
    <cellStyle name="Normal 137 3 5" xfId="39099" xr:uid="{00000000-0005-0000-0000-0000AC980000}"/>
    <cellStyle name="Normal 137 3 6" xfId="39100" xr:uid="{00000000-0005-0000-0000-0000AD980000}"/>
    <cellStyle name="Normal 137 3 7" xfId="39101" xr:uid="{00000000-0005-0000-0000-0000AE980000}"/>
    <cellStyle name="Normal 137 4" xfId="39102" xr:uid="{00000000-0005-0000-0000-0000AF980000}"/>
    <cellStyle name="Normal 137 4 2" xfId="39103" xr:uid="{00000000-0005-0000-0000-0000B0980000}"/>
    <cellStyle name="Normal 137 4 3" xfId="39104" xr:uid="{00000000-0005-0000-0000-0000B1980000}"/>
    <cellStyle name="Normal 137 4 4" xfId="39105" xr:uid="{00000000-0005-0000-0000-0000B2980000}"/>
    <cellStyle name="Normal 137 4 5" xfId="39106" xr:uid="{00000000-0005-0000-0000-0000B3980000}"/>
    <cellStyle name="Normal 137 4 6" xfId="39107" xr:uid="{00000000-0005-0000-0000-0000B4980000}"/>
    <cellStyle name="Normal 137 5" xfId="39108" xr:uid="{00000000-0005-0000-0000-0000B5980000}"/>
    <cellStyle name="Normal 137 6" xfId="39109" xr:uid="{00000000-0005-0000-0000-0000B6980000}"/>
    <cellStyle name="Normal 137 7" xfId="39110" xr:uid="{00000000-0005-0000-0000-0000B7980000}"/>
    <cellStyle name="Normal 137 8" xfId="39111" xr:uid="{00000000-0005-0000-0000-0000B8980000}"/>
    <cellStyle name="Normal 137 9" xfId="39112" xr:uid="{00000000-0005-0000-0000-0000B9980000}"/>
    <cellStyle name="Normal 138" xfId="39113" xr:uid="{00000000-0005-0000-0000-0000BA980000}"/>
    <cellStyle name="Normal 138 2" xfId="39114" xr:uid="{00000000-0005-0000-0000-0000BB980000}"/>
    <cellStyle name="Normal 138 2 2" xfId="39115" xr:uid="{00000000-0005-0000-0000-0000BC980000}"/>
    <cellStyle name="Normal 138 2 2 2" xfId="39116" xr:uid="{00000000-0005-0000-0000-0000BD980000}"/>
    <cellStyle name="Normal 138 2 2 2 2" xfId="39117" xr:uid="{00000000-0005-0000-0000-0000BE980000}"/>
    <cellStyle name="Normal 138 2 2 2 3" xfId="39118" xr:uid="{00000000-0005-0000-0000-0000BF980000}"/>
    <cellStyle name="Normal 138 2 2 2 4" xfId="39119" xr:uid="{00000000-0005-0000-0000-0000C0980000}"/>
    <cellStyle name="Normal 138 2 2 2 5" xfId="39120" xr:uid="{00000000-0005-0000-0000-0000C1980000}"/>
    <cellStyle name="Normal 138 2 2 2 6" xfId="39121" xr:uid="{00000000-0005-0000-0000-0000C2980000}"/>
    <cellStyle name="Normal 138 2 2 3" xfId="39122" xr:uid="{00000000-0005-0000-0000-0000C3980000}"/>
    <cellStyle name="Normal 138 2 2 4" xfId="39123" xr:uid="{00000000-0005-0000-0000-0000C4980000}"/>
    <cellStyle name="Normal 138 2 2 5" xfId="39124" xr:uid="{00000000-0005-0000-0000-0000C5980000}"/>
    <cellStyle name="Normal 138 2 2 6" xfId="39125" xr:uid="{00000000-0005-0000-0000-0000C6980000}"/>
    <cellStyle name="Normal 138 2 2 7" xfId="39126" xr:uid="{00000000-0005-0000-0000-0000C7980000}"/>
    <cellStyle name="Normal 138 2 3" xfId="39127" xr:uid="{00000000-0005-0000-0000-0000C8980000}"/>
    <cellStyle name="Normal 138 2 3 2" xfId="39128" xr:uid="{00000000-0005-0000-0000-0000C9980000}"/>
    <cellStyle name="Normal 138 2 3 3" xfId="39129" xr:uid="{00000000-0005-0000-0000-0000CA980000}"/>
    <cellStyle name="Normal 138 2 3 4" xfId="39130" xr:uid="{00000000-0005-0000-0000-0000CB980000}"/>
    <cellStyle name="Normal 138 2 3 5" xfId="39131" xr:uid="{00000000-0005-0000-0000-0000CC980000}"/>
    <cellStyle name="Normal 138 2 3 6" xfId="39132" xr:uid="{00000000-0005-0000-0000-0000CD980000}"/>
    <cellStyle name="Normal 138 2 4" xfId="39133" xr:uid="{00000000-0005-0000-0000-0000CE980000}"/>
    <cellStyle name="Normal 138 2 5" xfId="39134" xr:uid="{00000000-0005-0000-0000-0000CF980000}"/>
    <cellStyle name="Normal 138 2 6" xfId="39135" xr:uid="{00000000-0005-0000-0000-0000D0980000}"/>
    <cellStyle name="Normal 138 2 7" xfId="39136" xr:uid="{00000000-0005-0000-0000-0000D1980000}"/>
    <cellStyle name="Normal 138 2 8" xfId="39137" xr:uid="{00000000-0005-0000-0000-0000D2980000}"/>
    <cellStyle name="Normal 138 3" xfId="39138" xr:uid="{00000000-0005-0000-0000-0000D3980000}"/>
    <cellStyle name="Normal 138 3 2" xfId="39139" xr:uid="{00000000-0005-0000-0000-0000D4980000}"/>
    <cellStyle name="Normal 138 3 2 2" xfId="39140" xr:uid="{00000000-0005-0000-0000-0000D5980000}"/>
    <cellStyle name="Normal 138 3 2 3" xfId="39141" xr:uid="{00000000-0005-0000-0000-0000D6980000}"/>
    <cellStyle name="Normal 138 3 2 4" xfId="39142" xr:uid="{00000000-0005-0000-0000-0000D7980000}"/>
    <cellStyle name="Normal 138 3 2 5" xfId="39143" xr:uid="{00000000-0005-0000-0000-0000D8980000}"/>
    <cellStyle name="Normal 138 3 2 6" xfId="39144" xr:uid="{00000000-0005-0000-0000-0000D9980000}"/>
    <cellStyle name="Normal 138 3 3" xfId="39145" xr:uid="{00000000-0005-0000-0000-0000DA980000}"/>
    <cellStyle name="Normal 138 3 4" xfId="39146" xr:uid="{00000000-0005-0000-0000-0000DB980000}"/>
    <cellStyle name="Normal 138 3 5" xfId="39147" xr:uid="{00000000-0005-0000-0000-0000DC980000}"/>
    <cellStyle name="Normal 138 3 6" xfId="39148" xr:uid="{00000000-0005-0000-0000-0000DD980000}"/>
    <cellStyle name="Normal 138 3 7" xfId="39149" xr:uid="{00000000-0005-0000-0000-0000DE980000}"/>
    <cellStyle name="Normal 138 4" xfId="39150" xr:uid="{00000000-0005-0000-0000-0000DF980000}"/>
    <cellStyle name="Normal 138 4 2" xfId="39151" xr:uid="{00000000-0005-0000-0000-0000E0980000}"/>
    <cellStyle name="Normal 138 4 3" xfId="39152" xr:uid="{00000000-0005-0000-0000-0000E1980000}"/>
    <cellStyle name="Normal 138 4 4" xfId="39153" xr:uid="{00000000-0005-0000-0000-0000E2980000}"/>
    <cellStyle name="Normal 138 4 5" xfId="39154" xr:uid="{00000000-0005-0000-0000-0000E3980000}"/>
    <cellStyle name="Normal 138 4 6" xfId="39155" xr:uid="{00000000-0005-0000-0000-0000E4980000}"/>
    <cellStyle name="Normal 138 5" xfId="39156" xr:uid="{00000000-0005-0000-0000-0000E5980000}"/>
    <cellStyle name="Normal 138 6" xfId="39157" xr:uid="{00000000-0005-0000-0000-0000E6980000}"/>
    <cellStyle name="Normal 138 7" xfId="39158" xr:uid="{00000000-0005-0000-0000-0000E7980000}"/>
    <cellStyle name="Normal 138 8" xfId="39159" xr:uid="{00000000-0005-0000-0000-0000E8980000}"/>
    <cellStyle name="Normal 138 9" xfId="39160" xr:uid="{00000000-0005-0000-0000-0000E9980000}"/>
    <cellStyle name="Normal 139" xfId="39161" xr:uid="{00000000-0005-0000-0000-0000EA980000}"/>
    <cellStyle name="Normal 139 2" xfId="39162" xr:uid="{00000000-0005-0000-0000-0000EB980000}"/>
    <cellStyle name="Normal 139 2 2" xfId="39163" xr:uid="{00000000-0005-0000-0000-0000EC980000}"/>
    <cellStyle name="Normal 139 2 2 2" xfId="39164" xr:uid="{00000000-0005-0000-0000-0000ED980000}"/>
    <cellStyle name="Normal 139 2 2 2 2" xfId="39165" xr:uid="{00000000-0005-0000-0000-0000EE980000}"/>
    <cellStyle name="Normal 139 2 2 2 3" xfId="39166" xr:uid="{00000000-0005-0000-0000-0000EF980000}"/>
    <cellStyle name="Normal 139 2 2 2 4" xfId="39167" xr:uid="{00000000-0005-0000-0000-0000F0980000}"/>
    <cellStyle name="Normal 139 2 2 2 5" xfId="39168" xr:uid="{00000000-0005-0000-0000-0000F1980000}"/>
    <cellStyle name="Normal 139 2 2 2 6" xfId="39169" xr:uid="{00000000-0005-0000-0000-0000F2980000}"/>
    <cellStyle name="Normal 139 2 2 3" xfId="39170" xr:uid="{00000000-0005-0000-0000-0000F3980000}"/>
    <cellStyle name="Normal 139 2 2 4" xfId="39171" xr:uid="{00000000-0005-0000-0000-0000F4980000}"/>
    <cellStyle name="Normal 139 2 2 5" xfId="39172" xr:uid="{00000000-0005-0000-0000-0000F5980000}"/>
    <cellStyle name="Normal 139 2 2 6" xfId="39173" xr:uid="{00000000-0005-0000-0000-0000F6980000}"/>
    <cellStyle name="Normal 139 2 2 7" xfId="39174" xr:uid="{00000000-0005-0000-0000-0000F7980000}"/>
    <cellStyle name="Normal 139 2 3" xfId="39175" xr:uid="{00000000-0005-0000-0000-0000F8980000}"/>
    <cellStyle name="Normal 139 2 3 2" xfId="39176" xr:uid="{00000000-0005-0000-0000-0000F9980000}"/>
    <cellStyle name="Normal 139 2 3 3" xfId="39177" xr:uid="{00000000-0005-0000-0000-0000FA980000}"/>
    <cellStyle name="Normal 139 2 3 4" xfId="39178" xr:uid="{00000000-0005-0000-0000-0000FB980000}"/>
    <cellStyle name="Normal 139 2 3 5" xfId="39179" xr:uid="{00000000-0005-0000-0000-0000FC980000}"/>
    <cellStyle name="Normal 139 2 3 6" xfId="39180" xr:uid="{00000000-0005-0000-0000-0000FD980000}"/>
    <cellStyle name="Normal 139 2 4" xfId="39181" xr:uid="{00000000-0005-0000-0000-0000FE980000}"/>
    <cellStyle name="Normal 139 2 5" xfId="39182" xr:uid="{00000000-0005-0000-0000-0000FF980000}"/>
    <cellStyle name="Normal 139 2 6" xfId="39183" xr:uid="{00000000-0005-0000-0000-000000990000}"/>
    <cellStyle name="Normal 139 2 7" xfId="39184" xr:uid="{00000000-0005-0000-0000-000001990000}"/>
    <cellStyle name="Normal 139 2 8" xfId="39185" xr:uid="{00000000-0005-0000-0000-000002990000}"/>
    <cellStyle name="Normal 139 3" xfId="39186" xr:uid="{00000000-0005-0000-0000-000003990000}"/>
    <cellStyle name="Normal 139 3 2" xfId="39187" xr:uid="{00000000-0005-0000-0000-000004990000}"/>
    <cellStyle name="Normal 139 3 2 2" xfId="39188" xr:uid="{00000000-0005-0000-0000-000005990000}"/>
    <cellStyle name="Normal 139 3 2 3" xfId="39189" xr:uid="{00000000-0005-0000-0000-000006990000}"/>
    <cellStyle name="Normal 139 3 2 4" xfId="39190" xr:uid="{00000000-0005-0000-0000-000007990000}"/>
    <cellStyle name="Normal 139 3 2 5" xfId="39191" xr:uid="{00000000-0005-0000-0000-000008990000}"/>
    <cellStyle name="Normal 139 3 2 6" xfId="39192" xr:uid="{00000000-0005-0000-0000-000009990000}"/>
    <cellStyle name="Normal 139 3 3" xfId="39193" xr:uid="{00000000-0005-0000-0000-00000A990000}"/>
    <cellStyle name="Normal 139 3 4" xfId="39194" xr:uid="{00000000-0005-0000-0000-00000B990000}"/>
    <cellStyle name="Normal 139 3 5" xfId="39195" xr:uid="{00000000-0005-0000-0000-00000C990000}"/>
    <cellStyle name="Normal 139 3 6" xfId="39196" xr:uid="{00000000-0005-0000-0000-00000D990000}"/>
    <cellStyle name="Normal 139 3 7" xfId="39197" xr:uid="{00000000-0005-0000-0000-00000E990000}"/>
    <cellStyle name="Normal 139 4" xfId="39198" xr:uid="{00000000-0005-0000-0000-00000F990000}"/>
    <cellStyle name="Normal 139 4 2" xfId="39199" xr:uid="{00000000-0005-0000-0000-000010990000}"/>
    <cellStyle name="Normal 139 4 3" xfId="39200" xr:uid="{00000000-0005-0000-0000-000011990000}"/>
    <cellStyle name="Normal 139 4 4" xfId="39201" xr:uid="{00000000-0005-0000-0000-000012990000}"/>
    <cellStyle name="Normal 139 4 5" xfId="39202" xr:uid="{00000000-0005-0000-0000-000013990000}"/>
    <cellStyle name="Normal 139 4 6" xfId="39203" xr:uid="{00000000-0005-0000-0000-000014990000}"/>
    <cellStyle name="Normal 139 5" xfId="39204" xr:uid="{00000000-0005-0000-0000-000015990000}"/>
    <cellStyle name="Normal 139 6" xfId="39205" xr:uid="{00000000-0005-0000-0000-000016990000}"/>
    <cellStyle name="Normal 139 7" xfId="39206" xr:uid="{00000000-0005-0000-0000-000017990000}"/>
    <cellStyle name="Normal 139 8" xfId="39207" xr:uid="{00000000-0005-0000-0000-000018990000}"/>
    <cellStyle name="Normal 139 9" xfId="39208" xr:uid="{00000000-0005-0000-0000-000019990000}"/>
    <cellStyle name="Normal 14" xfId="39209" xr:uid="{00000000-0005-0000-0000-00001A990000}"/>
    <cellStyle name="Normal 140" xfId="39210" xr:uid="{00000000-0005-0000-0000-00001B990000}"/>
    <cellStyle name="Normal 140 2" xfId="39211" xr:uid="{00000000-0005-0000-0000-00001C990000}"/>
    <cellStyle name="Normal 141" xfId="39212" xr:uid="{00000000-0005-0000-0000-00001D990000}"/>
    <cellStyle name="Normal 141 2" xfId="39213" xr:uid="{00000000-0005-0000-0000-00001E990000}"/>
    <cellStyle name="Normal 142" xfId="39214" xr:uid="{00000000-0005-0000-0000-00001F990000}"/>
    <cellStyle name="Normal 142 2" xfId="39215" xr:uid="{00000000-0005-0000-0000-000020990000}"/>
    <cellStyle name="Normal 142 2 2" xfId="39216" xr:uid="{00000000-0005-0000-0000-000021990000}"/>
    <cellStyle name="Normal 142 2 2 2" xfId="39217" xr:uid="{00000000-0005-0000-0000-000022990000}"/>
    <cellStyle name="Normal 142 2 2 2 2" xfId="39218" xr:uid="{00000000-0005-0000-0000-000023990000}"/>
    <cellStyle name="Normal 142 2 2 2 3" xfId="39219" xr:uid="{00000000-0005-0000-0000-000024990000}"/>
    <cellStyle name="Normal 142 2 2 2 4" xfId="39220" xr:uid="{00000000-0005-0000-0000-000025990000}"/>
    <cellStyle name="Normal 142 2 2 2 5" xfId="39221" xr:uid="{00000000-0005-0000-0000-000026990000}"/>
    <cellStyle name="Normal 142 2 2 2 6" xfId="39222" xr:uid="{00000000-0005-0000-0000-000027990000}"/>
    <cellStyle name="Normal 142 2 2 3" xfId="39223" xr:uid="{00000000-0005-0000-0000-000028990000}"/>
    <cellStyle name="Normal 142 2 2 4" xfId="39224" xr:uid="{00000000-0005-0000-0000-000029990000}"/>
    <cellStyle name="Normal 142 2 2 5" xfId="39225" xr:uid="{00000000-0005-0000-0000-00002A990000}"/>
    <cellStyle name="Normal 142 2 2 6" xfId="39226" xr:uid="{00000000-0005-0000-0000-00002B990000}"/>
    <cellStyle name="Normal 142 2 2 7" xfId="39227" xr:uid="{00000000-0005-0000-0000-00002C990000}"/>
    <cellStyle name="Normal 142 2 3" xfId="39228" xr:uid="{00000000-0005-0000-0000-00002D990000}"/>
    <cellStyle name="Normal 142 2 3 2" xfId="39229" xr:uid="{00000000-0005-0000-0000-00002E990000}"/>
    <cellStyle name="Normal 142 2 3 3" xfId="39230" xr:uid="{00000000-0005-0000-0000-00002F990000}"/>
    <cellStyle name="Normal 142 2 3 4" xfId="39231" xr:uid="{00000000-0005-0000-0000-000030990000}"/>
    <cellStyle name="Normal 142 2 3 5" xfId="39232" xr:uid="{00000000-0005-0000-0000-000031990000}"/>
    <cellStyle name="Normal 142 2 3 6" xfId="39233" xr:uid="{00000000-0005-0000-0000-000032990000}"/>
    <cellStyle name="Normal 142 2 4" xfId="39234" xr:uid="{00000000-0005-0000-0000-000033990000}"/>
    <cellStyle name="Normal 142 2 5" xfId="39235" xr:uid="{00000000-0005-0000-0000-000034990000}"/>
    <cellStyle name="Normal 142 2 6" xfId="39236" xr:uid="{00000000-0005-0000-0000-000035990000}"/>
    <cellStyle name="Normal 142 2 7" xfId="39237" xr:uid="{00000000-0005-0000-0000-000036990000}"/>
    <cellStyle name="Normal 142 2 8" xfId="39238" xr:uid="{00000000-0005-0000-0000-000037990000}"/>
    <cellStyle name="Normal 142 3" xfId="39239" xr:uid="{00000000-0005-0000-0000-000038990000}"/>
    <cellStyle name="Normal 142 3 2" xfId="39240" xr:uid="{00000000-0005-0000-0000-000039990000}"/>
    <cellStyle name="Normal 142 3 2 2" xfId="39241" xr:uid="{00000000-0005-0000-0000-00003A990000}"/>
    <cellStyle name="Normal 142 3 2 3" xfId="39242" xr:uid="{00000000-0005-0000-0000-00003B990000}"/>
    <cellStyle name="Normal 142 3 2 4" xfId="39243" xr:uid="{00000000-0005-0000-0000-00003C990000}"/>
    <cellStyle name="Normal 142 3 2 5" xfId="39244" xr:uid="{00000000-0005-0000-0000-00003D990000}"/>
    <cellStyle name="Normal 142 3 2 6" xfId="39245" xr:uid="{00000000-0005-0000-0000-00003E990000}"/>
    <cellStyle name="Normal 142 3 3" xfId="39246" xr:uid="{00000000-0005-0000-0000-00003F990000}"/>
    <cellStyle name="Normal 142 3 4" xfId="39247" xr:uid="{00000000-0005-0000-0000-000040990000}"/>
    <cellStyle name="Normal 142 3 5" xfId="39248" xr:uid="{00000000-0005-0000-0000-000041990000}"/>
    <cellStyle name="Normal 142 3 6" xfId="39249" xr:uid="{00000000-0005-0000-0000-000042990000}"/>
    <cellStyle name="Normal 142 3 7" xfId="39250" xr:uid="{00000000-0005-0000-0000-000043990000}"/>
    <cellStyle name="Normal 142 4" xfId="39251" xr:uid="{00000000-0005-0000-0000-000044990000}"/>
    <cellStyle name="Normal 142 4 2" xfId="39252" xr:uid="{00000000-0005-0000-0000-000045990000}"/>
    <cellStyle name="Normal 142 4 3" xfId="39253" xr:uid="{00000000-0005-0000-0000-000046990000}"/>
    <cellStyle name="Normal 142 4 4" xfId="39254" xr:uid="{00000000-0005-0000-0000-000047990000}"/>
    <cellStyle name="Normal 142 4 5" xfId="39255" xr:uid="{00000000-0005-0000-0000-000048990000}"/>
    <cellStyle name="Normal 142 4 6" xfId="39256" xr:uid="{00000000-0005-0000-0000-000049990000}"/>
    <cellStyle name="Normal 142 5" xfId="39257" xr:uid="{00000000-0005-0000-0000-00004A990000}"/>
    <cellStyle name="Normal 142 6" xfId="39258" xr:uid="{00000000-0005-0000-0000-00004B990000}"/>
    <cellStyle name="Normal 142 7" xfId="39259" xr:uid="{00000000-0005-0000-0000-00004C990000}"/>
    <cellStyle name="Normal 142 8" xfId="39260" xr:uid="{00000000-0005-0000-0000-00004D990000}"/>
    <cellStyle name="Normal 142 9" xfId="39261" xr:uid="{00000000-0005-0000-0000-00004E990000}"/>
    <cellStyle name="Normal 143" xfId="39262" xr:uid="{00000000-0005-0000-0000-00004F990000}"/>
    <cellStyle name="Normal 144" xfId="39263" xr:uid="{00000000-0005-0000-0000-000050990000}"/>
    <cellStyle name="Normal 144 2" xfId="39264" xr:uid="{00000000-0005-0000-0000-000051990000}"/>
    <cellStyle name="Normal 144 2 2" xfId="39265" xr:uid="{00000000-0005-0000-0000-000052990000}"/>
    <cellStyle name="Normal 144 2 2 2" xfId="39266" xr:uid="{00000000-0005-0000-0000-000053990000}"/>
    <cellStyle name="Normal 144 2 2 2 2" xfId="39267" xr:uid="{00000000-0005-0000-0000-000054990000}"/>
    <cellStyle name="Normal 144 2 2 2 3" xfId="39268" xr:uid="{00000000-0005-0000-0000-000055990000}"/>
    <cellStyle name="Normal 144 2 2 2 4" xfId="39269" xr:uid="{00000000-0005-0000-0000-000056990000}"/>
    <cellStyle name="Normal 144 2 2 2 5" xfId="39270" xr:uid="{00000000-0005-0000-0000-000057990000}"/>
    <cellStyle name="Normal 144 2 2 2 6" xfId="39271" xr:uid="{00000000-0005-0000-0000-000058990000}"/>
    <cellStyle name="Normal 144 2 2 3" xfId="39272" xr:uid="{00000000-0005-0000-0000-000059990000}"/>
    <cellStyle name="Normal 144 2 2 4" xfId="39273" xr:uid="{00000000-0005-0000-0000-00005A990000}"/>
    <cellStyle name="Normal 144 2 2 5" xfId="39274" xr:uid="{00000000-0005-0000-0000-00005B990000}"/>
    <cellStyle name="Normal 144 2 2 6" xfId="39275" xr:uid="{00000000-0005-0000-0000-00005C990000}"/>
    <cellStyle name="Normal 144 2 2 7" xfId="39276" xr:uid="{00000000-0005-0000-0000-00005D990000}"/>
    <cellStyle name="Normal 144 2 3" xfId="39277" xr:uid="{00000000-0005-0000-0000-00005E990000}"/>
    <cellStyle name="Normal 144 2 3 2" xfId="39278" xr:uid="{00000000-0005-0000-0000-00005F990000}"/>
    <cellStyle name="Normal 144 2 3 3" xfId="39279" xr:uid="{00000000-0005-0000-0000-000060990000}"/>
    <cellStyle name="Normal 144 2 3 4" xfId="39280" xr:uid="{00000000-0005-0000-0000-000061990000}"/>
    <cellStyle name="Normal 144 2 3 5" xfId="39281" xr:uid="{00000000-0005-0000-0000-000062990000}"/>
    <cellStyle name="Normal 144 2 3 6" xfId="39282" xr:uid="{00000000-0005-0000-0000-000063990000}"/>
    <cellStyle name="Normal 144 2 4" xfId="39283" xr:uid="{00000000-0005-0000-0000-000064990000}"/>
    <cellStyle name="Normal 144 2 5" xfId="39284" xr:uid="{00000000-0005-0000-0000-000065990000}"/>
    <cellStyle name="Normal 144 2 6" xfId="39285" xr:uid="{00000000-0005-0000-0000-000066990000}"/>
    <cellStyle name="Normal 144 2 7" xfId="39286" xr:uid="{00000000-0005-0000-0000-000067990000}"/>
    <cellStyle name="Normal 144 2 8" xfId="39287" xr:uid="{00000000-0005-0000-0000-000068990000}"/>
    <cellStyle name="Normal 144 3" xfId="39288" xr:uid="{00000000-0005-0000-0000-000069990000}"/>
    <cellStyle name="Normal 144 3 2" xfId="39289" xr:uid="{00000000-0005-0000-0000-00006A990000}"/>
    <cellStyle name="Normal 144 3 2 2" xfId="39290" xr:uid="{00000000-0005-0000-0000-00006B990000}"/>
    <cellStyle name="Normal 144 3 2 3" xfId="39291" xr:uid="{00000000-0005-0000-0000-00006C990000}"/>
    <cellStyle name="Normal 144 3 2 4" xfId="39292" xr:uid="{00000000-0005-0000-0000-00006D990000}"/>
    <cellStyle name="Normal 144 3 2 5" xfId="39293" xr:uid="{00000000-0005-0000-0000-00006E990000}"/>
    <cellStyle name="Normal 144 3 2 6" xfId="39294" xr:uid="{00000000-0005-0000-0000-00006F990000}"/>
    <cellStyle name="Normal 144 3 3" xfId="39295" xr:uid="{00000000-0005-0000-0000-000070990000}"/>
    <cellStyle name="Normal 144 3 4" xfId="39296" xr:uid="{00000000-0005-0000-0000-000071990000}"/>
    <cellStyle name="Normal 144 3 5" xfId="39297" xr:uid="{00000000-0005-0000-0000-000072990000}"/>
    <cellStyle name="Normal 144 3 6" xfId="39298" xr:uid="{00000000-0005-0000-0000-000073990000}"/>
    <cellStyle name="Normal 144 3 7" xfId="39299" xr:uid="{00000000-0005-0000-0000-000074990000}"/>
    <cellStyle name="Normal 144 4" xfId="39300" xr:uid="{00000000-0005-0000-0000-000075990000}"/>
    <cellStyle name="Normal 144 4 2" xfId="39301" xr:uid="{00000000-0005-0000-0000-000076990000}"/>
    <cellStyle name="Normal 144 4 3" xfId="39302" xr:uid="{00000000-0005-0000-0000-000077990000}"/>
    <cellStyle name="Normal 144 4 4" xfId="39303" xr:uid="{00000000-0005-0000-0000-000078990000}"/>
    <cellStyle name="Normal 144 4 5" xfId="39304" xr:uid="{00000000-0005-0000-0000-000079990000}"/>
    <cellStyle name="Normal 144 4 6" xfId="39305" xr:uid="{00000000-0005-0000-0000-00007A990000}"/>
    <cellStyle name="Normal 144 5" xfId="39306" xr:uid="{00000000-0005-0000-0000-00007B990000}"/>
    <cellStyle name="Normal 144 6" xfId="39307" xr:uid="{00000000-0005-0000-0000-00007C990000}"/>
    <cellStyle name="Normal 144 7" xfId="39308" xr:uid="{00000000-0005-0000-0000-00007D990000}"/>
    <cellStyle name="Normal 144 8" xfId="39309" xr:uid="{00000000-0005-0000-0000-00007E990000}"/>
    <cellStyle name="Normal 144 9" xfId="39310" xr:uid="{00000000-0005-0000-0000-00007F990000}"/>
    <cellStyle name="Normal 145" xfId="39311" xr:uid="{00000000-0005-0000-0000-000080990000}"/>
    <cellStyle name="Normal 145 2" xfId="39312" xr:uid="{00000000-0005-0000-0000-000081990000}"/>
    <cellStyle name="Normal 145 2 2" xfId="39313" xr:uid="{00000000-0005-0000-0000-000082990000}"/>
    <cellStyle name="Normal 145 2 2 2" xfId="39314" xr:uid="{00000000-0005-0000-0000-000083990000}"/>
    <cellStyle name="Normal 145 2 2 2 2" xfId="39315" xr:uid="{00000000-0005-0000-0000-000084990000}"/>
    <cellStyle name="Normal 145 2 2 2 3" xfId="39316" xr:uid="{00000000-0005-0000-0000-000085990000}"/>
    <cellStyle name="Normal 145 2 2 2 4" xfId="39317" xr:uid="{00000000-0005-0000-0000-000086990000}"/>
    <cellStyle name="Normal 145 2 2 2 5" xfId="39318" xr:uid="{00000000-0005-0000-0000-000087990000}"/>
    <cellStyle name="Normal 145 2 2 2 6" xfId="39319" xr:uid="{00000000-0005-0000-0000-000088990000}"/>
    <cellStyle name="Normal 145 2 2 3" xfId="39320" xr:uid="{00000000-0005-0000-0000-000089990000}"/>
    <cellStyle name="Normal 145 2 2 4" xfId="39321" xr:uid="{00000000-0005-0000-0000-00008A990000}"/>
    <cellStyle name="Normal 145 2 2 5" xfId="39322" xr:uid="{00000000-0005-0000-0000-00008B990000}"/>
    <cellStyle name="Normal 145 2 2 6" xfId="39323" xr:uid="{00000000-0005-0000-0000-00008C990000}"/>
    <cellStyle name="Normal 145 2 2 7" xfId="39324" xr:uid="{00000000-0005-0000-0000-00008D990000}"/>
    <cellStyle name="Normal 145 2 3" xfId="39325" xr:uid="{00000000-0005-0000-0000-00008E990000}"/>
    <cellStyle name="Normal 145 2 3 2" xfId="39326" xr:uid="{00000000-0005-0000-0000-00008F990000}"/>
    <cellStyle name="Normal 145 2 3 3" xfId="39327" xr:uid="{00000000-0005-0000-0000-000090990000}"/>
    <cellStyle name="Normal 145 2 3 4" xfId="39328" xr:uid="{00000000-0005-0000-0000-000091990000}"/>
    <cellStyle name="Normal 145 2 3 5" xfId="39329" xr:uid="{00000000-0005-0000-0000-000092990000}"/>
    <cellStyle name="Normal 145 2 3 6" xfId="39330" xr:uid="{00000000-0005-0000-0000-000093990000}"/>
    <cellStyle name="Normal 145 2 4" xfId="39331" xr:uid="{00000000-0005-0000-0000-000094990000}"/>
    <cellStyle name="Normal 145 2 5" xfId="39332" xr:uid="{00000000-0005-0000-0000-000095990000}"/>
    <cellStyle name="Normal 145 2 6" xfId="39333" xr:uid="{00000000-0005-0000-0000-000096990000}"/>
    <cellStyle name="Normal 145 2 7" xfId="39334" xr:uid="{00000000-0005-0000-0000-000097990000}"/>
    <cellStyle name="Normal 145 2 8" xfId="39335" xr:uid="{00000000-0005-0000-0000-000098990000}"/>
    <cellStyle name="Normal 145 3" xfId="39336" xr:uid="{00000000-0005-0000-0000-000099990000}"/>
    <cellStyle name="Normal 145 3 2" xfId="39337" xr:uid="{00000000-0005-0000-0000-00009A990000}"/>
    <cellStyle name="Normal 145 3 2 2" xfId="39338" xr:uid="{00000000-0005-0000-0000-00009B990000}"/>
    <cellStyle name="Normal 145 3 2 3" xfId="39339" xr:uid="{00000000-0005-0000-0000-00009C990000}"/>
    <cellStyle name="Normal 145 3 2 4" xfId="39340" xr:uid="{00000000-0005-0000-0000-00009D990000}"/>
    <cellStyle name="Normal 145 3 2 5" xfId="39341" xr:uid="{00000000-0005-0000-0000-00009E990000}"/>
    <cellStyle name="Normal 145 3 2 6" xfId="39342" xr:uid="{00000000-0005-0000-0000-00009F990000}"/>
    <cellStyle name="Normal 145 3 3" xfId="39343" xr:uid="{00000000-0005-0000-0000-0000A0990000}"/>
    <cellStyle name="Normal 145 3 4" xfId="39344" xr:uid="{00000000-0005-0000-0000-0000A1990000}"/>
    <cellStyle name="Normal 145 3 5" xfId="39345" xr:uid="{00000000-0005-0000-0000-0000A2990000}"/>
    <cellStyle name="Normal 145 3 6" xfId="39346" xr:uid="{00000000-0005-0000-0000-0000A3990000}"/>
    <cellStyle name="Normal 145 3 7" xfId="39347" xr:uid="{00000000-0005-0000-0000-0000A4990000}"/>
    <cellStyle name="Normal 145 4" xfId="39348" xr:uid="{00000000-0005-0000-0000-0000A5990000}"/>
    <cellStyle name="Normal 145 4 2" xfId="39349" xr:uid="{00000000-0005-0000-0000-0000A6990000}"/>
    <cellStyle name="Normal 145 4 3" xfId="39350" xr:uid="{00000000-0005-0000-0000-0000A7990000}"/>
    <cellStyle name="Normal 145 4 4" xfId="39351" xr:uid="{00000000-0005-0000-0000-0000A8990000}"/>
    <cellStyle name="Normal 145 4 5" xfId="39352" xr:uid="{00000000-0005-0000-0000-0000A9990000}"/>
    <cellStyle name="Normal 145 4 6" xfId="39353" xr:uid="{00000000-0005-0000-0000-0000AA990000}"/>
    <cellStyle name="Normal 145 5" xfId="39354" xr:uid="{00000000-0005-0000-0000-0000AB990000}"/>
    <cellStyle name="Normal 145 6" xfId="39355" xr:uid="{00000000-0005-0000-0000-0000AC990000}"/>
    <cellStyle name="Normal 145 7" xfId="39356" xr:uid="{00000000-0005-0000-0000-0000AD990000}"/>
    <cellStyle name="Normal 145 8" xfId="39357" xr:uid="{00000000-0005-0000-0000-0000AE990000}"/>
    <cellStyle name="Normal 145 9" xfId="39358" xr:uid="{00000000-0005-0000-0000-0000AF990000}"/>
    <cellStyle name="Normal 146" xfId="39359" xr:uid="{00000000-0005-0000-0000-0000B0990000}"/>
    <cellStyle name="Normal 146 2" xfId="39360" xr:uid="{00000000-0005-0000-0000-0000B1990000}"/>
    <cellStyle name="Normal 146 2 2" xfId="39361" xr:uid="{00000000-0005-0000-0000-0000B2990000}"/>
    <cellStyle name="Normal 146 2 2 2" xfId="39362" xr:uid="{00000000-0005-0000-0000-0000B3990000}"/>
    <cellStyle name="Normal 146 2 2 2 2" xfId="39363" xr:uid="{00000000-0005-0000-0000-0000B4990000}"/>
    <cellStyle name="Normal 146 2 2 2 3" xfId="39364" xr:uid="{00000000-0005-0000-0000-0000B5990000}"/>
    <cellStyle name="Normal 146 2 2 2 4" xfId="39365" xr:uid="{00000000-0005-0000-0000-0000B6990000}"/>
    <cellStyle name="Normal 146 2 2 2 5" xfId="39366" xr:uid="{00000000-0005-0000-0000-0000B7990000}"/>
    <cellStyle name="Normal 146 2 2 2 6" xfId="39367" xr:uid="{00000000-0005-0000-0000-0000B8990000}"/>
    <cellStyle name="Normal 146 2 2 3" xfId="39368" xr:uid="{00000000-0005-0000-0000-0000B9990000}"/>
    <cellStyle name="Normal 146 2 2 4" xfId="39369" xr:uid="{00000000-0005-0000-0000-0000BA990000}"/>
    <cellStyle name="Normal 146 2 2 5" xfId="39370" xr:uid="{00000000-0005-0000-0000-0000BB990000}"/>
    <cellStyle name="Normal 146 2 2 6" xfId="39371" xr:uid="{00000000-0005-0000-0000-0000BC990000}"/>
    <cellStyle name="Normal 146 2 2 7" xfId="39372" xr:uid="{00000000-0005-0000-0000-0000BD990000}"/>
    <cellStyle name="Normal 146 2 3" xfId="39373" xr:uid="{00000000-0005-0000-0000-0000BE990000}"/>
    <cellStyle name="Normal 146 2 3 2" xfId="39374" xr:uid="{00000000-0005-0000-0000-0000BF990000}"/>
    <cellStyle name="Normal 146 2 3 3" xfId="39375" xr:uid="{00000000-0005-0000-0000-0000C0990000}"/>
    <cellStyle name="Normal 146 2 3 4" xfId="39376" xr:uid="{00000000-0005-0000-0000-0000C1990000}"/>
    <cellStyle name="Normal 146 2 3 5" xfId="39377" xr:uid="{00000000-0005-0000-0000-0000C2990000}"/>
    <cellStyle name="Normal 146 2 3 6" xfId="39378" xr:uid="{00000000-0005-0000-0000-0000C3990000}"/>
    <cellStyle name="Normal 146 2 4" xfId="39379" xr:uid="{00000000-0005-0000-0000-0000C4990000}"/>
    <cellStyle name="Normal 146 2 5" xfId="39380" xr:uid="{00000000-0005-0000-0000-0000C5990000}"/>
    <cellStyle name="Normal 146 2 6" xfId="39381" xr:uid="{00000000-0005-0000-0000-0000C6990000}"/>
    <cellStyle name="Normal 146 2 7" xfId="39382" xr:uid="{00000000-0005-0000-0000-0000C7990000}"/>
    <cellStyle name="Normal 146 2 8" xfId="39383" xr:uid="{00000000-0005-0000-0000-0000C8990000}"/>
    <cellStyle name="Normal 146 3" xfId="39384" xr:uid="{00000000-0005-0000-0000-0000C9990000}"/>
    <cellStyle name="Normal 146 3 2" xfId="39385" xr:uid="{00000000-0005-0000-0000-0000CA990000}"/>
    <cellStyle name="Normal 146 3 2 2" xfId="39386" xr:uid="{00000000-0005-0000-0000-0000CB990000}"/>
    <cellStyle name="Normal 146 3 2 3" xfId="39387" xr:uid="{00000000-0005-0000-0000-0000CC990000}"/>
    <cellStyle name="Normal 146 3 2 4" xfId="39388" xr:uid="{00000000-0005-0000-0000-0000CD990000}"/>
    <cellStyle name="Normal 146 3 2 5" xfId="39389" xr:uid="{00000000-0005-0000-0000-0000CE990000}"/>
    <cellStyle name="Normal 146 3 2 6" xfId="39390" xr:uid="{00000000-0005-0000-0000-0000CF990000}"/>
    <cellStyle name="Normal 146 3 3" xfId="39391" xr:uid="{00000000-0005-0000-0000-0000D0990000}"/>
    <cellStyle name="Normal 146 3 4" xfId="39392" xr:uid="{00000000-0005-0000-0000-0000D1990000}"/>
    <cellStyle name="Normal 146 3 5" xfId="39393" xr:uid="{00000000-0005-0000-0000-0000D2990000}"/>
    <cellStyle name="Normal 146 3 6" xfId="39394" xr:uid="{00000000-0005-0000-0000-0000D3990000}"/>
    <cellStyle name="Normal 146 3 7" xfId="39395" xr:uid="{00000000-0005-0000-0000-0000D4990000}"/>
    <cellStyle name="Normal 146 4" xfId="39396" xr:uid="{00000000-0005-0000-0000-0000D5990000}"/>
    <cellStyle name="Normal 146 4 2" xfId="39397" xr:uid="{00000000-0005-0000-0000-0000D6990000}"/>
    <cellStyle name="Normal 146 4 3" xfId="39398" xr:uid="{00000000-0005-0000-0000-0000D7990000}"/>
    <cellStyle name="Normal 146 4 4" xfId="39399" xr:uid="{00000000-0005-0000-0000-0000D8990000}"/>
    <cellStyle name="Normal 146 4 5" xfId="39400" xr:uid="{00000000-0005-0000-0000-0000D9990000}"/>
    <cellStyle name="Normal 146 4 6" xfId="39401" xr:uid="{00000000-0005-0000-0000-0000DA990000}"/>
    <cellStyle name="Normal 146 5" xfId="39402" xr:uid="{00000000-0005-0000-0000-0000DB990000}"/>
    <cellStyle name="Normal 146 6" xfId="39403" xr:uid="{00000000-0005-0000-0000-0000DC990000}"/>
    <cellStyle name="Normal 146 7" xfId="39404" xr:uid="{00000000-0005-0000-0000-0000DD990000}"/>
    <cellStyle name="Normal 146 8" xfId="39405" xr:uid="{00000000-0005-0000-0000-0000DE990000}"/>
    <cellStyle name="Normal 146 9" xfId="39406" xr:uid="{00000000-0005-0000-0000-0000DF990000}"/>
    <cellStyle name="Normal 147" xfId="39407" xr:uid="{00000000-0005-0000-0000-0000E0990000}"/>
    <cellStyle name="Normal 147 2" xfId="39408" xr:uid="{00000000-0005-0000-0000-0000E1990000}"/>
    <cellStyle name="Normal 147 2 2" xfId="39409" xr:uid="{00000000-0005-0000-0000-0000E2990000}"/>
    <cellStyle name="Normal 147 2 2 2" xfId="39410" xr:uid="{00000000-0005-0000-0000-0000E3990000}"/>
    <cellStyle name="Normal 147 2 2 2 2" xfId="39411" xr:uid="{00000000-0005-0000-0000-0000E4990000}"/>
    <cellStyle name="Normal 147 2 2 2 3" xfId="39412" xr:uid="{00000000-0005-0000-0000-0000E5990000}"/>
    <cellStyle name="Normal 147 2 2 2 4" xfId="39413" xr:uid="{00000000-0005-0000-0000-0000E6990000}"/>
    <cellStyle name="Normal 147 2 2 2 5" xfId="39414" xr:uid="{00000000-0005-0000-0000-0000E7990000}"/>
    <cellStyle name="Normal 147 2 2 2 6" xfId="39415" xr:uid="{00000000-0005-0000-0000-0000E8990000}"/>
    <cellStyle name="Normal 147 2 2 3" xfId="39416" xr:uid="{00000000-0005-0000-0000-0000E9990000}"/>
    <cellStyle name="Normal 147 2 2 4" xfId="39417" xr:uid="{00000000-0005-0000-0000-0000EA990000}"/>
    <cellStyle name="Normal 147 2 2 5" xfId="39418" xr:uid="{00000000-0005-0000-0000-0000EB990000}"/>
    <cellStyle name="Normal 147 2 2 6" xfId="39419" xr:uid="{00000000-0005-0000-0000-0000EC990000}"/>
    <cellStyle name="Normal 147 2 2 7" xfId="39420" xr:uid="{00000000-0005-0000-0000-0000ED990000}"/>
    <cellStyle name="Normal 147 2 3" xfId="39421" xr:uid="{00000000-0005-0000-0000-0000EE990000}"/>
    <cellStyle name="Normal 147 2 3 2" xfId="39422" xr:uid="{00000000-0005-0000-0000-0000EF990000}"/>
    <cellStyle name="Normal 147 2 3 3" xfId="39423" xr:uid="{00000000-0005-0000-0000-0000F0990000}"/>
    <cellStyle name="Normal 147 2 3 4" xfId="39424" xr:uid="{00000000-0005-0000-0000-0000F1990000}"/>
    <cellStyle name="Normal 147 2 3 5" xfId="39425" xr:uid="{00000000-0005-0000-0000-0000F2990000}"/>
    <cellStyle name="Normal 147 2 3 6" xfId="39426" xr:uid="{00000000-0005-0000-0000-0000F3990000}"/>
    <cellStyle name="Normal 147 2 4" xfId="39427" xr:uid="{00000000-0005-0000-0000-0000F4990000}"/>
    <cellStyle name="Normal 147 2 5" xfId="39428" xr:uid="{00000000-0005-0000-0000-0000F5990000}"/>
    <cellStyle name="Normal 147 2 6" xfId="39429" xr:uid="{00000000-0005-0000-0000-0000F6990000}"/>
    <cellStyle name="Normal 147 2 7" xfId="39430" xr:uid="{00000000-0005-0000-0000-0000F7990000}"/>
    <cellStyle name="Normal 147 2 8" xfId="39431" xr:uid="{00000000-0005-0000-0000-0000F8990000}"/>
    <cellStyle name="Normal 147 3" xfId="39432" xr:uid="{00000000-0005-0000-0000-0000F9990000}"/>
    <cellStyle name="Normal 147 3 2" xfId="39433" xr:uid="{00000000-0005-0000-0000-0000FA990000}"/>
    <cellStyle name="Normal 147 3 2 2" xfId="39434" xr:uid="{00000000-0005-0000-0000-0000FB990000}"/>
    <cellStyle name="Normal 147 3 2 3" xfId="39435" xr:uid="{00000000-0005-0000-0000-0000FC990000}"/>
    <cellStyle name="Normal 147 3 2 4" xfId="39436" xr:uid="{00000000-0005-0000-0000-0000FD990000}"/>
    <cellStyle name="Normal 147 3 2 5" xfId="39437" xr:uid="{00000000-0005-0000-0000-0000FE990000}"/>
    <cellStyle name="Normal 147 3 2 6" xfId="39438" xr:uid="{00000000-0005-0000-0000-0000FF990000}"/>
    <cellStyle name="Normal 147 3 3" xfId="39439" xr:uid="{00000000-0005-0000-0000-0000009A0000}"/>
    <cellStyle name="Normal 147 3 4" xfId="39440" xr:uid="{00000000-0005-0000-0000-0000019A0000}"/>
    <cellStyle name="Normal 147 3 5" xfId="39441" xr:uid="{00000000-0005-0000-0000-0000029A0000}"/>
    <cellStyle name="Normal 147 3 6" xfId="39442" xr:uid="{00000000-0005-0000-0000-0000039A0000}"/>
    <cellStyle name="Normal 147 3 7" xfId="39443" xr:uid="{00000000-0005-0000-0000-0000049A0000}"/>
    <cellStyle name="Normal 147 4" xfId="39444" xr:uid="{00000000-0005-0000-0000-0000059A0000}"/>
    <cellStyle name="Normal 147 4 2" xfId="39445" xr:uid="{00000000-0005-0000-0000-0000069A0000}"/>
    <cellStyle name="Normal 147 4 3" xfId="39446" xr:uid="{00000000-0005-0000-0000-0000079A0000}"/>
    <cellStyle name="Normal 147 4 4" xfId="39447" xr:uid="{00000000-0005-0000-0000-0000089A0000}"/>
    <cellStyle name="Normal 147 4 5" xfId="39448" xr:uid="{00000000-0005-0000-0000-0000099A0000}"/>
    <cellStyle name="Normal 147 4 6" xfId="39449" xr:uid="{00000000-0005-0000-0000-00000A9A0000}"/>
    <cellStyle name="Normal 147 5" xfId="39450" xr:uid="{00000000-0005-0000-0000-00000B9A0000}"/>
    <cellStyle name="Normal 147 6" xfId="39451" xr:uid="{00000000-0005-0000-0000-00000C9A0000}"/>
    <cellStyle name="Normal 147 7" xfId="39452" xr:uid="{00000000-0005-0000-0000-00000D9A0000}"/>
    <cellStyle name="Normal 147 8" xfId="39453" xr:uid="{00000000-0005-0000-0000-00000E9A0000}"/>
    <cellStyle name="Normal 147 9" xfId="39454" xr:uid="{00000000-0005-0000-0000-00000F9A0000}"/>
    <cellStyle name="Normal 148" xfId="39455" xr:uid="{00000000-0005-0000-0000-0000109A0000}"/>
    <cellStyle name="Normal 149" xfId="39456" xr:uid="{00000000-0005-0000-0000-0000119A0000}"/>
    <cellStyle name="Normal 15" xfId="39457" xr:uid="{00000000-0005-0000-0000-0000129A0000}"/>
    <cellStyle name="Normal 15 2" xfId="39458" xr:uid="{00000000-0005-0000-0000-0000139A0000}"/>
    <cellStyle name="Normal 15 3" xfId="39459" xr:uid="{00000000-0005-0000-0000-0000149A0000}"/>
    <cellStyle name="Normal 150" xfId="39460" xr:uid="{00000000-0005-0000-0000-0000159A0000}"/>
    <cellStyle name="Normal 151" xfId="39461" xr:uid="{00000000-0005-0000-0000-0000169A0000}"/>
    <cellStyle name="Normal 152" xfId="39462" xr:uid="{00000000-0005-0000-0000-0000179A0000}"/>
    <cellStyle name="Normal 153" xfId="39463" xr:uid="{00000000-0005-0000-0000-0000189A0000}"/>
    <cellStyle name="Normal 154" xfId="39464" xr:uid="{00000000-0005-0000-0000-0000199A0000}"/>
    <cellStyle name="Normal 155" xfId="39465" xr:uid="{00000000-0005-0000-0000-00001A9A0000}"/>
    <cellStyle name="Normal 156" xfId="39466" xr:uid="{00000000-0005-0000-0000-00001B9A0000}"/>
    <cellStyle name="Normal 157" xfId="39467" xr:uid="{00000000-0005-0000-0000-00001C9A0000}"/>
    <cellStyle name="Normal 158" xfId="39468" xr:uid="{00000000-0005-0000-0000-00001D9A0000}"/>
    <cellStyle name="Normal 159" xfId="39469" xr:uid="{00000000-0005-0000-0000-00001E9A0000}"/>
    <cellStyle name="Normal 16" xfId="39470" xr:uid="{00000000-0005-0000-0000-00001F9A0000}"/>
    <cellStyle name="Normal 16 2" xfId="39471" xr:uid="{00000000-0005-0000-0000-0000209A0000}"/>
    <cellStyle name="Normal 16 3" xfId="39472" xr:uid="{00000000-0005-0000-0000-0000219A0000}"/>
    <cellStyle name="Normal 160" xfId="39473" xr:uid="{00000000-0005-0000-0000-0000229A0000}"/>
    <cellStyle name="Normal 160 2" xfId="39474" xr:uid="{00000000-0005-0000-0000-0000239A0000}"/>
    <cellStyle name="Normal 160 2 2" xfId="39475" xr:uid="{00000000-0005-0000-0000-0000249A0000}"/>
    <cellStyle name="Normal 160 2 2 2" xfId="39476" xr:uid="{00000000-0005-0000-0000-0000259A0000}"/>
    <cellStyle name="Normal 160 2 2 2 2" xfId="39477" xr:uid="{00000000-0005-0000-0000-0000269A0000}"/>
    <cellStyle name="Normal 160 2 2 2 3" xfId="39478" xr:uid="{00000000-0005-0000-0000-0000279A0000}"/>
    <cellStyle name="Normal 160 2 2 2 4" xfId="39479" xr:uid="{00000000-0005-0000-0000-0000289A0000}"/>
    <cellStyle name="Normal 160 2 2 2 5" xfId="39480" xr:uid="{00000000-0005-0000-0000-0000299A0000}"/>
    <cellStyle name="Normal 160 2 2 2 6" xfId="39481" xr:uid="{00000000-0005-0000-0000-00002A9A0000}"/>
    <cellStyle name="Normal 160 2 2 3" xfId="39482" xr:uid="{00000000-0005-0000-0000-00002B9A0000}"/>
    <cellStyle name="Normal 160 2 2 4" xfId="39483" xr:uid="{00000000-0005-0000-0000-00002C9A0000}"/>
    <cellStyle name="Normal 160 2 2 5" xfId="39484" xr:uid="{00000000-0005-0000-0000-00002D9A0000}"/>
    <cellStyle name="Normal 160 2 2 6" xfId="39485" xr:uid="{00000000-0005-0000-0000-00002E9A0000}"/>
    <cellStyle name="Normal 160 2 2 7" xfId="39486" xr:uid="{00000000-0005-0000-0000-00002F9A0000}"/>
    <cellStyle name="Normal 160 2 3" xfId="39487" xr:uid="{00000000-0005-0000-0000-0000309A0000}"/>
    <cellStyle name="Normal 160 2 3 2" xfId="39488" xr:uid="{00000000-0005-0000-0000-0000319A0000}"/>
    <cellStyle name="Normal 160 2 3 3" xfId="39489" xr:uid="{00000000-0005-0000-0000-0000329A0000}"/>
    <cellStyle name="Normal 160 2 3 4" xfId="39490" xr:uid="{00000000-0005-0000-0000-0000339A0000}"/>
    <cellStyle name="Normal 160 2 3 5" xfId="39491" xr:uid="{00000000-0005-0000-0000-0000349A0000}"/>
    <cellStyle name="Normal 160 2 3 6" xfId="39492" xr:uid="{00000000-0005-0000-0000-0000359A0000}"/>
    <cellStyle name="Normal 160 2 4" xfId="39493" xr:uid="{00000000-0005-0000-0000-0000369A0000}"/>
    <cellStyle name="Normal 160 2 5" xfId="39494" xr:uid="{00000000-0005-0000-0000-0000379A0000}"/>
    <cellStyle name="Normal 160 2 6" xfId="39495" xr:uid="{00000000-0005-0000-0000-0000389A0000}"/>
    <cellStyle name="Normal 160 2 7" xfId="39496" xr:uid="{00000000-0005-0000-0000-0000399A0000}"/>
    <cellStyle name="Normal 160 2 8" xfId="39497" xr:uid="{00000000-0005-0000-0000-00003A9A0000}"/>
    <cellStyle name="Normal 160 3" xfId="39498" xr:uid="{00000000-0005-0000-0000-00003B9A0000}"/>
    <cellStyle name="Normal 160 3 2" xfId="39499" xr:uid="{00000000-0005-0000-0000-00003C9A0000}"/>
    <cellStyle name="Normal 160 3 2 2" xfId="39500" xr:uid="{00000000-0005-0000-0000-00003D9A0000}"/>
    <cellStyle name="Normal 160 3 2 3" xfId="39501" xr:uid="{00000000-0005-0000-0000-00003E9A0000}"/>
    <cellStyle name="Normal 160 3 2 4" xfId="39502" xr:uid="{00000000-0005-0000-0000-00003F9A0000}"/>
    <cellStyle name="Normal 160 3 2 5" xfId="39503" xr:uid="{00000000-0005-0000-0000-0000409A0000}"/>
    <cellStyle name="Normal 160 3 2 6" xfId="39504" xr:uid="{00000000-0005-0000-0000-0000419A0000}"/>
    <cellStyle name="Normal 160 3 3" xfId="39505" xr:uid="{00000000-0005-0000-0000-0000429A0000}"/>
    <cellStyle name="Normal 160 3 4" xfId="39506" xr:uid="{00000000-0005-0000-0000-0000439A0000}"/>
    <cellStyle name="Normal 160 3 5" xfId="39507" xr:uid="{00000000-0005-0000-0000-0000449A0000}"/>
    <cellStyle name="Normal 160 3 6" xfId="39508" xr:uid="{00000000-0005-0000-0000-0000459A0000}"/>
    <cellStyle name="Normal 160 3 7" xfId="39509" xr:uid="{00000000-0005-0000-0000-0000469A0000}"/>
    <cellStyle name="Normal 160 4" xfId="39510" xr:uid="{00000000-0005-0000-0000-0000479A0000}"/>
    <cellStyle name="Normal 160 4 2" xfId="39511" xr:uid="{00000000-0005-0000-0000-0000489A0000}"/>
    <cellStyle name="Normal 160 4 3" xfId="39512" xr:uid="{00000000-0005-0000-0000-0000499A0000}"/>
    <cellStyle name="Normal 160 4 4" xfId="39513" xr:uid="{00000000-0005-0000-0000-00004A9A0000}"/>
    <cellStyle name="Normal 160 4 5" xfId="39514" xr:uid="{00000000-0005-0000-0000-00004B9A0000}"/>
    <cellStyle name="Normal 160 4 6" xfId="39515" xr:uid="{00000000-0005-0000-0000-00004C9A0000}"/>
    <cellStyle name="Normal 160 5" xfId="39516" xr:uid="{00000000-0005-0000-0000-00004D9A0000}"/>
    <cellStyle name="Normal 160 6" xfId="39517" xr:uid="{00000000-0005-0000-0000-00004E9A0000}"/>
    <cellStyle name="Normal 160 7" xfId="39518" xr:uid="{00000000-0005-0000-0000-00004F9A0000}"/>
    <cellStyle name="Normal 160 8" xfId="39519" xr:uid="{00000000-0005-0000-0000-0000509A0000}"/>
    <cellStyle name="Normal 160 9" xfId="39520" xr:uid="{00000000-0005-0000-0000-0000519A0000}"/>
    <cellStyle name="Normal 161" xfId="39521" xr:uid="{00000000-0005-0000-0000-0000529A0000}"/>
    <cellStyle name="Normal 161 2" xfId="39522" xr:uid="{00000000-0005-0000-0000-0000539A0000}"/>
    <cellStyle name="Normal 161 2 2" xfId="39523" xr:uid="{00000000-0005-0000-0000-0000549A0000}"/>
    <cellStyle name="Normal 161 2 2 2" xfId="39524" xr:uid="{00000000-0005-0000-0000-0000559A0000}"/>
    <cellStyle name="Normal 161 2 2 2 2" xfId="39525" xr:uid="{00000000-0005-0000-0000-0000569A0000}"/>
    <cellStyle name="Normal 161 2 2 2 3" xfId="39526" xr:uid="{00000000-0005-0000-0000-0000579A0000}"/>
    <cellStyle name="Normal 161 2 2 2 4" xfId="39527" xr:uid="{00000000-0005-0000-0000-0000589A0000}"/>
    <cellStyle name="Normal 161 2 2 2 5" xfId="39528" xr:uid="{00000000-0005-0000-0000-0000599A0000}"/>
    <cellStyle name="Normal 161 2 2 2 6" xfId="39529" xr:uid="{00000000-0005-0000-0000-00005A9A0000}"/>
    <cellStyle name="Normal 161 2 2 3" xfId="39530" xr:uid="{00000000-0005-0000-0000-00005B9A0000}"/>
    <cellStyle name="Normal 161 2 2 4" xfId="39531" xr:uid="{00000000-0005-0000-0000-00005C9A0000}"/>
    <cellStyle name="Normal 161 2 2 5" xfId="39532" xr:uid="{00000000-0005-0000-0000-00005D9A0000}"/>
    <cellStyle name="Normal 161 2 2 6" xfId="39533" xr:uid="{00000000-0005-0000-0000-00005E9A0000}"/>
    <cellStyle name="Normal 161 2 2 7" xfId="39534" xr:uid="{00000000-0005-0000-0000-00005F9A0000}"/>
    <cellStyle name="Normal 161 2 3" xfId="39535" xr:uid="{00000000-0005-0000-0000-0000609A0000}"/>
    <cellStyle name="Normal 161 2 3 2" xfId="39536" xr:uid="{00000000-0005-0000-0000-0000619A0000}"/>
    <cellStyle name="Normal 161 2 3 3" xfId="39537" xr:uid="{00000000-0005-0000-0000-0000629A0000}"/>
    <cellStyle name="Normal 161 2 3 4" xfId="39538" xr:uid="{00000000-0005-0000-0000-0000639A0000}"/>
    <cellStyle name="Normal 161 2 3 5" xfId="39539" xr:uid="{00000000-0005-0000-0000-0000649A0000}"/>
    <cellStyle name="Normal 161 2 3 6" xfId="39540" xr:uid="{00000000-0005-0000-0000-0000659A0000}"/>
    <cellStyle name="Normal 161 2 4" xfId="39541" xr:uid="{00000000-0005-0000-0000-0000669A0000}"/>
    <cellStyle name="Normal 161 2 5" xfId="39542" xr:uid="{00000000-0005-0000-0000-0000679A0000}"/>
    <cellStyle name="Normal 161 2 6" xfId="39543" xr:uid="{00000000-0005-0000-0000-0000689A0000}"/>
    <cellStyle name="Normal 161 2 7" xfId="39544" xr:uid="{00000000-0005-0000-0000-0000699A0000}"/>
    <cellStyle name="Normal 161 2 8" xfId="39545" xr:uid="{00000000-0005-0000-0000-00006A9A0000}"/>
    <cellStyle name="Normal 161 3" xfId="39546" xr:uid="{00000000-0005-0000-0000-00006B9A0000}"/>
    <cellStyle name="Normal 161 3 2" xfId="39547" xr:uid="{00000000-0005-0000-0000-00006C9A0000}"/>
    <cellStyle name="Normal 161 3 2 2" xfId="39548" xr:uid="{00000000-0005-0000-0000-00006D9A0000}"/>
    <cellStyle name="Normal 161 3 2 3" xfId="39549" xr:uid="{00000000-0005-0000-0000-00006E9A0000}"/>
    <cellStyle name="Normal 161 3 2 4" xfId="39550" xr:uid="{00000000-0005-0000-0000-00006F9A0000}"/>
    <cellStyle name="Normal 161 3 2 5" xfId="39551" xr:uid="{00000000-0005-0000-0000-0000709A0000}"/>
    <cellStyle name="Normal 161 3 2 6" xfId="39552" xr:uid="{00000000-0005-0000-0000-0000719A0000}"/>
    <cellStyle name="Normal 161 3 3" xfId="39553" xr:uid="{00000000-0005-0000-0000-0000729A0000}"/>
    <cellStyle name="Normal 161 3 4" xfId="39554" xr:uid="{00000000-0005-0000-0000-0000739A0000}"/>
    <cellStyle name="Normal 161 3 5" xfId="39555" xr:uid="{00000000-0005-0000-0000-0000749A0000}"/>
    <cellStyle name="Normal 161 3 6" xfId="39556" xr:uid="{00000000-0005-0000-0000-0000759A0000}"/>
    <cellStyle name="Normal 161 3 7" xfId="39557" xr:uid="{00000000-0005-0000-0000-0000769A0000}"/>
    <cellStyle name="Normal 161 4" xfId="39558" xr:uid="{00000000-0005-0000-0000-0000779A0000}"/>
    <cellStyle name="Normal 161 4 2" xfId="39559" xr:uid="{00000000-0005-0000-0000-0000789A0000}"/>
    <cellStyle name="Normal 161 4 3" xfId="39560" xr:uid="{00000000-0005-0000-0000-0000799A0000}"/>
    <cellStyle name="Normal 161 4 4" xfId="39561" xr:uid="{00000000-0005-0000-0000-00007A9A0000}"/>
    <cellStyle name="Normal 161 4 5" xfId="39562" xr:uid="{00000000-0005-0000-0000-00007B9A0000}"/>
    <cellStyle name="Normal 161 4 6" xfId="39563" xr:uid="{00000000-0005-0000-0000-00007C9A0000}"/>
    <cellStyle name="Normal 161 5" xfId="39564" xr:uid="{00000000-0005-0000-0000-00007D9A0000}"/>
    <cellStyle name="Normal 161 6" xfId="39565" xr:uid="{00000000-0005-0000-0000-00007E9A0000}"/>
    <cellStyle name="Normal 161 7" xfId="39566" xr:uid="{00000000-0005-0000-0000-00007F9A0000}"/>
    <cellStyle name="Normal 161 8" xfId="39567" xr:uid="{00000000-0005-0000-0000-0000809A0000}"/>
    <cellStyle name="Normal 161 9" xfId="39568" xr:uid="{00000000-0005-0000-0000-0000819A0000}"/>
    <cellStyle name="Normal 162" xfId="39569" xr:uid="{00000000-0005-0000-0000-0000829A0000}"/>
    <cellStyle name="Normal 162 2" xfId="39570" xr:uid="{00000000-0005-0000-0000-0000839A0000}"/>
    <cellStyle name="Normal 162 2 2" xfId="39571" xr:uid="{00000000-0005-0000-0000-0000849A0000}"/>
    <cellStyle name="Normal 162 2 2 2" xfId="39572" xr:uid="{00000000-0005-0000-0000-0000859A0000}"/>
    <cellStyle name="Normal 162 2 2 2 2" xfId="39573" xr:uid="{00000000-0005-0000-0000-0000869A0000}"/>
    <cellStyle name="Normal 162 2 2 2 3" xfId="39574" xr:uid="{00000000-0005-0000-0000-0000879A0000}"/>
    <cellStyle name="Normal 162 2 2 2 4" xfId="39575" xr:uid="{00000000-0005-0000-0000-0000889A0000}"/>
    <cellStyle name="Normal 162 2 2 2 5" xfId="39576" xr:uid="{00000000-0005-0000-0000-0000899A0000}"/>
    <cellStyle name="Normal 162 2 2 2 6" xfId="39577" xr:uid="{00000000-0005-0000-0000-00008A9A0000}"/>
    <cellStyle name="Normal 162 2 2 3" xfId="39578" xr:uid="{00000000-0005-0000-0000-00008B9A0000}"/>
    <cellStyle name="Normal 162 2 2 4" xfId="39579" xr:uid="{00000000-0005-0000-0000-00008C9A0000}"/>
    <cellStyle name="Normal 162 2 2 5" xfId="39580" xr:uid="{00000000-0005-0000-0000-00008D9A0000}"/>
    <cellStyle name="Normal 162 2 2 6" xfId="39581" xr:uid="{00000000-0005-0000-0000-00008E9A0000}"/>
    <cellStyle name="Normal 162 2 2 7" xfId="39582" xr:uid="{00000000-0005-0000-0000-00008F9A0000}"/>
    <cellStyle name="Normal 162 2 3" xfId="39583" xr:uid="{00000000-0005-0000-0000-0000909A0000}"/>
    <cellStyle name="Normal 162 2 3 2" xfId="39584" xr:uid="{00000000-0005-0000-0000-0000919A0000}"/>
    <cellStyle name="Normal 162 2 3 3" xfId="39585" xr:uid="{00000000-0005-0000-0000-0000929A0000}"/>
    <cellStyle name="Normal 162 2 3 4" xfId="39586" xr:uid="{00000000-0005-0000-0000-0000939A0000}"/>
    <cellStyle name="Normal 162 2 3 5" xfId="39587" xr:uid="{00000000-0005-0000-0000-0000949A0000}"/>
    <cellStyle name="Normal 162 2 3 6" xfId="39588" xr:uid="{00000000-0005-0000-0000-0000959A0000}"/>
    <cellStyle name="Normal 162 2 4" xfId="39589" xr:uid="{00000000-0005-0000-0000-0000969A0000}"/>
    <cellStyle name="Normal 162 2 5" xfId="39590" xr:uid="{00000000-0005-0000-0000-0000979A0000}"/>
    <cellStyle name="Normal 162 2 6" xfId="39591" xr:uid="{00000000-0005-0000-0000-0000989A0000}"/>
    <cellStyle name="Normal 162 2 7" xfId="39592" xr:uid="{00000000-0005-0000-0000-0000999A0000}"/>
    <cellStyle name="Normal 162 2 8" xfId="39593" xr:uid="{00000000-0005-0000-0000-00009A9A0000}"/>
    <cellStyle name="Normal 162 3" xfId="39594" xr:uid="{00000000-0005-0000-0000-00009B9A0000}"/>
    <cellStyle name="Normal 162 3 2" xfId="39595" xr:uid="{00000000-0005-0000-0000-00009C9A0000}"/>
    <cellStyle name="Normal 162 3 2 2" xfId="39596" xr:uid="{00000000-0005-0000-0000-00009D9A0000}"/>
    <cellStyle name="Normal 162 3 2 3" xfId="39597" xr:uid="{00000000-0005-0000-0000-00009E9A0000}"/>
    <cellStyle name="Normal 162 3 2 4" xfId="39598" xr:uid="{00000000-0005-0000-0000-00009F9A0000}"/>
    <cellStyle name="Normal 162 3 2 5" xfId="39599" xr:uid="{00000000-0005-0000-0000-0000A09A0000}"/>
    <cellStyle name="Normal 162 3 2 6" xfId="39600" xr:uid="{00000000-0005-0000-0000-0000A19A0000}"/>
    <cellStyle name="Normal 162 3 3" xfId="39601" xr:uid="{00000000-0005-0000-0000-0000A29A0000}"/>
    <cellStyle name="Normal 162 3 4" xfId="39602" xr:uid="{00000000-0005-0000-0000-0000A39A0000}"/>
    <cellStyle name="Normal 162 3 5" xfId="39603" xr:uid="{00000000-0005-0000-0000-0000A49A0000}"/>
    <cellStyle name="Normal 162 3 6" xfId="39604" xr:uid="{00000000-0005-0000-0000-0000A59A0000}"/>
    <cellStyle name="Normal 162 3 7" xfId="39605" xr:uid="{00000000-0005-0000-0000-0000A69A0000}"/>
    <cellStyle name="Normal 162 4" xfId="39606" xr:uid="{00000000-0005-0000-0000-0000A79A0000}"/>
    <cellStyle name="Normal 162 4 2" xfId="39607" xr:uid="{00000000-0005-0000-0000-0000A89A0000}"/>
    <cellStyle name="Normal 162 4 3" xfId="39608" xr:uid="{00000000-0005-0000-0000-0000A99A0000}"/>
    <cellStyle name="Normal 162 4 4" xfId="39609" xr:uid="{00000000-0005-0000-0000-0000AA9A0000}"/>
    <cellStyle name="Normal 162 4 5" xfId="39610" xr:uid="{00000000-0005-0000-0000-0000AB9A0000}"/>
    <cellStyle name="Normal 162 4 6" xfId="39611" xr:uid="{00000000-0005-0000-0000-0000AC9A0000}"/>
    <cellStyle name="Normal 162 5" xfId="39612" xr:uid="{00000000-0005-0000-0000-0000AD9A0000}"/>
    <cellStyle name="Normal 162 6" xfId="39613" xr:uid="{00000000-0005-0000-0000-0000AE9A0000}"/>
    <cellStyle name="Normal 162 7" xfId="39614" xr:uid="{00000000-0005-0000-0000-0000AF9A0000}"/>
    <cellStyle name="Normal 162 8" xfId="39615" xr:uid="{00000000-0005-0000-0000-0000B09A0000}"/>
    <cellStyle name="Normal 162 9" xfId="39616" xr:uid="{00000000-0005-0000-0000-0000B19A0000}"/>
    <cellStyle name="Normal 163" xfId="39617" xr:uid="{00000000-0005-0000-0000-0000B29A0000}"/>
    <cellStyle name="Normal 164" xfId="39618" xr:uid="{00000000-0005-0000-0000-0000B39A0000}"/>
    <cellStyle name="Normal 165" xfId="39619" xr:uid="{00000000-0005-0000-0000-0000B49A0000}"/>
    <cellStyle name="Normal 166" xfId="39620" xr:uid="{00000000-0005-0000-0000-0000B59A0000}"/>
    <cellStyle name="Normal 167" xfId="39621" xr:uid="{00000000-0005-0000-0000-0000B69A0000}"/>
    <cellStyle name="Normal 168" xfId="39622" xr:uid="{00000000-0005-0000-0000-0000B79A0000}"/>
    <cellStyle name="Normal 169" xfId="39623" xr:uid="{00000000-0005-0000-0000-0000B89A0000}"/>
    <cellStyle name="Normal 17" xfId="39624" xr:uid="{00000000-0005-0000-0000-0000B99A0000}"/>
    <cellStyle name="Normal 17 2" xfId="39625" xr:uid="{00000000-0005-0000-0000-0000BA9A0000}"/>
    <cellStyle name="Normal 170" xfId="39626" xr:uid="{00000000-0005-0000-0000-0000BB9A0000}"/>
    <cellStyle name="Normal 171" xfId="39627" xr:uid="{00000000-0005-0000-0000-0000BC9A0000}"/>
    <cellStyle name="Normal 172" xfId="39628" xr:uid="{00000000-0005-0000-0000-0000BD9A0000}"/>
    <cellStyle name="Normal 172 2" xfId="39629" xr:uid="{00000000-0005-0000-0000-0000BE9A0000}"/>
    <cellStyle name="Normal 172 2 2" xfId="39630" xr:uid="{00000000-0005-0000-0000-0000BF9A0000}"/>
    <cellStyle name="Normal 172 2 2 2" xfId="39631" xr:uid="{00000000-0005-0000-0000-0000C09A0000}"/>
    <cellStyle name="Normal 172 2 2 3" xfId="39632" xr:uid="{00000000-0005-0000-0000-0000C19A0000}"/>
    <cellStyle name="Normal 172 2 2 4" xfId="39633" xr:uid="{00000000-0005-0000-0000-0000C29A0000}"/>
    <cellStyle name="Normal 172 2 2 5" xfId="39634" xr:uid="{00000000-0005-0000-0000-0000C39A0000}"/>
    <cellStyle name="Normal 172 2 2 6" xfId="39635" xr:uid="{00000000-0005-0000-0000-0000C49A0000}"/>
    <cellStyle name="Normal 172 2 3" xfId="39636" xr:uid="{00000000-0005-0000-0000-0000C59A0000}"/>
    <cellStyle name="Normal 172 2 4" xfId="39637" xr:uid="{00000000-0005-0000-0000-0000C69A0000}"/>
    <cellStyle name="Normal 172 2 5" xfId="39638" xr:uid="{00000000-0005-0000-0000-0000C79A0000}"/>
    <cellStyle name="Normal 172 2 6" xfId="39639" xr:uid="{00000000-0005-0000-0000-0000C89A0000}"/>
    <cellStyle name="Normal 172 2 7" xfId="39640" xr:uid="{00000000-0005-0000-0000-0000C99A0000}"/>
    <cellStyle name="Normal 172 3" xfId="39641" xr:uid="{00000000-0005-0000-0000-0000CA9A0000}"/>
    <cellStyle name="Normal 172 3 2" xfId="39642" xr:uid="{00000000-0005-0000-0000-0000CB9A0000}"/>
    <cellStyle name="Normal 172 3 3" xfId="39643" xr:uid="{00000000-0005-0000-0000-0000CC9A0000}"/>
    <cellStyle name="Normal 172 3 4" xfId="39644" xr:uid="{00000000-0005-0000-0000-0000CD9A0000}"/>
    <cellStyle name="Normal 172 3 5" xfId="39645" xr:uid="{00000000-0005-0000-0000-0000CE9A0000}"/>
    <cellStyle name="Normal 172 3 6" xfId="39646" xr:uid="{00000000-0005-0000-0000-0000CF9A0000}"/>
    <cellStyle name="Normal 172 4" xfId="39647" xr:uid="{00000000-0005-0000-0000-0000D09A0000}"/>
    <cellStyle name="Normal 172 5" xfId="39648" xr:uid="{00000000-0005-0000-0000-0000D19A0000}"/>
    <cellStyle name="Normal 172 6" xfId="39649" xr:uid="{00000000-0005-0000-0000-0000D29A0000}"/>
    <cellStyle name="Normal 172 7" xfId="39650" xr:uid="{00000000-0005-0000-0000-0000D39A0000}"/>
    <cellStyle name="Normal 172 8" xfId="39651" xr:uid="{00000000-0005-0000-0000-0000D49A0000}"/>
    <cellStyle name="Normal 173" xfId="39652" xr:uid="{00000000-0005-0000-0000-0000D59A0000}"/>
    <cellStyle name="Normal 173 2" xfId="39653" xr:uid="{00000000-0005-0000-0000-0000D69A0000}"/>
    <cellStyle name="Normal 173 2 2" xfId="39654" xr:uid="{00000000-0005-0000-0000-0000D79A0000}"/>
    <cellStyle name="Normal 173 2 2 2" xfId="39655" xr:uid="{00000000-0005-0000-0000-0000D89A0000}"/>
    <cellStyle name="Normal 173 2 2 3" xfId="39656" xr:uid="{00000000-0005-0000-0000-0000D99A0000}"/>
    <cellStyle name="Normal 173 2 2 4" xfId="39657" xr:uid="{00000000-0005-0000-0000-0000DA9A0000}"/>
    <cellStyle name="Normal 173 2 2 5" xfId="39658" xr:uid="{00000000-0005-0000-0000-0000DB9A0000}"/>
    <cellStyle name="Normal 173 2 2 6" xfId="39659" xr:uid="{00000000-0005-0000-0000-0000DC9A0000}"/>
    <cellStyle name="Normal 173 2 3" xfId="39660" xr:uid="{00000000-0005-0000-0000-0000DD9A0000}"/>
    <cellStyle name="Normal 173 2 4" xfId="39661" xr:uid="{00000000-0005-0000-0000-0000DE9A0000}"/>
    <cellStyle name="Normal 173 2 5" xfId="39662" xr:uid="{00000000-0005-0000-0000-0000DF9A0000}"/>
    <cellStyle name="Normal 173 2 6" xfId="39663" xr:uid="{00000000-0005-0000-0000-0000E09A0000}"/>
    <cellStyle name="Normal 173 2 7" xfId="39664" xr:uid="{00000000-0005-0000-0000-0000E19A0000}"/>
    <cellStyle name="Normal 173 3" xfId="39665" xr:uid="{00000000-0005-0000-0000-0000E29A0000}"/>
    <cellStyle name="Normal 173 3 2" xfId="39666" xr:uid="{00000000-0005-0000-0000-0000E39A0000}"/>
    <cellStyle name="Normal 173 3 3" xfId="39667" xr:uid="{00000000-0005-0000-0000-0000E49A0000}"/>
    <cellStyle name="Normal 173 3 4" xfId="39668" xr:uid="{00000000-0005-0000-0000-0000E59A0000}"/>
    <cellStyle name="Normal 173 3 5" xfId="39669" xr:uid="{00000000-0005-0000-0000-0000E69A0000}"/>
    <cellStyle name="Normal 173 3 6" xfId="39670" xr:uid="{00000000-0005-0000-0000-0000E79A0000}"/>
    <cellStyle name="Normal 173 4" xfId="39671" xr:uid="{00000000-0005-0000-0000-0000E89A0000}"/>
    <cellStyle name="Normal 173 5" xfId="39672" xr:uid="{00000000-0005-0000-0000-0000E99A0000}"/>
    <cellStyle name="Normal 173 6" xfId="39673" xr:uid="{00000000-0005-0000-0000-0000EA9A0000}"/>
    <cellStyle name="Normal 173 7" xfId="39674" xr:uid="{00000000-0005-0000-0000-0000EB9A0000}"/>
    <cellStyle name="Normal 173 8" xfId="39675" xr:uid="{00000000-0005-0000-0000-0000EC9A0000}"/>
    <cellStyle name="Normal 174" xfId="39676" xr:uid="{00000000-0005-0000-0000-0000ED9A0000}"/>
    <cellStyle name="Normal 174 2" xfId="39677" xr:uid="{00000000-0005-0000-0000-0000EE9A0000}"/>
    <cellStyle name="Normal 174 2 2" xfId="39678" xr:uid="{00000000-0005-0000-0000-0000EF9A0000}"/>
    <cellStyle name="Normal 174 2 2 2" xfId="39679" xr:uid="{00000000-0005-0000-0000-0000F09A0000}"/>
    <cellStyle name="Normal 174 2 2 3" xfId="39680" xr:uid="{00000000-0005-0000-0000-0000F19A0000}"/>
    <cellStyle name="Normal 174 2 2 4" xfId="39681" xr:uid="{00000000-0005-0000-0000-0000F29A0000}"/>
    <cellStyle name="Normal 174 2 2 5" xfId="39682" xr:uid="{00000000-0005-0000-0000-0000F39A0000}"/>
    <cellStyle name="Normal 174 2 2 6" xfId="39683" xr:uid="{00000000-0005-0000-0000-0000F49A0000}"/>
    <cellStyle name="Normal 174 2 3" xfId="39684" xr:uid="{00000000-0005-0000-0000-0000F59A0000}"/>
    <cellStyle name="Normal 174 2 4" xfId="39685" xr:uid="{00000000-0005-0000-0000-0000F69A0000}"/>
    <cellStyle name="Normal 174 2 5" xfId="39686" xr:uid="{00000000-0005-0000-0000-0000F79A0000}"/>
    <cellStyle name="Normal 174 2 6" xfId="39687" xr:uid="{00000000-0005-0000-0000-0000F89A0000}"/>
    <cellStyle name="Normal 174 2 7" xfId="39688" xr:uid="{00000000-0005-0000-0000-0000F99A0000}"/>
    <cellStyle name="Normal 174 3" xfId="39689" xr:uid="{00000000-0005-0000-0000-0000FA9A0000}"/>
    <cellStyle name="Normal 174 3 2" xfId="39690" xr:uid="{00000000-0005-0000-0000-0000FB9A0000}"/>
    <cellStyle name="Normal 174 3 3" xfId="39691" xr:uid="{00000000-0005-0000-0000-0000FC9A0000}"/>
    <cellStyle name="Normal 174 3 4" xfId="39692" xr:uid="{00000000-0005-0000-0000-0000FD9A0000}"/>
    <cellStyle name="Normal 174 3 5" xfId="39693" xr:uid="{00000000-0005-0000-0000-0000FE9A0000}"/>
    <cellStyle name="Normal 174 3 6" xfId="39694" xr:uid="{00000000-0005-0000-0000-0000FF9A0000}"/>
    <cellStyle name="Normal 174 4" xfId="39695" xr:uid="{00000000-0005-0000-0000-0000009B0000}"/>
    <cellStyle name="Normal 174 5" xfId="39696" xr:uid="{00000000-0005-0000-0000-0000019B0000}"/>
    <cellStyle name="Normal 174 6" xfId="39697" xr:uid="{00000000-0005-0000-0000-0000029B0000}"/>
    <cellStyle name="Normal 174 7" xfId="39698" xr:uid="{00000000-0005-0000-0000-0000039B0000}"/>
    <cellStyle name="Normal 174 8" xfId="39699" xr:uid="{00000000-0005-0000-0000-0000049B0000}"/>
    <cellStyle name="Normal 175" xfId="39700" xr:uid="{00000000-0005-0000-0000-0000059B0000}"/>
    <cellStyle name="Normal 175 2" xfId="39701" xr:uid="{00000000-0005-0000-0000-0000069B0000}"/>
    <cellStyle name="Normal 175 2 2" xfId="39702" xr:uid="{00000000-0005-0000-0000-0000079B0000}"/>
    <cellStyle name="Normal 175 2 2 2" xfId="39703" xr:uid="{00000000-0005-0000-0000-0000089B0000}"/>
    <cellStyle name="Normal 175 2 2 3" xfId="39704" xr:uid="{00000000-0005-0000-0000-0000099B0000}"/>
    <cellStyle name="Normal 175 2 2 4" xfId="39705" xr:uid="{00000000-0005-0000-0000-00000A9B0000}"/>
    <cellStyle name="Normal 175 2 2 5" xfId="39706" xr:uid="{00000000-0005-0000-0000-00000B9B0000}"/>
    <cellStyle name="Normal 175 2 2 6" xfId="39707" xr:uid="{00000000-0005-0000-0000-00000C9B0000}"/>
    <cellStyle name="Normal 175 2 3" xfId="39708" xr:uid="{00000000-0005-0000-0000-00000D9B0000}"/>
    <cellStyle name="Normal 175 2 4" xfId="39709" xr:uid="{00000000-0005-0000-0000-00000E9B0000}"/>
    <cellStyle name="Normal 175 2 5" xfId="39710" xr:uid="{00000000-0005-0000-0000-00000F9B0000}"/>
    <cellStyle name="Normal 175 2 6" xfId="39711" xr:uid="{00000000-0005-0000-0000-0000109B0000}"/>
    <cellStyle name="Normal 175 2 7" xfId="39712" xr:uid="{00000000-0005-0000-0000-0000119B0000}"/>
    <cellStyle name="Normal 175 3" xfId="39713" xr:uid="{00000000-0005-0000-0000-0000129B0000}"/>
    <cellStyle name="Normal 175 3 2" xfId="39714" xr:uid="{00000000-0005-0000-0000-0000139B0000}"/>
    <cellStyle name="Normal 175 3 3" xfId="39715" xr:uid="{00000000-0005-0000-0000-0000149B0000}"/>
    <cellStyle name="Normal 175 3 4" xfId="39716" xr:uid="{00000000-0005-0000-0000-0000159B0000}"/>
    <cellStyle name="Normal 175 3 5" xfId="39717" xr:uid="{00000000-0005-0000-0000-0000169B0000}"/>
    <cellStyle name="Normal 175 3 6" xfId="39718" xr:uid="{00000000-0005-0000-0000-0000179B0000}"/>
    <cellStyle name="Normal 175 4" xfId="39719" xr:uid="{00000000-0005-0000-0000-0000189B0000}"/>
    <cellStyle name="Normal 175 5" xfId="39720" xr:uid="{00000000-0005-0000-0000-0000199B0000}"/>
    <cellStyle name="Normal 175 6" xfId="39721" xr:uid="{00000000-0005-0000-0000-00001A9B0000}"/>
    <cellStyle name="Normal 175 7" xfId="39722" xr:uid="{00000000-0005-0000-0000-00001B9B0000}"/>
    <cellStyle name="Normal 175 8" xfId="39723" xr:uid="{00000000-0005-0000-0000-00001C9B0000}"/>
    <cellStyle name="Normal 176" xfId="39724" xr:uid="{00000000-0005-0000-0000-00001D9B0000}"/>
    <cellStyle name="Normal 177" xfId="39725" xr:uid="{00000000-0005-0000-0000-00001E9B0000}"/>
    <cellStyle name="Normal 178" xfId="39726" xr:uid="{00000000-0005-0000-0000-00001F9B0000}"/>
    <cellStyle name="Normal 179" xfId="39727" xr:uid="{00000000-0005-0000-0000-0000209B0000}"/>
    <cellStyle name="Normal 18" xfId="39728" xr:uid="{00000000-0005-0000-0000-0000219B0000}"/>
    <cellStyle name="Normal 18 2" xfId="39729" xr:uid="{00000000-0005-0000-0000-0000229B0000}"/>
    <cellStyle name="Normal 180" xfId="39730" xr:uid="{00000000-0005-0000-0000-0000239B0000}"/>
    <cellStyle name="Normal 181" xfId="39731" xr:uid="{00000000-0005-0000-0000-0000249B0000}"/>
    <cellStyle name="Normal 182" xfId="39732" xr:uid="{00000000-0005-0000-0000-0000259B0000}"/>
    <cellStyle name="Normal 183" xfId="39733" xr:uid="{00000000-0005-0000-0000-0000269B0000}"/>
    <cellStyle name="Normal 184" xfId="39734" xr:uid="{00000000-0005-0000-0000-0000279B0000}"/>
    <cellStyle name="Normal 185" xfId="39735" xr:uid="{00000000-0005-0000-0000-0000289B0000}"/>
    <cellStyle name="Normal 186" xfId="39736" xr:uid="{00000000-0005-0000-0000-0000299B0000}"/>
    <cellStyle name="Normal 187" xfId="39737" xr:uid="{00000000-0005-0000-0000-00002A9B0000}"/>
    <cellStyle name="Normal 188" xfId="39738" xr:uid="{00000000-0005-0000-0000-00002B9B0000}"/>
    <cellStyle name="Normal 189" xfId="39739" xr:uid="{00000000-0005-0000-0000-00002C9B0000}"/>
    <cellStyle name="Normal 189 2" xfId="39740" xr:uid="{00000000-0005-0000-0000-00002D9B0000}"/>
    <cellStyle name="Normal 189 2 2" xfId="39741" xr:uid="{00000000-0005-0000-0000-00002E9B0000}"/>
    <cellStyle name="Normal 189 2 3" xfId="39742" xr:uid="{00000000-0005-0000-0000-00002F9B0000}"/>
    <cellStyle name="Normal 189 2 4" xfId="39743" xr:uid="{00000000-0005-0000-0000-0000309B0000}"/>
    <cellStyle name="Normal 189 2 5" xfId="39744" xr:uid="{00000000-0005-0000-0000-0000319B0000}"/>
    <cellStyle name="Normal 189 2 6" xfId="39745" xr:uid="{00000000-0005-0000-0000-0000329B0000}"/>
    <cellStyle name="Normal 189 3" xfId="39746" xr:uid="{00000000-0005-0000-0000-0000339B0000}"/>
    <cellStyle name="Normal 189 4" xfId="39747" xr:uid="{00000000-0005-0000-0000-0000349B0000}"/>
    <cellStyle name="Normal 189 5" xfId="39748" xr:uid="{00000000-0005-0000-0000-0000359B0000}"/>
    <cellStyle name="Normal 189 6" xfId="39749" xr:uid="{00000000-0005-0000-0000-0000369B0000}"/>
    <cellStyle name="Normal 189 7" xfId="39750" xr:uid="{00000000-0005-0000-0000-0000379B0000}"/>
    <cellStyle name="Normal 19" xfId="39751" xr:uid="{00000000-0005-0000-0000-0000389B0000}"/>
    <cellStyle name="Normal 19 2" xfId="39752" xr:uid="{00000000-0005-0000-0000-0000399B0000}"/>
    <cellStyle name="Normal 190" xfId="39753" xr:uid="{00000000-0005-0000-0000-00003A9B0000}"/>
    <cellStyle name="Normal 191" xfId="39754" xr:uid="{00000000-0005-0000-0000-00003B9B0000}"/>
    <cellStyle name="Normal 192" xfId="39755" xr:uid="{00000000-0005-0000-0000-00003C9B0000}"/>
    <cellStyle name="Normal 193" xfId="39756" xr:uid="{00000000-0005-0000-0000-00003D9B0000}"/>
    <cellStyle name="Normal 194" xfId="39757" xr:uid="{00000000-0005-0000-0000-00003E9B0000}"/>
    <cellStyle name="Normal 195" xfId="39758" xr:uid="{00000000-0005-0000-0000-00003F9B0000}"/>
    <cellStyle name="Normal 196" xfId="39759" xr:uid="{00000000-0005-0000-0000-0000409B0000}"/>
    <cellStyle name="Normal 197" xfId="39760" xr:uid="{00000000-0005-0000-0000-0000419B0000}"/>
    <cellStyle name="Normal 198" xfId="39761" xr:uid="{00000000-0005-0000-0000-0000429B0000}"/>
    <cellStyle name="Normal 199" xfId="39762" xr:uid="{00000000-0005-0000-0000-0000439B0000}"/>
    <cellStyle name="Normal 2" xfId="112" xr:uid="{00000000-0005-0000-0000-0000449B0000}"/>
    <cellStyle name="Normal 2 2" xfId="39763" xr:uid="{00000000-0005-0000-0000-0000459B0000}"/>
    <cellStyle name="Normal 2 2 2" xfId="39764" xr:uid="{00000000-0005-0000-0000-0000469B0000}"/>
    <cellStyle name="Normal 2 2 3" xfId="39765" xr:uid="{00000000-0005-0000-0000-0000479B0000}"/>
    <cellStyle name="Normal 2 3" xfId="39766" xr:uid="{00000000-0005-0000-0000-0000489B0000}"/>
    <cellStyle name="Normal 2 3 2" xfId="39767" xr:uid="{00000000-0005-0000-0000-0000499B0000}"/>
    <cellStyle name="Normal 2 3 3" xfId="39768" xr:uid="{00000000-0005-0000-0000-00004A9B0000}"/>
    <cellStyle name="Normal 2 3 3 10" xfId="39769" xr:uid="{00000000-0005-0000-0000-00004B9B0000}"/>
    <cellStyle name="Normal 2 3 3 2" xfId="39770" xr:uid="{00000000-0005-0000-0000-00004C9B0000}"/>
    <cellStyle name="Normal 2 3 3 2 2" xfId="39771" xr:uid="{00000000-0005-0000-0000-00004D9B0000}"/>
    <cellStyle name="Normal 2 3 3 2 2 2" xfId="39772" xr:uid="{00000000-0005-0000-0000-00004E9B0000}"/>
    <cellStyle name="Normal 2 3 3 2 2 2 2" xfId="39773" xr:uid="{00000000-0005-0000-0000-00004F9B0000}"/>
    <cellStyle name="Normal 2 3 3 2 2 2 2 2" xfId="39774" xr:uid="{00000000-0005-0000-0000-0000509B0000}"/>
    <cellStyle name="Normal 2 3 3 2 2 2 2 3" xfId="39775" xr:uid="{00000000-0005-0000-0000-0000519B0000}"/>
    <cellStyle name="Normal 2 3 3 2 2 2 2 4" xfId="39776" xr:uid="{00000000-0005-0000-0000-0000529B0000}"/>
    <cellStyle name="Normal 2 3 3 2 2 2 2 5" xfId="39777" xr:uid="{00000000-0005-0000-0000-0000539B0000}"/>
    <cellStyle name="Normal 2 3 3 2 2 2 2 6" xfId="39778" xr:uid="{00000000-0005-0000-0000-0000549B0000}"/>
    <cellStyle name="Normal 2 3 3 2 2 2 3" xfId="39779" xr:uid="{00000000-0005-0000-0000-0000559B0000}"/>
    <cellStyle name="Normal 2 3 3 2 2 2 4" xfId="39780" xr:uid="{00000000-0005-0000-0000-0000569B0000}"/>
    <cellStyle name="Normal 2 3 3 2 2 2 5" xfId="39781" xr:uid="{00000000-0005-0000-0000-0000579B0000}"/>
    <cellStyle name="Normal 2 3 3 2 2 2 6" xfId="39782" xr:uid="{00000000-0005-0000-0000-0000589B0000}"/>
    <cellStyle name="Normal 2 3 3 2 2 2 7" xfId="39783" xr:uid="{00000000-0005-0000-0000-0000599B0000}"/>
    <cellStyle name="Normal 2 3 3 2 2 3" xfId="39784" xr:uid="{00000000-0005-0000-0000-00005A9B0000}"/>
    <cellStyle name="Normal 2 3 3 2 2 3 2" xfId="39785" xr:uid="{00000000-0005-0000-0000-00005B9B0000}"/>
    <cellStyle name="Normal 2 3 3 2 2 3 3" xfId="39786" xr:uid="{00000000-0005-0000-0000-00005C9B0000}"/>
    <cellStyle name="Normal 2 3 3 2 2 3 4" xfId="39787" xr:uid="{00000000-0005-0000-0000-00005D9B0000}"/>
    <cellStyle name="Normal 2 3 3 2 2 3 5" xfId="39788" xr:uid="{00000000-0005-0000-0000-00005E9B0000}"/>
    <cellStyle name="Normal 2 3 3 2 2 3 6" xfId="39789" xr:uid="{00000000-0005-0000-0000-00005F9B0000}"/>
    <cellStyle name="Normal 2 3 3 2 2 4" xfId="39790" xr:uid="{00000000-0005-0000-0000-0000609B0000}"/>
    <cellStyle name="Normal 2 3 3 2 2 5" xfId="39791" xr:uid="{00000000-0005-0000-0000-0000619B0000}"/>
    <cellStyle name="Normal 2 3 3 2 2 6" xfId="39792" xr:uid="{00000000-0005-0000-0000-0000629B0000}"/>
    <cellStyle name="Normal 2 3 3 2 2 7" xfId="39793" xr:uid="{00000000-0005-0000-0000-0000639B0000}"/>
    <cellStyle name="Normal 2 3 3 2 2 8" xfId="39794" xr:uid="{00000000-0005-0000-0000-0000649B0000}"/>
    <cellStyle name="Normal 2 3 3 2 3" xfId="39795" xr:uid="{00000000-0005-0000-0000-0000659B0000}"/>
    <cellStyle name="Normal 2 3 3 2 3 2" xfId="39796" xr:uid="{00000000-0005-0000-0000-0000669B0000}"/>
    <cellStyle name="Normal 2 3 3 2 3 2 2" xfId="39797" xr:uid="{00000000-0005-0000-0000-0000679B0000}"/>
    <cellStyle name="Normal 2 3 3 2 3 2 3" xfId="39798" xr:uid="{00000000-0005-0000-0000-0000689B0000}"/>
    <cellStyle name="Normal 2 3 3 2 3 2 4" xfId="39799" xr:uid="{00000000-0005-0000-0000-0000699B0000}"/>
    <cellStyle name="Normal 2 3 3 2 3 2 5" xfId="39800" xr:uid="{00000000-0005-0000-0000-00006A9B0000}"/>
    <cellStyle name="Normal 2 3 3 2 3 2 6" xfId="39801" xr:uid="{00000000-0005-0000-0000-00006B9B0000}"/>
    <cellStyle name="Normal 2 3 3 2 3 3" xfId="39802" xr:uid="{00000000-0005-0000-0000-00006C9B0000}"/>
    <cellStyle name="Normal 2 3 3 2 3 4" xfId="39803" xr:uid="{00000000-0005-0000-0000-00006D9B0000}"/>
    <cellStyle name="Normal 2 3 3 2 3 5" xfId="39804" xr:uid="{00000000-0005-0000-0000-00006E9B0000}"/>
    <cellStyle name="Normal 2 3 3 2 3 6" xfId="39805" xr:uid="{00000000-0005-0000-0000-00006F9B0000}"/>
    <cellStyle name="Normal 2 3 3 2 3 7" xfId="39806" xr:uid="{00000000-0005-0000-0000-0000709B0000}"/>
    <cellStyle name="Normal 2 3 3 2 4" xfId="39807" xr:uid="{00000000-0005-0000-0000-0000719B0000}"/>
    <cellStyle name="Normal 2 3 3 2 4 2" xfId="39808" xr:uid="{00000000-0005-0000-0000-0000729B0000}"/>
    <cellStyle name="Normal 2 3 3 2 4 3" xfId="39809" xr:uid="{00000000-0005-0000-0000-0000739B0000}"/>
    <cellStyle name="Normal 2 3 3 2 4 4" xfId="39810" xr:uid="{00000000-0005-0000-0000-0000749B0000}"/>
    <cellStyle name="Normal 2 3 3 2 4 5" xfId="39811" xr:uid="{00000000-0005-0000-0000-0000759B0000}"/>
    <cellStyle name="Normal 2 3 3 2 4 6" xfId="39812" xr:uid="{00000000-0005-0000-0000-0000769B0000}"/>
    <cellStyle name="Normal 2 3 3 2 5" xfId="39813" xr:uid="{00000000-0005-0000-0000-0000779B0000}"/>
    <cellStyle name="Normal 2 3 3 2 6" xfId="39814" xr:uid="{00000000-0005-0000-0000-0000789B0000}"/>
    <cellStyle name="Normal 2 3 3 2 7" xfId="39815" xr:uid="{00000000-0005-0000-0000-0000799B0000}"/>
    <cellStyle name="Normal 2 3 3 2 8" xfId="39816" xr:uid="{00000000-0005-0000-0000-00007A9B0000}"/>
    <cellStyle name="Normal 2 3 3 2 9" xfId="39817" xr:uid="{00000000-0005-0000-0000-00007B9B0000}"/>
    <cellStyle name="Normal 2 3 3 3" xfId="39818" xr:uid="{00000000-0005-0000-0000-00007C9B0000}"/>
    <cellStyle name="Normal 2 3 3 3 2" xfId="39819" xr:uid="{00000000-0005-0000-0000-00007D9B0000}"/>
    <cellStyle name="Normal 2 3 3 3 2 2" xfId="39820" xr:uid="{00000000-0005-0000-0000-00007E9B0000}"/>
    <cellStyle name="Normal 2 3 3 3 2 2 2" xfId="39821" xr:uid="{00000000-0005-0000-0000-00007F9B0000}"/>
    <cellStyle name="Normal 2 3 3 3 2 2 3" xfId="39822" xr:uid="{00000000-0005-0000-0000-0000809B0000}"/>
    <cellStyle name="Normal 2 3 3 3 2 2 4" xfId="39823" xr:uid="{00000000-0005-0000-0000-0000819B0000}"/>
    <cellStyle name="Normal 2 3 3 3 2 2 5" xfId="39824" xr:uid="{00000000-0005-0000-0000-0000829B0000}"/>
    <cellStyle name="Normal 2 3 3 3 2 2 6" xfId="39825" xr:uid="{00000000-0005-0000-0000-0000839B0000}"/>
    <cellStyle name="Normal 2 3 3 3 2 3" xfId="39826" xr:uid="{00000000-0005-0000-0000-0000849B0000}"/>
    <cellStyle name="Normal 2 3 3 3 2 4" xfId="39827" xr:uid="{00000000-0005-0000-0000-0000859B0000}"/>
    <cellStyle name="Normal 2 3 3 3 2 5" xfId="39828" xr:uid="{00000000-0005-0000-0000-0000869B0000}"/>
    <cellStyle name="Normal 2 3 3 3 2 6" xfId="39829" xr:uid="{00000000-0005-0000-0000-0000879B0000}"/>
    <cellStyle name="Normal 2 3 3 3 2 7" xfId="39830" xr:uid="{00000000-0005-0000-0000-0000889B0000}"/>
    <cellStyle name="Normal 2 3 3 3 3" xfId="39831" xr:uid="{00000000-0005-0000-0000-0000899B0000}"/>
    <cellStyle name="Normal 2 3 3 3 3 2" xfId="39832" xr:uid="{00000000-0005-0000-0000-00008A9B0000}"/>
    <cellStyle name="Normal 2 3 3 3 3 3" xfId="39833" xr:uid="{00000000-0005-0000-0000-00008B9B0000}"/>
    <cellStyle name="Normal 2 3 3 3 3 4" xfId="39834" xr:uid="{00000000-0005-0000-0000-00008C9B0000}"/>
    <cellStyle name="Normal 2 3 3 3 3 5" xfId="39835" xr:uid="{00000000-0005-0000-0000-00008D9B0000}"/>
    <cellStyle name="Normal 2 3 3 3 3 6" xfId="39836" xr:uid="{00000000-0005-0000-0000-00008E9B0000}"/>
    <cellStyle name="Normal 2 3 3 3 4" xfId="39837" xr:uid="{00000000-0005-0000-0000-00008F9B0000}"/>
    <cellStyle name="Normal 2 3 3 3 5" xfId="39838" xr:uid="{00000000-0005-0000-0000-0000909B0000}"/>
    <cellStyle name="Normal 2 3 3 3 6" xfId="39839" xr:uid="{00000000-0005-0000-0000-0000919B0000}"/>
    <cellStyle name="Normal 2 3 3 3 7" xfId="39840" xr:uid="{00000000-0005-0000-0000-0000929B0000}"/>
    <cellStyle name="Normal 2 3 3 3 8" xfId="39841" xr:uid="{00000000-0005-0000-0000-0000939B0000}"/>
    <cellStyle name="Normal 2 3 3 4" xfId="39842" xr:uid="{00000000-0005-0000-0000-0000949B0000}"/>
    <cellStyle name="Normal 2 3 3 4 2" xfId="39843" xr:uid="{00000000-0005-0000-0000-0000959B0000}"/>
    <cellStyle name="Normal 2 3 3 4 2 2" xfId="39844" xr:uid="{00000000-0005-0000-0000-0000969B0000}"/>
    <cellStyle name="Normal 2 3 3 4 2 3" xfId="39845" xr:uid="{00000000-0005-0000-0000-0000979B0000}"/>
    <cellStyle name="Normal 2 3 3 4 2 4" xfId="39846" xr:uid="{00000000-0005-0000-0000-0000989B0000}"/>
    <cellStyle name="Normal 2 3 3 4 2 5" xfId="39847" xr:uid="{00000000-0005-0000-0000-0000999B0000}"/>
    <cellStyle name="Normal 2 3 3 4 2 6" xfId="39848" xr:uid="{00000000-0005-0000-0000-00009A9B0000}"/>
    <cellStyle name="Normal 2 3 3 4 3" xfId="39849" xr:uid="{00000000-0005-0000-0000-00009B9B0000}"/>
    <cellStyle name="Normal 2 3 3 4 4" xfId="39850" xr:uid="{00000000-0005-0000-0000-00009C9B0000}"/>
    <cellStyle name="Normal 2 3 3 4 5" xfId="39851" xr:uid="{00000000-0005-0000-0000-00009D9B0000}"/>
    <cellStyle name="Normal 2 3 3 4 6" xfId="39852" xr:uid="{00000000-0005-0000-0000-00009E9B0000}"/>
    <cellStyle name="Normal 2 3 3 4 7" xfId="39853" xr:uid="{00000000-0005-0000-0000-00009F9B0000}"/>
    <cellStyle name="Normal 2 3 3 5" xfId="39854" xr:uid="{00000000-0005-0000-0000-0000A09B0000}"/>
    <cellStyle name="Normal 2 3 3 5 2" xfId="39855" xr:uid="{00000000-0005-0000-0000-0000A19B0000}"/>
    <cellStyle name="Normal 2 3 3 5 3" xfId="39856" xr:uid="{00000000-0005-0000-0000-0000A29B0000}"/>
    <cellStyle name="Normal 2 3 3 5 4" xfId="39857" xr:uid="{00000000-0005-0000-0000-0000A39B0000}"/>
    <cellStyle name="Normal 2 3 3 5 5" xfId="39858" xr:uid="{00000000-0005-0000-0000-0000A49B0000}"/>
    <cellStyle name="Normal 2 3 3 5 6" xfId="39859" xr:uid="{00000000-0005-0000-0000-0000A59B0000}"/>
    <cellStyle name="Normal 2 3 3 6" xfId="39860" xr:uid="{00000000-0005-0000-0000-0000A69B0000}"/>
    <cellStyle name="Normal 2 3 3 7" xfId="39861" xr:uid="{00000000-0005-0000-0000-0000A79B0000}"/>
    <cellStyle name="Normal 2 3 3 8" xfId="39862" xr:uid="{00000000-0005-0000-0000-0000A89B0000}"/>
    <cellStyle name="Normal 2 3 3 9" xfId="39863" xr:uid="{00000000-0005-0000-0000-0000A99B0000}"/>
    <cellStyle name="Normal 2 3 4" xfId="39864" xr:uid="{00000000-0005-0000-0000-0000AA9B0000}"/>
    <cellStyle name="Normal 2 3 4 10" xfId="39865" xr:uid="{00000000-0005-0000-0000-0000AB9B0000}"/>
    <cellStyle name="Normal 2 3 4 2" xfId="39866" xr:uid="{00000000-0005-0000-0000-0000AC9B0000}"/>
    <cellStyle name="Normal 2 3 4 2 2" xfId="39867" xr:uid="{00000000-0005-0000-0000-0000AD9B0000}"/>
    <cellStyle name="Normal 2 3 4 2 2 2" xfId="39868" xr:uid="{00000000-0005-0000-0000-0000AE9B0000}"/>
    <cellStyle name="Normal 2 3 4 2 2 2 2" xfId="39869" xr:uid="{00000000-0005-0000-0000-0000AF9B0000}"/>
    <cellStyle name="Normal 2 3 4 2 2 2 2 2" xfId="39870" xr:uid="{00000000-0005-0000-0000-0000B09B0000}"/>
    <cellStyle name="Normal 2 3 4 2 2 2 2 3" xfId="39871" xr:uid="{00000000-0005-0000-0000-0000B19B0000}"/>
    <cellStyle name="Normal 2 3 4 2 2 2 2 4" xfId="39872" xr:uid="{00000000-0005-0000-0000-0000B29B0000}"/>
    <cellStyle name="Normal 2 3 4 2 2 2 2 5" xfId="39873" xr:uid="{00000000-0005-0000-0000-0000B39B0000}"/>
    <cellStyle name="Normal 2 3 4 2 2 2 2 6" xfId="39874" xr:uid="{00000000-0005-0000-0000-0000B49B0000}"/>
    <cellStyle name="Normal 2 3 4 2 2 2 3" xfId="39875" xr:uid="{00000000-0005-0000-0000-0000B59B0000}"/>
    <cellStyle name="Normal 2 3 4 2 2 2 4" xfId="39876" xr:uid="{00000000-0005-0000-0000-0000B69B0000}"/>
    <cellStyle name="Normal 2 3 4 2 2 2 5" xfId="39877" xr:uid="{00000000-0005-0000-0000-0000B79B0000}"/>
    <cellStyle name="Normal 2 3 4 2 2 2 6" xfId="39878" xr:uid="{00000000-0005-0000-0000-0000B89B0000}"/>
    <cellStyle name="Normal 2 3 4 2 2 2 7" xfId="39879" xr:uid="{00000000-0005-0000-0000-0000B99B0000}"/>
    <cellStyle name="Normal 2 3 4 2 2 3" xfId="39880" xr:uid="{00000000-0005-0000-0000-0000BA9B0000}"/>
    <cellStyle name="Normal 2 3 4 2 2 3 2" xfId="39881" xr:uid="{00000000-0005-0000-0000-0000BB9B0000}"/>
    <cellStyle name="Normal 2 3 4 2 2 3 3" xfId="39882" xr:uid="{00000000-0005-0000-0000-0000BC9B0000}"/>
    <cellStyle name="Normal 2 3 4 2 2 3 4" xfId="39883" xr:uid="{00000000-0005-0000-0000-0000BD9B0000}"/>
    <cellStyle name="Normal 2 3 4 2 2 3 5" xfId="39884" xr:uid="{00000000-0005-0000-0000-0000BE9B0000}"/>
    <cellStyle name="Normal 2 3 4 2 2 3 6" xfId="39885" xr:uid="{00000000-0005-0000-0000-0000BF9B0000}"/>
    <cellStyle name="Normal 2 3 4 2 2 4" xfId="39886" xr:uid="{00000000-0005-0000-0000-0000C09B0000}"/>
    <cellStyle name="Normal 2 3 4 2 2 5" xfId="39887" xr:uid="{00000000-0005-0000-0000-0000C19B0000}"/>
    <cellStyle name="Normal 2 3 4 2 2 6" xfId="39888" xr:uid="{00000000-0005-0000-0000-0000C29B0000}"/>
    <cellStyle name="Normal 2 3 4 2 2 7" xfId="39889" xr:uid="{00000000-0005-0000-0000-0000C39B0000}"/>
    <cellStyle name="Normal 2 3 4 2 2 8" xfId="39890" xr:uid="{00000000-0005-0000-0000-0000C49B0000}"/>
    <cellStyle name="Normal 2 3 4 2 3" xfId="39891" xr:uid="{00000000-0005-0000-0000-0000C59B0000}"/>
    <cellStyle name="Normal 2 3 4 2 3 2" xfId="39892" xr:uid="{00000000-0005-0000-0000-0000C69B0000}"/>
    <cellStyle name="Normal 2 3 4 2 3 2 2" xfId="39893" xr:uid="{00000000-0005-0000-0000-0000C79B0000}"/>
    <cellStyle name="Normal 2 3 4 2 3 2 3" xfId="39894" xr:uid="{00000000-0005-0000-0000-0000C89B0000}"/>
    <cellStyle name="Normal 2 3 4 2 3 2 4" xfId="39895" xr:uid="{00000000-0005-0000-0000-0000C99B0000}"/>
    <cellStyle name="Normal 2 3 4 2 3 2 5" xfId="39896" xr:uid="{00000000-0005-0000-0000-0000CA9B0000}"/>
    <cellStyle name="Normal 2 3 4 2 3 2 6" xfId="39897" xr:uid="{00000000-0005-0000-0000-0000CB9B0000}"/>
    <cellStyle name="Normal 2 3 4 2 3 3" xfId="39898" xr:uid="{00000000-0005-0000-0000-0000CC9B0000}"/>
    <cellStyle name="Normal 2 3 4 2 3 4" xfId="39899" xr:uid="{00000000-0005-0000-0000-0000CD9B0000}"/>
    <cellStyle name="Normal 2 3 4 2 3 5" xfId="39900" xr:uid="{00000000-0005-0000-0000-0000CE9B0000}"/>
    <cellStyle name="Normal 2 3 4 2 3 6" xfId="39901" xr:uid="{00000000-0005-0000-0000-0000CF9B0000}"/>
    <cellStyle name="Normal 2 3 4 2 3 7" xfId="39902" xr:uid="{00000000-0005-0000-0000-0000D09B0000}"/>
    <cellStyle name="Normal 2 3 4 2 4" xfId="39903" xr:uid="{00000000-0005-0000-0000-0000D19B0000}"/>
    <cellStyle name="Normal 2 3 4 2 4 2" xfId="39904" xr:uid="{00000000-0005-0000-0000-0000D29B0000}"/>
    <cellStyle name="Normal 2 3 4 2 4 3" xfId="39905" xr:uid="{00000000-0005-0000-0000-0000D39B0000}"/>
    <cellStyle name="Normal 2 3 4 2 4 4" xfId="39906" xr:uid="{00000000-0005-0000-0000-0000D49B0000}"/>
    <cellStyle name="Normal 2 3 4 2 4 5" xfId="39907" xr:uid="{00000000-0005-0000-0000-0000D59B0000}"/>
    <cellStyle name="Normal 2 3 4 2 4 6" xfId="39908" xr:uid="{00000000-0005-0000-0000-0000D69B0000}"/>
    <cellStyle name="Normal 2 3 4 2 5" xfId="39909" xr:uid="{00000000-0005-0000-0000-0000D79B0000}"/>
    <cellStyle name="Normal 2 3 4 2 6" xfId="39910" xr:uid="{00000000-0005-0000-0000-0000D89B0000}"/>
    <cellStyle name="Normal 2 3 4 2 7" xfId="39911" xr:uid="{00000000-0005-0000-0000-0000D99B0000}"/>
    <cellStyle name="Normal 2 3 4 2 8" xfId="39912" xr:uid="{00000000-0005-0000-0000-0000DA9B0000}"/>
    <cellStyle name="Normal 2 3 4 2 9" xfId="39913" xr:uid="{00000000-0005-0000-0000-0000DB9B0000}"/>
    <cellStyle name="Normal 2 3 4 3" xfId="39914" xr:uid="{00000000-0005-0000-0000-0000DC9B0000}"/>
    <cellStyle name="Normal 2 3 4 3 2" xfId="39915" xr:uid="{00000000-0005-0000-0000-0000DD9B0000}"/>
    <cellStyle name="Normal 2 3 4 3 2 2" xfId="39916" xr:uid="{00000000-0005-0000-0000-0000DE9B0000}"/>
    <cellStyle name="Normal 2 3 4 3 2 2 2" xfId="39917" xr:uid="{00000000-0005-0000-0000-0000DF9B0000}"/>
    <cellStyle name="Normal 2 3 4 3 2 2 3" xfId="39918" xr:uid="{00000000-0005-0000-0000-0000E09B0000}"/>
    <cellStyle name="Normal 2 3 4 3 2 2 4" xfId="39919" xr:uid="{00000000-0005-0000-0000-0000E19B0000}"/>
    <cellStyle name="Normal 2 3 4 3 2 2 5" xfId="39920" xr:uid="{00000000-0005-0000-0000-0000E29B0000}"/>
    <cellStyle name="Normal 2 3 4 3 2 2 6" xfId="39921" xr:uid="{00000000-0005-0000-0000-0000E39B0000}"/>
    <cellStyle name="Normal 2 3 4 3 2 3" xfId="39922" xr:uid="{00000000-0005-0000-0000-0000E49B0000}"/>
    <cellStyle name="Normal 2 3 4 3 2 4" xfId="39923" xr:uid="{00000000-0005-0000-0000-0000E59B0000}"/>
    <cellStyle name="Normal 2 3 4 3 2 5" xfId="39924" xr:uid="{00000000-0005-0000-0000-0000E69B0000}"/>
    <cellStyle name="Normal 2 3 4 3 2 6" xfId="39925" xr:uid="{00000000-0005-0000-0000-0000E79B0000}"/>
    <cellStyle name="Normal 2 3 4 3 2 7" xfId="39926" xr:uid="{00000000-0005-0000-0000-0000E89B0000}"/>
    <cellStyle name="Normal 2 3 4 3 3" xfId="39927" xr:uid="{00000000-0005-0000-0000-0000E99B0000}"/>
    <cellStyle name="Normal 2 3 4 3 3 2" xfId="39928" xr:uid="{00000000-0005-0000-0000-0000EA9B0000}"/>
    <cellStyle name="Normal 2 3 4 3 3 3" xfId="39929" xr:uid="{00000000-0005-0000-0000-0000EB9B0000}"/>
    <cellStyle name="Normal 2 3 4 3 3 4" xfId="39930" xr:uid="{00000000-0005-0000-0000-0000EC9B0000}"/>
    <cellStyle name="Normal 2 3 4 3 3 5" xfId="39931" xr:uid="{00000000-0005-0000-0000-0000ED9B0000}"/>
    <cellStyle name="Normal 2 3 4 3 3 6" xfId="39932" xr:uid="{00000000-0005-0000-0000-0000EE9B0000}"/>
    <cellStyle name="Normal 2 3 4 3 4" xfId="39933" xr:uid="{00000000-0005-0000-0000-0000EF9B0000}"/>
    <cellStyle name="Normal 2 3 4 3 5" xfId="39934" xr:uid="{00000000-0005-0000-0000-0000F09B0000}"/>
    <cellStyle name="Normal 2 3 4 3 6" xfId="39935" xr:uid="{00000000-0005-0000-0000-0000F19B0000}"/>
    <cellStyle name="Normal 2 3 4 3 7" xfId="39936" xr:uid="{00000000-0005-0000-0000-0000F29B0000}"/>
    <cellStyle name="Normal 2 3 4 3 8" xfId="39937" xr:uid="{00000000-0005-0000-0000-0000F39B0000}"/>
    <cellStyle name="Normal 2 3 4 4" xfId="39938" xr:uid="{00000000-0005-0000-0000-0000F49B0000}"/>
    <cellStyle name="Normal 2 3 4 4 2" xfId="39939" xr:uid="{00000000-0005-0000-0000-0000F59B0000}"/>
    <cellStyle name="Normal 2 3 4 4 2 2" xfId="39940" xr:uid="{00000000-0005-0000-0000-0000F69B0000}"/>
    <cellStyle name="Normal 2 3 4 4 2 3" xfId="39941" xr:uid="{00000000-0005-0000-0000-0000F79B0000}"/>
    <cellStyle name="Normal 2 3 4 4 2 4" xfId="39942" xr:uid="{00000000-0005-0000-0000-0000F89B0000}"/>
    <cellStyle name="Normal 2 3 4 4 2 5" xfId="39943" xr:uid="{00000000-0005-0000-0000-0000F99B0000}"/>
    <cellStyle name="Normal 2 3 4 4 2 6" xfId="39944" xr:uid="{00000000-0005-0000-0000-0000FA9B0000}"/>
    <cellStyle name="Normal 2 3 4 4 3" xfId="39945" xr:uid="{00000000-0005-0000-0000-0000FB9B0000}"/>
    <cellStyle name="Normal 2 3 4 4 4" xfId="39946" xr:uid="{00000000-0005-0000-0000-0000FC9B0000}"/>
    <cellStyle name="Normal 2 3 4 4 5" xfId="39947" xr:uid="{00000000-0005-0000-0000-0000FD9B0000}"/>
    <cellStyle name="Normal 2 3 4 4 6" xfId="39948" xr:uid="{00000000-0005-0000-0000-0000FE9B0000}"/>
    <cellStyle name="Normal 2 3 4 4 7" xfId="39949" xr:uid="{00000000-0005-0000-0000-0000FF9B0000}"/>
    <cellStyle name="Normal 2 3 4 5" xfId="39950" xr:uid="{00000000-0005-0000-0000-0000009C0000}"/>
    <cellStyle name="Normal 2 3 4 5 2" xfId="39951" xr:uid="{00000000-0005-0000-0000-0000019C0000}"/>
    <cellStyle name="Normal 2 3 4 5 3" xfId="39952" xr:uid="{00000000-0005-0000-0000-0000029C0000}"/>
    <cellStyle name="Normal 2 3 4 5 4" xfId="39953" xr:uid="{00000000-0005-0000-0000-0000039C0000}"/>
    <cellStyle name="Normal 2 3 4 5 5" xfId="39954" xr:uid="{00000000-0005-0000-0000-0000049C0000}"/>
    <cellStyle name="Normal 2 3 4 5 6" xfId="39955" xr:uid="{00000000-0005-0000-0000-0000059C0000}"/>
    <cellStyle name="Normal 2 3 4 6" xfId="39956" xr:uid="{00000000-0005-0000-0000-0000069C0000}"/>
    <cellStyle name="Normal 2 3 4 7" xfId="39957" xr:uid="{00000000-0005-0000-0000-0000079C0000}"/>
    <cellStyle name="Normal 2 3 4 8" xfId="39958" xr:uid="{00000000-0005-0000-0000-0000089C0000}"/>
    <cellStyle name="Normal 2 3 4 9" xfId="39959" xr:uid="{00000000-0005-0000-0000-0000099C0000}"/>
    <cellStyle name="Normal 2 3 5" xfId="39960" xr:uid="{00000000-0005-0000-0000-00000A9C0000}"/>
    <cellStyle name="Normal 2 3 5 2" xfId="39961" xr:uid="{00000000-0005-0000-0000-00000B9C0000}"/>
    <cellStyle name="Normal 2 3 5 2 2" xfId="39962" xr:uid="{00000000-0005-0000-0000-00000C9C0000}"/>
    <cellStyle name="Normal 2 3 5 2 2 2" xfId="39963" xr:uid="{00000000-0005-0000-0000-00000D9C0000}"/>
    <cellStyle name="Normal 2 3 5 2 2 2 2" xfId="39964" xr:uid="{00000000-0005-0000-0000-00000E9C0000}"/>
    <cellStyle name="Normal 2 3 5 2 2 2 3" xfId="39965" xr:uid="{00000000-0005-0000-0000-00000F9C0000}"/>
    <cellStyle name="Normal 2 3 5 2 2 2 4" xfId="39966" xr:uid="{00000000-0005-0000-0000-0000109C0000}"/>
    <cellStyle name="Normal 2 3 5 2 2 2 5" xfId="39967" xr:uid="{00000000-0005-0000-0000-0000119C0000}"/>
    <cellStyle name="Normal 2 3 5 2 2 2 6" xfId="39968" xr:uid="{00000000-0005-0000-0000-0000129C0000}"/>
    <cellStyle name="Normal 2 3 5 2 2 3" xfId="39969" xr:uid="{00000000-0005-0000-0000-0000139C0000}"/>
    <cellStyle name="Normal 2 3 5 2 2 4" xfId="39970" xr:uid="{00000000-0005-0000-0000-0000149C0000}"/>
    <cellStyle name="Normal 2 3 5 2 2 5" xfId="39971" xr:uid="{00000000-0005-0000-0000-0000159C0000}"/>
    <cellStyle name="Normal 2 3 5 2 2 6" xfId="39972" xr:uid="{00000000-0005-0000-0000-0000169C0000}"/>
    <cellStyle name="Normal 2 3 5 2 2 7" xfId="39973" xr:uid="{00000000-0005-0000-0000-0000179C0000}"/>
    <cellStyle name="Normal 2 3 5 2 3" xfId="39974" xr:uid="{00000000-0005-0000-0000-0000189C0000}"/>
    <cellStyle name="Normal 2 3 5 2 3 2" xfId="39975" xr:uid="{00000000-0005-0000-0000-0000199C0000}"/>
    <cellStyle name="Normal 2 3 5 2 3 3" xfId="39976" xr:uid="{00000000-0005-0000-0000-00001A9C0000}"/>
    <cellStyle name="Normal 2 3 5 2 3 4" xfId="39977" xr:uid="{00000000-0005-0000-0000-00001B9C0000}"/>
    <cellStyle name="Normal 2 3 5 2 3 5" xfId="39978" xr:uid="{00000000-0005-0000-0000-00001C9C0000}"/>
    <cellStyle name="Normal 2 3 5 2 3 6" xfId="39979" xr:uid="{00000000-0005-0000-0000-00001D9C0000}"/>
    <cellStyle name="Normal 2 3 5 2 4" xfId="39980" xr:uid="{00000000-0005-0000-0000-00001E9C0000}"/>
    <cellStyle name="Normal 2 3 5 2 5" xfId="39981" xr:uid="{00000000-0005-0000-0000-00001F9C0000}"/>
    <cellStyle name="Normal 2 3 5 2 6" xfId="39982" xr:uid="{00000000-0005-0000-0000-0000209C0000}"/>
    <cellStyle name="Normal 2 3 5 2 7" xfId="39983" xr:uid="{00000000-0005-0000-0000-0000219C0000}"/>
    <cellStyle name="Normal 2 3 5 2 8" xfId="39984" xr:uid="{00000000-0005-0000-0000-0000229C0000}"/>
    <cellStyle name="Normal 2 3 5 3" xfId="39985" xr:uid="{00000000-0005-0000-0000-0000239C0000}"/>
    <cellStyle name="Normal 2 3 5 3 2" xfId="39986" xr:uid="{00000000-0005-0000-0000-0000249C0000}"/>
    <cellStyle name="Normal 2 3 5 3 2 2" xfId="39987" xr:uid="{00000000-0005-0000-0000-0000259C0000}"/>
    <cellStyle name="Normal 2 3 5 3 2 3" xfId="39988" xr:uid="{00000000-0005-0000-0000-0000269C0000}"/>
    <cellStyle name="Normal 2 3 5 3 2 4" xfId="39989" xr:uid="{00000000-0005-0000-0000-0000279C0000}"/>
    <cellStyle name="Normal 2 3 5 3 2 5" xfId="39990" xr:uid="{00000000-0005-0000-0000-0000289C0000}"/>
    <cellStyle name="Normal 2 3 5 3 2 6" xfId="39991" xr:uid="{00000000-0005-0000-0000-0000299C0000}"/>
    <cellStyle name="Normal 2 3 5 3 3" xfId="39992" xr:uid="{00000000-0005-0000-0000-00002A9C0000}"/>
    <cellStyle name="Normal 2 3 5 3 4" xfId="39993" xr:uid="{00000000-0005-0000-0000-00002B9C0000}"/>
    <cellStyle name="Normal 2 3 5 3 5" xfId="39994" xr:uid="{00000000-0005-0000-0000-00002C9C0000}"/>
    <cellStyle name="Normal 2 3 5 3 6" xfId="39995" xr:uid="{00000000-0005-0000-0000-00002D9C0000}"/>
    <cellStyle name="Normal 2 3 5 3 7" xfId="39996" xr:uid="{00000000-0005-0000-0000-00002E9C0000}"/>
    <cellStyle name="Normal 2 3 5 4" xfId="39997" xr:uid="{00000000-0005-0000-0000-00002F9C0000}"/>
    <cellStyle name="Normal 2 3 5 4 2" xfId="39998" xr:uid="{00000000-0005-0000-0000-0000309C0000}"/>
    <cellStyle name="Normal 2 3 5 4 3" xfId="39999" xr:uid="{00000000-0005-0000-0000-0000319C0000}"/>
    <cellStyle name="Normal 2 3 5 4 4" xfId="40000" xr:uid="{00000000-0005-0000-0000-0000329C0000}"/>
    <cellStyle name="Normal 2 3 5 4 5" xfId="40001" xr:uid="{00000000-0005-0000-0000-0000339C0000}"/>
    <cellStyle name="Normal 2 3 5 4 6" xfId="40002" xr:uid="{00000000-0005-0000-0000-0000349C0000}"/>
    <cellStyle name="Normal 2 3 5 5" xfId="40003" xr:uid="{00000000-0005-0000-0000-0000359C0000}"/>
    <cellStyle name="Normal 2 3 5 6" xfId="40004" xr:uid="{00000000-0005-0000-0000-0000369C0000}"/>
    <cellStyle name="Normal 2 3 5 7" xfId="40005" xr:uid="{00000000-0005-0000-0000-0000379C0000}"/>
    <cellStyle name="Normal 2 3 5 8" xfId="40006" xr:uid="{00000000-0005-0000-0000-0000389C0000}"/>
    <cellStyle name="Normal 2 3 5 9" xfId="40007" xr:uid="{00000000-0005-0000-0000-0000399C0000}"/>
    <cellStyle name="Normal 2 3 6" xfId="40008" xr:uid="{00000000-0005-0000-0000-00003A9C0000}"/>
    <cellStyle name="Normal 2 4" xfId="40009" xr:uid="{00000000-0005-0000-0000-00003B9C0000}"/>
    <cellStyle name="Normal 2 5" xfId="40010" xr:uid="{00000000-0005-0000-0000-00003C9C0000}"/>
    <cellStyle name="Normal 2 6" xfId="40011" xr:uid="{00000000-0005-0000-0000-00003D9C0000}"/>
    <cellStyle name="Normal 2 6 2" xfId="40012" xr:uid="{00000000-0005-0000-0000-00003E9C0000}"/>
    <cellStyle name="Normal 2 7" xfId="40013" xr:uid="{00000000-0005-0000-0000-00003F9C0000}"/>
    <cellStyle name="Normal 2_Opex recon" xfId="40014" xr:uid="{00000000-0005-0000-0000-0000409C0000}"/>
    <cellStyle name="Normal 20" xfId="40015" xr:uid="{00000000-0005-0000-0000-0000419C0000}"/>
    <cellStyle name="Normal 20 2" xfId="40016" xr:uid="{00000000-0005-0000-0000-0000429C0000}"/>
    <cellStyle name="Normal 200" xfId="40017" xr:uid="{00000000-0005-0000-0000-0000439C0000}"/>
    <cellStyle name="Normal 201" xfId="40018" xr:uid="{00000000-0005-0000-0000-0000449C0000}"/>
    <cellStyle name="Normal 202" xfId="40019" xr:uid="{00000000-0005-0000-0000-0000459C0000}"/>
    <cellStyle name="Normal 203" xfId="40020" xr:uid="{00000000-0005-0000-0000-0000469C0000}"/>
    <cellStyle name="Normal 204" xfId="40021" xr:uid="{00000000-0005-0000-0000-0000479C0000}"/>
    <cellStyle name="Normal 205" xfId="40022" xr:uid="{00000000-0005-0000-0000-0000489C0000}"/>
    <cellStyle name="Normal 206" xfId="40023" xr:uid="{00000000-0005-0000-0000-0000499C0000}"/>
    <cellStyle name="Normal 207" xfId="40024" xr:uid="{00000000-0005-0000-0000-00004A9C0000}"/>
    <cellStyle name="Normal 21" xfId="40025" xr:uid="{00000000-0005-0000-0000-00004B9C0000}"/>
    <cellStyle name="Normal 21 2" xfId="40026" xr:uid="{00000000-0005-0000-0000-00004C9C0000}"/>
    <cellStyle name="Normal 22" xfId="40027" xr:uid="{00000000-0005-0000-0000-00004D9C0000}"/>
    <cellStyle name="Normal 22 2" xfId="40028" xr:uid="{00000000-0005-0000-0000-00004E9C0000}"/>
    <cellStyle name="Normal 23" xfId="40029" xr:uid="{00000000-0005-0000-0000-00004F9C0000}"/>
    <cellStyle name="Normal 23 2" xfId="40030" xr:uid="{00000000-0005-0000-0000-0000509C0000}"/>
    <cellStyle name="Normal 24" xfId="40031" xr:uid="{00000000-0005-0000-0000-0000519C0000}"/>
    <cellStyle name="Normal 24 2" xfId="40032" xr:uid="{00000000-0005-0000-0000-0000529C0000}"/>
    <cellStyle name="Normal 25" xfId="40033" xr:uid="{00000000-0005-0000-0000-0000539C0000}"/>
    <cellStyle name="Normal 25 2" xfId="40034" xr:uid="{00000000-0005-0000-0000-0000549C0000}"/>
    <cellStyle name="Normal 26" xfId="40035" xr:uid="{00000000-0005-0000-0000-0000559C0000}"/>
    <cellStyle name="Normal 26 2" xfId="40036" xr:uid="{00000000-0005-0000-0000-0000569C0000}"/>
    <cellStyle name="Normal 27" xfId="40037" xr:uid="{00000000-0005-0000-0000-0000579C0000}"/>
    <cellStyle name="Normal 27 2" xfId="40038" xr:uid="{00000000-0005-0000-0000-0000589C0000}"/>
    <cellStyle name="Normal 28" xfId="40039" xr:uid="{00000000-0005-0000-0000-0000599C0000}"/>
    <cellStyle name="Normal 28 2" xfId="40040" xr:uid="{00000000-0005-0000-0000-00005A9C0000}"/>
    <cellStyle name="Normal 29" xfId="40041" xr:uid="{00000000-0005-0000-0000-00005B9C0000}"/>
    <cellStyle name="Normal 29 2" xfId="40042" xr:uid="{00000000-0005-0000-0000-00005C9C0000}"/>
    <cellStyle name="Normal 3" xfId="40043" xr:uid="{00000000-0005-0000-0000-00005D9C0000}"/>
    <cellStyle name="Normal 3 2" xfId="40044" xr:uid="{00000000-0005-0000-0000-00005E9C0000}"/>
    <cellStyle name="Normal 3 2 2" xfId="40045" xr:uid="{00000000-0005-0000-0000-00005F9C0000}"/>
    <cellStyle name="Normal 3 2 2 10" xfId="40046" xr:uid="{00000000-0005-0000-0000-0000609C0000}"/>
    <cellStyle name="Normal 3 2 2 2" xfId="40047" xr:uid="{00000000-0005-0000-0000-0000619C0000}"/>
    <cellStyle name="Normal 3 2 2 2 2" xfId="40048" xr:uid="{00000000-0005-0000-0000-0000629C0000}"/>
    <cellStyle name="Normal 3 2 2 2 2 2" xfId="40049" xr:uid="{00000000-0005-0000-0000-0000639C0000}"/>
    <cellStyle name="Normal 3 2 2 2 2 2 2" xfId="40050" xr:uid="{00000000-0005-0000-0000-0000649C0000}"/>
    <cellStyle name="Normal 3 2 2 2 2 2 2 2" xfId="40051" xr:uid="{00000000-0005-0000-0000-0000659C0000}"/>
    <cellStyle name="Normal 3 2 2 2 2 2 2 3" xfId="40052" xr:uid="{00000000-0005-0000-0000-0000669C0000}"/>
    <cellStyle name="Normal 3 2 2 2 2 2 2 4" xfId="40053" xr:uid="{00000000-0005-0000-0000-0000679C0000}"/>
    <cellStyle name="Normal 3 2 2 2 2 2 2 5" xfId="40054" xr:uid="{00000000-0005-0000-0000-0000689C0000}"/>
    <cellStyle name="Normal 3 2 2 2 2 2 2 6" xfId="40055" xr:uid="{00000000-0005-0000-0000-0000699C0000}"/>
    <cellStyle name="Normal 3 2 2 2 2 2 3" xfId="40056" xr:uid="{00000000-0005-0000-0000-00006A9C0000}"/>
    <cellStyle name="Normal 3 2 2 2 2 2 4" xfId="40057" xr:uid="{00000000-0005-0000-0000-00006B9C0000}"/>
    <cellStyle name="Normal 3 2 2 2 2 2 5" xfId="40058" xr:uid="{00000000-0005-0000-0000-00006C9C0000}"/>
    <cellStyle name="Normal 3 2 2 2 2 2 6" xfId="40059" xr:uid="{00000000-0005-0000-0000-00006D9C0000}"/>
    <cellStyle name="Normal 3 2 2 2 2 2 7" xfId="40060" xr:uid="{00000000-0005-0000-0000-00006E9C0000}"/>
    <cellStyle name="Normal 3 2 2 2 2 3" xfId="40061" xr:uid="{00000000-0005-0000-0000-00006F9C0000}"/>
    <cellStyle name="Normal 3 2 2 2 2 3 2" xfId="40062" xr:uid="{00000000-0005-0000-0000-0000709C0000}"/>
    <cellStyle name="Normal 3 2 2 2 2 3 3" xfId="40063" xr:uid="{00000000-0005-0000-0000-0000719C0000}"/>
    <cellStyle name="Normal 3 2 2 2 2 3 4" xfId="40064" xr:uid="{00000000-0005-0000-0000-0000729C0000}"/>
    <cellStyle name="Normal 3 2 2 2 2 3 5" xfId="40065" xr:uid="{00000000-0005-0000-0000-0000739C0000}"/>
    <cellStyle name="Normal 3 2 2 2 2 3 6" xfId="40066" xr:uid="{00000000-0005-0000-0000-0000749C0000}"/>
    <cellStyle name="Normal 3 2 2 2 2 4" xfId="40067" xr:uid="{00000000-0005-0000-0000-0000759C0000}"/>
    <cellStyle name="Normal 3 2 2 2 2 5" xfId="40068" xr:uid="{00000000-0005-0000-0000-0000769C0000}"/>
    <cellStyle name="Normal 3 2 2 2 2 6" xfId="40069" xr:uid="{00000000-0005-0000-0000-0000779C0000}"/>
    <cellStyle name="Normal 3 2 2 2 2 7" xfId="40070" xr:uid="{00000000-0005-0000-0000-0000789C0000}"/>
    <cellStyle name="Normal 3 2 2 2 2 8" xfId="40071" xr:uid="{00000000-0005-0000-0000-0000799C0000}"/>
    <cellStyle name="Normal 3 2 2 2 3" xfId="40072" xr:uid="{00000000-0005-0000-0000-00007A9C0000}"/>
    <cellStyle name="Normal 3 2 2 2 3 2" xfId="40073" xr:uid="{00000000-0005-0000-0000-00007B9C0000}"/>
    <cellStyle name="Normal 3 2 2 2 3 2 2" xfId="40074" xr:uid="{00000000-0005-0000-0000-00007C9C0000}"/>
    <cellStyle name="Normal 3 2 2 2 3 2 3" xfId="40075" xr:uid="{00000000-0005-0000-0000-00007D9C0000}"/>
    <cellStyle name="Normal 3 2 2 2 3 2 4" xfId="40076" xr:uid="{00000000-0005-0000-0000-00007E9C0000}"/>
    <cellStyle name="Normal 3 2 2 2 3 2 5" xfId="40077" xr:uid="{00000000-0005-0000-0000-00007F9C0000}"/>
    <cellStyle name="Normal 3 2 2 2 3 2 6" xfId="40078" xr:uid="{00000000-0005-0000-0000-0000809C0000}"/>
    <cellStyle name="Normal 3 2 2 2 3 3" xfId="40079" xr:uid="{00000000-0005-0000-0000-0000819C0000}"/>
    <cellStyle name="Normal 3 2 2 2 3 4" xfId="40080" xr:uid="{00000000-0005-0000-0000-0000829C0000}"/>
    <cellStyle name="Normal 3 2 2 2 3 5" xfId="40081" xr:uid="{00000000-0005-0000-0000-0000839C0000}"/>
    <cellStyle name="Normal 3 2 2 2 3 6" xfId="40082" xr:uid="{00000000-0005-0000-0000-0000849C0000}"/>
    <cellStyle name="Normal 3 2 2 2 3 7" xfId="40083" xr:uid="{00000000-0005-0000-0000-0000859C0000}"/>
    <cellStyle name="Normal 3 2 2 2 4" xfId="40084" xr:uid="{00000000-0005-0000-0000-0000869C0000}"/>
    <cellStyle name="Normal 3 2 2 2 4 2" xfId="40085" xr:uid="{00000000-0005-0000-0000-0000879C0000}"/>
    <cellStyle name="Normal 3 2 2 2 4 3" xfId="40086" xr:uid="{00000000-0005-0000-0000-0000889C0000}"/>
    <cellStyle name="Normal 3 2 2 2 4 4" xfId="40087" xr:uid="{00000000-0005-0000-0000-0000899C0000}"/>
    <cellStyle name="Normal 3 2 2 2 4 5" xfId="40088" xr:uid="{00000000-0005-0000-0000-00008A9C0000}"/>
    <cellStyle name="Normal 3 2 2 2 4 6" xfId="40089" xr:uid="{00000000-0005-0000-0000-00008B9C0000}"/>
    <cellStyle name="Normal 3 2 2 2 5" xfId="40090" xr:uid="{00000000-0005-0000-0000-00008C9C0000}"/>
    <cellStyle name="Normal 3 2 2 2 6" xfId="40091" xr:uid="{00000000-0005-0000-0000-00008D9C0000}"/>
    <cellStyle name="Normal 3 2 2 2 7" xfId="40092" xr:uid="{00000000-0005-0000-0000-00008E9C0000}"/>
    <cellStyle name="Normal 3 2 2 2 8" xfId="40093" xr:uid="{00000000-0005-0000-0000-00008F9C0000}"/>
    <cellStyle name="Normal 3 2 2 2 9" xfId="40094" xr:uid="{00000000-0005-0000-0000-0000909C0000}"/>
    <cellStyle name="Normal 3 2 2 3" xfId="40095" xr:uid="{00000000-0005-0000-0000-0000919C0000}"/>
    <cellStyle name="Normal 3 2 2 3 2" xfId="40096" xr:uid="{00000000-0005-0000-0000-0000929C0000}"/>
    <cellStyle name="Normal 3 2 2 3 2 2" xfId="40097" xr:uid="{00000000-0005-0000-0000-0000939C0000}"/>
    <cellStyle name="Normal 3 2 2 3 2 2 2" xfId="40098" xr:uid="{00000000-0005-0000-0000-0000949C0000}"/>
    <cellStyle name="Normal 3 2 2 3 2 2 3" xfId="40099" xr:uid="{00000000-0005-0000-0000-0000959C0000}"/>
    <cellStyle name="Normal 3 2 2 3 2 2 4" xfId="40100" xr:uid="{00000000-0005-0000-0000-0000969C0000}"/>
    <cellStyle name="Normal 3 2 2 3 2 2 5" xfId="40101" xr:uid="{00000000-0005-0000-0000-0000979C0000}"/>
    <cellStyle name="Normal 3 2 2 3 2 2 6" xfId="40102" xr:uid="{00000000-0005-0000-0000-0000989C0000}"/>
    <cellStyle name="Normal 3 2 2 3 2 3" xfId="40103" xr:uid="{00000000-0005-0000-0000-0000999C0000}"/>
    <cellStyle name="Normal 3 2 2 3 2 4" xfId="40104" xr:uid="{00000000-0005-0000-0000-00009A9C0000}"/>
    <cellStyle name="Normal 3 2 2 3 2 5" xfId="40105" xr:uid="{00000000-0005-0000-0000-00009B9C0000}"/>
    <cellStyle name="Normal 3 2 2 3 2 6" xfId="40106" xr:uid="{00000000-0005-0000-0000-00009C9C0000}"/>
    <cellStyle name="Normal 3 2 2 3 2 7" xfId="40107" xr:uid="{00000000-0005-0000-0000-00009D9C0000}"/>
    <cellStyle name="Normal 3 2 2 3 3" xfId="40108" xr:uid="{00000000-0005-0000-0000-00009E9C0000}"/>
    <cellStyle name="Normal 3 2 2 3 3 2" xfId="40109" xr:uid="{00000000-0005-0000-0000-00009F9C0000}"/>
    <cellStyle name="Normal 3 2 2 3 3 3" xfId="40110" xr:uid="{00000000-0005-0000-0000-0000A09C0000}"/>
    <cellStyle name="Normal 3 2 2 3 3 4" xfId="40111" xr:uid="{00000000-0005-0000-0000-0000A19C0000}"/>
    <cellStyle name="Normal 3 2 2 3 3 5" xfId="40112" xr:uid="{00000000-0005-0000-0000-0000A29C0000}"/>
    <cellStyle name="Normal 3 2 2 3 3 6" xfId="40113" xr:uid="{00000000-0005-0000-0000-0000A39C0000}"/>
    <cellStyle name="Normal 3 2 2 3 4" xfId="40114" xr:uid="{00000000-0005-0000-0000-0000A49C0000}"/>
    <cellStyle name="Normal 3 2 2 3 5" xfId="40115" xr:uid="{00000000-0005-0000-0000-0000A59C0000}"/>
    <cellStyle name="Normal 3 2 2 3 6" xfId="40116" xr:uid="{00000000-0005-0000-0000-0000A69C0000}"/>
    <cellStyle name="Normal 3 2 2 3 7" xfId="40117" xr:uid="{00000000-0005-0000-0000-0000A79C0000}"/>
    <cellStyle name="Normal 3 2 2 3 8" xfId="40118" xr:uid="{00000000-0005-0000-0000-0000A89C0000}"/>
    <cellStyle name="Normal 3 2 2 4" xfId="40119" xr:uid="{00000000-0005-0000-0000-0000A99C0000}"/>
    <cellStyle name="Normal 3 2 2 4 2" xfId="40120" xr:uid="{00000000-0005-0000-0000-0000AA9C0000}"/>
    <cellStyle name="Normal 3 2 2 4 2 2" xfId="40121" xr:uid="{00000000-0005-0000-0000-0000AB9C0000}"/>
    <cellStyle name="Normal 3 2 2 4 2 3" xfId="40122" xr:uid="{00000000-0005-0000-0000-0000AC9C0000}"/>
    <cellStyle name="Normal 3 2 2 4 2 4" xfId="40123" xr:uid="{00000000-0005-0000-0000-0000AD9C0000}"/>
    <cellStyle name="Normal 3 2 2 4 2 5" xfId="40124" xr:uid="{00000000-0005-0000-0000-0000AE9C0000}"/>
    <cellStyle name="Normal 3 2 2 4 2 6" xfId="40125" xr:uid="{00000000-0005-0000-0000-0000AF9C0000}"/>
    <cellStyle name="Normal 3 2 2 4 3" xfId="40126" xr:uid="{00000000-0005-0000-0000-0000B09C0000}"/>
    <cellStyle name="Normal 3 2 2 4 4" xfId="40127" xr:uid="{00000000-0005-0000-0000-0000B19C0000}"/>
    <cellStyle name="Normal 3 2 2 4 5" xfId="40128" xr:uid="{00000000-0005-0000-0000-0000B29C0000}"/>
    <cellStyle name="Normal 3 2 2 4 6" xfId="40129" xr:uid="{00000000-0005-0000-0000-0000B39C0000}"/>
    <cellStyle name="Normal 3 2 2 4 7" xfId="40130" xr:uid="{00000000-0005-0000-0000-0000B49C0000}"/>
    <cellStyle name="Normal 3 2 2 5" xfId="40131" xr:uid="{00000000-0005-0000-0000-0000B59C0000}"/>
    <cellStyle name="Normal 3 2 2 5 2" xfId="40132" xr:uid="{00000000-0005-0000-0000-0000B69C0000}"/>
    <cellStyle name="Normal 3 2 2 5 3" xfId="40133" xr:uid="{00000000-0005-0000-0000-0000B79C0000}"/>
    <cellStyle name="Normal 3 2 2 5 4" xfId="40134" xr:uid="{00000000-0005-0000-0000-0000B89C0000}"/>
    <cellStyle name="Normal 3 2 2 5 5" xfId="40135" xr:uid="{00000000-0005-0000-0000-0000B99C0000}"/>
    <cellStyle name="Normal 3 2 2 5 6" xfId="40136" xr:uid="{00000000-0005-0000-0000-0000BA9C0000}"/>
    <cellStyle name="Normal 3 2 2 6" xfId="40137" xr:uid="{00000000-0005-0000-0000-0000BB9C0000}"/>
    <cellStyle name="Normal 3 2 2 7" xfId="40138" xr:uid="{00000000-0005-0000-0000-0000BC9C0000}"/>
    <cellStyle name="Normal 3 2 2 8" xfId="40139" xr:uid="{00000000-0005-0000-0000-0000BD9C0000}"/>
    <cellStyle name="Normal 3 2 2 9" xfId="40140" xr:uid="{00000000-0005-0000-0000-0000BE9C0000}"/>
    <cellStyle name="Normal 3 2 3" xfId="40141" xr:uid="{00000000-0005-0000-0000-0000BF9C0000}"/>
    <cellStyle name="Normal 3 2 3 2" xfId="40142" xr:uid="{00000000-0005-0000-0000-0000C09C0000}"/>
    <cellStyle name="Normal 3 2 3 2 2" xfId="40143" xr:uid="{00000000-0005-0000-0000-0000C19C0000}"/>
    <cellStyle name="Normal 3 2 3 2 2 2" xfId="40144" xr:uid="{00000000-0005-0000-0000-0000C29C0000}"/>
    <cellStyle name="Normal 3 2 3 2 2 2 2" xfId="40145" xr:uid="{00000000-0005-0000-0000-0000C39C0000}"/>
    <cellStyle name="Normal 3 2 3 2 2 2 3" xfId="40146" xr:uid="{00000000-0005-0000-0000-0000C49C0000}"/>
    <cellStyle name="Normal 3 2 3 2 2 2 4" xfId="40147" xr:uid="{00000000-0005-0000-0000-0000C59C0000}"/>
    <cellStyle name="Normal 3 2 3 2 2 2 5" xfId="40148" xr:uid="{00000000-0005-0000-0000-0000C69C0000}"/>
    <cellStyle name="Normal 3 2 3 2 2 2 6" xfId="40149" xr:uid="{00000000-0005-0000-0000-0000C79C0000}"/>
    <cellStyle name="Normal 3 2 3 2 2 3" xfId="40150" xr:uid="{00000000-0005-0000-0000-0000C89C0000}"/>
    <cellStyle name="Normal 3 2 3 2 2 4" xfId="40151" xr:uid="{00000000-0005-0000-0000-0000C99C0000}"/>
    <cellStyle name="Normal 3 2 3 2 2 5" xfId="40152" xr:uid="{00000000-0005-0000-0000-0000CA9C0000}"/>
    <cellStyle name="Normal 3 2 3 2 2 6" xfId="40153" xr:uid="{00000000-0005-0000-0000-0000CB9C0000}"/>
    <cellStyle name="Normal 3 2 3 2 2 7" xfId="40154" xr:uid="{00000000-0005-0000-0000-0000CC9C0000}"/>
    <cellStyle name="Normal 3 2 3 2 3" xfId="40155" xr:uid="{00000000-0005-0000-0000-0000CD9C0000}"/>
    <cellStyle name="Normal 3 2 3 2 3 2" xfId="40156" xr:uid="{00000000-0005-0000-0000-0000CE9C0000}"/>
    <cellStyle name="Normal 3 2 3 2 3 3" xfId="40157" xr:uid="{00000000-0005-0000-0000-0000CF9C0000}"/>
    <cellStyle name="Normal 3 2 3 2 3 4" xfId="40158" xr:uid="{00000000-0005-0000-0000-0000D09C0000}"/>
    <cellStyle name="Normal 3 2 3 2 3 5" xfId="40159" xr:uid="{00000000-0005-0000-0000-0000D19C0000}"/>
    <cellStyle name="Normal 3 2 3 2 3 6" xfId="40160" xr:uid="{00000000-0005-0000-0000-0000D29C0000}"/>
    <cellStyle name="Normal 3 2 3 2 4" xfId="40161" xr:uid="{00000000-0005-0000-0000-0000D39C0000}"/>
    <cellStyle name="Normal 3 2 3 2 5" xfId="40162" xr:uid="{00000000-0005-0000-0000-0000D49C0000}"/>
    <cellStyle name="Normal 3 2 3 2 6" xfId="40163" xr:uid="{00000000-0005-0000-0000-0000D59C0000}"/>
    <cellStyle name="Normal 3 2 3 2 7" xfId="40164" xr:uid="{00000000-0005-0000-0000-0000D69C0000}"/>
    <cellStyle name="Normal 3 2 3 2 8" xfId="40165" xr:uid="{00000000-0005-0000-0000-0000D79C0000}"/>
    <cellStyle name="Normal 3 2 3 3" xfId="40166" xr:uid="{00000000-0005-0000-0000-0000D89C0000}"/>
    <cellStyle name="Normal 3 2 3 3 2" xfId="40167" xr:uid="{00000000-0005-0000-0000-0000D99C0000}"/>
    <cellStyle name="Normal 3 2 3 3 2 2" xfId="40168" xr:uid="{00000000-0005-0000-0000-0000DA9C0000}"/>
    <cellStyle name="Normal 3 2 3 3 2 3" xfId="40169" xr:uid="{00000000-0005-0000-0000-0000DB9C0000}"/>
    <cellStyle name="Normal 3 2 3 3 2 4" xfId="40170" xr:uid="{00000000-0005-0000-0000-0000DC9C0000}"/>
    <cellStyle name="Normal 3 2 3 3 2 5" xfId="40171" xr:uid="{00000000-0005-0000-0000-0000DD9C0000}"/>
    <cellStyle name="Normal 3 2 3 3 2 6" xfId="40172" xr:uid="{00000000-0005-0000-0000-0000DE9C0000}"/>
    <cellStyle name="Normal 3 2 3 3 3" xfId="40173" xr:uid="{00000000-0005-0000-0000-0000DF9C0000}"/>
    <cellStyle name="Normal 3 2 3 3 4" xfId="40174" xr:uid="{00000000-0005-0000-0000-0000E09C0000}"/>
    <cellStyle name="Normal 3 2 3 3 5" xfId="40175" xr:uid="{00000000-0005-0000-0000-0000E19C0000}"/>
    <cellStyle name="Normal 3 2 3 3 6" xfId="40176" xr:uid="{00000000-0005-0000-0000-0000E29C0000}"/>
    <cellStyle name="Normal 3 2 3 3 7" xfId="40177" xr:uid="{00000000-0005-0000-0000-0000E39C0000}"/>
    <cellStyle name="Normal 3 2 3 4" xfId="40178" xr:uid="{00000000-0005-0000-0000-0000E49C0000}"/>
    <cellStyle name="Normal 3 2 3 4 2" xfId="40179" xr:uid="{00000000-0005-0000-0000-0000E59C0000}"/>
    <cellStyle name="Normal 3 2 3 4 3" xfId="40180" xr:uid="{00000000-0005-0000-0000-0000E69C0000}"/>
    <cellStyle name="Normal 3 2 3 4 4" xfId="40181" xr:uid="{00000000-0005-0000-0000-0000E79C0000}"/>
    <cellStyle name="Normal 3 2 3 4 5" xfId="40182" xr:uid="{00000000-0005-0000-0000-0000E89C0000}"/>
    <cellStyle name="Normal 3 2 3 4 6" xfId="40183" xr:uid="{00000000-0005-0000-0000-0000E99C0000}"/>
    <cellStyle name="Normal 3 2 3 5" xfId="40184" xr:uid="{00000000-0005-0000-0000-0000EA9C0000}"/>
    <cellStyle name="Normal 3 2 3 6" xfId="40185" xr:uid="{00000000-0005-0000-0000-0000EB9C0000}"/>
    <cellStyle name="Normal 3 2 3 7" xfId="40186" xr:uid="{00000000-0005-0000-0000-0000EC9C0000}"/>
    <cellStyle name="Normal 3 2 3 8" xfId="40187" xr:uid="{00000000-0005-0000-0000-0000ED9C0000}"/>
    <cellStyle name="Normal 3 2 3 9" xfId="40188" xr:uid="{00000000-0005-0000-0000-0000EE9C0000}"/>
    <cellStyle name="Normal 3 2 4" xfId="40189" xr:uid="{00000000-0005-0000-0000-0000EF9C0000}"/>
    <cellStyle name="Normal 3 2 4 2" xfId="40190" xr:uid="{00000000-0005-0000-0000-0000F09C0000}"/>
    <cellStyle name="Normal 3 2 4 2 2" xfId="40191" xr:uid="{00000000-0005-0000-0000-0000F19C0000}"/>
    <cellStyle name="Normal 3 2 4 2 2 2" xfId="40192" xr:uid="{00000000-0005-0000-0000-0000F29C0000}"/>
    <cellStyle name="Normal 3 2 4 2 2 3" xfId="40193" xr:uid="{00000000-0005-0000-0000-0000F39C0000}"/>
    <cellStyle name="Normal 3 2 4 2 2 4" xfId="40194" xr:uid="{00000000-0005-0000-0000-0000F49C0000}"/>
    <cellStyle name="Normal 3 2 4 2 2 5" xfId="40195" xr:uid="{00000000-0005-0000-0000-0000F59C0000}"/>
    <cellStyle name="Normal 3 2 4 2 2 6" xfId="40196" xr:uid="{00000000-0005-0000-0000-0000F69C0000}"/>
    <cellStyle name="Normal 3 2 4 2 3" xfId="40197" xr:uid="{00000000-0005-0000-0000-0000F79C0000}"/>
    <cellStyle name="Normal 3 2 4 2 4" xfId="40198" xr:uid="{00000000-0005-0000-0000-0000F89C0000}"/>
    <cellStyle name="Normal 3 2 4 2 5" xfId="40199" xr:uid="{00000000-0005-0000-0000-0000F99C0000}"/>
    <cellStyle name="Normal 3 2 4 2 6" xfId="40200" xr:uid="{00000000-0005-0000-0000-0000FA9C0000}"/>
    <cellStyle name="Normal 3 2 4 2 7" xfId="40201" xr:uid="{00000000-0005-0000-0000-0000FB9C0000}"/>
    <cellStyle name="Normal 3 2 4 3" xfId="40202" xr:uid="{00000000-0005-0000-0000-0000FC9C0000}"/>
    <cellStyle name="Normal 3 2 4 3 2" xfId="40203" xr:uid="{00000000-0005-0000-0000-0000FD9C0000}"/>
    <cellStyle name="Normal 3 2 4 3 3" xfId="40204" xr:uid="{00000000-0005-0000-0000-0000FE9C0000}"/>
    <cellStyle name="Normal 3 2 4 3 4" xfId="40205" xr:uid="{00000000-0005-0000-0000-0000FF9C0000}"/>
    <cellStyle name="Normal 3 2 4 3 5" xfId="40206" xr:uid="{00000000-0005-0000-0000-0000009D0000}"/>
    <cellStyle name="Normal 3 2 4 3 6" xfId="40207" xr:uid="{00000000-0005-0000-0000-0000019D0000}"/>
    <cellStyle name="Normal 3 2 4 4" xfId="40208" xr:uid="{00000000-0005-0000-0000-0000029D0000}"/>
    <cellStyle name="Normal 3 2 4 5" xfId="40209" xr:uid="{00000000-0005-0000-0000-0000039D0000}"/>
    <cellStyle name="Normal 3 2 4 6" xfId="40210" xr:uid="{00000000-0005-0000-0000-0000049D0000}"/>
    <cellStyle name="Normal 3 2 4 7" xfId="40211" xr:uid="{00000000-0005-0000-0000-0000059D0000}"/>
    <cellStyle name="Normal 3 2 4 8" xfId="40212" xr:uid="{00000000-0005-0000-0000-0000069D0000}"/>
    <cellStyle name="Normal 3 3" xfId="40213" xr:uid="{00000000-0005-0000-0000-0000079D0000}"/>
    <cellStyle name="Normal 3 4" xfId="40214" xr:uid="{00000000-0005-0000-0000-0000089D0000}"/>
    <cellStyle name="Normal 3 4 10" xfId="40215" xr:uid="{00000000-0005-0000-0000-0000099D0000}"/>
    <cellStyle name="Normal 3 4 2" xfId="40216" xr:uid="{00000000-0005-0000-0000-00000A9D0000}"/>
    <cellStyle name="Normal 3 4 2 2" xfId="40217" xr:uid="{00000000-0005-0000-0000-00000B9D0000}"/>
    <cellStyle name="Normal 3 4 2 2 2" xfId="40218" xr:uid="{00000000-0005-0000-0000-00000C9D0000}"/>
    <cellStyle name="Normal 3 4 2 2 2 2" xfId="40219" xr:uid="{00000000-0005-0000-0000-00000D9D0000}"/>
    <cellStyle name="Normal 3 4 2 2 2 2 2" xfId="40220" xr:uid="{00000000-0005-0000-0000-00000E9D0000}"/>
    <cellStyle name="Normal 3 4 2 2 2 2 3" xfId="40221" xr:uid="{00000000-0005-0000-0000-00000F9D0000}"/>
    <cellStyle name="Normal 3 4 2 2 2 2 4" xfId="40222" xr:uid="{00000000-0005-0000-0000-0000109D0000}"/>
    <cellStyle name="Normal 3 4 2 2 2 2 5" xfId="40223" xr:uid="{00000000-0005-0000-0000-0000119D0000}"/>
    <cellStyle name="Normal 3 4 2 2 2 2 6" xfId="40224" xr:uid="{00000000-0005-0000-0000-0000129D0000}"/>
    <cellStyle name="Normal 3 4 2 2 2 3" xfId="40225" xr:uid="{00000000-0005-0000-0000-0000139D0000}"/>
    <cellStyle name="Normal 3 4 2 2 2 4" xfId="40226" xr:uid="{00000000-0005-0000-0000-0000149D0000}"/>
    <cellStyle name="Normal 3 4 2 2 2 5" xfId="40227" xr:uid="{00000000-0005-0000-0000-0000159D0000}"/>
    <cellStyle name="Normal 3 4 2 2 2 6" xfId="40228" xr:uid="{00000000-0005-0000-0000-0000169D0000}"/>
    <cellStyle name="Normal 3 4 2 2 2 7" xfId="40229" xr:uid="{00000000-0005-0000-0000-0000179D0000}"/>
    <cellStyle name="Normal 3 4 2 2 3" xfId="40230" xr:uid="{00000000-0005-0000-0000-0000189D0000}"/>
    <cellStyle name="Normal 3 4 2 2 3 2" xfId="40231" xr:uid="{00000000-0005-0000-0000-0000199D0000}"/>
    <cellStyle name="Normal 3 4 2 2 3 3" xfId="40232" xr:uid="{00000000-0005-0000-0000-00001A9D0000}"/>
    <cellStyle name="Normal 3 4 2 2 3 4" xfId="40233" xr:uid="{00000000-0005-0000-0000-00001B9D0000}"/>
    <cellStyle name="Normal 3 4 2 2 3 5" xfId="40234" xr:uid="{00000000-0005-0000-0000-00001C9D0000}"/>
    <cellStyle name="Normal 3 4 2 2 3 6" xfId="40235" xr:uid="{00000000-0005-0000-0000-00001D9D0000}"/>
    <cellStyle name="Normal 3 4 2 2 4" xfId="40236" xr:uid="{00000000-0005-0000-0000-00001E9D0000}"/>
    <cellStyle name="Normal 3 4 2 2 5" xfId="40237" xr:uid="{00000000-0005-0000-0000-00001F9D0000}"/>
    <cellStyle name="Normal 3 4 2 2 6" xfId="40238" xr:uid="{00000000-0005-0000-0000-0000209D0000}"/>
    <cellStyle name="Normal 3 4 2 2 7" xfId="40239" xr:uid="{00000000-0005-0000-0000-0000219D0000}"/>
    <cellStyle name="Normal 3 4 2 2 8" xfId="40240" xr:uid="{00000000-0005-0000-0000-0000229D0000}"/>
    <cellStyle name="Normal 3 4 2 3" xfId="40241" xr:uid="{00000000-0005-0000-0000-0000239D0000}"/>
    <cellStyle name="Normal 3 4 2 3 2" xfId="40242" xr:uid="{00000000-0005-0000-0000-0000249D0000}"/>
    <cellStyle name="Normal 3 4 2 3 2 2" xfId="40243" xr:uid="{00000000-0005-0000-0000-0000259D0000}"/>
    <cellStyle name="Normal 3 4 2 3 2 3" xfId="40244" xr:uid="{00000000-0005-0000-0000-0000269D0000}"/>
    <cellStyle name="Normal 3 4 2 3 2 4" xfId="40245" xr:uid="{00000000-0005-0000-0000-0000279D0000}"/>
    <cellStyle name="Normal 3 4 2 3 2 5" xfId="40246" xr:uid="{00000000-0005-0000-0000-0000289D0000}"/>
    <cellStyle name="Normal 3 4 2 3 2 6" xfId="40247" xr:uid="{00000000-0005-0000-0000-0000299D0000}"/>
    <cellStyle name="Normal 3 4 2 3 3" xfId="40248" xr:uid="{00000000-0005-0000-0000-00002A9D0000}"/>
    <cellStyle name="Normal 3 4 2 3 4" xfId="40249" xr:uid="{00000000-0005-0000-0000-00002B9D0000}"/>
    <cellStyle name="Normal 3 4 2 3 5" xfId="40250" xr:uid="{00000000-0005-0000-0000-00002C9D0000}"/>
    <cellStyle name="Normal 3 4 2 3 6" xfId="40251" xr:uid="{00000000-0005-0000-0000-00002D9D0000}"/>
    <cellStyle name="Normal 3 4 2 3 7" xfId="40252" xr:uid="{00000000-0005-0000-0000-00002E9D0000}"/>
    <cellStyle name="Normal 3 4 2 4" xfId="40253" xr:uid="{00000000-0005-0000-0000-00002F9D0000}"/>
    <cellStyle name="Normal 3 4 2 4 2" xfId="40254" xr:uid="{00000000-0005-0000-0000-0000309D0000}"/>
    <cellStyle name="Normal 3 4 2 4 3" xfId="40255" xr:uid="{00000000-0005-0000-0000-0000319D0000}"/>
    <cellStyle name="Normal 3 4 2 4 4" xfId="40256" xr:uid="{00000000-0005-0000-0000-0000329D0000}"/>
    <cellStyle name="Normal 3 4 2 4 5" xfId="40257" xr:uid="{00000000-0005-0000-0000-0000339D0000}"/>
    <cellStyle name="Normal 3 4 2 4 6" xfId="40258" xr:uid="{00000000-0005-0000-0000-0000349D0000}"/>
    <cellStyle name="Normal 3 4 2 5" xfId="40259" xr:uid="{00000000-0005-0000-0000-0000359D0000}"/>
    <cellStyle name="Normal 3 4 2 6" xfId="40260" xr:uid="{00000000-0005-0000-0000-0000369D0000}"/>
    <cellStyle name="Normal 3 4 2 7" xfId="40261" xr:uid="{00000000-0005-0000-0000-0000379D0000}"/>
    <cellStyle name="Normal 3 4 2 8" xfId="40262" xr:uid="{00000000-0005-0000-0000-0000389D0000}"/>
    <cellStyle name="Normal 3 4 2 9" xfId="40263" xr:uid="{00000000-0005-0000-0000-0000399D0000}"/>
    <cellStyle name="Normal 3 4 3" xfId="40264" xr:uid="{00000000-0005-0000-0000-00003A9D0000}"/>
    <cellStyle name="Normal 3 4 3 2" xfId="40265" xr:uid="{00000000-0005-0000-0000-00003B9D0000}"/>
    <cellStyle name="Normal 3 4 3 2 2" xfId="40266" xr:uid="{00000000-0005-0000-0000-00003C9D0000}"/>
    <cellStyle name="Normal 3 4 3 2 2 2" xfId="40267" xr:uid="{00000000-0005-0000-0000-00003D9D0000}"/>
    <cellStyle name="Normal 3 4 3 2 2 3" xfId="40268" xr:uid="{00000000-0005-0000-0000-00003E9D0000}"/>
    <cellStyle name="Normal 3 4 3 2 2 4" xfId="40269" xr:uid="{00000000-0005-0000-0000-00003F9D0000}"/>
    <cellStyle name="Normal 3 4 3 2 2 5" xfId="40270" xr:uid="{00000000-0005-0000-0000-0000409D0000}"/>
    <cellStyle name="Normal 3 4 3 2 2 6" xfId="40271" xr:uid="{00000000-0005-0000-0000-0000419D0000}"/>
    <cellStyle name="Normal 3 4 3 2 3" xfId="40272" xr:uid="{00000000-0005-0000-0000-0000429D0000}"/>
    <cellStyle name="Normal 3 4 3 2 4" xfId="40273" xr:uid="{00000000-0005-0000-0000-0000439D0000}"/>
    <cellStyle name="Normal 3 4 3 2 5" xfId="40274" xr:uid="{00000000-0005-0000-0000-0000449D0000}"/>
    <cellStyle name="Normal 3 4 3 2 6" xfId="40275" xr:uid="{00000000-0005-0000-0000-0000459D0000}"/>
    <cellStyle name="Normal 3 4 3 2 7" xfId="40276" xr:uid="{00000000-0005-0000-0000-0000469D0000}"/>
    <cellStyle name="Normal 3 4 3 3" xfId="40277" xr:uid="{00000000-0005-0000-0000-0000479D0000}"/>
    <cellStyle name="Normal 3 4 3 3 2" xfId="40278" xr:uid="{00000000-0005-0000-0000-0000489D0000}"/>
    <cellStyle name="Normal 3 4 3 3 3" xfId="40279" xr:uid="{00000000-0005-0000-0000-0000499D0000}"/>
    <cellStyle name="Normal 3 4 3 3 4" xfId="40280" xr:uid="{00000000-0005-0000-0000-00004A9D0000}"/>
    <cellStyle name="Normal 3 4 3 3 5" xfId="40281" xr:uid="{00000000-0005-0000-0000-00004B9D0000}"/>
    <cellStyle name="Normal 3 4 3 3 6" xfId="40282" xr:uid="{00000000-0005-0000-0000-00004C9D0000}"/>
    <cellStyle name="Normal 3 4 3 4" xfId="40283" xr:uid="{00000000-0005-0000-0000-00004D9D0000}"/>
    <cellStyle name="Normal 3 4 3 5" xfId="40284" xr:uid="{00000000-0005-0000-0000-00004E9D0000}"/>
    <cellStyle name="Normal 3 4 3 6" xfId="40285" xr:uid="{00000000-0005-0000-0000-00004F9D0000}"/>
    <cellStyle name="Normal 3 4 3 7" xfId="40286" xr:uid="{00000000-0005-0000-0000-0000509D0000}"/>
    <cellStyle name="Normal 3 4 3 8" xfId="40287" xr:uid="{00000000-0005-0000-0000-0000519D0000}"/>
    <cellStyle name="Normal 3 4 4" xfId="40288" xr:uid="{00000000-0005-0000-0000-0000529D0000}"/>
    <cellStyle name="Normal 3 4 4 2" xfId="40289" xr:uid="{00000000-0005-0000-0000-0000539D0000}"/>
    <cellStyle name="Normal 3 4 4 2 2" xfId="40290" xr:uid="{00000000-0005-0000-0000-0000549D0000}"/>
    <cellStyle name="Normal 3 4 4 2 3" xfId="40291" xr:uid="{00000000-0005-0000-0000-0000559D0000}"/>
    <cellStyle name="Normal 3 4 4 2 4" xfId="40292" xr:uid="{00000000-0005-0000-0000-0000569D0000}"/>
    <cellStyle name="Normal 3 4 4 2 5" xfId="40293" xr:uid="{00000000-0005-0000-0000-0000579D0000}"/>
    <cellStyle name="Normal 3 4 4 2 6" xfId="40294" xr:uid="{00000000-0005-0000-0000-0000589D0000}"/>
    <cellStyle name="Normal 3 4 4 3" xfId="40295" xr:uid="{00000000-0005-0000-0000-0000599D0000}"/>
    <cellStyle name="Normal 3 4 4 4" xfId="40296" xr:uid="{00000000-0005-0000-0000-00005A9D0000}"/>
    <cellStyle name="Normal 3 4 4 5" xfId="40297" xr:uid="{00000000-0005-0000-0000-00005B9D0000}"/>
    <cellStyle name="Normal 3 4 4 6" xfId="40298" xr:uid="{00000000-0005-0000-0000-00005C9D0000}"/>
    <cellStyle name="Normal 3 4 4 7" xfId="40299" xr:uid="{00000000-0005-0000-0000-00005D9D0000}"/>
    <cellStyle name="Normal 3 4 5" xfId="40300" xr:uid="{00000000-0005-0000-0000-00005E9D0000}"/>
    <cellStyle name="Normal 3 4 5 2" xfId="40301" xr:uid="{00000000-0005-0000-0000-00005F9D0000}"/>
    <cellStyle name="Normal 3 4 5 3" xfId="40302" xr:uid="{00000000-0005-0000-0000-0000609D0000}"/>
    <cellStyle name="Normal 3 4 5 4" xfId="40303" xr:uid="{00000000-0005-0000-0000-0000619D0000}"/>
    <cellStyle name="Normal 3 4 5 5" xfId="40304" xr:uid="{00000000-0005-0000-0000-0000629D0000}"/>
    <cellStyle name="Normal 3 4 5 6" xfId="40305" xr:uid="{00000000-0005-0000-0000-0000639D0000}"/>
    <cellStyle name="Normal 3 4 6" xfId="40306" xr:uid="{00000000-0005-0000-0000-0000649D0000}"/>
    <cellStyle name="Normal 3 4 7" xfId="40307" xr:uid="{00000000-0005-0000-0000-0000659D0000}"/>
    <cellStyle name="Normal 3 4 8" xfId="40308" xr:uid="{00000000-0005-0000-0000-0000669D0000}"/>
    <cellStyle name="Normal 3 4 9" xfId="40309" xr:uid="{00000000-0005-0000-0000-0000679D0000}"/>
    <cellStyle name="Normal 3 5" xfId="40310" xr:uid="{00000000-0005-0000-0000-0000689D0000}"/>
    <cellStyle name="Normal 3 5 2" xfId="40311" xr:uid="{00000000-0005-0000-0000-0000699D0000}"/>
    <cellStyle name="Normal 3 5 2 2" xfId="40312" xr:uid="{00000000-0005-0000-0000-00006A9D0000}"/>
    <cellStyle name="Normal 3 5 2 2 2" xfId="40313" xr:uid="{00000000-0005-0000-0000-00006B9D0000}"/>
    <cellStyle name="Normal 3 5 2 2 2 2" xfId="40314" xr:uid="{00000000-0005-0000-0000-00006C9D0000}"/>
    <cellStyle name="Normal 3 5 2 2 2 3" xfId="40315" xr:uid="{00000000-0005-0000-0000-00006D9D0000}"/>
    <cellStyle name="Normal 3 5 2 2 2 4" xfId="40316" xr:uid="{00000000-0005-0000-0000-00006E9D0000}"/>
    <cellStyle name="Normal 3 5 2 2 2 5" xfId="40317" xr:uid="{00000000-0005-0000-0000-00006F9D0000}"/>
    <cellStyle name="Normal 3 5 2 2 2 6" xfId="40318" xr:uid="{00000000-0005-0000-0000-0000709D0000}"/>
    <cellStyle name="Normal 3 5 2 2 3" xfId="40319" xr:uid="{00000000-0005-0000-0000-0000719D0000}"/>
    <cellStyle name="Normal 3 5 2 2 4" xfId="40320" xr:uid="{00000000-0005-0000-0000-0000729D0000}"/>
    <cellStyle name="Normal 3 5 2 2 5" xfId="40321" xr:uid="{00000000-0005-0000-0000-0000739D0000}"/>
    <cellStyle name="Normal 3 5 2 2 6" xfId="40322" xr:uid="{00000000-0005-0000-0000-0000749D0000}"/>
    <cellStyle name="Normal 3 5 2 2 7" xfId="40323" xr:uid="{00000000-0005-0000-0000-0000759D0000}"/>
    <cellStyle name="Normal 3 5 2 3" xfId="40324" xr:uid="{00000000-0005-0000-0000-0000769D0000}"/>
    <cellStyle name="Normal 3 5 2 3 2" xfId="40325" xr:uid="{00000000-0005-0000-0000-0000779D0000}"/>
    <cellStyle name="Normal 3 5 2 3 3" xfId="40326" xr:uid="{00000000-0005-0000-0000-0000789D0000}"/>
    <cellStyle name="Normal 3 5 2 3 4" xfId="40327" xr:uid="{00000000-0005-0000-0000-0000799D0000}"/>
    <cellStyle name="Normal 3 5 2 3 5" xfId="40328" xr:uid="{00000000-0005-0000-0000-00007A9D0000}"/>
    <cellStyle name="Normal 3 5 2 3 6" xfId="40329" xr:uid="{00000000-0005-0000-0000-00007B9D0000}"/>
    <cellStyle name="Normal 3 5 2 4" xfId="40330" xr:uid="{00000000-0005-0000-0000-00007C9D0000}"/>
    <cellStyle name="Normal 3 5 2 5" xfId="40331" xr:uid="{00000000-0005-0000-0000-00007D9D0000}"/>
    <cellStyle name="Normal 3 5 2 6" xfId="40332" xr:uid="{00000000-0005-0000-0000-00007E9D0000}"/>
    <cellStyle name="Normal 3 5 2 7" xfId="40333" xr:uid="{00000000-0005-0000-0000-00007F9D0000}"/>
    <cellStyle name="Normal 3 5 2 8" xfId="40334" xr:uid="{00000000-0005-0000-0000-0000809D0000}"/>
    <cellStyle name="Normal 3 5 3" xfId="40335" xr:uid="{00000000-0005-0000-0000-0000819D0000}"/>
    <cellStyle name="Normal 3 5 3 2" xfId="40336" xr:uid="{00000000-0005-0000-0000-0000829D0000}"/>
    <cellStyle name="Normal 3 5 3 2 2" xfId="40337" xr:uid="{00000000-0005-0000-0000-0000839D0000}"/>
    <cellStyle name="Normal 3 5 3 2 3" xfId="40338" xr:uid="{00000000-0005-0000-0000-0000849D0000}"/>
    <cellStyle name="Normal 3 5 3 2 4" xfId="40339" xr:uid="{00000000-0005-0000-0000-0000859D0000}"/>
    <cellStyle name="Normal 3 5 3 2 5" xfId="40340" xr:uid="{00000000-0005-0000-0000-0000869D0000}"/>
    <cellStyle name="Normal 3 5 3 2 6" xfId="40341" xr:uid="{00000000-0005-0000-0000-0000879D0000}"/>
    <cellStyle name="Normal 3 5 3 3" xfId="40342" xr:uid="{00000000-0005-0000-0000-0000889D0000}"/>
    <cellStyle name="Normal 3 5 3 4" xfId="40343" xr:uid="{00000000-0005-0000-0000-0000899D0000}"/>
    <cellStyle name="Normal 3 5 3 5" xfId="40344" xr:uid="{00000000-0005-0000-0000-00008A9D0000}"/>
    <cellStyle name="Normal 3 5 3 6" xfId="40345" xr:uid="{00000000-0005-0000-0000-00008B9D0000}"/>
    <cellStyle name="Normal 3 5 3 7" xfId="40346" xr:uid="{00000000-0005-0000-0000-00008C9D0000}"/>
    <cellStyle name="Normal 3 5 4" xfId="40347" xr:uid="{00000000-0005-0000-0000-00008D9D0000}"/>
    <cellStyle name="Normal 3 5 4 2" xfId="40348" xr:uid="{00000000-0005-0000-0000-00008E9D0000}"/>
    <cellStyle name="Normal 3 5 4 3" xfId="40349" xr:uid="{00000000-0005-0000-0000-00008F9D0000}"/>
    <cellStyle name="Normal 3 5 4 4" xfId="40350" xr:uid="{00000000-0005-0000-0000-0000909D0000}"/>
    <cellStyle name="Normal 3 5 4 5" xfId="40351" xr:uid="{00000000-0005-0000-0000-0000919D0000}"/>
    <cellStyle name="Normal 3 5 4 6" xfId="40352" xr:uid="{00000000-0005-0000-0000-0000929D0000}"/>
    <cellStyle name="Normal 3 5 5" xfId="40353" xr:uid="{00000000-0005-0000-0000-0000939D0000}"/>
    <cellStyle name="Normal 3 5 6" xfId="40354" xr:uid="{00000000-0005-0000-0000-0000949D0000}"/>
    <cellStyle name="Normal 3 5 7" xfId="40355" xr:uid="{00000000-0005-0000-0000-0000959D0000}"/>
    <cellStyle name="Normal 3 5 8" xfId="40356" xr:uid="{00000000-0005-0000-0000-0000969D0000}"/>
    <cellStyle name="Normal 3 5 9" xfId="40357" xr:uid="{00000000-0005-0000-0000-0000979D0000}"/>
    <cellStyle name="Normal 3 6" xfId="40358" xr:uid="{00000000-0005-0000-0000-0000989D0000}"/>
    <cellStyle name="Normal 3 7" xfId="40359" xr:uid="{00000000-0005-0000-0000-0000999D0000}"/>
    <cellStyle name="Normal 3 7 2" xfId="40360" xr:uid="{00000000-0005-0000-0000-00009A9D0000}"/>
    <cellStyle name="Normal 3 7 2 2" xfId="40361" xr:uid="{00000000-0005-0000-0000-00009B9D0000}"/>
    <cellStyle name="Normal 3 7 2 2 2" xfId="40362" xr:uid="{00000000-0005-0000-0000-00009C9D0000}"/>
    <cellStyle name="Normal 3 7 2 2 3" xfId="40363" xr:uid="{00000000-0005-0000-0000-00009D9D0000}"/>
    <cellStyle name="Normal 3 7 2 2 4" xfId="40364" xr:uid="{00000000-0005-0000-0000-00009E9D0000}"/>
    <cellStyle name="Normal 3 7 2 2 5" xfId="40365" xr:uid="{00000000-0005-0000-0000-00009F9D0000}"/>
    <cellStyle name="Normal 3 7 2 2 6" xfId="40366" xr:uid="{00000000-0005-0000-0000-0000A09D0000}"/>
    <cellStyle name="Normal 3 7 2 3" xfId="40367" xr:uid="{00000000-0005-0000-0000-0000A19D0000}"/>
    <cellStyle name="Normal 3 7 2 4" xfId="40368" xr:uid="{00000000-0005-0000-0000-0000A29D0000}"/>
    <cellStyle name="Normal 3 7 2 5" xfId="40369" xr:uid="{00000000-0005-0000-0000-0000A39D0000}"/>
    <cellStyle name="Normal 3 7 2 6" xfId="40370" xr:uid="{00000000-0005-0000-0000-0000A49D0000}"/>
    <cellStyle name="Normal 3 7 2 7" xfId="40371" xr:uid="{00000000-0005-0000-0000-0000A59D0000}"/>
    <cellStyle name="Normal 3 7 3" xfId="40372" xr:uid="{00000000-0005-0000-0000-0000A69D0000}"/>
    <cellStyle name="Normal 3 7 3 2" xfId="40373" xr:uid="{00000000-0005-0000-0000-0000A79D0000}"/>
    <cellStyle name="Normal 3 7 3 3" xfId="40374" xr:uid="{00000000-0005-0000-0000-0000A89D0000}"/>
    <cellStyle name="Normal 3 7 3 4" xfId="40375" xr:uid="{00000000-0005-0000-0000-0000A99D0000}"/>
    <cellStyle name="Normal 3 7 3 5" xfId="40376" xr:uid="{00000000-0005-0000-0000-0000AA9D0000}"/>
    <cellStyle name="Normal 3 7 3 6" xfId="40377" xr:uid="{00000000-0005-0000-0000-0000AB9D0000}"/>
    <cellStyle name="Normal 3 7 4" xfId="40378" xr:uid="{00000000-0005-0000-0000-0000AC9D0000}"/>
    <cellStyle name="Normal 3 7 5" xfId="40379" xr:uid="{00000000-0005-0000-0000-0000AD9D0000}"/>
    <cellStyle name="Normal 3 7 6" xfId="40380" xr:uid="{00000000-0005-0000-0000-0000AE9D0000}"/>
    <cellStyle name="Normal 3 7 7" xfId="40381" xr:uid="{00000000-0005-0000-0000-0000AF9D0000}"/>
    <cellStyle name="Normal 3 7 8" xfId="40382" xr:uid="{00000000-0005-0000-0000-0000B09D0000}"/>
    <cellStyle name="Normal 3 8" xfId="40383" xr:uid="{00000000-0005-0000-0000-0000B19D0000}"/>
    <cellStyle name="Normal 30" xfId="40384" xr:uid="{00000000-0005-0000-0000-0000B29D0000}"/>
    <cellStyle name="Normal 30 2" xfId="40385" xr:uid="{00000000-0005-0000-0000-0000B39D0000}"/>
    <cellStyle name="Normal 31" xfId="40386" xr:uid="{00000000-0005-0000-0000-0000B49D0000}"/>
    <cellStyle name="Normal 31 2" xfId="40387" xr:uid="{00000000-0005-0000-0000-0000B59D0000}"/>
    <cellStyle name="Normal 32" xfId="40388" xr:uid="{00000000-0005-0000-0000-0000B69D0000}"/>
    <cellStyle name="Normal 32 2" xfId="40389" xr:uid="{00000000-0005-0000-0000-0000B79D0000}"/>
    <cellStyle name="Normal 33" xfId="40390" xr:uid="{00000000-0005-0000-0000-0000B89D0000}"/>
    <cellStyle name="Normal 33 2" xfId="40391" xr:uid="{00000000-0005-0000-0000-0000B99D0000}"/>
    <cellStyle name="Normal 34" xfId="40392" xr:uid="{00000000-0005-0000-0000-0000BA9D0000}"/>
    <cellStyle name="Normal 34 2" xfId="40393" xr:uid="{00000000-0005-0000-0000-0000BB9D0000}"/>
    <cellStyle name="Normal 35" xfId="40394" xr:uid="{00000000-0005-0000-0000-0000BC9D0000}"/>
    <cellStyle name="Normal 35 2" xfId="40395" xr:uid="{00000000-0005-0000-0000-0000BD9D0000}"/>
    <cellStyle name="Normal 36" xfId="40396" xr:uid="{00000000-0005-0000-0000-0000BE9D0000}"/>
    <cellStyle name="Normal 36 2" xfId="40397" xr:uid="{00000000-0005-0000-0000-0000BF9D0000}"/>
    <cellStyle name="Normal 37" xfId="40398" xr:uid="{00000000-0005-0000-0000-0000C09D0000}"/>
    <cellStyle name="Normal 37 2" xfId="40399" xr:uid="{00000000-0005-0000-0000-0000C19D0000}"/>
    <cellStyle name="Normal 38" xfId="40400" xr:uid="{00000000-0005-0000-0000-0000C29D0000}"/>
    <cellStyle name="Normal 38 2" xfId="40401" xr:uid="{00000000-0005-0000-0000-0000C39D0000}"/>
    <cellStyle name="Normal 39" xfId="40402" xr:uid="{00000000-0005-0000-0000-0000C49D0000}"/>
    <cellStyle name="Normal 39 10" xfId="40403" xr:uid="{00000000-0005-0000-0000-0000C59D0000}"/>
    <cellStyle name="Normal 39 10 2" xfId="40404" xr:uid="{00000000-0005-0000-0000-0000C69D0000}"/>
    <cellStyle name="Normal 39 10 2 2" xfId="40405" xr:uid="{00000000-0005-0000-0000-0000C79D0000}"/>
    <cellStyle name="Normal 39 10 2 2 2" xfId="40406" xr:uid="{00000000-0005-0000-0000-0000C89D0000}"/>
    <cellStyle name="Normal 39 10 2 2 2 2" xfId="40407" xr:uid="{00000000-0005-0000-0000-0000C99D0000}"/>
    <cellStyle name="Normal 39 10 2 2 2 3" xfId="40408" xr:uid="{00000000-0005-0000-0000-0000CA9D0000}"/>
    <cellStyle name="Normal 39 10 2 2 2 4" xfId="40409" xr:uid="{00000000-0005-0000-0000-0000CB9D0000}"/>
    <cellStyle name="Normal 39 10 2 2 2 5" xfId="40410" xr:uid="{00000000-0005-0000-0000-0000CC9D0000}"/>
    <cellStyle name="Normal 39 10 2 2 2 6" xfId="40411" xr:uid="{00000000-0005-0000-0000-0000CD9D0000}"/>
    <cellStyle name="Normal 39 10 2 2 3" xfId="40412" xr:uid="{00000000-0005-0000-0000-0000CE9D0000}"/>
    <cellStyle name="Normal 39 10 2 2 4" xfId="40413" xr:uid="{00000000-0005-0000-0000-0000CF9D0000}"/>
    <cellStyle name="Normal 39 10 2 2 5" xfId="40414" xr:uid="{00000000-0005-0000-0000-0000D09D0000}"/>
    <cellStyle name="Normal 39 10 2 2 6" xfId="40415" xr:uid="{00000000-0005-0000-0000-0000D19D0000}"/>
    <cellStyle name="Normal 39 10 2 2 7" xfId="40416" xr:uid="{00000000-0005-0000-0000-0000D29D0000}"/>
    <cellStyle name="Normal 39 10 2 3" xfId="40417" xr:uid="{00000000-0005-0000-0000-0000D39D0000}"/>
    <cellStyle name="Normal 39 10 2 3 2" xfId="40418" xr:uid="{00000000-0005-0000-0000-0000D49D0000}"/>
    <cellStyle name="Normal 39 10 2 3 3" xfId="40419" xr:uid="{00000000-0005-0000-0000-0000D59D0000}"/>
    <cellStyle name="Normal 39 10 2 3 4" xfId="40420" xr:uid="{00000000-0005-0000-0000-0000D69D0000}"/>
    <cellStyle name="Normal 39 10 2 3 5" xfId="40421" xr:uid="{00000000-0005-0000-0000-0000D79D0000}"/>
    <cellStyle name="Normal 39 10 2 3 6" xfId="40422" xr:uid="{00000000-0005-0000-0000-0000D89D0000}"/>
    <cellStyle name="Normal 39 10 2 4" xfId="40423" xr:uid="{00000000-0005-0000-0000-0000D99D0000}"/>
    <cellStyle name="Normal 39 10 2 5" xfId="40424" xr:uid="{00000000-0005-0000-0000-0000DA9D0000}"/>
    <cellStyle name="Normal 39 10 2 6" xfId="40425" xr:uid="{00000000-0005-0000-0000-0000DB9D0000}"/>
    <cellStyle name="Normal 39 10 2 7" xfId="40426" xr:uid="{00000000-0005-0000-0000-0000DC9D0000}"/>
    <cellStyle name="Normal 39 10 2 8" xfId="40427" xr:uid="{00000000-0005-0000-0000-0000DD9D0000}"/>
    <cellStyle name="Normal 39 10 3" xfId="40428" xr:uid="{00000000-0005-0000-0000-0000DE9D0000}"/>
    <cellStyle name="Normal 39 10 3 2" xfId="40429" xr:uid="{00000000-0005-0000-0000-0000DF9D0000}"/>
    <cellStyle name="Normal 39 10 3 2 2" xfId="40430" xr:uid="{00000000-0005-0000-0000-0000E09D0000}"/>
    <cellStyle name="Normal 39 10 3 2 3" xfId="40431" xr:uid="{00000000-0005-0000-0000-0000E19D0000}"/>
    <cellStyle name="Normal 39 10 3 2 4" xfId="40432" xr:uid="{00000000-0005-0000-0000-0000E29D0000}"/>
    <cellStyle name="Normal 39 10 3 2 5" xfId="40433" xr:uid="{00000000-0005-0000-0000-0000E39D0000}"/>
    <cellStyle name="Normal 39 10 3 2 6" xfId="40434" xr:uid="{00000000-0005-0000-0000-0000E49D0000}"/>
    <cellStyle name="Normal 39 10 3 3" xfId="40435" xr:uid="{00000000-0005-0000-0000-0000E59D0000}"/>
    <cellStyle name="Normal 39 10 3 4" xfId="40436" xr:uid="{00000000-0005-0000-0000-0000E69D0000}"/>
    <cellStyle name="Normal 39 10 3 5" xfId="40437" xr:uid="{00000000-0005-0000-0000-0000E79D0000}"/>
    <cellStyle name="Normal 39 10 3 6" xfId="40438" xr:uid="{00000000-0005-0000-0000-0000E89D0000}"/>
    <cellStyle name="Normal 39 10 3 7" xfId="40439" xr:uid="{00000000-0005-0000-0000-0000E99D0000}"/>
    <cellStyle name="Normal 39 10 4" xfId="40440" xr:uid="{00000000-0005-0000-0000-0000EA9D0000}"/>
    <cellStyle name="Normal 39 10 4 2" xfId="40441" xr:uid="{00000000-0005-0000-0000-0000EB9D0000}"/>
    <cellStyle name="Normal 39 10 4 3" xfId="40442" xr:uid="{00000000-0005-0000-0000-0000EC9D0000}"/>
    <cellStyle name="Normal 39 10 4 4" xfId="40443" xr:uid="{00000000-0005-0000-0000-0000ED9D0000}"/>
    <cellStyle name="Normal 39 10 4 5" xfId="40444" xr:uid="{00000000-0005-0000-0000-0000EE9D0000}"/>
    <cellStyle name="Normal 39 10 4 6" xfId="40445" xr:uid="{00000000-0005-0000-0000-0000EF9D0000}"/>
    <cellStyle name="Normal 39 10 5" xfId="40446" xr:uid="{00000000-0005-0000-0000-0000F09D0000}"/>
    <cellStyle name="Normal 39 10 6" xfId="40447" xr:uid="{00000000-0005-0000-0000-0000F19D0000}"/>
    <cellStyle name="Normal 39 10 7" xfId="40448" xr:uid="{00000000-0005-0000-0000-0000F29D0000}"/>
    <cellStyle name="Normal 39 10 8" xfId="40449" xr:uid="{00000000-0005-0000-0000-0000F39D0000}"/>
    <cellStyle name="Normal 39 10 9" xfId="40450" xr:uid="{00000000-0005-0000-0000-0000F49D0000}"/>
    <cellStyle name="Normal 39 11" xfId="40451" xr:uid="{00000000-0005-0000-0000-0000F59D0000}"/>
    <cellStyle name="Normal 39 11 2" xfId="40452" xr:uid="{00000000-0005-0000-0000-0000F69D0000}"/>
    <cellStyle name="Normal 39 11 2 2" xfId="40453" xr:uid="{00000000-0005-0000-0000-0000F79D0000}"/>
    <cellStyle name="Normal 39 11 2 2 2" xfId="40454" xr:uid="{00000000-0005-0000-0000-0000F89D0000}"/>
    <cellStyle name="Normal 39 11 2 2 2 2" xfId="40455" xr:uid="{00000000-0005-0000-0000-0000F99D0000}"/>
    <cellStyle name="Normal 39 11 2 2 2 3" xfId="40456" xr:uid="{00000000-0005-0000-0000-0000FA9D0000}"/>
    <cellStyle name="Normal 39 11 2 2 2 4" xfId="40457" xr:uid="{00000000-0005-0000-0000-0000FB9D0000}"/>
    <cellStyle name="Normal 39 11 2 2 2 5" xfId="40458" xr:uid="{00000000-0005-0000-0000-0000FC9D0000}"/>
    <cellStyle name="Normal 39 11 2 2 2 6" xfId="40459" xr:uid="{00000000-0005-0000-0000-0000FD9D0000}"/>
    <cellStyle name="Normal 39 11 2 2 3" xfId="40460" xr:uid="{00000000-0005-0000-0000-0000FE9D0000}"/>
    <cellStyle name="Normal 39 11 2 2 4" xfId="40461" xr:uid="{00000000-0005-0000-0000-0000FF9D0000}"/>
    <cellStyle name="Normal 39 11 2 2 5" xfId="40462" xr:uid="{00000000-0005-0000-0000-0000009E0000}"/>
    <cellStyle name="Normal 39 11 2 2 6" xfId="40463" xr:uid="{00000000-0005-0000-0000-0000019E0000}"/>
    <cellStyle name="Normal 39 11 2 2 7" xfId="40464" xr:uid="{00000000-0005-0000-0000-0000029E0000}"/>
    <cellStyle name="Normal 39 11 2 3" xfId="40465" xr:uid="{00000000-0005-0000-0000-0000039E0000}"/>
    <cellStyle name="Normal 39 11 2 3 2" xfId="40466" xr:uid="{00000000-0005-0000-0000-0000049E0000}"/>
    <cellStyle name="Normal 39 11 2 3 3" xfId="40467" xr:uid="{00000000-0005-0000-0000-0000059E0000}"/>
    <cellStyle name="Normal 39 11 2 3 4" xfId="40468" xr:uid="{00000000-0005-0000-0000-0000069E0000}"/>
    <cellStyle name="Normal 39 11 2 3 5" xfId="40469" xr:uid="{00000000-0005-0000-0000-0000079E0000}"/>
    <cellStyle name="Normal 39 11 2 3 6" xfId="40470" xr:uid="{00000000-0005-0000-0000-0000089E0000}"/>
    <cellStyle name="Normal 39 11 2 4" xfId="40471" xr:uid="{00000000-0005-0000-0000-0000099E0000}"/>
    <cellStyle name="Normal 39 11 2 5" xfId="40472" xr:uid="{00000000-0005-0000-0000-00000A9E0000}"/>
    <cellStyle name="Normal 39 11 2 6" xfId="40473" xr:uid="{00000000-0005-0000-0000-00000B9E0000}"/>
    <cellStyle name="Normal 39 11 2 7" xfId="40474" xr:uid="{00000000-0005-0000-0000-00000C9E0000}"/>
    <cellStyle name="Normal 39 11 2 8" xfId="40475" xr:uid="{00000000-0005-0000-0000-00000D9E0000}"/>
    <cellStyle name="Normal 39 11 3" xfId="40476" xr:uid="{00000000-0005-0000-0000-00000E9E0000}"/>
    <cellStyle name="Normal 39 11 3 2" xfId="40477" xr:uid="{00000000-0005-0000-0000-00000F9E0000}"/>
    <cellStyle name="Normal 39 11 3 2 2" xfId="40478" xr:uid="{00000000-0005-0000-0000-0000109E0000}"/>
    <cellStyle name="Normal 39 11 3 2 3" xfId="40479" xr:uid="{00000000-0005-0000-0000-0000119E0000}"/>
    <cellStyle name="Normal 39 11 3 2 4" xfId="40480" xr:uid="{00000000-0005-0000-0000-0000129E0000}"/>
    <cellStyle name="Normal 39 11 3 2 5" xfId="40481" xr:uid="{00000000-0005-0000-0000-0000139E0000}"/>
    <cellStyle name="Normal 39 11 3 2 6" xfId="40482" xr:uid="{00000000-0005-0000-0000-0000149E0000}"/>
    <cellStyle name="Normal 39 11 3 3" xfId="40483" xr:uid="{00000000-0005-0000-0000-0000159E0000}"/>
    <cellStyle name="Normal 39 11 3 4" xfId="40484" xr:uid="{00000000-0005-0000-0000-0000169E0000}"/>
    <cellStyle name="Normal 39 11 3 5" xfId="40485" xr:uid="{00000000-0005-0000-0000-0000179E0000}"/>
    <cellStyle name="Normal 39 11 3 6" xfId="40486" xr:uid="{00000000-0005-0000-0000-0000189E0000}"/>
    <cellStyle name="Normal 39 11 3 7" xfId="40487" xr:uid="{00000000-0005-0000-0000-0000199E0000}"/>
    <cellStyle name="Normal 39 11 4" xfId="40488" xr:uid="{00000000-0005-0000-0000-00001A9E0000}"/>
    <cellStyle name="Normal 39 11 4 2" xfId="40489" xr:uid="{00000000-0005-0000-0000-00001B9E0000}"/>
    <cellStyle name="Normal 39 11 4 3" xfId="40490" xr:uid="{00000000-0005-0000-0000-00001C9E0000}"/>
    <cellStyle name="Normal 39 11 4 4" xfId="40491" xr:uid="{00000000-0005-0000-0000-00001D9E0000}"/>
    <cellStyle name="Normal 39 11 4 5" xfId="40492" xr:uid="{00000000-0005-0000-0000-00001E9E0000}"/>
    <cellStyle name="Normal 39 11 4 6" xfId="40493" xr:uid="{00000000-0005-0000-0000-00001F9E0000}"/>
    <cellStyle name="Normal 39 11 5" xfId="40494" xr:uid="{00000000-0005-0000-0000-0000209E0000}"/>
    <cellStyle name="Normal 39 11 6" xfId="40495" xr:uid="{00000000-0005-0000-0000-0000219E0000}"/>
    <cellStyle name="Normal 39 11 7" xfId="40496" xr:uid="{00000000-0005-0000-0000-0000229E0000}"/>
    <cellStyle name="Normal 39 11 8" xfId="40497" xr:uid="{00000000-0005-0000-0000-0000239E0000}"/>
    <cellStyle name="Normal 39 11 9" xfId="40498" xr:uid="{00000000-0005-0000-0000-0000249E0000}"/>
    <cellStyle name="Normal 39 12" xfId="40499" xr:uid="{00000000-0005-0000-0000-0000259E0000}"/>
    <cellStyle name="Normal 39 12 2" xfId="40500" xr:uid="{00000000-0005-0000-0000-0000269E0000}"/>
    <cellStyle name="Normal 39 12 2 2" xfId="40501" xr:uid="{00000000-0005-0000-0000-0000279E0000}"/>
    <cellStyle name="Normal 39 12 2 2 2" xfId="40502" xr:uid="{00000000-0005-0000-0000-0000289E0000}"/>
    <cellStyle name="Normal 39 12 2 2 3" xfId="40503" xr:uid="{00000000-0005-0000-0000-0000299E0000}"/>
    <cellStyle name="Normal 39 12 2 2 4" xfId="40504" xr:uid="{00000000-0005-0000-0000-00002A9E0000}"/>
    <cellStyle name="Normal 39 12 2 2 5" xfId="40505" xr:uid="{00000000-0005-0000-0000-00002B9E0000}"/>
    <cellStyle name="Normal 39 12 2 2 6" xfId="40506" xr:uid="{00000000-0005-0000-0000-00002C9E0000}"/>
    <cellStyle name="Normal 39 12 2 3" xfId="40507" xr:uid="{00000000-0005-0000-0000-00002D9E0000}"/>
    <cellStyle name="Normal 39 12 2 4" xfId="40508" xr:uid="{00000000-0005-0000-0000-00002E9E0000}"/>
    <cellStyle name="Normal 39 12 2 5" xfId="40509" xr:uid="{00000000-0005-0000-0000-00002F9E0000}"/>
    <cellStyle name="Normal 39 12 2 6" xfId="40510" xr:uid="{00000000-0005-0000-0000-0000309E0000}"/>
    <cellStyle name="Normal 39 12 2 7" xfId="40511" xr:uid="{00000000-0005-0000-0000-0000319E0000}"/>
    <cellStyle name="Normal 39 12 3" xfId="40512" xr:uid="{00000000-0005-0000-0000-0000329E0000}"/>
    <cellStyle name="Normal 39 12 3 2" xfId="40513" xr:uid="{00000000-0005-0000-0000-0000339E0000}"/>
    <cellStyle name="Normal 39 12 3 3" xfId="40514" xr:uid="{00000000-0005-0000-0000-0000349E0000}"/>
    <cellStyle name="Normal 39 12 3 4" xfId="40515" xr:uid="{00000000-0005-0000-0000-0000359E0000}"/>
    <cellStyle name="Normal 39 12 3 5" xfId="40516" xr:uid="{00000000-0005-0000-0000-0000369E0000}"/>
    <cellStyle name="Normal 39 12 3 6" xfId="40517" xr:uid="{00000000-0005-0000-0000-0000379E0000}"/>
    <cellStyle name="Normal 39 12 4" xfId="40518" xr:uid="{00000000-0005-0000-0000-0000389E0000}"/>
    <cellStyle name="Normal 39 12 5" xfId="40519" xr:uid="{00000000-0005-0000-0000-0000399E0000}"/>
    <cellStyle name="Normal 39 12 6" xfId="40520" xr:uid="{00000000-0005-0000-0000-00003A9E0000}"/>
    <cellStyle name="Normal 39 12 7" xfId="40521" xr:uid="{00000000-0005-0000-0000-00003B9E0000}"/>
    <cellStyle name="Normal 39 12 8" xfId="40522" xr:uid="{00000000-0005-0000-0000-00003C9E0000}"/>
    <cellStyle name="Normal 39 13" xfId="40523" xr:uid="{00000000-0005-0000-0000-00003D9E0000}"/>
    <cellStyle name="Normal 39 13 2" xfId="40524" xr:uid="{00000000-0005-0000-0000-00003E9E0000}"/>
    <cellStyle name="Normal 39 13 2 2" xfId="40525" xr:uid="{00000000-0005-0000-0000-00003F9E0000}"/>
    <cellStyle name="Normal 39 13 2 3" xfId="40526" xr:uid="{00000000-0005-0000-0000-0000409E0000}"/>
    <cellStyle name="Normal 39 13 2 4" xfId="40527" xr:uid="{00000000-0005-0000-0000-0000419E0000}"/>
    <cellStyle name="Normal 39 13 2 5" xfId="40528" xr:uid="{00000000-0005-0000-0000-0000429E0000}"/>
    <cellStyle name="Normal 39 13 2 6" xfId="40529" xr:uid="{00000000-0005-0000-0000-0000439E0000}"/>
    <cellStyle name="Normal 39 13 3" xfId="40530" xr:uid="{00000000-0005-0000-0000-0000449E0000}"/>
    <cellStyle name="Normal 39 13 4" xfId="40531" xr:uid="{00000000-0005-0000-0000-0000459E0000}"/>
    <cellStyle name="Normal 39 13 5" xfId="40532" xr:uid="{00000000-0005-0000-0000-0000469E0000}"/>
    <cellStyle name="Normal 39 13 6" xfId="40533" xr:uid="{00000000-0005-0000-0000-0000479E0000}"/>
    <cellStyle name="Normal 39 13 7" xfId="40534" xr:uid="{00000000-0005-0000-0000-0000489E0000}"/>
    <cellStyle name="Normal 39 14" xfId="40535" xr:uid="{00000000-0005-0000-0000-0000499E0000}"/>
    <cellStyle name="Normal 39 14 2" xfId="40536" xr:uid="{00000000-0005-0000-0000-00004A9E0000}"/>
    <cellStyle name="Normal 39 14 3" xfId="40537" xr:uid="{00000000-0005-0000-0000-00004B9E0000}"/>
    <cellStyle name="Normal 39 14 4" xfId="40538" xr:uid="{00000000-0005-0000-0000-00004C9E0000}"/>
    <cellStyle name="Normal 39 14 5" xfId="40539" xr:uid="{00000000-0005-0000-0000-00004D9E0000}"/>
    <cellStyle name="Normal 39 14 6" xfId="40540" xr:uid="{00000000-0005-0000-0000-00004E9E0000}"/>
    <cellStyle name="Normal 39 15" xfId="40541" xr:uid="{00000000-0005-0000-0000-00004F9E0000}"/>
    <cellStyle name="Normal 39 16" xfId="40542" xr:uid="{00000000-0005-0000-0000-0000509E0000}"/>
    <cellStyle name="Normal 39 17" xfId="40543" xr:uid="{00000000-0005-0000-0000-0000519E0000}"/>
    <cellStyle name="Normal 39 18" xfId="40544" xr:uid="{00000000-0005-0000-0000-0000529E0000}"/>
    <cellStyle name="Normal 39 19" xfId="40545" xr:uid="{00000000-0005-0000-0000-0000539E0000}"/>
    <cellStyle name="Normal 39 2" xfId="40546" xr:uid="{00000000-0005-0000-0000-0000549E0000}"/>
    <cellStyle name="Normal 39 2 10" xfId="40547" xr:uid="{00000000-0005-0000-0000-0000559E0000}"/>
    <cellStyle name="Normal 39 2 10 2" xfId="40548" xr:uid="{00000000-0005-0000-0000-0000569E0000}"/>
    <cellStyle name="Normal 39 2 10 2 2" xfId="40549" xr:uid="{00000000-0005-0000-0000-0000579E0000}"/>
    <cellStyle name="Normal 39 2 10 2 2 2" xfId="40550" xr:uid="{00000000-0005-0000-0000-0000589E0000}"/>
    <cellStyle name="Normal 39 2 10 2 2 2 2" xfId="40551" xr:uid="{00000000-0005-0000-0000-0000599E0000}"/>
    <cellStyle name="Normal 39 2 10 2 2 2 3" xfId="40552" xr:uid="{00000000-0005-0000-0000-00005A9E0000}"/>
    <cellStyle name="Normal 39 2 10 2 2 2 4" xfId="40553" xr:uid="{00000000-0005-0000-0000-00005B9E0000}"/>
    <cellStyle name="Normal 39 2 10 2 2 2 5" xfId="40554" xr:uid="{00000000-0005-0000-0000-00005C9E0000}"/>
    <cellStyle name="Normal 39 2 10 2 2 2 6" xfId="40555" xr:uid="{00000000-0005-0000-0000-00005D9E0000}"/>
    <cellStyle name="Normal 39 2 10 2 2 3" xfId="40556" xr:uid="{00000000-0005-0000-0000-00005E9E0000}"/>
    <cellStyle name="Normal 39 2 10 2 2 4" xfId="40557" xr:uid="{00000000-0005-0000-0000-00005F9E0000}"/>
    <cellStyle name="Normal 39 2 10 2 2 5" xfId="40558" xr:uid="{00000000-0005-0000-0000-0000609E0000}"/>
    <cellStyle name="Normal 39 2 10 2 2 6" xfId="40559" xr:uid="{00000000-0005-0000-0000-0000619E0000}"/>
    <cellStyle name="Normal 39 2 10 2 2 7" xfId="40560" xr:uid="{00000000-0005-0000-0000-0000629E0000}"/>
    <cellStyle name="Normal 39 2 10 2 3" xfId="40561" xr:uid="{00000000-0005-0000-0000-0000639E0000}"/>
    <cellStyle name="Normal 39 2 10 2 3 2" xfId="40562" xr:uid="{00000000-0005-0000-0000-0000649E0000}"/>
    <cellStyle name="Normal 39 2 10 2 3 3" xfId="40563" xr:uid="{00000000-0005-0000-0000-0000659E0000}"/>
    <cellStyle name="Normal 39 2 10 2 3 4" xfId="40564" xr:uid="{00000000-0005-0000-0000-0000669E0000}"/>
    <cellStyle name="Normal 39 2 10 2 3 5" xfId="40565" xr:uid="{00000000-0005-0000-0000-0000679E0000}"/>
    <cellStyle name="Normal 39 2 10 2 3 6" xfId="40566" xr:uid="{00000000-0005-0000-0000-0000689E0000}"/>
    <cellStyle name="Normal 39 2 10 2 4" xfId="40567" xr:uid="{00000000-0005-0000-0000-0000699E0000}"/>
    <cellStyle name="Normal 39 2 10 2 5" xfId="40568" xr:uid="{00000000-0005-0000-0000-00006A9E0000}"/>
    <cellStyle name="Normal 39 2 10 2 6" xfId="40569" xr:uid="{00000000-0005-0000-0000-00006B9E0000}"/>
    <cellStyle name="Normal 39 2 10 2 7" xfId="40570" xr:uid="{00000000-0005-0000-0000-00006C9E0000}"/>
    <cellStyle name="Normal 39 2 10 2 8" xfId="40571" xr:uid="{00000000-0005-0000-0000-00006D9E0000}"/>
    <cellStyle name="Normal 39 2 10 3" xfId="40572" xr:uid="{00000000-0005-0000-0000-00006E9E0000}"/>
    <cellStyle name="Normal 39 2 10 3 2" xfId="40573" xr:uid="{00000000-0005-0000-0000-00006F9E0000}"/>
    <cellStyle name="Normal 39 2 10 3 2 2" xfId="40574" xr:uid="{00000000-0005-0000-0000-0000709E0000}"/>
    <cellStyle name="Normal 39 2 10 3 2 3" xfId="40575" xr:uid="{00000000-0005-0000-0000-0000719E0000}"/>
    <cellStyle name="Normal 39 2 10 3 2 4" xfId="40576" xr:uid="{00000000-0005-0000-0000-0000729E0000}"/>
    <cellStyle name="Normal 39 2 10 3 2 5" xfId="40577" xr:uid="{00000000-0005-0000-0000-0000739E0000}"/>
    <cellStyle name="Normal 39 2 10 3 2 6" xfId="40578" xr:uid="{00000000-0005-0000-0000-0000749E0000}"/>
    <cellStyle name="Normal 39 2 10 3 3" xfId="40579" xr:uid="{00000000-0005-0000-0000-0000759E0000}"/>
    <cellStyle name="Normal 39 2 10 3 4" xfId="40580" xr:uid="{00000000-0005-0000-0000-0000769E0000}"/>
    <cellStyle name="Normal 39 2 10 3 5" xfId="40581" xr:uid="{00000000-0005-0000-0000-0000779E0000}"/>
    <cellStyle name="Normal 39 2 10 3 6" xfId="40582" xr:uid="{00000000-0005-0000-0000-0000789E0000}"/>
    <cellStyle name="Normal 39 2 10 3 7" xfId="40583" xr:uid="{00000000-0005-0000-0000-0000799E0000}"/>
    <cellStyle name="Normal 39 2 10 4" xfId="40584" xr:uid="{00000000-0005-0000-0000-00007A9E0000}"/>
    <cellStyle name="Normal 39 2 10 4 2" xfId="40585" xr:uid="{00000000-0005-0000-0000-00007B9E0000}"/>
    <cellStyle name="Normal 39 2 10 4 3" xfId="40586" xr:uid="{00000000-0005-0000-0000-00007C9E0000}"/>
    <cellStyle name="Normal 39 2 10 4 4" xfId="40587" xr:uid="{00000000-0005-0000-0000-00007D9E0000}"/>
    <cellStyle name="Normal 39 2 10 4 5" xfId="40588" xr:uid="{00000000-0005-0000-0000-00007E9E0000}"/>
    <cellStyle name="Normal 39 2 10 4 6" xfId="40589" xr:uid="{00000000-0005-0000-0000-00007F9E0000}"/>
    <cellStyle name="Normal 39 2 10 5" xfId="40590" xr:uid="{00000000-0005-0000-0000-0000809E0000}"/>
    <cellStyle name="Normal 39 2 10 6" xfId="40591" xr:uid="{00000000-0005-0000-0000-0000819E0000}"/>
    <cellStyle name="Normal 39 2 10 7" xfId="40592" xr:uid="{00000000-0005-0000-0000-0000829E0000}"/>
    <cellStyle name="Normal 39 2 10 8" xfId="40593" xr:uid="{00000000-0005-0000-0000-0000839E0000}"/>
    <cellStyle name="Normal 39 2 10 9" xfId="40594" xr:uid="{00000000-0005-0000-0000-0000849E0000}"/>
    <cellStyle name="Normal 39 2 11" xfId="40595" xr:uid="{00000000-0005-0000-0000-0000859E0000}"/>
    <cellStyle name="Normal 39 2 11 2" xfId="40596" xr:uid="{00000000-0005-0000-0000-0000869E0000}"/>
    <cellStyle name="Normal 39 2 11 2 2" xfId="40597" xr:uid="{00000000-0005-0000-0000-0000879E0000}"/>
    <cellStyle name="Normal 39 2 11 2 2 2" xfId="40598" xr:uid="{00000000-0005-0000-0000-0000889E0000}"/>
    <cellStyle name="Normal 39 2 11 2 2 3" xfId="40599" xr:uid="{00000000-0005-0000-0000-0000899E0000}"/>
    <cellStyle name="Normal 39 2 11 2 2 4" xfId="40600" xr:uid="{00000000-0005-0000-0000-00008A9E0000}"/>
    <cellStyle name="Normal 39 2 11 2 2 5" xfId="40601" xr:uid="{00000000-0005-0000-0000-00008B9E0000}"/>
    <cellStyle name="Normal 39 2 11 2 2 6" xfId="40602" xr:uid="{00000000-0005-0000-0000-00008C9E0000}"/>
    <cellStyle name="Normal 39 2 11 2 3" xfId="40603" xr:uid="{00000000-0005-0000-0000-00008D9E0000}"/>
    <cellStyle name="Normal 39 2 11 2 4" xfId="40604" xr:uid="{00000000-0005-0000-0000-00008E9E0000}"/>
    <cellStyle name="Normal 39 2 11 2 5" xfId="40605" xr:uid="{00000000-0005-0000-0000-00008F9E0000}"/>
    <cellStyle name="Normal 39 2 11 2 6" xfId="40606" xr:uid="{00000000-0005-0000-0000-0000909E0000}"/>
    <cellStyle name="Normal 39 2 11 2 7" xfId="40607" xr:uid="{00000000-0005-0000-0000-0000919E0000}"/>
    <cellStyle name="Normal 39 2 11 3" xfId="40608" xr:uid="{00000000-0005-0000-0000-0000929E0000}"/>
    <cellStyle name="Normal 39 2 11 3 2" xfId="40609" xr:uid="{00000000-0005-0000-0000-0000939E0000}"/>
    <cellStyle name="Normal 39 2 11 3 3" xfId="40610" xr:uid="{00000000-0005-0000-0000-0000949E0000}"/>
    <cellStyle name="Normal 39 2 11 3 4" xfId="40611" xr:uid="{00000000-0005-0000-0000-0000959E0000}"/>
    <cellStyle name="Normal 39 2 11 3 5" xfId="40612" xr:uid="{00000000-0005-0000-0000-0000969E0000}"/>
    <cellStyle name="Normal 39 2 11 3 6" xfId="40613" xr:uid="{00000000-0005-0000-0000-0000979E0000}"/>
    <cellStyle name="Normal 39 2 11 4" xfId="40614" xr:uid="{00000000-0005-0000-0000-0000989E0000}"/>
    <cellStyle name="Normal 39 2 11 5" xfId="40615" xr:uid="{00000000-0005-0000-0000-0000999E0000}"/>
    <cellStyle name="Normal 39 2 11 6" xfId="40616" xr:uid="{00000000-0005-0000-0000-00009A9E0000}"/>
    <cellStyle name="Normal 39 2 11 7" xfId="40617" xr:uid="{00000000-0005-0000-0000-00009B9E0000}"/>
    <cellStyle name="Normal 39 2 11 8" xfId="40618" xr:uid="{00000000-0005-0000-0000-00009C9E0000}"/>
    <cellStyle name="Normal 39 2 12" xfId="40619" xr:uid="{00000000-0005-0000-0000-00009D9E0000}"/>
    <cellStyle name="Normal 39 2 12 2" xfId="40620" xr:uid="{00000000-0005-0000-0000-00009E9E0000}"/>
    <cellStyle name="Normal 39 2 12 2 2" xfId="40621" xr:uid="{00000000-0005-0000-0000-00009F9E0000}"/>
    <cellStyle name="Normal 39 2 12 2 3" xfId="40622" xr:uid="{00000000-0005-0000-0000-0000A09E0000}"/>
    <cellStyle name="Normal 39 2 12 2 4" xfId="40623" xr:uid="{00000000-0005-0000-0000-0000A19E0000}"/>
    <cellStyle name="Normal 39 2 12 2 5" xfId="40624" xr:uid="{00000000-0005-0000-0000-0000A29E0000}"/>
    <cellStyle name="Normal 39 2 12 2 6" xfId="40625" xr:uid="{00000000-0005-0000-0000-0000A39E0000}"/>
    <cellStyle name="Normal 39 2 12 3" xfId="40626" xr:uid="{00000000-0005-0000-0000-0000A49E0000}"/>
    <cellStyle name="Normal 39 2 12 4" xfId="40627" xr:uid="{00000000-0005-0000-0000-0000A59E0000}"/>
    <cellStyle name="Normal 39 2 12 5" xfId="40628" xr:uid="{00000000-0005-0000-0000-0000A69E0000}"/>
    <cellStyle name="Normal 39 2 12 6" xfId="40629" xr:uid="{00000000-0005-0000-0000-0000A79E0000}"/>
    <cellStyle name="Normal 39 2 12 7" xfId="40630" xr:uid="{00000000-0005-0000-0000-0000A89E0000}"/>
    <cellStyle name="Normal 39 2 13" xfId="40631" xr:uid="{00000000-0005-0000-0000-0000A99E0000}"/>
    <cellStyle name="Normal 39 2 13 2" xfId="40632" xr:uid="{00000000-0005-0000-0000-0000AA9E0000}"/>
    <cellStyle name="Normal 39 2 13 3" xfId="40633" xr:uid="{00000000-0005-0000-0000-0000AB9E0000}"/>
    <cellStyle name="Normal 39 2 13 4" xfId="40634" xr:uid="{00000000-0005-0000-0000-0000AC9E0000}"/>
    <cellStyle name="Normal 39 2 13 5" xfId="40635" xr:uid="{00000000-0005-0000-0000-0000AD9E0000}"/>
    <cellStyle name="Normal 39 2 13 6" xfId="40636" xr:uid="{00000000-0005-0000-0000-0000AE9E0000}"/>
    <cellStyle name="Normal 39 2 14" xfId="40637" xr:uid="{00000000-0005-0000-0000-0000AF9E0000}"/>
    <cellStyle name="Normal 39 2 15" xfId="40638" xr:uid="{00000000-0005-0000-0000-0000B09E0000}"/>
    <cellStyle name="Normal 39 2 16" xfId="40639" xr:uid="{00000000-0005-0000-0000-0000B19E0000}"/>
    <cellStyle name="Normal 39 2 17" xfId="40640" xr:uid="{00000000-0005-0000-0000-0000B29E0000}"/>
    <cellStyle name="Normal 39 2 18" xfId="40641" xr:uid="{00000000-0005-0000-0000-0000B39E0000}"/>
    <cellStyle name="Normal 39 2 2" xfId="40642" xr:uid="{00000000-0005-0000-0000-0000B49E0000}"/>
    <cellStyle name="Normal 39 2 2 10" xfId="40643" xr:uid="{00000000-0005-0000-0000-0000B59E0000}"/>
    <cellStyle name="Normal 39 2 2 10 2" xfId="40644" xr:uid="{00000000-0005-0000-0000-0000B69E0000}"/>
    <cellStyle name="Normal 39 2 2 10 3" xfId="40645" xr:uid="{00000000-0005-0000-0000-0000B79E0000}"/>
    <cellStyle name="Normal 39 2 2 10 4" xfId="40646" xr:uid="{00000000-0005-0000-0000-0000B89E0000}"/>
    <cellStyle name="Normal 39 2 2 10 5" xfId="40647" xr:uid="{00000000-0005-0000-0000-0000B99E0000}"/>
    <cellStyle name="Normal 39 2 2 10 6" xfId="40648" xr:uid="{00000000-0005-0000-0000-0000BA9E0000}"/>
    <cellStyle name="Normal 39 2 2 11" xfId="40649" xr:uid="{00000000-0005-0000-0000-0000BB9E0000}"/>
    <cellStyle name="Normal 39 2 2 12" xfId="40650" xr:uid="{00000000-0005-0000-0000-0000BC9E0000}"/>
    <cellStyle name="Normal 39 2 2 13" xfId="40651" xr:uid="{00000000-0005-0000-0000-0000BD9E0000}"/>
    <cellStyle name="Normal 39 2 2 14" xfId="40652" xr:uid="{00000000-0005-0000-0000-0000BE9E0000}"/>
    <cellStyle name="Normal 39 2 2 15" xfId="40653" xr:uid="{00000000-0005-0000-0000-0000BF9E0000}"/>
    <cellStyle name="Normal 39 2 2 2" xfId="40654" xr:uid="{00000000-0005-0000-0000-0000C09E0000}"/>
    <cellStyle name="Normal 39 2 2 2 10" xfId="40655" xr:uid="{00000000-0005-0000-0000-0000C19E0000}"/>
    <cellStyle name="Normal 39 2 2 2 11" xfId="40656" xr:uid="{00000000-0005-0000-0000-0000C29E0000}"/>
    <cellStyle name="Normal 39 2 2 2 12" xfId="40657" xr:uid="{00000000-0005-0000-0000-0000C39E0000}"/>
    <cellStyle name="Normal 39 2 2 2 13" xfId="40658" xr:uid="{00000000-0005-0000-0000-0000C49E0000}"/>
    <cellStyle name="Normal 39 2 2 2 14" xfId="40659" xr:uid="{00000000-0005-0000-0000-0000C59E0000}"/>
    <cellStyle name="Normal 39 2 2 2 2" xfId="40660" xr:uid="{00000000-0005-0000-0000-0000C69E0000}"/>
    <cellStyle name="Normal 39 2 2 2 2 2" xfId="40661" xr:uid="{00000000-0005-0000-0000-0000C79E0000}"/>
    <cellStyle name="Normal 39 2 2 2 2 2 2" xfId="40662" xr:uid="{00000000-0005-0000-0000-0000C89E0000}"/>
    <cellStyle name="Normal 39 2 2 2 2 2 2 2" xfId="40663" xr:uid="{00000000-0005-0000-0000-0000C99E0000}"/>
    <cellStyle name="Normal 39 2 2 2 2 2 2 2 2" xfId="40664" xr:uid="{00000000-0005-0000-0000-0000CA9E0000}"/>
    <cellStyle name="Normal 39 2 2 2 2 2 2 2 3" xfId="40665" xr:uid="{00000000-0005-0000-0000-0000CB9E0000}"/>
    <cellStyle name="Normal 39 2 2 2 2 2 2 2 4" xfId="40666" xr:uid="{00000000-0005-0000-0000-0000CC9E0000}"/>
    <cellStyle name="Normal 39 2 2 2 2 2 2 2 5" xfId="40667" xr:uid="{00000000-0005-0000-0000-0000CD9E0000}"/>
    <cellStyle name="Normal 39 2 2 2 2 2 2 2 6" xfId="40668" xr:uid="{00000000-0005-0000-0000-0000CE9E0000}"/>
    <cellStyle name="Normal 39 2 2 2 2 2 2 3" xfId="40669" xr:uid="{00000000-0005-0000-0000-0000CF9E0000}"/>
    <cellStyle name="Normal 39 2 2 2 2 2 2 4" xfId="40670" xr:uid="{00000000-0005-0000-0000-0000D09E0000}"/>
    <cellStyle name="Normal 39 2 2 2 2 2 2 5" xfId="40671" xr:uid="{00000000-0005-0000-0000-0000D19E0000}"/>
    <cellStyle name="Normal 39 2 2 2 2 2 2 6" xfId="40672" xr:uid="{00000000-0005-0000-0000-0000D29E0000}"/>
    <cellStyle name="Normal 39 2 2 2 2 2 2 7" xfId="40673" xr:uid="{00000000-0005-0000-0000-0000D39E0000}"/>
    <cellStyle name="Normal 39 2 2 2 2 2 3" xfId="40674" xr:uid="{00000000-0005-0000-0000-0000D49E0000}"/>
    <cellStyle name="Normal 39 2 2 2 2 2 3 2" xfId="40675" xr:uid="{00000000-0005-0000-0000-0000D59E0000}"/>
    <cellStyle name="Normal 39 2 2 2 2 2 3 3" xfId="40676" xr:uid="{00000000-0005-0000-0000-0000D69E0000}"/>
    <cellStyle name="Normal 39 2 2 2 2 2 3 4" xfId="40677" xr:uid="{00000000-0005-0000-0000-0000D79E0000}"/>
    <cellStyle name="Normal 39 2 2 2 2 2 3 5" xfId="40678" xr:uid="{00000000-0005-0000-0000-0000D89E0000}"/>
    <cellStyle name="Normal 39 2 2 2 2 2 3 6" xfId="40679" xr:uid="{00000000-0005-0000-0000-0000D99E0000}"/>
    <cellStyle name="Normal 39 2 2 2 2 2 4" xfId="40680" xr:uid="{00000000-0005-0000-0000-0000DA9E0000}"/>
    <cellStyle name="Normal 39 2 2 2 2 2 5" xfId="40681" xr:uid="{00000000-0005-0000-0000-0000DB9E0000}"/>
    <cellStyle name="Normal 39 2 2 2 2 2 6" xfId="40682" xr:uid="{00000000-0005-0000-0000-0000DC9E0000}"/>
    <cellStyle name="Normal 39 2 2 2 2 2 7" xfId="40683" xr:uid="{00000000-0005-0000-0000-0000DD9E0000}"/>
    <cellStyle name="Normal 39 2 2 2 2 2 8" xfId="40684" xr:uid="{00000000-0005-0000-0000-0000DE9E0000}"/>
    <cellStyle name="Normal 39 2 2 2 2 3" xfId="40685" xr:uid="{00000000-0005-0000-0000-0000DF9E0000}"/>
    <cellStyle name="Normal 39 2 2 2 2 3 2" xfId="40686" xr:uid="{00000000-0005-0000-0000-0000E09E0000}"/>
    <cellStyle name="Normal 39 2 2 2 2 3 2 2" xfId="40687" xr:uid="{00000000-0005-0000-0000-0000E19E0000}"/>
    <cellStyle name="Normal 39 2 2 2 2 3 2 3" xfId="40688" xr:uid="{00000000-0005-0000-0000-0000E29E0000}"/>
    <cellStyle name="Normal 39 2 2 2 2 3 2 4" xfId="40689" xr:uid="{00000000-0005-0000-0000-0000E39E0000}"/>
    <cellStyle name="Normal 39 2 2 2 2 3 2 5" xfId="40690" xr:uid="{00000000-0005-0000-0000-0000E49E0000}"/>
    <cellStyle name="Normal 39 2 2 2 2 3 2 6" xfId="40691" xr:uid="{00000000-0005-0000-0000-0000E59E0000}"/>
    <cellStyle name="Normal 39 2 2 2 2 3 3" xfId="40692" xr:uid="{00000000-0005-0000-0000-0000E69E0000}"/>
    <cellStyle name="Normal 39 2 2 2 2 3 4" xfId="40693" xr:uid="{00000000-0005-0000-0000-0000E79E0000}"/>
    <cellStyle name="Normal 39 2 2 2 2 3 5" xfId="40694" xr:uid="{00000000-0005-0000-0000-0000E89E0000}"/>
    <cellStyle name="Normal 39 2 2 2 2 3 6" xfId="40695" xr:uid="{00000000-0005-0000-0000-0000E99E0000}"/>
    <cellStyle name="Normal 39 2 2 2 2 3 7" xfId="40696" xr:uid="{00000000-0005-0000-0000-0000EA9E0000}"/>
    <cellStyle name="Normal 39 2 2 2 2 4" xfId="40697" xr:uid="{00000000-0005-0000-0000-0000EB9E0000}"/>
    <cellStyle name="Normal 39 2 2 2 2 4 2" xfId="40698" xr:uid="{00000000-0005-0000-0000-0000EC9E0000}"/>
    <cellStyle name="Normal 39 2 2 2 2 4 3" xfId="40699" xr:uid="{00000000-0005-0000-0000-0000ED9E0000}"/>
    <cellStyle name="Normal 39 2 2 2 2 4 4" xfId="40700" xr:uid="{00000000-0005-0000-0000-0000EE9E0000}"/>
    <cellStyle name="Normal 39 2 2 2 2 4 5" xfId="40701" xr:uid="{00000000-0005-0000-0000-0000EF9E0000}"/>
    <cellStyle name="Normal 39 2 2 2 2 4 6" xfId="40702" xr:uid="{00000000-0005-0000-0000-0000F09E0000}"/>
    <cellStyle name="Normal 39 2 2 2 2 5" xfId="40703" xr:uid="{00000000-0005-0000-0000-0000F19E0000}"/>
    <cellStyle name="Normal 39 2 2 2 2 6" xfId="40704" xr:uid="{00000000-0005-0000-0000-0000F29E0000}"/>
    <cellStyle name="Normal 39 2 2 2 2 7" xfId="40705" xr:uid="{00000000-0005-0000-0000-0000F39E0000}"/>
    <cellStyle name="Normal 39 2 2 2 2 8" xfId="40706" xr:uid="{00000000-0005-0000-0000-0000F49E0000}"/>
    <cellStyle name="Normal 39 2 2 2 2 9" xfId="40707" xr:uid="{00000000-0005-0000-0000-0000F59E0000}"/>
    <cellStyle name="Normal 39 2 2 2 3" xfId="40708" xr:uid="{00000000-0005-0000-0000-0000F69E0000}"/>
    <cellStyle name="Normal 39 2 2 2 3 2" xfId="40709" xr:uid="{00000000-0005-0000-0000-0000F79E0000}"/>
    <cellStyle name="Normal 39 2 2 2 3 2 2" xfId="40710" xr:uid="{00000000-0005-0000-0000-0000F89E0000}"/>
    <cellStyle name="Normal 39 2 2 2 3 2 2 2" xfId="40711" xr:uid="{00000000-0005-0000-0000-0000F99E0000}"/>
    <cellStyle name="Normal 39 2 2 2 3 2 2 2 2" xfId="40712" xr:uid="{00000000-0005-0000-0000-0000FA9E0000}"/>
    <cellStyle name="Normal 39 2 2 2 3 2 2 2 3" xfId="40713" xr:uid="{00000000-0005-0000-0000-0000FB9E0000}"/>
    <cellStyle name="Normal 39 2 2 2 3 2 2 2 4" xfId="40714" xr:uid="{00000000-0005-0000-0000-0000FC9E0000}"/>
    <cellStyle name="Normal 39 2 2 2 3 2 2 2 5" xfId="40715" xr:uid="{00000000-0005-0000-0000-0000FD9E0000}"/>
    <cellStyle name="Normal 39 2 2 2 3 2 2 2 6" xfId="40716" xr:uid="{00000000-0005-0000-0000-0000FE9E0000}"/>
    <cellStyle name="Normal 39 2 2 2 3 2 2 3" xfId="40717" xr:uid="{00000000-0005-0000-0000-0000FF9E0000}"/>
    <cellStyle name="Normal 39 2 2 2 3 2 2 4" xfId="40718" xr:uid="{00000000-0005-0000-0000-0000009F0000}"/>
    <cellStyle name="Normal 39 2 2 2 3 2 2 5" xfId="40719" xr:uid="{00000000-0005-0000-0000-0000019F0000}"/>
    <cellStyle name="Normal 39 2 2 2 3 2 2 6" xfId="40720" xr:uid="{00000000-0005-0000-0000-0000029F0000}"/>
    <cellStyle name="Normal 39 2 2 2 3 2 2 7" xfId="40721" xr:uid="{00000000-0005-0000-0000-0000039F0000}"/>
    <cellStyle name="Normal 39 2 2 2 3 2 3" xfId="40722" xr:uid="{00000000-0005-0000-0000-0000049F0000}"/>
    <cellStyle name="Normal 39 2 2 2 3 2 3 2" xfId="40723" xr:uid="{00000000-0005-0000-0000-0000059F0000}"/>
    <cellStyle name="Normal 39 2 2 2 3 2 3 3" xfId="40724" xr:uid="{00000000-0005-0000-0000-0000069F0000}"/>
    <cellStyle name="Normal 39 2 2 2 3 2 3 4" xfId="40725" xr:uid="{00000000-0005-0000-0000-0000079F0000}"/>
    <cellStyle name="Normal 39 2 2 2 3 2 3 5" xfId="40726" xr:uid="{00000000-0005-0000-0000-0000089F0000}"/>
    <cellStyle name="Normal 39 2 2 2 3 2 3 6" xfId="40727" xr:uid="{00000000-0005-0000-0000-0000099F0000}"/>
    <cellStyle name="Normal 39 2 2 2 3 2 4" xfId="40728" xr:uid="{00000000-0005-0000-0000-00000A9F0000}"/>
    <cellStyle name="Normal 39 2 2 2 3 2 5" xfId="40729" xr:uid="{00000000-0005-0000-0000-00000B9F0000}"/>
    <cellStyle name="Normal 39 2 2 2 3 2 6" xfId="40730" xr:uid="{00000000-0005-0000-0000-00000C9F0000}"/>
    <cellStyle name="Normal 39 2 2 2 3 2 7" xfId="40731" xr:uid="{00000000-0005-0000-0000-00000D9F0000}"/>
    <cellStyle name="Normal 39 2 2 2 3 2 8" xfId="40732" xr:uid="{00000000-0005-0000-0000-00000E9F0000}"/>
    <cellStyle name="Normal 39 2 2 2 3 3" xfId="40733" xr:uid="{00000000-0005-0000-0000-00000F9F0000}"/>
    <cellStyle name="Normal 39 2 2 2 3 3 2" xfId="40734" xr:uid="{00000000-0005-0000-0000-0000109F0000}"/>
    <cellStyle name="Normal 39 2 2 2 3 3 2 2" xfId="40735" xr:uid="{00000000-0005-0000-0000-0000119F0000}"/>
    <cellStyle name="Normal 39 2 2 2 3 3 2 3" xfId="40736" xr:uid="{00000000-0005-0000-0000-0000129F0000}"/>
    <cellStyle name="Normal 39 2 2 2 3 3 2 4" xfId="40737" xr:uid="{00000000-0005-0000-0000-0000139F0000}"/>
    <cellStyle name="Normal 39 2 2 2 3 3 2 5" xfId="40738" xr:uid="{00000000-0005-0000-0000-0000149F0000}"/>
    <cellStyle name="Normal 39 2 2 2 3 3 2 6" xfId="40739" xr:uid="{00000000-0005-0000-0000-0000159F0000}"/>
    <cellStyle name="Normal 39 2 2 2 3 3 3" xfId="40740" xr:uid="{00000000-0005-0000-0000-0000169F0000}"/>
    <cellStyle name="Normal 39 2 2 2 3 3 4" xfId="40741" xr:uid="{00000000-0005-0000-0000-0000179F0000}"/>
    <cellStyle name="Normal 39 2 2 2 3 3 5" xfId="40742" xr:uid="{00000000-0005-0000-0000-0000189F0000}"/>
    <cellStyle name="Normal 39 2 2 2 3 3 6" xfId="40743" xr:uid="{00000000-0005-0000-0000-0000199F0000}"/>
    <cellStyle name="Normal 39 2 2 2 3 3 7" xfId="40744" xr:uid="{00000000-0005-0000-0000-00001A9F0000}"/>
    <cellStyle name="Normal 39 2 2 2 3 4" xfId="40745" xr:uid="{00000000-0005-0000-0000-00001B9F0000}"/>
    <cellStyle name="Normal 39 2 2 2 3 4 2" xfId="40746" xr:uid="{00000000-0005-0000-0000-00001C9F0000}"/>
    <cellStyle name="Normal 39 2 2 2 3 4 3" xfId="40747" xr:uid="{00000000-0005-0000-0000-00001D9F0000}"/>
    <cellStyle name="Normal 39 2 2 2 3 4 4" xfId="40748" xr:uid="{00000000-0005-0000-0000-00001E9F0000}"/>
    <cellStyle name="Normal 39 2 2 2 3 4 5" xfId="40749" xr:uid="{00000000-0005-0000-0000-00001F9F0000}"/>
    <cellStyle name="Normal 39 2 2 2 3 4 6" xfId="40750" xr:uid="{00000000-0005-0000-0000-0000209F0000}"/>
    <cellStyle name="Normal 39 2 2 2 3 5" xfId="40751" xr:uid="{00000000-0005-0000-0000-0000219F0000}"/>
    <cellStyle name="Normal 39 2 2 2 3 6" xfId="40752" xr:uid="{00000000-0005-0000-0000-0000229F0000}"/>
    <cellStyle name="Normal 39 2 2 2 3 7" xfId="40753" xr:uid="{00000000-0005-0000-0000-0000239F0000}"/>
    <cellStyle name="Normal 39 2 2 2 3 8" xfId="40754" xr:uid="{00000000-0005-0000-0000-0000249F0000}"/>
    <cellStyle name="Normal 39 2 2 2 3 9" xfId="40755" xr:uid="{00000000-0005-0000-0000-0000259F0000}"/>
    <cellStyle name="Normal 39 2 2 2 4" xfId="40756" xr:uid="{00000000-0005-0000-0000-0000269F0000}"/>
    <cellStyle name="Normal 39 2 2 2 4 2" xfId="40757" xr:uid="{00000000-0005-0000-0000-0000279F0000}"/>
    <cellStyle name="Normal 39 2 2 2 4 2 2" xfId="40758" xr:uid="{00000000-0005-0000-0000-0000289F0000}"/>
    <cellStyle name="Normal 39 2 2 2 4 2 2 2" xfId="40759" xr:uid="{00000000-0005-0000-0000-0000299F0000}"/>
    <cellStyle name="Normal 39 2 2 2 4 2 2 2 2" xfId="40760" xr:uid="{00000000-0005-0000-0000-00002A9F0000}"/>
    <cellStyle name="Normal 39 2 2 2 4 2 2 2 3" xfId="40761" xr:uid="{00000000-0005-0000-0000-00002B9F0000}"/>
    <cellStyle name="Normal 39 2 2 2 4 2 2 2 4" xfId="40762" xr:uid="{00000000-0005-0000-0000-00002C9F0000}"/>
    <cellStyle name="Normal 39 2 2 2 4 2 2 2 5" xfId="40763" xr:uid="{00000000-0005-0000-0000-00002D9F0000}"/>
    <cellStyle name="Normal 39 2 2 2 4 2 2 2 6" xfId="40764" xr:uid="{00000000-0005-0000-0000-00002E9F0000}"/>
    <cellStyle name="Normal 39 2 2 2 4 2 2 3" xfId="40765" xr:uid="{00000000-0005-0000-0000-00002F9F0000}"/>
    <cellStyle name="Normal 39 2 2 2 4 2 2 4" xfId="40766" xr:uid="{00000000-0005-0000-0000-0000309F0000}"/>
    <cellStyle name="Normal 39 2 2 2 4 2 2 5" xfId="40767" xr:uid="{00000000-0005-0000-0000-0000319F0000}"/>
    <cellStyle name="Normal 39 2 2 2 4 2 2 6" xfId="40768" xr:uid="{00000000-0005-0000-0000-0000329F0000}"/>
    <cellStyle name="Normal 39 2 2 2 4 2 2 7" xfId="40769" xr:uid="{00000000-0005-0000-0000-0000339F0000}"/>
    <cellStyle name="Normal 39 2 2 2 4 2 3" xfId="40770" xr:uid="{00000000-0005-0000-0000-0000349F0000}"/>
    <cellStyle name="Normal 39 2 2 2 4 2 3 2" xfId="40771" xr:uid="{00000000-0005-0000-0000-0000359F0000}"/>
    <cellStyle name="Normal 39 2 2 2 4 2 3 3" xfId="40772" xr:uid="{00000000-0005-0000-0000-0000369F0000}"/>
    <cellStyle name="Normal 39 2 2 2 4 2 3 4" xfId="40773" xr:uid="{00000000-0005-0000-0000-0000379F0000}"/>
    <cellStyle name="Normal 39 2 2 2 4 2 3 5" xfId="40774" xr:uid="{00000000-0005-0000-0000-0000389F0000}"/>
    <cellStyle name="Normal 39 2 2 2 4 2 3 6" xfId="40775" xr:uid="{00000000-0005-0000-0000-0000399F0000}"/>
    <cellStyle name="Normal 39 2 2 2 4 2 4" xfId="40776" xr:uid="{00000000-0005-0000-0000-00003A9F0000}"/>
    <cellStyle name="Normal 39 2 2 2 4 2 5" xfId="40777" xr:uid="{00000000-0005-0000-0000-00003B9F0000}"/>
    <cellStyle name="Normal 39 2 2 2 4 2 6" xfId="40778" xr:uid="{00000000-0005-0000-0000-00003C9F0000}"/>
    <cellStyle name="Normal 39 2 2 2 4 2 7" xfId="40779" xr:uid="{00000000-0005-0000-0000-00003D9F0000}"/>
    <cellStyle name="Normal 39 2 2 2 4 2 8" xfId="40780" xr:uid="{00000000-0005-0000-0000-00003E9F0000}"/>
    <cellStyle name="Normal 39 2 2 2 4 3" xfId="40781" xr:uid="{00000000-0005-0000-0000-00003F9F0000}"/>
    <cellStyle name="Normal 39 2 2 2 4 3 2" xfId="40782" xr:uid="{00000000-0005-0000-0000-0000409F0000}"/>
    <cellStyle name="Normal 39 2 2 2 4 3 2 2" xfId="40783" xr:uid="{00000000-0005-0000-0000-0000419F0000}"/>
    <cellStyle name="Normal 39 2 2 2 4 3 2 3" xfId="40784" xr:uid="{00000000-0005-0000-0000-0000429F0000}"/>
    <cellStyle name="Normal 39 2 2 2 4 3 2 4" xfId="40785" xr:uid="{00000000-0005-0000-0000-0000439F0000}"/>
    <cellStyle name="Normal 39 2 2 2 4 3 2 5" xfId="40786" xr:uid="{00000000-0005-0000-0000-0000449F0000}"/>
    <cellStyle name="Normal 39 2 2 2 4 3 2 6" xfId="40787" xr:uid="{00000000-0005-0000-0000-0000459F0000}"/>
    <cellStyle name="Normal 39 2 2 2 4 3 3" xfId="40788" xr:uid="{00000000-0005-0000-0000-0000469F0000}"/>
    <cellStyle name="Normal 39 2 2 2 4 3 4" xfId="40789" xr:uid="{00000000-0005-0000-0000-0000479F0000}"/>
    <cellStyle name="Normal 39 2 2 2 4 3 5" xfId="40790" xr:uid="{00000000-0005-0000-0000-0000489F0000}"/>
    <cellStyle name="Normal 39 2 2 2 4 3 6" xfId="40791" xr:uid="{00000000-0005-0000-0000-0000499F0000}"/>
    <cellStyle name="Normal 39 2 2 2 4 3 7" xfId="40792" xr:uid="{00000000-0005-0000-0000-00004A9F0000}"/>
    <cellStyle name="Normal 39 2 2 2 4 4" xfId="40793" xr:uid="{00000000-0005-0000-0000-00004B9F0000}"/>
    <cellStyle name="Normal 39 2 2 2 4 4 2" xfId="40794" xr:uid="{00000000-0005-0000-0000-00004C9F0000}"/>
    <cellStyle name="Normal 39 2 2 2 4 4 3" xfId="40795" xr:uid="{00000000-0005-0000-0000-00004D9F0000}"/>
    <cellStyle name="Normal 39 2 2 2 4 4 4" xfId="40796" xr:uid="{00000000-0005-0000-0000-00004E9F0000}"/>
    <cellStyle name="Normal 39 2 2 2 4 4 5" xfId="40797" xr:uid="{00000000-0005-0000-0000-00004F9F0000}"/>
    <cellStyle name="Normal 39 2 2 2 4 4 6" xfId="40798" xr:uid="{00000000-0005-0000-0000-0000509F0000}"/>
    <cellStyle name="Normal 39 2 2 2 4 5" xfId="40799" xr:uid="{00000000-0005-0000-0000-0000519F0000}"/>
    <cellStyle name="Normal 39 2 2 2 4 6" xfId="40800" xr:uid="{00000000-0005-0000-0000-0000529F0000}"/>
    <cellStyle name="Normal 39 2 2 2 4 7" xfId="40801" xr:uid="{00000000-0005-0000-0000-0000539F0000}"/>
    <cellStyle name="Normal 39 2 2 2 4 8" xfId="40802" xr:uid="{00000000-0005-0000-0000-0000549F0000}"/>
    <cellStyle name="Normal 39 2 2 2 4 9" xfId="40803" xr:uid="{00000000-0005-0000-0000-0000559F0000}"/>
    <cellStyle name="Normal 39 2 2 2 5" xfId="40804" xr:uid="{00000000-0005-0000-0000-0000569F0000}"/>
    <cellStyle name="Normal 39 2 2 2 5 2" xfId="40805" xr:uid="{00000000-0005-0000-0000-0000579F0000}"/>
    <cellStyle name="Normal 39 2 2 2 5 2 2" xfId="40806" xr:uid="{00000000-0005-0000-0000-0000589F0000}"/>
    <cellStyle name="Normal 39 2 2 2 5 2 2 2" xfId="40807" xr:uid="{00000000-0005-0000-0000-0000599F0000}"/>
    <cellStyle name="Normal 39 2 2 2 5 2 2 2 2" xfId="40808" xr:uid="{00000000-0005-0000-0000-00005A9F0000}"/>
    <cellStyle name="Normal 39 2 2 2 5 2 2 2 3" xfId="40809" xr:uid="{00000000-0005-0000-0000-00005B9F0000}"/>
    <cellStyle name="Normal 39 2 2 2 5 2 2 2 4" xfId="40810" xr:uid="{00000000-0005-0000-0000-00005C9F0000}"/>
    <cellStyle name="Normal 39 2 2 2 5 2 2 2 5" xfId="40811" xr:uid="{00000000-0005-0000-0000-00005D9F0000}"/>
    <cellStyle name="Normal 39 2 2 2 5 2 2 2 6" xfId="40812" xr:uid="{00000000-0005-0000-0000-00005E9F0000}"/>
    <cellStyle name="Normal 39 2 2 2 5 2 2 3" xfId="40813" xr:uid="{00000000-0005-0000-0000-00005F9F0000}"/>
    <cellStyle name="Normal 39 2 2 2 5 2 2 4" xfId="40814" xr:uid="{00000000-0005-0000-0000-0000609F0000}"/>
    <cellStyle name="Normal 39 2 2 2 5 2 2 5" xfId="40815" xr:uid="{00000000-0005-0000-0000-0000619F0000}"/>
    <cellStyle name="Normal 39 2 2 2 5 2 2 6" xfId="40816" xr:uid="{00000000-0005-0000-0000-0000629F0000}"/>
    <cellStyle name="Normal 39 2 2 2 5 2 2 7" xfId="40817" xr:uid="{00000000-0005-0000-0000-0000639F0000}"/>
    <cellStyle name="Normal 39 2 2 2 5 2 3" xfId="40818" xr:uid="{00000000-0005-0000-0000-0000649F0000}"/>
    <cellStyle name="Normal 39 2 2 2 5 2 3 2" xfId="40819" xr:uid="{00000000-0005-0000-0000-0000659F0000}"/>
    <cellStyle name="Normal 39 2 2 2 5 2 3 3" xfId="40820" xr:uid="{00000000-0005-0000-0000-0000669F0000}"/>
    <cellStyle name="Normal 39 2 2 2 5 2 3 4" xfId="40821" xr:uid="{00000000-0005-0000-0000-0000679F0000}"/>
    <cellStyle name="Normal 39 2 2 2 5 2 3 5" xfId="40822" xr:uid="{00000000-0005-0000-0000-0000689F0000}"/>
    <cellStyle name="Normal 39 2 2 2 5 2 3 6" xfId="40823" xr:uid="{00000000-0005-0000-0000-0000699F0000}"/>
    <cellStyle name="Normal 39 2 2 2 5 2 4" xfId="40824" xr:uid="{00000000-0005-0000-0000-00006A9F0000}"/>
    <cellStyle name="Normal 39 2 2 2 5 2 5" xfId="40825" xr:uid="{00000000-0005-0000-0000-00006B9F0000}"/>
    <cellStyle name="Normal 39 2 2 2 5 2 6" xfId="40826" xr:uid="{00000000-0005-0000-0000-00006C9F0000}"/>
    <cellStyle name="Normal 39 2 2 2 5 2 7" xfId="40827" xr:uid="{00000000-0005-0000-0000-00006D9F0000}"/>
    <cellStyle name="Normal 39 2 2 2 5 2 8" xfId="40828" xr:uid="{00000000-0005-0000-0000-00006E9F0000}"/>
    <cellStyle name="Normal 39 2 2 2 5 3" xfId="40829" xr:uid="{00000000-0005-0000-0000-00006F9F0000}"/>
    <cellStyle name="Normal 39 2 2 2 5 3 2" xfId="40830" xr:uid="{00000000-0005-0000-0000-0000709F0000}"/>
    <cellStyle name="Normal 39 2 2 2 5 3 2 2" xfId="40831" xr:uid="{00000000-0005-0000-0000-0000719F0000}"/>
    <cellStyle name="Normal 39 2 2 2 5 3 2 3" xfId="40832" xr:uid="{00000000-0005-0000-0000-0000729F0000}"/>
    <cellStyle name="Normal 39 2 2 2 5 3 2 4" xfId="40833" xr:uid="{00000000-0005-0000-0000-0000739F0000}"/>
    <cellStyle name="Normal 39 2 2 2 5 3 2 5" xfId="40834" xr:uid="{00000000-0005-0000-0000-0000749F0000}"/>
    <cellStyle name="Normal 39 2 2 2 5 3 2 6" xfId="40835" xr:uid="{00000000-0005-0000-0000-0000759F0000}"/>
    <cellStyle name="Normal 39 2 2 2 5 3 3" xfId="40836" xr:uid="{00000000-0005-0000-0000-0000769F0000}"/>
    <cellStyle name="Normal 39 2 2 2 5 3 4" xfId="40837" xr:uid="{00000000-0005-0000-0000-0000779F0000}"/>
    <cellStyle name="Normal 39 2 2 2 5 3 5" xfId="40838" xr:uid="{00000000-0005-0000-0000-0000789F0000}"/>
    <cellStyle name="Normal 39 2 2 2 5 3 6" xfId="40839" xr:uid="{00000000-0005-0000-0000-0000799F0000}"/>
    <cellStyle name="Normal 39 2 2 2 5 3 7" xfId="40840" xr:uid="{00000000-0005-0000-0000-00007A9F0000}"/>
    <cellStyle name="Normal 39 2 2 2 5 4" xfId="40841" xr:uid="{00000000-0005-0000-0000-00007B9F0000}"/>
    <cellStyle name="Normal 39 2 2 2 5 4 2" xfId="40842" xr:uid="{00000000-0005-0000-0000-00007C9F0000}"/>
    <cellStyle name="Normal 39 2 2 2 5 4 3" xfId="40843" xr:uid="{00000000-0005-0000-0000-00007D9F0000}"/>
    <cellStyle name="Normal 39 2 2 2 5 4 4" xfId="40844" xr:uid="{00000000-0005-0000-0000-00007E9F0000}"/>
    <cellStyle name="Normal 39 2 2 2 5 4 5" xfId="40845" xr:uid="{00000000-0005-0000-0000-00007F9F0000}"/>
    <cellStyle name="Normal 39 2 2 2 5 4 6" xfId="40846" xr:uid="{00000000-0005-0000-0000-0000809F0000}"/>
    <cellStyle name="Normal 39 2 2 2 5 5" xfId="40847" xr:uid="{00000000-0005-0000-0000-0000819F0000}"/>
    <cellStyle name="Normal 39 2 2 2 5 6" xfId="40848" xr:uid="{00000000-0005-0000-0000-0000829F0000}"/>
    <cellStyle name="Normal 39 2 2 2 5 7" xfId="40849" xr:uid="{00000000-0005-0000-0000-0000839F0000}"/>
    <cellStyle name="Normal 39 2 2 2 5 8" xfId="40850" xr:uid="{00000000-0005-0000-0000-0000849F0000}"/>
    <cellStyle name="Normal 39 2 2 2 5 9" xfId="40851" xr:uid="{00000000-0005-0000-0000-0000859F0000}"/>
    <cellStyle name="Normal 39 2 2 2 6" xfId="40852" xr:uid="{00000000-0005-0000-0000-0000869F0000}"/>
    <cellStyle name="Normal 39 2 2 2 6 2" xfId="40853" xr:uid="{00000000-0005-0000-0000-0000879F0000}"/>
    <cellStyle name="Normal 39 2 2 2 6 2 2" xfId="40854" xr:uid="{00000000-0005-0000-0000-0000889F0000}"/>
    <cellStyle name="Normal 39 2 2 2 6 2 2 2" xfId="40855" xr:uid="{00000000-0005-0000-0000-0000899F0000}"/>
    <cellStyle name="Normal 39 2 2 2 6 2 2 2 2" xfId="40856" xr:uid="{00000000-0005-0000-0000-00008A9F0000}"/>
    <cellStyle name="Normal 39 2 2 2 6 2 2 2 3" xfId="40857" xr:uid="{00000000-0005-0000-0000-00008B9F0000}"/>
    <cellStyle name="Normal 39 2 2 2 6 2 2 2 4" xfId="40858" xr:uid="{00000000-0005-0000-0000-00008C9F0000}"/>
    <cellStyle name="Normal 39 2 2 2 6 2 2 2 5" xfId="40859" xr:uid="{00000000-0005-0000-0000-00008D9F0000}"/>
    <cellStyle name="Normal 39 2 2 2 6 2 2 2 6" xfId="40860" xr:uid="{00000000-0005-0000-0000-00008E9F0000}"/>
    <cellStyle name="Normal 39 2 2 2 6 2 2 3" xfId="40861" xr:uid="{00000000-0005-0000-0000-00008F9F0000}"/>
    <cellStyle name="Normal 39 2 2 2 6 2 2 4" xfId="40862" xr:uid="{00000000-0005-0000-0000-0000909F0000}"/>
    <cellStyle name="Normal 39 2 2 2 6 2 2 5" xfId="40863" xr:uid="{00000000-0005-0000-0000-0000919F0000}"/>
    <cellStyle name="Normal 39 2 2 2 6 2 2 6" xfId="40864" xr:uid="{00000000-0005-0000-0000-0000929F0000}"/>
    <cellStyle name="Normal 39 2 2 2 6 2 2 7" xfId="40865" xr:uid="{00000000-0005-0000-0000-0000939F0000}"/>
    <cellStyle name="Normal 39 2 2 2 6 2 3" xfId="40866" xr:uid="{00000000-0005-0000-0000-0000949F0000}"/>
    <cellStyle name="Normal 39 2 2 2 6 2 3 2" xfId="40867" xr:uid="{00000000-0005-0000-0000-0000959F0000}"/>
    <cellStyle name="Normal 39 2 2 2 6 2 3 3" xfId="40868" xr:uid="{00000000-0005-0000-0000-0000969F0000}"/>
    <cellStyle name="Normal 39 2 2 2 6 2 3 4" xfId="40869" xr:uid="{00000000-0005-0000-0000-0000979F0000}"/>
    <cellStyle name="Normal 39 2 2 2 6 2 3 5" xfId="40870" xr:uid="{00000000-0005-0000-0000-0000989F0000}"/>
    <cellStyle name="Normal 39 2 2 2 6 2 3 6" xfId="40871" xr:uid="{00000000-0005-0000-0000-0000999F0000}"/>
    <cellStyle name="Normal 39 2 2 2 6 2 4" xfId="40872" xr:uid="{00000000-0005-0000-0000-00009A9F0000}"/>
    <cellStyle name="Normal 39 2 2 2 6 2 5" xfId="40873" xr:uid="{00000000-0005-0000-0000-00009B9F0000}"/>
    <cellStyle name="Normal 39 2 2 2 6 2 6" xfId="40874" xr:uid="{00000000-0005-0000-0000-00009C9F0000}"/>
    <cellStyle name="Normal 39 2 2 2 6 2 7" xfId="40875" xr:uid="{00000000-0005-0000-0000-00009D9F0000}"/>
    <cellStyle name="Normal 39 2 2 2 6 2 8" xfId="40876" xr:uid="{00000000-0005-0000-0000-00009E9F0000}"/>
    <cellStyle name="Normal 39 2 2 2 6 3" xfId="40877" xr:uid="{00000000-0005-0000-0000-00009F9F0000}"/>
    <cellStyle name="Normal 39 2 2 2 6 3 2" xfId="40878" xr:uid="{00000000-0005-0000-0000-0000A09F0000}"/>
    <cellStyle name="Normal 39 2 2 2 6 3 2 2" xfId="40879" xr:uid="{00000000-0005-0000-0000-0000A19F0000}"/>
    <cellStyle name="Normal 39 2 2 2 6 3 2 3" xfId="40880" xr:uid="{00000000-0005-0000-0000-0000A29F0000}"/>
    <cellStyle name="Normal 39 2 2 2 6 3 2 4" xfId="40881" xr:uid="{00000000-0005-0000-0000-0000A39F0000}"/>
    <cellStyle name="Normal 39 2 2 2 6 3 2 5" xfId="40882" xr:uid="{00000000-0005-0000-0000-0000A49F0000}"/>
    <cellStyle name="Normal 39 2 2 2 6 3 2 6" xfId="40883" xr:uid="{00000000-0005-0000-0000-0000A59F0000}"/>
    <cellStyle name="Normal 39 2 2 2 6 3 3" xfId="40884" xr:uid="{00000000-0005-0000-0000-0000A69F0000}"/>
    <cellStyle name="Normal 39 2 2 2 6 3 4" xfId="40885" xr:uid="{00000000-0005-0000-0000-0000A79F0000}"/>
    <cellStyle name="Normal 39 2 2 2 6 3 5" xfId="40886" xr:uid="{00000000-0005-0000-0000-0000A89F0000}"/>
    <cellStyle name="Normal 39 2 2 2 6 3 6" xfId="40887" xr:uid="{00000000-0005-0000-0000-0000A99F0000}"/>
    <cellStyle name="Normal 39 2 2 2 6 3 7" xfId="40888" xr:uid="{00000000-0005-0000-0000-0000AA9F0000}"/>
    <cellStyle name="Normal 39 2 2 2 6 4" xfId="40889" xr:uid="{00000000-0005-0000-0000-0000AB9F0000}"/>
    <cellStyle name="Normal 39 2 2 2 6 4 2" xfId="40890" xr:uid="{00000000-0005-0000-0000-0000AC9F0000}"/>
    <cellStyle name="Normal 39 2 2 2 6 4 3" xfId="40891" xr:uid="{00000000-0005-0000-0000-0000AD9F0000}"/>
    <cellStyle name="Normal 39 2 2 2 6 4 4" xfId="40892" xr:uid="{00000000-0005-0000-0000-0000AE9F0000}"/>
    <cellStyle name="Normal 39 2 2 2 6 4 5" xfId="40893" xr:uid="{00000000-0005-0000-0000-0000AF9F0000}"/>
    <cellStyle name="Normal 39 2 2 2 6 4 6" xfId="40894" xr:uid="{00000000-0005-0000-0000-0000B09F0000}"/>
    <cellStyle name="Normal 39 2 2 2 6 5" xfId="40895" xr:uid="{00000000-0005-0000-0000-0000B19F0000}"/>
    <cellStyle name="Normal 39 2 2 2 6 6" xfId="40896" xr:uid="{00000000-0005-0000-0000-0000B29F0000}"/>
    <cellStyle name="Normal 39 2 2 2 6 7" xfId="40897" xr:uid="{00000000-0005-0000-0000-0000B39F0000}"/>
    <cellStyle name="Normal 39 2 2 2 6 8" xfId="40898" xr:uid="{00000000-0005-0000-0000-0000B49F0000}"/>
    <cellStyle name="Normal 39 2 2 2 6 9" xfId="40899" xr:uid="{00000000-0005-0000-0000-0000B59F0000}"/>
    <cellStyle name="Normal 39 2 2 2 7" xfId="40900" xr:uid="{00000000-0005-0000-0000-0000B69F0000}"/>
    <cellStyle name="Normal 39 2 2 2 7 2" xfId="40901" xr:uid="{00000000-0005-0000-0000-0000B79F0000}"/>
    <cellStyle name="Normal 39 2 2 2 7 2 2" xfId="40902" xr:uid="{00000000-0005-0000-0000-0000B89F0000}"/>
    <cellStyle name="Normal 39 2 2 2 7 2 2 2" xfId="40903" xr:uid="{00000000-0005-0000-0000-0000B99F0000}"/>
    <cellStyle name="Normal 39 2 2 2 7 2 2 3" xfId="40904" xr:uid="{00000000-0005-0000-0000-0000BA9F0000}"/>
    <cellStyle name="Normal 39 2 2 2 7 2 2 4" xfId="40905" xr:uid="{00000000-0005-0000-0000-0000BB9F0000}"/>
    <cellStyle name="Normal 39 2 2 2 7 2 2 5" xfId="40906" xr:uid="{00000000-0005-0000-0000-0000BC9F0000}"/>
    <cellStyle name="Normal 39 2 2 2 7 2 2 6" xfId="40907" xr:uid="{00000000-0005-0000-0000-0000BD9F0000}"/>
    <cellStyle name="Normal 39 2 2 2 7 2 3" xfId="40908" xr:uid="{00000000-0005-0000-0000-0000BE9F0000}"/>
    <cellStyle name="Normal 39 2 2 2 7 2 4" xfId="40909" xr:uid="{00000000-0005-0000-0000-0000BF9F0000}"/>
    <cellStyle name="Normal 39 2 2 2 7 2 5" xfId="40910" xr:uid="{00000000-0005-0000-0000-0000C09F0000}"/>
    <cellStyle name="Normal 39 2 2 2 7 2 6" xfId="40911" xr:uid="{00000000-0005-0000-0000-0000C19F0000}"/>
    <cellStyle name="Normal 39 2 2 2 7 2 7" xfId="40912" xr:uid="{00000000-0005-0000-0000-0000C29F0000}"/>
    <cellStyle name="Normal 39 2 2 2 7 3" xfId="40913" xr:uid="{00000000-0005-0000-0000-0000C39F0000}"/>
    <cellStyle name="Normal 39 2 2 2 7 3 2" xfId="40914" xr:uid="{00000000-0005-0000-0000-0000C49F0000}"/>
    <cellStyle name="Normal 39 2 2 2 7 3 3" xfId="40915" xr:uid="{00000000-0005-0000-0000-0000C59F0000}"/>
    <cellStyle name="Normal 39 2 2 2 7 3 4" xfId="40916" xr:uid="{00000000-0005-0000-0000-0000C69F0000}"/>
    <cellStyle name="Normal 39 2 2 2 7 3 5" xfId="40917" xr:uid="{00000000-0005-0000-0000-0000C79F0000}"/>
    <cellStyle name="Normal 39 2 2 2 7 3 6" xfId="40918" xr:uid="{00000000-0005-0000-0000-0000C89F0000}"/>
    <cellStyle name="Normal 39 2 2 2 7 4" xfId="40919" xr:uid="{00000000-0005-0000-0000-0000C99F0000}"/>
    <cellStyle name="Normal 39 2 2 2 7 5" xfId="40920" xr:uid="{00000000-0005-0000-0000-0000CA9F0000}"/>
    <cellStyle name="Normal 39 2 2 2 7 6" xfId="40921" xr:uid="{00000000-0005-0000-0000-0000CB9F0000}"/>
    <cellStyle name="Normal 39 2 2 2 7 7" xfId="40922" xr:uid="{00000000-0005-0000-0000-0000CC9F0000}"/>
    <cellStyle name="Normal 39 2 2 2 7 8" xfId="40923" xr:uid="{00000000-0005-0000-0000-0000CD9F0000}"/>
    <cellStyle name="Normal 39 2 2 2 8" xfId="40924" xr:uid="{00000000-0005-0000-0000-0000CE9F0000}"/>
    <cellStyle name="Normal 39 2 2 2 8 2" xfId="40925" xr:uid="{00000000-0005-0000-0000-0000CF9F0000}"/>
    <cellStyle name="Normal 39 2 2 2 8 2 2" xfId="40926" xr:uid="{00000000-0005-0000-0000-0000D09F0000}"/>
    <cellStyle name="Normal 39 2 2 2 8 2 3" xfId="40927" xr:uid="{00000000-0005-0000-0000-0000D19F0000}"/>
    <cellStyle name="Normal 39 2 2 2 8 2 4" xfId="40928" xr:uid="{00000000-0005-0000-0000-0000D29F0000}"/>
    <cellStyle name="Normal 39 2 2 2 8 2 5" xfId="40929" xr:uid="{00000000-0005-0000-0000-0000D39F0000}"/>
    <cellStyle name="Normal 39 2 2 2 8 2 6" xfId="40930" xr:uid="{00000000-0005-0000-0000-0000D49F0000}"/>
    <cellStyle name="Normal 39 2 2 2 8 3" xfId="40931" xr:uid="{00000000-0005-0000-0000-0000D59F0000}"/>
    <cellStyle name="Normal 39 2 2 2 8 4" xfId="40932" xr:uid="{00000000-0005-0000-0000-0000D69F0000}"/>
    <cellStyle name="Normal 39 2 2 2 8 5" xfId="40933" xr:uid="{00000000-0005-0000-0000-0000D79F0000}"/>
    <cellStyle name="Normal 39 2 2 2 8 6" xfId="40934" xr:uid="{00000000-0005-0000-0000-0000D89F0000}"/>
    <cellStyle name="Normal 39 2 2 2 8 7" xfId="40935" xr:uid="{00000000-0005-0000-0000-0000D99F0000}"/>
    <cellStyle name="Normal 39 2 2 2 9" xfId="40936" xr:uid="{00000000-0005-0000-0000-0000DA9F0000}"/>
    <cellStyle name="Normal 39 2 2 2 9 2" xfId="40937" xr:uid="{00000000-0005-0000-0000-0000DB9F0000}"/>
    <cellStyle name="Normal 39 2 2 2 9 3" xfId="40938" xr:uid="{00000000-0005-0000-0000-0000DC9F0000}"/>
    <cellStyle name="Normal 39 2 2 2 9 4" xfId="40939" xr:uid="{00000000-0005-0000-0000-0000DD9F0000}"/>
    <cellStyle name="Normal 39 2 2 2 9 5" xfId="40940" xr:uid="{00000000-0005-0000-0000-0000DE9F0000}"/>
    <cellStyle name="Normal 39 2 2 2 9 6" xfId="40941" xr:uid="{00000000-0005-0000-0000-0000DF9F0000}"/>
    <cellStyle name="Normal 39 2 2 3" xfId="40942" xr:uid="{00000000-0005-0000-0000-0000E09F0000}"/>
    <cellStyle name="Normal 39 2 2 3 2" xfId="40943" xr:uid="{00000000-0005-0000-0000-0000E19F0000}"/>
    <cellStyle name="Normal 39 2 2 3 2 2" xfId="40944" xr:uid="{00000000-0005-0000-0000-0000E29F0000}"/>
    <cellStyle name="Normal 39 2 2 3 2 2 2" xfId="40945" xr:uid="{00000000-0005-0000-0000-0000E39F0000}"/>
    <cellStyle name="Normal 39 2 2 3 2 2 2 2" xfId="40946" xr:uid="{00000000-0005-0000-0000-0000E49F0000}"/>
    <cellStyle name="Normal 39 2 2 3 2 2 2 3" xfId="40947" xr:uid="{00000000-0005-0000-0000-0000E59F0000}"/>
    <cellStyle name="Normal 39 2 2 3 2 2 2 4" xfId="40948" xr:uid="{00000000-0005-0000-0000-0000E69F0000}"/>
    <cellStyle name="Normal 39 2 2 3 2 2 2 5" xfId="40949" xr:uid="{00000000-0005-0000-0000-0000E79F0000}"/>
    <cellStyle name="Normal 39 2 2 3 2 2 2 6" xfId="40950" xr:uid="{00000000-0005-0000-0000-0000E89F0000}"/>
    <cellStyle name="Normal 39 2 2 3 2 2 3" xfId="40951" xr:uid="{00000000-0005-0000-0000-0000E99F0000}"/>
    <cellStyle name="Normal 39 2 2 3 2 2 4" xfId="40952" xr:uid="{00000000-0005-0000-0000-0000EA9F0000}"/>
    <cellStyle name="Normal 39 2 2 3 2 2 5" xfId="40953" xr:uid="{00000000-0005-0000-0000-0000EB9F0000}"/>
    <cellStyle name="Normal 39 2 2 3 2 2 6" xfId="40954" xr:uid="{00000000-0005-0000-0000-0000EC9F0000}"/>
    <cellStyle name="Normal 39 2 2 3 2 2 7" xfId="40955" xr:uid="{00000000-0005-0000-0000-0000ED9F0000}"/>
    <cellStyle name="Normal 39 2 2 3 2 3" xfId="40956" xr:uid="{00000000-0005-0000-0000-0000EE9F0000}"/>
    <cellStyle name="Normal 39 2 2 3 2 3 2" xfId="40957" xr:uid="{00000000-0005-0000-0000-0000EF9F0000}"/>
    <cellStyle name="Normal 39 2 2 3 2 3 3" xfId="40958" xr:uid="{00000000-0005-0000-0000-0000F09F0000}"/>
    <cellStyle name="Normal 39 2 2 3 2 3 4" xfId="40959" xr:uid="{00000000-0005-0000-0000-0000F19F0000}"/>
    <cellStyle name="Normal 39 2 2 3 2 3 5" xfId="40960" xr:uid="{00000000-0005-0000-0000-0000F29F0000}"/>
    <cellStyle name="Normal 39 2 2 3 2 3 6" xfId="40961" xr:uid="{00000000-0005-0000-0000-0000F39F0000}"/>
    <cellStyle name="Normal 39 2 2 3 2 4" xfId="40962" xr:uid="{00000000-0005-0000-0000-0000F49F0000}"/>
    <cellStyle name="Normal 39 2 2 3 2 5" xfId="40963" xr:uid="{00000000-0005-0000-0000-0000F59F0000}"/>
    <cellStyle name="Normal 39 2 2 3 2 6" xfId="40964" xr:uid="{00000000-0005-0000-0000-0000F69F0000}"/>
    <cellStyle name="Normal 39 2 2 3 2 7" xfId="40965" xr:uid="{00000000-0005-0000-0000-0000F79F0000}"/>
    <cellStyle name="Normal 39 2 2 3 2 8" xfId="40966" xr:uid="{00000000-0005-0000-0000-0000F89F0000}"/>
    <cellStyle name="Normal 39 2 2 3 3" xfId="40967" xr:uid="{00000000-0005-0000-0000-0000F99F0000}"/>
    <cellStyle name="Normal 39 2 2 3 3 2" xfId="40968" xr:uid="{00000000-0005-0000-0000-0000FA9F0000}"/>
    <cellStyle name="Normal 39 2 2 3 3 2 2" xfId="40969" xr:uid="{00000000-0005-0000-0000-0000FB9F0000}"/>
    <cellStyle name="Normal 39 2 2 3 3 2 3" xfId="40970" xr:uid="{00000000-0005-0000-0000-0000FC9F0000}"/>
    <cellStyle name="Normal 39 2 2 3 3 2 4" xfId="40971" xr:uid="{00000000-0005-0000-0000-0000FD9F0000}"/>
    <cellStyle name="Normal 39 2 2 3 3 2 5" xfId="40972" xr:uid="{00000000-0005-0000-0000-0000FE9F0000}"/>
    <cellStyle name="Normal 39 2 2 3 3 2 6" xfId="40973" xr:uid="{00000000-0005-0000-0000-0000FF9F0000}"/>
    <cellStyle name="Normal 39 2 2 3 3 3" xfId="40974" xr:uid="{00000000-0005-0000-0000-000000A00000}"/>
    <cellStyle name="Normal 39 2 2 3 3 4" xfId="40975" xr:uid="{00000000-0005-0000-0000-000001A00000}"/>
    <cellStyle name="Normal 39 2 2 3 3 5" xfId="40976" xr:uid="{00000000-0005-0000-0000-000002A00000}"/>
    <cellStyle name="Normal 39 2 2 3 3 6" xfId="40977" xr:uid="{00000000-0005-0000-0000-000003A00000}"/>
    <cellStyle name="Normal 39 2 2 3 3 7" xfId="40978" xr:uid="{00000000-0005-0000-0000-000004A00000}"/>
    <cellStyle name="Normal 39 2 2 3 4" xfId="40979" xr:uid="{00000000-0005-0000-0000-000005A00000}"/>
    <cellStyle name="Normal 39 2 2 3 4 2" xfId="40980" xr:uid="{00000000-0005-0000-0000-000006A00000}"/>
    <cellStyle name="Normal 39 2 2 3 4 3" xfId="40981" xr:uid="{00000000-0005-0000-0000-000007A00000}"/>
    <cellStyle name="Normal 39 2 2 3 4 4" xfId="40982" xr:uid="{00000000-0005-0000-0000-000008A00000}"/>
    <cellStyle name="Normal 39 2 2 3 4 5" xfId="40983" xr:uid="{00000000-0005-0000-0000-000009A00000}"/>
    <cellStyle name="Normal 39 2 2 3 4 6" xfId="40984" xr:uid="{00000000-0005-0000-0000-00000AA00000}"/>
    <cellStyle name="Normal 39 2 2 3 5" xfId="40985" xr:uid="{00000000-0005-0000-0000-00000BA00000}"/>
    <cellStyle name="Normal 39 2 2 3 6" xfId="40986" xr:uid="{00000000-0005-0000-0000-00000CA00000}"/>
    <cellStyle name="Normal 39 2 2 3 7" xfId="40987" xr:uid="{00000000-0005-0000-0000-00000DA00000}"/>
    <cellStyle name="Normal 39 2 2 3 8" xfId="40988" xr:uid="{00000000-0005-0000-0000-00000EA00000}"/>
    <cellStyle name="Normal 39 2 2 3 9" xfId="40989" xr:uid="{00000000-0005-0000-0000-00000FA00000}"/>
    <cellStyle name="Normal 39 2 2 4" xfId="40990" xr:uid="{00000000-0005-0000-0000-000010A00000}"/>
    <cellStyle name="Normal 39 2 2 4 2" xfId="40991" xr:uid="{00000000-0005-0000-0000-000011A00000}"/>
    <cellStyle name="Normal 39 2 2 4 2 2" xfId="40992" xr:uid="{00000000-0005-0000-0000-000012A00000}"/>
    <cellStyle name="Normal 39 2 2 4 2 2 2" xfId="40993" xr:uid="{00000000-0005-0000-0000-000013A00000}"/>
    <cellStyle name="Normal 39 2 2 4 2 2 2 2" xfId="40994" xr:uid="{00000000-0005-0000-0000-000014A00000}"/>
    <cellStyle name="Normal 39 2 2 4 2 2 2 3" xfId="40995" xr:uid="{00000000-0005-0000-0000-000015A00000}"/>
    <cellStyle name="Normal 39 2 2 4 2 2 2 4" xfId="40996" xr:uid="{00000000-0005-0000-0000-000016A00000}"/>
    <cellStyle name="Normal 39 2 2 4 2 2 2 5" xfId="40997" xr:uid="{00000000-0005-0000-0000-000017A00000}"/>
    <cellStyle name="Normal 39 2 2 4 2 2 2 6" xfId="40998" xr:uid="{00000000-0005-0000-0000-000018A00000}"/>
    <cellStyle name="Normal 39 2 2 4 2 2 3" xfId="40999" xr:uid="{00000000-0005-0000-0000-000019A00000}"/>
    <cellStyle name="Normal 39 2 2 4 2 2 4" xfId="41000" xr:uid="{00000000-0005-0000-0000-00001AA00000}"/>
    <cellStyle name="Normal 39 2 2 4 2 2 5" xfId="41001" xr:uid="{00000000-0005-0000-0000-00001BA00000}"/>
    <cellStyle name="Normal 39 2 2 4 2 2 6" xfId="41002" xr:uid="{00000000-0005-0000-0000-00001CA00000}"/>
    <cellStyle name="Normal 39 2 2 4 2 2 7" xfId="41003" xr:uid="{00000000-0005-0000-0000-00001DA00000}"/>
    <cellStyle name="Normal 39 2 2 4 2 3" xfId="41004" xr:uid="{00000000-0005-0000-0000-00001EA00000}"/>
    <cellStyle name="Normal 39 2 2 4 2 3 2" xfId="41005" xr:uid="{00000000-0005-0000-0000-00001FA00000}"/>
    <cellStyle name="Normal 39 2 2 4 2 3 3" xfId="41006" xr:uid="{00000000-0005-0000-0000-000020A00000}"/>
    <cellStyle name="Normal 39 2 2 4 2 3 4" xfId="41007" xr:uid="{00000000-0005-0000-0000-000021A00000}"/>
    <cellStyle name="Normal 39 2 2 4 2 3 5" xfId="41008" xr:uid="{00000000-0005-0000-0000-000022A00000}"/>
    <cellStyle name="Normal 39 2 2 4 2 3 6" xfId="41009" xr:uid="{00000000-0005-0000-0000-000023A00000}"/>
    <cellStyle name="Normal 39 2 2 4 2 4" xfId="41010" xr:uid="{00000000-0005-0000-0000-000024A00000}"/>
    <cellStyle name="Normal 39 2 2 4 2 5" xfId="41011" xr:uid="{00000000-0005-0000-0000-000025A00000}"/>
    <cellStyle name="Normal 39 2 2 4 2 6" xfId="41012" xr:uid="{00000000-0005-0000-0000-000026A00000}"/>
    <cellStyle name="Normal 39 2 2 4 2 7" xfId="41013" xr:uid="{00000000-0005-0000-0000-000027A00000}"/>
    <cellStyle name="Normal 39 2 2 4 2 8" xfId="41014" xr:uid="{00000000-0005-0000-0000-000028A00000}"/>
    <cellStyle name="Normal 39 2 2 4 3" xfId="41015" xr:uid="{00000000-0005-0000-0000-000029A00000}"/>
    <cellStyle name="Normal 39 2 2 4 3 2" xfId="41016" xr:uid="{00000000-0005-0000-0000-00002AA00000}"/>
    <cellStyle name="Normal 39 2 2 4 3 2 2" xfId="41017" xr:uid="{00000000-0005-0000-0000-00002BA00000}"/>
    <cellStyle name="Normal 39 2 2 4 3 2 3" xfId="41018" xr:uid="{00000000-0005-0000-0000-00002CA00000}"/>
    <cellStyle name="Normal 39 2 2 4 3 2 4" xfId="41019" xr:uid="{00000000-0005-0000-0000-00002DA00000}"/>
    <cellStyle name="Normal 39 2 2 4 3 2 5" xfId="41020" xr:uid="{00000000-0005-0000-0000-00002EA00000}"/>
    <cellStyle name="Normal 39 2 2 4 3 2 6" xfId="41021" xr:uid="{00000000-0005-0000-0000-00002FA00000}"/>
    <cellStyle name="Normal 39 2 2 4 3 3" xfId="41022" xr:uid="{00000000-0005-0000-0000-000030A00000}"/>
    <cellStyle name="Normal 39 2 2 4 3 4" xfId="41023" xr:uid="{00000000-0005-0000-0000-000031A00000}"/>
    <cellStyle name="Normal 39 2 2 4 3 5" xfId="41024" xr:uid="{00000000-0005-0000-0000-000032A00000}"/>
    <cellStyle name="Normal 39 2 2 4 3 6" xfId="41025" xr:uid="{00000000-0005-0000-0000-000033A00000}"/>
    <cellStyle name="Normal 39 2 2 4 3 7" xfId="41026" xr:uid="{00000000-0005-0000-0000-000034A00000}"/>
    <cellStyle name="Normal 39 2 2 4 4" xfId="41027" xr:uid="{00000000-0005-0000-0000-000035A00000}"/>
    <cellStyle name="Normal 39 2 2 4 4 2" xfId="41028" xr:uid="{00000000-0005-0000-0000-000036A00000}"/>
    <cellStyle name="Normal 39 2 2 4 4 3" xfId="41029" xr:uid="{00000000-0005-0000-0000-000037A00000}"/>
    <cellStyle name="Normal 39 2 2 4 4 4" xfId="41030" xr:uid="{00000000-0005-0000-0000-000038A00000}"/>
    <cellStyle name="Normal 39 2 2 4 4 5" xfId="41031" xr:uid="{00000000-0005-0000-0000-000039A00000}"/>
    <cellStyle name="Normal 39 2 2 4 4 6" xfId="41032" xr:uid="{00000000-0005-0000-0000-00003AA00000}"/>
    <cellStyle name="Normal 39 2 2 4 5" xfId="41033" xr:uid="{00000000-0005-0000-0000-00003BA00000}"/>
    <cellStyle name="Normal 39 2 2 4 6" xfId="41034" xr:uid="{00000000-0005-0000-0000-00003CA00000}"/>
    <cellStyle name="Normal 39 2 2 4 7" xfId="41035" xr:uid="{00000000-0005-0000-0000-00003DA00000}"/>
    <cellStyle name="Normal 39 2 2 4 8" xfId="41036" xr:uid="{00000000-0005-0000-0000-00003EA00000}"/>
    <cellStyle name="Normal 39 2 2 4 9" xfId="41037" xr:uid="{00000000-0005-0000-0000-00003FA00000}"/>
    <cellStyle name="Normal 39 2 2 5" xfId="41038" xr:uid="{00000000-0005-0000-0000-000040A00000}"/>
    <cellStyle name="Normal 39 2 2 5 2" xfId="41039" xr:uid="{00000000-0005-0000-0000-000041A00000}"/>
    <cellStyle name="Normal 39 2 2 5 2 2" xfId="41040" xr:uid="{00000000-0005-0000-0000-000042A00000}"/>
    <cellStyle name="Normal 39 2 2 5 2 2 2" xfId="41041" xr:uid="{00000000-0005-0000-0000-000043A00000}"/>
    <cellStyle name="Normal 39 2 2 5 2 2 2 2" xfId="41042" xr:uid="{00000000-0005-0000-0000-000044A00000}"/>
    <cellStyle name="Normal 39 2 2 5 2 2 2 3" xfId="41043" xr:uid="{00000000-0005-0000-0000-000045A00000}"/>
    <cellStyle name="Normal 39 2 2 5 2 2 2 4" xfId="41044" xr:uid="{00000000-0005-0000-0000-000046A00000}"/>
    <cellStyle name="Normal 39 2 2 5 2 2 2 5" xfId="41045" xr:uid="{00000000-0005-0000-0000-000047A00000}"/>
    <cellStyle name="Normal 39 2 2 5 2 2 2 6" xfId="41046" xr:uid="{00000000-0005-0000-0000-000048A00000}"/>
    <cellStyle name="Normal 39 2 2 5 2 2 3" xfId="41047" xr:uid="{00000000-0005-0000-0000-000049A00000}"/>
    <cellStyle name="Normal 39 2 2 5 2 2 4" xfId="41048" xr:uid="{00000000-0005-0000-0000-00004AA00000}"/>
    <cellStyle name="Normal 39 2 2 5 2 2 5" xfId="41049" xr:uid="{00000000-0005-0000-0000-00004BA00000}"/>
    <cellStyle name="Normal 39 2 2 5 2 2 6" xfId="41050" xr:uid="{00000000-0005-0000-0000-00004CA00000}"/>
    <cellStyle name="Normal 39 2 2 5 2 2 7" xfId="41051" xr:uid="{00000000-0005-0000-0000-00004DA00000}"/>
    <cellStyle name="Normal 39 2 2 5 2 3" xfId="41052" xr:uid="{00000000-0005-0000-0000-00004EA00000}"/>
    <cellStyle name="Normal 39 2 2 5 2 3 2" xfId="41053" xr:uid="{00000000-0005-0000-0000-00004FA00000}"/>
    <cellStyle name="Normal 39 2 2 5 2 3 3" xfId="41054" xr:uid="{00000000-0005-0000-0000-000050A00000}"/>
    <cellStyle name="Normal 39 2 2 5 2 3 4" xfId="41055" xr:uid="{00000000-0005-0000-0000-000051A00000}"/>
    <cellStyle name="Normal 39 2 2 5 2 3 5" xfId="41056" xr:uid="{00000000-0005-0000-0000-000052A00000}"/>
    <cellStyle name="Normal 39 2 2 5 2 3 6" xfId="41057" xr:uid="{00000000-0005-0000-0000-000053A00000}"/>
    <cellStyle name="Normal 39 2 2 5 2 4" xfId="41058" xr:uid="{00000000-0005-0000-0000-000054A00000}"/>
    <cellStyle name="Normal 39 2 2 5 2 5" xfId="41059" xr:uid="{00000000-0005-0000-0000-000055A00000}"/>
    <cellStyle name="Normal 39 2 2 5 2 6" xfId="41060" xr:uid="{00000000-0005-0000-0000-000056A00000}"/>
    <cellStyle name="Normal 39 2 2 5 2 7" xfId="41061" xr:uid="{00000000-0005-0000-0000-000057A00000}"/>
    <cellStyle name="Normal 39 2 2 5 2 8" xfId="41062" xr:uid="{00000000-0005-0000-0000-000058A00000}"/>
    <cellStyle name="Normal 39 2 2 5 3" xfId="41063" xr:uid="{00000000-0005-0000-0000-000059A00000}"/>
    <cellStyle name="Normal 39 2 2 5 3 2" xfId="41064" xr:uid="{00000000-0005-0000-0000-00005AA00000}"/>
    <cellStyle name="Normal 39 2 2 5 3 2 2" xfId="41065" xr:uid="{00000000-0005-0000-0000-00005BA00000}"/>
    <cellStyle name="Normal 39 2 2 5 3 2 3" xfId="41066" xr:uid="{00000000-0005-0000-0000-00005CA00000}"/>
    <cellStyle name="Normal 39 2 2 5 3 2 4" xfId="41067" xr:uid="{00000000-0005-0000-0000-00005DA00000}"/>
    <cellStyle name="Normal 39 2 2 5 3 2 5" xfId="41068" xr:uid="{00000000-0005-0000-0000-00005EA00000}"/>
    <cellStyle name="Normal 39 2 2 5 3 2 6" xfId="41069" xr:uid="{00000000-0005-0000-0000-00005FA00000}"/>
    <cellStyle name="Normal 39 2 2 5 3 3" xfId="41070" xr:uid="{00000000-0005-0000-0000-000060A00000}"/>
    <cellStyle name="Normal 39 2 2 5 3 4" xfId="41071" xr:uid="{00000000-0005-0000-0000-000061A00000}"/>
    <cellStyle name="Normal 39 2 2 5 3 5" xfId="41072" xr:uid="{00000000-0005-0000-0000-000062A00000}"/>
    <cellStyle name="Normal 39 2 2 5 3 6" xfId="41073" xr:uid="{00000000-0005-0000-0000-000063A00000}"/>
    <cellStyle name="Normal 39 2 2 5 3 7" xfId="41074" xr:uid="{00000000-0005-0000-0000-000064A00000}"/>
    <cellStyle name="Normal 39 2 2 5 4" xfId="41075" xr:uid="{00000000-0005-0000-0000-000065A00000}"/>
    <cellStyle name="Normal 39 2 2 5 4 2" xfId="41076" xr:uid="{00000000-0005-0000-0000-000066A00000}"/>
    <cellStyle name="Normal 39 2 2 5 4 3" xfId="41077" xr:uid="{00000000-0005-0000-0000-000067A00000}"/>
    <cellStyle name="Normal 39 2 2 5 4 4" xfId="41078" xr:uid="{00000000-0005-0000-0000-000068A00000}"/>
    <cellStyle name="Normal 39 2 2 5 4 5" xfId="41079" xr:uid="{00000000-0005-0000-0000-000069A00000}"/>
    <cellStyle name="Normal 39 2 2 5 4 6" xfId="41080" xr:uid="{00000000-0005-0000-0000-00006AA00000}"/>
    <cellStyle name="Normal 39 2 2 5 5" xfId="41081" xr:uid="{00000000-0005-0000-0000-00006BA00000}"/>
    <cellStyle name="Normal 39 2 2 5 6" xfId="41082" xr:uid="{00000000-0005-0000-0000-00006CA00000}"/>
    <cellStyle name="Normal 39 2 2 5 7" xfId="41083" xr:uid="{00000000-0005-0000-0000-00006DA00000}"/>
    <cellStyle name="Normal 39 2 2 5 8" xfId="41084" xr:uid="{00000000-0005-0000-0000-00006EA00000}"/>
    <cellStyle name="Normal 39 2 2 5 9" xfId="41085" xr:uid="{00000000-0005-0000-0000-00006FA00000}"/>
    <cellStyle name="Normal 39 2 2 6" xfId="41086" xr:uid="{00000000-0005-0000-0000-000070A00000}"/>
    <cellStyle name="Normal 39 2 2 6 2" xfId="41087" xr:uid="{00000000-0005-0000-0000-000071A00000}"/>
    <cellStyle name="Normal 39 2 2 6 2 2" xfId="41088" xr:uid="{00000000-0005-0000-0000-000072A00000}"/>
    <cellStyle name="Normal 39 2 2 6 2 2 2" xfId="41089" xr:uid="{00000000-0005-0000-0000-000073A00000}"/>
    <cellStyle name="Normal 39 2 2 6 2 2 2 2" xfId="41090" xr:uid="{00000000-0005-0000-0000-000074A00000}"/>
    <cellStyle name="Normal 39 2 2 6 2 2 2 3" xfId="41091" xr:uid="{00000000-0005-0000-0000-000075A00000}"/>
    <cellStyle name="Normal 39 2 2 6 2 2 2 4" xfId="41092" xr:uid="{00000000-0005-0000-0000-000076A00000}"/>
    <cellStyle name="Normal 39 2 2 6 2 2 2 5" xfId="41093" xr:uid="{00000000-0005-0000-0000-000077A00000}"/>
    <cellStyle name="Normal 39 2 2 6 2 2 2 6" xfId="41094" xr:uid="{00000000-0005-0000-0000-000078A00000}"/>
    <cellStyle name="Normal 39 2 2 6 2 2 3" xfId="41095" xr:uid="{00000000-0005-0000-0000-000079A00000}"/>
    <cellStyle name="Normal 39 2 2 6 2 2 4" xfId="41096" xr:uid="{00000000-0005-0000-0000-00007AA00000}"/>
    <cellStyle name="Normal 39 2 2 6 2 2 5" xfId="41097" xr:uid="{00000000-0005-0000-0000-00007BA00000}"/>
    <cellStyle name="Normal 39 2 2 6 2 2 6" xfId="41098" xr:uid="{00000000-0005-0000-0000-00007CA00000}"/>
    <cellStyle name="Normal 39 2 2 6 2 2 7" xfId="41099" xr:uid="{00000000-0005-0000-0000-00007DA00000}"/>
    <cellStyle name="Normal 39 2 2 6 2 3" xfId="41100" xr:uid="{00000000-0005-0000-0000-00007EA00000}"/>
    <cellStyle name="Normal 39 2 2 6 2 3 2" xfId="41101" xr:uid="{00000000-0005-0000-0000-00007FA00000}"/>
    <cellStyle name="Normal 39 2 2 6 2 3 3" xfId="41102" xr:uid="{00000000-0005-0000-0000-000080A00000}"/>
    <cellStyle name="Normal 39 2 2 6 2 3 4" xfId="41103" xr:uid="{00000000-0005-0000-0000-000081A00000}"/>
    <cellStyle name="Normal 39 2 2 6 2 3 5" xfId="41104" xr:uid="{00000000-0005-0000-0000-000082A00000}"/>
    <cellStyle name="Normal 39 2 2 6 2 3 6" xfId="41105" xr:uid="{00000000-0005-0000-0000-000083A00000}"/>
    <cellStyle name="Normal 39 2 2 6 2 4" xfId="41106" xr:uid="{00000000-0005-0000-0000-000084A00000}"/>
    <cellStyle name="Normal 39 2 2 6 2 5" xfId="41107" xr:uid="{00000000-0005-0000-0000-000085A00000}"/>
    <cellStyle name="Normal 39 2 2 6 2 6" xfId="41108" xr:uid="{00000000-0005-0000-0000-000086A00000}"/>
    <cellStyle name="Normal 39 2 2 6 2 7" xfId="41109" xr:uid="{00000000-0005-0000-0000-000087A00000}"/>
    <cellStyle name="Normal 39 2 2 6 2 8" xfId="41110" xr:uid="{00000000-0005-0000-0000-000088A00000}"/>
    <cellStyle name="Normal 39 2 2 6 3" xfId="41111" xr:uid="{00000000-0005-0000-0000-000089A00000}"/>
    <cellStyle name="Normal 39 2 2 6 3 2" xfId="41112" xr:uid="{00000000-0005-0000-0000-00008AA00000}"/>
    <cellStyle name="Normal 39 2 2 6 3 2 2" xfId="41113" xr:uid="{00000000-0005-0000-0000-00008BA00000}"/>
    <cellStyle name="Normal 39 2 2 6 3 2 3" xfId="41114" xr:uid="{00000000-0005-0000-0000-00008CA00000}"/>
    <cellStyle name="Normal 39 2 2 6 3 2 4" xfId="41115" xr:uid="{00000000-0005-0000-0000-00008DA00000}"/>
    <cellStyle name="Normal 39 2 2 6 3 2 5" xfId="41116" xr:uid="{00000000-0005-0000-0000-00008EA00000}"/>
    <cellStyle name="Normal 39 2 2 6 3 2 6" xfId="41117" xr:uid="{00000000-0005-0000-0000-00008FA00000}"/>
    <cellStyle name="Normal 39 2 2 6 3 3" xfId="41118" xr:uid="{00000000-0005-0000-0000-000090A00000}"/>
    <cellStyle name="Normal 39 2 2 6 3 4" xfId="41119" xr:uid="{00000000-0005-0000-0000-000091A00000}"/>
    <cellStyle name="Normal 39 2 2 6 3 5" xfId="41120" xr:uid="{00000000-0005-0000-0000-000092A00000}"/>
    <cellStyle name="Normal 39 2 2 6 3 6" xfId="41121" xr:uid="{00000000-0005-0000-0000-000093A00000}"/>
    <cellStyle name="Normal 39 2 2 6 3 7" xfId="41122" xr:uid="{00000000-0005-0000-0000-000094A00000}"/>
    <cellStyle name="Normal 39 2 2 6 4" xfId="41123" xr:uid="{00000000-0005-0000-0000-000095A00000}"/>
    <cellStyle name="Normal 39 2 2 6 4 2" xfId="41124" xr:uid="{00000000-0005-0000-0000-000096A00000}"/>
    <cellStyle name="Normal 39 2 2 6 4 3" xfId="41125" xr:uid="{00000000-0005-0000-0000-000097A00000}"/>
    <cellStyle name="Normal 39 2 2 6 4 4" xfId="41126" xr:uid="{00000000-0005-0000-0000-000098A00000}"/>
    <cellStyle name="Normal 39 2 2 6 4 5" xfId="41127" xr:uid="{00000000-0005-0000-0000-000099A00000}"/>
    <cellStyle name="Normal 39 2 2 6 4 6" xfId="41128" xr:uid="{00000000-0005-0000-0000-00009AA00000}"/>
    <cellStyle name="Normal 39 2 2 6 5" xfId="41129" xr:uid="{00000000-0005-0000-0000-00009BA00000}"/>
    <cellStyle name="Normal 39 2 2 6 6" xfId="41130" xr:uid="{00000000-0005-0000-0000-00009CA00000}"/>
    <cellStyle name="Normal 39 2 2 6 7" xfId="41131" xr:uid="{00000000-0005-0000-0000-00009DA00000}"/>
    <cellStyle name="Normal 39 2 2 6 8" xfId="41132" xr:uid="{00000000-0005-0000-0000-00009EA00000}"/>
    <cellStyle name="Normal 39 2 2 6 9" xfId="41133" xr:uid="{00000000-0005-0000-0000-00009FA00000}"/>
    <cellStyle name="Normal 39 2 2 7" xfId="41134" xr:uid="{00000000-0005-0000-0000-0000A0A00000}"/>
    <cellStyle name="Normal 39 2 2 7 2" xfId="41135" xr:uid="{00000000-0005-0000-0000-0000A1A00000}"/>
    <cellStyle name="Normal 39 2 2 7 2 2" xfId="41136" xr:uid="{00000000-0005-0000-0000-0000A2A00000}"/>
    <cellStyle name="Normal 39 2 2 7 2 2 2" xfId="41137" xr:uid="{00000000-0005-0000-0000-0000A3A00000}"/>
    <cellStyle name="Normal 39 2 2 7 2 2 2 2" xfId="41138" xr:uid="{00000000-0005-0000-0000-0000A4A00000}"/>
    <cellStyle name="Normal 39 2 2 7 2 2 2 3" xfId="41139" xr:uid="{00000000-0005-0000-0000-0000A5A00000}"/>
    <cellStyle name="Normal 39 2 2 7 2 2 2 4" xfId="41140" xr:uid="{00000000-0005-0000-0000-0000A6A00000}"/>
    <cellStyle name="Normal 39 2 2 7 2 2 2 5" xfId="41141" xr:uid="{00000000-0005-0000-0000-0000A7A00000}"/>
    <cellStyle name="Normal 39 2 2 7 2 2 2 6" xfId="41142" xr:uid="{00000000-0005-0000-0000-0000A8A00000}"/>
    <cellStyle name="Normal 39 2 2 7 2 2 3" xfId="41143" xr:uid="{00000000-0005-0000-0000-0000A9A00000}"/>
    <cellStyle name="Normal 39 2 2 7 2 2 4" xfId="41144" xr:uid="{00000000-0005-0000-0000-0000AAA00000}"/>
    <cellStyle name="Normal 39 2 2 7 2 2 5" xfId="41145" xr:uid="{00000000-0005-0000-0000-0000ABA00000}"/>
    <cellStyle name="Normal 39 2 2 7 2 2 6" xfId="41146" xr:uid="{00000000-0005-0000-0000-0000ACA00000}"/>
    <cellStyle name="Normal 39 2 2 7 2 2 7" xfId="41147" xr:uid="{00000000-0005-0000-0000-0000ADA00000}"/>
    <cellStyle name="Normal 39 2 2 7 2 3" xfId="41148" xr:uid="{00000000-0005-0000-0000-0000AEA00000}"/>
    <cellStyle name="Normal 39 2 2 7 2 3 2" xfId="41149" xr:uid="{00000000-0005-0000-0000-0000AFA00000}"/>
    <cellStyle name="Normal 39 2 2 7 2 3 3" xfId="41150" xr:uid="{00000000-0005-0000-0000-0000B0A00000}"/>
    <cellStyle name="Normal 39 2 2 7 2 3 4" xfId="41151" xr:uid="{00000000-0005-0000-0000-0000B1A00000}"/>
    <cellStyle name="Normal 39 2 2 7 2 3 5" xfId="41152" xr:uid="{00000000-0005-0000-0000-0000B2A00000}"/>
    <cellStyle name="Normal 39 2 2 7 2 3 6" xfId="41153" xr:uid="{00000000-0005-0000-0000-0000B3A00000}"/>
    <cellStyle name="Normal 39 2 2 7 2 4" xfId="41154" xr:uid="{00000000-0005-0000-0000-0000B4A00000}"/>
    <cellStyle name="Normal 39 2 2 7 2 5" xfId="41155" xr:uid="{00000000-0005-0000-0000-0000B5A00000}"/>
    <cellStyle name="Normal 39 2 2 7 2 6" xfId="41156" xr:uid="{00000000-0005-0000-0000-0000B6A00000}"/>
    <cellStyle name="Normal 39 2 2 7 2 7" xfId="41157" xr:uid="{00000000-0005-0000-0000-0000B7A00000}"/>
    <cellStyle name="Normal 39 2 2 7 2 8" xfId="41158" xr:uid="{00000000-0005-0000-0000-0000B8A00000}"/>
    <cellStyle name="Normal 39 2 2 7 3" xfId="41159" xr:uid="{00000000-0005-0000-0000-0000B9A00000}"/>
    <cellStyle name="Normal 39 2 2 7 3 2" xfId="41160" xr:uid="{00000000-0005-0000-0000-0000BAA00000}"/>
    <cellStyle name="Normal 39 2 2 7 3 2 2" xfId="41161" xr:uid="{00000000-0005-0000-0000-0000BBA00000}"/>
    <cellStyle name="Normal 39 2 2 7 3 2 3" xfId="41162" xr:uid="{00000000-0005-0000-0000-0000BCA00000}"/>
    <cellStyle name="Normal 39 2 2 7 3 2 4" xfId="41163" xr:uid="{00000000-0005-0000-0000-0000BDA00000}"/>
    <cellStyle name="Normal 39 2 2 7 3 2 5" xfId="41164" xr:uid="{00000000-0005-0000-0000-0000BEA00000}"/>
    <cellStyle name="Normal 39 2 2 7 3 2 6" xfId="41165" xr:uid="{00000000-0005-0000-0000-0000BFA00000}"/>
    <cellStyle name="Normal 39 2 2 7 3 3" xfId="41166" xr:uid="{00000000-0005-0000-0000-0000C0A00000}"/>
    <cellStyle name="Normal 39 2 2 7 3 4" xfId="41167" xr:uid="{00000000-0005-0000-0000-0000C1A00000}"/>
    <cellStyle name="Normal 39 2 2 7 3 5" xfId="41168" xr:uid="{00000000-0005-0000-0000-0000C2A00000}"/>
    <cellStyle name="Normal 39 2 2 7 3 6" xfId="41169" xr:uid="{00000000-0005-0000-0000-0000C3A00000}"/>
    <cellStyle name="Normal 39 2 2 7 3 7" xfId="41170" xr:uid="{00000000-0005-0000-0000-0000C4A00000}"/>
    <cellStyle name="Normal 39 2 2 7 4" xfId="41171" xr:uid="{00000000-0005-0000-0000-0000C5A00000}"/>
    <cellStyle name="Normal 39 2 2 7 4 2" xfId="41172" xr:uid="{00000000-0005-0000-0000-0000C6A00000}"/>
    <cellStyle name="Normal 39 2 2 7 4 3" xfId="41173" xr:uid="{00000000-0005-0000-0000-0000C7A00000}"/>
    <cellStyle name="Normal 39 2 2 7 4 4" xfId="41174" xr:uid="{00000000-0005-0000-0000-0000C8A00000}"/>
    <cellStyle name="Normal 39 2 2 7 4 5" xfId="41175" xr:uid="{00000000-0005-0000-0000-0000C9A00000}"/>
    <cellStyle name="Normal 39 2 2 7 4 6" xfId="41176" xr:uid="{00000000-0005-0000-0000-0000CAA00000}"/>
    <cellStyle name="Normal 39 2 2 7 5" xfId="41177" xr:uid="{00000000-0005-0000-0000-0000CBA00000}"/>
    <cellStyle name="Normal 39 2 2 7 6" xfId="41178" xr:uid="{00000000-0005-0000-0000-0000CCA00000}"/>
    <cellStyle name="Normal 39 2 2 7 7" xfId="41179" xr:uid="{00000000-0005-0000-0000-0000CDA00000}"/>
    <cellStyle name="Normal 39 2 2 7 8" xfId="41180" xr:uid="{00000000-0005-0000-0000-0000CEA00000}"/>
    <cellStyle name="Normal 39 2 2 7 9" xfId="41181" xr:uid="{00000000-0005-0000-0000-0000CFA00000}"/>
    <cellStyle name="Normal 39 2 2 8" xfId="41182" xr:uid="{00000000-0005-0000-0000-0000D0A00000}"/>
    <cellStyle name="Normal 39 2 2 8 2" xfId="41183" xr:uid="{00000000-0005-0000-0000-0000D1A00000}"/>
    <cellStyle name="Normal 39 2 2 8 2 2" xfId="41184" xr:uid="{00000000-0005-0000-0000-0000D2A00000}"/>
    <cellStyle name="Normal 39 2 2 8 2 2 2" xfId="41185" xr:uid="{00000000-0005-0000-0000-0000D3A00000}"/>
    <cellStyle name="Normal 39 2 2 8 2 2 3" xfId="41186" xr:uid="{00000000-0005-0000-0000-0000D4A00000}"/>
    <cellStyle name="Normal 39 2 2 8 2 2 4" xfId="41187" xr:uid="{00000000-0005-0000-0000-0000D5A00000}"/>
    <cellStyle name="Normal 39 2 2 8 2 2 5" xfId="41188" xr:uid="{00000000-0005-0000-0000-0000D6A00000}"/>
    <cellStyle name="Normal 39 2 2 8 2 2 6" xfId="41189" xr:uid="{00000000-0005-0000-0000-0000D7A00000}"/>
    <cellStyle name="Normal 39 2 2 8 2 3" xfId="41190" xr:uid="{00000000-0005-0000-0000-0000D8A00000}"/>
    <cellStyle name="Normal 39 2 2 8 2 4" xfId="41191" xr:uid="{00000000-0005-0000-0000-0000D9A00000}"/>
    <cellStyle name="Normal 39 2 2 8 2 5" xfId="41192" xr:uid="{00000000-0005-0000-0000-0000DAA00000}"/>
    <cellStyle name="Normal 39 2 2 8 2 6" xfId="41193" xr:uid="{00000000-0005-0000-0000-0000DBA00000}"/>
    <cellStyle name="Normal 39 2 2 8 2 7" xfId="41194" xr:uid="{00000000-0005-0000-0000-0000DCA00000}"/>
    <cellStyle name="Normal 39 2 2 8 3" xfId="41195" xr:uid="{00000000-0005-0000-0000-0000DDA00000}"/>
    <cellStyle name="Normal 39 2 2 8 3 2" xfId="41196" xr:uid="{00000000-0005-0000-0000-0000DEA00000}"/>
    <cellStyle name="Normal 39 2 2 8 3 3" xfId="41197" xr:uid="{00000000-0005-0000-0000-0000DFA00000}"/>
    <cellStyle name="Normal 39 2 2 8 3 4" xfId="41198" xr:uid="{00000000-0005-0000-0000-0000E0A00000}"/>
    <cellStyle name="Normal 39 2 2 8 3 5" xfId="41199" xr:uid="{00000000-0005-0000-0000-0000E1A00000}"/>
    <cellStyle name="Normal 39 2 2 8 3 6" xfId="41200" xr:uid="{00000000-0005-0000-0000-0000E2A00000}"/>
    <cellStyle name="Normal 39 2 2 8 4" xfId="41201" xr:uid="{00000000-0005-0000-0000-0000E3A00000}"/>
    <cellStyle name="Normal 39 2 2 8 5" xfId="41202" xr:uid="{00000000-0005-0000-0000-0000E4A00000}"/>
    <cellStyle name="Normal 39 2 2 8 6" xfId="41203" xr:uid="{00000000-0005-0000-0000-0000E5A00000}"/>
    <cellStyle name="Normal 39 2 2 8 7" xfId="41204" xr:uid="{00000000-0005-0000-0000-0000E6A00000}"/>
    <cellStyle name="Normal 39 2 2 8 8" xfId="41205" xr:uid="{00000000-0005-0000-0000-0000E7A00000}"/>
    <cellStyle name="Normal 39 2 2 9" xfId="41206" xr:uid="{00000000-0005-0000-0000-0000E8A00000}"/>
    <cellStyle name="Normal 39 2 2 9 2" xfId="41207" xr:uid="{00000000-0005-0000-0000-0000E9A00000}"/>
    <cellStyle name="Normal 39 2 2 9 2 2" xfId="41208" xr:uid="{00000000-0005-0000-0000-0000EAA00000}"/>
    <cellStyle name="Normal 39 2 2 9 2 3" xfId="41209" xr:uid="{00000000-0005-0000-0000-0000EBA00000}"/>
    <cellStyle name="Normal 39 2 2 9 2 4" xfId="41210" xr:uid="{00000000-0005-0000-0000-0000ECA00000}"/>
    <cellStyle name="Normal 39 2 2 9 2 5" xfId="41211" xr:uid="{00000000-0005-0000-0000-0000EDA00000}"/>
    <cellStyle name="Normal 39 2 2 9 2 6" xfId="41212" xr:uid="{00000000-0005-0000-0000-0000EEA00000}"/>
    <cellStyle name="Normal 39 2 2 9 3" xfId="41213" xr:uid="{00000000-0005-0000-0000-0000EFA00000}"/>
    <cellStyle name="Normal 39 2 2 9 4" xfId="41214" xr:uid="{00000000-0005-0000-0000-0000F0A00000}"/>
    <cellStyle name="Normal 39 2 2 9 5" xfId="41215" xr:uid="{00000000-0005-0000-0000-0000F1A00000}"/>
    <cellStyle name="Normal 39 2 2 9 6" xfId="41216" xr:uid="{00000000-0005-0000-0000-0000F2A00000}"/>
    <cellStyle name="Normal 39 2 2 9 7" xfId="41217" xr:uid="{00000000-0005-0000-0000-0000F3A00000}"/>
    <cellStyle name="Normal 39 2 3" xfId="41218" xr:uid="{00000000-0005-0000-0000-0000F4A00000}"/>
    <cellStyle name="Normal 39 2 3 10" xfId="41219" xr:uid="{00000000-0005-0000-0000-0000F5A00000}"/>
    <cellStyle name="Normal 39 2 3 10 2" xfId="41220" xr:uid="{00000000-0005-0000-0000-0000F6A00000}"/>
    <cellStyle name="Normal 39 2 3 10 3" xfId="41221" xr:uid="{00000000-0005-0000-0000-0000F7A00000}"/>
    <cellStyle name="Normal 39 2 3 10 4" xfId="41222" xr:uid="{00000000-0005-0000-0000-0000F8A00000}"/>
    <cellStyle name="Normal 39 2 3 10 5" xfId="41223" xr:uid="{00000000-0005-0000-0000-0000F9A00000}"/>
    <cellStyle name="Normal 39 2 3 10 6" xfId="41224" xr:uid="{00000000-0005-0000-0000-0000FAA00000}"/>
    <cellStyle name="Normal 39 2 3 11" xfId="41225" xr:uid="{00000000-0005-0000-0000-0000FBA00000}"/>
    <cellStyle name="Normal 39 2 3 12" xfId="41226" xr:uid="{00000000-0005-0000-0000-0000FCA00000}"/>
    <cellStyle name="Normal 39 2 3 13" xfId="41227" xr:uid="{00000000-0005-0000-0000-0000FDA00000}"/>
    <cellStyle name="Normal 39 2 3 14" xfId="41228" xr:uid="{00000000-0005-0000-0000-0000FEA00000}"/>
    <cellStyle name="Normal 39 2 3 15" xfId="41229" xr:uid="{00000000-0005-0000-0000-0000FFA00000}"/>
    <cellStyle name="Normal 39 2 3 2" xfId="41230" xr:uid="{00000000-0005-0000-0000-000000A10000}"/>
    <cellStyle name="Normal 39 2 3 2 10" xfId="41231" xr:uid="{00000000-0005-0000-0000-000001A10000}"/>
    <cellStyle name="Normal 39 2 3 2 11" xfId="41232" xr:uid="{00000000-0005-0000-0000-000002A10000}"/>
    <cellStyle name="Normal 39 2 3 2 12" xfId="41233" xr:uid="{00000000-0005-0000-0000-000003A10000}"/>
    <cellStyle name="Normal 39 2 3 2 13" xfId="41234" xr:uid="{00000000-0005-0000-0000-000004A10000}"/>
    <cellStyle name="Normal 39 2 3 2 14" xfId="41235" xr:uid="{00000000-0005-0000-0000-000005A10000}"/>
    <cellStyle name="Normal 39 2 3 2 2" xfId="41236" xr:uid="{00000000-0005-0000-0000-000006A10000}"/>
    <cellStyle name="Normal 39 2 3 2 2 2" xfId="41237" xr:uid="{00000000-0005-0000-0000-000007A10000}"/>
    <cellStyle name="Normal 39 2 3 2 2 2 2" xfId="41238" xr:uid="{00000000-0005-0000-0000-000008A10000}"/>
    <cellStyle name="Normal 39 2 3 2 2 2 2 2" xfId="41239" xr:uid="{00000000-0005-0000-0000-000009A10000}"/>
    <cellStyle name="Normal 39 2 3 2 2 2 2 2 2" xfId="41240" xr:uid="{00000000-0005-0000-0000-00000AA10000}"/>
    <cellStyle name="Normal 39 2 3 2 2 2 2 2 3" xfId="41241" xr:uid="{00000000-0005-0000-0000-00000BA10000}"/>
    <cellStyle name="Normal 39 2 3 2 2 2 2 2 4" xfId="41242" xr:uid="{00000000-0005-0000-0000-00000CA10000}"/>
    <cellStyle name="Normal 39 2 3 2 2 2 2 2 5" xfId="41243" xr:uid="{00000000-0005-0000-0000-00000DA10000}"/>
    <cellStyle name="Normal 39 2 3 2 2 2 2 2 6" xfId="41244" xr:uid="{00000000-0005-0000-0000-00000EA10000}"/>
    <cellStyle name="Normal 39 2 3 2 2 2 2 3" xfId="41245" xr:uid="{00000000-0005-0000-0000-00000FA10000}"/>
    <cellStyle name="Normal 39 2 3 2 2 2 2 4" xfId="41246" xr:uid="{00000000-0005-0000-0000-000010A10000}"/>
    <cellStyle name="Normal 39 2 3 2 2 2 2 5" xfId="41247" xr:uid="{00000000-0005-0000-0000-000011A10000}"/>
    <cellStyle name="Normal 39 2 3 2 2 2 2 6" xfId="41248" xr:uid="{00000000-0005-0000-0000-000012A10000}"/>
    <cellStyle name="Normal 39 2 3 2 2 2 2 7" xfId="41249" xr:uid="{00000000-0005-0000-0000-000013A10000}"/>
    <cellStyle name="Normal 39 2 3 2 2 2 3" xfId="41250" xr:uid="{00000000-0005-0000-0000-000014A10000}"/>
    <cellStyle name="Normal 39 2 3 2 2 2 3 2" xfId="41251" xr:uid="{00000000-0005-0000-0000-000015A10000}"/>
    <cellStyle name="Normal 39 2 3 2 2 2 3 3" xfId="41252" xr:uid="{00000000-0005-0000-0000-000016A10000}"/>
    <cellStyle name="Normal 39 2 3 2 2 2 3 4" xfId="41253" xr:uid="{00000000-0005-0000-0000-000017A10000}"/>
    <cellStyle name="Normal 39 2 3 2 2 2 3 5" xfId="41254" xr:uid="{00000000-0005-0000-0000-000018A10000}"/>
    <cellStyle name="Normal 39 2 3 2 2 2 3 6" xfId="41255" xr:uid="{00000000-0005-0000-0000-000019A10000}"/>
    <cellStyle name="Normal 39 2 3 2 2 2 4" xfId="41256" xr:uid="{00000000-0005-0000-0000-00001AA10000}"/>
    <cellStyle name="Normal 39 2 3 2 2 2 5" xfId="41257" xr:uid="{00000000-0005-0000-0000-00001BA10000}"/>
    <cellStyle name="Normal 39 2 3 2 2 2 6" xfId="41258" xr:uid="{00000000-0005-0000-0000-00001CA10000}"/>
    <cellStyle name="Normal 39 2 3 2 2 2 7" xfId="41259" xr:uid="{00000000-0005-0000-0000-00001DA10000}"/>
    <cellStyle name="Normal 39 2 3 2 2 2 8" xfId="41260" xr:uid="{00000000-0005-0000-0000-00001EA10000}"/>
    <cellStyle name="Normal 39 2 3 2 2 3" xfId="41261" xr:uid="{00000000-0005-0000-0000-00001FA10000}"/>
    <cellStyle name="Normal 39 2 3 2 2 3 2" xfId="41262" xr:uid="{00000000-0005-0000-0000-000020A10000}"/>
    <cellStyle name="Normal 39 2 3 2 2 3 2 2" xfId="41263" xr:uid="{00000000-0005-0000-0000-000021A10000}"/>
    <cellStyle name="Normal 39 2 3 2 2 3 2 3" xfId="41264" xr:uid="{00000000-0005-0000-0000-000022A10000}"/>
    <cellStyle name="Normal 39 2 3 2 2 3 2 4" xfId="41265" xr:uid="{00000000-0005-0000-0000-000023A10000}"/>
    <cellStyle name="Normal 39 2 3 2 2 3 2 5" xfId="41266" xr:uid="{00000000-0005-0000-0000-000024A10000}"/>
    <cellStyle name="Normal 39 2 3 2 2 3 2 6" xfId="41267" xr:uid="{00000000-0005-0000-0000-000025A10000}"/>
    <cellStyle name="Normal 39 2 3 2 2 3 3" xfId="41268" xr:uid="{00000000-0005-0000-0000-000026A10000}"/>
    <cellStyle name="Normal 39 2 3 2 2 3 4" xfId="41269" xr:uid="{00000000-0005-0000-0000-000027A10000}"/>
    <cellStyle name="Normal 39 2 3 2 2 3 5" xfId="41270" xr:uid="{00000000-0005-0000-0000-000028A10000}"/>
    <cellStyle name="Normal 39 2 3 2 2 3 6" xfId="41271" xr:uid="{00000000-0005-0000-0000-000029A10000}"/>
    <cellStyle name="Normal 39 2 3 2 2 3 7" xfId="41272" xr:uid="{00000000-0005-0000-0000-00002AA10000}"/>
    <cellStyle name="Normal 39 2 3 2 2 4" xfId="41273" xr:uid="{00000000-0005-0000-0000-00002BA10000}"/>
    <cellStyle name="Normal 39 2 3 2 2 4 2" xfId="41274" xr:uid="{00000000-0005-0000-0000-00002CA10000}"/>
    <cellStyle name="Normal 39 2 3 2 2 4 3" xfId="41275" xr:uid="{00000000-0005-0000-0000-00002DA10000}"/>
    <cellStyle name="Normal 39 2 3 2 2 4 4" xfId="41276" xr:uid="{00000000-0005-0000-0000-00002EA10000}"/>
    <cellStyle name="Normal 39 2 3 2 2 4 5" xfId="41277" xr:uid="{00000000-0005-0000-0000-00002FA10000}"/>
    <cellStyle name="Normal 39 2 3 2 2 4 6" xfId="41278" xr:uid="{00000000-0005-0000-0000-000030A10000}"/>
    <cellStyle name="Normal 39 2 3 2 2 5" xfId="41279" xr:uid="{00000000-0005-0000-0000-000031A10000}"/>
    <cellStyle name="Normal 39 2 3 2 2 6" xfId="41280" xr:uid="{00000000-0005-0000-0000-000032A10000}"/>
    <cellStyle name="Normal 39 2 3 2 2 7" xfId="41281" xr:uid="{00000000-0005-0000-0000-000033A10000}"/>
    <cellStyle name="Normal 39 2 3 2 2 8" xfId="41282" xr:uid="{00000000-0005-0000-0000-000034A10000}"/>
    <cellStyle name="Normal 39 2 3 2 2 9" xfId="41283" xr:uid="{00000000-0005-0000-0000-000035A10000}"/>
    <cellStyle name="Normal 39 2 3 2 3" xfId="41284" xr:uid="{00000000-0005-0000-0000-000036A10000}"/>
    <cellStyle name="Normal 39 2 3 2 3 2" xfId="41285" xr:uid="{00000000-0005-0000-0000-000037A10000}"/>
    <cellStyle name="Normal 39 2 3 2 3 2 2" xfId="41286" xr:uid="{00000000-0005-0000-0000-000038A10000}"/>
    <cellStyle name="Normal 39 2 3 2 3 2 2 2" xfId="41287" xr:uid="{00000000-0005-0000-0000-000039A10000}"/>
    <cellStyle name="Normal 39 2 3 2 3 2 2 2 2" xfId="41288" xr:uid="{00000000-0005-0000-0000-00003AA10000}"/>
    <cellStyle name="Normal 39 2 3 2 3 2 2 2 3" xfId="41289" xr:uid="{00000000-0005-0000-0000-00003BA10000}"/>
    <cellStyle name="Normal 39 2 3 2 3 2 2 2 4" xfId="41290" xr:uid="{00000000-0005-0000-0000-00003CA10000}"/>
    <cellStyle name="Normal 39 2 3 2 3 2 2 2 5" xfId="41291" xr:uid="{00000000-0005-0000-0000-00003DA10000}"/>
    <cellStyle name="Normal 39 2 3 2 3 2 2 2 6" xfId="41292" xr:uid="{00000000-0005-0000-0000-00003EA10000}"/>
    <cellStyle name="Normal 39 2 3 2 3 2 2 3" xfId="41293" xr:uid="{00000000-0005-0000-0000-00003FA10000}"/>
    <cellStyle name="Normal 39 2 3 2 3 2 2 4" xfId="41294" xr:uid="{00000000-0005-0000-0000-000040A10000}"/>
    <cellStyle name="Normal 39 2 3 2 3 2 2 5" xfId="41295" xr:uid="{00000000-0005-0000-0000-000041A10000}"/>
    <cellStyle name="Normal 39 2 3 2 3 2 2 6" xfId="41296" xr:uid="{00000000-0005-0000-0000-000042A10000}"/>
    <cellStyle name="Normal 39 2 3 2 3 2 2 7" xfId="41297" xr:uid="{00000000-0005-0000-0000-000043A10000}"/>
    <cellStyle name="Normal 39 2 3 2 3 2 3" xfId="41298" xr:uid="{00000000-0005-0000-0000-000044A10000}"/>
    <cellStyle name="Normal 39 2 3 2 3 2 3 2" xfId="41299" xr:uid="{00000000-0005-0000-0000-000045A10000}"/>
    <cellStyle name="Normal 39 2 3 2 3 2 3 3" xfId="41300" xr:uid="{00000000-0005-0000-0000-000046A10000}"/>
    <cellStyle name="Normal 39 2 3 2 3 2 3 4" xfId="41301" xr:uid="{00000000-0005-0000-0000-000047A10000}"/>
    <cellStyle name="Normal 39 2 3 2 3 2 3 5" xfId="41302" xr:uid="{00000000-0005-0000-0000-000048A10000}"/>
    <cellStyle name="Normal 39 2 3 2 3 2 3 6" xfId="41303" xr:uid="{00000000-0005-0000-0000-000049A10000}"/>
    <cellStyle name="Normal 39 2 3 2 3 2 4" xfId="41304" xr:uid="{00000000-0005-0000-0000-00004AA10000}"/>
    <cellStyle name="Normal 39 2 3 2 3 2 5" xfId="41305" xr:uid="{00000000-0005-0000-0000-00004BA10000}"/>
    <cellStyle name="Normal 39 2 3 2 3 2 6" xfId="41306" xr:uid="{00000000-0005-0000-0000-00004CA10000}"/>
    <cellStyle name="Normal 39 2 3 2 3 2 7" xfId="41307" xr:uid="{00000000-0005-0000-0000-00004DA10000}"/>
    <cellStyle name="Normal 39 2 3 2 3 2 8" xfId="41308" xr:uid="{00000000-0005-0000-0000-00004EA10000}"/>
    <cellStyle name="Normal 39 2 3 2 3 3" xfId="41309" xr:uid="{00000000-0005-0000-0000-00004FA10000}"/>
    <cellStyle name="Normal 39 2 3 2 3 3 2" xfId="41310" xr:uid="{00000000-0005-0000-0000-000050A10000}"/>
    <cellStyle name="Normal 39 2 3 2 3 3 2 2" xfId="41311" xr:uid="{00000000-0005-0000-0000-000051A10000}"/>
    <cellStyle name="Normal 39 2 3 2 3 3 2 3" xfId="41312" xr:uid="{00000000-0005-0000-0000-000052A10000}"/>
    <cellStyle name="Normal 39 2 3 2 3 3 2 4" xfId="41313" xr:uid="{00000000-0005-0000-0000-000053A10000}"/>
    <cellStyle name="Normal 39 2 3 2 3 3 2 5" xfId="41314" xr:uid="{00000000-0005-0000-0000-000054A10000}"/>
    <cellStyle name="Normal 39 2 3 2 3 3 2 6" xfId="41315" xr:uid="{00000000-0005-0000-0000-000055A10000}"/>
    <cellStyle name="Normal 39 2 3 2 3 3 3" xfId="41316" xr:uid="{00000000-0005-0000-0000-000056A10000}"/>
    <cellStyle name="Normal 39 2 3 2 3 3 4" xfId="41317" xr:uid="{00000000-0005-0000-0000-000057A10000}"/>
    <cellStyle name="Normal 39 2 3 2 3 3 5" xfId="41318" xr:uid="{00000000-0005-0000-0000-000058A10000}"/>
    <cellStyle name="Normal 39 2 3 2 3 3 6" xfId="41319" xr:uid="{00000000-0005-0000-0000-000059A10000}"/>
    <cellStyle name="Normal 39 2 3 2 3 3 7" xfId="41320" xr:uid="{00000000-0005-0000-0000-00005AA10000}"/>
    <cellStyle name="Normal 39 2 3 2 3 4" xfId="41321" xr:uid="{00000000-0005-0000-0000-00005BA10000}"/>
    <cellStyle name="Normal 39 2 3 2 3 4 2" xfId="41322" xr:uid="{00000000-0005-0000-0000-00005CA10000}"/>
    <cellStyle name="Normal 39 2 3 2 3 4 3" xfId="41323" xr:uid="{00000000-0005-0000-0000-00005DA10000}"/>
    <cellStyle name="Normal 39 2 3 2 3 4 4" xfId="41324" xr:uid="{00000000-0005-0000-0000-00005EA10000}"/>
    <cellStyle name="Normal 39 2 3 2 3 4 5" xfId="41325" xr:uid="{00000000-0005-0000-0000-00005FA10000}"/>
    <cellStyle name="Normal 39 2 3 2 3 4 6" xfId="41326" xr:uid="{00000000-0005-0000-0000-000060A10000}"/>
    <cellStyle name="Normal 39 2 3 2 3 5" xfId="41327" xr:uid="{00000000-0005-0000-0000-000061A10000}"/>
    <cellStyle name="Normal 39 2 3 2 3 6" xfId="41328" xr:uid="{00000000-0005-0000-0000-000062A10000}"/>
    <cellStyle name="Normal 39 2 3 2 3 7" xfId="41329" xr:uid="{00000000-0005-0000-0000-000063A10000}"/>
    <cellStyle name="Normal 39 2 3 2 3 8" xfId="41330" xr:uid="{00000000-0005-0000-0000-000064A10000}"/>
    <cellStyle name="Normal 39 2 3 2 3 9" xfId="41331" xr:uid="{00000000-0005-0000-0000-000065A10000}"/>
    <cellStyle name="Normal 39 2 3 2 4" xfId="41332" xr:uid="{00000000-0005-0000-0000-000066A10000}"/>
    <cellStyle name="Normal 39 2 3 2 4 2" xfId="41333" xr:uid="{00000000-0005-0000-0000-000067A10000}"/>
    <cellStyle name="Normal 39 2 3 2 4 2 2" xfId="41334" xr:uid="{00000000-0005-0000-0000-000068A10000}"/>
    <cellStyle name="Normal 39 2 3 2 4 2 2 2" xfId="41335" xr:uid="{00000000-0005-0000-0000-000069A10000}"/>
    <cellStyle name="Normal 39 2 3 2 4 2 2 2 2" xfId="41336" xr:uid="{00000000-0005-0000-0000-00006AA10000}"/>
    <cellStyle name="Normal 39 2 3 2 4 2 2 2 3" xfId="41337" xr:uid="{00000000-0005-0000-0000-00006BA10000}"/>
    <cellStyle name="Normal 39 2 3 2 4 2 2 2 4" xfId="41338" xr:uid="{00000000-0005-0000-0000-00006CA10000}"/>
    <cellStyle name="Normal 39 2 3 2 4 2 2 2 5" xfId="41339" xr:uid="{00000000-0005-0000-0000-00006DA10000}"/>
    <cellStyle name="Normal 39 2 3 2 4 2 2 2 6" xfId="41340" xr:uid="{00000000-0005-0000-0000-00006EA10000}"/>
    <cellStyle name="Normal 39 2 3 2 4 2 2 3" xfId="41341" xr:uid="{00000000-0005-0000-0000-00006FA10000}"/>
    <cellStyle name="Normal 39 2 3 2 4 2 2 4" xfId="41342" xr:uid="{00000000-0005-0000-0000-000070A10000}"/>
    <cellStyle name="Normal 39 2 3 2 4 2 2 5" xfId="41343" xr:uid="{00000000-0005-0000-0000-000071A10000}"/>
    <cellStyle name="Normal 39 2 3 2 4 2 2 6" xfId="41344" xr:uid="{00000000-0005-0000-0000-000072A10000}"/>
    <cellStyle name="Normal 39 2 3 2 4 2 2 7" xfId="41345" xr:uid="{00000000-0005-0000-0000-000073A10000}"/>
    <cellStyle name="Normal 39 2 3 2 4 2 3" xfId="41346" xr:uid="{00000000-0005-0000-0000-000074A10000}"/>
    <cellStyle name="Normal 39 2 3 2 4 2 3 2" xfId="41347" xr:uid="{00000000-0005-0000-0000-000075A10000}"/>
    <cellStyle name="Normal 39 2 3 2 4 2 3 3" xfId="41348" xr:uid="{00000000-0005-0000-0000-000076A10000}"/>
    <cellStyle name="Normal 39 2 3 2 4 2 3 4" xfId="41349" xr:uid="{00000000-0005-0000-0000-000077A10000}"/>
    <cellStyle name="Normal 39 2 3 2 4 2 3 5" xfId="41350" xr:uid="{00000000-0005-0000-0000-000078A10000}"/>
    <cellStyle name="Normal 39 2 3 2 4 2 3 6" xfId="41351" xr:uid="{00000000-0005-0000-0000-000079A10000}"/>
    <cellStyle name="Normal 39 2 3 2 4 2 4" xfId="41352" xr:uid="{00000000-0005-0000-0000-00007AA10000}"/>
    <cellStyle name="Normal 39 2 3 2 4 2 5" xfId="41353" xr:uid="{00000000-0005-0000-0000-00007BA10000}"/>
    <cellStyle name="Normal 39 2 3 2 4 2 6" xfId="41354" xr:uid="{00000000-0005-0000-0000-00007CA10000}"/>
    <cellStyle name="Normal 39 2 3 2 4 2 7" xfId="41355" xr:uid="{00000000-0005-0000-0000-00007DA10000}"/>
    <cellStyle name="Normal 39 2 3 2 4 2 8" xfId="41356" xr:uid="{00000000-0005-0000-0000-00007EA10000}"/>
    <cellStyle name="Normal 39 2 3 2 4 3" xfId="41357" xr:uid="{00000000-0005-0000-0000-00007FA10000}"/>
    <cellStyle name="Normal 39 2 3 2 4 3 2" xfId="41358" xr:uid="{00000000-0005-0000-0000-000080A10000}"/>
    <cellStyle name="Normal 39 2 3 2 4 3 2 2" xfId="41359" xr:uid="{00000000-0005-0000-0000-000081A10000}"/>
    <cellStyle name="Normal 39 2 3 2 4 3 2 3" xfId="41360" xr:uid="{00000000-0005-0000-0000-000082A10000}"/>
    <cellStyle name="Normal 39 2 3 2 4 3 2 4" xfId="41361" xr:uid="{00000000-0005-0000-0000-000083A10000}"/>
    <cellStyle name="Normal 39 2 3 2 4 3 2 5" xfId="41362" xr:uid="{00000000-0005-0000-0000-000084A10000}"/>
    <cellStyle name="Normal 39 2 3 2 4 3 2 6" xfId="41363" xr:uid="{00000000-0005-0000-0000-000085A10000}"/>
    <cellStyle name="Normal 39 2 3 2 4 3 3" xfId="41364" xr:uid="{00000000-0005-0000-0000-000086A10000}"/>
    <cellStyle name="Normal 39 2 3 2 4 3 4" xfId="41365" xr:uid="{00000000-0005-0000-0000-000087A10000}"/>
    <cellStyle name="Normal 39 2 3 2 4 3 5" xfId="41366" xr:uid="{00000000-0005-0000-0000-000088A10000}"/>
    <cellStyle name="Normal 39 2 3 2 4 3 6" xfId="41367" xr:uid="{00000000-0005-0000-0000-000089A10000}"/>
    <cellStyle name="Normal 39 2 3 2 4 3 7" xfId="41368" xr:uid="{00000000-0005-0000-0000-00008AA10000}"/>
    <cellStyle name="Normal 39 2 3 2 4 4" xfId="41369" xr:uid="{00000000-0005-0000-0000-00008BA10000}"/>
    <cellStyle name="Normal 39 2 3 2 4 4 2" xfId="41370" xr:uid="{00000000-0005-0000-0000-00008CA10000}"/>
    <cellStyle name="Normal 39 2 3 2 4 4 3" xfId="41371" xr:uid="{00000000-0005-0000-0000-00008DA10000}"/>
    <cellStyle name="Normal 39 2 3 2 4 4 4" xfId="41372" xr:uid="{00000000-0005-0000-0000-00008EA10000}"/>
    <cellStyle name="Normal 39 2 3 2 4 4 5" xfId="41373" xr:uid="{00000000-0005-0000-0000-00008FA10000}"/>
    <cellStyle name="Normal 39 2 3 2 4 4 6" xfId="41374" xr:uid="{00000000-0005-0000-0000-000090A10000}"/>
    <cellStyle name="Normal 39 2 3 2 4 5" xfId="41375" xr:uid="{00000000-0005-0000-0000-000091A10000}"/>
    <cellStyle name="Normal 39 2 3 2 4 6" xfId="41376" xr:uid="{00000000-0005-0000-0000-000092A10000}"/>
    <cellStyle name="Normal 39 2 3 2 4 7" xfId="41377" xr:uid="{00000000-0005-0000-0000-000093A10000}"/>
    <cellStyle name="Normal 39 2 3 2 4 8" xfId="41378" xr:uid="{00000000-0005-0000-0000-000094A10000}"/>
    <cellStyle name="Normal 39 2 3 2 4 9" xfId="41379" xr:uid="{00000000-0005-0000-0000-000095A10000}"/>
    <cellStyle name="Normal 39 2 3 2 5" xfId="41380" xr:uid="{00000000-0005-0000-0000-000096A10000}"/>
    <cellStyle name="Normal 39 2 3 2 5 2" xfId="41381" xr:uid="{00000000-0005-0000-0000-000097A10000}"/>
    <cellStyle name="Normal 39 2 3 2 5 2 2" xfId="41382" xr:uid="{00000000-0005-0000-0000-000098A10000}"/>
    <cellStyle name="Normal 39 2 3 2 5 2 2 2" xfId="41383" xr:uid="{00000000-0005-0000-0000-000099A10000}"/>
    <cellStyle name="Normal 39 2 3 2 5 2 2 2 2" xfId="41384" xr:uid="{00000000-0005-0000-0000-00009AA10000}"/>
    <cellStyle name="Normal 39 2 3 2 5 2 2 2 3" xfId="41385" xr:uid="{00000000-0005-0000-0000-00009BA10000}"/>
    <cellStyle name="Normal 39 2 3 2 5 2 2 2 4" xfId="41386" xr:uid="{00000000-0005-0000-0000-00009CA10000}"/>
    <cellStyle name="Normal 39 2 3 2 5 2 2 2 5" xfId="41387" xr:uid="{00000000-0005-0000-0000-00009DA10000}"/>
    <cellStyle name="Normal 39 2 3 2 5 2 2 2 6" xfId="41388" xr:uid="{00000000-0005-0000-0000-00009EA10000}"/>
    <cellStyle name="Normal 39 2 3 2 5 2 2 3" xfId="41389" xr:uid="{00000000-0005-0000-0000-00009FA10000}"/>
    <cellStyle name="Normal 39 2 3 2 5 2 2 4" xfId="41390" xr:uid="{00000000-0005-0000-0000-0000A0A10000}"/>
    <cellStyle name="Normal 39 2 3 2 5 2 2 5" xfId="41391" xr:uid="{00000000-0005-0000-0000-0000A1A10000}"/>
    <cellStyle name="Normal 39 2 3 2 5 2 2 6" xfId="41392" xr:uid="{00000000-0005-0000-0000-0000A2A10000}"/>
    <cellStyle name="Normal 39 2 3 2 5 2 2 7" xfId="41393" xr:uid="{00000000-0005-0000-0000-0000A3A10000}"/>
    <cellStyle name="Normal 39 2 3 2 5 2 3" xfId="41394" xr:uid="{00000000-0005-0000-0000-0000A4A10000}"/>
    <cellStyle name="Normal 39 2 3 2 5 2 3 2" xfId="41395" xr:uid="{00000000-0005-0000-0000-0000A5A10000}"/>
    <cellStyle name="Normal 39 2 3 2 5 2 3 3" xfId="41396" xr:uid="{00000000-0005-0000-0000-0000A6A10000}"/>
    <cellStyle name="Normal 39 2 3 2 5 2 3 4" xfId="41397" xr:uid="{00000000-0005-0000-0000-0000A7A10000}"/>
    <cellStyle name="Normal 39 2 3 2 5 2 3 5" xfId="41398" xr:uid="{00000000-0005-0000-0000-0000A8A10000}"/>
    <cellStyle name="Normal 39 2 3 2 5 2 3 6" xfId="41399" xr:uid="{00000000-0005-0000-0000-0000A9A10000}"/>
    <cellStyle name="Normal 39 2 3 2 5 2 4" xfId="41400" xr:uid="{00000000-0005-0000-0000-0000AAA10000}"/>
    <cellStyle name="Normal 39 2 3 2 5 2 5" xfId="41401" xr:uid="{00000000-0005-0000-0000-0000ABA10000}"/>
    <cellStyle name="Normal 39 2 3 2 5 2 6" xfId="41402" xr:uid="{00000000-0005-0000-0000-0000ACA10000}"/>
    <cellStyle name="Normal 39 2 3 2 5 2 7" xfId="41403" xr:uid="{00000000-0005-0000-0000-0000ADA10000}"/>
    <cellStyle name="Normal 39 2 3 2 5 2 8" xfId="41404" xr:uid="{00000000-0005-0000-0000-0000AEA10000}"/>
    <cellStyle name="Normal 39 2 3 2 5 3" xfId="41405" xr:uid="{00000000-0005-0000-0000-0000AFA10000}"/>
    <cellStyle name="Normal 39 2 3 2 5 3 2" xfId="41406" xr:uid="{00000000-0005-0000-0000-0000B0A10000}"/>
    <cellStyle name="Normal 39 2 3 2 5 3 2 2" xfId="41407" xr:uid="{00000000-0005-0000-0000-0000B1A10000}"/>
    <cellStyle name="Normal 39 2 3 2 5 3 2 3" xfId="41408" xr:uid="{00000000-0005-0000-0000-0000B2A10000}"/>
    <cellStyle name="Normal 39 2 3 2 5 3 2 4" xfId="41409" xr:uid="{00000000-0005-0000-0000-0000B3A10000}"/>
    <cellStyle name="Normal 39 2 3 2 5 3 2 5" xfId="41410" xr:uid="{00000000-0005-0000-0000-0000B4A10000}"/>
    <cellStyle name="Normal 39 2 3 2 5 3 2 6" xfId="41411" xr:uid="{00000000-0005-0000-0000-0000B5A10000}"/>
    <cellStyle name="Normal 39 2 3 2 5 3 3" xfId="41412" xr:uid="{00000000-0005-0000-0000-0000B6A10000}"/>
    <cellStyle name="Normal 39 2 3 2 5 3 4" xfId="41413" xr:uid="{00000000-0005-0000-0000-0000B7A10000}"/>
    <cellStyle name="Normal 39 2 3 2 5 3 5" xfId="41414" xr:uid="{00000000-0005-0000-0000-0000B8A10000}"/>
    <cellStyle name="Normal 39 2 3 2 5 3 6" xfId="41415" xr:uid="{00000000-0005-0000-0000-0000B9A10000}"/>
    <cellStyle name="Normal 39 2 3 2 5 3 7" xfId="41416" xr:uid="{00000000-0005-0000-0000-0000BAA10000}"/>
    <cellStyle name="Normal 39 2 3 2 5 4" xfId="41417" xr:uid="{00000000-0005-0000-0000-0000BBA10000}"/>
    <cellStyle name="Normal 39 2 3 2 5 4 2" xfId="41418" xr:uid="{00000000-0005-0000-0000-0000BCA10000}"/>
    <cellStyle name="Normal 39 2 3 2 5 4 3" xfId="41419" xr:uid="{00000000-0005-0000-0000-0000BDA10000}"/>
    <cellStyle name="Normal 39 2 3 2 5 4 4" xfId="41420" xr:uid="{00000000-0005-0000-0000-0000BEA10000}"/>
    <cellStyle name="Normal 39 2 3 2 5 4 5" xfId="41421" xr:uid="{00000000-0005-0000-0000-0000BFA10000}"/>
    <cellStyle name="Normal 39 2 3 2 5 4 6" xfId="41422" xr:uid="{00000000-0005-0000-0000-0000C0A10000}"/>
    <cellStyle name="Normal 39 2 3 2 5 5" xfId="41423" xr:uid="{00000000-0005-0000-0000-0000C1A10000}"/>
    <cellStyle name="Normal 39 2 3 2 5 6" xfId="41424" xr:uid="{00000000-0005-0000-0000-0000C2A10000}"/>
    <cellStyle name="Normal 39 2 3 2 5 7" xfId="41425" xr:uid="{00000000-0005-0000-0000-0000C3A10000}"/>
    <cellStyle name="Normal 39 2 3 2 5 8" xfId="41426" xr:uid="{00000000-0005-0000-0000-0000C4A10000}"/>
    <cellStyle name="Normal 39 2 3 2 5 9" xfId="41427" xr:uid="{00000000-0005-0000-0000-0000C5A10000}"/>
    <cellStyle name="Normal 39 2 3 2 6" xfId="41428" xr:uid="{00000000-0005-0000-0000-0000C6A10000}"/>
    <cellStyle name="Normal 39 2 3 2 6 2" xfId="41429" xr:uid="{00000000-0005-0000-0000-0000C7A10000}"/>
    <cellStyle name="Normal 39 2 3 2 6 2 2" xfId="41430" xr:uid="{00000000-0005-0000-0000-0000C8A10000}"/>
    <cellStyle name="Normal 39 2 3 2 6 2 2 2" xfId="41431" xr:uid="{00000000-0005-0000-0000-0000C9A10000}"/>
    <cellStyle name="Normal 39 2 3 2 6 2 2 2 2" xfId="41432" xr:uid="{00000000-0005-0000-0000-0000CAA10000}"/>
    <cellStyle name="Normal 39 2 3 2 6 2 2 2 3" xfId="41433" xr:uid="{00000000-0005-0000-0000-0000CBA10000}"/>
    <cellStyle name="Normal 39 2 3 2 6 2 2 2 4" xfId="41434" xr:uid="{00000000-0005-0000-0000-0000CCA10000}"/>
    <cellStyle name="Normal 39 2 3 2 6 2 2 2 5" xfId="41435" xr:uid="{00000000-0005-0000-0000-0000CDA10000}"/>
    <cellStyle name="Normal 39 2 3 2 6 2 2 2 6" xfId="41436" xr:uid="{00000000-0005-0000-0000-0000CEA10000}"/>
    <cellStyle name="Normal 39 2 3 2 6 2 2 3" xfId="41437" xr:uid="{00000000-0005-0000-0000-0000CFA10000}"/>
    <cellStyle name="Normal 39 2 3 2 6 2 2 4" xfId="41438" xr:uid="{00000000-0005-0000-0000-0000D0A10000}"/>
    <cellStyle name="Normal 39 2 3 2 6 2 2 5" xfId="41439" xr:uid="{00000000-0005-0000-0000-0000D1A10000}"/>
    <cellStyle name="Normal 39 2 3 2 6 2 2 6" xfId="41440" xr:uid="{00000000-0005-0000-0000-0000D2A10000}"/>
    <cellStyle name="Normal 39 2 3 2 6 2 2 7" xfId="41441" xr:uid="{00000000-0005-0000-0000-0000D3A10000}"/>
    <cellStyle name="Normal 39 2 3 2 6 2 3" xfId="41442" xr:uid="{00000000-0005-0000-0000-0000D4A10000}"/>
    <cellStyle name="Normal 39 2 3 2 6 2 3 2" xfId="41443" xr:uid="{00000000-0005-0000-0000-0000D5A10000}"/>
    <cellStyle name="Normal 39 2 3 2 6 2 3 3" xfId="41444" xr:uid="{00000000-0005-0000-0000-0000D6A10000}"/>
    <cellStyle name="Normal 39 2 3 2 6 2 3 4" xfId="41445" xr:uid="{00000000-0005-0000-0000-0000D7A10000}"/>
    <cellStyle name="Normal 39 2 3 2 6 2 3 5" xfId="41446" xr:uid="{00000000-0005-0000-0000-0000D8A10000}"/>
    <cellStyle name="Normal 39 2 3 2 6 2 3 6" xfId="41447" xr:uid="{00000000-0005-0000-0000-0000D9A10000}"/>
    <cellStyle name="Normal 39 2 3 2 6 2 4" xfId="41448" xr:uid="{00000000-0005-0000-0000-0000DAA10000}"/>
    <cellStyle name="Normal 39 2 3 2 6 2 5" xfId="41449" xr:uid="{00000000-0005-0000-0000-0000DBA10000}"/>
    <cellStyle name="Normal 39 2 3 2 6 2 6" xfId="41450" xr:uid="{00000000-0005-0000-0000-0000DCA10000}"/>
    <cellStyle name="Normal 39 2 3 2 6 2 7" xfId="41451" xr:uid="{00000000-0005-0000-0000-0000DDA10000}"/>
    <cellStyle name="Normal 39 2 3 2 6 2 8" xfId="41452" xr:uid="{00000000-0005-0000-0000-0000DEA10000}"/>
    <cellStyle name="Normal 39 2 3 2 6 3" xfId="41453" xr:uid="{00000000-0005-0000-0000-0000DFA10000}"/>
    <cellStyle name="Normal 39 2 3 2 6 3 2" xfId="41454" xr:uid="{00000000-0005-0000-0000-0000E0A10000}"/>
    <cellStyle name="Normal 39 2 3 2 6 3 2 2" xfId="41455" xr:uid="{00000000-0005-0000-0000-0000E1A10000}"/>
    <cellStyle name="Normal 39 2 3 2 6 3 2 3" xfId="41456" xr:uid="{00000000-0005-0000-0000-0000E2A10000}"/>
    <cellStyle name="Normal 39 2 3 2 6 3 2 4" xfId="41457" xr:uid="{00000000-0005-0000-0000-0000E3A10000}"/>
    <cellStyle name="Normal 39 2 3 2 6 3 2 5" xfId="41458" xr:uid="{00000000-0005-0000-0000-0000E4A10000}"/>
    <cellStyle name="Normal 39 2 3 2 6 3 2 6" xfId="41459" xr:uid="{00000000-0005-0000-0000-0000E5A10000}"/>
    <cellStyle name="Normal 39 2 3 2 6 3 3" xfId="41460" xr:uid="{00000000-0005-0000-0000-0000E6A10000}"/>
    <cellStyle name="Normal 39 2 3 2 6 3 4" xfId="41461" xr:uid="{00000000-0005-0000-0000-0000E7A10000}"/>
    <cellStyle name="Normal 39 2 3 2 6 3 5" xfId="41462" xr:uid="{00000000-0005-0000-0000-0000E8A10000}"/>
    <cellStyle name="Normal 39 2 3 2 6 3 6" xfId="41463" xr:uid="{00000000-0005-0000-0000-0000E9A10000}"/>
    <cellStyle name="Normal 39 2 3 2 6 3 7" xfId="41464" xr:uid="{00000000-0005-0000-0000-0000EAA10000}"/>
    <cellStyle name="Normal 39 2 3 2 6 4" xfId="41465" xr:uid="{00000000-0005-0000-0000-0000EBA10000}"/>
    <cellStyle name="Normal 39 2 3 2 6 4 2" xfId="41466" xr:uid="{00000000-0005-0000-0000-0000ECA10000}"/>
    <cellStyle name="Normal 39 2 3 2 6 4 3" xfId="41467" xr:uid="{00000000-0005-0000-0000-0000EDA10000}"/>
    <cellStyle name="Normal 39 2 3 2 6 4 4" xfId="41468" xr:uid="{00000000-0005-0000-0000-0000EEA10000}"/>
    <cellStyle name="Normal 39 2 3 2 6 4 5" xfId="41469" xr:uid="{00000000-0005-0000-0000-0000EFA10000}"/>
    <cellStyle name="Normal 39 2 3 2 6 4 6" xfId="41470" xr:uid="{00000000-0005-0000-0000-0000F0A10000}"/>
    <cellStyle name="Normal 39 2 3 2 6 5" xfId="41471" xr:uid="{00000000-0005-0000-0000-0000F1A10000}"/>
    <cellStyle name="Normal 39 2 3 2 6 6" xfId="41472" xr:uid="{00000000-0005-0000-0000-0000F2A10000}"/>
    <cellStyle name="Normal 39 2 3 2 6 7" xfId="41473" xr:uid="{00000000-0005-0000-0000-0000F3A10000}"/>
    <cellStyle name="Normal 39 2 3 2 6 8" xfId="41474" xr:uid="{00000000-0005-0000-0000-0000F4A10000}"/>
    <cellStyle name="Normal 39 2 3 2 6 9" xfId="41475" xr:uid="{00000000-0005-0000-0000-0000F5A10000}"/>
    <cellStyle name="Normal 39 2 3 2 7" xfId="41476" xr:uid="{00000000-0005-0000-0000-0000F6A10000}"/>
    <cellStyle name="Normal 39 2 3 2 7 2" xfId="41477" xr:uid="{00000000-0005-0000-0000-0000F7A10000}"/>
    <cellStyle name="Normal 39 2 3 2 7 2 2" xfId="41478" xr:uid="{00000000-0005-0000-0000-0000F8A10000}"/>
    <cellStyle name="Normal 39 2 3 2 7 2 2 2" xfId="41479" xr:uid="{00000000-0005-0000-0000-0000F9A10000}"/>
    <cellStyle name="Normal 39 2 3 2 7 2 2 3" xfId="41480" xr:uid="{00000000-0005-0000-0000-0000FAA10000}"/>
    <cellStyle name="Normal 39 2 3 2 7 2 2 4" xfId="41481" xr:uid="{00000000-0005-0000-0000-0000FBA10000}"/>
    <cellStyle name="Normal 39 2 3 2 7 2 2 5" xfId="41482" xr:uid="{00000000-0005-0000-0000-0000FCA10000}"/>
    <cellStyle name="Normal 39 2 3 2 7 2 2 6" xfId="41483" xr:uid="{00000000-0005-0000-0000-0000FDA10000}"/>
    <cellStyle name="Normal 39 2 3 2 7 2 3" xfId="41484" xr:uid="{00000000-0005-0000-0000-0000FEA10000}"/>
    <cellStyle name="Normal 39 2 3 2 7 2 4" xfId="41485" xr:uid="{00000000-0005-0000-0000-0000FFA10000}"/>
    <cellStyle name="Normal 39 2 3 2 7 2 5" xfId="41486" xr:uid="{00000000-0005-0000-0000-000000A20000}"/>
    <cellStyle name="Normal 39 2 3 2 7 2 6" xfId="41487" xr:uid="{00000000-0005-0000-0000-000001A20000}"/>
    <cellStyle name="Normal 39 2 3 2 7 2 7" xfId="41488" xr:uid="{00000000-0005-0000-0000-000002A20000}"/>
    <cellStyle name="Normal 39 2 3 2 7 3" xfId="41489" xr:uid="{00000000-0005-0000-0000-000003A20000}"/>
    <cellStyle name="Normal 39 2 3 2 7 3 2" xfId="41490" xr:uid="{00000000-0005-0000-0000-000004A20000}"/>
    <cellStyle name="Normal 39 2 3 2 7 3 3" xfId="41491" xr:uid="{00000000-0005-0000-0000-000005A20000}"/>
    <cellStyle name="Normal 39 2 3 2 7 3 4" xfId="41492" xr:uid="{00000000-0005-0000-0000-000006A20000}"/>
    <cellStyle name="Normal 39 2 3 2 7 3 5" xfId="41493" xr:uid="{00000000-0005-0000-0000-000007A20000}"/>
    <cellStyle name="Normal 39 2 3 2 7 3 6" xfId="41494" xr:uid="{00000000-0005-0000-0000-000008A20000}"/>
    <cellStyle name="Normal 39 2 3 2 7 4" xfId="41495" xr:uid="{00000000-0005-0000-0000-000009A20000}"/>
    <cellStyle name="Normal 39 2 3 2 7 5" xfId="41496" xr:uid="{00000000-0005-0000-0000-00000AA20000}"/>
    <cellStyle name="Normal 39 2 3 2 7 6" xfId="41497" xr:uid="{00000000-0005-0000-0000-00000BA20000}"/>
    <cellStyle name="Normal 39 2 3 2 7 7" xfId="41498" xr:uid="{00000000-0005-0000-0000-00000CA20000}"/>
    <cellStyle name="Normal 39 2 3 2 7 8" xfId="41499" xr:uid="{00000000-0005-0000-0000-00000DA20000}"/>
    <cellStyle name="Normal 39 2 3 2 8" xfId="41500" xr:uid="{00000000-0005-0000-0000-00000EA20000}"/>
    <cellStyle name="Normal 39 2 3 2 8 2" xfId="41501" xr:uid="{00000000-0005-0000-0000-00000FA20000}"/>
    <cellStyle name="Normal 39 2 3 2 8 2 2" xfId="41502" xr:uid="{00000000-0005-0000-0000-000010A20000}"/>
    <cellStyle name="Normal 39 2 3 2 8 2 3" xfId="41503" xr:uid="{00000000-0005-0000-0000-000011A20000}"/>
    <cellStyle name="Normal 39 2 3 2 8 2 4" xfId="41504" xr:uid="{00000000-0005-0000-0000-000012A20000}"/>
    <cellStyle name="Normal 39 2 3 2 8 2 5" xfId="41505" xr:uid="{00000000-0005-0000-0000-000013A20000}"/>
    <cellStyle name="Normal 39 2 3 2 8 2 6" xfId="41506" xr:uid="{00000000-0005-0000-0000-000014A20000}"/>
    <cellStyle name="Normal 39 2 3 2 8 3" xfId="41507" xr:uid="{00000000-0005-0000-0000-000015A20000}"/>
    <cellStyle name="Normal 39 2 3 2 8 4" xfId="41508" xr:uid="{00000000-0005-0000-0000-000016A20000}"/>
    <cellStyle name="Normal 39 2 3 2 8 5" xfId="41509" xr:uid="{00000000-0005-0000-0000-000017A20000}"/>
    <cellStyle name="Normal 39 2 3 2 8 6" xfId="41510" xr:uid="{00000000-0005-0000-0000-000018A20000}"/>
    <cellStyle name="Normal 39 2 3 2 8 7" xfId="41511" xr:uid="{00000000-0005-0000-0000-000019A20000}"/>
    <cellStyle name="Normal 39 2 3 2 9" xfId="41512" xr:uid="{00000000-0005-0000-0000-00001AA20000}"/>
    <cellStyle name="Normal 39 2 3 2 9 2" xfId="41513" xr:uid="{00000000-0005-0000-0000-00001BA20000}"/>
    <cellStyle name="Normal 39 2 3 2 9 3" xfId="41514" xr:uid="{00000000-0005-0000-0000-00001CA20000}"/>
    <cellStyle name="Normal 39 2 3 2 9 4" xfId="41515" xr:uid="{00000000-0005-0000-0000-00001DA20000}"/>
    <cellStyle name="Normal 39 2 3 2 9 5" xfId="41516" xr:uid="{00000000-0005-0000-0000-00001EA20000}"/>
    <cellStyle name="Normal 39 2 3 2 9 6" xfId="41517" xr:uid="{00000000-0005-0000-0000-00001FA20000}"/>
    <cellStyle name="Normal 39 2 3 3" xfId="41518" xr:uid="{00000000-0005-0000-0000-000020A20000}"/>
    <cellStyle name="Normal 39 2 3 3 2" xfId="41519" xr:uid="{00000000-0005-0000-0000-000021A20000}"/>
    <cellStyle name="Normal 39 2 3 3 2 2" xfId="41520" xr:uid="{00000000-0005-0000-0000-000022A20000}"/>
    <cellStyle name="Normal 39 2 3 3 2 2 2" xfId="41521" xr:uid="{00000000-0005-0000-0000-000023A20000}"/>
    <cellStyle name="Normal 39 2 3 3 2 2 2 2" xfId="41522" xr:uid="{00000000-0005-0000-0000-000024A20000}"/>
    <cellStyle name="Normal 39 2 3 3 2 2 2 3" xfId="41523" xr:uid="{00000000-0005-0000-0000-000025A20000}"/>
    <cellStyle name="Normal 39 2 3 3 2 2 2 4" xfId="41524" xr:uid="{00000000-0005-0000-0000-000026A20000}"/>
    <cellStyle name="Normal 39 2 3 3 2 2 2 5" xfId="41525" xr:uid="{00000000-0005-0000-0000-000027A20000}"/>
    <cellStyle name="Normal 39 2 3 3 2 2 2 6" xfId="41526" xr:uid="{00000000-0005-0000-0000-000028A20000}"/>
    <cellStyle name="Normal 39 2 3 3 2 2 3" xfId="41527" xr:uid="{00000000-0005-0000-0000-000029A20000}"/>
    <cellStyle name="Normal 39 2 3 3 2 2 4" xfId="41528" xr:uid="{00000000-0005-0000-0000-00002AA20000}"/>
    <cellStyle name="Normal 39 2 3 3 2 2 5" xfId="41529" xr:uid="{00000000-0005-0000-0000-00002BA20000}"/>
    <cellStyle name="Normal 39 2 3 3 2 2 6" xfId="41530" xr:uid="{00000000-0005-0000-0000-00002CA20000}"/>
    <cellStyle name="Normal 39 2 3 3 2 2 7" xfId="41531" xr:uid="{00000000-0005-0000-0000-00002DA20000}"/>
    <cellStyle name="Normal 39 2 3 3 2 3" xfId="41532" xr:uid="{00000000-0005-0000-0000-00002EA20000}"/>
    <cellStyle name="Normal 39 2 3 3 2 3 2" xfId="41533" xr:uid="{00000000-0005-0000-0000-00002FA20000}"/>
    <cellStyle name="Normal 39 2 3 3 2 3 3" xfId="41534" xr:uid="{00000000-0005-0000-0000-000030A20000}"/>
    <cellStyle name="Normal 39 2 3 3 2 3 4" xfId="41535" xr:uid="{00000000-0005-0000-0000-000031A20000}"/>
    <cellStyle name="Normal 39 2 3 3 2 3 5" xfId="41536" xr:uid="{00000000-0005-0000-0000-000032A20000}"/>
    <cellStyle name="Normal 39 2 3 3 2 3 6" xfId="41537" xr:uid="{00000000-0005-0000-0000-000033A20000}"/>
    <cellStyle name="Normal 39 2 3 3 2 4" xfId="41538" xr:uid="{00000000-0005-0000-0000-000034A20000}"/>
    <cellStyle name="Normal 39 2 3 3 2 5" xfId="41539" xr:uid="{00000000-0005-0000-0000-000035A20000}"/>
    <cellStyle name="Normal 39 2 3 3 2 6" xfId="41540" xr:uid="{00000000-0005-0000-0000-000036A20000}"/>
    <cellStyle name="Normal 39 2 3 3 2 7" xfId="41541" xr:uid="{00000000-0005-0000-0000-000037A20000}"/>
    <cellStyle name="Normal 39 2 3 3 2 8" xfId="41542" xr:uid="{00000000-0005-0000-0000-000038A20000}"/>
    <cellStyle name="Normal 39 2 3 3 3" xfId="41543" xr:uid="{00000000-0005-0000-0000-000039A20000}"/>
    <cellStyle name="Normal 39 2 3 3 3 2" xfId="41544" xr:uid="{00000000-0005-0000-0000-00003AA20000}"/>
    <cellStyle name="Normal 39 2 3 3 3 2 2" xfId="41545" xr:uid="{00000000-0005-0000-0000-00003BA20000}"/>
    <cellStyle name="Normal 39 2 3 3 3 2 3" xfId="41546" xr:uid="{00000000-0005-0000-0000-00003CA20000}"/>
    <cellStyle name="Normal 39 2 3 3 3 2 4" xfId="41547" xr:uid="{00000000-0005-0000-0000-00003DA20000}"/>
    <cellStyle name="Normal 39 2 3 3 3 2 5" xfId="41548" xr:uid="{00000000-0005-0000-0000-00003EA20000}"/>
    <cellStyle name="Normal 39 2 3 3 3 2 6" xfId="41549" xr:uid="{00000000-0005-0000-0000-00003FA20000}"/>
    <cellStyle name="Normal 39 2 3 3 3 3" xfId="41550" xr:uid="{00000000-0005-0000-0000-000040A20000}"/>
    <cellStyle name="Normal 39 2 3 3 3 4" xfId="41551" xr:uid="{00000000-0005-0000-0000-000041A20000}"/>
    <cellStyle name="Normal 39 2 3 3 3 5" xfId="41552" xr:uid="{00000000-0005-0000-0000-000042A20000}"/>
    <cellStyle name="Normal 39 2 3 3 3 6" xfId="41553" xr:uid="{00000000-0005-0000-0000-000043A20000}"/>
    <cellStyle name="Normal 39 2 3 3 3 7" xfId="41554" xr:uid="{00000000-0005-0000-0000-000044A20000}"/>
    <cellStyle name="Normal 39 2 3 3 4" xfId="41555" xr:uid="{00000000-0005-0000-0000-000045A20000}"/>
    <cellStyle name="Normal 39 2 3 3 4 2" xfId="41556" xr:uid="{00000000-0005-0000-0000-000046A20000}"/>
    <cellStyle name="Normal 39 2 3 3 4 3" xfId="41557" xr:uid="{00000000-0005-0000-0000-000047A20000}"/>
    <cellStyle name="Normal 39 2 3 3 4 4" xfId="41558" xr:uid="{00000000-0005-0000-0000-000048A20000}"/>
    <cellStyle name="Normal 39 2 3 3 4 5" xfId="41559" xr:uid="{00000000-0005-0000-0000-000049A20000}"/>
    <cellStyle name="Normal 39 2 3 3 4 6" xfId="41560" xr:uid="{00000000-0005-0000-0000-00004AA20000}"/>
    <cellStyle name="Normal 39 2 3 3 5" xfId="41561" xr:uid="{00000000-0005-0000-0000-00004BA20000}"/>
    <cellStyle name="Normal 39 2 3 3 6" xfId="41562" xr:uid="{00000000-0005-0000-0000-00004CA20000}"/>
    <cellStyle name="Normal 39 2 3 3 7" xfId="41563" xr:uid="{00000000-0005-0000-0000-00004DA20000}"/>
    <cellStyle name="Normal 39 2 3 3 8" xfId="41564" xr:uid="{00000000-0005-0000-0000-00004EA20000}"/>
    <cellStyle name="Normal 39 2 3 3 9" xfId="41565" xr:uid="{00000000-0005-0000-0000-00004FA20000}"/>
    <cellStyle name="Normal 39 2 3 4" xfId="41566" xr:uid="{00000000-0005-0000-0000-000050A20000}"/>
    <cellStyle name="Normal 39 2 3 4 2" xfId="41567" xr:uid="{00000000-0005-0000-0000-000051A20000}"/>
    <cellStyle name="Normal 39 2 3 4 2 2" xfId="41568" xr:uid="{00000000-0005-0000-0000-000052A20000}"/>
    <cellStyle name="Normal 39 2 3 4 2 2 2" xfId="41569" xr:uid="{00000000-0005-0000-0000-000053A20000}"/>
    <cellStyle name="Normal 39 2 3 4 2 2 2 2" xfId="41570" xr:uid="{00000000-0005-0000-0000-000054A20000}"/>
    <cellStyle name="Normal 39 2 3 4 2 2 2 3" xfId="41571" xr:uid="{00000000-0005-0000-0000-000055A20000}"/>
    <cellStyle name="Normal 39 2 3 4 2 2 2 4" xfId="41572" xr:uid="{00000000-0005-0000-0000-000056A20000}"/>
    <cellStyle name="Normal 39 2 3 4 2 2 2 5" xfId="41573" xr:uid="{00000000-0005-0000-0000-000057A20000}"/>
    <cellStyle name="Normal 39 2 3 4 2 2 2 6" xfId="41574" xr:uid="{00000000-0005-0000-0000-000058A20000}"/>
    <cellStyle name="Normal 39 2 3 4 2 2 3" xfId="41575" xr:uid="{00000000-0005-0000-0000-000059A20000}"/>
    <cellStyle name="Normal 39 2 3 4 2 2 4" xfId="41576" xr:uid="{00000000-0005-0000-0000-00005AA20000}"/>
    <cellStyle name="Normal 39 2 3 4 2 2 5" xfId="41577" xr:uid="{00000000-0005-0000-0000-00005BA20000}"/>
    <cellStyle name="Normal 39 2 3 4 2 2 6" xfId="41578" xr:uid="{00000000-0005-0000-0000-00005CA20000}"/>
    <cellStyle name="Normal 39 2 3 4 2 2 7" xfId="41579" xr:uid="{00000000-0005-0000-0000-00005DA20000}"/>
    <cellStyle name="Normal 39 2 3 4 2 3" xfId="41580" xr:uid="{00000000-0005-0000-0000-00005EA20000}"/>
    <cellStyle name="Normal 39 2 3 4 2 3 2" xfId="41581" xr:uid="{00000000-0005-0000-0000-00005FA20000}"/>
    <cellStyle name="Normal 39 2 3 4 2 3 3" xfId="41582" xr:uid="{00000000-0005-0000-0000-000060A20000}"/>
    <cellStyle name="Normal 39 2 3 4 2 3 4" xfId="41583" xr:uid="{00000000-0005-0000-0000-000061A20000}"/>
    <cellStyle name="Normal 39 2 3 4 2 3 5" xfId="41584" xr:uid="{00000000-0005-0000-0000-000062A20000}"/>
    <cellStyle name="Normal 39 2 3 4 2 3 6" xfId="41585" xr:uid="{00000000-0005-0000-0000-000063A20000}"/>
    <cellStyle name="Normal 39 2 3 4 2 4" xfId="41586" xr:uid="{00000000-0005-0000-0000-000064A20000}"/>
    <cellStyle name="Normal 39 2 3 4 2 5" xfId="41587" xr:uid="{00000000-0005-0000-0000-000065A20000}"/>
    <cellStyle name="Normal 39 2 3 4 2 6" xfId="41588" xr:uid="{00000000-0005-0000-0000-000066A20000}"/>
    <cellStyle name="Normal 39 2 3 4 2 7" xfId="41589" xr:uid="{00000000-0005-0000-0000-000067A20000}"/>
    <cellStyle name="Normal 39 2 3 4 2 8" xfId="41590" xr:uid="{00000000-0005-0000-0000-000068A20000}"/>
    <cellStyle name="Normal 39 2 3 4 3" xfId="41591" xr:uid="{00000000-0005-0000-0000-000069A20000}"/>
    <cellStyle name="Normal 39 2 3 4 3 2" xfId="41592" xr:uid="{00000000-0005-0000-0000-00006AA20000}"/>
    <cellStyle name="Normal 39 2 3 4 3 2 2" xfId="41593" xr:uid="{00000000-0005-0000-0000-00006BA20000}"/>
    <cellStyle name="Normal 39 2 3 4 3 2 3" xfId="41594" xr:uid="{00000000-0005-0000-0000-00006CA20000}"/>
    <cellStyle name="Normal 39 2 3 4 3 2 4" xfId="41595" xr:uid="{00000000-0005-0000-0000-00006DA20000}"/>
    <cellStyle name="Normal 39 2 3 4 3 2 5" xfId="41596" xr:uid="{00000000-0005-0000-0000-00006EA20000}"/>
    <cellStyle name="Normal 39 2 3 4 3 2 6" xfId="41597" xr:uid="{00000000-0005-0000-0000-00006FA20000}"/>
    <cellStyle name="Normal 39 2 3 4 3 3" xfId="41598" xr:uid="{00000000-0005-0000-0000-000070A20000}"/>
    <cellStyle name="Normal 39 2 3 4 3 4" xfId="41599" xr:uid="{00000000-0005-0000-0000-000071A20000}"/>
    <cellStyle name="Normal 39 2 3 4 3 5" xfId="41600" xr:uid="{00000000-0005-0000-0000-000072A20000}"/>
    <cellStyle name="Normal 39 2 3 4 3 6" xfId="41601" xr:uid="{00000000-0005-0000-0000-000073A20000}"/>
    <cellStyle name="Normal 39 2 3 4 3 7" xfId="41602" xr:uid="{00000000-0005-0000-0000-000074A20000}"/>
    <cellStyle name="Normal 39 2 3 4 4" xfId="41603" xr:uid="{00000000-0005-0000-0000-000075A20000}"/>
    <cellStyle name="Normal 39 2 3 4 4 2" xfId="41604" xr:uid="{00000000-0005-0000-0000-000076A20000}"/>
    <cellStyle name="Normal 39 2 3 4 4 3" xfId="41605" xr:uid="{00000000-0005-0000-0000-000077A20000}"/>
    <cellStyle name="Normal 39 2 3 4 4 4" xfId="41606" xr:uid="{00000000-0005-0000-0000-000078A20000}"/>
    <cellStyle name="Normal 39 2 3 4 4 5" xfId="41607" xr:uid="{00000000-0005-0000-0000-000079A20000}"/>
    <cellStyle name="Normal 39 2 3 4 4 6" xfId="41608" xr:uid="{00000000-0005-0000-0000-00007AA20000}"/>
    <cellStyle name="Normal 39 2 3 4 5" xfId="41609" xr:uid="{00000000-0005-0000-0000-00007BA20000}"/>
    <cellStyle name="Normal 39 2 3 4 6" xfId="41610" xr:uid="{00000000-0005-0000-0000-00007CA20000}"/>
    <cellStyle name="Normal 39 2 3 4 7" xfId="41611" xr:uid="{00000000-0005-0000-0000-00007DA20000}"/>
    <cellStyle name="Normal 39 2 3 4 8" xfId="41612" xr:uid="{00000000-0005-0000-0000-00007EA20000}"/>
    <cellStyle name="Normal 39 2 3 4 9" xfId="41613" xr:uid="{00000000-0005-0000-0000-00007FA20000}"/>
    <cellStyle name="Normal 39 2 3 5" xfId="41614" xr:uid="{00000000-0005-0000-0000-000080A20000}"/>
    <cellStyle name="Normal 39 2 3 5 2" xfId="41615" xr:uid="{00000000-0005-0000-0000-000081A20000}"/>
    <cellStyle name="Normal 39 2 3 5 2 2" xfId="41616" xr:uid="{00000000-0005-0000-0000-000082A20000}"/>
    <cellStyle name="Normal 39 2 3 5 2 2 2" xfId="41617" xr:uid="{00000000-0005-0000-0000-000083A20000}"/>
    <cellStyle name="Normal 39 2 3 5 2 2 2 2" xfId="41618" xr:uid="{00000000-0005-0000-0000-000084A20000}"/>
    <cellStyle name="Normal 39 2 3 5 2 2 2 3" xfId="41619" xr:uid="{00000000-0005-0000-0000-000085A20000}"/>
    <cellStyle name="Normal 39 2 3 5 2 2 2 4" xfId="41620" xr:uid="{00000000-0005-0000-0000-000086A20000}"/>
    <cellStyle name="Normal 39 2 3 5 2 2 2 5" xfId="41621" xr:uid="{00000000-0005-0000-0000-000087A20000}"/>
    <cellStyle name="Normal 39 2 3 5 2 2 2 6" xfId="41622" xr:uid="{00000000-0005-0000-0000-000088A20000}"/>
    <cellStyle name="Normal 39 2 3 5 2 2 3" xfId="41623" xr:uid="{00000000-0005-0000-0000-000089A20000}"/>
    <cellStyle name="Normal 39 2 3 5 2 2 4" xfId="41624" xr:uid="{00000000-0005-0000-0000-00008AA20000}"/>
    <cellStyle name="Normal 39 2 3 5 2 2 5" xfId="41625" xr:uid="{00000000-0005-0000-0000-00008BA20000}"/>
    <cellStyle name="Normal 39 2 3 5 2 2 6" xfId="41626" xr:uid="{00000000-0005-0000-0000-00008CA20000}"/>
    <cellStyle name="Normal 39 2 3 5 2 2 7" xfId="41627" xr:uid="{00000000-0005-0000-0000-00008DA20000}"/>
    <cellStyle name="Normal 39 2 3 5 2 3" xfId="41628" xr:uid="{00000000-0005-0000-0000-00008EA20000}"/>
    <cellStyle name="Normal 39 2 3 5 2 3 2" xfId="41629" xr:uid="{00000000-0005-0000-0000-00008FA20000}"/>
    <cellStyle name="Normal 39 2 3 5 2 3 3" xfId="41630" xr:uid="{00000000-0005-0000-0000-000090A20000}"/>
    <cellStyle name="Normal 39 2 3 5 2 3 4" xfId="41631" xr:uid="{00000000-0005-0000-0000-000091A20000}"/>
    <cellStyle name="Normal 39 2 3 5 2 3 5" xfId="41632" xr:uid="{00000000-0005-0000-0000-000092A20000}"/>
    <cellStyle name="Normal 39 2 3 5 2 3 6" xfId="41633" xr:uid="{00000000-0005-0000-0000-000093A20000}"/>
    <cellStyle name="Normal 39 2 3 5 2 4" xfId="41634" xr:uid="{00000000-0005-0000-0000-000094A20000}"/>
    <cellStyle name="Normal 39 2 3 5 2 5" xfId="41635" xr:uid="{00000000-0005-0000-0000-000095A20000}"/>
    <cellStyle name="Normal 39 2 3 5 2 6" xfId="41636" xr:uid="{00000000-0005-0000-0000-000096A20000}"/>
    <cellStyle name="Normal 39 2 3 5 2 7" xfId="41637" xr:uid="{00000000-0005-0000-0000-000097A20000}"/>
    <cellStyle name="Normal 39 2 3 5 2 8" xfId="41638" xr:uid="{00000000-0005-0000-0000-000098A20000}"/>
    <cellStyle name="Normal 39 2 3 5 3" xfId="41639" xr:uid="{00000000-0005-0000-0000-000099A20000}"/>
    <cellStyle name="Normal 39 2 3 5 3 2" xfId="41640" xr:uid="{00000000-0005-0000-0000-00009AA20000}"/>
    <cellStyle name="Normal 39 2 3 5 3 2 2" xfId="41641" xr:uid="{00000000-0005-0000-0000-00009BA20000}"/>
    <cellStyle name="Normal 39 2 3 5 3 2 3" xfId="41642" xr:uid="{00000000-0005-0000-0000-00009CA20000}"/>
    <cellStyle name="Normal 39 2 3 5 3 2 4" xfId="41643" xr:uid="{00000000-0005-0000-0000-00009DA20000}"/>
    <cellStyle name="Normal 39 2 3 5 3 2 5" xfId="41644" xr:uid="{00000000-0005-0000-0000-00009EA20000}"/>
    <cellStyle name="Normal 39 2 3 5 3 2 6" xfId="41645" xr:uid="{00000000-0005-0000-0000-00009FA20000}"/>
    <cellStyle name="Normal 39 2 3 5 3 3" xfId="41646" xr:uid="{00000000-0005-0000-0000-0000A0A20000}"/>
    <cellStyle name="Normal 39 2 3 5 3 4" xfId="41647" xr:uid="{00000000-0005-0000-0000-0000A1A20000}"/>
    <cellStyle name="Normal 39 2 3 5 3 5" xfId="41648" xr:uid="{00000000-0005-0000-0000-0000A2A20000}"/>
    <cellStyle name="Normal 39 2 3 5 3 6" xfId="41649" xr:uid="{00000000-0005-0000-0000-0000A3A20000}"/>
    <cellStyle name="Normal 39 2 3 5 3 7" xfId="41650" xr:uid="{00000000-0005-0000-0000-0000A4A20000}"/>
    <cellStyle name="Normal 39 2 3 5 4" xfId="41651" xr:uid="{00000000-0005-0000-0000-0000A5A20000}"/>
    <cellStyle name="Normal 39 2 3 5 4 2" xfId="41652" xr:uid="{00000000-0005-0000-0000-0000A6A20000}"/>
    <cellStyle name="Normal 39 2 3 5 4 3" xfId="41653" xr:uid="{00000000-0005-0000-0000-0000A7A20000}"/>
    <cellStyle name="Normal 39 2 3 5 4 4" xfId="41654" xr:uid="{00000000-0005-0000-0000-0000A8A20000}"/>
    <cellStyle name="Normal 39 2 3 5 4 5" xfId="41655" xr:uid="{00000000-0005-0000-0000-0000A9A20000}"/>
    <cellStyle name="Normal 39 2 3 5 4 6" xfId="41656" xr:uid="{00000000-0005-0000-0000-0000AAA20000}"/>
    <cellStyle name="Normal 39 2 3 5 5" xfId="41657" xr:uid="{00000000-0005-0000-0000-0000ABA20000}"/>
    <cellStyle name="Normal 39 2 3 5 6" xfId="41658" xr:uid="{00000000-0005-0000-0000-0000ACA20000}"/>
    <cellStyle name="Normal 39 2 3 5 7" xfId="41659" xr:uid="{00000000-0005-0000-0000-0000ADA20000}"/>
    <cellStyle name="Normal 39 2 3 5 8" xfId="41660" xr:uid="{00000000-0005-0000-0000-0000AEA20000}"/>
    <cellStyle name="Normal 39 2 3 5 9" xfId="41661" xr:uid="{00000000-0005-0000-0000-0000AFA20000}"/>
    <cellStyle name="Normal 39 2 3 6" xfId="41662" xr:uid="{00000000-0005-0000-0000-0000B0A20000}"/>
    <cellStyle name="Normal 39 2 3 6 2" xfId="41663" xr:uid="{00000000-0005-0000-0000-0000B1A20000}"/>
    <cellStyle name="Normal 39 2 3 6 2 2" xfId="41664" xr:uid="{00000000-0005-0000-0000-0000B2A20000}"/>
    <cellStyle name="Normal 39 2 3 6 2 2 2" xfId="41665" xr:uid="{00000000-0005-0000-0000-0000B3A20000}"/>
    <cellStyle name="Normal 39 2 3 6 2 2 2 2" xfId="41666" xr:uid="{00000000-0005-0000-0000-0000B4A20000}"/>
    <cellStyle name="Normal 39 2 3 6 2 2 2 3" xfId="41667" xr:uid="{00000000-0005-0000-0000-0000B5A20000}"/>
    <cellStyle name="Normal 39 2 3 6 2 2 2 4" xfId="41668" xr:uid="{00000000-0005-0000-0000-0000B6A20000}"/>
    <cellStyle name="Normal 39 2 3 6 2 2 2 5" xfId="41669" xr:uid="{00000000-0005-0000-0000-0000B7A20000}"/>
    <cellStyle name="Normal 39 2 3 6 2 2 2 6" xfId="41670" xr:uid="{00000000-0005-0000-0000-0000B8A20000}"/>
    <cellStyle name="Normal 39 2 3 6 2 2 3" xfId="41671" xr:uid="{00000000-0005-0000-0000-0000B9A20000}"/>
    <cellStyle name="Normal 39 2 3 6 2 2 4" xfId="41672" xr:uid="{00000000-0005-0000-0000-0000BAA20000}"/>
    <cellStyle name="Normal 39 2 3 6 2 2 5" xfId="41673" xr:uid="{00000000-0005-0000-0000-0000BBA20000}"/>
    <cellStyle name="Normal 39 2 3 6 2 2 6" xfId="41674" xr:uid="{00000000-0005-0000-0000-0000BCA20000}"/>
    <cellStyle name="Normal 39 2 3 6 2 2 7" xfId="41675" xr:uid="{00000000-0005-0000-0000-0000BDA20000}"/>
    <cellStyle name="Normal 39 2 3 6 2 3" xfId="41676" xr:uid="{00000000-0005-0000-0000-0000BEA20000}"/>
    <cellStyle name="Normal 39 2 3 6 2 3 2" xfId="41677" xr:uid="{00000000-0005-0000-0000-0000BFA20000}"/>
    <cellStyle name="Normal 39 2 3 6 2 3 3" xfId="41678" xr:uid="{00000000-0005-0000-0000-0000C0A20000}"/>
    <cellStyle name="Normal 39 2 3 6 2 3 4" xfId="41679" xr:uid="{00000000-0005-0000-0000-0000C1A20000}"/>
    <cellStyle name="Normal 39 2 3 6 2 3 5" xfId="41680" xr:uid="{00000000-0005-0000-0000-0000C2A20000}"/>
    <cellStyle name="Normal 39 2 3 6 2 3 6" xfId="41681" xr:uid="{00000000-0005-0000-0000-0000C3A20000}"/>
    <cellStyle name="Normal 39 2 3 6 2 4" xfId="41682" xr:uid="{00000000-0005-0000-0000-0000C4A20000}"/>
    <cellStyle name="Normal 39 2 3 6 2 5" xfId="41683" xr:uid="{00000000-0005-0000-0000-0000C5A20000}"/>
    <cellStyle name="Normal 39 2 3 6 2 6" xfId="41684" xr:uid="{00000000-0005-0000-0000-0000C6A20000}"/>
    <cellStyle name="Normal 39 2 3 6 2 7" xfId="41685" xr:uid="{00000000-0005-0000-0000-0000C7A20000}"/>
    <cellStyle name="Normal 39 2 3 6 2 8" xfId="41686" xr:uid="{00000000-0005-0000-0000-0000C8A20000}"/>
    <cellStyle name="Normal 39 2 3 6 3" xfId="41687" xr:uid="{00000000-0005-0000-0000-0000C9A20000}"/>
    <cellStyle name="Normal 39 2 3 6 3 2" xfId="41688" xr:uid="{00000000-0005-0000-0000-0000CAA20000}"/>
    <cellStyle name="Normal 39 2 3 6 3 2 2" xfId="41689" xr:uid="{00000000-0005-0000-0000-0000CBA20000}"/>
    <cellStyle name="Normal 39 2 3 6 3 2 3" xfId="41690" xr:uid="{00000000-0005-0000-0000-0000CCA20000}"/>
    <cellStyle name="Normal 39 2 3 6 3 2 4" xfId="41691" xr:uid="{00000000-0005-0000-0000-0000CDA20000}"/>
    <cellStyle name="Normal 39 2 3 6 3 2 5" xfId="41692" xr:uid="{00000000-0005-0000-0000-0000CEA20000}"/>
    <cellStyle name="Normal 39 2 3 6 3 2 6" xfId="41693" xr:uid="{00000000-0005-0000-0000-0000CFA20000}"/>
    <cellStyle name="Normal 39 2 3 6 3 3" xfId="41694" xr:uid="{00000000-0005-0000-0000-0000D0A20000}"/>
    <cellStyle name="Normal 39 2 3 6 3 4" xfId="41695" xr:uid="{00000000-0005-0000-0000-0000D1A20000}"/>
    <cellStyle name="Normal 39 2 3 6 3 5" xfId="41696" xr:uid="{00000000-0005-0000-0000-0000D2A20000}"/>
    <cellStyle name="Normal 39 2 3 6 3 6" xfId="41697" xr:uid="{00000000-0005-0000-0000-0000D3A20000}"/>
    <cellStyle name="Normal 39 2 3 6 3 7" xfId="41698" xr:uid="{00000000-0005-0000-0000-0000D4A20000}"/>
    <cellStyle name="Normal 39 2 3 6 4" xfId="41699" xr:uid="{00000000-0005-0000-0000-0000D5A20000}"/>
    <cellStyle name="Normal 39 2 3 6 4 2" xfId="41700" xr:uid="{00000000-0005-0000-0000-0000D6A20000}"/>
    <cellStyle name="Normal 39 2 3 6 4 3" xfId="41701" xr:uid="{00000000-0005-0000-0000-0000D7A20000}"/>
    <cellStyle name="Normal 39 2 3 6 4 4" xfId="41702" xr:uid="{00000000-0005-0000-0000-0000D8A20000}"/>
    <cellStyle name="Normal 39 2 3 6 4 5" xfId="41703" xr:uid="{00000000-0005-0000-0000-0000D9A20000}"/>
    <cellStyle name="Normal 39 2 3 6 4 6" xfId="41704" xr:uid="{00000000-0005-0000-0000-0000DAA20000}"/>
    <cellStyle name="Normal 39 2 3 6 5" xfId="41705" xr:uid="{00000000-0005-0000-0000-0000DBA20000}"/>
    <cellStyle name="Normal 39 2 3 6 6" xfId="41706" xr:uid="{00000000-0005-0000-0000-0000DCA20000}"/>
    <cellStyle name="Normal 39 2 3 6 7" xfId="41707" xr:uid="{00000000-0005-0000-0000-0000DDA20000}"/>
    <cellStyle name="Normal 39 2 3 6 8" xfId="41708" xr:uid="{00000000-0005-0000-0000-0000DEA20000}"/>
    <cellStyle name="Normal 39 2 3 6 9" xfId="41709" xr:uid="{00000000-0005-0000-0000-0000DFA20000}"/>
    <cellStyle name="Normal 39 2 3 7" xfId="41710" xr:uid="{00000000-0005-0000-0000-0000E0A20000}"/>
    <cellStyle name="Normal 39 2 3 7 2" xfId="41711" xr:uid="{00000000-0005-0000-0000-0000E1A20000}"/>
    <cellStyle name="Normal 39 2 3 7 2 2" xfId="41712" xr:uid="{00000000-0005-0000-0000-0000E2A20000}"/>
    <cellStyle name="Normal 39 2 3 7 2 2 2" xfId="41713" xr:uid="{00000000-0005-0000-0000-0000E3A20000}"/>
    <cellStyle name="Normal 39 2 3 7 2 2 2 2" xfId="41714" xr:uid="{00000000-0005-0000-0000-0000E4A20000}"/>
    <cellStyle name="Normal 39 2 3 7 2 2 2 3" xfId="41715" xr:uid="{00000000-0005-0000-0000-0000E5A20000}"/>
    <cellStyle name="Normal 39 2 3 7 2 2 2 4" xfId="41716" xr:uid="{00000000-0005-0000-0000-0000E6A20000}"/>
    <cellStyle name="Normal 39 2 3 7 2 2 2 5" xfId="41717" xr:uid="{00000000-0005-0000-0000-0000E7A20000}"/>
    <cellStyle name="Normal 39 2 3 7 2 2 2 6" xfId="41718" xr:uid="{00000000-0005-0000-0000-0000E8A20000}"/>
    <cellStyle name="Normal 39 2 3 7 2 2 3" xfId="41719" xr:uid="{00000000-0005-0000-0000-0000E9A20000}"/>
    <cellStyle name="Normal 39 2 3 7 2 2 4" xfId="41720" xr:uid="{00000000-0005-0000-0000-0000EAA20000}"/>
    <cellStyle name="Normal 39 2 3 7 2 2 5" xfId="41721" xr:uid="{00000000-0005-0000-0000-0000EBA20000}"/>
    <cellStyle name="Normal 39 2 3 7 2 2 6" xfId="41722" xr:uid="{00000000-0005-0000-0000-0000ECA20000}"/>
    <cellStyle name="Normal 39 2 3 7 2 2 7" xfId="41723" xr:uid="{00000000-0005-0000-0000-0000EDA20000}"/>
    <cellStyle name="Normal 39 2 3 7 2 3" xfId="41724" xr:uid="{00000000-0005-0000-0000-0000EEA20000}"/>
    <cellStyle name="Normal 39 2 3 7 2 3 2" xfId="41725" xr:uid="{00000000-0005-0000-0000-0000EFA20000}"/>
    <cellStyle name="Normal 39 2 3 7 2 3 3" xfId="41726" xr:uid="{00000000-0005-0000-0000-0000F0A20000}"/>
    <cellStyle name="Normal 39 2 3 7 2 3 4" xfId="41727" xr:uid="{00000000-0005-0000-0000-0000F1A20000}"/>
    <cellStyle name="Normal 39 2 3 7 2 3 5" xfId="41728" xr:uid="{00000000-0005-0000-0000-0000F2A20000}"/>
    <cellStyle name="Normal 39 2 3 7 2 3 6" xfId="41729" xr:uid="{00000000-0005-0000-0000-0000F3A20000}"/>
    <cellStyle name="Normal 39 2 3 7 2 4" xfId="41730" xr:uid="{00000000-0005-0000-0000-0000F4A20000}"/>
    <cellStyle name="Normal 39 2 3 7 2 5" xfId="41731" xr:uid="{00000000-0005-0000-0000-0000F5A20000}"/>
    <cellStyle name="Normal 39 2 3 7 2 6" xfId="41732" xr:uid="{00000000-0005-0000-0000-0000F6A20000}"/>
    <cellStyle name="Normal 39 2 3 7 2 7" xfId="41733" xr:uid="{00000000-0005-0000-0000-0000F7A20000}"/>
    <cellStyle name="Normal 39 2 3 7 2 8" xfId="41734" xr:uid="{00000000-0005-0000-0000-0000F8A20000}"/>
    <cellStyle name="Normal 39 2 3 7 3" xfId="41735" xr:uid="{00000000-0005-0000-0000-0000F9A20000}"/>
    <cellStyle name="Normal 39 2 3 7 3 2" xfId="41736" xr:uid="{00000000-0005-0000-0000-0000FAA20000}"/>
    <cellStyle name="Normal 39 2 3 7 3 2 2" xfId="41737" xr:uid="{00000000-0005-0000-0000-0000FBA20000}"/>
    <cellStyle name="Normal 39 2 3 7 3 2 3" xfId="41738" xr:uid="{00000000-0005-0000-0000-0000FCA20000}"/>
    <cellStyle name="Normal 39 2 3 7 3 2 4" xfId="41739" xr:uid="{00000000-0005-0000-0000-0000FDA20000}"/>
    <cellStyle name="Normal 39 2 3 7 3 2 5" xfId="41740" xr:uid="{00000000-0005-0000-0000-0000FEA20000}"/>
    <cellStyle name="Normal 39 2 3 7 3 2 6" xfId="41741" xr:uid="{00000000-0005-0000-0000-0000FFA20000}"/>
    <cellStyle name="Normal 39 2 3 7 3 3" xfId="41742" xr:uid="{00000000-0005-0000-0000-000000A30000}"/>
    <cellStyle name="Normal 39 2 3 7 3 4" xfId="41743" xr:uid="{00000000-0005-0000-0000-000001A30000}"/>
    <cellStyle name="Normal 39 2 3 7 3 5" xfId="41744" xr:uid="{00000000-0005-0000-0000-000002A30000}"/>
    <cellStyle name="Normal 39 2 3 7 3 6" xfId="41745" xr:uid="{00000000-0005-0000-0000-000003A30000}"/>
    <cellStyle name="Normal 39 2 3 7 3 7" xfId="41746" xr:uid="{00000000-0005-0000-0000-000004A30000}"/>
    <cellStyle name="Normal 39 2 3 7 4" xfId="41747" xr:uid="{00000000-0005-0000-0000-000005A30000}"/>
    <cellStyle name="Normal 39 2 3 7 4 2" xfId="41748" xr:uid="{00000000-0005-0000-0000-000006A30000}"/>
    <cellStyle name="Normal 39 2 3 7 4 3" xfId="41749" xr:uid="{00000000-0005-0000-0000-000007A30000}"/>
    <cellStyle name="Normal 39 2 3 7 4 4" xfId="41750" xr:uid="{00000000-0005-0000-0000-000008A30000}"/>
    <cellStyle name="Normal 39 2 3 7 4 5" xfId="41751" xr:uid="{00000000-0005-0000-0000-000009A30000}"/>
    <cellStyle name="Normal 39 2 3 7 4 6" xfId="41752" xr:uid="{00000000-0005-0000-0000-00000AA30000}"/>
    <cellStyle name="Normal 39 2 3 7 5" xfId="41753" xr:uid="{00000000-0005-0000-0000-00000BA30000}"/>
    <cellStyle name="Normal 39 2 3 7 6" xfId="41754" xr:uid="{00000000-0005-0000-0000-00000CA30000}"/>
    <cellStyle name="Normal 39 2 3 7 7" xfId="41755" xr:uid="{00000000-0005-0000-0000-00000DA30000}"/>
    <cellStyle name="Normal 39 2 3 7 8" xfId="41756" xr:uid="{00000000-0005-0000-0000-00000EA30000}"/>
    <cellStyle name="Normal 39 2 3 7 9" xfId="41757" xr:uid="{00000000-0005-0000-0000-00000FA30000}"/>
    <cellStyle name="Normal 39 2 3 8" xfId="41758" xr:uid="{00000000-0005-0000-0000-000010A30000}"/>
    <cellStyle name="Normal 39 2 3 8 2" xfId="41759" xr:uid="{00000000-0005-0000-0000-000011A30000}"/>
    <cellStyle name="Normal 39 2 3 8 2 2" xfId="41760" xr:uid="{00000000-0005-0000-0000-000012A30000}"/>
    <cellStyle name="Normal 39 2 3 8 2 2 2" xfId="41761" xr:uid="{00000000-0005-0000-0000-000013A30000}"/>
    <cellStyle name="Normal 39 2 3 8 2 2 3" xfId="41762" xr:uid="{00000000-0005-0000-0000-000014A30000}"/>
    <cellStyle name="Normal 39 2 3 8 2 2 4" xfId="41763" xr:uid="{00000000-0005-0000-0000-000015A30000}"/>
    <cellStyle name="Normal 39 2 3 8 2 2 5" xfId="41764" xr:uid="{00000000-0005-0000-0000-000016A30000}"/>
    <cellStyle name="Normal 39 2 3 8 2 2 6" xfId="41765" xr:uid="{00000000-0005-0000-0000-000017A30000}"/>
    <cellStyle name="Normal 39 2 3 8 2 3" xfId="41766" xr:uid="{00000000-0005-0000-0000-000018A30000}"/>
    <cellStyle name="Normal 39 2 3 8 2 4" xfId="41767" xr:uid="{00000000-0005-0000-0000-000019A30000}"/>
    <cellStyle name="Normal 39 2 3 8 2 5" xfId="41768" xr:uid="{00000000-0005-0000-0000-00001AA30000}"/>
    <cellStyle name="Normal 39 2 3 8 2 6" xfId="41769" xr:uid="{00000000-0005-0000-0000-00001BA30000}"/>
    <cellStyle name="Normal 39 2 3 8 2 7" xfId="41770" xr:uid="{00000000-0005-0000-0000-00001CA30000}"/>
    <cellStyle name="Normal 39 2 3 8 3" xfId="41771" xr:uid="{00000000-0005-0000-0000-00001DA30000}"/>
    <cellStyle name="Normal 39 2 3 8 3 2" xfId="41772" xr:uid="{00000000-0005-0000-0000-00001EA30000}"/>
    <cellStyle name="Normal 39 2 3 8 3 3" xfId="41773" xr:uid="{00000000-0005-0000-0000-00001FA30000}"/>
    <cellStyle name="Normal 39 2 3 8 3 4" xfId="41774" xr:uid="{00000000-0005-0000-0000-000020A30000}"/>
    <cellStyle name="Normal 39 2 3 8 3 5" xfId="41775" xr:uid="{00000000-0005-0000-0000-000021A30000}"/>
    <cellStyle name="Normal 39 2 3 8 3 6" xfId="41776" xr:uid="{00000000-0005-0000-0000-000022A30000}"/>
    <cellStyle name="Normal 39 2 3 8 4" xfId="41777" xr:uid="{00000000-0005-0000-0000-000023A30000}"/>
    <cellStyle name="Normal 39 2 3 8 5" xfId="41778" xr:uid="{00000000-0005-0000-0000-000024A30000}"/>
    <cellStyle name="Normal 39 2 3 8 6" xfId="41779" xr:uid="{00000000-0005-0000-0000-000025A30000}"/>
    <cellStyle name="Normal 39 2 3 8 7" xfId="41780" xr:uid="{00000000-0005-0000-0000-000026A30000}"/>
    <cellStyle name="Normal 39 2 3 8 8" xfId="41781" xr:uid="{00000000-0005-0000-0000-000027A30000}"/>
    <cellStyle name="Normal 39 2 3 9" xfId="41782" xr:uid="{00000000-0005-0000-0000-000028A30000}"/>
    <cellStyle name="Normal 39 2 3 9 2" xfId="41783" xr:uid="{00000000-0005-0000-0000-000029A30000}"/>
    <cellStyle name="Normal 39 2 3 9 2 2" xfId="41784" xr:uid="{00000000-0005-0000-0000-00002AA30000}"/>
    <cellStyle name="Normal 39 2 3 9 2 3" xfId="41785" xr:uid="{00000000-0005-0000-0000-00002BA30000}"/>
    <cellStyle name="Normal 39 2 3 9 2 4" xfId="41786" xr:uid="{00000000-0005-0000-0000-00002CA30000}"/>
    <cellStyle name="Normal 39 2 3 9 2 5" xfId="41787" xr:uid="{00000000-0005-0000-0000-00002DA30000}"/>
    <cellStyle name="Normal 39 2 3 9 2 6" xfId="41788" xr:uid="{00000000-0005-0000-0000-00002EA30000}"/>
    <cellStyle name="Normal 39 2 3 9 3" xfId="41789" xr:uid="{00000000-0005-0000-0000-00002FA30000}"/>
    <cellStyle name="Normal 39 2 3 9 4" xfId="41790" xr:uid="{00000000-0005-0000-0000-000030A30000}"/>
    <cellStyle name="Normal 39 2 3 9 5" xfId="41791" xr:uid="{00000000-0005-0000-0000-000031A30000}"/>
    <cellStyle name="Normal 39 2 3 9 6" xfId="41792" xr:uid="{00000000-0005-0000-0000-000032A30000}"/>
    <cellStyle name="Normal 39 2 3 9 7" xfId="41793" xr:uid="{00000000-0005-0000-0000-000033A30000}"/>
    <cellStyle name="Normal 39 2 4" xfId="41794" xr:uid="{00000000-0005-0000-0000-000034A30000}"/>
    <cellStyle name="Normal 39 2 4 10" xfId="41795" xr:uid="{00000000-0005-0000-0000-000035A30000}"/>
    <cellStyle name="Normal 39 2 4 11" xfId="41796" xr:uid="{00000000-0005-0000-0000-000036A30000}"/>
    <cellStyle name="Normal 39 2 4 12" xfId="41797" xr:uid="{00000000-0005-0000-0000-000037A30000}"/>
    <cellStyle name="Normal 39 2 4 13" xfId="41798" xr:uid="{00000000-0005-0000-0000-000038A30000}"/>
    <cellStyle name="Normal 39 2 4 14" xfId="41799" xr:uid="{00000000-0005-0000-0000-000039A30000}"/>
    <cellStyle name="Normal 39 2 4 2" xfId="41800" xr:uid="{00000000-0005-0000-0000-00003AA30000}"/>
    <cellStyle name="Normal 39 2 4 2 2" xfId="41801" xr:uid="{00000000-0005-0000-0000-00003BA30000}"/>
    <cellStyle name="Normal 39 2 4 2 2 2" xfId="41802" xr:uid="{00000000-0005-0000-0000-00003CA30000}"/>
    <cellStyle name="Normal 39 2 4 2 2 2 2" xfId="41803" xr:uid="{00000000-0005-0000-0000-00003DA30000}"/>
    <cellStyle name="Normal 39 2 4 2 2 2 2 2" xfId="41804" xr:uid="{00000000-0005-0000-0000-00003EA30000}"/>
    <cellStyle name="Normal 39 2 4 2 2 2 2 3" xfId="41805" xr:uid="{00000000-0005-0000-0000-00003FA30000}"/>
    <cellStyle name="Normal 39 2 4 2 2 2 2 4" xfId="41806" xr:uid="{00000000-0005-0000-0000-000040A30000}"/>
    <cellStyle name="Normal 39 2 4 2 2 2 2 5" xfId="41807" xr:uid="{00000000-0005-0000-0000-000041A30000}"/>
    <cellStyle name="Normal 39 2 4 2 2 2 2 6" xfId="41808" xr:uid="{00000000-0005-0000-0000-000042A30000}"/>
    <cellStyle name="Normal 39 2 4 2 2 2 3" xfId="41809" xr:uid="{00000000-0005-0000-0000-000043A30000}"/>
    <cellStyle name="Normal 39 2 4 2 2 2 4" xfId="41810" xr:uid="{00000000-0005-0000-0000-000044A30000}"/>
    <cellStyle name="Normal 39 2 4 2 2 2 5" xfId="41811" xr:uid="{00000000-0005-0000-0000-000045A30000}"/>
    <cellStyle name="Normal 39 2 4 2 2 2 6" xfId="41812" xr:uid="{00000000-0005-0000-0000-000046A30000}"/>
    <cellStyle name="Normal 39 2 4 2 2 2 7" xfId="41813" xr:uid="{00000000-0005-0000-0000-000047A30000}"/>
    <cellStyle name="Normal 39 2 4 2 2 3" xfId="41814" xr:uid="{00000000-0005-0000-0000-000048A30000}"/>
    <cellStyle name="Normal 39 2 4 2 2 3 2" xfId="41815" xr:uid="{00000000-0005-0000-0000-000049A30000}"/>
    <cellStyle name="Normal 39 2 4 2 2 3 3" xfId="41816" xr:uid="{00000000-0005-0000-0000-00004AA30000}"/>
    <cellStyle name="Normal 39 2 4 2 2 3 4" xfId="41817" xr:uid="{00000000-0005-0000-0000-00004BA30000}"/>
    <cellStyle name="Normal 39 2 4 2 2 3 5" xfId="41818" xr:uid="{00000000-0005-0000-0000-00004CA30000}"/>
    <cellStyle name="Normal 39 2 4 2 2 3 6" xfId="41819" xr:uid="{00000000-0005-0000-0000-00004DA30000}"/>
    <cellStyle name="Normal 39 2 4 2 2 4" xfId="41820" xr:uid="{00000000-0005-0000-0000-00004EA30000}"/>
    <cellStyle name="Normal 39 2 4 2 2 5" xfId="41821" xr:uid="{00000000-0005-0000-0000-00004FA30000}"/>
    <cellStyle name="Normal 39 2 4 2 2 6" xfId="41822" xr:uid="{00000000-0005-0000-0000-000050A30000}"/>
    <cellStyle name="Normal 39 2 4 2 2 7" xfId="41823" xr:uid="{00000000-0005-0000-0000-000051A30000}"/>
    <cellStyle name="Normal 39 2 4 2 2 8" xfId="41824" xr:uid="{00000000-0005-0000-0000-000052A30000}"/>
    <cellStyle name="Normal 39 2 4 2 3" xfId="41825" xr:uid="{00000000-0005-0000-0000-000053A30000}"/>
    <cellStyle name="Normal 39 2 4 2 3 2" xfId="41826" xr:uid="{00000000-0005-0000-0000-000054A30000}"/>
    <cellStyle name="Normal 39 2 4 2 3 2 2" xfId="41827" xr:uid="{00000000-0005-0000-0000-000055A30000}"/>
    <cellStyle name="Normal 39 2 4 2 3 2 3" xfId="41828" xr:uid="{00000000-0005-0000-0000-000056A30000}"/>
    <cellStyle name="Normal 39 2 4 2 3 2 4" xfId="41829" xr:uid="{00000000-0005-0000-0000-000057A30000}"/>
    <cellStyle name="Normal 39 2 4 2 3 2 5" xfId="41830" xr:uid="{00000000-0005-0000-0000-000058A30000}"/>
    <cellStyle name="Normal 39 2 4 2 3 2 6" xfId="41831" xr:uid="{00000000-0005-0000-0000-000059A30000}"/>
    <cellStyle name="Normal 39 2 4 2 3 3" xfId="41832" xr:uid="{00000000-0005-0000-0000-00005AA30000}"/>
    <cellStyle name="Normal 39 2 4 2 3 4" xfId="41833" xr:uid="{00000000-0005-0000-0000-00005BA30000}"/>
    <cellStyle name="Normal 39 2 4 2 3 5" xfId="41834" xr:uid="{00000000-0005-0000-0000-00005CA30000}"/>
    <cellStyle name="Normal 39 2 4 2 3 6" xfId="41835" xr:uid="{00000000-0005-0000-0000-00005DA30000}"/>
    <cellStyle name="Normal 39 2 4 2 3 7" xfId="41836" xr:uid="{00000000-0005-0000-0000-00005EA30000}"/>
    <cellStyle name="Normal 39 2 4 2 4" xfId="41837" xr:uid="{00000000-0005-0000-0000-00005FA30000}"/>
    <cellStyle name="Normal 39 2 4 2 4 2" xfId="41838" xr:uid="{00000000-0005-0000-0000-000060A30000}"/>
    <cellStyle name="Normal 39 2 4 2 4 3" xfId="41839" xr:uid="{00000000-0005-0000-0000-000061A30000}"/>
    <cellStyle name="Normal 39 2 4 2 4 4" xfId="41840" xr:uid="{00000000-0005-0000-0000-000062A30000}"/>
    <cellStyle name="Normal 39 2 4 2 4 5" xfId="41841" xr:uid="{00000000-0005-0000-0000-000063A30000}"/>
    <cellStyle name="Normal 39 2 4 2 4 6" xfId="41842" xr:uid="{00000000-0005-0000-0000-000064A30000}"/>
    <cellStyle name="Normal 39 2 4 2 5" xfId="41843" xr:uid="{00000000-0005-0000-0000-000065A30000}"/>
    <cellStyle name="Normal 39 2 4 2 6" xfId="41844" xr:uid="{00000000-0005-0000-0000-000066A30000}"/>
    <cellStyle name="Normal 39 2 4 2 7" xfId="41845" xr:uid="{00000000-0005-0000-0000-000067A30000}"/>
    <cellStyle name="Normal 39 2 4 2 8" xfId="41846" xr:uid="{00000000-0005-0000-0000-000068A30000}"/>
    <cellStyle name="Normal 39 2 4 2 9" xfId="41847" xr:uid="{00000000-0005-0000-0000-000069A30000}"/>
    <cellStyle name="Normal 39 2 4 3" xfId="41848" xr:uid="{00000000-0005-0000-0000-00006AA30000}"/>
    <cellStyle name="Normal 39 2 4 3 2" xfId="41849" xr:uid="{00000000-0005-0000-0000-00006BA30000}"/>
    <cellStyle name="Normal 39 2 4 3 2 2" xfId="41850" xr:uid="{00000000-0005-0000-0000-00006CA30000}"/>
    <cellStyle name="Normal 39 2 4 3 2 2 2" xfId="41851" xr:uid="{00000000-0005-0000-0000-00006DA30000}"/>
    <cellStyle name="Normal 39 2 4 3 2 2 2 2" xfId="41852" xr:uid="{00000000-0005-0000-0000-00006EA30000}"/>
    <cellStyle name="Normal 39 2 4 3 2 2 2 3" xfId="41853" xr:uid="{00000000-0005-0000-0000-00006FA30000}"/>
    <cellStyle name="Normal 39 2 4 3 2 2 2 4" xfId="41854" xr:uid="{00000000-0005-0000-0000-000070A30000}"/>
    <cellStyle name="Normal 39 2 4 3 2 2 2 5" xfId="41855" xr:uid="{00000000-0005-0000-0000-000071A30000}"/>
    <cellStyle name="Normal 39 2 4 3 2 2 2 6" xfId="41856" xr:uid="{00000000-0005-0000-0000-000072A30000}"/>
    <cellStyle name="Normal 39 2 4 3 2 2 3" xfId="41857" xr:uid="{00000000-0005-0000-0000-000073A30000}"/>
    <cellStyle name="Normal 39 2 4 3 2 2 4" xfId="41858" xr:uid="{00000000-0005-0000-0000-000074A30000}"/>
    <cellStyle name="Normal 39 2 4 3 2 2 5" xfId="41859" xr:uid="{00000000-0005-0000-0000-000075A30000}"/>
    <cellStyle name="Normal 39 2 4 3 2 2 6" xfId="41860" xr:uid="{00000000-0005-0000-0000-000076A30000}"/>
    <cellStyle name="Normal 39 2 4 3 2 2 7" xfId="41861" xr:uid="{00000000-0005-0000-0000-000077A30000}"/>
    <cellStyle name="Normal 39 2 4 3 2 3" xfId="41862" xr:uid="{00000000-0005-0000-0000-000078A30000}"/>
    <cellStyle name="Normal 39 2 4 3 2 3 2" xfId="41863" xr:uid="{00000000-0005-0000-0000-000079A30000}"/>
    <cellStyle name="Normal 39 2 4 3 2 3 3" xfId="41864" xr:uid="{00000000-0005-0000-0000-00007AA30000}"/>
    <cellStyle name="Normal 39 2 4 3 2 3 4" xfId="41865" xr:uid="{00000000-0005-0000-0000-00007BA30000}"/>
    <cellStyle name="Normal 39 2 4 3 2 3 5" xfId="41866" xr:uid="{00000000-0005-0000-0000-00007CA30000}"/>
    <cellStyle name="Normal 39 2 4 3 2 3 6" xfId="41867" xr:uid="{00000000-0005-0000-0000-00007DA30000}"/>
    <cellStyle name="Normal 39 2 4 3 2 4" xfId="41868" xr:uid="{00000000-0005-0000-0000-00007EA30000}"/>
    <cellStyle name="Normal 39 2 4 3 2 5" xfId="41869" xr:uid="{00000000-0005-0000-0000-00007FA30000}"/>
    <cellStyle name="Normal 39 2 4 3 2 6" xfId="41870" xr:uid="{00000000-0005-0000-0000-000080A30000}"/>
    <cellStyle name="Normal 39 2 4 3 2 7" xfId="41871" xr:uid="{00000000-0005-0000-0000-000081A30000}"/>
    <cellStyle name="Normal 39 2 4 3 2 8" xfId="41872" xr:uid="{00000000-0005-0000-0000-000082A30000}"/>
    <cellStyle name="Normal 39 2 4 3 3" xfId="41873" xr:uid="{00000000-0005-0000-0000-000083A30000}"/>
    <cellStyle name="Normal 39 2 4 3 3 2" xfId="41874" xr:uid="{00000000-0005-0000-0000-000084A30000}"/>
    <cellStyle name="Normal 39 2 4 3 3 2 2" xfId="41875" xr:uid="{00000000-0005-0000-0000-000085A30000}"/>
    <cellStyle name="Normal 39 2 4 3 3 2 3" xfId="41876" xr:uid="{00000000-0005-0000-0000-000086A30000}"/>
    <cellStyle name="Normal 39 2 4 3 3 2 4" xfId="41877" xr:uid="{00000000-0005-0000-0000-000087A30000}"/>
    <cellStyle name="Normal 39 2 4 3 3 2 5" xfId="41878" xr:uid="{00000000-0005-0000-0000-000088A30000}"/>
    <cellStyle name="Normal 39 2 4 3 3 2 6" xfId="41879" xr:uid="{00000000-0005-0000-0000-000089A30000}"/>
    <cellStyle name="Normal 39 2 4 3 3 3" xfId="41880" xr:uid="{00000000-0005-0000-0000-00008AA30000}"/>
    <cellStyle name="Normal 39 2 4 3 3 4" xfId="41881" xr:uid="{00000000-0005-0000-0000-00008BA30000}"/>
    <cellStyle name="Normal 39 2 4 3 3 5" xfId="41882" xr:uid="{00000000-0005-0000-0000-00008CA30000}"/>
    <cellStyle name="Normal 39 2 4 3 3 6" xfId="41883" xr:uid="{00000000-0005-0000-0000-00008DA30000}"/>
    <cellStyle name="Normal 39 2 4 3 3 7" xfId="41884" xr:uid="{00000000-0005-0000-0000-00008EA30000}"/>
    <cellStyle name="Normal 39 2 4 3 4" xfId="41885" xr:uid="{00000000-0005-0000-0000-00008FA30000}"/>
    <cellStyle name="Normal 39 2 4 3 4 2" xfId="41886" xr:uid="{00000000-0005-0000-0000-000090A30000}"/>
    <cellStyle name="Normal 39 2 4 3 4 3" xfId="41887" xr:uid="{00000000-0005-0000-0000-000091A30000}"/>
    <cellStyle name="Normal 39 2 4 3 4 4" xfId="41888" xr:uid="{00000000-0005-0000-0000-000092A30000}"/>
    <cellStyle name="Normal 39 2 4 3 4 5" xfId="41889" xr:uid="{00000000-0005-0000-0000-000093A30000}"/>
    <cellStyle name="Normal 39 2 4 3 4 6" xfId="41890" xr:uid="{00000000-0005-0000-0000-000094A30000}"/>
    <cellStyle name="Normal 39 2 4 3 5" xfId="41891" xr:uid="{00000000-0005-0000-0000-000095A30000}"/>
    <cellStyle name="Normal 39 2 4 3 6" xfId="41892" xr:uid="{00000000-0005-0000-0000-000096A30000}"/>
    <cellStyle name="Normal 39 2 4 3 7" xfId="41893" xr:uid="{00000000-0005-0000-0000-000097A30000}"/>
    <cellStyle name="Normal 39 2 4 3 8" xfId="41894" xr:uid="{00000000-0005-0000-0000-000098A30000}"/>
    <cellStyle name="Normal 39 2 4 3 9" xfId="41895" xr:uid="{00000000-0005-0000-0000-000099A30000}"/>
    <cellStyle name="Normal 39 2 4 4" xfId="41896" xr:uid="{00000000-0005-0000-0000-00009AA30000}"/>
    <cellStyle name="Normal 39 2 4 4 2" xfId="41897" xr:uid="{00000000-0005-0000-0000-00009BA30000}"/>
    <cellStyle name="Normal 39 2 4 4 2 2" xfId="41898" xr:uid="{00000000-0005-0000-0000-00009CA30000}"/>
    <cellStyle name="Normal 39 2 4 4 2 2 2" xfId="41899" xr:uid="{00000000-0005-0000-0000-00009DA30000}"/>
    <cellStyle name="Normal 39 2 4 4 2 2 2 2" xfId="41900" xr:uid="{00000000-0005-0000-0000-00009EA30000}"/>
    <cellStyle name="Normal 39 2 4 4 2 2 2 3" xfId="41901" xr:uid="{00000000-0005-0000-0000-00009FA30000}"/>
    <cellStyle name="Normal 39 2 4 4 2 2 2 4" xfId="41902" xr:uid="{00000000-0005-0000-0000-0000A0A30000}"/>
    <cellStyle name="Normal 39 2 4 4 2 2 2 5" xfId="41903" xr:uid="{00000000-0005-0000-0000-0000A1A30000}"/>
    <cellStyle name="Normal 39 2 4 4 2 2 2 6" xfId="41904" xr:uid="{00000000-0005-0000-0000-0000A2A30000}"/>
    <cellStyle name="Normal 39 2 4 4 2 2 3" xfId="41905" xr:uid="{00000000-0005-0000-0000-0000A3A30000}"/>
    <cellStyle name="Normal 39 2 4 4 2 2 4" xfId="41906" xr:uid="{00000000-0005-0000-0000-0000A4A30000}"/>
    <cellStyle name="Normal 39 2 4 4 2 2 5" xfId="41907" xr:uid="{00000000-0005-0000-0000-0000A5A30000}"/>
    <cellStyle name="Normal 39 2 4 4 2 2 6" xfId="41908" xr:uid="{00000000-0005-0000-0000-0000A6A30000}"/>
    <cellStyle name="Normal 39 2 4 4 2 2 7" xfId="41909" xr:uid="{00000000-0005-0000-0000-0000A7A30000}"/>
    <cellStyle name="Normal 39 2 4 4 2 3" xfId="41910" xr:uid="{00000000-0005-0000-0000-0000A8A30000}"/>
    <cellStyle name="Normal 39 2 4 4 2 3 2" xfId="41911" xr:uid="{00000000-0005-0000-0000-0000A9A30000}"/>
    <cellStyle name="Normal 39 2 4 4 2 3 3" xfId="41912" xr:uid="{00000000-0005-0000-0000-0000AAA30000}"/>
    <cellStyle name="Normal 39 2 4 4 2 3 4" xfId="41913" xr:uid="{00000000-0005-0000-0000-0000ABA30000}"/>
    <cellStyle name="Normal 39 2 4 4 2 3 5" xfId="41914" xr:uid="{00000000-0005-0000-0000-0000ACA30000}"/>
    <cellStyle name="Normal 39 2 4 4 2 3 6" xfId="41915" xr:uid="{00000000-0005-0000-0000-0000ADA30000}"/>
    <cellStyle name="Normal 39 2 4 4 2 4" xfId="41916" xr:uid="{00000000-0005-0000-0000-0000AEA30000}"/>
    <cellStyle name="Normal 39 2 4 4 2 5" xfId="41917" xr:uid="{00000000-0005-0000-0000-0000AFA30000}"/>
    <cellStyle name="Normal 39 2 4 4 2 6" xfId="41918" xr:uid="{00000000-0005-0000-0000-0000B0A30000}"/>
    <cellStyle name="Normal 39 2 4 4 2 7" xfId="41919" xr:uid="{00000000-0005-0000-0000-0000B1A30000}"/>
    <cellStyle name="Normal 39 2 4 4 2 8" xfId="41920" xr:uid="{00000000-0005-0000-0000-0000B2A30000}"/>
    <cellStyle name="Normal 39 2 4 4 3" xfId="41921" xr:uid="{00000000-0005-0000-0000-0000B3A30000}"/>
    <cellStyle name="Normal 39 2 4 4 3 2" xfId="41922" xr:uid="{00000000-0005-0000-0000-0000B4A30000}"/>
    <cellStyle name="Normal 39 2 4 4 3 2 2" xfId="41923" xr:uid="{00000000-0005-0000-0000-0000B5A30000}"/>
    <cellStyle name="Normal 39 2 4 4 3 2 3" xfId="41924" xr:uid="{00000000-0005-0000-0000-0000B6A30000}"/>
    <cellStyle name="Normal 39 2 4 4 3 2 4" xfId="41925" xr:uid="{00000000-0005-0000-0000-0000B7A30000}"/>
    <cellStyle name="Normal 39 2 4 4 3 2 5" xfId="41926" xr:uid="{00000000-0005-0000-0000-0000B8A30000}"/>
    <cellStyle name="Normal 39 2 4 4 3 2 6" xfId="41927" xr:uid="{00000000-0005-0000-0000-0000B9A30000}"/>
    <cellStyle name="Normal 39 2 4 4 3 3" xfId="41928" xr:uid="{00000000-0005-0000-0000-0000BAA30000}"/>
    <cellStyle name="Normal 39 2 4 4 3 4" xfId="41929" xr:uid="{00000000-0005-0000-0000-0000BBA30000}"/>
    <cellStyle name="Normal 39 2 4 4 3 5" xfId="41930" xr:uid="{00000000-0005-0000-0000-0000BCA30000}"/>
    <cellStyle name="Normal 39 2 4 4 3 6" xfId="41931" xr:uid="{00000000-0005-0000-0000-0000BDA30000}"/>
    <cellStyle name="Normal 39 2 4 4 3 7" xfId="41932" xr:uid="{00000000-0005-0000-0000-0000BEA30000}"/>
    <cellStyle name="Normal 39 2 4 4 4" xfId="41933" xr:uid="{00000000-0005-0000-0000-0000BFA30000}"/>
    <cellStyle name="Normal 39 2 4 4 4 2" xfId="41934" xr:uid="{00000000-0005-0000-0000-0000C0A30000}"/>
    <cellStyle name="Normal 39 2 4 4 4 3" xfId="41935" xr:uid="{00000000-0005-0000-0000-0000C1A30000}"/>
    <cellStyle name="Normal 39 2 4 4 4 4" xfId="41936" xr:uid="{00000000-0005-0000-0000-0000C2A30000}"/>
    <cellStyle name="Normal 39 2 4 4 4 5" xfId="41937" xr:uid="{00000000-0005-0000-0000-0000C3A30000}"/>
    <cellStyle name="Normal 39 2 4 4 4 6" xfId="41938" xr:uid="{00000000-0005-0000-0000-0000C4A30000}"/>
    <cellStyle name="Normal 39 2 4 4 5" xfId="41939" xr:uid="{00000000-0005-0000-0000-0000C5A30000}"/>
    <cellStyle name="Normal 39 2 4 4 6" xfId="41940" xr:uid="{00000000-0005-0000-0000-0000C6A30000}"/>
    <cellStyle name="Normal 39 2 4 4 7" xfId="41941" xr:uid="{00000000-0005-0000-0000-0000C7A30000}"/>
    <cellStyle name="Normal 39 2 4 4 8" xfId="41942" xr:uid="{00000000-0005-0000-0000-0000C8A30000}"/>
    <cellStyle name="Normal 39 2 4 4 9" xfId="41943" xr:uid="{00000000-0005-0000-0000-0000C9A30000}"/>
    <cellStyle name="Normal 39 2 4 5" xfId="41944" xr:uid="{00000000-0005-0000-0000-0000CAA30000}"/>
    <cellStyle name="Normal 39 2 4 5 2" xfId="41945" xr:uid="{00000000-0005-0000-0000-0000CBA30000}"/>
    <cellStyle name="Normal 39 2 4 5 2 2" xfId="41946" xr:uid="{00000000-0005-0000-0000-0000CCA30000}"/>
    <cellStyle name="Normal 39 2 4 5 2 2 2" xfId="41947" xr:uid="{00000000-0005-0000-0000-0000CDA30000}"/>
    <cellStyle name="Normal 39 2 4 5 2 2 2 2" xfId="41948" xr:uid="{00000000-0005-0000-0000-0000CEA30000}"/>
    <cellStyle name="Normal 39 2 4 5 2 2 2 3" xfId="41949" xr:uid="{00000000-0005-0000-0000-0000CFA30000}"/>
    <cellStyle name="Normal 39 2 4 5 2 2 2 4" xfId="41950" xr:uid="{00000000-0005-0000-0000-0000D0A30000}"/>
    <cellStyle name="Normal 39 2 4 5 2 2 2 5" xfId="41951" xr:uid="{00000000-0005-0000-0000-0000D1A30000}"/>
    <cellStyle name="Normal 39 2 4 5 2 2 2 6" xfId="41952" xr:uid="{00000000-0005-0000-0000-0000D2A30000}"/>
    <cellStyle name="Normal 39 2 4 5 2 2 3" xfId="41953" xr:uid="{00000000-0005-0000-0000-0000D3A30000}"/>
    <cellStyle name="Normal 39 2 4 5 2 2 4" xfId="41954" xr:uid="{00000000-0005-0000-0000-0000D4A30000}"/>
    <cellStyle name="Normal 39 2 4 5 2 2 5" xfId="41955" xr:uid="{00000000-0005-0000-0000-0000D5A30000}"/>
    <cellStyle name="Normal 39 2 4 5 2 2 6" xfId="41956" xr:uid="{00000000-0005-0000-0000-0000D6A30000}"/>
    <cellStyle name="Normal 39 2 4 5 2 2 7" xfId="41957" xr:uid="{00000000-0005-0000-0000-0000D7A30000}"/>
    <cellStyle name="Normal 39 2 4 5 2 3" xfId="41958" xr:uid="{00000000-0005-0000-0000-0000D8A30000}"/>
    <cellStyle name="Normal 39 2 4 5 2 3 2" xfId="41959" xr:uid="{00000000-0005-0000-0000-0000D9A30000}"/>
    <cellStyle name="Normal 39 2 4 5 2 3 3" xfId="41960" xr:uid="{00000000-0005-0000-0000-0000DAA30000}"/>
    <cellStyle name="Normal 39 2 4 5 2 3 4" xfId="41961" xr:uid="{00000000-0005-0000-0000-0000DBA30000}"/>
    <cellStyle name="Normal 39 2 4 5 2 3 5" xfId="41962" xr:uid="{00000000-0005-0000-0000-0000DCA30000}"/>
    <cellStyle name="Normal 39 2 4 5 2 3 6" xfId="41963" xr:uid="{00000000-0005-0000-0000-0000DDA30000}"/>
    <cellStyle name="Normal 39 2 4 5 2 4" xfId="41964" xr:uid="{00000000-0005-0000-0000-0000DEA30000}"/>
    <cellStyle name="Normal 39 2 4 5 2 5" xfId="41965" xr:uid="{00000000-0005-0000-0000-0000DFA30000}"/>
    <cellStyle name="Normal 39 2 4 5 2 6" xfId="41966" xr:uid="{00000000-0005-0000-0000-0000E0A30000}"/>
    <cellStyle name="Normal 39 2 4 5 2 7" xfId="41967" xr:uid="{00000000-0005-0000-0000-0000E1A30000}"/>
    <cellStyle name="Normal 39 2 4 5 2 8" xfId="41968" xr:uid="{00000000-0005-0000-0000-0000E2A30000}"/>
    <cellStyle name="Normal 39 2 4 5 3" xfId="41969" xr:uid="{00000000-0005-0000-0000-0000E3A30000}"/>
    <cellStyle name="Normal 39 2 4 5 3 2" xfId="41970" xr:uid="{00000000-0005-0000-0000-0000E4A30000}"/>
    <cellStyle name="Normal 39 2 4 5 3 2 2" xfId="41971" xr:uid="{00000000-0005-0000-0000-0000E5A30000}"/>
    <cellStyle name="Normal 39 2 4 5 3 2 3" xfId="41972" xr:uid="{00000000-0005-0000-0000-0000E6A30000}"/>
    <cellStyle name="Normal 39 2 4 5 3 2 4" xfId="41973" xr:uid="{00000000-0005-0000-0000-0000E7A30000}"/>
    <cellStyle name="Normal 39 2 4 5 3 2 5" xfId="41974" xr:uid="{00000000-0005-0000-0000-0000E8A30000}"/>
    <cellStyle name="Normal 39 2 4 5 3 2 6" xfId="41975" xr:uid="{00000000-0005-0000-0000-0000E9A30000}"/>
    <cellStyle name="Normal 39 2 4 5 3 3" xfId="41976" xr:uid="{00000000-0005-0000-0000-0000EAA30000}"/>
    <cellStyle name="Normal 39 2 4 5 3 4" xfId="41977" xr:uid="{00000000-0005-0000-0000-0000EBA30000}"/>
    <cellStyle name="Normal 39 2 4 5 3 5" xfId="41978" xr:uid="{00000000-0005-0000-0000-0000ECA30000}"/>
    <cellStyle name="Normal 39 2 4 5 3 6" xfId="41979" xr:uid="{00000000-0005-0000-0000-0000EDA30000}"/>
    <cellStyle name="Normal 39 2 4 5 3 7" xfId="41980" xr:uid="{00000000-0005-0000-0000-0000EEA30000}"/>
    <cellStyle name="Normal 39 2 4 5 4" xfId="41981" xr:uid="{00000000-0005-0000-0000-0000EFA30000}"/>
    <cellStyle name="Normal 39 2 4 5 4 2" xfId="41982" xr:uid="{00000000-0005-0000-0000-0000F0A30000}"/>
    <cellStyle name="Normal 39 2 4 5 4 3" xfId="41983" xr:uid="{00000000-0005-0000-0000-0000F1A30000}"/>
    <cellStyle name="Normal 39 2 4 5 4 4" xfId="41984" xr:uid="{00000000-0005-0000-0000-0000F2A30000}"/>
    <cellStyle name="Normal 39 2 4 5 4 5" xfId="41985" xr:uid="{00000000-0005-0000-0000-0000F3A30000}"/>
    <cellStyle name="Normal 39 2 4 5 4 6" xfId="41986" xr:uid="{00000000-0005-0000-0000-0000F4A30000}"/>
    <cellStyle name="Normal 39 2 4 5 5" xfId="41987" xr:uid="{00000000-0005-0000-0000-0000F5A30000}"/>
    <cellStyle name="Normal 39 2 4 5 6" xfId="41988" xr:uid="{00000000-0005-0000-0000-0000F6A30000}"/>
    <cellStyle name="Normal 39 2 4 5 7" xfId="41989" xr:uid="{00000000-0005-0000-0000-0000F7A30000}"/>
    <cellStyle name="Normal 39 2 4 5 8" xfId="41990" xr:uid="{00000000-0005-0000-0000-0000F8A30000}"/>
    <cellStyle name="Normal 39 2 4 5 9" xfId="41991" xr:uid="{00000000-0005-0000-0000-0000F9A30000}"/>
    <cellStyle name="Normal 39 2 4 6" xfId="41992" xr:uid="{00000000-0005-0000-0000-0000FAA30000}"/>
    <cellStyle name="Normal 39 2 4 6 2" xfId="41993" xr:uid="{00000000-0005-0000-0000-0000FBA30000}"/>
    <cellStyle name="Normal 39 2 4 6 2 2" xfId="41994" xr:uid="{00000000-0005-0000-0000-0000FCA30000}"/>
    <cellStyle name="Normal 39 2 4 6 2 2 2" xfId="41995" xr:uid="{00000000-0005-0000-0000-0000FDA30000}"/>
    <cellStyle name="Normal 39 2 4 6 2 2 2 2" xfId="41996" xr:uid="{00000000-0005-0000-0000-0000FEA30000}"/>
    <cellStyle name="Normal 39 2 4 6 2 2 2 3" xfId="41997" xr:uid="{00000000-0005-0000-0000-0000FFA30000}"/>
    <cellStyle name="Normal 39 2 4 6 2 2 2 4" xfId="41998" xr:uid="{00000000-0005-0000-0000-000000A40000}"/>
    <cellStyle name="Normal 39 2 4 6 2 2 2 5" xfId="41999" xr:uid="{00000000-0005-0000-0000-000001A40000}"/>
    <cellStyle name="Normal 39 2 4 6 2 2 2 6" xfId="42000" xr:uid="{00000000-0005-0000-0000-000002A40000}"/>
    <cellStyle name="Normal 39 2 4 6 2 2 3" xfId="42001" xr:uid="{00000000-0005-0000-0000-000003A40000}"/>
    <cellStyle name="Normal 39 2 4 6 2 2 4" xfId="42002" xr:uid="{00000000-0005-0000-0000-000004A40000}"/>
    <cellStyle name="Normal 39 2 4 6 2 2 5" xfId="42003" xr:uid="{00000000-0005-0000-0000-000005A40000}"/>
    <cellStyle name="Normal 39 2 4 6 2 2 6" xfId="42004" xr:uid="{00000000-0005-0000-0000-000006A40000}"/>
    <cellStyle name="Normal 39 2 4 6 2 2 7" xfId="42005" xr:uid="{00000000-0005-0000-0000-000007A40000}"/>
    <cellStyle name="Normal 39 2 4 6 2 3" xfId="42006" xr:uid="{00000000-0005-0000-0000-000008A40000}"/>
    <cellStyle name="Normal 39 2 4 6 2 3 2" xfId="42007" xr:uid="{00000000-0005-0000-0000-000009A40000}"/>
    <cellStyle name="Normal 39 2 4 6 2 3 3" xfId="42008" xr:uid="{00000000-0005-0000-0000-00000AA40000}"/>
    <cellStyle name="Normal 39 2 4 6 2 3 4" xfId="42009" xr:uid="{00000000-0005-0000-0000-00000BA40000}"/>
    <cellStyle name="Normal 39 2 4 6 2 3 5" xfId="42010" xr:uid="{00000000-0005-0000-0000-00000CA40000}"/>
    <cellStyle name="Normal 39 2 4 6 2 3 6" xfId="42011" xr:uid="{00000000-0005-0000-0000-00000DA40000}"/>
    <cellStyle name="Normal 39 2 4 6 2 4" xfId="42012" xr:uid="{00000000-0005-0000-0000-00000EA40000}"/>
    <cellStyle name="Normal 39 2 4 6 2 5" xfId="42013" xr:uid="{00000000-0005-0000-0000-00000FA40000}"/>
    <cellStyle name="Normal 39 2 4 6 2 6" xfId="42014" xr:uid="{00000000-0005-0000-0000-000010A40000}"/>
    <cellStyle name="Normal 39 2 4 6 2 7" xfId="42015" xr:uid="{00000000-0005-0000-0000-000011A40000}"/>
    <cellStyle name="Normal 39 2 4 6 2 8" xfId="42016" xr:uid="{00000000-0005-0000-0000-000012A40000}"/>
    <cellStyle name="Normal 39 2 4 6 3" xfId="42017" xr:uid="{00000000-0005-0000-0000-000013A40000}"/>
    <cellStyle name="Normal 39 2 4 6 3 2" xfId="42018" xr:uid="{00000000-0005-0000-0000-000014A40000}"/>
    <cellStyle name="Normal 39 2 4 6 3 2 2" xfId="42019" xr:uid="{00000000-0005-0000-0000-000015A40000}"/>
    <cellStyle name="Normal 39 2 4 6 3 2 3" xfId="42020" xr:uid="{00000000-0005-0000-0000-000016A40000}"/>
    <cellStyle name="Normal 39 2 4 6 3 2 4" xfId="42021" xr:uid="{00000000-0005-0000-0000-000017A40000}"/>
    <cellStyle name="Normal 39 2 4 6 3 2 5" xfId="42022" xr:uid="{00000000-0005-0000-0000-000018A40000}"/>
    <cellStyle name="Normal 39 2 4 6 3 2 6" xfId="42023" xr:uid="{00000000-0005-0000-0000-000019A40000}"/>
    <cellStyle name="Normal 39 2 4 6 3 3" xfId="42024" xr:uid="{00000000-0005-0000-0000-00001AA40000}"/>
    <cellStyle name="Normal 39 2 4 6 3 4" xfId="42025" xr:uid="{00000000-0005-0000-0000-00001BA40000}"/>
    <cellStyle name="Normal 39 2 4 6 3 5" xfId="42026" xr:uid="{00000000-0005-0000-0000-00001CA40000}"/>
    <cellStyle name="Normal 39 2 4 6 3 6" xfId="42027" xr:uid="{00000000-0005-0000-0000-00001DA40000}"/>
    <cellStyle name="Normal 39 2 4 6 3 7" xfId="42028" xr:uid="{00000000-0005-0000-0000-00001EA40000}"/>
    <cellStyle name="Normal 39 2 4 6 4" xfId="42029" xr:uid="{00000000-0005-0000-0000-00001FA40000}"/>
    <cellStyle name="Normal 39 2 4 6 4 2" xfId="42030" xr:uid="{00000000-0005-0000-0000-000020A40000}"/>
    <cellStyle name="Normal 39 2 4 6 4 3" xfId="42031" xr:uid="{00000000-0005-0000-0000-000021A40000}"/>
    <cellStyle name="Normal 39 2 4 6 4 4" xfId="42032" xr:uid="{00000000-0005-0000-0000-000022A40000}"/>
    <cellStyle name="Normal 39 2 4 6 4 5" xfId="42033" xr:uid="{00000000-0005-0000-0000-000023A40000}"/>
    <cellStyle name="Normal 39 2 4 6 4 6" xfId="42034" xr:uid="{00000000-0005-0000-0000-000024A40000}"/>
    <cellStyle name="Normal 39 2 4 6 5" xfId="42035" xr:uid="{00000000-0005-0000-0000-000025A40000}"/>
    <cellStyle name="Normal 39 2 4 6 6" xfId="42036" xr:uid="{00000000-0005-0000-0000-000026A40000}"/>
    <cellStyle name="Normal 39 2 4 6 7" xfId="42037" xr:uid="{00000000-0005-0000-0000-000027A40000}"/>
    <cellStyle name="Normal 39 2 4 6 8" xfId="42038" xr:uid="{00000000-0005-0000-0000-000028A40000}"/>
    <cellStyle name="Normal 39 2 4 6 9" xfId="42039" xr:uid="{00000000-0005-0000-0000-000029A40000}"/>
    <cellStyle name="Normal 39 2 4 7" xfId="42040" xr:uid="{00000000-0005-0000-0000-00002AA40000}"/>
    <cellStyle name="Normal 39 2 4 7 2" xfId="42041" xr:uid="{00000000-0005-0000-0000-00002BA40000}"/>
    <cellStyle name="Normal 39 2 4 7 2 2" xfId="42042" xr:uid="{00000000-0005-0000-0000-00002CA40000}"/>
    <cellStyle name="Normal 39 2 4 7 2 2 2" xfId="42043" xr:uid="{00000000-0005-0000-0000-00002DA40000}"/>
    <cellStyle name="Normal 39 2 4 7 2 2 3" xfId="42044" xr:uid="{00000000-0005-0000-0000-00002EA40000}"/>
    <cellStyle name="Normal 39 2 4 7 2 2 4" xfId="42045" xr:uid="{00000000-0005-0000-0000-00002FA40000}"/>
    <cellStyle name="Normal 39 2 4 7 2 2 5" xfId="42046" xr:uid="{00000000-0005-0000-0000-000030A40000}"/>
    <cellStyle name="Normal 39 2 4 7 2 2 6" xfId="42047" xr:uid="{00000000-0005-0000-0000-000031A40000}"/>
    <cellStyle name="Normal 39 2 4 7 2 3" xfId="42048" xr:uid="{00000000-0005-0000-0000-000032A40000}"/>
    <cellStyle name="Normal 39 2 4 7 2 4" xfId="42049" xr:uid="{00000000-0005-0000-0000-000033A40000}"/>
    <cellStyle name="Normal 39 2 4 7 2 5" xfId="42050" xr:uid="{00000000-0005-0000-0000-000034A40000}"/>
    <cellStyle name="Normal 39 2 4 7 2 6" xfId="42051" xr:uid="{00000000-0005-0000-0000-000035A40000}"/>
    <cellStyle name="Normal 39 2 4 7 2 7" xfId="42052" xr:uid="{00000000-0005-0000-0000-000036A40000}"/>
    <cellStyle name="Normal 39 2 4 7 3" xfId="42053" xr:uid="{00000000-0005-0000-0000-000037A40000}"/>
    <cellStyle name="Normal 39 2 4 7 3 2" xfId="42054" xr:uid="{00000000-0005-0000-0000-000038A40000}"/>
    <cellStyle name="Normal 39 2 4 7 3 3" xfId="42055" xr:uid="{00000000-0005-0000-0000-000039A40000}"/>
    <cellStyle name="Normal 39 2 4 7 3 4" xfId="42056" xr:uid="{00000000-0005-0000-0000-00003AA40000}"/>
    <cellStyle name="Normal 39 2 4 7 3 5" xfId="42057" xr:uid="{00000000-0005-0000-0000-00003BA40000}"/>
    <cellStyle name="Normal 39 2 4 7 3 6" xfId="42058" xr:uid="{00000000-0005-0000-0000-00003CA40000}"/>
    <cellStyle name="Normal 39 2 4 7 4" xfId="42059" xr:uid="{00000000-0005-0000-0000-00003DA40000}"/>
    <cellStyle name="Normal 39 2 4 7 5" xfId="42060" xr:uid="{00000000-0005-0000-0000-00003EA40000}"/>
    <cellStyle name="Normal 39 2 4 7 6" xfId="42061" xr:uid="{00000000-0005-0000-0000-00003FA40000}"/>
    <cellStyle name="Normal 39 2 4 7 7" xfId="42062" xr:uid="{00000000-0005-0000-0000-000040A40000}"/>
    <cellStyle name="Normal 39 2 4 7 8" xfId="42063" xr:uid="{00000000-0005-0000-0000-000041A40000}"/>
    <cellStyle name="Normal 39 2 4 8" xfId="42064" xr:uid="{00000000-0005-0000-0000-000042A40000}"/>
    <cellStyle name="Normal 39 2 4 8 2" xfId="42065" xr:uid="{00000000-0005-0000-0000-000043A40000}"/>
    <cellStyle name="Normal 39 2 4 8 2 2" xfId="42066" xr:uid="{00000000-0005-0000-0000-000044A40000}"/>
    <cellStyle name="Normal 39 2 4 8 2 3" xfId="42067" xr:uid="{00000000-0005-0000-0000-000045A40000}"/>
    <cellStyle name="Normal 39 2 4 8 2 4" xfId="42068" xr:uid="{00000000-0005-0000-0000-000046A40000}"/>
    <cellStyle name="Normal 39 2 4 8 2 5" xfId="42069" xr:uid="{00000000-0005-0000-0000-000047A40000}"/>
    <cellStyle name="Normal 39 2 4 8 2 6" xfId="42070" xr:uid="{00000000-0005-0000-0000-000048A40000}"/>
    <cellStyle name="Normal 39 2 4 8 3" xfId="42071" xr:uid="{00000000-0005-0000-0000-000049A40000}"/>
    <cellStyle name="Normal 39 2 4 8 4" xfId="42072" xr:uid="{00000000-0005-0000-0000-00004AA40000}"/>
    <cellStyle name="Normal 39 2 4 8 5" xfId="42073" xr:uid="{00000000-0005-0000-0000-00004BA40000}"/>
    <cellStyle name="Normal 39 2 4 8 6" xfId="42074" xr:uid="{00000000-0005-0000-0000-00004CA40000}"/>
    <cellStyle name="Normal 39 2 4 8 7" xfId="42075" xr:uid="{00000000-0005-0000-0000-00004DA40000}"/>
    <cellStyle name="Normal 39 2 4 9" xfId="42076" xr:uid="{00000000-0005-0000-0000-00004EA40000}"/>
    <cellStyle name="Normal 39 2 4 9 2" xfId="42077" xr:uid="{00000000-0005-0000-0000-00004FA40000}"/>
    <cellStyle name="Normal 39 2 4 9 3" xfId="42078" xr:uid="{00000000-0005-0000-0000-000050A40000}"/>
    <cellStyle name="Normal 39 2 4 9 4" xfId="42079" xr:uid="{00000000-0005-0000-0000-000051A40000}"/>
    <cellStyle name="Normal 39 2 4 9 5" xfId="42080" xr:uid="{00000000-0005-0000-0000-000052A40000}"/>
    <cellStyle name="Normal 39 2 4 9 6" xfId="42081" xr:uid="{00000000-0005-0000-0000-000053A40000}"/>
    <cellStyle name="Normal 39 2 5" xfId="42082" xr:uid="{00000000-0005-0000-0000-000054A40000}"/>
    <cellStyle name="Normal 39 2 5 10" xfId="42083" xr:uid="{00000000-0005-0000-0000-000055A40000}"/>
    <cellStyle name="Normal 39 2 5 11" xfId="42084" xr:uid="{00000000-0005-0000-0000-000056A40000}"/>
    <cellStyle name="Normal 39 2 5 12" xfId="42085" xr:uid="{00000000-0005-0000-0000-000057A40000}"/>
    <cellStyle name="Normal 39 2 5 13" xfId="42086" xr:uid="{00000000-0005-0000-0000-000058A40000}"/>
    <cellStyle name="Normal 39 2 5 14" xfId="42087" xr:uid="{00000000-0005-0000-0000-000059A40000}"/>
    <cellStyle name="Normal 39 2 5 2" xfId="42088" xr:uid="{00000000-0005-0000-0000-00005AA40000}"/>
    <cellStyle name="Normal 39 2 5 2 2" xfId="42089" xr:uid="{00000000-0005-0000-0000-00005BA40000}"/>
    <cellStyle name="Normal 39 2 5 2 2 2" xfId="42090" xr:uid="{00000000-0005-0000-0000-00005CA40000}"/>
    <cellStyle name="Normal 39 2 5 2 2 2 2" xfId="42091" xr:uid="{00000000-0005-0000-0000-00005DA40000}"/>
    <cellStyle name="Normal 39 2 5 2 2 2 2 2" xfId="42092" xr:uid="{00000000-0005-0000-0000-00005EA40000}"/>
    <cellStyle name="Normal 39 2 5 2 2 2 2 3" xfId="42093" xr:uid="{00000000-0005-0000-0000-00005FA40000}"/>
    <cellStyle name="Normal 39 2 5 2 2 2 2 4" xfId="42094" xr:uid="{00000000-0005-0000-0000-000060A40000}"/>
    <cellStyle name="Normal 39 2 5 2 2 2 2 5" xfId="42095" xr:uid="{00000000-0005-0000-0000-000061A40000}"/>
    <cellStyle name="Normal 39 2 5 2 2 2 2 6" xfId="42096" xr:uid="{00000000-0005-0000-0000-000062A40000}"/>
    <cellStyle name="Normal 39 2 5 2 2 2 3" xfId="42097" xr:uid="{00000000-0005-0000-0000-000063A40000}"/>
    <cellStyle name="Normal 39 2 5 2 2 2 4" xfId="42098" xr:uid="{00000000-0005-0000-0000-000064A40000}"/>
    <cellStyle name="Normal 39 2 5 2 2 2 5" xfId="42099" xr:uid="{00000000-0005-0000-0000-000065A40000}"/>
    <cellStyle name="Normal 39 2 5 2 2 2 6" xfId="42100" xr:uid="{00000000-0005-0000-0000-000066A40000}"/>
    <cellStyle name="Normal 39 2 5 2 2 2 7" xfId="42101" xr:uid="{00000000-0005-0000-0000-000067A40000}"/>
    <cellStyle name="Normal 39 2 5 2 2 3" xfId="42102" xr:uid="{00000000-0005-0000-0000-000068A40000}"/>
    <cellStyle name="Normal 39 2 5 2 2 3 2" xfId="42103" xr:uid="{00000000-0005-0000-0000-000069A40000}"/>
    <cellStyle name="Normal 39 2 5 2 2 3 3" xfId="42104" xr:uid="{00000000-0005-0000-0000-00006AA40000}"/>
    <cellStyle name="Normal 39 2 5 2 2 3 4" xfId="42105" xr:uid="{00000000-0005-0000-0000-00006BA40000}"/>
    <cellStyle name="Normal 39 2 5 2 2 3 5" xfId="42106" xr:uid="{00000000-0005-0000-0000-00006CA40000}"/>
    <cellStyle name="Normal 39 2 5 2 2 3 6" xfId="42107" xr:uid="{00000000-0005-0000-0000-00006DA40000}"/>
    <cellStyle name="Normal 39 2 5 2 2 4" xfId="42108" xr:uid="{00000000-0005-0000-0000-00006EA40000}"/>
    <cellStyle name="Normal 39 2 5 2 2 5" xfId="42109" xr:uid="{00000000-0005-0000-0000-00006FA40000}"/>
    <cellStyle name="Normal 39 2 5 2 2 6" xfId="42110" xr:uid="{00000000-0005-0000-0000-000070A40000}"/>
    <cellStyle name="Normal 39 2 5 2 2 7" xfId="42111" xr:uid="{00000000-0005-0000-0000-000071A40000}"/>
    <cellStyle name="Normal 39 2 5 2 2 8" xfId="42112" xr:uid="{00000000-0005-0000-0000-000072A40000}"/>
    <cellStyle name="Normal 39 2 5 2 3" xfId="42113" xr:uid="{00000000-0005-0000-0000-000073A40000}"/>
    <cellStyle name="Normal 39 2 5 2 3 2" xfId="42114" xr:uid="{00000000-0005-0000-0000-000074A40000}"/>
    <cellStyle name="Normal 39 2 5 2 3 2 2" xfId="42115" xr:uid="{00000000-0005-0000-0000-000075A40000}"/>
    <cellStyle name="Normal 39 2 5 2 3 2 3" xfId="42116" xr:uid="{00000000-0005-0000-0000-000076A40000}"/>
    <cellStyle name="Normal 39 2 5 2 3 2 4" xfId="42117" xr:uid="{00000000-0005-0000-0000-000077A40000}"/>
    <cellStyle name="Normal 39 2 5 2 3 2 5" xfId="42118" xr:uid="{00000000-0005-0000-0000-000078A40000}"/>
    <cellStyle name="Normal 39 2 5 2 3 2 6" xfId="42119" xr:uid="{00000000-0005-0000-0000-000079A40000}"/>
    <cellStyle name="Normal 39 2 5 2 3 3" xfId="42120" xr:uid="{00000000-0005-0000-0000-00007AA40000}"/>
    <cellStyle name="Normal 39 2 5 2 3 4" xfId="42121" xr:uid="{00000000-0005-0000-0000-00007BA40000}"/>
    <cellStyle name="Normal 39 2 5 2 3 5" xfId="42122" xr:uid="{00000000-0005-0000-0000-00007CA40000}"/>
    <cellStyle name="Normal 39 2 5 2 3 6" xfId="42123" xr:uid="{00000000-0005-0000-0000-00007DA40000}"/>
    <cellStyle name="Normal 39 2 5 2 3 7" xfId="42124" xr:uid="{00000000-0005-0000-0000-00007EA40000}"/>
    <cellStyle name="Normal 39 2 5 2 4" xfId="42125" xr:uid="{00000000-0005-0000-0000-00007FA40000}"/>
    <cellStyle name="Normal 39 2 5 2 4 2" xfId="42126" xr:uid="{00000000-0005-0000-0000-000080A40000}"/>
    <cellStyle name="Normal 39 2 5 2 4 3" xfId="42127" xr:uid="{00000000-0005-0000-0000-000081A40000}"/>
    <cellStyle name="Normal 39 2 5 2 4 4" xfId="42128" xr:uid="{00000000-0005-0000-0000-000082A40000}"/>
    <cellStyle name="Normal 39 2 5 2 4 5" xfId="42129" xr:uid="{00000000-0005-0000-0000-000083A40000}"/>
    <cellStyle name="Normal 39 2 5 2 4 6" xfId="42130" xr:uid="{00000000-0005-0000-0000-000084A40000}"/>
    <cellStyle name="Normal 39 2 5 2 5" xfId="42131" xr:uid="{00000000-0005-0000-0000-000085A40000}"/>
    <cellStyle name="Normal 39 2 5 2 6" xfId="42132" xr:uid="{00000000-0005-0000-0000-000086A40000}"/>
    <cellStyle name="Normal 39 2 5 2 7" xfId="42133" xr:uid="{00000000-0005-0000-0000-000087A40000}"/>
    <cellStyle name="Normal 39 2 5 2 8" xfId="42134" xr:uid="{00000000-0005-0000-0000-000088A40000}"/>
    <cellStyle name="Normal 39 2 5 2 9" xfId="42135" xr:uid="{00000000-0005-0000-0000-000089A40000}"/>
    <cellStyle name="Normal 39 2 5 3" xfId="42136" xr:uid="{00000000-0005-0000-0000-00008AA40000}"/>
    <cellStyle name="Normal 39 2 5 3 2" xfId="42137" xr:uid="{00000000-0005-0000-0000-00008BA40000}"/>
    <cellStyle name="Normal 39 2 5 3 2 2" xfId="42138" xr:uid="{00000000-0005-0000-0000-00008CA40000}"/>
    <cellStyle name="Normal 39 2 5 3 2 2 2" xfId="42139" xr:uid="{00000000-0005-0000-0000-00008DA40000}"/>
    <cellStyle name="Normal 39 2 5 3 2 2 2 2" xfId="42140" xr:uid="{00000000-0005-0000-0000-00008EA40000}"/>
    <cellStyle name="Normal 39 2 5 3 2 2 2 3" xfId="42141" xr:uid="{00000000-0005-0000-0000-00008FA40000}"/>
    <cellStyle name="Normal 39 2 5 3 2 2 2 4" xfId="42142" xr:uid="{00000000-0005-0000-0000-000090A40000}"/>
    <cellStyle name="Normal 39 2 5 3 2 2 2 5" xfId="42143" xr:uid="{00000000-0005-0000-0000-000091A40000}"/>
    <cellStyle name="Normal 39 2 5 3 2 2 2 6" xfId="42144" xr:uid="{00000000-0005-0000-0000-000092A40000}"/>
    <cellStyle name="Normal 39 2 5 3 2 2 3" xfId="42145" xr:uid="{00000000-0005-0000-0000-000093A40000}"/>
    <cellStyle name="Normal 39 2 5 3 2 2 4" xfId="42146" xr:uid="{00000000-0005-0000-0000-000094A40000}"/>
    <cellStyle name="Normal 39 2 5 3 2 2 5" xfId="42147" xr:uid="{00000000-0005-0000-0000-000095A40000}"/>
    <cellStyle name="Normal 39 2 5 3 2 2 6" xfId="42148" xr:uid="{00000000-0005-0000-0000-000096A40000}"/>
    <cellStyle name="Normal 39 2 5 3 2 2 7" xfId="42149" xr:uid="{00000000-0005-0000-0000-000097A40000}"/>
    <cellStyle name="Normal 39 2 5 3 2 3" xfId="42150" xr:uid="{00000000-0005-0000-0000-000098A40000}"/>
    <cellStyle name="Normal 39 2 5 3 2 3 2" xfId="42151" xr:uid="{00000000-0005-0000-0000-000099A40000}"/>
    <cellStyle name="Normal 39 2 5 3 2 3 3" xfId="42152" xr:uid="{00000000-0005-0000-0000-00009AA40000}"/>
    <cellStyle name="Normal 39 2 5 3 2 3 4" xfId="42153" xr:uid="{00000000-0005-0000-0000-00009BA40000}"/>
    <cellStyle name="Normal 39 2 5 3 2 3 5" xfId="42154" xr:uid="{00000000-0005-0000-0000-00009CA40000}"/>
    <cellStyle name="Normal 39 2 5 3 2 3 6" xfId="42155" xr:uid="{00000000-0005-0000-0000-00009DA40000}"/>
    <cellStyle name="Normal 39 2 5 3 2 4" xfId="42156" xr:uid="{00000000-0005-0000-0000-00009EA40000}"/>
    <cellStyle name="Normal 39 2 5 3 2 5" xfId="42157" xr:uid="{00000000-0005-0000-0000-00009FA40000}"/>
    <cellStyle name="Normal 39 2 5 3 2 6" xfId="42158" xr:uid="{00000000-0005-0000-0000-0000A0A40000}"/>
    <cellStyle name="Normal 39 2 5 3 2 7" xfId="42159" xr:uid="{00000000-0005-0000-0000-0000A1A40000}"/>
    <cellStyle name="Normal 39 2 5 3 2 8" xfId="42160" xr:uid="{00000000-0005-0000-0000-0000A2A40000}"/>
    <cellStyle name="Normal 39 2 5 3 3" xfId="42161" xr:uid="{00000000-0005-0000-0000-0000A3A40000}"/>
    <cellStyle name="Normal 39 2 5 3 3 2" xfId="42162" xr:uid="{00000000-0005-0000-0000-0000A4A40000}"/>
    <cellStyle name="Normal 39 2 5 3 3 2 2" xfId="42163" xr:uid="{00000000-0005-0000-0000-0000A5A40000}"/>
    <cellStyle name="Normal 39 2 5 3 3 2 3" xfId="42164" xr:uid="{00000000-0005-0000-0000-0000A6A40000}"/>
    <cellStyle name="Normal 39 2 5 3 3 2 4" xfId="42165" xr:uid="{00000000-0005-0000-0000-0000A7A40000}"/>
    <cellStyle name="Normal 39 2 5 3 3 2 5" xfId="42166" xr:uid="{00000000-0005-0000-0000-0000A8A40000}"/>
    <cellStyle name="Normal 39 2 5 3 3 2 6" xfId="42167" xr:uid="{00000000-0005-0000-0000-0000A9A40000}"/>
    <cellStyle name="Normal 39 2 5 3 3 3" xfId="42168" xr:uid="{00000000-0005-0000-0000-0000AAA40000}"/>
    <cellStyle name="Normal 39 2 5 3 3 4" xfId="42169" xr:uid="{00000000-0005-0000-0000-0000ABA40000}"/>
    <cellStyle name="Normal 39 2 5 3 3 5" xfId="42170" xr:uid="{00000000-0005-0000-0000-0000ACA40000}"/>
    <cellStyle name="Normal 39 2 5 3 3 6" xfId="42171" xr:uid="{00000000-0005-0000-0000-0000ADA40000}"/>
    <cellStyle name="Normal 39 2 5 3 3 7" xfId="42172" xr:uid="{00000000-0005-0000-0000-0000AEA40000}"/>
    <cellStyle name="Normal 39 2 5 3 4" xfId="42173" xr:uid="{00000000-0005-0000-0000-0000AFA40000}"/>
    <cellStyle name="Normal 39 2 5 3 4 2" xfId="42174" xr:uid="{00000000-0005-0000-0000-0000B0A40000}"/>
    <cellStyle name="Normal 39 2 5 3 4 3" xfId="42175" xr:uid="{00000000-0005-0000-0000-0000B1A40000}"/>
    <cellStyle name="Normal 39 2 5 3 4 4" xfId="42176" xr:uid="{00000000-0005-0000-0000-0000B2A40000}"/>
    <cellStyle name="Normal 39 2 5 3 4 5" xfId="42177" xr:uid="{00000000-0005-0000-0000-0000B3A40000}"/>
    <cellStyle name="Normal 39 2 5 3 4 6" xfId="42178" xr:uid="{00000000-0005-0000-0000-0000B4A40000}"/>
    <cellStyle name="Normal 39 2 5 3 5" xfId="42179" xr:uid="{00000000-0005-0000-0000-0000B5A40000}"/>
    <cellStyle name="Normal 39 2 5 3 6" xfId="42180" xr:uid="{00000000-0005-0000-0000-0000B6A40000}"/>
    <cellStyle name="Normal 39 2 5 3 7" xfId="42181" xr:uid="{00000000-0005-0000-0000-0000B7A40000}"/>
    <cellStyle name="Normal 39 2 5 3 8" xfId="42182" xr:uid="{00000000-0005-0000-0000-0000B8A40000}"/>
    <cellStyle name="Normal 39 2 5 3 9" xfId="42183" xr:uid="{00000000-0005-0000-0000-0000B9A40000}"/>
    <cellStyle name="Normal 39 2 5 4" xfId="42184" xr:uid="{00000000-0005-0000-0000-0000BAA40000}"/>
    <cellStyle name="Normal 39 2 5 4 2" xfId="42185" xr:uid="{00000000-0005-0000-0000-0000BBA40000}"/>
    <cellStyle name="Normal 39 2 5 4 2 2" xfId="42186" xr:uid="{00000000-0005-0000-0000-0000BCA40000}"/>
    <cellStyle name="Normal 39 2 5 4 2 2 2" xfId="42187" xr:uid="{00000000-0005-0000-0000-0000BDA40000}"/>
    <cellStyle name="Normal 39 2 5 4 2 2 2 2" xfId="42188" xr:uid="{00000000-0005-0000-0000-0000BEA40000}"/>
    <cellStyle name="Normal 39 2 5 4 2 2 2 3" xfId="42189" xr:uid="{00000000-0005-0000-0000-0000BFA40000}"/>
    <cellStyle name="Normal 39 2 5 4 2 2 2 4" xfId="42190" xr:uid="{00000000-0005-0000-0000-0000C0A40000}"/>
    <cellStyle name="Normal 39 2 5 4 2 2 2 5" xfId="42191" xr:uid="{00000000-0005-0000-0000-0000C1A40000}"/>
    <cellStyle name="Normal 39 2 5 4 2 2 2 6" xfId="42192" xr:uid="{00000000-0005-0000-0000-0000C2A40000}"/>
    <cellStyle name="Normal 39 2 5 4 2 2 3" xfId="42193" xr:uid="{00000000-0005-0000-0000-0000C3A40000}"/>
    <cellStyle name="Normal 39 2 5 4 2 2 4" xfId="42194" xr:uid="{00000000-0005-0000-0000-0000C4A40000}"/>
    <cellStyle name="Normal 39 2 5 4 2 2 5" xfId="42195" xr:uid="{00000000-0005-0000-0000-0000C5A40000}"/>
    <cellStyle name="Normal 39 2 5 4 2 2 6" xfId="42196" xr:uid="{00000000-0005-0000-0000-0000C6A40000}"/>
    <cellStyle name="Normal 39 2 5 4 2 2 7" xfId="42197" xr:uid="{00000000-0005-0000-0000-0000C7A40000}"/>
    <cellStyle name="Normal 39 2 5 4 2 3" xfId="42198" xr:uid="{00000000-0005-0000-0000-0000C8A40000}"/>
    <cellStyle name="Normal 39 2 5 4 2 3 2" xfId="42199" xr:uid="{00000000-0005-0000-0000-0000C9A40000}"/>
    <cellStyle name="Normal 39 2 5 4 2 3 3" xfId="42200" xr:uid="{00000000-0005-0000-0000-0000CAA40000}"/>
    <cellStyle name="Normal 39 2 5 4 2 3 4" xfId="42201" xr:uid="{00000000-0005-0000-0000-0000CBA40000}"/>
    <cellStyle name="Normal 39 2 5 4 2 3 5" xfId="42202" xr:uid="{00000000-0005-0000-0000-0000CCA40000}"/>
    <cellStyle name="Normal 39 2 5 4 2 3 6" xfId="42203" xr:uid="{00000000-0005-0000-0000-0000CDA40000}"/>
    <cellStyle name="Normal 39 2 5 4 2 4" xfId="42204" xr:uid="{00000000-0005-0000-0000-0000CEA40000}"/>
    <cellStyle name="Normal 39 2 5 4 2 5" xfId="42205" xr:uid="{00000000-0005-0000-0000-0000CFA40000}"/>
    <cellStyle name="Normal 39 2 5 4 2 6" xfId="42206" xr:uid="{00000000-0005-0000-0000-0000D0A40000}"/>
    <cellStyle name="Normal 39 2 5 4 2 7" xfId="42207" xr:uid="{00000000-0005-0000-0000-0000D1A40000}"/>
    <cellStyle name="Normal 39 2 5 4 2 8" xfId="42208" xr:uid="{00000000-0005-0000-0000-0000D2A40000}"/>
    <cellStyle name="Normal 39 2 5 4 3" xfId="42209" xr:uid="{00000000-0005-0000-0000-0000D3A40000}"/>
    <cellStyle name="Normal 39 2 5 4 3 2" xfId="42210" xr:uid="{00000000-0005-0000-0000-0000D4A40000}"/>
    <cellStyle name="Normal 39 2 5 4 3 2 2" xfId="42211" xr:uid="{00000000-0005-0000-0000-0000D5A40000}"/>
    <cellStyle name="Normal 39 2 5 4 3 2 3" xfId="42212" xr:uid="{00000000-0005-0000-0000-0000D6A40000}"/>
    <cellStyle name="Normal 39 2 5 4 3 2 4" xfId="42213" xr:uid="{00000000-0005-0000-0000-0000D7A40000}"/>
    <cellStyle name="Normal 39 2 5 4 3 2 5" xfId="42214" xr:uid="{00000000-0005-0000-0000-0000D8A40000}"/>
    <cellStyle name="Normal 39 2 5 4 3 2 6" xfId="42215" xr:uid="{00000000-0005-0000-0000-0000D9A40000}"/>
    <cellStyle name="Normal 39 2 5 4 3 3" xfId="42216" xr:uid="{00000000-0005-0000-0000-0000DAA40000}"/>
    <cellStyle name="Normal 39 2 5 4 3 4" xfId="42217" xr:uid="{00000000-0005-0000-0000-0000DBA40000}"/>
    <cellStyle name="Normal 39 2 5 4 3 5" xfId="42218" xr:uid="{00000000-0005-0000-0000-0000DCA40000}"/>
    <cellStyle name="Normal 39 2 5 4 3 6" xfId="42219" xr:uid="{00000000-0005-0000-0000-0000DDA40000}"/>
    <cellStyle name="Normal 39 2 5 4 3 7" xfId="42220" xr:uid="{00000000-0005-0000-0000-0000DEA40000}"/>
    <cellStyle name="Normal 39 2 5 4 4" xfId="42221" xr:uid="{00000000-0005-0000-0000-0000DFA40000}"/>
    <cellStyle name="Normal 39 2 5 4 4 2" xfId="42222" xr:uid="{00000000-0005-0000-0000-0000E0A40000}"/>
    <cellStyle name="Normal 39 2 5 4 4 3" xfId="42223" xr:uid="{00000000-0005-0000-0000-0000E1A40000}"/>
    <cellStyle name="Normal 39 2 5 4 4 4" xfId="42224" xr:uid="{00000000-0005-0000-0000-0000E2A40000}"/>
    <cellStyle name="Normal 39 2 5 4 4 5" xfId="42225" xr:uid="{00000000-0005-0000-0000-0000E3A40000}"/>
    <cellStyle name="Normal 39 2 5 4 4 6" xfId="42226" xr:uid="{00000000-0005-0000-0000-0000E4A40000}"/>
    <cellStyle name="Normal 39 2 5 4 5" xfId="42227" xr:uid="{00000000-0005-0000-0000-0000E5A40000}"/>
    <cellStyle name="Normal 39 2 5 4 6" xfId="42228" xr:uid="{00000000-0005-0000-0000-0000E6A40000}"/>
    <cellStyle name="Normal 39 2 5 4 7" xfId="42229" xr:uid="{00000000-0005-0000-0000-0000E7A40000}"/>
    <cellStyle name="Normal 39 2 5 4 8" xfId="42230" xr:uid="{00000000-0005-0000-0000-0000E8A40000}"/>
    <cellStyle name="Normal 39 2 5 4 9" xfId="42231" xr:uid="{00000000-0005-0000-0000-0000E9A40000}"/>
    <cellStyle name="Normal 39 2 5 5" xfId="42232" xr:uid="{00000000-0005-0000-0000-0000EAA40000}"/>
    <cellStyle name="Normal 39 2 5 5 2" xfId="42233" xr:uid="{00000000-0005-0000-0000-0000EBA40000}"/>
    <cellStyle name="Normal 39 2 5 5 2 2" xfId="42234" xr:uid="{00000000-0005-0000-0000-0000ECA40000}"/>
    <cellStyle name="Normal 39 2 5 5 2 2 2" xfId="42235" xr:uid="{00000000-0005-0000-0000-0000EDA40000}"/>
    <cellStyle name="Normal 39 2 5 5 2 2 2 2" xfId="42236" xr:uid="{00000000-0005-0000-0000-0000EEA40000}"/>
    <cellStyle name="Normal 39 2 5 5 2 2 2 3" xfId="42237" xr:uid="{00000000-0005-0000-0000-0000EFA40000}"/>
    <cellStyle name="Normal 39 2 5 5 2 2 2 4" xfId="42238" xr:uid="{00000000-0005-0000-0000-0000F0A40000}"/>
    <cellStyle name="Normal 39 2 5 5 2 2 2 5" xfId="42239" xr:uid="{00000000-0005-0000-0000-0000F1A40000}"/>
    <cellStyle name="Normal 39 2 5 5 2 2 2 6" xfId="42240" xr:uid="{00000000-0005-0000-0000-0000F2A40000}"/>
    <cellStyle name="Normal 39 2 5 5 2 2 3" xfId="42241" xr:uid="{00000000-0005-0000-0000-0000F3A40000}"/>
    <cellStyle name="Normal 39 2 5 5 2 2 4" xfId="42242" xr:uid="{00000000-0005-0000-0000-0000F4A40000}"/>
    <cellStyle name="Normal 39 2 5 5 2 2 5" xfId="42243" xr:uid="{00000000-0005-0000-0000-0000F5A40000}"/>
    <cellStyle name="Normal 39 2 5 5 2 2 6" xfId="42244" xr:uid="{00000000-0005-0000-0000-0000F6A40000}"/>
    <cellStyle name="Normal 39 2 5 5 2 2 7" xfId="42245" xr:uid="{00000000-0005-0000-0000-0000F7A40000}"/>
    <cellStyle name="Normal 39 2 5 5 2 3" xfId="42246" xr:uid="{00000000-0005-0000-0000-0000F8A40000}"/>
    <cellStyle name="Normal 39 2 5 5 2 3 2" xfId="42247" xr:uid="{00000000-0005-0000-0000-0000F9A40000}"/>
    <cellStyle name="Normal 39 2 5 5 2 3 3" xfId="42248" xr:uid="{00000000-0005-0000-0000-0000FAA40000}"/>
    <cellStyle name="Normal 39 2 5 5 2 3 4" xfId="42249" xr:uid="{00000000-0005-0000-0000-0000FBA40000}"/>
    <cellStyle name="Normal 39 2 5 5 2 3 5" xfId="42250" xr:uid="{00000000-0005-0000-0000-0000FCA40000}"/>
    <cellStyle name="Normal 39 2 5 5 2 3 6" xfId="42251" xr:uid="{00000000-0005-0000-0000-0000FDA40000}"/>
    <cellStyle name="Normal 39 2 5 5 2 4" xfId="42252" xr:uid="{00000000-0005-0000-0000-0000FEA40000}"/>
    <cellStyle name="Normal 39 2 5 5 2 5" xfId="42253" xr:uid="{00000000-0005-0000-0000-0000FFA40000}"/>
    <cellStyle name="Normal 39 2 5 5 2 6" xfId="42254" xr:uid="{00000000-0005-0000-0000-000000A50000}"/>
    <cellStyle name="Normal 39 2 5 5 2 7" xfId="42255" xr:uid="{00000000-0005-0000-0000-000001A50000}"/>
    <cellStyle name="Normal 39 2 5 5 2 8" xfId="42256" xr:uid="{00000000-0005-0000-0000-000002A50000}"/>
    <cellStyle name="Normal 39 2 5 5 3" xfId="42257" xr:uid="{00000000-0005-0000-0000-000003A50000}"/>
    <cellStyle name="Normal 39 2 5 5 3 2" xfId="42258" xr:uid="{00000000-0005-0000-0000-000004A50000}"/>
    <cellStyle name="Normal 39 2 5 5 3 2 2" xfId="42259" xr:uid="{00000000-0005-0000-0000-000005A50000}"/>
    <cellStyle name="Normal 39 2 5 5 3 2 3" xfId="42260" xr:uid="{00000000-0005-0000-0000-000006A50000}"/>
    <cellStyle name="Normal 39 2 5 5 3 2 4" xfId="42261" xr:uid="{00000000-0005-0000-0000-000007A50000}"/>
    <cellStyle name="Normal 39 2 5 5 3 2 5" xfId="42262" xr:uid="{00000000-0005-0000-0000-000008A50000}"/>
    <cellStyle name="Normal 39 2 5 5 3 2 6" xfId="42263" xr:uid="{00000000-0005-0000-0000-000009A50000}"/>
    <cellStyle name="Normal 39 2 5 5 3 3" xfId="42264" xr:uid="{00000000-0005-0000-0000-00000AA50000}"/>
    <cellStyle name="Normal 39 2 5 5 3 4" xfId="42265" xr:uid="{00000000-0005-0000-0000-00000BA50000}"/>
    <cellStyle name="Normal 39 2 5 5 3 5" xfId="42266" xr:uid="{00000000-0005-0000-0000-00000CA50000}"/>
    <cellStyle name="Normal 39 2 5 5 3 6" xfId="42267" xr:uid="{00000000-0005-0000-0000-00000DA50000}"/>
    <cellStyle name="Normal 39 2 5 5 3 7" xfId="42268" xr:uid="{00000000-0005-0000-0000-00000EA50000}"/>
    <cellStyle name="Normal 39 2 5 5 4" xfId="42269" xr:uid="{00000000-0005-0000-0000-00000FA50000}"/>
    <cellStyle name="Normal 39 2 5 5 4 2" xfId="42270" xr:uid="{00000000-0005-0000-0000-000010A50000}"/>
    <cellStyle name="Normal 39 2 5 5 4 3" xfId="42271" xr:uid="{00000000-0005-0000-0000-000011A50000}"/>
    <cellStyle name="Normal 39 2 5 5 4 4" xfId="42272" xr:uid="{00000000-0005-0000-0000-000012A50000}"/>
    <cellStyle name="Normal 39 2 5 5 4 5" xfId="42273" xr:uid="{00000000-0005-0000-0000-000013A50000}"/>
    <cellStyle name="Normal 39 2 5 5 4 6" xfId="42274" xr:uid="{00000000-0005-0000-0000-000014A50000}"/>
    <cellStyle name="Normal 39 2 5 5 5" xfId="42275" xr:uid="{00000000-0005-0000-0000-000015A50000}"/>
    <cellStyle name="Normal 39 2 5 5 6" xfId="42276" xr:uid="{00000000-0005-0000-0000-000016A50000}"/>
    <cellStyle name="Normal 39 2 5 5 7" xfId="42277" xr:uid="{00000000-0005-0000-0000-000017A50000}"/>
    <cellStyle name="Normal 39 2 5 5 8" xfId="42278" xr:uid="{00000000-0005-0000-0000-000018A50000}"/>
    <cellStyle name="Normal 39 2 5 5 9" xfId="42279" xr:uid="{00000000-0005-0000-0000-000019A50000}"/>
    <cellStyle name="Normal 39 2 5 6" xfId="42280" xr:uid="{00000000-0005-0000-0000-00001AA50000}"/>
    <cellStyle name="Normal 39 2 5 6 2" xfId="42281" xr:uid="{00000000-0005-0000-0000-00001BA50000}"/>
    <cellStyle name="Normal 39 2 5 6 2 2" xfId="42282" xr:uid="{00000000-0005-0000-0000-00001CA50000}"/>
    <cellStyle name="Normal 39 2 5 6 2 2 2" xfId="42283" xr:uid="{00000000-0005-0000-0000-00001DA50000}"/>
    <cellStyle name="Normal 39 2 5 6 2 2 2 2" xfId="42284" xr:uid="{00000000-0005-0000-0000-00001EA50000}"/>
    <cellStyle name="Normal 39 2 5 6 2 2 2 3" xfId="42285" xr:uid="{00000000-0005-0000-0000-00001FA50000}"/>
    <cellStyle name="Normal 39 2 5 6 2 2 2 4" xfId="42286" xr:uid="{00000000-0005-0000-0000-000020A50000}"/>
    <cellStyle name="Normal 39 2 5 6 2 2 2 5" xfId="42287" xr:uid="{00000000-0005-0000-0000-000021A50000}"/>
    <cellStyle name="Normal 39 2 5 6 2 2 2 6" xfId="42288" xr:uid="{00000000-0005-0000-0000-000022A50000}"/>
    <cellStyle name="Normal 39 2 5 6 2 2 3" xfId="42289" xr:uid="{00000000-0005-0000-0000-000023A50000}"/>
    <cellStyle name="Normal 39 2 5 6 2 2 4" xfId="42290" xr:uid="{00000000-0005-0000-0000-000024A50000}"/>
    <cellStyle name="Normal 39 2 5 6 2 2 5" xfId="42291" xr:uid="{00000000-0005-0000-0000-000025A50000}"/>
    <cellStyle name="Normal 39 2 5 6 2 2 6" xfId="42292" xr:uid="{00000000-0005-0000-0000-000026A50000}"/>
    <cellStyle name="Normal 39 2 5 6 2 2 7" xfId="42293" xr:uid="{00000000-0005-0000-0000-000027A50000}"/>
    <cellStyle name="Normal 39 2 5 6 2 3" xfId="42294" xr:uid="{00000000-0005-0000-0000-000028A50000}"/>
    <cellStyle name="Normal 39 2 5 6 2 3 2" xfId="42295" xr:uid="{00000000-0005-0000-0000-000029A50000}"/>
    <cellStyle name="Normal 39 2 5 6 2 3 3" xfId="42296" xr:uid="{00000000-0005-0000-0000-00002AA50000}"/>
    <cellStyle name="Normal 39 2 5 6 2 3 4" xfId="42297" xr:uid="{00000000-0005-0000-0000-00002BA50000}"/>
    <cellStyle name="Normal 39 2 5 6 2 3 5" xfId="42298" xr:uid="{00000000-0005-0000-0000-00002CA50000}"/>
    <cellStyle name="Normal 39 2 5 6 2 3 6" xfId="42299" xr:uid="{00000000-0005-0000-0000-00002DA50000}"/>
    <cellStyle name="Normal 39 2 5 6 2 4" xfId="42300" xr:uid="{00000000-0005-0000-0000-00002EA50000}"/>
    <cellStyle name="Normal 39 2 5 6 2 5" xfId="42301" xr:uid="{00000000-0005-0000-0000-00002FA50000}"/>
    <cellStyle name="Normal 39 2 5 6 2 6" xfId="42302" xr:uid="{00000000-0005-0000-0000-000030A50000}"/>
    <cellStyle name="Normal 39 2 5 6 2 7" xfId="42303" xr:uid="{00000000-0005-0000-0000-000031A50000}"/>
    <cellStyle name="Normal 39 2 5 6 2 8" xfId="42304" xr:uid="{00000000-0005-0000-0000-000032A50000}"/>
    <cellStyle name="Normal 39 2 5 6 3" xfId="42305" xr:uid="{00000000-0005-0000-0000-000033A50000}"/>
    <cellStyle name="Normal 39 2 5 6 3 2" xfId="42306" xr:uid="{00000000-0005-0000-0000-000034A50000}"/>
    <cellStyle name="Normal 39 2 5 6 3 2 2" xfId="42307" xr:uid="{00000000-0005-0000-0000-000035A50000}"/>
    <cellStyle name="Normal 39 2 5 6 3 2 3" xfId="42308" xr:uid="{00000000-0005-0000-0000-000036A50000}"/>
    <cellStyle name="Normal 39 2 5 6 3 2 4" xfId="42309" xr:uid="{00000000-0005-0000-0000-000037A50000}"/>
    <cellStyle name="Normal 39 2 5 6 3 2 5" xfId="42310" xr:uid="{00000000-0005-0000-0000-000038A50000}"/>
    <cellStyle name="Normal 39 2 5 6 3 2 6" xfId="42311" xr:uid="{00000000-0005-0000-0000-000039A50000}"/>
    <cellStyle name="Normal 39 2 5 6 3 3" xfId="42312" xr:uid="{00000000-0005-0000-0000-00003AA50000}"/>
    <cellStyle name="Normal 39 2 5 6 3 4" xfId="42313" xr:uid="{00000000-0005-0000-0000-00003BA50000}"/>
    <cellStyle name="Normal 39 2 5 6 3 5" xfId="42314" xr:uid="{00000000-0005-0000-0000-00003CA50000}"/>
    <cellStyle name="Normal 39 2 5 6 3 6" xfId="42315" xr:uid="{00000000-0005-0000-0000-00003DA50000}"/>
    <cellStyle name="Normal 39 2 5 6 3 7" xfId="42316" xr:uid="{00000000-0005-0000-0000-00003EA50000}"/>
    <cellStyle name="Normal 39 2 5 6 4" xfId="42317" xr:uid="{00000000-0005-0000-0000-00003FA50000}"/>
    <cellStyle name="Normal 39 2 5 6 4 2" xfId="42318" xr:uid="{00000000-0005-0000-0000-000040A50000}"/>
    <cellStyle name="Normal 39 2 5 6 4 3" xfId="42319" xr:uid="{00000000-0005-0000-0000-000041A50000}"/>
    <cellStyle name="Normal 39 2 5 6 4 4" xfId="42320" xr:uid="{00000000-0005-0000-0000-000042A50000}"/>
    <cellStyle name="Normal 39 2 5 6 4 5" xfId="42321" xr:uid="{00000000-0005-0000-0000-000043A50000}"/>
    <cellStyle name="Normal 39 2 5 6 4 6" xfId="42322" xr:uid="{00000000-0005-0000-0000-000044A50000}"/>
    <cellStyle name="Normal 39 2 5 6 5" xfId="42323" xr:uid="{00000000-0005-0000-0000-000045A50000}"/>
    <cellStyle name="Normal 39 2 5 6 6" xfId="42324" xr:uid="{00000000-0005-0000-0000-000046A50000}"/>
    <cellStyle name="Normal 39 2 5 6 7" xfId="42325" xr:uid="{00000000-0005-0000-0000-000047A50000}"/>
    <cellStyle name="Normal 39 2 5 6 8" xfId="42326" xr:uid="{00000000-0005-0000-0000-000048A50000}"/>
    <cellStyle name="Normal 39 2 5 6 9" xfId="42327" xr:uid="{00000000-0005-0000-0000-000049A50000}"/>
    <cellStyle name="Normal 39 2 5 7" xfId="42328" xr:uid="{00000000-0005-0000-0000-00004AA50000}"/>
    <cellStyle name="Normal 39 2 5 7 2" xfId="42329" xr:uid="{00000000-0005-0000-0000-00004BA50000}"/>
    <cellStyle name="Normal 39 2 5 7 2 2" xfId="42330" xr:uid="{00000000-0005-0000-0000-00004CA50000}"/>
    <cellStyle name="Normal 39 2 5 7 2 2 2" xfId="42331" xr:uid="{00000000-0005-0000-0000-00004DA50000}"/>
    <cellStyle name="Normal 39 2 5 7 2 2 3" xfId="42332" xr:uid="{00000000-0005-0000-0000-00004EA50000}"/>
    <cellStyle name="Normal 39 2 5 7 2 2 4" xfId="42333" xr:uid="{00000000-0005-0000-0000-00004FA50000}"/>
    <cellStyle name="Normal 39 2 5 7 2 2 5" xfId="42334" xr:uid="{00000000-0005-0000-0000-000050A50000}"/>
    <cellStyle name="Normal 39 2 5 7 2 2 6" xfId="42335" xr:uid="{00000000-0005-0000-0000-000051A50000}"/>
    <cellStyle name="Normal 39 2 5 7 2 3" xfId="42336" xr:uid="{00000000-0005-0000-0000-000052A50000}"/>
    <cellStyle name="Normal 39 2 5 7 2 4" xfId="42337" xr:uid="{00000000-0005-0000-0000-000053A50000}"/>
    <cellStyle name="Normal 39 2 5 7 2 5" xfId="42338" xr:uid="{00000000-0005-0000-0000-000054A50000}"/>
    <cellStyle name="Normal 39 2 5 7 2 6" xfId="42339" xr:uid="{00000000-0005-0000-0000-000055A50000}"/>
    <cellStyle name="Normal 39 2 5 7 2 7" xfId="42340" xr:uid="{00000000-0005-0000-0000-000056A50000}"/>
    <cellStyle name="Normal 39 2 5 7 3" xfId="42341" xr:uid="{00000000-0005-0000-0000-000057A50000}"/>
    <cellStyle name="Normal 39 2 5 7 3 2" xfId="42342" xr:uid="{00000000-0005-0000-0000-000058A50000}"/>
    <cellStyle name="Normal 39 2 5 7 3 3" xfId="42343" xr:uid="{00000000-0005-0000-0000-000059A50000}"/>
    <cellStyle name="Normal 39 2 5 7 3 4" xfId="42344" xr:uid="{00000000-0005-0000-0000-00005AA50000}"/>
    <cellStyle name="Normal 39 2 5 7 3 5" xfId="42345" xr:uid="{00000000-0005-0000-0000-00005BA50000}"/>
    <cellStyle name="Normal 39 2 5 7 3 6" xfId="42346" xr:uid="{00000000-0005-0000-0000-00005CA50000}"/>
    <cellStyle name="Normal 39 2 5 7 4" xfId="42347" xr:uid="{00000000-0005-0000-0000-00005DA50000}"/>
    <cellStyle name="Normal 39 2 5 7 5" xfId="42348" xr:uid="{00000000-0005-0000-0000-00005EA50000}"/>
    <cellStyle name="Normal 39 2 5 7 6" xfId="42349" xr:uid="{00000000-0005-0000-0000-00005FA50000}"/>
    <cellStyle name="Normal 39 2 5 7 7" xfId="42350" xr:uid="{00000000-0005-0000-0000-000060A50000}"/>
    <cellStyle name="Normal 39 2 5 7 8" xfId="42351" xr:uid="{00000000-0005-0000-0000-000061A50000}"/>
    <cellStyle name="Normal 39 2 5 8" xfId="42352" xr:uid="{00000000-0005-0000-0000-000062A50000}"/>
    <cellStyle name="Normal 39 2 5 8 2" xfId="42353" xr:uid="{00000000-0005-0000-0000-000063A50000}"/>
    <cellStyle name="Normal 39 2 5 8 2 2" xfId="42354" xr:uid="{00000000-0005-0000-0000-000064A50000}"/>
    <cellStyle name="Normal 39 2 5 8 2 3" xfId="42355" xr:uid="{00000000-0005-0000-0000-000065A50000}"/>
    <cellStyle name="Normal 39 2 5 8 2 4" xfId="42356" xr:uid="{00000000-0005-0000-0000-000066A50000}"/>
    <cellStyle name="Normal 39 2 5 8 2 5" xfId="42357" xr:uid="{00000000-0005-0000-0000-000067A50000}"/>
    <cellStyle name="Normal 39 2 5 8 2 6" xfId="42358" xr:uid="{00000000-0005-0000-0000-000068A50000}"/>
    <cellStyle name="Normal 39 2 5 8 3" xfId="42359" xr:uid="{00000000-0005-0000-0000-000069A50000}"/>
    <cellStyle name="Normal 39 2 5 8 4" xfId="42360" xr:uid="{00000000-0005-0000-0000-00006AA50000}"/>
    <cellStyle name="Normal 39 2 5 8 5" xfId="42361" xr:uid="{00000000-0005-0000-0000-00006BA50000}"/>
    <cellStyle name="Normal 39 2 5 8 6" xfId="42362" xr:uid="{00000000-0005-0000-0000-00006CA50000}"/>
    <cellStyle name="Normal 39 2 5 8 7" xfId="42363" xr:uid="{00000000-0005-0000-0000-00006DA50000}"/>
    <cellStyle name="Normal 39 2 5 9" xfId="42364" xr:uid="{00000000-0005-0000-0000-00006EA50000}"/>
    <cellStyle name="Normal 39 2 5 9 2" xfId="42365" xr:uid="{00000000-0005-0000-0000-00006FA50000}"/>
    <cellStyle name="Normal 39 2 5 9 3" xfId="42366" xr:uid="{00000000-0005-0000-0000-000070A50000}"/>
    <cellStyle name="Normal 39 2 5 9 4" xfId="42367" xr:uid="{00000000-0005-0000-0000-000071A50000}"/>
    <cellStyle name="Normal 39 2 5 9 5" xfId="42368" xr:uid="{00000000-0005-0000-0000-000072A50000}"/>
    <cellStyle name="Normal 39 2 5 9 6" xfId="42369" xr:uid="{00000000-0005-0000-0000-000073A50000}"/>
    <cellStyle name="Normal 39 2 6" xfId="42370" xr:uid="{00000000-0005-0000-0000-000074A50000}"/>
    <cellStyle name="Normal 39 2 6 2" xfId="42371" xr:uid="{00000000-0005-0000-0000-000075A50000}"/>
    <cellStyle name="Normal 39 2 6 2 2" xfId="42372" xr:uid="{00000000-0005-0000-0000-000076A50000}"/>
    <cellStyle name="Normal 39 2 6 2 2 2" xfId="42373" xr:uid="{00000000-0005-0000-0000-000077A50000}"/>
    <cellStyle name="Normal 39 2 6 2 2 2 2" xfId="42374" xr:uid="{00000000-0005-0000-0000-000078A50000}"/>
    <cellStyle name="Normal 39 2 6 2 2 2 3" xfId="42375" xr:uid="{00000000-0005-0000-0000-000079A50000}"/>
    <cellStyle name="Normal 39 2 6 2 2 2 4" xfId="42376" xr:uid="{00000000-0005-0000-0000-00007AA50000}"/>
    <cellStyle name="Normal 39 2 6 2 2 2 5" xfId="42377" xr:uid="{00000000-0005-0000-0000-00007BA50000}"/>
    <cellStyle name="Normal 39 2 6 2 2 2 6" xfId="42378" xr:uid="{00000000-0005-0000-0000-00007CA50000}"/>
    <cellStyle name="Normal 39 2 6 2 2 3" xfId="42379" xr:uid="{00000000-0005-0000-0000-00007DA50000}"/>
    <cellStyle name="Normal 39 2 6 2 2 4" xfId="42380" xr:uid="{00000000-0005-0000-0000-00007EA50000}"/>
    <cellStyle name="Normal 39 2 6 2 2 5" xfId="42381" xr:uid="{00000000-0005-0000-0000-00007FA50000}"/>
    <cellStyle name="Normal 39 2 6 2 2 6" xfId="42382" xr:uid="{00000000-0005-0000-0000-000080A50000}"/>
    <cellStyle name="Normal 39 2 6 2 2 7" xfId="42383" xr:uid="{00000000-0005-0000-0000-000081A50000}"/>
    <cellStyle name="Normal 39 2 6 2 3" xfId="42384" xr:uid="{00000000-0005-0000-0000-000082A50000}"/>
    <cellStyle name="Normal 39 2 6 2 3 2" xfId="42385" xr:uid="{00000000-0005-0000-0000-000083A50000}"/>
    <cellStyle name="Normal 39 2 6 2 3 3" xfId="42386" xr:uid="{00000000-0005-0000-0000-000084A50000}"/>
    <cellStyle name="Normal 39 2 6 2 3 4" xfId="42387" xr:uid="{00000000-0005-0000-0000-000085A50000}"/>
    <cellStyle name="Normal 39 2 6 2 3 5" xfId="42388" xr:uid="{00000000-0005-0000-0000-000086A50000}"/>
    <cellStyle name="Normal 39 2 6 2 3 6" xfId="42389" xr:uid="{00000000-0005-0000-0000-000087A50000}"/>
    <cellStyle name="Normal 39 2 6 2 4" xfId="42390" xr:uid="{00000000-0005-0000-0000-000088A50000}"/>
    <cellStyle name="Normal 39 2 6 2 5" xfId="42391" xr:uid="{00000000-0005-0000-0000-000089A50000}"/>
    <cellStyle name="Normal 39 2 6 2 6" xfId="42392" xr:uid="{00000000-0005-0000-0000-00008AA50000}"/>
    <cellStyle name="Normal 39 2 6 2 7" xfId="42393" xr:uid="{00000000-0005-0000-0000-00008BA50000}"/>
    <cellStyle name="Normal 39 2 6 2 8" xfId="42394" xr:uid="{00000000-0005-0000-0000-00008CA50000}"/>
    <cellStyle name="Normal 39 2 6 3" xfId="42395" xr:uid="{00000000-0005-0000-0000-00008DA50000}"/>
    <cellStyle name="Normal 39 2 6 3 2" xfId="42396" xr:uid="{00000000-0005-0000-0000-00008EA50000}"/>
    <cellStyle name="Normal 39 2 6 3 2 2" xfId="42397" xr:uid="{00000000-0005-0000-0000-00008FA50000}"/>
    <cellStyle name="Normal 39 2 6 3 2 3" xfId="42398" xr:uid="{00000000-0005-0000-0000-000090A50000}"/>
    <cellStyle name="Normal 39 2 6 3 2 4" xfId="42399" xr:uid="{00000000-0005-0000-0000-000091A50000}"/>
    <cellStyle name="Normal 39 2 6 3 2 5" xfId="42400" xr:uid="{00000000-0005-0000-0000-000092A50000}"/>
    <cellStyle name="Normal 39 2 6 3 2 6" xfId="42401" xr:uid="{00000000-0005-0000-0000-000093A50000}"/>
    <cellStyle name="Normal 39 2 6 3 3" xfId="42402" xr:uid="{00000000-0005-0000-0000-000094A50000}"/>
    <cellStyle name="Normal 39 2 6 3 4" xfId="42403" xr:uid="{00000000-0005-0000-0000-000095A50000}"/>
    <cellStyle name="Normal 39 2 6 3 5" xfId="42404" xr:uid="{00000000-0005-0000-0000-000096A50000}"/>
    <cellStyle name="Normal 39 2 6 3 6" xfId="42405" xr:uid="{00000000-0005-0000-0000-000097A50000}"/>
    <cellStyle name="Normal 39 2 6 3 7" xfId="42406" xr:uid="{00000000-0005-0000-0000-000098A50000}"/>
    <cellStyle name="Normal 39 2 6 4" xfId="42407" xr:uid="{00000000-0005-0000-0000-000099A50000}"/>
    <cellStyle name="Normal 39 2 6 4 2" xfId="42408" xr:uid="{00000000-0005-0000-0000-00009AA50000}"/>
    <cellStyle name="Normal 39 2 6 4 3" xfId="42409" xr:uid="{00000000-0005-0000-0000-00009BA50000}"/>
    <cellStyle name="Normal 39 2 6 4 4" xfId="42410" xr:uid="{00000000-0005-0000-0000-00009CA50000}"/>
    <cellStyle name="Normal 39 2 6 4 5" xfId="42411" xr:uid="{00000000-0005-0000-0000-00009DA50000}"/>
    <cellStyle name="Normal 39 2 6 4 6" xfId="42412" xr:uid="{00000000-0005-0000-0000-00009EA50000}"/>
    <cellStyle name="Normal 39 2 6 5" xfId="42413" xr:uid="{00000000-0005-0000-0000-00009FA50000}"/>
    <cellStyle name="Normal 39 2 6 6" xfId="42414" xr:uid="{00000000-0005-0000-0000-0000A0A50000}"/>
    <cellStyle name="Normal 39 2 6 7" xfId="42415" xr:uid="{00000000-0005-0000-0000-0000A1A50000}"/>
    <cellStyle name="Normal 39 2 6 8" xfId="42416" xr:uid="{00000000-0005-0000-0000-0000A2A50000}"/>
    <cellStyle name="Normal 39 2 6 9" xfId="42417" xr:uid="{00000000-0005-0000-0000-0000A3A50000}"/>
    <cellStyle name="Normal 39 2 7" xfId="42418" xr:uid="{00000000-0005-0000-0000-0000A4A50000}"/>
    <cellStyle name="Normal 39 2 7 2" xfId="42419" xr:uid="{00000000-0005-0000-0000-0000A5A50000}"/>
    <cellStyle name="Normal 39 2 7 2 2" xfId="42420" xr:uid="{00000000-0005-0000-0000-0000A6A50000}"/>
    <cellStyle name="Normal 39 2 7 2 2 2" xfId="42421" xr:uid="{00000000-0005-0000-0000-0000A7A50000}"/>
    <cellStyle name="Normal 39 2 7 2 2 2 2" xfId="42422" xr:uid="{00000000-0005-0000-0000-0000A8A50000}"/>
    <cellStyle name="Normal 39 2 7 2 2 2 3" xfId="42423" xr:uid="{00000000-0005-0000-0000-0000A9A50000}"/>
    <cellStyle name="Normal 39 2 7 2 2 2 4" xfId="42424" xr:uid="{00000000-0005-0000-0000-0000AAA50000}"/>
    <cellStyle name="Normal 39 2 7 2 2 2 5" xfId="42425" xr:uid="{00000000-0005-0000-0000-0000ABA50000}"/>
    <cellStyle name="Normal 39 2 7 2 2 2 6" xfId="42426" xr:uid="{00000000-0005-0000-0000-0000ACA50000}"/>
    <cellStyle name="Normal 39 2 7 2 2 3" xfId="42427" xr:uid="{00000000-0005-0000-0000-0000ADA50000}"/>
    <cellStyle name="Normal 39 2 7 2 2 4" xfId="42428" xr:uid="{00000000-0005-0000-0000-0000AEA50000}"/>
    <cellStyle name="Normal 39 2 7 2 2 5" xfId="42429" xr:uid="{00000000-0005-0000-0000-0000AFA50000}"/>
    <cellStyle name="Normal 39 2 7 2 2 6" xfId="42430" xr:uid="{00000000-0005-0000-0000-0000B0A50000}"/>
    <cellStyle name="Normal 39 2 7 2 2 7" xfId="42431" xr:uid="{00000000-0005-0000-0000-0000B1A50000}"/>
    <cellStyle name="Normal 39 2 7 2 3" xfId="42432" xr:uid="{00000000-0005-0000-0000-0000B2A50000}"/>
    <cellStyle name="Normal 39 2 7 2 3 2" xfId="42433" xr:uid="{00000000-0005-0000-0000-0000B3A50000}"/>
    <cellStyle name="Normal 39 2 7 2 3 3" xfId="42434" xr:uid="{00000000-0005-0000-0000-0000B4A50000}"/>
    <cellStyle name="Normal 39 2 7 2 3 4" xfId="42435" xr:uid="{00000000-0005-0000-0000-0000B5A50000}"/>
    <cellStyle name="Normal 39 2 7 2 3 5" xfId="42436" xr:uid="{00000000-0005-0000-0000-0000B6A50000}"/>
    <cellStyle name="Normal 39 2 7 2 3 6" xfId="42437" xr:uid="{00000000-0005-0000-0000-0000B7A50000}"/>
    <cellStyle name="Normal 39 2 7 2 4" xfId="42438" xr:uid="{00000000-0005-0000-0000-0000B8A50000}"/>
    <cellStyle name="Normal 39 2 7 2 5" xfId="42439" xr:uid="{00000000-0005-0000-0000-0000B9A50000}"/>
    <cellStyle name="Normal 39 2 7 2 6" xfId="42440" xr:uid="{00000000-0005-0000-0000-0000BAA50000}"/>
    <cellStyle name="Normal 39 2 7 2 7" xfId="42441" xr:uid="{00000000-0005-0000-0000-0000BBA50000}"/>
    <cellStyle name="Normal 39 2 7 2 8" xfId="42442" xr:uid="{00000000-0005-0000-0000-0000BCA50000}"/>
    <cellStyle name="Normal 39 2 7 3" xfId="42443" xr:uid="{00000000-0005-0000-0000-0000BDA50000}"/>
    <cellStyle name="Normal 39 2 7 3 2" xfId="42444" xr:uid="{00000000-0005-0000-0000-0000BEA50000}"/>
    <cellStyle name="Normal 39 2 7 3 2 2" xfId="42445" xr:uid="{00000000-0005-0000-0000-0000BFA50000}"/>
    <cellStyle name="Normal 39 2 7 3 2 3" xfId="42446" xr:uid="{00000000-0005-0000-0000-0000C0A50000}"/>
    <cellStyle name="Normal 39 2 7 3 2 4" xfId="42447" xr:uid="{00000000-0005-0000-0000-0000C1A50000}"/>
    <cellStyle name="Normal 39 2 7 3 2 5" xfId="42448" xr:uid="{00000000-0005-0000-0000-0000C2A50000}"/>
    <cellStyle name="Normal 39 2 7 3 2 6" xfId="42449" xr:uid="{00000000-0005-0000-0000-0000C3A50000}"/>
    <cellStyle name="Normal 39 2 7 3 3" xfId="42450" xr:uid="{00000000-0005-0000-0000-0000C4A50000}"/>
    <cellStyle name="Normal 39 2 7 3 4" xfId="42451" xr:uid="{00000000-0005-0000-0000-0000C5A50000}"/>
    <cellStyle name="Normal 39 2 7 3 5" xfId="42452" xr:uid="{00000000-0005-0000-0000-0000C6A50000}"/>
    <cellStyle name="Normal 39 2 7 3 6" xfId="42453" xr:uid="{00000000-0005-0000-0000-0000C7A50000}"/>
    <cellStyle name="Normal 39 2 7 3 7" xfId="42454" xr:uid="{00000000-0005-0000-0000-0000C8A50000}"/>
    <cellStyle name="Normal 39 2 7 4" xfId="42455" xr:uid="{00000000-0005-0000-0000-0000C9A50000}"/>
    <cellStyle name="Normal 39 2 7 4 2" xfId="42456" xr:uid="{00000000-0005-0000-0000-0000CAA50000}"/>
    <cellStyle name="Normal 39 2 7 4 3" xfId="42457" xr:uid="{00000000-0005-0000-0000-0000CBA50000}"/>
    <cellStyle name="Normal 39 2 7 4 4" xfId="42458" xr:uid="{00000000-0005-0000-0000-0000CCA50000}"/>
    <cellStyle name="Normal 39 2 7 4 5" xfId="42459" xr:uid="{00000000-0005-0000-0000-0000CDA50000}"/>
    <cellStyle name="Normal 39 2 7 4 6" xfId="42460" xr:uid="{00000000-0005-0000-0000-0000CEA50000}"/>
    <cellStyle name="Normal 39 2 7 5" xfId="42461" xr:uid="{00000000-0005-0000-0000-0000CFA50000}"/>
    <cellStyle name="Normal 39 2 7 6" xfId="42462" xr:uid="{00000000-0005-0000-0000-0000D0A50000}"/>
    <cellStyle name="Normal 39 2 7 7" xfId="42463" xr:uid="{00000000-0005-0000-0000-0000D1A50000}"/>
    <cellStyle name="Normal 39 2 7 8" xfId="42464" xr:uid="{00000000-0005-0000-0000-0000D2A50000}"/>
    <cellStyle name="Normal 39 2 7 9" xfId="42465" xr:uid="{00000000-0005-0000-0000-0000D3A50000}"/>
    <cellStyle name="Normal 39 2 8" xfId="42466" xr:uid="{00000000-0005-0000-0000-0000D4A50000}"/>
    <cellStyle name="Normal 39 2 8 2" xfId="42467" xr:uid="{00000000-0005-0000-0000-0000D5A50000}"/>
    <cellStyle name="Normal 39 2 8 2 2" xfId="42468" xr:uid="{00000000-0005-0000-0000-0000D6A50000}"/>
    <cellStyle name="Normal 39 2 8 2 2 2" xfId="42469" xr:uid="{00000000-0005-0000-0000-0000D7A50000}"/>
    <cellStyle name="Normal 39 2 8 2 2 2 2" xfId="42470" xr:uid="{00000000-0005-0000-0000-0000D8A50000}"/>
    <cellStyle name="Normal 39 2 8 2 2 2 3" xfId="42471" xr:uid="{00000000-0005-0000-0000-0000D9A50000}"/>
    <cellStyle name="Normal 39 2 8 2 2 2 4" xfId="42472" xr:uid="{00000000-0005-0000-0000-0000DAA50000}"/>
    <cellStyle name="Normal 39 2 8 2 2 2 5" xfId="42473" xr:uid="{00000000-0005-0000-0000-0000DBA50000}"/>
    <cellStyle name="Normal 39 2 8 2 2 2 6" xfId="42474" xr:uid="{00000000-0005-0000-0000-0000DCA50000}"/>
    <cellStyle name="Normal 39 2 8 2 2 3" xfId="42475" xr:uid="{00000000-0005-0000-0000-0000DDA50000}"/>
    <cellStyle name="Normal 39 2 8 2 2 4" xfId="42476" xr:uid="{00000000-0005-0000-0000-0000DEA50000}"/>
    <cellStyle name="Normal 39 2 8 2 2 5" xfId="42477" xr:uid="{00000000-0005-0000-0000-0000DFA50000}"/>
    <cellStyle name="Normal 39 2 8 2 2 6" xfId="42478" xr:uid="{00000000-0005-0000-0000-0000E0A50000}"/>
    <cellStyle name="Normal 39 2 8 2 2 7" xfId="42479" xr:uid="{00000000-0005-0000-0000-0000E1A50000}"/>
    <cellStyle name="Normal 39 2 8 2 3" xfId="42480" xr:uid="{00000000-0005-0000-0000-0000E2A50000}"/>
    <cellStyle name="Normal 39 2 8 2 3 2" xfId="42481" xr:uid="{00000000-0005-0000-0000-0000E3A50000}"/>
    <cellStyle name="Normal 39 2 8 2 3 3" xfId="42482" xr:uid="{00000000-0005-0000-0000-0000E4A50000}"/>
    <cellStyle name="Normal 39 2 8 2 3 4" xfId="42483" xr:uid="{00000000-0005-0000-0000-0000E5A50000}"/>
    <cellStyle name="Normal 39 2 8 2 3 5" xfId="42484" xr:uid="{00000000-0005-0000-0000-0000E6A50000}"/>
    <cellStyle name="Normal 39 2 8 2 3 6" xfId="42485" xr:uid="{00000000-0005-0000-0000-0000E7A50000}"/>
    <cellStyle name="Normal 39 2 8 2 4" xfId="42486" xr:uid="{00000000-0005-0000-0000-0000E8A50000}"/>
    <cellStyle name="Normal 39 2 8 2 5" xfId="42487" xr:uid="{00000000-0005-0000-0000-0000E9A50000}"/>
    <cellStyle name="Normal 39 2 8 2 6" xfId="42488" xr:uid="{00000000-0005-0000-0000-0000EAA50000}"/>
    <cellStyle name="Normal 39 2 8 2 7" xfId="42489" xr:uid="{00000000-0005-0000-0000-0000EBA50000}"/>
    <cellStyle name="Normal 39 2 8 2 8" xfId="42490" xr:uid="{00000000-0005-0000-0000-0000ECA50000}"/>
    <cellStyle name="Normal 39 2 8 3" xfId="42491" xr:uid="{00000000-0005-0000-0000-0000EDA50000}"/>
    <cellStyle name="Normal 39 2 8 3 2" xfId="42492" xr:uid="{00000000-0005-0000-0000-0000EEA50000}"/>
    <cellStyle name="Normal 39 2 8 3 2 2" xfId="42493" xr:uid="{00000000-0005-0000-0000-0000EFA50000}"/>
    <cellStyle name="Normal 39 2 8 3 2 3" xfId="42494" xr:uid="{00000000-0005-0000-0000-0000F0A50000}"/>
    <cellStyle name="Normal 39 2 8 3 2 4" xfId="42495" xr:uid="{00000000-0005-0000-0000-0000F1A50000}"/>
    <cellStyle name="Normal 39 2 8 3 2 5" xfId="42496" xr:uid="{00000000-0005-0000-0000-0000F2A50000}"/>
    <cellStyle name="Normal 39 2 8 3 2 6" xfId="42497" xr:uid="{00000000-0005-0000-0000-0000F3A50000}"/>
    <cellStyle name="Normal 39 2 8 3 3" xfId="42498" xr:uid="{00000000-0005-0000-0000-0000F4A50000}"/>
    <cellStyle name="Normal 39 2 8 3 4" xfId="42499" xr:uid="{00000000-0005-0000-0000-0000F5A50000}"/>
    <cellStyle name="Normal 39 2 8 3 5" xfId="42500" xr:uid="{00000000-0005-0000-0000-0000F6A50000}"/>
    <cellStyle name="Normal 39 2 8 3 6" xfId="42501" xr:uid="{00000000-0005-0000-0000-0000F7A50000}"/>
    <cellStyle name="Normal 39 2 8 3 7" xfId="42502" xr:uid="{00000000-0005-0000-0000-0000F8A50000}"/>
    <cellStyle name="Normal 39 2 8 4" xfId="42503" xr:uid="{00000000-0005-0000-0000-0000F9A50000}"/>
    <cellStyle name="Normal 39 2 8 4 2" xfId="42504" xr:uid="{00000000-0005-0000-0000-0000FAA50000}"/>
    <cellStyle name="Normal 39 2 8 4 3" xfId="42505" xr:uid="{00000000-0005-0000-0000-0000FBA50000}"/>
    <cellStyle name="Normal 39 2 8 4 4" xfId="42506" xr:uid="{00000000-0005-0000-0000-0000FCA50000}"/>
    <cellStyle name="Normal 39 2 8 4 5" xfId="42507" xr:uid="{00000000-0005-0000-0000-0000FDA50000}"/>
    <cellStyle name="Normal 39 2 8 4 6" xfId="42508" xr:uid="{00000000-0005-0000-0000-0000FEA50000}"/>
    <cellStyle name="Normal 39 2 8 5" xfId="42509" xr:uid="{00000000-0005-0000-0000-0000FFA50000}"/>
    <cellStyle name="Normal 39 2 8 6" xfId="42510" xr:uid="{00000000-0005-0000-0000-000000A60000}"/>
    <cellStyle name="Normal 39 2 8 7" xfId="42511" xr:uid="{00000000-0005-0000-0000-000001A60000}"/>
    <cellStyle name="Normal 39 2 8 8" xfId="42512" xr:uid="{00000000-0005-0000-0000-000002A60000}"/>
    <cellStyle name="Normal 39 2 8 9" xfId="42513" xr:uid="{00000000-0005-0000-0000-000003A60000}"/>
    <cellStyle name="Normal 39 2 9" xfId="42514" xr:uid="{00000000-0005-0000-0000-000004A60000}"/>
    <cellStyle name="Normal 39 2 9 2" xfId="42515" xr:uid="{00000000-0005-0000-0000-000005A60000}"/>
    <cellStyle name="Normal 39 2 9 2 2" xfId="42516" xr:uid="{00000000-0005-0000-0000-000006A60000}"/>
    <cellStyle name="Normal 39 2 9 2 2 2" xfId="42517" xr:uid="{00000000-0005-0000-0000-000007A60000}"/>
    <cellStyle name="Normal 39 2 9 2 2 2 2" xfId="42518" xr:uid="{00000000-0005-0000-0000-000008A60000}"/>
    <cellStyle name="Normal 39 2 9 2 2 2 3" xfId="42519" xr:uid="{00000000-0005-0000-0000-000009A60000}"/>
    <cellStyle name="Normal 39 2 9 2 2 2 4" xfId="42520" xr:uid="{00000000-0005-0000-0000-00000AA60000}"/>
    <cellStyle name="Normal 39 2 9 2 2 2 5" xfId="42521" xr:uid="{00000000-0005-0000-0000-00000BA60000}"/>
    <cellStyle name="Normal 39 2 9 2 2 2 6" xfId="42522" xr:uid="{00000000-0005-0000-0000-00000CA60000}"/>
    <cellStyle name="Normal 39 2 9 2 2 3" xfId="42523" xr:uid="{00000000-0005-0000-0000-00000DA60000}"/>
    <cellStyle name="Normal 39 2 9 2 2 4" xfId="42524" xr:uid="{00000000-0005-0000-0000-00000EA60000}"/>
    <cellStyle name="Normal 39 2 9 2 2 5" xfId="42525" xr:uid="{00000000-0005-0000-0000-00000FA60000}"/>
    <cellStyle name="Normal 39 2 9 2 2 6" xfId="42526" xr:uid="{00000000-0005-0000-0000-000010A60000}"/>
    <cellStyle name="Normal 39 2 9 2 2 7" xfId="42527" xr:uid="{00000000-0005-0000-0000-000011A60000}"/>
    <cellStyle name="Normal 39 2 9 2 3" xfId="42528" xr:uid="{00000000-0005-0000-0000-000012A60000}"/>
    <cellStyle name="Normal 39 2 9 2 3 2" xfId="42529" xr:uid="{00000000-0005-0000-0000-000013A60000}"/>
    <cellStyle name="Normal 39 2 9 2 3 3" xfId="42530" xr:uid="{00000000-0005-0000-0000-000014A60000}"/>
    <cellStyle name="Normal 39 2 9 2 3 4" xfId="42531" xr:uid="{00000000-0005-0000-0000-000015A60000}"/>
    <cellStyle name="Normal 39 2 9 2 3 5" xfId="42532" xr:uid="{00000000-0005-0000-0000-000016A60000}"/>
    <cellStyle name="Normal 39 2 9 2 3 6" xfId="42533" xr:uid="{00000000-0005-0000-0000-000017A60000}"/>
    <cellStyle name="Normal 39 2 9 2 4" xfId="42534" xr:uid="{00000000-0005-0000-0000-000018A60000}"/>
    <cellStyle name="Normal 39 2 9 2 5" xfId="42535" xr:uid="{00000000-0005-0000-0000-000019A60000}"/>
    <cellStyle name="Normal 39 2 9 2 6" xfId="42536" xr:uid="{00000000-0005-0000-0000-00001AA60000}"/>
    <cellStyle name="Normal 39 2 9 2 7" xfId="42537" xr:uid="{00000000-0005-0000-0000-00001BA60000}"/>
    <cellStyle name="Normal 39 2 9 2 8" xfId="42538" xr:uid="{00000000-0005-0000-0000-00001CA60000}"/>
    <cellStyle name="Normal 39 2 9 3" xfId="42539" xr:uid="{00000000-0005-0000-0000-00001DA60000}"/>
    <cellStyle name="Normal 39 2 9 3 2" xfId="42540" xr:uid="{00000000-0005-0000-0000-00001EA60000}"/>
    <cellStyle name="Normal 39 2 9 3 2 2" xfId="42541" xr:uid="{00000000-0005-0000-0000-00001FA60000}"/>
    <cellStyle name="Normal 39 2 9 3 2 3" xfId="42542" xr:uid="{00000000-0005-0000-0000-000020A60000}"/>
    <cellStyle name="Normal 39 2 9 3 2 4" xfId="42543" xr:uid="{00000000-0005-0000-0000-000021A60000}"/>
    <cellStyle name="Normal 39 2 9 3 2 5" xfId="42544" xr:uid="{00000000-0005-0000-0000-000022A60000}"/>
    <cellStyle name="Normal 39 2 9 3 2 6" xfId="42545" xr:uid="{00000000-0005-0000-0000-000023A60000}"/>
    <cellStyle name="Normal 39 2 9 3 3" xfId="42546" xr:uid="{00000000-0005-0000-0000-000024A60000}"/>
    <cellStyle name="Normal 39 2 9 3 4" xfId="42547" xr:uid="{00000000-0005-0000-0000-000025A60000}"/>
    <cellStyle name="Normal 39 2 9 3 5" xfId="42548" xr:uid="{00000000-0005-0000-0000-000026A60000}"/>
    <cellStyle name="Normal 39 2 9 3 6" xfId="42549" xr:uid="{00000000-0005-0000-0000-000027A60000}"/>
    <cellStyle name="Normal 39 2 9 3 7" xfId="42550" xr:uid="{00000000-0005-0000-0000-000028A60000}"/>
    <cellStyle name="Normal 39 2 9 4" xfId="42551" xr:uid="{00000000-0005-0000-0000-000029A60000}"/>
    <cellStyle name="Normal 39 2 9 4 2" xfId="42552" xr:uid="{00000000-0005-0000-0000-00002AA60000}"/>
    <cellStyle name="Normal 39 2 9 4 3" xfId="42553" xr:uid="{00000000-0005-0000-0000-00002BA60000}"/>
    <cellStyle name="Normal 39 2 9 4 4" xfId="42554" xr:uid="{00000000-0005-0000-0000-00002CA60000}"/>
    <cellStyle name="Normal 39 2 9 4 5" xfId="42555" xr:uid="{00000000-0005-0000-0000-00002DA60000}"/>
    <cellStyle name="Normal 39 2 9 4 6" xfId="42556" xr:uid="{00000000-0005-0000-0000-00002EA60000}"/>
    <cellStyle name="Normal 39 2 9 5" xfId="42557" xr:uid="{00000000-0005-0000-0000-00002FA60000}"/>
    <cellStyle name="Normal 39 2 9 6" xfId="42558" xr:uid="{00000000-0005-0000-0000-000030A60000}"/>
    <cellStyle name="Normal 39 2 9 7" xfId="42559" xr:uid="{00000000-0005-0000-0000-000031A60000}"/>
    <cellStyle name="Normal 39 2 9 8" xfId="42560" xr:uid="{00000000-0005-0000-0000-000032A60000}"/>
    <cellStyle name="Normal 39 2 9 9" xfId="42561" xr:uid="{00000000-0005-0000-0000-000033A60000}"/>
    <cellStyle name="Normal 39 3" xfId="42562" xr:uid="{00000000-0005-0000-0000-000034A60000}"/>
    <cellStyle name="Normal 39 3 10" xfId="42563" xr:uid="{00000000-0005-0000-0000-000035A60000}"/>
    <cellStyle name="Normal 39 3 10 2" xfId="42564" xr:uid="{00000000-0005-0000-0000-000036A60000}"/>
    <cellStyle name="Normal 39 3 10 3" xfId="42565" xr:uid="{00000000-0005-0000-0000-000037A60000}"/>
    <cellStyle name="Normal 39 3 10 4" xfId="42566" xr:uid="{00000000-0005-0000-0000-000038A60000}"/>
    <cellStyle name="Normal 39 3 10 5" xfId="42567" xr:uid="{00000000-0005-0000-0000-000039A60000}"/>
    <cellStyle name="Normal 39 3 10 6" xfId="42568" xr:uid="{00000000-0005-0000-0000-00003AA60000}"/>
    <cellStyle name="Normal 39 3 11" xfId="42569" xr:uid="{00000000-0005-0000-0000-00003BA60000}"/>
    <cellStyle name="Normal 39 3 12" xfId="42570" xr:uid="{00000000-0005-0000-0000-00003CA60000}"/>
    <cellStyle name="Normal 39 3 13" xfId="42571" xr:uid="{00000000-0005-0000-0000-00003DA60000}"/>
    <cellStyle name="Normal 39 3 14" xfId="42572" xr:uid="{00000000-0005-0000-0000-00003EA60000}"/>
    <cellStyle name="Normal 39 3 15" xfId="42573" xr:uid="{00000000-0005-0000-0000-00003FA60000}"/>
    <cellStyle name="Normal 39 3 2" xfId="42574" xr:uid="{00000000-0005-0000-0000-000040A60000}"/>
    <cellStyle name="Normal 39 3 2 10" xfId="42575" xr:uid="{00000000-0005-0000-0000-000041A60000}"/>
    <cellStyle name="Normal 39 3 2 11" xfId="42576" xr:uid="{00000000-0005-0000-0000-000042A60000}"/>
    <cellStyle name="Normal 39 3 2 12" xfId="42577" xr:uid="{00000000-0005-0000-0000-000043A60000}"/>
    <cellStyle name="Normal 39 3 2 13" xfId="42578" xr:uid="{00000000-0005-0000-0000-000044A60000}"/>
    <cellStyle name="Normal 39 3 2 14" xfId="42579" xr:uid="{00000000-0005-0000-0000-000045A60000}"/>
    <cellStyle name="Normal 39 3 2 2" xfId="42580" xr:uid="{00000000-0005-0000-0000-000046A60000}"/>
    <cellStyle name="Normal 39 3 2 2 2" xfId="42581" xr:uid="{00000000-0005-0000-0000-000047A60000}"/>
    <cellStyle name="Normal 39 3 2 2 2 2" xfId="42582" xr:uid="{00000000-0005-0000-0000-000048A60000}"/>
    <cellStyle name="Normal 39 3 2 2 2 2 2" xfId="42583" xr:uid="{00000000-0005-0000-0000-000049A60000}"/>
    <cellStyle name="Normal 39 3 2 2 2 2 2 2" xfId="42584" xr:uid="{00000000-0005-0000-0000-00004AA60000}"/>
    <cellStyle name="Normal 39 3 2 2 2 2 2 3" xfId="42585" xr:uid="{00000000-0005-0000-0000-00004BA60000}"/>
    <cellStyle name="Normal 39 3 2 2 2 2 2 4" xfId="42586" xr:uid="{00000000-0005-0000-0000-00004CA60000}"/>
    <cellStyle name="Normal 39 3 2 2 2 2 2 5" xfId="42587" xr:uid="{00000000-0005-0000-0000-00004DA60000}"/>
    <cellStyle name="Normal 39 3 2 2 2 2 2 6" xfId="42588" xr:uid="{00000000-0005-0000-0000-00004EA60000}"/>
    <cellStyle name="Normal 39 3 2 2 2 2 3" xfId="42589" xr:uid="{00000000-0005-0000-0000-00004FA60000}"/>
    <cellStyle name="Normal 39 3 2 2 2 2 4" xfId="42590" xr:uid="{00000000-0005-0000-0000-000050A60000}"/>
    <cellStyle name="Normal 39 3 2 2 2 2 5" xfId="42591" xr:uid="{00000000-0005-0000-0000-000051A60000}"/>
    <cellStyle name="Normal 39 3 2 2 2 2 6" xfId="42592" xr:uid="{00000000-0005-0000-0000-000052A60000}"/>
    <cellStyle name="Normal 39 3 2 2 2 2 7" xfId="42593" xr:uid="{00000000-0005-0000-0000-000053A60000}"/>
    <cellStyle name="Normal 39 3 2 2 2 3" xfId="42594" xr:uid="{00000000-0005-0000-0000-000054A60000}"/>
    <cellStyle name="Normal 39 3 2 2 2 3 2" xfId="42595" xr:uid="{00000000-0005-0000-0000-000055A60000}"/>
    <cellStyle name="Normal 39 3 2 2 2 3 3" xfId="42596" xr:uid="{00000000-0005-0000-0000-000056A60000}"/>
    <cellStyle name="Normal 39 3 2 2 2 3 4" xfId="42597" xr:uid="{00000000-0005-0000-0000-000057A60000}"/>
    <cellStyle name="Normal 39 3 2 2 2 3 5" xfId="42598" xr:uid="{00000000-0005-0000-0000-000058A60000}"/>
    <cellStyle name="Normal 39 3 2 2 2 3 6" xfId="42599" xr:uid="{00000000-0005-0000-0000-000059A60000}"/>
    <cellStyle name="Normal 39 3 2 2 2 4" xfId="42600" xr:uid="{00000000-0005-0000-0000-00005AA60000}"/>
    <cellStyle name="Normal 39 3 2 2 2 5" xfId="42601" xr:uid="{00000000-0005-0000-0000-00005BA60000}"/>
    <cellStyle name="Normal 39 3 2 2 2 6" xfId="42602" xr:uid="{00000000-0005-0000-0000-00005CA60000}"/>
    <cellStyle name="Normal 39 3 2 2 2 7" xfId="42603" xr:uid="{00000000-0005-0000-0000-00005DA60000}"/>
    <cellStyle name="Normal 39 3 2 2 2 8" xfId="42604" xr:uid="{00000000-0005-0000-0000-00005EA60000}"/>
    <cellStyle name="Normal 39 3 2 2 3" xfId="42605" xr:uid="{00000000-0005-0000-0000-00005FA60000}"/>
    <cellStyle name="Normal 39 3 2 2 3 2" xfId="42606" xr:uid="{00000000-0005-0000-0000-000060A60000}"/>
    <cellStyle name="Normal 39 3 2 2 3 2 2" xfId="42607" xr:uid="{00000000-0005-0000-0000-000061A60000}"/>
    <cellStyle name="Normal 39 3 2 2 3 2 3" xfId="42608" xr:uid="{00000000-0005-0000-0000-000062A60000}"/>
    <cellStyle name="Normal 39 3 2 2 3 2 4" xfId="42609" xr:uid="{00000000-0005-0000-0000-000063A60000}"/>
    <cellStyle name="Normal 39 3 2 2 3 2 5" xfId="42610" xr:uid="{00000000-0005-0000-0000-000064A60000}"/>
    <cellStyle name="Normal 39 3 2 2 3 2 6" xfId="42611" xr:uid="{00000000-0005-0000-0000-000065A60000}"/>
    <cellStyle name="Normal 39 3 2 2 3 3" xfId="42612" xr:uid="{00000000-0005-0000-0000-000066A60000}"/>
    <cellStyle name="Normal 39 3 2 2 3 4" xfId="42613" xr:uid="{00000000-0005-0000-0000-000067A60000}"/>
    <cellStyle name="Normal 39 3 2 2 3 5" xfId="42614" xr:uid="{00000000-0005-0000-0000-000068A60000}"/>
    <cellStyle name="Normal 39 3 2 2 3 6" xfId="42615" xr:uid="{00000000-0005-0000-0000-000069A60000}"/>
    <cellStyle name="Normal 39 3 2 2 3 7" xfId="42616" xr:uid="{00000000-0005-0000-0000-00006AA60000}"/>
    <cellStyle name="Normal 39 3 2 2 4" xfId="42617" xr:uid="{00000000-0005-0000-0000-00006BA60000}"/>
    <cellStyle name="Normal 39 3 2 2 4 2" xfId="42618" xr:uid="{00000000-0005-0000-0000-00006CA60000}"/>
    <cellStyle name="Normal 39 3 2 2 4 3" xfId="42619" xr:uid="{00000000-0005-0000-0000-00006DA60000}"/>
    <cellStyle name="Normal 39 3 2 2 4 4" xfId="42620" xr:uid="{00000000-0005-0000-0000-00006EA60000}"/>
    <cellStyle name="Normal 39 3 2 2 4 5" xfId="42621" xr:uid="{00000000-0005-0000-0000-00006FA60000}"/>
    <cellStyle name="Normal 39 3 2 2 4 6" xfId="42622" xr:uid="{00000000-0005-0000-0000-000070A60000}"/>
    <cellStyle name="Normal 39 3 2 2 5" xfId="42623" xr:uid="{00000000-0005-0000-0000-000071A60000}"/>
    <cellStyle name="Normal 39 3 2 2 6" xfId="42624" xr:uid="{00000000-0005-0000-0000-000072A60000}"/>
    <cellStyle name="Normal 39 3 2 2 7" xfId="42625" xr:uid="{00000000-0005-0000-0000-000073A60000}"/>
    <cellStyle name="Normal 39 3 2 2 8" xfId="42626" xr:uid="{00000000-0005-0000-0000-000074A60000}"/>
    <cellStyle name="Normal 39 3 2 2 9" xfId="42627" xr:uid="{00000000-0005-0000-0000-000075A60000}"/>
    <cellStyle name="Normal 39 3 2 3" xfId="42628" xr:uid="{00000000-0005-0000-0000-000076A60000}"/>
    <cellStyle name="Normal 39 3 2 3 2" xfId="42629" xr:uid="{00000000-0005-0000-0000-000077A60000}"/>
    <cellStyle name="Normal 39 3 2 3 2 2" xfId="42630" xr:uid="{00000000-0005-0000-0000-000078A60000}"/>
    <cellStyle name="Normal 39 3 2 3 2 2 2" xfId="42631" xr:uid="{00000000-0005-0000-0000-000079A60000}"/>
    <cellStyle name="Normal 39 3 2 3 2 2 2 2" xfId="42632" xr:uid="{00000000-0005-0000-0000-00007AA60000}"/>
    <cellStyle name="Normal 39 3 2 3 2 2 2 3" xfId="42633" xr:uid="{00000000-0005-0000-0000-00007BA60000}"/>
    <cellStyle name="Normal 39 3 2 3 2 2 2 4" xfId="42634" xr:uid="{00000000-0005-0000-0000-00007CA60000}"/>
    <cellStyle name="Normal 39 3 2 3 2 2 2 5" xfId="42635" xr:uid="{00000000-0005-0000-0000-00007DA60000}"/>
    <cellStyle name="Normal 39 3 2 3 2 2 2 6" xfId="42636" xr:uid="{00000000-0005-0000-0000-00007EA60000}"/>
    <cellStyle name="Normal 39 3 2 3 2 2 3" xfId="42637" xr:uid="{00000000-0005-0000-0000-00007FA60000}"/>
    <cellStyle name="Normal 39 3 2 3 2 2 4" xfId="42638" xr:uid="{00000000-0005-0000-0000-000080A60000}"/>
    <cellStyle name="Normal 39 3 2 3 2 2 5" xfId="42639" xr:uid="{00000000-0005-0000-0000-000081A60000}"/>
    <cellStyle name="Normal 39 3 2 3 2 2 6" xfId="42640" xr:uid="{00000000-0005-0000-0000-000082A60000}"/>
    <cellStyle name="Normal 39 3 2 3 2 2 7" xfId="42641" xr:uid="{00000000-0005-0000-0000-000083A60000}"/>
    <cellStyle name="Normal 39 3 2 3 2 3" xfId="42642" xr:uid="{00000000-0005-0000-0000-000084A60000}"/>
    <cellStyle name="Normal 39 3 2 3 2 3 2" xfId="42643" xr:uid="{00000000-0005-0000-0000-000085A60000}"/>
    <cellStyle name="Normal 39 3 2 3 2 3 3" xfId="42644" xr:uid="{00000000-0005-0000-0000-000086A60000}"/>
    <cellStyle name="Normal 39 3 2 3 2 3 4" xfId="42645" xr:uid="{00000000-0005-0000-0000-000087A60000}"/>
    <cellStyle name="Normal 39 3 2 3 2 3 5" xfId="42646" xr:uid="{00000000-0005-0000-0000-000088A60000}"/>
    <cellStyle name="Normal 39 3 2 3 2 3 6" xfId="42647" xr:uid="{00000000-0005-0000-0000-000089A60000}"/>
    <cellStyle name="Normal 39 3 2 3 2 4" xfId="42648" xr:uid="{00000000-0005-0000-0000-00008AA60000}"/>
    <cellStyle name="Normal 39 3 2 3 2 5" xfId="42649" xr:uid="{00000000-0005-0000-0000-00008BA60000}"/>
    <cellStyle name="Normal 39 3 2 3 2 6" xfId="42650" xr:uid="{00000000-0005-0000-0000-00008CA60000}"/>
    <cellStyle name="Normal 39 3 2 3 2 7" xfId="42651" xr:uid="{00000000-0005-0000-0000-00008DA60000}"/>
    <cellStyle name="Normal 39 3 2 3 2 8" xfId="42652" xr:uid="{00000000-0005-0000-0000-00008EA60000}"/>
    <cellStyle name="Normal 39 3 2 3 3" xfId="42653" xr:uid="{00000000-0005-0000-0000-00008FA60000}"/>
    <cellStyle name="Normal 39 3 2 3 3 2" xfId="42654" xr:uid="{00000000-0005-0000-0000-000090A60000}"/>
    <cellStyle name="Normal 39 3 2 3 3 2 2" xfId="42655" xr:uid="{00000000-0005-0000-0000-000091A60000}"/>
    <cellStyle name="Normal 39 3 2 3 3 2 3" xfId="42656" xr:uid="{00000000-0005-0000-0000-000092A60000}"/>
    <cellStyle name="Normal 39 3 2 3 3 2 4" xfId="42657" xr:uid="{00000000-0005-0000-0000-000093A60000}"/>
    <cellStyle name="Normal 39 3 2 3 3 2 5" xfId="42658" xr:uid="{00000000-0005-0000-0000-000094A60000}"/>
    <cellStyle name="Normal 39 3 2 3 3 2 6" xfId="42659" xr:uid="{00000000-0005-0000-0000-000095A60000}"/>
    <cellStyle name="Normal 39 3 2 3 3 3" xfId="42660" xr:uid="{00000000-0005-0000-0000-000096A60000}"/>
    <cellStyle name="Normal 39 3 2 3 3 4" xfId="42661" xr:uid="{00000000-0005-0000-0000-000097A60000}"/>
    <cellStyle name="Normal 39 3 2 3 3 5" xfId="42662" xr:uid="{00000000-0005-0000-0000-000098A60000}"/>
    <cellStyle name="Normal 39 3 2 3 3 6" xfId="42663" xr:uid="{00000000-0005-0000-0000-000099A60000}"/>
    <cellStyle name="Normal 39 3 2 3 3 7" xfId="42664" xr:uid="{00000000-0005-0000-0000-00009AA60000}"/>
    <cellStyle name="Normal 39 3 2 3 4" xfId="42665" xr:uid="{00000000-0005-0000-0000-00009BA60000}"/>
    <cellStyle name="Normal 39 3 2 3 4 2" xfId="42666" xr:uid="{00000000-0005-0000-0000-00009CA60000}"/>
    <cellStyle name="Normal 39 3 2 3 4 3" xfId="42667" xr:uid="{00000000-0005-0000-0000-00009DA60000}"/>
    <cellStyle name="Normal 39 3 2 3 4 4" xfId="42668" xr:uid="{00000000-0005-0000-0000-00009EA60000}"/>
    <cellStyle name="Normal 39 3 2 3 4 5" xfId="42669" xr:uid="{00000000-0005-0000-0000-00009FA60000}"/>
    <cellStyle name="Normal 39 3 2 3 4 6" xfId="42670" xr:uid="{00000000-0005-0000-0000-0000A0A60000}"/>
    <cellStyle name="Normal 39 3 2 3 5" xfId="42671" xr:uid="{00000000-0005-0000-0000-0000A1A60000}"/>
    <cellStyle name="Normal 39 3 2 3 6" xfId="42672" xr:uid="{00000000-0005-0000-0000-0000A2A60000}"/>
    <cellStyle name="Normal 39 3 2 3 7" xfId="42673" xr:uid="{00000000-0005-0000-0000-0000A3A60000}"/>
    <cellStyle name="Normal 39 3 2 3 8" xfId="42674" xr:uid="{00000000-0005-0000-0000-0000A4A60000}"/>
    <cellStyle name="Normal 39 3 2 3 9" xfId="42675" xr:uid="{00000000-0005-0000-0000-0000A5A60000}"/>
    <cellStyle name="Normal 39 3 2 4" xfId="42676" xr:uid="{00000000-0005-0000-0000-0000A6A60000}"/>
    <cellStyle name="Normal 39 3 2 4 2" xfId="42677" xr:uid="{00000000-0005-0000-0000-0000A7A60000}"/>
    <cellStyle name="Normal 39 3 2 4 2 2" xfId="42678" xr:uid="{00000000-0005-0000-0000-0000A8A60000}"/>
    <cellStyle name="Normal 39 3 2 4 2 2 2" xfId="42679" xr:uid="{00000000-0005-0000-0000-0000A9A60000}"/>
    <cellStyle name="Normal 39 3 2 4 2 2 2 2" xfId="42680" xr:uid="{00000000-0005-0000-0000-0000AAA60000}"/>
    <cellStyle name="Normal 39 3 2 4 2 2 2 3" xfId="42681" xr:uid="{00000000-0005-0000-0000-0000ABA60000}"/>
    <cellStyle name="Normal 39 3 2 4 2 2 2 4" xfId="42682" xr:uid="{00000000-0005-0000-0000-0000ACA60000}"/>
    <cellStyle name="Normal 39 3 2 4 2 2 2 5" xfId="42683" xr:uid="{00000000-0005-0000-0000-0000ADA60000}"/>
    <cellStyle name="Normal 39 3 2 4 2 2 2 6" xfId="42684" xr:uid="{00000000-0005-0000-0000-0000AEA60000}"/>
    <cellStyle name="Normal 39 3 2 4 2 2 3" xfId="42685" xr:uid="{00000000-0005-0000-0000-0000AFA60000}"/>
    <cellStyle name="Normal 39 3 2 4 2 2 4" xfId="42686" xr:uid="{00000000-0005-0000-0000-0000B0A60000}"/>
    <cellStyle name="Normal 39 3 2 4 2 2 5" xfId="42687" xr:uid="{00000000-0005-0000-0000-0000B1A60000}"/>
    <cellStyle name="Normal 39 3 2 4 2 2 6" xfId="42688" xr:uid="{00000000-0005-0000-0000-0000B2A60000}"/>
    <cellStyle name="Normal 39 3 2 4 2 2 7" xfId="42689" xr:uid="{00000000-0005-0000-0000-0000B3A60000}"/>
    <cellStyle name="Normal 39 3 2 4 2 3" xfId="42690" xr:uid="{00000000-0005-0000-0000-0000B4A60000}"/>
    <cellStyle name="Normal 39 3 2 4 2 3 2" xfId="42691" xr:uid="{00000000-0005-0000-0000-0000B5A60000}"/>
    <cellStyle name="Normal 39 3 2 4 2 3 3" xfId="42692" xr:uid="{00000000-0005-0000-0000-0000B6A60000}"/>
    <cellStyle name="Normal 39 3 2 4 2 3 4" xfId="42693" xr:uid="{00000000-0005-0000-0000-0000B7A60000}"/>
    <cellStyle name="Normal 39 3 2 4 2 3 5" xfId="42694" xr:uid="{00000000-0005-0000-0000-0000B8A60000}"/>
    <cellStyle name="Normal 39 3 2 4 2 3 6" xfId="42695" xr:uid="{00000000-0005-0000-0000-0000B9A60000}"/>
    <cellStyle name="Normal 39 3 2 4 2 4" xfId="42696" xr:uid="{00000000-0005-0000-0000-0000BAA60000}"/>
    <cellStyle name="Normal 39 3 2 4 2 5" xfId="42697" xr:uid="{00000000-0005-0000-0000-0000BBA60000}"/>
    <cellStyle name="Normal 39 3 2 4 2 6" xfId="42698" xr:uid="{00000000-0005-0000-0000-0000BCA60000}"/>
    <cellStyle name="Normal 39 3 2 4 2 7" xfId="42699" xr:uid="{00000000-0005-0000-0000-0000BDA60000}"/>
    <cellStyle name="Normal 39 3 2 4 2 8" xfId="42700" xr:uid="{00000000-0005-0000-0000-0000BEA60000}"/>
    <cellStyle name="Normal 39 3 2 4 3" xfId="42701" xr:uid="{00000000-0005-0000-0000-0000BFA60000}"/>
    <cellStyle name="Normal 39 3 2 4 3 2" xfId="42702" xr:uid="{00000000-0005-0000-0000-0000C0A60000}"/>
    <cellStyle name="Normal 39 3 2 4 3 2 2" xfId="42703" xr:uid="{00000000-0005-0000-0000-0000C1A60000}"/>
    <cellStyle name="Normal 39 3 2 4 3 2 3" xfId="42704" xr:uid="{00000000-0005-0000-0000-0000C2A60000}"/>
    <cellStyle name="Normal 39 3 2 4 3 2 4" xfId="42705" xr:uid="{00000000-0005-0000-0000-0000C3A60000}"/>
    <cellStyle name="Normal 39 3 2 4 3 2 5" xfId="42706" xr:uid="{00000000-0005-0000-0000-0000C4A60000}"/>
    <cellStyle name="Normal 39 3 2 4 3 2 6" xfId="42707" xr:uid="{00000000-0005-0000-0000-0000C5A60000}"/>
    <cellStyle name="Normal 39 3 2 4 3 3" xfId="42708" xr:uid="{00000000-0005-0000-0000-0000C6A60000}"/>
    <cellStyle name="Normal 39 3 2 4 3 4" xfId="42709" xr:uid="{00000000-0005-0000-0000-0000C7A60000}"/>
    <cellStyle name="Normal 39 3 2 4 3 5" xfId="42710" xr:uid="{00000000-0005-0000-0000-0000C8A60000}"/>
    <cellStyle name="Normal 39 3 2 4 3 6" xfId="42711" xr:uid="{00000000-0005-0000-0000-0000C9A60000}"/>
    <cellStyle name="Normal 39 3 2 4 3 7" xfId="42712" xr:uid="{00000000-0005-0000-0000-0000CAA60000}"/>
    <cellStyle name="Normal 39 3 2 4 4" xfId="42713" xr:uid="{00000000-0005-0000-0000-0000CBA60000}"/>
    <cellStyle name="Normal 39 3 2 4 4 2" xfId="42714" xr:uid="{00000000-0005-0000-0000-0000CCA60000}"/>
    <cellStyle name="Normal 39 3 2 4 4 3" xfId="42715" xr:uid="{00000000-0005-0000-0000-0000CDA60000}"/>
    <cellStyle name="Normal 39 3 2 4 4 4" xfId="42716" xr:uid="{00000000-0005-0000-0000-0000CEA60000}"/>
    <cellStyle name="Normal 39 3 2 4 4 5" xfId="42717" xr:uid="{00000000-0005-0000-0000-0000CFA60000}"/>
    <cellStyle name="Normal 39 3 2 4 4 6" xfId="42718" xr:uid="{00000000-0005-0000-0000-0000D0A60000}"/>
    <cellStyle name="Normal 39 3 2 4 5" xfId="42719" xr:uid="{00000000-0005-0000-0000-0000D1A60000}"/>
    <cellStyle name="Normal 39 3 2 4 6" xfId="42720" xr:uid="{00000000-0005-0000-0000-0000D2A60000}"/>
    <cellStyle name="Normal 39 3 2 4 7" xfId="42721" xr:uid="{00000000-0005-0000-0000-0000D3A60000}"/>
    <cellStyle name="Normal 39 3 2 4 8" xfId="42722" xr:uid="{00000000-0005-0000-0000-0000D4A60000}"/>
    <cellStyle name="Normal 39 3 2 4 9" xfId="42723" xr:uid="{00000000-0005-0000-0000-0000D5A60000}"/>
    <cellStyle name="Normal 39 3 2 5" xfId="42724" xr:uid="{00000000-0005-0000-0000-0000D6A60000}"/>
    <cellStyle name="Normal 39 3 2 5 2" xfId="42725" xr:uid="{00000000-0005-0000-0000-0000D7A60000}"/>
    <cellStyle name="Normal 39 3 2 5 2 2" xfId="42726" xr:uid="{00000000-0005-0000-0000-0000D8A60000}"/>
    <cellStyle name="Normal 39 3 2 5 2 2 2" xfId="42727" xr:uid="{00000000-0005-0000-0000-0000D9A60000}"/>
    <cellStyle name="Normal 39 3 2 5 2 2 2 2" xfId="42728" xr:uid="{00000000-0005-0000-0000-0000DAA60000}"/>
    <cellStyle name="Normal 39 3 2 5 2 2 2 3" xfId="42729" xr:uid="{00000000-0005-0000-0000-0000DBA60000}"/>
    <cellStyle name="Normal 39 3 2 5 2 2 2 4" xfId="42730" xr:uid="{00000000-0005-0000-0000-0000DCA60000}"/>
    <cellStyle name="Normal 39 3 2 5 2 2 2 5" xfId="42731" xr:uid="{00000000-0005-0000-0000-0000DDA60000}"/>
    <cellStyle name="Normal 39 3 2 5 2 2 2 6" xfId="42732" xr:uid="{00000000-0005-0000-0000-0000DEA60000}"/>
    <cellStyle name="Normal 39 3 2 5 2 2 3" xfId="42733" xr:uid="{00000000-0005-0000-0000-0000DFA60000}"/>
    <cellStyle name="Normal 39 3 2 5 2 2 4" xfId="42734" xr:uid="{00000000-0005-0000-0000-0000E0A60000}"/>
    <cellStyle name="Normal 39 3 2 5 2 2 5" xfId="42735" xr:uid="{00000000-0005-0000-0000-0000E1A60000}"/>
    <cellStyle name="Normal 39 3 2 5 2 2 6" xfId="42736" xr:uid="{00000000-0005-0000-0000-0000E2A60000}"/>
    <cellStyle name="Normal 39 3 2 5 2 2 7" xfId="42737" xr:uid="{00000000-0005-0000-0000-0000E3A60000}"/>
    <cellStyle name="Normal 39 3 2 5 2 3" xfId="42738" xr:uid="{00000000-0005-0000-0000-0000E4A60000}"/>
    <cellStyle name="Normal 39 3 2 5 2 3 2" xfId="42739" xr:uid="{00000000-0005-0000-0000-0000E5A60000}"/>
    <cellStyle name="Normal 39 3 2 5 2 3 3" xfId="42740" xr:uid="{00000000-0005-0000-0000-0000E6A60000}"/>
    <cellStyle name="Normal 39 3 2 5 2 3 4" xfId="42741" xr:uid="{00000000-0005-0000-0000-0000E7A60000}"/>
    <cellStyle name="Normal 39 3 2 5 2 3 5" xfId="42742" xr:uid="{00000000-0005-0000-0000-0000E8A60000}"/>
    <cellStyle name="Normal 39 3 2 5 2 3 6" xfId="42743" xr:uid="{00000000-0005-0000-0000-0000E9A60000}"/>
    <cellStyle name="Normal 39 3 2 5 2 4" xfId="42744" xr:uid="{00000000-0005-0000-0000-0000EAA60000}"/>
    <cellStyle name="Normal 39 3 2 5 2 5" xfId="42745" xr:uid="{00000000-0005-0000-0000-0000EBA60000}"/>
    <cellStyle name="Normal 39 3 2 5 2 6" xfId="42746" xr:uid="{00000000-0005-0000-0000-0000ECA60000}"/>
    <cellStyle name="Normal 39 3 2 5 2 7" xfId="42747" xr:uid="{00000000-0005-0000-0000-0000EDA60000}"/>
    <cellStyle name="Normal 39 3 2 5 2 8" xfId="42748" xr:uid="{00000000-0005-0000-0000-0000EEA60000}"/>
    <cellStyle name="Normal 39 3 2 5 3" xfId="42749" xr:uid="{00000000-0005-0000-0000-0000EFA60000}"/>
    <cellStyle name="Normal 39 3 2 5 3 2" xfId="42750" xr:uid="{00000000-0005-0000-0000-0000F0A60000}"/>
    <cellStyle name="Normal 39 3 2 5 3 2 2" xfId="42751" xr:uid="{00000000-0005-0000-0000-0000F1A60000}"/>
    <cellStyle name="Normal 39 3 2 5 3 2 3" xfId="42752" xr:uid="{00000000-0005-0000-0000-0000F2A60000}"/>
    <cellStyle name="Normal 39 3 2 5 3 2 4" xfId="42753" xr:uid="{00000000-0005-0000-0000-0000F3A60000}"/>
    <cellStyle name="Normal 39 3 2 5 3 2 5" xfId="42754" xr:uid="{00000000-0005-0000-0000-0000F4A60000}"/>
    <cellStyle name="Normal 39 3 2 5 3 2 6" xfId="42755" xr:uid="{00000000-0005-0000-0000-0000F5A60000}"/>
    <cellStyle name="Normal 39 3 2 5 3 3" xfId="42756" xr:uid="{00000000-0005-0000-0000-0000F6A60000}"/>
    <cellStyle name="Normal 39 3 2 5 3 4" xfId="42757" xr:uid="{00000000-0005-0000-0000-0000F7A60000}"/>
    <cellStyle name="Normal 39 3 2 5 3 5" xfId="42758" xr:uid="{00000000-0005-0000-0000-0000F8A60000}"/>
    <cellStyle name="Normal 39 3 2 5 3 6" xfId="42759" xr:uid="{00000000-0005-0000-0000-0000F9A60000}"/>
    <cellStyle name="Normal 39 3 2 5 3 7" xfId="42760" xr:uid="{00000000-0005-0000-0000-0000FAA60000}"/>
    <cellStyle name="Normal 39 3 2 5 4" xfId="42761" xr:uid="{00000000-0005-0000-0000-0000FBA60000}"/>
    <cellStyle name="Normal 39 3 2 5 4 2" xfId="42762" xr:uid="{00000000-0005-0000-0000-0000FCA60000}"/>
    <cellStyle name="Normal 39 3 2 5 4 3" xfId="42763" xr:uid="{00000000-0005-0000-0000-0000FDA60000}"/>
    <cellStyle name="Normal 39 3 2 5 4 4" xfId="42764" xr:uid="{00000000-0005-0000-0000-0000FEA60000}"/>
    <cellStyle name="Normal 39 3 2 5 4 5" xfId="42765" xr:uid="{00000000-0005-0000-0000-0000FFA60000}"/>
    <cellStyle name="Normal 39 3 2 5 4 6" xfId="42766" xr:uid="{00000000-0005-0000-0000-000000A70000}"/>
    <cellStyle name="Normal 39 3 2 5 5" xfId="42767" xr:uid="{00000000-0005-0000-0000-000001A70000}"/>
    <cellStyle name="Normal 39 3 2 5 6" xfId="42768" xr:uid="{00000000-0005-0000-0000-000002A70000}"/>
    <cellStyle name="Normal 39 3 2 5 7" xfId="42769" xr:uid="{00000000-0005-0000-0000-000003A70000}"/>
    <cellStyle name="Normal 39 3 2 5 8" xfId="42770" xr:uid="{00000000-0005-0000-0000-000004A70000}"/>
    <cellStyle name="Normal 39 3 2 5 9" xfId="42771" xr:uid="{00000000-0005-0000-0000-000005A70000}"/>
    <cellStyle name="Normal 39 3 2 6" xfId="42772" xr:uid="{00000000-0005-0000-0000-000006A70000}"/>
    <cellStyle name="Normal 39 3 2 6 2" xfId="42773" xr:uid="{00000000-0005-0000-0000-000007A70000}"/>
    <cellStyle name="Normal 39 3 2 6 2 2" xfId="42774" xr:uid="{00000000-0005-0000-0000-000008A70000}"/>
    <cellStyle name="Normal 39 3 2 6 2 2 2" xfId="42775" xr:uid="{00000000-0005-0000-0000-000009A70000}"/>
    <cellStyle name="Normal 39 3 2 6 2 2 2 2" xfId="42776" xr:uid="{00000000-0005-0000-0000-00000AA70000}"/>
    <cellStyle name="Normal 39 3 2 6 2 2 2 3" xfId="42777" xr:uid="{00000000-0005-0000-0000-00000BA70000}"/>
    <cellStyle name="Normal 39 3 2 6 2 2 2 4" xfId="42778" xr:uid="{00000000-0005-0000-0000-00000CA70000}"/>
    <cellStyle name="Normal 39 3 2 6 2 2 2 5" xfId="42779" xr:uid="{00000000-0005-0000-0000-00000DA70000}"/>
    <cellStyle name="Normal 39 3 2 6 2 2 2 6" xfId="42780" xr:uid="{00000000-0005-0000-0000-00000EA70000}"/>
    <cellStyle name="Normal 39 3 2 6 2 2 3" xfId="42781" xr:uid="{00000000-0005-0000-0000-00000FA70000}"/>
    <cellStyle name="Normal 39 3 2 6 2 2 4" xfId="42782" xr:uid="{00000000-0005-0000-0000-000010A70000}"/>
    <cellStyle name="Normal 39 3 2 6 2 2 5" xfId="42783" xr:uid="{00000000-0005-0000-0000-000011A70000}"/>
    <cellStyle name="Normal 39 3 2 6 2 2 6" xfId="42784" xr:uid="{00000000-0005-0000-0000-000012A70000}"/>
    <cellStyle name="Normal 39 3 2 6 2 2 7" xfId="42785" xr:uid="{00000000-0005-0000-0000-000013A70000}"/>
    <cellStyle name="Normal 39 3 2 6 2 3" xfId="42786" xr:uid="{00000000-0005-0000-0000-000014A70000}"/>
    <cellStyle name="Normal 39 3 2 6 2 3 2" xfId="42787" xr:uid="{00000000-0005-0000-0000-000015A70000}"/>
    <cellStyle name="Normal 39 3 2 6 2 3 3" xfId="42788" xr:uid="{00000000-0005-0000-0000-000016A70000}"/>
    <cellStyle name="Normal 39 3 2 6 2 3 4" xfId="42789" xr:uid="{00000000-0005-0000-0000-000017A70000}"/>
    <cellStyle name="Normal 39 3 2 6 2 3 5" xfId="42790" xr:uid="{00000000-0005-0000-0000-000018A70000}"/>
    <cellStyle name="Normal 39 3 2 6 2 3 6" xfId="42791" xr:uid="{00000000-0005-0000-0000-000019A70000}"/>
    <cellStyle name="Normal 39 3 2 6 2 4" xfId="42792" xr:uid="{00000000-0005-0000-0000-00001AA70000}"/>
    <cellStyle name="Normal 39 3 2 6 2 5" xfId="42793" xr:uid="{00000000-0005-0000-0000-00001BA70000}"/>
    <cellStyle name="Normal 39 3 2 6 2 6" xfId="42794" xr:uid="{00000000-0005-0000-0000-00001CA70000}"/>
    <cellStyle name="Normal 39 3 2 6 2 7" xfId="42795" xr:uid="{00000000-0005-0000-0000-00001DA70000}"/>
    <cellStyle name="Normal 39 3 2 6 2 8" xfId="42796" xr:uid="{00000000-0005-0000-0000-00001EA70000}"/>
    <cellStyle name="Normal 39 3 2 6 3" xfId="42797" xr:uid="{00000000-0005-0000-0000-00001FA70000}"/>
    <cellStyle name="Normal 39 3 2 6 3 2" xfId="42798" xr:uid="{00000000-0005-0000-0000-000020A70000}"/>
    <cellStyle name="Normal 39 3 2 6 3 2 2" xfId="42799" xr:uid="{00000000-0005-0000-0000-000021A70000}"/>
    <cellStyle name="Normal 39 3 2 6 3 2 3" xfId="42800" xr:uid="{00000000-0005-0000-0000-000022A70000}"/>
    <cellStyle name="Normal 39 3 2 6 3 2 4" xfId="42801" xr:uid="{00000000-0005-0000-0000-000023A70000}"/>
    <cellStyle name="Normal 39 3 2 6 3 2 5" xfId="42802" xr:uid="{00000000-0005-0000-0000-000024A70000}"/>
    <cellStyle name="Normal 39 3 2 6 3 2 6" xfId="42803" xr:uid="{00000000-0005-0000-0000-000025A70000}"/>
    <cellStyle name="Normal 39 3 2 6 3 3" xfId="42804" xr:uid="{00000000-0005-0000-0000-000026A70000}"/>
    <cellStyle name="Normal 39 3 2 6 3 4" xfId="42805" xr:uid="{00000000-0005-0000-0000-000027A70000}"/>
    <cellStyle name="Normal 39 3 2 6 3 5" xfId="42806" xr:uid="{00000000-0005-0000-0000-000028A70000}"/>
    <cellStyle name="Normal 39 3 2 6 3 6" xfId="42807" xr:uid="{00000000-0005-0000-0000-000029A70000}"/>
    <cellStyle name="Normal 39 3 2 6 3 7" xfId="42808" xr:uid="{00000000-0005-0000-0000-00002AA70000}"/>
    <cellStyle name="Normal 39 3 2 6 4" xfId="42809" xr:uid="{00000000-0005-0000-0000-00002BA70000}"/>
    <cellStyle name="Normal 39 3 2 6 4 2" xfId="42810" xr:uid="{00000000-0005-0000-0000-00002CA70000}"/>
    <cellStyle name="Normal 39 3 2 6 4 3" xfId="42811" xr:uid="{00000000-0005-0000-0000-00002DA70000}"/>
    <cellStyle name="Normal 39 3 2 6 4 4" xfId="42812" xr:uid="{00000000-0005-0000-0000-00002EA70000}"/>
    <cellStyle name="Normal 39 3 2 6 4 5" xfId="42813" xr:uid="{00000000-0005-0000-0000-00002FA70000}"/>
    <cellStyle name="Normal 39 3 2 6 4 6" xfId="42814" xr:uid="{00000000-0005-0000-0000-000030A70000}"/>
    <cellStyle name="Normal 39 3 2 6 5" xfId="42815" xr:uid="{00000000-0005-0000-0000-000031A70000}"/>
    <cellStyle name="Normal 39 3 2 6 6" xfId="42816" xr:uid="{00000000-0005-0000-0000-000032A70000}"/>
    <cellStyle name="Normal 39 3 2 6 7" xfId="42817" xr:uid="{00000000-0005-0000-0000-000033A70000}"/>
    <cellStyle name="Normal 39 3 2 6 8" xfId="42818" xr:uid="{00000000-0005-0000-0000-000034A70000}"/>
    <cellStyle name="Normal 39 3 2 6 9" xfId="42819" xr:uid="{00000000-0005-0000-0000-000035A70000}"/>
    <cellStyle name="Normal 39 3 2 7" xfId="42820" xr:uid="{00000000-0005-0000-0000-000036A70000}"/>
    <cellStyle name="Normal 39 3 2 7 2" xfId="42821" xr:uid="{00000000-0005-0000-0000-000037A70000}"/>
    <cellStyle name="Normal 39 3 2 7 2 2" xfId="42822" xr:uid="{00000000-0005-0000-0000-000038A70000}"/>
    <cellStyle name="Normal 39 3 2 7 2 2 2" xfId="42823" xr:uid="{00000000-0005-0000-0000-000039A70000}"/>
    <cellStyle name="Normal 39 3 2 7 2 2 3" xfId="42824" xr:uid="{00000000-0005-0000-0000-00003AA70000}"/>
    <cellStyle name="Normal 39 3 2 7 2 2 4" xfId="42825" xr:uid="{00000000-0005-0000-0000-00003BA70000}"/>
    <cellStyle name="Normal 39 3 2 7 2 2 5" xfId="42826" xr:uid="{00000000-0005-0000-0000-00003CA70000}"/>
    <cellStyle name="Normal 39 3 2 7 2 2 6" xfId="42827" xr:uid="{00000000-0005-0000-0000-00003DA70000}"/>
    <cellStyle name="Normal 39 3 2 7 2 3" xfId="42828" xr:uid="{00000000-0005-0000-0000-00003EA70000}"/>
    <cellStyle name="Normal 39 3 2 7 2 4" xfId="42829" xr:uid="{00000000-0005-0000-0000-00003FA70000}"/>
    <cellStyle name="Normal 39 3 2 7 2 5" xfId="42830" xr:uid="{00000000-0005-0000-0000-000040A70000}"/>
    <cellStyle name="Normal 39 3 2 7 2 6" xfId="42831" xr:uid="{00000000-0005-0000-0000-000041A70000}"/>
    <cellStyle name="Normal 39 3 2 7 2 7" xfId="42832" xr:uid="{00000000-0005-0000-0000-000042A70000}"/>
    <cellStyle name="Normal 39 3 2 7 3" xfId="42833" xr:uid="{00000000-0005-0000-0000-000043A70000}"/>
    <cellStyle name="Normal 39 3 2 7 3 2" xfId="42834" xr:uid="{00000000-0005-0000-0000-000044A70000}"/>
    <cellStyle name="Normal 39 3 2 7 3 3" xfId="42835" xr:uid="{00000000-0005-0000-0000-000045A70000}"/>
    <cellStyle name="Normal 39 3 2 7 3 4" xfId="42836" xr:uid="{00000000-0005-0000-0000-000046A70000}"/>
    <cellStyle name="Normal 39 3 2 7 3 5" xfId="42837" xr:uid="{00000000-0005-0000-0000-000047A70000}"/>
    <cellStyle name="Normal 39 3 2 7 3 6" xfId="42838" xr:uid="{00000000-0005-0000-0000-000048A70000}"/>
    <cellStyle name="Normal 39 3 2 7 4" xfId="42839" xr:uid="{00000000-0005-0000-0000-000049A70000}"/>
    <cellStyle name="Normal 39 3 2 7 5" xfId="42840" xr:uid="{00000000-0005-0000-0000-00004AA70000}"/>
    <cellStyle name="Normal 39 3 2 7 6" xfId="42841" xr:uid="{00000000-0005-0000-0000-00004BA70000}"/>
    <cellStyle name="Normal 39 3 2 7 7" xfId="42842" xr:uid="{00000000-0005-0000-0000-00004CA70000}"/>
    <cellStyle name="Normal 39 3 2 7 8" xfId="42843" xr:uid="{00000000-0005-0000-0000-00004DA70000}"/>
    <cellStyle name="Normal 39 3 2 8" xfId="42844" xr:uid="{00000000-0005-0000-0000-00004EA70000}"/>
    <cellStyle name="Normal 39 3 2 8 2" xfId="42845" xr:uid="{00000000-0005-0000-0000-00004FA70000}"/>
    <cellStyle name="Normal 39 3 2 8 2 2" xfId="42846" xr:uid="{00000000-0005-0000-0000-000050A70000}"/>
    <cellStyle name="Normal 39 3 2 8 2 3" xfId="42847" xr:uid="{00000000-0005-0000-0000-000051A70000}"/>
    <cellStyle name="Normal 39 3 2 8 2 4" xfId="42848" xr:uid="{00000000-0005-0000-0000-000052A70000}"/>
    <cellStyle name="Normal 39 3 2 8 2 5" xfId="42849" xr:uid="{00000000-0005-0000-0000-000053A70000}"/>
    <cellStyle name="Normal 39 3 2 8 2 6" xfId="42850" xr:uid="{00000000-0005-0000-0000-000054A70000}"/>
    <cellStyle name="Normal 39 3 2 8 3" xfId="42851" xr:uid="{00000000-0005-0000-0000-000055A70000}"/>
    <cellStyle name="Normal 39 3 2 8 4" xfId="42852" xr:uid="{00000000-0005-0000-0000-000056A70000}"/>
    <cellStyle name="Normal 39 3 2 8 5" xfId="42853" xr:uid="{00000000-0005-0000-0000-000057A70000}"/>
    <cellStyle name="Normal 39 3 2 8 6" xfId="42854" xr:uid="{00000000-0005-0000-0000-000058A70000}"/>
    <cellStyle name="Normal 39 3 2 8 7" xfId="42855" xr:uid="{00000000-0005-0000-0000-000059A70000}"/>
    <cellStyle name="Normal 39 3 2 9" xfId="42856" xr:uid="{00000000-0005-0000-0000-00005AA70000}"/>
    <cellStyle name="Normal 39 3 2 9 2" xfId="42857" xr:uid="{00000000-0005-0000-0000-00005BA70000}"/>
    <cellStyle name="Normal 39 3 2 9 3" xfId="42858" xr:uid="{00000000-0005-0000-0000-00005CA70000}"/>
    <cellStyle name="Normal 39 3 2 9 4" xfId="42859" xr:uid="{00000000-0005-0000-0000-00005DA70000}"/>
    <cellStyle name="Normal 39 3 2 9 5" xfId="42860" xr:uid="{00000000-0005-0000-0000-00005EA70000}"/>
    <cellStyle name="Normal 39 3 2 9 6" xfId="42861" xr:uid="{00000000-0005-0000-0000-00005FA70000}"/>
    <cellStyle name="Normal 39 3 3" xfId="42862" xr:uid="{00000000-0005-0000-0000-000060A70000}"/>
    <cellStyle name="Normal 39 3 3 2" xfId="42863" xr:uid="{00000000-0005-0000-0000-000061A70000}"/>
    <cellStyle name="Normal 39 3 3 2 2" xfId="42864" xr:uid="{00000000-0005-0000-0000-000062A70000}"/>
    <cellStyle name="Normal 39 3 3 2 2 2" xfId="42865" xr:uid="{00000000-0005-0000-0000-000063A70000}"/>
    <cellStyle name="Normal 39 3 3 2 2 2 2" xfId="42866" xr:uid="{00000000-0005-0000-0000-000064A70000}"/>
    <cellStyle name="Normal 39 3 3 2 2 2 3" xfId="42867" xr:uid="{00000000-0005-0000-0000-000065A70000}"/>
    <cellStyle name="Normal 39 3 3 2 2 2 4" xfId="42868" xr:uid="{00000000-0005-0000-0000-000066A70000}"/>
    <cellStyle name="Normal 39 3 3 2 2 2 5" xfId="42869" xr:uid="{00000000-0005-0000-0000-000067A70000}"/>
    <cellStyle name="Normal 39 3 3 2 2 2 6" xfId="42870" xr:uid="{00000000-0005-0000-0000-000068A70000}"/>
    <cellStyle name="Normal 39 3 3 2 2 3" xfId="42871" xr:uid="{00000000-0005-0000-0000-000069A70000}"/>
    <cellStyle name="Normal 39 3 3 2 2 4" xfId="42872" xr:uid="{00000000-0005-0000-0000-00006AA70000}"/>
    <cellStyle name="Normal 39 3 3 2 2 5" xfId="42873" xr:uid="{00000000-0005-0000-0000-00006BA70000}"/>
    <cellStyle name="Normal 39 3 3 2 2 6" xfId="42874" xr:uid="{00000000-0005-0000-0000-00006CA70000}"/>
    <cellStyle name="Normal 39 3 3 2 2 7" xfId="42875" xr:uid="{00000000-0005-0000-0000-00006DA70000}"/>
    <cellStyle name="Normal 39 3 3 2 3" xfId="42876" xr:uid="{00000000-0005-0000-0000-00006EA70000}"/>
    <cellStyle name="Normal 39 3 3 2 3 2" xfId="42877" xr:uid="{00000000-0005-0000-0000-00006FA70000}"/>
    <cellStyle name="Normal 39 3 3 2 3 3" xfId="42878" xr:uid="{00000000-0005-0000-0000-000070A70000}"/>
    <cellStyle name="Normal 39 3 3 2 3 4" xfId="42879" xr:uid="{00000000-0005-0000-0000-000071A70000}"/>
    <cellStyle name="Normal 39 3 3 2 3 5" xfId="42880" xr:uid="{00000000-0005-0000-0000-000072A70000}"/>
    <cellStyle name="Normal 39 3 3 2 3 6" xfId="42881" xr:uid="{00000000-0005-0000-0000-000073A70000}"/>
    <cellStyle name="Normal 39 3 3 2 4" xfId="42882" xr:uid="{00000000-0005-0000-0000-000074A70000}"/>
    <cellStyle name="Normal 39 3 3 2 5" xfId="42883" xr:uid="{00000000-0005-0000-0000-000075A70000}"/>
    <cellStyle name="Normal 39 3 3 2 6" xfId="42884" xr:uid="{00000000-0005-0000-0000-000076A70000}"/>
    <cellStyle name="Normal 39 3 3 2 7" xfId="42885" xr:uid="{00000000-0005-0000-0000-000077A70000}"/>
    <cellStyle name="Normal 39 3 3 2 8" xfId="42886" xr:uid="{00000000-0005-0000-0000-000078A70000}"/>
    <cellStyle name="Normal 39 3 3 3" xfId="42887" xr:uid="{00000000-0005-0000-0000-000079A70000}"/>
    <cellStyle name="Normal 39 3 3 3 2" xfId="42888" xr:uid="{00000000-0005-0000-0000-00007AA70000}"/>
    <cellStyle name="Normal 39 3 3 3 2 2" xfId="42889" xr:uid="{00000000-0005-0000-0000-00007BA70000}"/>
    <cellStyle name="Normal 39 3 3 3 2 3" xfId="42890" xr:uid="{00000000-0005-0000-0000-00007CA70000}"/>
    <cellStyle name="Normal 39 3 3 3 2 4" xfId="42891" xr:uid="{00000000-0005-0000-0000-00007DA70000}"/>
    <cellStyle name="Normal 39 3 3 3 2 5" xfId="42892" xr:uid="{00000000-0005-0000-0000-00007EA70000}"/>
    <cellStyle name="Normal 39 3 3 3 2 6" xfId="42893" xr:uid="{00000000-0005-0000-0000-00007FA70000}"/>
    <cellStyle name="Normal 39 3 3 3 3" xfId="42894" xr:uid="{00000000-0005-0000-0000-000080A70000}"/>
    <cellStyle name="Normal 39 3 3 3 4" xfId="42895" xr:uid="{00000000-0005-0000-0000-000081A70000}"/>
    <cellStyle name="Normal 39 3 3 3 5" xfId="42896" xr:uid="{00000000-0005-0000-0000-000082A70000}"/>
    <cellStyle name="Normal 39 3 3 3 6" xfId="42897" xr:uid="{00000000-0005-0000-0000-000083A70000}"/>
    <cellStyle name="Normal 39 3 3 3 7" xfId="42898" xr:uid="{00000000-0005-0000-0000-000084A70000}"/>
    <cellStyle name="Normal 39 3 3 4" xfId="42899" xr:uid="{00000000-0005-0000-0000-000085A70000}"/>
    <cellStyle name="Normal 39 3 3 4 2" xfId="42900" xr:uid="{00000000-0005-0000-0000-000086A70000}"/>
    <cellStyle name="Normal 39 3 3 4 3" xfId="42901" xr:uid="{00000000-0005-0000-0000-000087A70000}"/>
    <cellStyle name="Normal 39 3 3 4 4" xfId="42902" xr:uid="{00000000-0005-0000-0000-000088A70000}"/>
    <cellStyle name="Normal 39 3 3 4 5" xfId="42903" xr:uid="{00000000-0005-0000-0000-000089A70000}"/>
    <cellStyle name="Normal 39 3 3 4 6" xfId="42904" xr:uid="{00000000-0005-0000-0000-00008AA70000}"/>
    <cellStyle name="Normal 39 3 3 5" xfId="42905" xr:uid="{00000000-0005-0000-0000-00008BA70000}"/>
    <cellStyle name="Normal 39 3 3 6" xfId="42906" xr:uid="{00000000-0005-0000-0000-00008CA70000}"/>
    <cellStyle name="Normal 39 3 3 7" xfId="42907" xr:uid="{00000000-0005-0000-0000-00008DA70000}"/>
    <cellStyle name="Normal 39 3 3 8" xfId="42908" xr:uid="{00000000-0005-0000-0000-00008EA70000}"/>
    <cellStyle name="Normal 39 3 3 9" xfId="42909" xr:uid="{00000000-0005-0000-0000-00008FA70000}"/>
    <cellStyle name="Normal 39 3 4" xfId="42910" xr:uid="{00000000-0005-0000-0000-000090A70000}"/>
    <cellStyle name="Normal 39 3 4 2" xfId="42911" xr:uid="{00000000-0005-0000-0000-000091A70000}"/>
    <cellStyle name="Normal 39 3 4 2 2" xfId="42912" xr:uid="{00000000-0005-0000-0000-000092A70000}"/>
    <cellStyle name="Normal 39 3 4 2 2 2" xfId="42913" xr:uid="{00000000-0005-0000-0000-000093A70000}"/>
    <cellStyle name="Normal 39 3 4 2 2 2 2" xfId="42914" xr:uid="{00000000-0005-0000-0000-000094A70000}"/>
    <cellStyle name="Normal 39 3 4 2 2 2 3" xfId="42915" xr:uid="{00000000-0005-0000-0000-000095A70000}"/>
    <cellStyle name="Normal 39 3 4 2 2 2 4" xfId="42916" xr:uid="{00000000-0005-0000-0000-000096A70000}"/>
    <cellStyle name="Normal 39 3 4 2 2 2 5" xfId="42917" xr:uid="{00000000-0005-0000-0000-000097A70000}"/>
    <cellStyle name="Normal 39 3 4 2 2 2 6" xfId="42918" xr:uid="{00000000-0005-0000-0000-000098A70000}"/>
    <cellStyle name="Normal 39 3 4 2 2 3" xfId="42919" xr:uid="{00000000-0005-0000-0000-000099A70000}"/>
    <cellStyle name="Normal 39 3 4 2 2 4" xfId="42920" xr:uid="{00000000-0005-0000-0000-00009AA70000}"/>
    <cellStyle name="Normal 39 3 4 2 2 5" xfId="42921" xr:uid="{00000000-0005-0000-0000-00009BA70000}"/>
    <cellStyle name="Normal 39 3 4 2 2 6" xfId="42922" xr:uid="{00000000-0005-0000-0000-00009CA70000}"/>
    <cellStyle name="Normal 39 3 4 2 2 7" xfId="42923" xr:uid="{00000000-0005-0000-0000-00009DA70000}"/>
    <cellStyle name="Normal 39 3 4 2 3" xfId="42924" xr:uid="{00000000-0005-0000-0000-00009EA70000}"/>
    <cellStyle name="Normal 39 3 4 2 3 2" xfId="42925" xr:uid="{00000000-0005-0000-0000-00009FA70000}"/>
    <cellStyle name="Normal 39 3 4 2 3 3" xfId="42926" xr:uid="{00000000-0005-0000-0000-0000A0A70000}"/>
    <cellStyle name="Normal 39 3 4 2 3 4" xfId="42927" xr:uid="{00000000-0005-0000-0000-0000A1A70000}"/>
    <cellStyle name="Normal 39 3 4 2 3 5" xfId="42928" xr:uid="{00000000-0005-0000-0000-0000A2A70000}"/>
    <cellStyle name="Normal 39 3 4 2 3 6" xfId="42929" xr:uid="{00000000-0005-0000-0000-0000A3A70000}"/>
    <cellStyle name="Normal 39 3 4 2 4" xfId="42930" xr:uid="{00000000-0005-0000-0000-0000A4A70000}"/>
    <cellStyle name="Normal 39 3 4 2 5" xfId="42931" xr:uid="{00000000-0005-0000-0000-0000A5A70000}"/>
    <cellStyle name="Normal 39 3 4 2 6" xfId="42932" xr:uid="{00000000-0005-0000-0000-0000A6A70000}"/>
    <cellStyle name="Normal 39 3 4 2 7" xfId="42933" xr:uid="{00000000-0005-0000-0000-0000A7A70000}"/>
    <cellStyle name="Normal 39 3 4 2 8" xfId="42934" xr:uid="{00000000-0005-0000-0000-0000A8A70000}"/>
    <cellStyle name="Normal 39 3 4 3" xfId="42935" xr:uid="{00000000-0005-0000-0000-0000A9A70000}"/>
    <cellStyle name="Normal 39 3 4 3 2" xfId="42936" xr:uid="{00000000-0005-0000-0000-0000AAA70000}"/>
    <cellStyle name="Normal 39 3 4 3 2 2" xfId="42937" xr:uid="{00000000-0005-0000-0000-0000ABA70000}"/>
    <cellStyle name="Normal 39 3 4 3 2 3" xfId="42938" xr:uid="{00000000-0005-0000-0000-0000ACA70000}"/>
    <cellStyle name="Normal 39 3 4 3 2 4" xfId="42939" xr:uid="{00000000-0005-0000-0000-0000ADA70000}"/>
    <cellStyle name="Normal 39 3 4 3 2 5" xfId="42940" xr:uid="{00000000-0005-0000-0000-0000AEA70000}"/>
    <cellStyle name="Normal 39 3 4 3 2 6" xfId="42941" xr:uid="{00000000-0005-0000-0000-0000AFA70000}"/>
    <cellStyle name="Normal 39 3 4 3 3" xfId="42942" xr:uid="{00000000-0005-0000-0000-0000B0A70000}"/>
    <cellStyle name="Normal 39 3 4 3 4" xfId="42943" xr:uid="{00000000-0005-0000-0000-0000B1A70000}"/>
    <cellStyle name="Normal 39 3 4 3 5" xfId="42944" xr:uid="{00000000-0005-0000-0000-0000B2A70000}"/>
    <cellStyle name="Normal 39 3 4 3 6" xfId="42945" xr:uid="{00000000-0005-0000-0000-0000B3A70000}"/>
    <cellStyle name="Normal 39 3 4 3 7" xfId="42946" xr:uid="{00000000-0005-0000-0000-0000B4A70000}"/>
    <cellStyle name="Normal 39 3 4 4" xfId="42947" xr:uid="{00000000-0005-0000-0000-0000B5A70000}"/>
    <cellStyle name="Normal 39 3 4 4 2" xfId="42948" xr:uid="{00000000-0005-0000-0000-0000B6A70000}"/>
    <cellStyle name="Normal 39 3 4 4 3" xfId="42949" xr:uid="{00000000-0005-0000-0000-0000B7A70000}"/>
    <cellStyle name="Normal 39 3 4 4 4" xfId="42950" xr:uid="{00000000-0005-0000-0000-0000B8A70000}"/>
    <cellStyle name="Normal 39 3 4 4 5" xfId="42951" xr:uid="{00000000-0005-0000-0000-0000B9A70000}"/>
    <cellStyle name="Normal 39 3 4 4 6" xfId="42952" xr:uid="{00000000-0005-0000-0000-0000BAA70000}"/>
    <cellStyle name="Normal 39 3 4 5" xfId="42953" xr:uid="{00000000-0005-0000-0000-0000BBA70000}"/>
    <cellStyle name="Normal 39 3 4 6" xfId="42954" xr:uid="{00000000-0005-0000-0000-0000BCA70000}"/>
    <cellStyle name="Normal 39 3 4 7" xfId="42955" xr:uid="{00000000-0005-0000-0000-0000BDA70000}"/>
    <cellStyle name="Normal 39 3 4 8" xfId="42956" xr:uid="{00000000-0005-0000-0000-0000BEA70000}"/>
    <cellStyle name="Normal 39 3 4 9" xfId="42957" xr:uid="{00000000-0005-0000-0000-0000BFA70000}"/>
    <cellStyle name="Normal 39 3 5" xfId="42958" xr:uid="{00000000-0005-0000-0000-0000C0A70000}"/>
    <cellStyle name="Normal 39 3 5 2" xfId="42959" xr:uid="{00000000-0005-0000-0000-0000C1A70000}"/>
    <cellStyle name="Normal 39 3 5 2 2" xfId="42960" xr:uid="{00000000-0005-0000-0000-0000C2A70000}"/>
    <cellStyle name="Normal 39 3 5 2 2 2" xfId="42961" xr:uid="{00000000-0005-0000-0000-0000C3A70000}"/>
    <cellStyle name="Normal 39 3 5 2 2 2 2" xfId="42962" xr:uid="{00000000-0005-0000-0000-0000C4A70000}"/>
    <cellStyle name="Normal 39 3 5 2 2 2 3" xfId="42963" xr:uid="{00000000-0005-0000-0000-0000C5A70000}"/>
    <cellStyle name="Normal 39 3 5 2 2 2 4" xfId="42964" xr:uid="{00000000-0005-0000-0000-0000C6A70000}"/>
    <cellStyle name="Normal 39 3 5 2 2 2 5" xfId="42965" xr:uid="{00000000-0005-0000-0000-0000C7A70000}"/>
    <cellStyle name="Normal 39 3 5 2 2 2 6" xfId="42966" xr:uid="{00000000-0005-0000-0000-0000C8A70000}"/>
    <cellStyle name="Normal 39 3 5 2 2 3" xfId="42967" xr:uid="{00000000-0005-0000-0000-0000C9A70000}"/>
    <cellStyle name="Normal 39 3 5 2 2 4" xfId="42968" xr:uid="{00000000-0005-0000-0000-0000CAA70000}"/>
    <cellStyle name="Normal 39 3 5 2 2 5" xfId="42969" xr:uid="{00000000-0005-0000-0000-0000CBA70000}"/>
    <cellStyle name="Normal 39 3 5 2 2 6" xfId="42970" xr:uid="{00000000-0005-0000-0000-0000CCA70000}"/>
    <cellStyle name="Normal 39 3 5 2 2 7" xfId="42971" xr:uid="{00000000-0005-0000-0000-0000CDA70000}"/>
    <cellStyle name="Normal 39 3 5 2 3" xfId="42972" xr:uid="{00000000-0005-0000-0000-0000CEA70000}"/>
    <cellStyle name="Normal 39 3 5 2 3 2" xfId="42973" xr:uid="{00000000-0005-0000-0000-0000CFA70000}"/>
    <cellStyle name="Normal 39 3 5 2 3 3" xfId="42974" xr:uid="{00000000-0005-0000-0000-0000D0A70000}"/>
    <cellStyle name="Normal 39 3 5 2 3 4" xfId="42975" xr:uid="{00000000-0005-0000-0000-0000D1A70000}"/>
    <cellStyle name="Normal 39 3 5 2 3 5" xfId="42976" xr:uid="{00000000-0005-0000-0000-0000D2A70000}"/>
    <cellStyle name="Normal 39 3 5 2 3 6" xfId="42977" xr:uid="{00000000-0005-0000-0000-0000D3A70000}"/>
    <cellStyle name="Normal 39 3 5 2 4" xfId="42978" xr:uid="{00000000-0005-0000-0000-0000D4A70000}"/>
    <cellStyle name="Normal 39 3 5 2 5" xfId="42979" xr:uid="{00000000-0005-0000-0000-0000D5A70000}"/>
    <cellStyle name="Normal 39 3 5 2 6" xfId="42980" xr:uid="{00000000-0005-0000-0000-0000D6A70000}"/>
    <cellStyle name="Normal 39 3 5 2 7" xfId="42981" xr:uid="{00000000-0005-0000-0000-0000D7A70000}"/>
    <cellStyle name="Normal 39 3 5 2 8" xfId="42982" xr:uid="{00000000-0005-0000-0000-0000D8A70000}"/>
    <cellStyle name="Normal 39 3 5 3" xfId="42983" xr:uid="{00000000-0005-0000-0000-0000D9A70000}"/>
    <cellStyle name="Normal 39 3 5 3 2" xfId="42984" xr:uid="{00000000-0005-0000-0000-0000DAA70000}"/>
    <cellStyle name="Normal 39 3 5 3 2 2" xfId="42985" xr:uid="{00000000-0005-0000-0000-0000DBA70000}"/>
    <cellStyle name="Normal 39 3 5 3 2 3" xfId="42986" xr:uid="{00000000-0005-0000-0000-0000DCA70000}"/>
    <cellStyle name="Normal 39 3 5 3 2 4" xfId="42987" xr:uid="{00000000-0005-0000-0000-0000DDA70000}"/>
    <cellStyle name="Normal 39 3 5 3 2 5" xfId="42988" xr:uid="{00000000-0005-0000-0000-0000DEA70000}"/>
    <cellStyle name="Normal 39 3 5 3 2 6" xfId="42989" xr:uid="{00000000-0005-0000-0000-0000DFA70000}"/>
    <cellStyle name="Normal 39 3 5 3 3" xfId="42990" xr:uid="{00000000-0005-0000-0000-0000E0A70000}"/>
    <cellStyle name="Normal 39 3 5 3 4" xfId="42991" xr:uid="{00000000-0005-0000-0000-0000E1A70000}"/>
    <cellStyle name="Normal 39 3 5 3 5" xfId="42992" xr:uid="{00000000-0005-0000-0000-0000E2A70000}"/>
    <cellStyle name="Normal 39 3 5 3 6" xfId="42993" xr:uid="{00000000-0005-0000-0000-0000E3A70000}"/>
    <cellStyle name="Normal 39 3 5 3 7" xfId="42994" xr:uid="{00000000-0005-0000-0000-0000E4A70000}"/>
    <cellStyle name="Normal 39 3 5 4" xfId="42995" xr:uid="{00000000-0005-0000-0000-0000E5A70000}"/>
    <cellStyle name="Normal 39 3 5 4 2" xfId="42996" xr:uid="{00000000-0005-0000-0000-0000E6A70000}"/>
    <cellStyle name="Normal 39 3 5 4 3" xfId="42997" xr:uid="{00000000-0005-0000-0000-0000E7A70000}"/>
    <cellStyle name="Normal 39 3 5 4 4" xfId="42998" xr:uid="{00000000-0005-0000-0000-0000E8A70000}"/>
    <cellStyle name="Normal 39 3 5 4 5" xfId="42999" xr:uid="{00000000-0005-0000-0000-0000E9A70000}"/>
    <cellStyle name="Normal 39 3 5 4 6" xfId="43000" xr:uid="{00000000-0005-0000-0000-0000EAA70000}"/>
    <cellStyle name="Normal 39 3 5 5" xfId="43001" xr:uid="{00000000-0005-0000-0000-0000EBA70000}"/>
    <cellStyle name="Normal 39 3 5 6" xfId="43002" xr:uid="{00000000-0005-0000-0000-0000ECA70000}"/>
    <cellStyle name="Normal 39 3 5 7" xfId="43003" xr:uid="{00000000-0005-0000-0000-0000EDA70000}"/>
    <cellStyle name="Normal 39 3 5 8" xfId="43004" xr:uid="{00000000-0005-0000-0000-0000EEA70000}"/>
    <cellStyle name="Normal 39 3 5 9" xfId="43005" xr:uid="{00000000-0005-0000-0000-0000EFA70000}"/>
    <cellStyle name="Normal 39 3 6" xfId="43006" xr:uid="{00000000-0005-0000-0000-0000F0A70000}"/>
    <cellStyle name="Normal 39 3 6 2" xfId="43007" xr:uid="{00000000-0005-0000-0000-0000F1A70000}"/>
    <cellStyle name="Normal 39 3 6 2 2" xfId="43008" xr:uid="{00000000-0005-0000-0000-0000F2A70000}"/>
    <cellStyle name="Normal 39 3 6 2 2 2" xfId="43009" xr:uid="{00000000-0005-0000-0000-0000F3A70000}"/>
    <cellStyle name="Normal 39 3 6 2 2 2 2" xfId="43010" xr:uid="{00000000-0005-0000-0000-0000F4A70000}"/>
    <cellStyle name="Normal 39 3 6 2 2 2 3" xfId="43011" xr:uid="{00000000-0005-0000-0000-0000F5A70000}"/>
    <cellStyle name="Normal 39 3 6 2 2 2 4" xfId="43012" xr:uid="{00000000-0005-0000-0000-0000F6A70000}"/>
    <cellStyle name="Normal 39 3 6 2 2 2 5" xfId="43013" xr:uid="{00000000-0005-0000-0000-0000F7A70000}"/>
    <cellStyle name="Normal 39 3 6 2 2 2 6" xfId="43014" xr:uid="{00000000-0005-0000-0000-0000F8A70000}"/>
    <cellStyle name="Normal 39 3 6 2 2 3" xfId="43015" xr:uid="{00000000-0005-0000-0000-0000F9A70000}"/>
    <cellStyle name="Normal 39 3 6 2 2 4" xfId="43016" xr:uid="{00000000-0005-0000-0000-0000FAA70000}"/>
    <cellStyle name="Normal 39 3 6 2 2 5" xfId="43017" xr:uid="{00000000-0005-0000-0000-0000FBA70000}"/>
    <cellStyle name="Normal 39 3 6 2 2 6" xfId="43018" xr:uid="{00000000-0005-0000-0000-0000FCA70000}"/>
    <cellStyle name="Normal 39 3 6 2 2 7" xfId="43019" xr:uid="{00000000-0005-0000-0000-0000FDA70000}"/>
    <cellStyle name="Normal 39 3 6 2 3" xfId="43020" xr:uid="{00000000-0005-0000-0000-0000FEA70000}"/>
    <cellStyle name="Normal 39 3 6 2 3 2" xfId="43021" xr:uid="{00000000-0005-0000-0000-0000FFA70000}"/>
    <cellStyle name="Normal 39 3 6 2 3 3" xfId="43022" xr:uid="{00000000-0005-0000-0000-000000A80000}"/>
    <cellStyle name="Normal 39 3 6 2 3 4" xfId="43023" xr:uid="{00000000-0005-0000-0000-000001A80000}"/>
    <cellStyle name="Normal 39 3 6 2 3 5" xfId="43024" xr:uid="{00000000-0005-0000-0000-000002A80000}"/>
    <cellStyle name="Normal 39 3 6 2 3 6" xfId="43025" xr:uid="{00000000-0005-0000-0000-000003A80000}"/>
    <cellStyle name="Normal 39 3 6 2 4" xfId="43026" xr:uid="{00000000-0005-0000-0000-000004A80000}"/>
    <cellStyle name="Normal 39 3 6 2 5" xfId="43027" xr:uid="{00000000-0005-0000-0000-000005A80000}"/>
    <cellStyle name="Normal 39 3 6 2 6" xfId="43028" xr:uid="{00000000-0005-0000-0000-000006A80000}"/>
    <cellStyle name="Normal 39 3 6 2 7" xfId="43029" xr:uid="{00000000-0005-0000-0000-000007A80000}"/>
    <cellStyle name="Normal 39 3 6 2 8" xfId="43030" xr:uid="{00000000-0005-0000-0000-000008A80000}"/>
    <cellStyle name="Normal 39 3 6 3" xfId="43031" xr:uid="{00000000-0005-0000-0000-000009A80000}"/>
    <cellStyle name="Normal 39 3 6 3 2" xfId="43032" xr:uid="{00000000-0005-0000-0000-00000AA80000}"/>
    <cellStyle name="Normal 39 3 6 3 2 2" xfId="43033" xr:uid="{00000000-0005-0000-0000-00000BA80000}"/>
    <cellStyle name="Normal 39 3 6 3 2 3" xfId="43034" xr:uid="{00000000-0005-0000-0000-00000CA80000}"/>
    <cellStyle name="Normal 39 3 6 3 2 4" xfId="43035" xr:uid="{00000000-0005-0000-0000-00000DA80000}"/>
    <cellStyle name="Normal 39 3 6 3 2 5" xfId="43036" xr:uid="{00000000-0005-0000-0000-00000EA80000}"/>
    <cellStyle name="Normal 39 3 6 3 2 6" xfId="43037" xr:uid="{00000000-0005-0000-0000-00000FA80000}"/>
    <cellStyle name="Normal 39 3 6 3 3" xfId="43038" xr:uid="{00000000-0005-0000-0000-000010A80000}"/>
    <cellStyle name="Normal 39 3 6 3 4" xfId="43039" xr:uid="{00000000-0005-0000-0000-000011A80000}"/>
    <cellStyle name="Normal 39 3 6 3 5" xfId="43040" xr:uid="{00000000-0005-0000-0000-000012A80000}"/>
    <cellStyle name="Normal 39 3 6 3 6" xfId="43041" xr:uid="{00000000-0005-0000-0000-000013A80000}"/>
    <cellStyle name="Normal 39 3 6 3 7" xfId="43042" xr:uid="{00000000-0005-0000-0000-000014A80000}"/>
    <cellStyle name="Normal 39 3 6 4" xfId="43043" xr:uid="{00000000-0005-0000-0000-000015A80000}"/>
    <cellStyle name="Normal 39 3 6 4 2" xfId="43044" xr:uid="{00000000-0005-0000-0000-000016A80000}"/>
    <cellStyle name="Normal 39 3 6 4 3" xfId="43045" xr:uid="{00000000-0005-0000-0000-000017A80000}"/>
    <cellStyle name="Normal 39 3 6 4 4" xfId="43046" xr:uid="{00000000-0005-0000-0000-000018A80000}"/>
    <cellStyle name="Normal 39 3 6 4 5" xfId="43047" xr:uid="{00000000-0005-0000-0000-000019A80000}"/>
    <cellStyle name="Normal 39 3 6 4 6" xfId="43048" xr:uid="{00000000-0005-0000-0000-00001AA80000}"/>
    <cellStyle name="Normal 39 3 6 5" xfId="43049" xr:uid="{00000000-0005-0000-0000-00001BA80000}"/>
    <cellStyle name="Normal 39 3 6 6" xfId="43050" xr:uid="{00000000-0005-0000-0000-00001CA80000}"/>
    <cellStyle name="Normal 39 3 6 7" xfId="43051" xr:uid="{00000000-0005-0000-0000-00001DA80000}"/>
    <cellStyle name="Normal 39 3 6 8" xfId="43052" xr:uid="{00000000-0005-0000-0000-00001EA80000}"/>
    <cellStyle name="Normal 39 3 6 9" xfId="43053" xr:uid="{00000000-0005-0000-0000-00001FA80000}"/>
    <cellStyle name="Normal 39 3 7" xfId="43054" xr:uid="{00000000-0005-0000-0000-000020A80000}"/>
    <cellStyle name="Normal 39 3 7 2" xfId="43055" xr:uid="{00000000-0005-0000-0000-000021A80000}"/>
    <cellStyle name="Normal 39 3 7 2 2" xfId="43056" xr:uid="{00000000-0005-0000-0000-000022A80000}"/>
    <cellStyle name="Normal 39 3 7 2 2 2" xfId="43057" xr:uid="{00000000-0005-0000-0000-000023A80000}"/>
    <cellStyle name="Normal 39 3 7 2 2 2 2" xfId="43058" xr:uid="{00000000-0005-0000-0000-000024A80000}"/>
    <cellStyle name="Normal 39 3 7 2 2 2 3" xfId="43059" xr:uid="{00000000-0005-0000-0000-000025A80000}"/>
    <cellStyle name="Normal 39 3 7 2 2 2 4" xfId="43060" xr:uid="{00000000-0005-0000-0000-000026A80000}"/>
    <cellStyle name="Normal 39 3 7 2 2 2 5" xfId="43061" xr:uid="{00000000-0005-0000-0000-000027A80000}"/>
    <cellStyle name="Normal 39 3 7 2 2 2 6" xfId="43062" xr:uid="{00000000-0005-0000-0000-000028A80000}"/>
    <cellStyle name="Normal 39 3 7 2 2 3" xfId="43063" xr:uid="{00000000-0005-0000-0000-000029A80000}"/>
    <cellStyle name="Normal 39 3 7 2 2 4" xfId="43064" xr:uid="{00000000-0005-0000-0000-00002AA80000}"/>
    <cellStyle name="Normal 39 3 7 2 2 5" xfId="43065" xr:uid="{00000000-0005-0000-0000-00002BA80000}"/>
    <cellStyle name="Normal 39 3 7 2 2 6" xfId="43066" xr:uid="{00000000-0005-0000-0000-00002CA80000}"/>
    <cellStyle name="Normal 39 3 7 2 2 7" xfId="43067" xr:uid="{00000000-0005-0000-0000-00002DA80000}"/>
    <cellStyle name="Normal 39 3 7 2 3" xfId="43068" xr:uid="{00000000-0005-0000-0000-00002EA80000}"/>
    <cellStyle name="Normal 39 3 7 2 3 2" xfId="43069" xr:uid="{00000000-0005-0000-0000-00002FA80000}"/>
    <cellStyle name="Normal 39 3 7 2 3 3" xfId="43070" xr:uid="{00000000-0005-0000-0000-000030A80000}"/>
    <cellStyle name="Normal 39 3 7 2 3 4" xfId="43071" xr:uid="{00000000-0005-0000-0000-000031A80000}"/>
    <cellStyle name="Normal 39 3 7 2 3 5" xfId="43072" xr:uid="{00000000-0005-0000-0000-000032A80000}"/>
    <cellStyle name="Normal 39 3 7 2 3 6" xfId="43073" xr:uid="{00000000-0005-0000-0000-000033A80000}"/>
    <cellStyle name="Normal 39 3 7 2 4" xfId="43074" xr:uid="{00000000-0005-0000-0000-000034A80000}"/>
    <cellStyle name="Normal 39 3 7 2 5" xfId="43075" xr:uid="{00000000-0005-0000-0000-000035A80000}"/>
    <cellStyle name="Normal 39 3 7 2 6" xfId="43076" xr:uid="{00000000-0005-0000-0000-000036A80000}"/>
    <cellStyle name="Normal 39 3 7 2 7" xfId="43077" xr:uid="{00000000-0005-0000-0000-000037A80000}"/>
    <cellStyle name="Normal 39 3 7 2 8" xfId="43078" xr:uid="{00000000-0005-0000-0000-000038A80000}"/>
    <cellStyle name="Normal 39 3 7 3" xfId="43079" xr:uid="{00000000-0005-0000-0000-000039A80000}"/>
    <cellStyle name="Normal 39 3 7 3 2" xfId="43080" xr:uid="{00000000-0005-0000-0000-00003AA80000}"/>
    <cellStyle name="Normal 39 3 7 3 2 2" xfId="43081" xr:uid="{00000000-0005-0000-0000-00003BA80000}"/>
    <cellStyle name="Normal 39 3 7 3 2 3" xfId="43082" xr:uid="{00000000-0005-0000-0000-00003CA80000}"/>
    <cellStyle name="Normal 39 3 7 3 2 4" xfId="43083" xr:uid="{00000000-0005-0000-0000-00003DA80000}"/>
    <cellStyle name="Normal 39 3 7 3 2 5" xfId="43084" xr:uid="{00000000-0005-0000-0000-00003EA80000}"/>
    <cellStyle name="Normal 39 3 7 3 2 6" xfId="43085" xr:uid="{00000000-0005-0000-0000-00003FA80000}"/>
    <cellStyle name="Normal 39 3 7 3 3" xfId="43086" xr:uid="{00000000-0005-0000-0000-000040A80000}"/>
    <cellStyle name="Normal 39 3 7 3 4" xfId="43087" xr:uid="{00000000-0005-0000-0000-000041A80000}"/>
    <cellStyle name="Normal 39 3 7 3 5" xfId="43088" xr:uid="{00000000-0005-0000-0000-000042A80000}"/>
    <cellStyle name="Normal 39 3 7 3 6" xfId="43089" xr:uid="{00000000-0005-0000-0000-000043A80000}"/>
    <cellStyle name="Normal 39 3 7 3 7" xfId="43090" xr:uid="{00000000-0005-0000-0000-000044A80000}"/>
    <cellStyle name="Normal 39 3 7 4" xfId="43091" xr:uid="{00000000-0005-0000-0000-000045A80000}"/>
    <cellStyle name="Normal 39 3 7 4 2" xfId="43092" xr:uid="{00000000-0005-0000-0000-000046A80000}"/>
    <cellStyle name="Normal 39 3 7 4 3" xfId="43093" xr:uid="{00000000-0005-0000-0000-000047A80000}"/>
    <cellStyle name="Normal 39 3 7 4 4" xfId="43094" xr:uid="{00000000-0005-0000-0000-000048A80000}"/>
    <cellStyle name="Normal 39 3 7 4 5" xfId="43095" xr:uid="{00000000-0005-0000-0000-000049A80000}"/>
    <cellStyle name="Normal 39 3 7 4 6" xfId="43096" xr:uid="{00000000-0005-0000-0000-00004AA80000}"/>
    <cellStyle name="Normal 39 3 7 5" xfId="43097" xr:uid="{00000000-0005-0000-0000-00004BA80000}"/>
    <cellStyle name="Normal 39 3 7 6" xfId="43098" xr:uid="{00000000-0005-0000-0000-00004CA80000}"/>
    <cellStyle name="Normal 39 3 7 7" xfId="43099" xr:uid="{00000000-0005-0000-0000-00004DA80000}"/>
    <cellStyle name="Normal 39 3 7 8" xfId="43100" xr:uid="{00000000-0005-0000-0000-00004EA80000}"/>
    <cellStyle name="Normal 39 3 7 9" xfId="43101" xr:uid="{00000000-0005-0000-0000-00004FA80000}"/>
    <cellStyle name="Normal 39 3 8" xfId="43102" xr:uid="{00000000-0005-0000-0000-000050A80000}"/>
    <cellStyle name="Normal 39 3 8 2" xfId="43103" xr:uid="{00000000-0005-0000-0000-000051A80000}"/>
    <cellStyle name="Normal 39 3 8 2 2" xfId="43104" xr:uid="{00000000-0005-0000-0000-000052A80000}"/>
    <cellStyle name="Normal 39 3 8 2 2 2" xfId="43105" xr:uid="{00000000-0005-0000-0000-000053A80000}"/>
    <cellStyle name="Normal 39 3 8 2 2 3" xfId="43106" xr:uid="{00000000-0005-0000-0000-000054A80000}"/>
    <cellStyle name="Normal 39 3 8 2 2 4" xfId="43107" xr:uid="{00000000-0005-0000-0000-000055A80000}"/>
    <cellStyle name="Normal 39 3 8 2 2 5" xfId="43108" xr:uid="{00000000-0005-0000-0000-000056A80000}"/>
    <cellStyle name="Normal 39 3 8 2 2 6" xfId="43109" xr:uid="{00000000-0005-0000-0000-000057A80000}"/>
    <cellStyle name="Normal 39 3 8 2 3" xfId="43110" xr:uid="{00000000-0005-0000-0000-000058A80000}"/>
    <cellStyle name="Normal 39 3 8 2 4" xfId="43111" xr:uid="{00000000-0005-0000-0000-000059A80000}"/>
    <cellStyle name="Normal 39 3 8 2 5" xfId="43112" xr:uid="{00000000-0005-0000-0000-00005AA80000}"/>
    <cellStyle name="Normal 39 3 8 2 6" xfId="43113" xr:uid="{00000000-0005-0000-0000-00005BA80000}"/>
    <cellStyle name="Normal 39 3 8 2 7" xfId="43114" xr:uid="{00000000-0005-0000-0000-00005CA80000}"/>
    <cellStyle name="Normal 39 3 8 3" xfId="43115" xr:uid="{00000000-0005-0000-0000-00005DA80000}"/>
    <cellStyle name="Normal 39 3 8 3 2" xfId="43116" xr:uid="{00000000-0005-0000-0000-00005EA80000}"/>
    <cellStyle name="Normal 39 3 8 3 3" xfId="43117" xr:uid="{00000000-0005-0000-0000-00005FA80000}"/>
    <cellStyle name="Normal 39 3 8 3 4" xfId="43118" xr:uid="{00000000-0005-0000-0000-000060A80000}"/>
    <cellStyle name="Normal 39 3 8 3 5" xfId="43119" xr:uid="{00000000-0005-0000-0000-000061A80000}"/>
    <cellStyle name="Normal 39 3 8 3 6" xfId="43120" xr:uid="{00000000-0005-0000-0000-000062A80000}"/>
    <cellStyle name="Normal 39 3 8 4" xfId="43121" xr:uid="{00000000-0005-0000-0000-000063A80000}"/>
    <cellStyle name="Normal 39 3 8 5" xfId="43122" xr:uid="{00000000-0005-0000-0000-000064A80000}"/>
    <cellStyle name="Normal 39 3 8 6" xfId="43123" xr:uid="{00000000-0005-0000-0000-000065A80000}"/>
    <cellStyle name="Normal 39 3 8 7" xfId="43124" xr:uid="{00000000-0005-0000-0000-000066A80000}"/>
    <cellStyle name="Normal 39 3 8 8" xfId="43125" xr:uid="{00000000-0005-0000-0000-000067A80000}"/>
    <cellStyle name="Normal 39 3 9" xfId="43126" xr:uid="{00000000-0005-0000-0000-000068A80000}"/>
    <cellStyle name="Normal 39 3 9 2" xfId="43127" xr:uid="{00000000-0005-0000-0000-000069A80000}"/>
    <cellStyle name="Normal 39 3 9 2 2" xfId="43128" xr:uid="{00000000-0005-0000-0000-00006AA80000}"/>
    <cellStyle name="Normal 39 3 9 2 3" xfId="43129" xr:uid="{00000000-0005-0000-0000-00006BA80000}"/>
    <cellStyle name="Normal 39 3 9 2 4" xfId="43130" xr:uid="{00000000-0005-0000-0000-00006CA80000}"/>
    <cellStyle name="Normal 39 3 9 2 5" xfId="43131" xr:uid="{00000000-0005-0000-0000-00006DA80000}"/>
    <cellStyle name="Normal 39 3 9 2 6" xfId="43132" xr:uid="{00000000-0005-0000-0000-00006EA80000}"/>
    <cellStyle name="Normal 39 3 9 3" xfId="43133" xr:uid="{00000000-0005-0000-0000-00006FA80000}"/>
    <cellStyle name="Normal 39 3 9 4" xfId="43134" xr:uid="{00000000-0005-0000-0000-000070A80000}"/>
    <cellStyle name="Normal 39 3 9 5" xfId="43135" xr:uid="{00000000-0005-0000-0000-000071A80000}"/>
    <cellStyle name="Normal 39 3 9 6" xfId="43136" xr:uid="{00000000-0005-0000-0000-000072A80000}"/>
    <cellStyle name="Normal 39 3 9 7" xfId="43137" xr:uid="{00000000-0005-0000-0000-000073A80000}"/>
    <cellStyle name="Normal 39 4" xfId="43138" xr:uid="{00000000-0005-0000-0000-000074A80000}"/>
    <cellStyle name="Normal 39 4 10" xfId="43139" xr:uid="{00000000-0005-0000-0000-000075A80000}"/>
    <cellStyle name="Normal 39 4 10 2" xfId="43140" xr:uid="{00000000-0005-0000-0000-000076A80000}"/>
    <cellStyle name="Normal 39 4 10 3" xfId="43141" xr:uid="{00000000-0005-0000-0000-000077A80000}"/>
    <cellStyle name="Normal 39 4 10 4" xfId="43142" xr:uid="{00000000-0005-0000-0000-000078A80000}"/>
    <cellStyle name="Normal 39 4 10 5" xfId="43143" xr:uid="{00000000-0005-0000-0000-000079A80000}"/>
    <cellStyle name="Normal 39 4 10 6" xfId="43144" xr:uid="{00000000-0005-0000-0000-00007AA80000}"/>
    <cellStyle name="Normal 39 4 11" xfId="43145" xr:uid="{00000000-0005-0000-0000-00007BA80000}"/>
    <cellStyle name="Normal 39 4 12" xfId="43146" xr:uid="{00000000-0005-0000-0000-00007CA80000}"/>
    <cellStyle name="Normal 39 4 13" xfId="43147" xr:uid="{00000000-0005-0000-0000-00007DA80000}"/>
    <cellStyle name="Normal 39 4 14" xfId="43148" xr:uid="{00000000-0005-0000-0000-00007EA80000}"/>
    <cellStyle name="Normal 39 4 15" xfId="43149" xr:uid="{00000000-0005-0000-0000-00007FA80000}"/>
    <cellStyle name="Normal 39 4 2" xfId="43150" xr:uid="{00000000-0005-0000-0000-000080A80000}"/>
    <cellStyle name="Normal 39 4 2 10" xfId="43151" xr:uid="{00000000-0005-0000-0000-000081A80000}"/>
    <cellStyle name="Normal 39 4 2 11" xfId="43152" xr:uid="{00000000-0005-0000-0000-000082A80000}"/>
    <cellStyle name="Normal 39 4 2 12" xfId="43153" xr:uid="{00000000-0005-0000-0000-000083A80000}"/>
    <cellStyle name="Normal 39 4 2 13" xfId="43154" xr:uid="{00000000-0005-0000-0000-000084A80000}"/>
    <cellStyle name="Normal 39 4 2 14" xfId="43155" xr:uid="{00000000-0005-0000-0000-000085A80000}"/>
    <cellStyle name="Normal 39 4 2 2" xfId="43156" xr:uid="{00000000-0005-0000-0000-000086A80000}"/>
    <cellStyle name="Normal 39 4 2 2 2" xfId="43157" xr:uid="{00000000-0005-0000-0000-000087A80000}"/>
    <cellStyle name="Normal 39 4 2 2 2 2" xfId="43158" xr:uid="{00000000-0005-0000-0000-000088A80000}"/>
    <cellStyle name="Normal 39 4 2 2 2 2 2" xfId="43159" xr:uid="{00000000-0005-0000-0000-000089A80000}"/>
    <cellStyle name="Normal 39 4 2 2 2 2 2 2" xfId="43160" xr:uid="{00000000-0005-0000-0000-00008AA80000}"/>
    <cellStyle name="Normal 39 4 2 2 2 2 2 3" xfId="43161" xr:uid="{00000000-0005-0000-0000-00008BA80000}"/>
    <cellStyle name="Normal 39 4 2 2 2 2 2 4" xfId="43162" xr:uid="{00000000-0005-0000-0000-00008CA80000}"/>
    <cellStyle name="Normal 39 4 2 2 2 2 2 5" xfId="43163" xr:uid="{00000000-0005-0000-0000-00008DA80000}"/>
    <cellStyle name="Normal 39 4 2 2 2 2 2 6" xfId="43164" xr:uid="{00000000-0005-0000-0000-00008EA80000}"/>
    <cellStyle name="Normal 39 4 2 2 2 2 3" xfId="43165" xr:uid="{00000000-0005-0000-0000-00008FA80000}"/>
    <cellStyle name="Normal 39 4 2 2 2 2 4" xfId="43166" xr:uid="{00000000-0005-0000-0000-000090A80000}"/>
    <cellStyle name="Normal 39 4 2 2 2 2 5" xfId="43167" xr:uid="{00000000-0005-0000-0000-000091A80000}"/>
    <cellStyle name="Normal 39 4 2 2 2 2 6" xfId="43168" xr:uid="{00000000-0005-0000-0000-000092A80000}"/>
    <cellStyle name="Normal 39 4 2 2 2 2 7" xfId="43169" xr:uid="{00000000-0005-0000-0000-000093A80000}"/>
    <cellStyle name="Normal 39 4 2 2 2 3" xfId="43170" xr:uid="{00000000-0005-0000-0000-000094A80000}"/>
    <cellStyle name="Normal 39 4 2 2 2 3 2" xfId="43171" xr:uid="{00000000-0005-0000-0000-000095A80000}"/>
    <cellStyle name="Normal 39 4 2 2 2 3 3" xfId="43172" xr:uid="{00000000-0005-0000-0000-000096A80000}"/>
    <cellStyle name="Normal 39 4 2 2 2 3 4" xfId="43173" xr:uid="{00000000-0005-0000-0000-000097A80000}"/>
    <cellStyle name="Normal 39 4 2 2 2 3 5" xfId="43174" xr:uid="{00000000-0005-0000-0000-000098A80000}"/>
    <cellStyle name="Normal 39 4 2 2 2 3 6" xfId="43175" xr:uid="{00000000-0005-0000-0000-000099A80000}"/>
    <cellStyle name="Normal 39 4 2 2 2 4" xfId="43176" xr:uid="{00000000-0005-0000-0000-00009AA80000}"/>
    <cellStyle name="Normal 39 4 2 2 2 5" xfId="43177" xr:uid="{00000000-0005-0000-0000-00009BA80000}"/>
    <cellStyle name="Normal 39 4 2 2 2 6" xfId="43178" xr:uid="{00000000-0005-0000-0000-00009CA80000}"/>
    <cellStyle name="Normal 39 4 2 2 2 7" xfId="43179" xr:uid="{00000000-0005-0000-0000-00009DA80000}"/>
    <cellStyle name="Normal 39 4 2 2 2 8" xfId="43180" xr:uid="{00000000-0005-0000-0000-00009EA80000}"/>
    <cellStyle name="Normal 39 4 2 2 3" xfId="43181" xr:uid="{00000000-0005-0000-0000-00009FA80000}"/>
    <cellStyle name="Normal 39 4 2 2 3 2" xfId="43182" xr:uid="{00000000-0005-0000-0000-0000A0A80000}"/>
    <cellStyle name="Normal 39 4 2 2 3 2 2" xfId="43183" xr:uid="{00000000-0005-0000-0000-0000A1A80000}"/>
    <cellStyle name="Normal 39 4 2 2 3 2 3" xfId="43184" xr:uid="{00000000-0005-0000-0000-0000A2A80000}"/>
    <cellStyle name="Normal 39 4 2 2 3 2 4" xfId="43185" xr:uid="{00000000-0005-0000-0000-0000A3A80000}"/>
    <cellStyle name="Normal 39 4 2 2 3 2 5" xfId="43186" xr:uid="{00000000-0005-0000-0000-0000A4A80000}"/>
    <cellStyle name="Normal 39 4 2 2 3 2 6" xfId="43187" xr:uid="{00000000-0005-0000-0000-0000A5A80000}"/>
    <cellStyle name="Normal 39 4 2 2 3 3" xfId="43188" xr:uid="{00000000-0005-0000-0000-0000A6A80000}"/>
    <cellStyle name="Normal 39 4 2 2 3 4" xfId="43189" xr:uid="{00000000-0005-0000-0000-0000A7A80000}"/>
    <cellStyle name="Normal 39 4 2 2 3 5" xfId="43190" xr:uid="{00000000-0005-0000-0000-0000A8A80000}"/>
    <cellStyle name="Normal 39 4 2 2 3 6" xfId="43191" xr:uid="{00000000-0005-0000-0000-0000A9A80000}"/>
    <cellStyle name="Normal 39 4 2 2 3 7" xfId="43192" xr:uid="{00000000-0005-0000-0000-0000AAA80000}"/>
    <cellStyle name="Normal 39 4 2 2 4" xfId="43193" xr:uid="{00000000-0005-0000-0000-0000ABA80000}"/>
    <cellStyle name="Normal 39 4 2 2 4 2" xfId="43194" xr:uid="{00000000-0005-0000-0000-0000ACA80000}"/>
    <cellStyle name="Normal 39 4 2 2 4 3" xfId="43195" xr:uid="{00000000-0005-0000-0000-0000ADA80000}"/>
    <cellStyle name="Normal 39 4 2 2 4 4" xfId="43196" xr:uid="{00000000-0005-0000-0000-0000AEA80000}"/>
    <cellStyle name="Normal 39 4 2 2 4 5" xfId="43197" xr:uid="{00000000-0005-0000-0000-0000AFA80000}"/>
    <cellStyle name="Normal 39 4 2 2 4 6" xfId="43198" xr:uid="{00000000-0005-0000-0000-0000B0A80000}"/>
    <cellStyle name="Normal 39 4 2 2 5" xfId="43199" xr:uid="{00000000-0005-0000-0000-0000B1A80000}"/>
    <cellStyle name="Normal 39 4 2 2 6" xfId="43200" xr:uid="{00000000-0005-0000-0000-0000B2A80000}"/>
    <cellStyle name="Normal 39 4 2 2 7" xfId="43201" xr:uid="{00000000-0005-0000-0000-0000B3A80000}"/>
    <cellStyle name="Normal 39 4 2 2 8" xfId="43202" xr:uid="{00000000-0005-0000-0000-0000B4A80000}"/>
    <cellStyle name="Normal 39 4 2 2 9" xfId="43203" xr:uid="{00000000-0005-0000-0000-0000B5A80000}"/>
    <cellStyle name="Normal 39 4 2 3" xfId="43204" xr:uid="{00000000-0005-0000-0000-0000B6A80000}"/>
    <cellStyle name="Normal 39 4 2 3 2" xfId="43205" xr:uid="{00000000-0005-0000-0000-0000B7A80000}"/>
    <cellStyle name="Normal 39 4 2 3 2 2" xfId="43206" xr:uid="{00000000-0005-0000-0000-0000B8A80000}"/>
    <cellStyle name="Normal 39 4 2 3 2 2 2" xfId="43207" xr:uid="{00000000-0005-0000-0000-0000B9A80000}"/>
    <cellStyle name="Normal 39 4 2 3 2 2 2 2" xfId="43208" xr:uid="{00000000-0005-0000-0000-0000BAA80000}"/>
    <cellStyle name="Normal 39 4 2 3 2 2 2 3" xfId="43209" xr:uid="{00000000-0005-0000-0000-0000BBA80000}"/>
    <cellStyle name="Normal 39 4 2 3 2 2 2 4" xfId="43210" xr:uid="{00000000-0005-0000-0000-0000BCA80000}"/>
    <cellStyle name="Normal 39 4 2 3 2 2 2 5" xfId="43211" xr:uid="{00000000-0005-0000-0000-0000BDA80000}"/>
    <cellStyle name="Normal 39 4 2 3 2 2 2 6" xfId="43212" xr:uid="{00000000-0005-0000-0000-0000BEA80000}"/>
    <cellStyle name="Normal 39 4 2 3 2 2 3" xfId="43213" xr:uid="{00000000-0005-0000-0000-0000BFA80000}"/>
    <cellStyle name="Normal 39 4 2 3 2 2 4" xfId="43214" xr:uid="{00000000-0005-0000-0000-0000C0A80000}"/>
    <cellStyle name="Normal 39 4 2 3 2 2 5" xfId="43215" xr:uid="{00000000-0005-0000-0000-0000C1A80000}"/>
    <cellStyle name="Normal 39 4 2 3 2 2 6" xfId="43216" xr:uid="{00000000-0005-0000-0000-0000C2A80000}"/>
    <cellStyle name="Normal 39 4 2 3 2 2 7" xfId="43217" xr:uid="{00000000-0005-0000-0000-0000C3A80000}"/>
    <cellStyle name="Normal 39 4 2 3 2 3" xfId="43218" xr:uid="{00000000-0005-0000-0000-0000C4A80000}"/>
    <cellStyle name="Normal 39 4 2 3 2 3 2" xfId="43219" xr:uid="{00000000-0005-0000-0000-0000C5A80000}"/>
    <cellStyle name="Normal 39 4 2 3 2 3 3" xfId="43220" xr:uid="{00000000-0005-0000-0000-0000C6A80000}"/>
    <cellStyle name="Normal 39 4 2 3 2 3 4" xfId="43221" xr:uid="{00000000-0005-0000-0000-0000C7A80000}"/>
    <cellStyle name="Normal 39 4 2 3 2 3 5" xfId="43222" xr:uid="{00000000-0005-0000-0000-0000C8A80000}"/>
    <cellStyle name="Normal 39 4 2 3 2 3 6" xfId="43223" xr:uid="{00000000-0005-0000-0000-0000C9A80000}"/>
    <cellStyle name="Normal 39 4 2 3 2 4" xfId="43224" xr:uid="{00000000-0005-0000-0000-0000CAA80000}"/>
    <cellStyle name="Normal 39 4 2 3 2 5" xfId="43225" xr:uid="{00000000-0005-0000-0000-0000CBA80000}"/>
    <cellStyle name="Normal 39 4 2 3 2 6" xfId="43226" xr:uid="{00000000-0005-0000-0000-0000CCA80000}"/>
    <cellStyle name="Normal 39 4 2 3 2 7" xfId="43227" xr:uid="{00000000-0005-0000-0000-0000CDA80000}"/>
    <cellStyle name="Normal 39 4 2 3 2 8" xfId="43228" xr:uid="{00000000-0005-0000-0000-0000CEA80000}"/>
    <cellStyle name="Normal 39 4 2 3 3" xfId="43229" xr:uid="{00000000-0005-0000-0000-0000CFA80000}"/>
    <cellStyle name="Normal 39 4 2 3 3 2" xfId="43230" xr:uid="{00000000-0005-0000-0000-0000D0A80000}"/>
    <cellStyle name="Normal 39 4 2 3 3 2 2" xfId="43231" xr:uid="{00000000-0005-0000-0000-0000D1A80000}"/>
    <cellStyle name="Normal 39 4 2 3 3 2 3" xfId="43232" xr:uid="{00000000-0005-0000-0000-0000D2A80000}"/>
    <cellStyle name="Normal 39 4 2 3 3 2 4" xfId="43233" xr:uid="{00000000-0005-0000-0000-0000D3A80000}"/>
    <cellStyle name="Normal 39 4 2 3 3 2 5" xfId="43234" xr:uid="{00000000-0005-0000-0000-0000D4A80000}"/>
    <cellStyle name="Normal 39 4 2 3 3 2 6" xfId="43235" xr:uid="{00000000-0005-0000-0000-0000D5A80000}"/>
    <cellStyle name="Normal 39 4 2 3 3 3" xfId="43236" xr:uid="{00000000-0005-0000-0000-0000D6A80000}"/>
    <cellStyle name="Normal 39 4 2 3 3 4" xfId="43237" xr:uid="{00000000-0005-0000-0000-0000D7A80000}"/>
    <cellStyle name="Normal 39 4 2 3 3 5" xfId="43238" xr:uid="{00000000-0005-0000-0000-0000D8A80000}"/>
    <cellStyle name="Normal 39 4 2 3 3 6" xfId="43239" xr:uid="{00000000-0005-0000-0000-0000D9A80000}"/>
    <cellStyle name="Normal 39 4 2 3 3 7" xfId="43240" xr:uid="{00000000-0005-0000-0000-0000DAA80000}"/>
    <cellStyle name="Normal 39 4 2 3 4" xfId="43241" xr:uid="{00000000-0005-0000-0000-0000DBA80000}"/>
    <cellStyle name="Normal 39 4 2 3 4 2" xfId="43242" xr:uid="{00000000-0005-0000-0000-0000DCA80000}"/>
    <cellStyle name="Normal 39 4 2 3 4 3" xfId="43243" xr:uid="{00000000-0005-0000-0000-0000DDA80000}"/>
    <cellStyle name="Normal 39 4 2 3 4 4" xfId="43244" xr:uid="{00000000-0005-0000-0000-0000DEA80000}"/>
    <cellStyle name="Normal 39 4 2 3 4 5" xfId="43245" xr:uid="{00000000-0005-0000-0000-0000DFA80000}"/>
    <cellStyle name="Normal 39 4 2 3 4 6" xfId="43246" xr:uid="{00000000-0005-0000-0000-0000E0A80000}"/>
    <cellStyle name="Normal 39 4 2 3 5" xfId="43247" xr:uid="{00000000-0005-0000-0000-0000E1A80000}"/>
    <cellStyle name="Normal 39 4 2 3 6" xfId="43248" xr:uid="{00000000-0005-0000-0000-0000E2A80000}"/>
    <cellStyle name="Normal 39 4 2 3 7" xfId="43249" xr:uid="{00000000-0005-0000-0000-0000E3A80000}"/>
    <cellStyle name="Normal 39 4 2 3 8" xfId="43250" xr:uid="{00000000-0005-0000-0000-0000E4A80000}"/>
    <cellStyle name="Normal 39 4 2 3 9" xfId="43251" xr:uid="{00000000-0005-0000-0000-0000E5A80000}"/>
    <cellStyle name="Normal 39 4 2 4" xfId="43252" xr:uid="{00000000-0005-0000-0000-0000E6A80000}"/>
    <cellStyle name="Normal 39 4 2 4 2" xfId="43253" xr:uid="{00000000-0005-0000-0000-0000E7A80000}"/>
    <cellStyle name="Normal 39 4 2 4 2 2" xfId="43254" xr:uid="{00000000-0005-0000-0000-0000E8A80000}"/>
    <cellStyle name="Normal 39 4 2 4 2 2 2" xfId="43255" xr:uid="{00000000-0005-0000-0000-0000E9A80000}"/>
    <cellStyle name="Normal 39 4 2 4 2 2 2 2" xfId="43256" xr:uid="{00000000-0005-0000-0000-0000EAA80000}"/>
    <cellStyle name="Normal 39 4 2 4 2 2 2 3" xfId="43257" xr:uid="{00000000-0005-0000-0000-0000EBA80000}"/>
    <cellStyle name="Normal 39 4 2 4 2 2 2 4" xfId="43258" xr:uid="{00000000-0005-0000-0000-0000ECA80000}"/>
    <cellStyle name="Normal 39 4 2 4 2 2 2 5" xfId="43259" xr:uid="{00000000-0005-0000-0000-0000EDA80000}"/>
    <cellStyle name="Normal 39 4 2 4 2 2 2 6" xfId="43260" xr:uid="{00000000-0005-0000-0000-0000EEA80000}"/>
    <cellStyle name="Normal 39 4 2 4 2 2 3" xfId="43261" xr:uid="{00000000-0005-0000-0000-0000EFA80000}"/>
    <cellStyle name="Normal 39 4 2 4 2 2 4" xfId="43262" xr:uid="{00000000-0005-0000-0000-0000F0A80000}"/>
    <cellStyle name="Normal 39 4 2 4 2 2 5" xfId="43263" xr:uid="{00000000-0005-0000-0000-0000F1A80000}"/>
    <cellStyle name="Normal 39 4 2 4 2 2 6" xfId="43264" xr:uid="{00000000-0005-0000-0000-0000F2A80000}"/>
    <cellStyle name="Normal 39 4 2 4 2 2 7" xfId="43265" xr:uid="{00000000-0005-0000-0000-0000F3A80000}"/>
    <cellStyle name="Normal 39 4 2 4 2 3" xfId="43266" xr:uid="{00000000-0005-0000-0000-0000F4A80000}"/>
    <cellStyle name="Normal 39 4 2 4 2 3 2" xfId="43267" xr:uid="{00000000-0005-0000-0000-0000F5A80000}"/>
    <cellStyle name="Normal 39 4 2 4 2 3 3" xfId="43268" xr:uid="{00000000-0005-0000-0000-0000F6A80000}"/>
    <cellStyle name="Normal 39 4 2 4 2 3 4" xfId="43269" xr:uid="{00000000-0005-0000-0000-0000F7A80000}"/>
    <cellStyle name="Normal 39 4 2 4 2 3 5" xfId="43270" xr:uid="{00000000-0005-0000-0000-0000F8A80000}"/>
    <cellStyle name="Normal 39 4 2 4 2 3 6" xfId="43271" xr:uid="{00000000-0005-0000-0000-0000F9A80000}"/>
    <cellStyle name="Normal 39 4 2 4 2 4" xfId="43272" xr:uid="{00000000-0005-0000-0000-0000FAA80000}"/>
    <cellStyle name="Normal 39 4 2 4 2 5" xfId="43273" xr:uid="{00000000-0005-0000-0000-0000FBA80000}"/>
    <cellStyle name="Normal 39 4 2 4 2 6" xfId="43274" xr:uid="{00000000-0005-0000-0000-0000FCA80000}"/>
    <cellStyle name="Normal 39 4 2 4 2 7" xfId="43275" xr:uid="{00000000-0005-0000-0000-0000FDA80000}"/>
    <cellStyle name="Normal 39 4 2 4 2 8" xfId="43276" xr:uid="{00000000-0005-0000-0000-0000FEA80000}"/>
    <cellStyle name="Normal 39 4 2 4 3" xfId="43277" xr:uid="{00000000-0005-0000-0000-0000FFA80000}"/>
    <cellStyle name="Normal 39 4 2 4 3 2" xfId="43278" xr:uid="{00000000-0005-0000-0000-000000A90000}"/>
    <cellStyle name="Normal 39 4 2 4 3 2 2" xfId="43279" xr:uid="{00000000-0005-0000-0000-000001A90000}"/>
    <cellStyle name="Normal 39 4 2 4 3 2 3" xfId="43280" xr:uid="{00000000-0005-0000-0000-000002A90000}"/>
    <cellStyle name="Normal 39 4 2 4 3 2 4" xfId="43281" xr:uid="{00000000-0005-0000-0000-000003A90000}"/>
    <cellStyle name="Normal 39 4 2 4 3 2 5" xfId="43282" xr:uid="{00000000-0005-0000-0000-000004A90000}"/>
    <cellStyle name="Normal 39 4 2 4 3 2 6" xfId="43283" xr:uid="{00000000-0005-0000-0000-000005A90000}"/>
    <cellStyle name="Normal 39 4 2 4 3 3" xfId="43284" xr:uid="{00000000-0005-0000-0000-000006A90000}"/>
    <cellStyle name="Normal 39 4 2 4 3 4" xfId="43285" xr:uid="{00000000-0005-0000-0000-000007A90000}"/>
    <cellStyle name="Normal 39 4 2 4 3 5" xfId="43286" xr:uid="{00000000-0005-0000-0000-000008A90000}"/>
    <cellStyle name="Normal 39 4 2 4 3 6" xfId="43287" xr:uid="{00000000-0005-0000-0000-000009A90000}"/>
    <cellStyle name="Normal 39 4 2 4 3 7" xfId="43288" xr:uid="{00000000-0005-0000-0000-00000AA90000}"/>
    <cellStyle name="Normal 39 4 2 4 4" xfId="43289" xr:uid="{00000000-0005-0000-0000-00000BA90000}"/>
    <cellStyle name="Normal 39 4 2 4 4 2" xfId="43290" xr:uid="{00000000-0005-0000-0000-00000CA90000}"/>
    <cellStyle name="Normal 39 4 2 4 4 3" xfId="43291" xr:uid="{00000000-0005-0000-0000-00000DA90000}"/>
    <cellStyle name="Normal 39 4 2 4 4 4" xfId="43292" xr:uid="{00000000-0005-0000-0000-00000EA90000}"/>
    <cellStyle name="Normal 39 4 2 4 4 5" xfId="43293" xr:uid="{00000000-0005-0000-0000-00000FA90000}"/>
    <cellStyle name="Normal 39 4 2 4 4 6" xfId="43294" xr:uid="{00000000-0005-0000-0000-000010A90000}"/>
    <cellStyle name="Normal 39 4 2 4 5" xfId="43295" xr:uid="{00000000-0005-0000-0000-000011A90000}"/>
    <cellStyle name="Normal 39 4 2 4 6" xfId="43296" xr:uid="{00000000-0005-0000-0000-000012A90000}"/>
    <cellStyle name="Normal 39 4 2 4 7" xfId="43297" xr:uid="{00000000-0005-0000-0000-000013A90000}"/>
    <cellStyle name="Normal 39 4 2 4 8" xfId="43298" xr:uid="{00000000-0005-0000-0000-000014A90000}"/>
    <cellStyle name="Normal 39 4 2 4 9" xfId="43299" xr:uid="{00000000-0005-0000-0000-000015A90000}"/>
    <cellStyle name="Normal 39 4 2 5" xfId="43300" xr:uid="{00000000-0005-0000-0000-000016A90000}"/>
    <cellStyle name="Normal 39 4 2 5 2" xfId="43301" xr:uid="{00000000-0005-0000-0000-000017A90000}"/>
    <cellStyle name="Normal 39 4 2 5 2 2" xfId="43302" xr:uid="{00000000-0005-0000-0000-000018A90000}"/>
    <cellStyle name="Normal 39 4 2 5 2 2 2" xfId="43303" xr:uid="{00000000-0005-0000-0000-000019A90000}"/>
    <cellStyle name="Normal 39 4 2 5 2 2 2 2" xfId="43304" xr:uid="{00000000-0005-0000-0000-00001AA90000}"/>
    <cellStyle name="Normal 39 4 2 5 2 2 2 3" xfId="43305" xr:uid="{00000000-0005-0000-0000-00001BA90000}"/>
    <cellStyle name="Normal 39 4 2 5 2 2 2 4" xfId="43306" xr:uid="{00000000-0005-0000-0000-00001CA90000}"/>
    <cellStyle name="Normal 39 4 2 5 2 2 2 5" xfId="43307" xr:uid="{00000000-0005-0000-0000-00001DA90000}"/>
    <cellStyle name="Normal 39 4 2 5 2 2 2 6" xfId="43308" xr:uid="{00000000-0005-0000-0000-00001EA90000}"/>
    <cellStyle name="Normal 39 4 2 5 2 2 3" xfId="43309" xr:uid="{00000000-0005-0000-0000-00001FA90000}"/>
    <cellStyle name="Normal 39 4 2 5 2 2 4" xfId="43310" xr:uid="{00000000-0005-0000-0000-000020A90000}"/>
    <cellStyle name="Normal 39 4 2 5 2 2 5" xfId="43311" xr:uid="{00000000-0005-0000-0000-000021A90000}"/>
    <cellStyle name="Normal 39 4 2 5 2 2 6" xfId="43312" xr:uid="{00000000-0005-0000-0000-000022A90000}"/>
    <cellStyle name="Normal 39 4 2 5 2 2 7" xfId="43313" xr:uid="{00000000-0005-0000-0000-000023A90000}"/>
    <cellStyle name="Normal 39 4 2 5 2 3" xfId="43314" xr:uid="{00000000-0005-0000-0000-000024A90000}"/>
    <cellStyle name="Normal 39 4 2 5 2 3 2" xfId="43315" xr:uid="{00000000-0005-0000-0000-000025A90000}"/>
    <cellStyle name="Normal 39 4 2 5 2 3 3" xfId="43316" xr:uid="{00000000-0005-0000-0000-000026A90000}"/>
    <cellStyle name="Normal 39 4 2 5 2 3 4" xfId="43317" xr:uid="{00000000-0005-0000-0000-000027A90000}"/>
    <cellStyle name="Normal 39 4 2 5 2 3 5" xfId="43318" xr:uid="{00000000-0005-0000-0000-000028A90000}"/>
    <cellStyle name="Normal 39 4 2 5 2 3 6" xfId="43319" xr:uid="{00000000-0005-0000-0000-000029A90000}"/>
    <cellStyle name="Normal 39 4 2 5 2 4" xfId="43320" xr:uid="{00000000-0005-0000-0000-00002AA90000}"/>
    <cellStyle name="Normal 39 4 2 5 2 5" xfId="43321" xr:uid="{00000000-0005-0000-0000-00002BA90000}"/>
    <cellStyle name="Normal 39 4 2 5 2 6" xfId="43322" xr:uid="{00000000-0005-0000-0000-00002CA90000}"/>
    <cellStyle name="Normal 39 4 2 5 2 7" xfId="43323" xr:uid="{00000000-0005-0000-0000-00002DA90000}"/>
    <cellStyle name="Normal 39 4 2 5 2 8" xfId="43324" xr:uid="{00000000-0005-0000-0000-00002EA90000}"/>
    <cellStyle name="Normal 39 4 2 5 3" xfId="43325" xr:uid="{00000000-0005-0000-0000-00002FA90000}"/>
    <cellStyle name="Normal 39 4 2 5 3 2" xfId="43326" xr:uid="{00000000-0005-0000-0000-000030A90000}"/>
    <cellStyle name="Normal 39 4 2 5 3 2 2" xfId="43327" xr:uid="{00000000-0005-0000-0000-000031A90000}"/>
    <cellStyle name="Normal 39 4 2 5 3 2 3" xfId="43328" xr:uid="{00000000-0005-0000-0000-000032A90000}"/>
    <cellStyle name="Normal 39 4 2 5 3 2 4" xfId="43329" xr:uid="{00000000-0005-0000-0000-000033A90000}"/>
    <cellStyle name="Normal 39 4 2 5 3 2 5" xfId="43330" xr:uid="{00000000-0005-0000-0000-000034A90000}"/>
    <cellStyle name="Normal 39 4 2 5 3 2 6" xfId="43331" xr:uid="{00000000-0005-0000-0000-000035A90000}"/>
    <cellStyle name="Normal 39 4 2 5 3 3" xfId="43332" xr:uid="{00000000-0005-0000-0000-000036A90000}"/>
    <cellStyle name="Normal 39 4 2 5 3 4" xfId="43333" xr:uid="{00000000-0005-0000-0000-000037A90000}"/>
    <cellStyle name="Normal 39 4 2 5 3 5" xfId="43334" xr:uid="{00000000-0005-0000-0000-000038A90000}"/>
    <cellStyle name="Normal 39 4 2 5 3 6" xfId="43335" xr:uid="{00000000-0005-0000-0000-000039A90000}"/>
    <cellStyle name="Normal 39 4 2 5 3 7" xfId="43336" xr:uid="{00000000-0005-0000-0000-00003AA90000}"/>
    <cellStyle name="Normal 39 4 2 5 4" xfId="43337" xr:uid="{00000000-0005-0000-0000-00003BA90000}"/>
    <cellStyle name="Normal 39 4 2 5 4 2" xfId="43338" xr:uid="{00000000-0005-0000-0000-00003CA90000}"/>
    <cellStyle name="Normal 39 4 2 5 4 3" xfId="43339" xr:uid="{00000000-0005-0000-0000-00003DA90000}"/>
    <cellStyle name="Normal 39 4 2 5 4 4" xfId="43340" xr:uid="{00000000-0005-0000-0000-00003EA90000}"/>
    <cellStyle name="Normal 39 4 2 5 4 5" xfId="43341" xr:uid="{00000000-0005-0000-0000-00003FA90000}"/>
    <cellStyle name="Normal 39 4 2 5 4 6" xfId="43342" xr:uid="{00000000-0005-0000-0000-000040A90000}"/>
    <cellStyle name="Normal 39 4 2 5 5" xfId="43343" xr:uid="{00000000-0005-0000-0000-000041A90000}"/>
    <cellStyle name="Normal 39 4 2 5 6" xfId="43344" xr:uid="{00000000-0005-0000-0000-000042A90000}"/>
    <cellStyle name="Normal 39 4 2 5 7" xfId="43345" xr:uid="{00000000-0005-0000-0000-000043A90000}"/>
    <cellStyle name="Normal 39 4 2 5 8" xfId="43346" xr:uid="{00000000-0005-0000-0000-000044A90000}"/>
    <cellStyle name="Normal 39 4 2 5 9" xfId="43347" xr:uid="{00000000-0005-0000-0000-000045A90000}"/>
    <cellStyle name="Normal 39 4 2 6" xfId="43348" xr:uid="{00000000-0005-0000-0000-000046A90000}"/>
    <cellStyle name="Normal 39 4 2 6 2" xfId="43349" xr:uid="{00000000-0005-0000-0000-000047A90000}"/>
    <cellStyle name="Normal 39 4 2 6 2 2" xfId="43350" xr:uid="{00000000-0005-0000-0000-000048A90000}"/>
    <cellStyle name="Normal 39 4 2 6 2 2 2" xfId="43351" xr:uid="{00000000-0005-0000-0000-000049A90000}"/>
    <cellStyle name="Normal 39 4 2 6 2 2 2 2" xfId="43352" xr:uid="{00000000-0005-0000-0000-00004AA90000}"/>
    <cellStyle name="Normal 39 4 2 6 2 2 2 3" xfId="43353" xr:uid="{00000000-0005-0000-0000-00004BA90000}"/>
    <cellStyle name="Normal 39 4 2 6 2 2 2 4" xfId="43354" xr:uid="{00000000-0005-0000-0000-00004CA90000}"/>
    <cellStyle name="Normal 39 4 2 6 2 2 2 5" xfId="43355" xr:uid="{00000000-0005-0000-0000-00004DA90000}"/>
    <cellStyle name="Normal 39 4 2 6 2 2 2 6" xfId="43356" xr:uid="{00000000-0005-0000-0000-00004EA90000}"/>
    <cellStyle name="Normal 39 4 2 6 2 2 3" xfId="43357" xr:uid="{00000000-0005-0000-0000-00004FA90000}"/>
    <cellStyle name="Normal 39 4 2 6 2 2 4" xfId="43358" xr:uid="{00000000-0005-0000-0000-000050A90000}"/>
    <cellStyle name="Normal 39 4 2 6 2 2 5" xfId="43359" xr:uid="{00000000-0005-0000-0000-000051A90000}"/>
    <cellStyle name="Normal 39 4 2 6 2 2 6" xfId="43360" xr:uid="{00000000-0005-0000-0000-000052A90000}"/>
    <cellStyle name="Normal 39 4 2 6 2 2 7" xfId="43361" xr:uid="{00000000-0005-0000-0000-000053A90000}"/>
    <cellStyle name="Normal 39 4 2 6 2 3" xfId="43362" xr:uid="{00000000-0005-0000-0000-000054A90000}"/>
    <cellStyle name="Normal 39 4 2 6 2 3 2" xfId="43363" xr:uid="{00000000-0005-0000-0000-000055A90000}"/>
    <cellStyle name="Normal 39 4 2 6 2 3 3" xfId="43364" xr:uid="{00000000-0005-0000-0000-000056A90000}"/>
    <cellStyle name="Normal 39 4 2 6 2 3 4" xfId="43365" xr:uid="{00000000-0005-0000-0000-000057A90000}"/>
    <cellStyle name="Normal 39 4 2 6 2 3 5" xfId="43366" xr:uid="{00000000-0005-0000-0000-000058A90000}"/>
    <cellStyle name="Normal 39 4 2 6 2 3 6" xfId="43367" xr:uid="{00000000-0005-0000-0000-000059A90000}"/>
    <cellStyle name="Normal 39 4 2 6 2 4" xfId="43368" xr:uid="{00000000-0005-0000-0000-00005AA90000}"/>
    <cellStyle name="Normal 39 4 2 6 2 5" xfId="43369" xr:uid="{00000000-0005-0000-0000-00005BA90000}"/>
    <cellStyle name="Normal 39 4 2 6 2 6" xfId="43370" xr:uid="{00000000-0005-0000-0000-00005CA90000}"/>
    <cellStyle name="Normal 39 4 2 6 2 7" xfId="43371" xr:uid="{00000000-0005-0000-0000-00005DA90000}"/>
    <cellStyle name="Normal 39 4 2 6 2 8" xfId="43372" xr:uid="{00000000-0005-0000-0000-00005EA90000}"/>
    <cellStyle name="Normal 39 4 2 6 3" xfId="43373" xr:uid="{00000000-0005-0000-0000-00005FA90000}"/>
    <cellStyle name="Normal 39 4 2 6 3 2" xfId="43374" xr:uid="{00000000-0005-0000-0000-000060A90000}"/>
    <cellStyle name="Normal 39 4 2 6 3 2 2" xfId="43375" xr:uid="{00000000-0005-0000-0000-000061A90000}"/>
    <cellStyle name="Normal 39 4 2 6 3 2 3" xfId="43376" xr:uid="{00000000-0005-0000-0000-000062A90000}"/>
    <cellStyle name="Normal 39 4 2 6 3 2 4" xfId="43377" xr:uid="{00000000-0005-0000-0000-000063A90000}"/>
    <cellStyle name="Normal 39 4 2 6 3 2 5" xfId="43378" xr:uid="{00000000-0005-0000-0000-000064A90000}"/>
    <cellStyle name="Normal 39 4 2 6 3 2 6" xfId="43379" xr:uid="{00000000-0005-0000-0000-000065A90000}"/>
    <cellStyle name="Normal 39 4 2 6 3 3" xfId="43380" xr:uid="{00000000-0005-0000-0000-000066A90000}"/>
    <cellStyle name="Normal 39 4 2 6 3 4" xfId="43381" xr:uid="{00000000-0005-0000-0000-000067A90000}"/>
    <cellStyle name="Normal 39 4 2 6 3 5" xfId="43382" xr:uid="{00000000-0005-0000-0000-000068A90000}"/>
    <cellStyle name="Normal 39 4 2 6 3 6" xfId="43383" xr:uid="{00000000-0005-0000-0000-000069A90000}"/>
    <cellStyle name="Normal 39 4 2 6 3 7" xfId="43384" xr:uid="{00000000-0005-0000-0000-00006AA90000}"/>
    <cellStyle name="Normal 39 4 2 6 4" xfId="43385" xr:uid="{00000000-0005-0000-0000-00006BA90000}"/>
    <cellStyle name="Normal 39 4 2 6 4 2" xfId="43386" xr:uid="{00000000-0005-0000-0000-00006CA90000}"/>
    <cellStyle name="Normal 39 4 2 6 4 3" xfId="43387" xr:uid="{00000000-0005-0000-0000-00006DA90000}"/>
    <cellStyle name="Normal 39 4 2 6 4 4" xfId="43388" xr:uid="{00000000-0005-0000-0000-00006EA90000}"/>
    <cellStyle name="Normal 39 4 2 6 4 5" xfId="43389" xr:uid="{00000000-0005-0000-0000-00006FA90000}"/>
    <cellStyle name="Normal 39 4 2 6 4 6" xfId="43390" xr:uid="{00000000-0005-0000-0000-000070A90000}"/>
    <cellStyle name="Normal 39 4 2 6 5" xfId="43391" xr:uid="{00000000-0005-0000-0000-000071A90000}"/>
    <cellStyle name="Normal 39 4 2 6 6" xfId="43392" xr:uid="{00000000-0005-0000-0000-000072A90000}"/>
    <cellStyle name="Normal 39 4 2 6 7" xfId="43393" xr:uid="{00000000-0005-0000-0000-000073A90000}"/>
    <cellStyle name="Normal 39 4 2 6 8" xfId="43394" xr:uid="{00000000-0005-0000-0000-000074A90000}"/>
    <cellStyle name="Normal 39 4 2 6 9" xfId="43395" xr:uid="{00000000-0005-0000-0000-000075A90000}"/>
    <cellStyle name="Normal 39 4 2 7" xfId="43396" xr:uid="{00000000-0005-0000-0000-000076A90000}"/>
    <cellStyle name="Normal 39 4 2 7 2" xfId="43397" xr:uid="{00000000-0005-0000-0000-000077A90000}"/>
    <cellStyle name="Normal 39 4 2 7 2 2" xfId="43398" xr:uid="{00000000-0005-0000-0000-000078A90000}"/>
    <cellStyle name="Normal 39 4 2 7 2 2 2" xfId="43399" xr:uid="{00000000-0005-0000-0000-000079A90000}"/>
    <cellStyle name="Normal 39 4 2 7 2 2 3" xfId="43400" xr:uid="{00000000-0005-0000-0000-00007AA90000}"/>
    <cellStyle name="Normal 39 4 2 7 2 2 4" xfId="43401" xr:uid="{00000000-0005-0000-0000-00007BA90000}"/>
    <cellStyle name="Normal 39 4 2 7 2 2 5" xfId="43402" xr:uid="{00000000-0005-0000-0000-00007CA90000}"/>
    <cellStyle name="Normal 39 4 2 7 2 2 6" xfId="43403" xr:uid="{00000000-0005-0000-0000-00007DA90000}"/>
    <cellStyle name="Normal 39 4 2 7 2 3" xfId="43404" xr:uid="{00000000-0005-0000-0000-00007EA90000}"/>
    <cellStyle name="Normal 39 4 2 7 2 4" xfId="43405" xr:uid="{00000000-0005-0000-0000-00007FA90000}"/>
    <cellStyle name="Normal 39 4 2 7 2 5" xfId="43406" xr:uid="{00000000-0005-0000-0000-000080A90000}"/>
    <cellStyle name="Normal 39 4 2 7 2 6" xfId="43407" xr:uid="{00000000-0005-0000-0000-000081A90000}"/>
    <cellStyle name="Normal 39 4 2 7 2 7" xfId="43408" xr:uid="{00000000-0005-0000-0000-000082A90000}"/>
    <cellStyle name="Normal 39 4 2 7 3" xfId="43409" xr:uid="{00000000-0005-0000-0000-000083A90000}"/>
    <cellStyle name="Normal 39 4 2 7 3 2" xfId="43410" xr:uid="{00000000-0005-0000-0000-000084A90000}"/>
    <cellStyle name="Normal 39 4 2 7 3 3" xfId="43411" xr:uid="{00000000-0005-0000-0000-000085A90000}"/>
    <cellStyle name="Normal 39 4 2 7 3 4" xfId="43412" xr:uid="{00000000-0005-0000-0000-000086A90000}"/>
    <cellStyle name="Normal 39 4 2 7 3 5" xfId="43413" xr:uid="{00000000-0005-0000-0000-000087A90000}"/>
    <cellStyle name="Normal 39 4 2 7 3 6" xfId="43414" xr:uid="{00000000-0005-0000-0000-000088A90000}"/>
    <cellStyle name="Normal 39 4 2 7 4" xfId="43415" xr:uid="{00000000-0005-0000-0000-000089A90000}"/>
    <cellStyle name="Normal 39 4 2 7 5" xfId="43416" xr:uid="{00000000-0005-0000-0000-00008AA90000}"/>
    <cellStyle name="Normal 39 4 2 7 6" xfId="43417" xr:uid="{00000000-0005-0000-0000-00008BA90000}"/>
    <cellStyle name="Normal 39 4 2 7 7" xfId="43418" xr:uid="{00000000-0005-0000-0000-00008CA90000}"/>
    <cellStyle name="Normal 39 4 2 7 8" xfId="43419" xr:uid="{00000000-0005-0000-0000-00008DA90000}"/>
    <cellStyle name="Normal 39 4 2 8" xfId="43420" xr:uid="{00000000-0005-0000-0000-00008EA90000}"/>
    <cellStyle name="Normal 39 4 2 8 2" xfId="43421" xr:uid="{00000000-0005-0000-0000-00008FA90000}"/>
    <cellStyle name="Normal 39 4 2 8 2 2" xfId="43422" xr:uid="{00000000-0005-0000-0000-000090A90000}"/>
    <cellStyle name="Normal 39 4 2 8 2 3" xfId="43423" xr:uid="{00000000-0005-0000-0000-000091A90000}"/>
    <cellStyle name="Normal 39 4 2 8 2 4" xfId="43424" xr:uid="{00000000-0005-0000-0000-000092A90000}"/>
    <cellStyle name="Normal 39 4 2 8 2 5" xfId="43425" xr:uid="{00000000-0005-0000-0000-000093A90000}"/>
    <cellStyle name="Normal 39 4 2 8 2 6" xfId="43426" xr:uid="{00000000-0005-0000-0000-000094A90000}"/>
    <cellStyle name="Normal 39 4 2 8 3" xfId="43427" xr:uid="{00000000-0005-0000-0000-000095A90000}"/>
    <cellStyle name="Normal 39 4 2 8 4" xfId="43428" xr:uid="{00000000-0005-0000-0000-000096A90000}"/>
    <cellStyle name="Normal 39 4 2 8 5" xfId="43429" xr:uid="{00000000-0005-0000-0000-000097A90000}"/>
    <cellStyle name="Normal 39 4 2 8 6" xfId="43430" xr:uid="{00000000-0005-0000-0000-000098A90000}"/>
    <cellStyle name="Normal 39 4 2 8 7" xfId="43431" xr:uid="{00000000-0005-0000-0000-000099A90000}"/>
    <cellStyle name="Normal 39 4 2 9" xfId="43432" xr:uid="{00000000-0005-0000-0000-00009AA90000}"/>
    <cellStyle name="Normal 39 4 2 9 2" xfId="43433" xr:uid="{00000000-0005-0000-0000-00009BA90000}"/>
    <cellStyle name="Normal 39 4 2 9 3" xfId="43434" xr:uid="{00000000-0005-0000-0000-00009CA90000}"/>
    <cellStyle name="Normal 39 4 2 9 4" xfId="43435" xr:uid="{00000000-0005-0000-0000-00009DA90000}"/>
    <cellStyle name="Normal 39 4 2 9 5" xfId="43436" xr:uid="{00000000-0005-0000-0000-00009EA90000}"/>
    <cellStyle name="Normal 39 4 2 9 6" xfId="43437" xr:uid="{00000000-0005-0000-0000-00009FA90000}"/>
    <cellStyle name="Normal 39 4 3" xfId="43438" xr:uid="{00000000-0005-0000-0000-0000A0A90000}"/>
    <cellStyle name="Normal 39 4 3 2" xfId="43439" xr:uid="{00000000-0005-0000-0000-0000A1A90000}"/>
    <cellStyle name="Normal 39 4 3 2 2" xfId="43440" xr:uid="{00000000-0005-0000-0000-0000A2A90000}"/>
    <cellStyle name="Normal 39 4 3 2 2 2" xfId="43441" xr:uid="{00000000-0005-0000-0000-0000A3A90000}"/>
    <cellStyle name="Normal 39 4 3 2 2 2 2" xfId="43442" xr:uid="{00000000-0005-0000-0000-0000A4A90000}"/>
    <cellStyle name="Normal 39 4 3 2 2 2 3" xfId="43443" xr:uid="{00000000-0005-0000-0000-0000A5A90000}"/>
    <cellStyle name="Normal 39 4 3 2 2 2 4" xfId="43444" xr:uid="{00000000-0005-0000-0000-0000A6A90000}"/>
    <cellStyle name="Normal 39 4 3 2 2 2 5" xfId="43445" xr:uid="{00000000-0005-0000-0000-0000A7A90000}"/>
    <cellStyle name="Normal 39 4 3 2 2 2 6" xfId="43446" xr:uid="{00000000-0005-0000-0000-0000A8A90000}"/>
    <cellStyle name="Normal 39 4 3 2 2 3" xfId="43447" xr:uid="{00000000-0005-0000-0000-0000A9A90000}"/>
    <cellStyle name="Normal 39 4 3 2 2 4" xfId="43448" xr:uid="{00000000-0005-0000-0000-0000AAA90000}"/>
    <cellStyle name="Normal 39 4 3 2 2 5" xfId="43449" xr:uid="{00000000-0005-0000-0000-0000ABA90000}"/>
    <cellStyle name="Normal 39 4 3 2 2 6" xfId="43450" xr:uid="{00000000-0005-0000-0000-0000ACA90000}"/>
    <cellStyle name="Normal 39 4 3 2 2 7" xfId="43451" xr:uid="{00000000-0005-0000-0000-0000ADA90000}"/>
    <cellStyle name="Normal 39 4 3 2 3" xfId="43452" xr:uid="{00000000-0005-0000-0000-0000AEA90000}"/>
    <cellStyle name="Normal 39 4 3 2 3 2" xfId="43453" xr:uid="{00000000-0005-0000-0000-0000AFA90000}"/>
    <cellStyle name="Normal 39 4 3 2 3 3" xfId="43454" xr:uid="{00000000-0005-0000-0000-0000B0A90000}"/>
    <cellStyle name="Normal 39 4 3 2 3 4" xfId="43455" xr:uid="{00000000-0005-0000-0000-0000B1A90000}"/>
    <cellStyle name="Normal 39 4 3 2 3 5" xfId="43456" xr:uid="{00000000-0005-0000-0000-0000B2A90000}"/>
    <cellStyle name="Normal 39 4 3 2 3 6" xfId="43457" xr:uid="{00000000-0005-0000-0000-0000B3A90000}"/>
    <cellStyle name="Normal 39 4 3 2 4" xfId="43458" xr:uid="{00000000-0005-0000-0000-0000B4A90000}"/>
    <cellStyle name="Normal 39 4 3 2 5" xfId="43459" xr:uid="{00000000-0005-0000-0000-0000B5A90000}"/>
    <cellStyle name="Normal 39 4 3 2 6" xfId="43460" xr:uid="{00000000-0005-0000-0000-0000B6A90000}"/>
    <cellStyle name="Normal 39 4 3 2 7" xfId="43461" xr:uid="{00000000-0005-0000-0000-0000B7A90000}"/>
    <cellStyle name="Normal 39 4 3 2 8" xfId="43462" xr:uid="{00000000-0005-0000-0000-0000B8A90000}"/>
    <cellStyle name="Normal 39 4 3 3" xfId="43463" xr:uid="{00000000-0005-0000-0000-0000B9A90000}"/>
    <cellStyle name="Normal 39 4 3 3 2" xfId="43464" xr:uid="{00000000-0005-0000-0000-0000BAA90000}"/>
    <cellStyle name="Normal 39 4 3 3 2 2" xfId="43465" xr:uid="{00000000-0005-0000-0000-0000BBA90000}"/>
    <cellStyle name="Normal 39 4 3 3 2 3" xfId="43466" xr:uid="{00000000-0005-0000-0000-0000BCA90000}"/>
    <cellStyle name="Normal 39 4 3 3 2 4" xfId="43467" xr:uid="{00000000-0005-0000-0000-0000BDA90000}"/>
    <cellStyle name="Normal 39 4 3 3 2 5" xfId="43468" xr:uid="{00000000-0005-0000-0000-0000BEA90000}"/>
    <cellStyle name="Normal 39 4 3 3 2 6" xfId="43469" xr:uid="{00000000-0005-0000-0000-0000BFA90000}"/>
    <cellStyle name="Normal 39 4 3 3 3" xfId="43470" xr:uid="{00000000-0005-0000-0000-0000C0A90000}"/>
    <cellStyle name="Normal 39 4 3 3 4" xfId="43471" xr:uid="{00000000-0005-0000-0000-0000C1A90000}"/>
    <cellStyle name="Normal 39 4 3 3 5" xfId="43472" xr:uid="{00000000-0005-0000-0000-0000C2A90000}"/>
    <cellStyle name="Normal 39 4 3 3 6" xfId="43473" xr:uid="{00000000-0005-0000-0000-0000C3A90000}"/>
    <cellStyle name="Normal 39 4 3 3 7" xfId="43474" xr:uid="{00000000-0005-0000-0000-0000C4A90000}"/>
    <cellStyle name="Normal 39 4 3 4" xfId="43475" xr:uid="{00000000-0005-0000-0000-0000C5A90000}"/>
    <cellStyle name="Normal 39 4 3 4 2" xfId="43476" xr:uid="{00000000-0005-0000-0000-0000C6A90000}"/>
    <cellStyle name="Normal 39 4 3 4 3" xfId="43477" xr:uid="{00000000-0005-0000-0000-0000C7A90000}"/>
    <cellStyle name="Normal 39 4 3 4 4" xfId="43478" xr:uid="{00000000-0005-0000-0000-0000C8A90000}"/>
    <cellStyle name="Normal 39 4 3 4 5" xfId="43479" xr:uid="{00000000-0005-0000-0000-0000C9A90000}"/>
    <cellStyle name="Normal 39 4 3 4 6" xfId="43480" xr:uid="{00000000-0005-0000-0000-0000CAA90000}"/>
    <cellStyle name="Normal 39 4 3 5" xfId="43481" xr:uid="{00000000-0005-0000-0000-0000CBA90000}"/>
    <cellStyle name="Normal 39 4 3 6" xfId="43482" xr:uid="{00000000-0005-0000-0000-0000CCA90000}"/>
    <cellStyle name="Normal 39 4 3 7" xfId="43483" xr:uid="{00000000-0005-0000-0000-0000CDA90000}"/>
    <cellStyle name="Normal 39 4 3 8" xfId="43484" xr:uid="{00000000-0005-0000-0000-0000CEA90000}"/>
    <cellStyle name="Normal 39 4 3 9" xfId="43485" xr:uid="{00000000-0005-0000-0000-0000CFA90000}"/>
    <cellStyle name="Normal 39 4 4" xfId="43486" xr:uid="{00000000-0005-0000-0000-0000D0A90000}"/>
    <cellStyle name="Normal 39 4 4 2" xfId="43487" xr:uid="{00000000-0005-0000-0000-0000D1A90000}"/>
    <cellStyle name="Normal 39 4 4 2 2" xfId="43488" xr:uid="{00000000-0005-0000-0000-0000D2A90000}"/>
    <cellStyle name="Normal 39 4 4 2 2 2" xfId="43489" xr:uid="{00000000-0005-0000-0000-0000D3A90000}"/>
    <cellStyle name="Normal 39 4 4 2 2 2 2" xfId="43490" xr:uid="{00000000-0005-0000-0000-0000D4A90000}"/>
    <cellStyle name="Normal 39 4 4 2 2 2 3" xfId="43491" xr:uid="{00000000-0005-0000-0000-0000D5A90000}"/>
    <cellStyle name="Normal 39 4 4 2 2 2 4" xfId="43492" xr:uid="{00000000-0005-0000-0000-0000D6A90000}"/>
    <cellStyle name="Normal 39 4 4 2 2 2 5" xfId="43493" xr:uid="{00000000-0005-0000-0000-0000D7A90000}"/>
    <cellStyle name="Normal 39 4 4 2 2 2 6" xfId="43494" xr:uid="{00000000-0005-0000-0000-0000D8A90000}"/>
    <cellStyle name="Normal 39 4 4 2 2 3" xfId="43495" xr:uid="{00000000-0005-0000-0000-0000D9A90000}"/>
    <cellStyle name="Normal 39 4 4 2 2 4" xfId="43496" xr:uid="{00000000-0005-0000-0000-0000DAA90000}"/>
    <cellStyle name="Normal 39 4 4 2 2 5" xfId="43497" xr:uid="{00000000-0005-0000-0000-0000DBA90000}"/>
    <cellStyle name="Normal 39 4 4 2 2 6" xfId="43498" xr:uid="{00000000-0005-0000-0000-0000DCA90000}"/>
    <cellStyle name="Normal 39 4 4 2 2 7" xfId="43499" xr:uid="{00000000-0005-0000-0000-0000DDA90000}"/>
    <cellStyle name="Normal 39 4 4 2 3" xfId="43500" xr:uid="{00000000-0005-0000-0000-0000DEA90000}"/>
    <cellStyle name="Normal 39 4 4 2 3 2" xfId="43501" xr:uid="{00000000-0005-0000-0000-0000DFA90000}"/>
    <cellStyle name="Normal 39 4 4 2 3 3" xfId="43502" xr:uid="{00000000-0005-0000-0000-0000E0A90000}"/>
    <cellStyle name="Normal 39 4 4 2 3 4" xfId="43503" xr:uid="{00000000-0005-0000-0000-0000E1A90000}"/>
    <cellStyle name="Normal 39 4 4 2 3 5" xfId="43504" xr:uid="{00000000-0005-0000-0000-0000E2A90000}"/>
    <cellStyle name="Normal 39 4 4 2 3 6" xfId="43505" xr:uid="{00000000-0005-0000-0000-0000E3A90000}"/>
    <cellStyle name="Normal 39 4 4 2 4" xfId="43506" xr:uid="{00000000-0005-0000-0000-0000E4A90000}"/>
    <cellStyle name="Normal 39 4 4 2 5" xfId="43507" xr:uid="{00000000-0005-0000-0000-0000E5A90000}"/>
    <cellStyle name="Normal 39 4 4 2 6" xfId="43508" xr:uid="{00000000-0005-0000-0000-0000E6A90000}"/>
    <cellStyle name="Normal 39 4 4 2 7" xfId="43509" xr:uid="{00000000-0005-0000-0000-0000E7A90000}"/>
    <cellStyle name="Normal 39 4 4 2 8" xfId="43510" xr:uid="{00000000-0005-0000-0000-0000E8A90000}"/>
    <cellStyle name="Normal 39 4 4 3" xfId="43511" xr:uid="{00000000-0005-0000-0000-0000E9A90000}"/>
    <cellStyle name="Normal 39 4 4 3 2" xfId="43512" xr:uid="{00000000-0005-0000-0000-0000EAA90000}"/>
    <cellStyle name="Normal 39 4 4 3 2 2" xfId="43513" xr:uid="{00000000-0005-0000-0000-0000EBA90000}"/>
    <cellStyle name="Normal 39 4 4 3 2 3" xfId="43514" xr:uid="{00000000-0005-0000-0000-0000ECA90000}"/>
    <cellStyle name="Normal 39 4 4 3 2 4" xfId="43515" xr:uid="{00000000-0005-0000-0000-0000EDA90000}"/>
    <cellStyle name="Normal 39 4 4 3 2 5" xfId="43516" xr:uid="{00000000-0005-0000-0000-0000EEA90000}"/>
    <cellStyle name="Normal 39 4 4 3 2 6" xfId="43517" xr:uid="{00000000-0005-0000-0000-0000EFA90000}"/>
    <cellStyle name="Normal 39 4 4 3 3" xfId="43518" xr:uid="{00000000-0005-0000-0000-0000F0A90000}"/>
    <cellStyle name="Normal 39 4 4 3 4" xfId="43519" xr:uid="{00000000-0005-0000-0000-0000F1A90000}"/>
    <cellStyle name="Normal 39 4 4 3 5" xfId="43520" xr:uid="{00000000-0005-0000-0000-0000F2A90000}"/>
    <cellStyle name="Normal 39 4 4 3 6" xfId="43521" xr:uid="{00000000-0005-0000-0000-0000F3A90000}"/>
    <cellStyle name="Normal 39 4 4 3 7" xfId="43522" xr:uid="{00000000-0005-0000-0000-0000F4A90000}"/>
    <cellStyle name="Normal 39 4 4 4" xfId="43523" xr:uid="{00000000-0005-0000-0000-0000F5A90000}"/>
    <cellStyle name="Normal 39 4 4 4 2" xfId="43524" xr:uid="{00000000-0005-0000-0000-0000F6A90000}"/>
    <cellStyle name="Normal 39 4 4 4 3" xfId="43525" xr:uid="{00000000-0005-0000-0000-0000F7A90000}"/>
    <cellStyle name="Normal 39 4 4 4 4" xfId="43526" xr:uid="{00000000-0005-0000-0000-0000F8A90000}"/>
    <cellStyle name="Normal 39 4 4 4 5" xfId="43527" xr:uid="{00000000-0005-0000-0000-0000F9A90000}"/>
    <cellStyle name="Normal 39 4 4 4 6" xfId="43528" xr:uid="{00000000-0005-0000-0000-0000FAA90000}"/>
    <cellStyle name="Normal 39 4 4 5" xfId="43529" xr:uid="{00000000-0005-0000-0000-0000FBA90000}"/>
    <cellStyle name="Normal 39 4 4 6" xfId="43530" xr:uid="{00000000-0005-0000-0000-0000FCA90000}"/>
    <cellStyle name="Normal 39 4 4 7" xfId="43531" xr:uid="{00000000-0005-0000-0000-0000FDA90000}"/>
    <cellStyle name="Normal 39 4 4 8" xfId="43532" xr:uid="{00000000-0005-0000-0000-0000FEA90000}"/>
    <cellStyle name="Normal 39 4 4 9" xfId="43533" xr:uid="{00000000-0005-0000-0000-0000FFA90000}"/>
    <cellStyle name="Normal 39 4 5" xfId="43534" xr:uid="{00000000-0005-0000-0000-000000AA0000}"/>
    <cellStyle name="Normal 39 4 5 2" xfId="43535" xr:uid="{00000000-0005-0000-0000-000001AA0000}"/>
    <cellStyle name="Normal 39 4 5 2 2" xfId="43536" xr:uid="{00000000-0005-0000-0000-000002AA0000}"/>
    <cellStyle name="Normal 39 4 5 2 2 2" xfId="43537" xr:uid="{00000000-0005-0000-0000-000003AA0000}"/>
    <cellStyle name="Normal 39 4 5 2 2 2 2" xfId="43538" xr:uid="{00000000-0005-0000-0000-000004AA0000}"/>
    <cellStyle name="Normal 39 4 5 2 2 2 3" xfId="43539" xr:uid="{00000000-0005-0000-0000-000005AA0000}"/>
    <cellStyle name="Normal 39 4 5 2 2 2 4" xfId="43540" xr:uid="{00000000-0005-0000-0000-000006AA0000}"/>
    <cellStyle name="Normal 39 4 5 2 2 2 5" xfId="43541" xr:uid="{00000000-0005-0000-0000-000007AA0000}"/>
    <cellStyle name="Normal 39 4 5 2 2 2 6" xfId="43542" xr:uid="{00000000-0005-0000-0000-000008AA0000}"/>
    <cellStyle name="Normal 39 4 5 2 2 3" xfId="43543" xr:uid="{00000000-0005-0000-0000-000009AA0000}"/>
    <cellStyle name="Normal 39 4 5 2 2 4" xfId="43544" xr:uid="{00000000-0005-0000-0000-00000AAA0000}"/>
    <cellStyle name="Normal 39 4 5 2 2 5" xfId="43545" xr:uid="{00000000-0005-0000-0000-00000BAA0000}"/>
    <cellStyle name="Normal 39 4 5 2 2 6" xfId="43546" xr:uid="{00000000-0005-0000-0000-00000CAA0000}"/>
    <cellStyle name="Normal 39 4 5 2 2 7" xfId="43547" xr:uid="{00000000-0005-0000-0000-00000DAA0000}"/>
    <cellStyle name="Normal 39 4 5 2 3" xfId="43548" xr:uid="{00000000-0005-0000-0000-00000EAA0000}"/>
    <cellStyle name="Normal 39 4 5 2 3 2" xfId="43549" xr:uid="{00000000-0005-0000-0000-00000FAA0000}"/>
    <cellStyle name="Normal 39 4 5 2 3 3" xfId="43550" xr:uid="{00000000-0005-0000-0000-000010AA0000}"/>
    <cellStyle name="Normal 39 4 5 2 3 4" xfId="43551" xr:uid="{00000000-0005-0000-0000-000011AA0000}"/>
    <cellStyle name="Normal 39 4 5 2 3 5" xfId="43552" xr:uid="{00000000-0005-0000-0000-000012AA0000}"/>
    <cellStyle name="Normal 39 4 5 2 3 6" xfId="43553" xr:uid="{00000000-0005-0000-0000-000013AA0000}"/>
    <cellStyle name="Normal 39 4 5 2 4" xfId="43554" xr:uid="{00000000-0005-0000-0000-000014AA0000}"/>
    <cellStyle name="Normal 39 4 5 2 5" xfId="43555" xr:uid="{00000000-0005-0000-0000-000015AA0000}"/>
    <cellStyle name="Normal 39 4 5 2 6" xfId="43556" xr:uid="{00000000-0005-0000-0000-000016AA0000}"/>
    <cellStyle name="Normal 39 4 5 2 7" xfId="43557" xr:uid="{00000000-0005-0000-0000-000017AA0000}"/>
    <cellStyle name="Normal 39 4 5 2 8" xfId="43558" xr:uid="{00000000-0005-0000-0000-000018AA0000}"/>
    <cellStyle name="Normal 39 4 5 3" xfId="43559" xr:uid="{00000000-0005-0000-0000-000019AA0000}"/>
    <cellStyle name="Normal 39 4 5 3 2" xfId="43560" xr:uid="{00000000-0005-0000-0000-00001AAA0000}"/>
    <cellStyle name="Normal 39 4 5 3 2 2" xfId="43561" xr:uid="{00000000-0005-0000-0000-00001BAA0000}"/>
    <cellStyle name="Normal 39 4 5 3 2 3" xfId="43562" xr:uid="{00000000-0005-0000-0000-00001CAA0000}"/>
    <cellStyle name="Normal 39 4 5 3 2 4" xfId="43563" xr:uid="{00000000-0005-0000-0000-00001DAA0000}"/>
    <cellStyle name="Normal 39 4 5 3 2 5" xfId="43564" xr:uid="{00000000-0005-0000-0000-00001EAA0000}"/>
    <cellStyle name="Normal 39 4 5 3 2 6" xfId="43565" xr:uid="{00000000-0005-0000-0000-00001FAA0000}"/>
    <cellStyle name="Normal 39 4 5 3 3" xfId="43566" xr:uid="{00000000-0005-0000-0000-000020AA0000}"/>
    <cellStyle name="Normal 39 4 5 3 4" xfId="43567" xr:uid="{00000000-0005-0000-0000-000021AA0000}"/>
    <cellStyle name="Normal 39 4 5 3 5" xfId="43568" xr:uid="{00000000-0005-0000-0000-000022AA0000}"/>
    <cellStyle name="Normal 39 4 5 3 6" xfId="43569" xr:uid="{00000000-0005-0000-0000-000023AA0000}"/>
    <cellStyle name="Normal 39 4 5 3 7" xfId="43570" xr:uid="{00000000-0005-0000-0000-000024AA0000}"/>
    <cellStyle name="Normal 39 4 5 4" xfId="43571" xr:uid="{00000000-0005-0000-0000-000025AA0000}"/>
    <cellStyle name="Normal 39 4 5 4 2" xfId="43572" xr:uid="{00000000-0005-0000-0000-000026AA0000}"/>
    <cellStyle name="Normal 39 4 5 4 3" xfId="43573" xr:uid="{00000000-0005-0000-0000-000027AA0000}"/>
    <cellStyle name="Normal 39 4 5 4 4" xfId="43574" xr:uid="{00000000-0005-0000-0000-000028AA0000}"/>
    <cellStyle name="Normal 39 4 5 4 5" xfId="43575" xr:uid="{00000000-0005-0000-0000-000029AA0000}"/>
    <cellStyle name="Normal 39 4 5 4 6" xfId="43576" xr:uid="{00000000-0005-0000-0000-00002AAA0000}"/>
    <cellStyle name="Normal 39 4 5 5" xfId="43577" xr:uid="{00000000-0005-0000-0000-00002BAA0000}"/>
    <cellStyle name="Normal 39 4 5 6" xfId="43578" xr:uid="{00000000-0005-0000-0000-00002CAA0000}"/>
    <cellStyle name="Normal 39 4 5 7" xfId="43579" xr:uid="{00000000-0005-0000-0000-00002DAA0000}"/>
    <cellStyle name="Normal 39 4 5 8" xfId="43580" xr:uid="{00000000-0005-0000-0000-00002EAA0000}"/>
    <cellStyle name="Normal 39 4 5 9" xfId="43581" xr:uid="{00000000-0005-0000-0000-00002FAA0000}"/>
    <cellStyle name="Normal 39 4 6" xfId="43582" xr:uid="{00000000-0005-0000-0000-000030AA0000}"/>
    <cellStyle name="Normal 39 4 6 2" xfId="43583" xr:uid="{00000000-0005-0000-0000-000031AA0000}"/>
    <cellStyle name="Normal 39 4 6 2 2" xfId="43584" xr:uid="{00000000-0005-0000-0000-000032AA0000}"/>
    <cellStyle name="Normal 39 4 6 2 2 2" xfId="43585" xr:uid="{00000000-0005-0000-0000-000033AA0000}"/>
    <cellStyle name="Normal 39 4 6 2 2 2 2" xfId="43586" xr:uid="{00000000-0005-0000-0000-000034AA0000}"/>
    <cellStyle name="Normal 39 4 6 2 2 2 3" xfId="43587" xr:uid="{00000000-0005-0000-0000-000035AA0000}"/>
    <cellStyle name="Normal 39 4 6 2 2 2 4" xfId="43588" xr:uid="{00000000-0005-0000-0000-000036AA0000}"/>
    <cellStyle name="Normal 39 4 6 2 2 2 5" xfId="43589" xr:uid="{00000000-0005-0000-0000-000037AA0000}"/>
    <cellStyle name="Normal 39 4 6 2 2 2 6" xfId="43590" xr:uid="{00000000-0005-0000-0000-000038AA0000}"/>
    <cellStyle name="Normal 39 4 6 2 2 3" xfId="43591" xr:uid="{00000000-0005-0000-0000-000039AA0000}"/>
    <cellStyle name="Normal 39 4 6 2 2 4" xfId="43592" xr:uid="{00000000-0005-0000-0000-00003AAA0000}"/>
    <cellStyle name="Normal 39 4 6 2 2 5" xfId="43593" xr:uid="{00000000-0005-0000-0000-00003BAA0000}"/>
    <cellStyle name="Normal 39 4 6 2 2 6" xfId="43594" xr:uid="{00000000-0005-0000-0000-00003CAA0000}"/>
    <cellStyle name="Normal 39 4 6 2 2 7" xfId="43595" xr:uid="{00000000-0005-0000-0000-00003DAA0000}"/>
    <cellStyle name="Normal 39 4 6 2 3" xfId="43596" xr:uid="{00000000-0005-0000-0000-00003EAA0000}"/>
    <cellStyle name="Normal 39 4 6 2 3 2" xfId="43597" xr:uid="{00000000-0005-0000-0000-00003FAA0000}"/>
    <cellStyle name="Normal 39 4 6 2 3 3" xfId="43598" xr:uid="{00000000-0005-0000-0000-000040AA0000}"/>
    <cellStyle name="Normal 39 4 6 2 3 4" xfId="43599" xr:uid="{00000000-0005-0000-0000-000041AA0000}"/>
    <cellStyle name="Normal 39 4 6 2 3 5" xfId="43600" xr:uid="{00000000-0005-0000-0000-000042AA0000}"/>
    <cellStyle name="Normal 39 4 6 2 3 6" xfId="43601" xr:uid="{00000000-0005-0000-0000-000043AA0000}"/>
    <cellStyle name="Normal 39 4 6 2 4" xfId="43602" xr:uid="{00000000-0005-0000-0000-000044AA0000}"/>
    <cellStyle name="Normal 39 4 6 2 5" xfId="43603" xr:uid="{00000000-0005-0000-0000-000045AA0000}"/>
    <cellStyle name="Normal 39 4 6 2 6" xfId="43604" xr:uid="{00000000-0005-0000-0000-000046AA0000}"/>
    <cellStyle name="Normal 39 4 6 2 7" xfId="43605" xr:uid="{00000000-0005-0000-0000-000047AA0000}"/>
    <cellStyle name="Normal 39 4 6 2 8" xfId="43606" xr:uid="{00000000-0005-0000-0000-000048AA0000}"/>
    <cellStyle name="Normal 39 4 6 3" xfId="43607" xr:uid="{00000000-0005-0000-0000-000049AA0000}"/>
    <cellStyle name="Normal 39 4 6 3 2" xfId="43608" xr:uid="{00000000-0005-0000-0000-00004AAA0000}"/>
    <cellStyle name="Normal 39 4 6 3 2 2" xfId="43609" xr:uid="{00000000-0005-0000-0000-00004BAA0000}"/>
    <cellStyle name="Normal 39 4 6 3 2 3" xfId="43610" xr:uid="{00000000-0005-0000-0000-00004CAA0000}"/>
    <cellStyle name="Normal 39 4 6 3 2 4" xfId="43611" xr:uid="{00000000-0005-0000-0000-00004DAA0000}"/>
    <cellStyle name="Normal 39 4 6 3 2 5" xfId="43612" xr:uid="{00000000-0005-0000-0000-00004EAA0000}"/>
    <cellStyle name="Normal 39 4 6 3 2 6" xfId="43613" xr:uid="{00000000-0005-0000-0000-00004FAA0000}"/>
    <cellStyle name="Normal 39 4 6 3 3" xfId="43614" xr:uid="{00000000-0005-0000-0000-000050AA0000}"/>
    <cellStyle name="Normal 39 4 6 3 4" xfId="43615" xr:uid="{00000000-0005-0000-0000-000051AA0000}"/>
    <cellStyle name="Normal 39 4 6 3 5" xfId="43616" xr:uid="{00000000-0005-0000-0000-000052AA0000}"/>
    <cellStyle name="Normal 39 4 6 3 6" xfId="43617" xr:uid="{00000000-0005-0000-0000-000053AA0000}"/>
    <cellStyle name="Normal 39 4 6 3 7" xfId="43618" xr:uid="{00000000-0005-0000-0000-000054AA0000}"/>
    <cellStyle name="Normal 39 4 6 4" xfId="43619" xr:uid="{00000000-0005-0000-0000-000055AA0000}"/>
    <cellStyle name="Normal 39 4 6 4 2" xfId="43620" xr:uid="{00000000-0005-0000-0000-000056AA0000}"/>
    <cellStyle name="Normal 39 4 6 4 3" xfId="43621" xr:uid="{00000000-0005-0000-0000-000057AA0000}"/>
    <cellStyle name="Normal 39 4 6 4 4" xfId="43622" xr:uid="{00000000-0005-0000-0000-000058AA0000}"/>
    <cellStyle name="Normal 39 4 6 4 5" xfId="43623" xr:uid="{00000000-0005-0000-0000-000059AA0000}"/>
    <cellStyle name="Normal 39 4 6 4 6" xfId="43624" xr:uid="{00000000-0005-0000-0000-00005AAA0000}"/>
    <cellStyle name="Normal 39 4 6 5" xfId="43625" xr:uid="{00000000-0005-0000-0000-00005BAA0000}"/>
    <cellStyle name="Normal 39 4 6 6" xfId="43626" xr:uid="{00000000-0005-0000-0000-00005CAA0000}"/>
    <cellStyle name="Normal 39 4 6 7" xfId="43627" xr:uid="{00000000-0005-0000-0000-00005DAA0000}"/>
    <cellStyle name="Normal 39 4 6 8" xfId="43628" xr:uid="{00000000-0005-0000-0000-00005EAA0000}"/>
    <cellStyle name="Normal 39 4 6 9" xfId="43629" xr:uid="{00000000-0005-0000-0000-00005FAA0000}"/>
    <cellStyle name="Normal 39 4 7" xfId="43630" xr:uid="{00000000-0005-0000-0000-000060AA0000}"/>
    <cellStyle name="Normal 39 4 7 2" xfId="43631" xr:uid="{00000000-0005-0000-0000-000061AA0000}"/>
    <cellStyle name="Normal 39 4 7 2 2" xfId="43632" xr:uid="{00000000-0005-0000-0000-000062AA0000}"/>
    <cellStyle name="Normal 39 4 7 2 2 2" xfId="43633" xr:uid="{00000000-0005-0000-0000-000063AA0000}"/>
    <cellStyle name="Normal 39 4 7 2 2 2 2" xfId="43634" xr:uid="{00000000-0005-0000-0000-000064AA0000}"/>
    <cellStyle name="Normal 39 4 7 2 2 2 3" xfId="43635" xr:uid="{00000000-0005-0000-0000-000065AA0000}"/>
    <cellStyle name="Normal 39 4 7 2 2 2 4" xfId="43636" xr:uid="{00000000-0005-0000-0000-000066AA0000}"/>
    <cellStyle name="Normal 39 4 7 2 2 2 5" xfId="43637" xr:uid="{00000000-0005-0000-0000-000067AA0000}"/>
    <cellStyle name="Normal 39 4 7 2 2 2 6" xfId="43638" xr:uid="{00000000-0005-0000-0000-000068AA0000}"/>
    <cellStyle name="Normal 39 4 7 2 2 3" xfId="43639" xr:uid="{00000000-0005-0000-0000-000069AA0000}"/>
    <cellStyle name="Normal 39 4 7 2 2 4" xfId="43640" xr:uid="{00000000-0005-0000-0000-00006AAA0000}"/>
    <cellStyle name="Normal 39 4 7 2 2 5" xfId="43641" xr:uid="{00000000-0005-0000-0000-00006BAA0000}"/>
    <cellStyle name="Normal 39 4 7 2 2 6" xfId="43642" xr:uid="{00000000-0005-0000-0000-00006CAA0000}"/>
    <cellStyle name="Normal 39 4 7 2 2 7" xfId="43643" xr:uid="{00000000-0005-0000-0000-00006DAA0000}"/>
    <cellStyle name="Normal 39 4 7 2 3" xfId="43644" xr:uid="{00000000-0005-0000-0000-00006EAA0000}"/>
    <cellStyle name="Normal 39 4 7 2 3 2" xfId="43645" xr:uid="{00000000-0005-0000-0000-00006FAA0000}"/>
    <cellStyle name="Normal 39 4 7 2 3 3" xfId="43646" xr:uid="{00000000-0005-0000-0000-000070AA0000}"/>
    <cellStyle name="Normal 39 4 7 2 3 4" xfId="43647" xr:uid="{00000000-0005-0000-0000-000071AA0000}"/>
    <cellStyle name="Normal 39 4 7 2 3 5" xfId="43648" xr:uid="{00000000-0005-0000-0000-000072AA0000}"/>
    <cellStyle name="Normal 39 4 7 2 3 6" xfId="43649" xr:uid="{00000000-0005-0000-0000-000073AA0000}"/>
    <cellStyle name="Normal 39 4 7 2 4" xfId="43650" xr:uid="{00000000-0005-0000-0000-000074AA0000}"/>
    <cellStyle name="Normal 39 4 7 2 5" xfId="43651" xr:uid="{00000000-0005-0000-0000-000075AA0000}"/>
    <cellStyle name="Normal 39 4 7 2 6" xfId="43652" xr:uid="{00000000-0005-0000-0000-000076AA0000}"/>
    <cellStyle name="Normal 39 4 7 2 7" xfId="43653" xr:uid="{00000000-0005-0000-0000-000077AA0000}"/>
    <cellStyle name="Normal 39 4 7 2 8" xfId="43654" xr:uid="{00000000-0005-0000-0000-000078AA0000}"/>
    <cellStyle name="Normal 39 4 7 3" xfId="43655" xr:uid="{00000000-0005-0000-0000-000079AA0000}"/>
    <cellStyle name="Normal 39 4 7 3 2" xfId="43656" xr:uid="{00000000-0005-0000-0000-00007AAA0000}"/>
    <cellStyle name="Normal 39 4 7 3 2 2" xfId="43657" xr:uid="{00000000-0005-0000-0000-00007BAA0000}"/>
    <cellStyle name="Normal 39 4 7 3 2 3" xfId="43658" xr:uid="{00000000-0005-0000-0000-00007CAA0000}"/>
    <cellStyle name="Normal 39 4 7 3 2 4" xfId="43659" xr:uid="{00000000-0005-0000-0000-00007DAA0000}"/>
    <cellStyle name="Normal 39 4 7 3 2 5" xfId="43660" xr:uid="{00000000-0005-0000-0000-00007EAA0000}"/>
    <cellStyle name="Normal 39 4 7 3 2 6" xfId="43661" xr:uid="{00000000-0005-0000-0000-00007FAA0000}"/>
    <cellStyle name="Normal 39 4 7 3 3" xfId="43662" xr:uid="{00000000-0005-0000-0000-000080AA0000}"/>
    <cellStyle name="Normal 39 4 7 3 4" xfId="43663" xr:uid="{00000000-0005-0000-0000-000081AA0000}"/>
    <cellStyle name="Normal 39 4 7 3 5" xfId="43664" xr:uid="{00000000-0005-0000-0000-000082AA0000}"/>
    <cellStyle name="Normal 39 4 7 3 6" xfId="43665" xr:uid="{00000000-0005-0000-0000-000083AA0000}"/>
    <cellStyle name="Normal 39 4 7 3 7" xfId="43666" xr:uid="{00000000-0005-0000-0000-000084AA0000}"/>
    <cellStyle name="Normal 39 4 7 4" xfId="43667" xr:uid="{00000000-0005-0000-0000-000085AA0000}"/>
    <cellStyle name="Normal 39 4 7 4 2" xfId="43668" xr:uid="{00000000-0005-0000-0000-000086AA0000}"/>
    <cellStyle name="Normal 39 4 7 4 3" xfId="43669" xr:uid="{00000000-0005-0000-0000-000087AA0000}"/>
    <cellStyle name="Normal 39 4 7 4 4" xfId="43670" xr:uid="{00000000-0005-0000-0000-000088AA0000}"/>
    <cellStyle name="Normal 39 4 7 4 5" xfId="43671" xr:uid="{00000000-0005-0000-0000-000089AA0000}"/>
    <cellStyle name="Normal 39 4 7 4 6" xfId="43672" xr:uid="{00000000-0005-0000-0000-00008AAA0000}"/>
    <cellStyle name="Normal 39 4 7 5" xfId="43673" xr:uid="{00000000-0005-0000-0000-00008BAA0000}"/>
    <cellStyle name="Normal 39 4 7 6" xfId="43674" xr:uid="{00000000-0005-0000-0000-00008CAA0000}"/>
    <cellStyle name="Normal 39 4 7 7" xfId="43675" xr:uid="{00000000-0005-0000-0000-00008DAA0000}"/>
    <cellStyle name="Normal 39 4 7 8" xfId="43676" xr:uid="{00000000-0005-0000-0000-00008EAA0000}"/>
    <cellStyle name="Normal 39 4 7 9" xfId="43677" xr:uid="{00000000-0005-0000-0000-00008FAA0000}"/>
    <cellStyle name="Normal 39 4 8" xfId="43678" xr:uid="{00000000-0005-0000-0000-000090AA0000}"/>
    <cellStyle name="Normal 39 4 8 2" xfId="43679" xr:uid="{00000000-0005-0000-0000-000091AA0000}"/>
    <cellStyle name="Normal 39 4 8 2 2" xfId="43680" xr:uid="{00000000-0005-0000-0000-000092AA0000}"/>
    <cellStyle name="Normal 39 4 8 2 2 2" xfId="43681" xr:uid="{00000000-0005-0000-0000-000093AA0000}"/>
    <cellStyle name="Normal 39 4 8 2 2 3" xfId="43682" xr:uid="{00000000-0005-0000-0000-000094AA0000}"/>
    <cellStyle name="Normal 39 4 8 2 2 4" xfId="43683" xr:uid="{00000000-0005-0000-0000-000095AA0000}"/>
    <cellStyle name="Normal 39 4 8 2 2 5" xfId="43684" xr:uid="{00000000-0005-0000-0000-000096AA0000}"/>
    <cellStyle name="Normal 39 4 8 2 2 6" xfId="43685" xr:uid="{00000000-0005-0000-0000-000097AA0000}"/>
    <cellStyle name="Normal 39 4 8 2 3" xfId="43686" xr:uid="{00000000-0005-0000-0000-000098AA0000}"/>
    <cellStyle name="Normal 39 4 8 2 4" xfId="43687" xr:uid="{00000000-0005-0000-0000-000099AA0000}"/>
    <cellStyle name="Normal 39 4 8 2 5" xfId="43688" xr:uid="{00000000-0005-0000-0000-00009AAA0000}"/>
    <cellStyle name="Normal 39 4 8 2 6" xfId="43689" xr:uid="{00000000-0005-0000-0000-00009BAA0000}"/>
    <cellStyle name="Normal 39 4 8 2 7" xfId="43690" xr:uid="{00000000-0005-0000-0000-00009CAA0000}"/>
    <cellStyle name="Normal 39 4 8 3" xfId="43691" xr:uid="{00000000-0005-0000-0000-00009DAA0000}"/>
    <cellStyle name="Normal 39 4 8 3 2" xfId="43692" xr:uid="{00000000-0005-0000-0000-00009EAA0000}"/>
    <cellStyle name="Normal 39 4 8 3 3" xfId="43693" xr:uid="{00000000-0005-0000-0000-00009FAA0000}"/>
    <cellStyle name="Normal 39 4 8 3 4" xfId="43694" xr:uid="{00000000-0005-0000-0000-0000A0AA0000}"/>
    <cellStyle name="Normal 39 4 8 3 5" xfId="43695" xr:uid="{00000000-0005-0000-0000-0000A1AA0000}"/>
    <cellStyle name="Normal 39 4 8 3 6" xfId="43696" xr:uid="{00000000-0005-0000-0000-0000A2AA0000}"/>
    <cellStyle name="Normal 39 4 8 4" xfId="43697" xr:uid="{00000000-0005-0000-0000-0000A3AA0000}"/>
    <cellStyle name="Normal 39 4 8 5" xfId="43698" xr:uid="{00000000-0005-0000-0000-0000A4AA0000}"/>
    <cellStyle name="Normal 39 4 8 6" xfId="43699" xr:uid="{00000000-0005-0000-0000-0000A5AA0000}"/>
    <cellStyle name="Normal 39 4 8 7" xfId="43700" xr:uid="{00000000-0005-0000-0000-0000A6AA0000}"/>
    <cellStyle name="Normal 39 4 8 8" xfId="43701" xr:uid="{00000000-0005-0000-0000-0000A7AA0000}"/>
    <cellStyle name="Normal 39 4 9" xfId="43702" xr:uid="{00000000-0005-0000-0000-0000A8AA0000}"/>
    <cellStyle name="Normal 39 4 9 2" xfId="43703" xr:uid="{00000000-0005-0000-0000-0000A9AA0000}"/>
    <cellStyle name="Normal 39 4 9 2 2" xfId="43704" xr:uid="{00000000-0005-0000-0000-0000AAAA0000}"/>
    <cellStyle name="Normal 39 4 9 2 3" xfId="43705" xr:uid="{00000000-0005-0000-0000-0000ABAA0000}"/>
    <cellStyle name="Normal 39 4 9 2 4" xfId="43706" xr:uid="{00000000-0005-0000-0000-0000ACAA0000}"/>
    <cellStyle name="Normal 39 4 9 2 5" xfId="43707" xr:uid="{00000000-0005-0000-0000-0000ADAA0000}"/>
    <cellStyle name="Normal 39 4 9 2 6" xfId="43708" xr:uid="{00000000-0005-0000-0000-0000AEAA0000}"/>
    <cellStyle name="Normal 39 4 9 3" xfId="43709" xr:uid="{00000000-0005-0000-0000-0000AFAA0000}"/>
    <cellStyle name="Normal 39 4 9 4" xfId="43710" xr:uid="{00000000-0005-0000-0000-0000B0AA0000}"/>
    <cellStyle name="Normal 39 4 9 5" xfId="43711" xr:uid="{00000000-0005-0000-0000-0000B1AA0000}"/>
    <cellStyle name="Normal 39 4 9 6" xfId="43712" xr:uid="{00000000-0005-0000-0000-0000B2AA0000}"/>
    <cellStyle name="Normal 39 4 9 7" xfId="43713" xr:uid="{00000000-0005-0000-0000-0000B3AA0000}"/>
    <cellStyle name="Normal 39 5" xfId="43714" xr:uid="{00000000-0005-0000-0000-0000B4AA0000}"/>
    <cellStyle name="Normal 39 5 10" xfId="43715" xr:uid="{00000000-0005-0000-0000-0000B5AA0000}"/>
    <cellStyle name="Normal 39 5 11" xfId="43716" xr:uid="{00000000-0005-0000-0000-0000B6AA0000}"/>
    <cellStyle name="Normal 39 5 12" xfId="43717" xr:uid="{00000000-0005-0000-0000-0000B7AA0000}"/>
    <cellStyle name="Normal 39 5 13" xfId="43718" xr:uid="{00000000-0005-0000-0000-0000B8AA0000}"/>
    <cellStyle name="Normal 39 5 14" xfId="43719" xr:uid="{00000000-0005-0000-0000-0000B9AA0000}"/>
    <cellStyle name="Normal 39 5 2" xfId="43720" xr:uid="{00000000-0005-0000-0000-0000BAAA0000}"/>
    <cellStyle name="Normal 39 5 2 2" xfId="43721" xr:uid="{00000000-0005-0000-0000-0000BBAA0000}"/>
    <cellStyle name="Normal 39 5 2 2 2" xfId="43722" xr:uid="{00000000-0005-0000-0000-0000BCAA0000}"/>
    <cellStyle name="Normal 39 5 2 2 2 2" xfId="43723" xr:uid="{00000000-0005-0000-0000-0000BDAA0000}"/>
    <cellStyle name="Normal 39 5 2 2 2 2 2" xfId="43724" xr:uid="{00000000-0005-0000-0000-0000BEAA0000}"/>
    <cellStyle name="Normal 39 5 2 2 2 2 3" xfId="43725" xr:uid="{00000000-0005-0000-0000-0000BFAA0000}"/>
    <cellStyle name="Normal 39 5 2 2 2 2 4" xfId="43726" xr:uid="{00000000-0005-0000-0000-0000C0AA0000}"/>
    <cellStyle name="Normal 39 5 2 2 2 2 5" xfId="43727" xr:uid="{00000000-0005-0000-0000-0000C1AA0000}"/>
    <cellStyle name="Normal 39 5 2 2 2 2 6" xfId="43728" xr:uid="{00000000-0005-0000-0000-0000C2AA0000}"/>
    <cellStyle name="Normal 39 5 2 2 2 3" xfId="43729" xr:uid="{00000000-0005-0000-0000-0000C3AA0000}"/>
    <cellStyle name="Normal 39 5 2 2 2 4" xfId="43730" xr:uid="{00000000-0005-0000-0000-0000C4AA0000}"/>
    <cellStyle name="Normal 39 5 2 2 2 5" xfId="43731" xr:uid="{00000000-0005-0000-0000-0000C5AA0000}"/>
    <cellStyle name="Normal 39 5 2 2 2 6" xfId="43732" xr:uid="{00000000-0005-0000-0000-0000C6AA0000}"/>
    <cellStyle name="Normal 39 5 2 2 2 7" xfId="43733" xr:uid="{00000000-0005-0000-0000-0000C7AA0000}"/>
    <cellStyle name="Normal 39 5 2 2 3" xfId="43734" xr:uid="{00000000-0005-0000-0000-0000C8AA0000}"/>
    <cellStyle name="Normal 39 5 2 2 3 2" xfId="43735" xr:uid="{00000000-0005-0000-0000-0000C9AA0000}"/>
    <cellStyle name="Normal 39 5 2 2 3 3" xfId="43736" xr:uid="{00000000-0005-0000-0000-0000CAAA0000}"/>
    <cellStyle name="Normal 39 5 2 2 3 4" xfId="43737" xr:uid="{00000000-0005-0000-0000-0000CBAA0000}"/>
    <cellStyle name="Normal 39 5 2 2 3 5" xfId="43738" xr:uid="{00000000-0005-0000-0000-0000CCAA0000}"/>
    <cellStyle name="Normal 39 5 2 2 3 6" xfId="43739" xr:uid="{00000000-0005-0000-0000-0000CDAA0000}"/>
    <cellStyle name="Normal 39 5 2 2 4" xfId="43740" xr:uid="{00000000-0005-0000-0000-0000CEAA0000}"/>
    <cellStyle name="Normal 39 5 2 2 5" xfId="43741" xr:uid="{00000000-0005-0000-0000-0000CFAA0000}"/>
    <cellStyle name="Normal 39 5 2 2 6" xfId="43742" xr:uid="{00000000-0005-0000-0000-0000D0AA0000}"/>
    <cellStyle name="Normal 39 5 2 2 7" xfId="43743" xr:uid="{00000000-0005-0000-0000-0000D1AA0000}"/>
    <cellStyle name="Normal 39 5 2 2 8" xfId="43744" xr:uid="{00000000-0005-0000-0000-0000D2AA0000}"/>
    <cellStyle name="Normal 39 5 2 3" xfId="43745" xr:uid="{00000000-0005-0000-0000-0000D3AA0000}"/>
    <cellStyle name="Normal 39 5 2 3 2" xfId="43746" xr:uid="{00000000-0005-0000-0000-0000D4AA0000}"/>
    <cellStyle name="Normal 39 5 2 3 2 2" xfId="43747" xr:uid="{00000000-0005-0000-0000-0000D5AA0000}"/>
    <cellStyle name="Normal 39 5 2 3 2 3" xfId="43748" xr:uid="{00000000-0005-0000-0000-0000D6AA0000}"/>
    <cellStyle name="Normal 39 5 2 3 2 4" xfId="43749" xr:uid="{00000000-0005-0000-0000-0000D7AA0000}"/>
    <cellStyle name="Normal 39 5 2 3 2 5" xfId="43750" xr:uid="{00000000-0005-0000-0000-0000D8AA0000}"/>
    <cellStyle name="Normal 39 5 2 3 2 6" xfId="43751" xr:uid="{00000000-0005-0000-0000-0000D9AA0000}"/>
    <cellStyle name="Normal 39 5 2 3 3" xfId="43752" xr:uid="{00000000-0005-0000-0000-0000DAAA0000}"/>
    <cellStyle name="Normal 39 5 2 3 4" xfId="43753" xr:uid="{00000000-0005-0000-0000-0000DBAA0000}"/>
    <cellStyle name="Normal 39 5 2 3 5" xfId="43754" xr:uid="{00000000-0005-0000-0000-0000DCAA0000}"/>
    <cellStyle name="Normal 39 5 2 3 6" xfId="43755" xr:uid="{00000000-0005-0000-0000-0000DDAA0000}"/>
    <cellStyle name="Normal 39 5 2 3 7" xfId="43756" xr:uid="{00000000-0005-0000-0000-0000DEAA0000}"/>
    <cellStyle name="Normal 39 5 2 4" xfId="43757" xr:uid="{00000000-0005-0000-0000-0000DFAA0000}"/>
    <cellStyle name="Normal 39 5 2 4 2" xfId="43758" xr:uid="{00000000-0005-0000-0000-0000E0AA0000}"/>
    <cellStyle name="Normal 39 5 2 4 3" xfId="43759" xr:uid="{00000000-0005-0000-0000-0000E1AA0000}"/>
    <cellStyle name="Normal 39 5 2 4 4" xfId="43760" xr:uid="{00000000-0005-0000-0000-0000E2AA0000}"/>
    <cellStyle name="Normal 39 5 2 4 5" xfId="43761" xr:uid="{00000000-0005-0000-0000-0000E3AA0000}"/>
    <cellStyle name="Normal 39 5 2 4 6" xfId="43762" xr:uid="{00000000-0005-0000-0000-0000E4AA0000}"/>
    <cellStyle name="Normal 39 5 2 5" xfId="43763" xr:uid="{00000000-0005-0000-0000-0000E5AA0000}"/>
    <cellStyle name="Normal 39 5 2 6" xfId="43764" xr:uid="{00000000-0005-0000-0000-0000E6AA0000}"/>
    <cellStyle name="Normal 39 5 2 7" xfId="43765" xr:uid="{00000000-0005-0000-0000-0000E7AA0000}"/>
    <cellStyle name="Normal 39 5 2 8" xfId="43766" xr:uid="{00000000-0005-0000-0000-0000E8AA0000}"/>
    <cellStyle name="Normal 39 5 2 9" xfId="43767" xr:uid="{00000000-0005-0000-0000-0000E9AA0000}"/>
    <cellStyle name="Normal 39 5 3" xfId="43768" xr:uid="{00000000-0005-0000-0000-0000EAAA0000}"/>
    <cellStyle name="Normal 39 5 3 2" xfId="43769" xr:uid="{00000000-0005-0000-0000-0000EBAA0000}"/>
    <cellStyle name="Normal 39 5 3 2 2" xfId="43770" xr:uid="{00000000-0005-0000-0000-0000ECAA0000}"/>
    <cellStyle name="Normal 39 5 3 2 2 2" xfId="43771" xr:uid="{00000000-0005-0000-0000-0000EDAA0000}"/>
    <cellStyle name="Normal 39 5 3 2 2 2 2" xfId="43772" xr:uid="{00000000-0005-0000-0000-0000EEAA0000}"/>
    <cellStyle name="Normal 39 5 3 2 2 2 3" xfId="43773" xr:uid="{00000000-0005-0000-0000-0000EFAA0000}"/>
    <cellStyle name="Normal 39 5 3 2 2 2 4" xfId="43774" xr:uid="{00000000-0005-0000-0000-0000F0AA0000}"/>
    <cellStyle name="Normal 39 5 3 2 2 2 5" xfId="43775" xr:uid="{00000000-0005-0000-0000-0000F1AA0000}"/>
    <cellStyle name="Normal 39 5 3 2 2 2 6" xfId="43776" xr:uid="{00000000-0005-0000-0000-0000F2AA0000}"/>
    <cellStyle name="Normal 39 5 3 2 2 3" xfId="43777" xr:uid="{00000000-0005-0000-0000-0000F3AA0000}"/>
    <cellStyle name="Normal 39 5 3 2 2 4" xfId="43778" xr:uid="{00000000-0005-0000-0000-0000F4AA0000}"/>
    <cellStyle name="Normal 39 5 3 2 2 5" xfId="43779" xr:uid="{00000000-0005-0000-0000-0000F5AA0000}"/>
    <cellStyle name="Normal 39 5 3 2 2 6" xfId="43780" xr:uid="{00000000-0005-0000-0000-0000F6AA0000}"/>
    <cellStyle name="Normal 39 5 3 2 2 7" xfId="43781" xr:uid="{00000000-0005-0000-0000-0000F7AA0000}"/>
    <cellStyle name="Normal 39 5 3 2 3" xfId="43782" xr:uid="{00000000-0005-0000-0000-0000F8AA0000}"/>
    <cellStyle name="Normal 39 5 3 2 3 2" xfId="43783" xr:uid="{00000000-0005-0000-0000-0000F9AA0000}"/>
    <cellStyle name="Normal 39 5 3 2 3 3" xfId="43784" xr:uid="{00000000-0005-0000-0000-0000FAAA0000}"/>
    <cellStyle name="Normal 39 5 3 2 3 4" xfId="43785" xr:uid="{00000000-0005-0000-0000-0000FBAA0000}"/>
    <cellStyle name="Normal 39 5 3 2 3 5" xfId="43786" xr:uid="{00000000-0005-0000-0000-0000FCAA0000}"/>
    <cellStyle name="Normal 39 5 3 2 3 6" xfId="43787" xr:uid="{00000000-0005-0000-0000-0000FDAA0000}"/>
    <cellStyle name="Normal 39 5 3 2 4" xfId="43788" xr:uid="{00000000-0005-0000-0000-0000FEAA0000}"/>
    <cellStyle name="Normal 39 5 3 2 5" xfId="43789" xr:uid="{00000000-0005-0000-0000-0000FFAA0000}"/>
    <cellStyle name="Normal 39 5 3 2 6" xfId="43790" xr:uid="{00000000-0005-0000-0000-000000AB0000}"/>
    <cellStyle name="Normal 39 5 3 2 7" xfId="43791" xr:uid="{00000000-0005-0000-0000-000001AB0000}"/>
    <cellStyle name="Normal 39 5 3 2 8" xfId="43792" xr:uid="{00000000-0005-0000-0000-000002AB0000}"/>
    <cellStyle name="Normal 39 5 3 3" xfId="43793" xr:uid="{00000000-0005-0000-0000-000003AB0000}"/>
    <cellStyle name="Normal 39 5 3 3 2" xfId="43794" xr:uid="{00000000-0005-0000-0000-000004AB0000}"/>
    <cellStyle name="Normal 39 5 3 3 2 2" xfId="43795" xr:uid="{00000000-0005-0000-0000-000005AB0000}"/>
    <cellStyle name="Normal 39 5 3 3 2 3" xfId="43796" xr:uid="{00000000-0005-0000-0000-000006AB0000}"/>
    <cellStyle name="Normal 39 5 3 3 2 4" xfId="43797" xr:uid="{00000000-0005-0000-0000-000007AB0000}"/>
    <cellStyle name="Normal 39 5 3 3 2 5" xfId="43798" xr:uid="{00000000-0005-0000-0000-000008AB0000}"/>
    <cellStyle name="Normal 39 5 3 3 2 6" xfId="43799" xr:uid="{00000000-0005-0000-0000-000009AB0000}"/>
    <cellStyle name="Normal 39 5 3 3 3" xfId="43800" xr:uid="{00000000-0005-0000-0000-00000AAB0000}"/>
    <cellStyle name="Normal 39 5 3 3 4" xfId="43801" xr:uid="{00000000-0005-0000-0000-00000BAB0000}"/>
    <cellStyle name="Normal 39 5 3 3 5" xfId="43802" xr:uid="{00000000-0005-0000-0000-00000CAB0000}"/>
    <cellStyle name="Normal 39 5 3 3 6" xfId="43803" xr:uid="{00000000-0005-0000-0000-00000DAB0000}"/>
    <cellStyle name="Normal 39 5 3 3 7" xfId="43804" xr:uid="{00000000-0005-0000-0000-00000EAB0000}"/>
    <cellStyle name="Normal 39 5 3 4" xfId="43805" xr:uid="{00000000-0005-0000-0000-00000FAB0000}"/>
    <cellStyle name="Normal 39 5 3 4 2" xfId="43806" xr:uid="{00000000-0005-0000-0000-000010AB0000}"/>
    <cellStyle name="Normal 39 5 3 4 3" xfId="43807" xr:uid="{00000000-0005-0000-0000-000011AB0000}"/>
    <cellStyle name="Normal 39 5 3 4 4" xfId="43808" xr:uid="{00000000-0005-0000-0000-000012AB0000}"/>
    <cellStyle name="Normal 39 5 3 4 5" xfId="43809" xr:uid="{00000000-0005-0000-0000-000013AB0000}"/>
    <cellStyle name="Normal 39 5 3 4 6" xfId="43810" xr:uid="{00000000-0005-0000-0000-000014AB0000}"/>
    <cellStyle name="Normal 39 5 3 5" xfId="43811" xr:uid="{00000000-0005-0000-0000-000015AB0000}"/>
    <cellStyle name="Normal 39 5 3 6" xfId="43812" xr:uid="{00000000-0005-0000-0000-000016AB0000}"/>
    <cellStyle name="Normal 39 5 3 7" xfId="43813" xr:uid="{00000000-0005-0000-0000-000017AB0000}"/>
    <cellStyle name="Normal 39 5 3 8" xfId="43814" xr:uid="{00000000-0005-0000-0000-000018AB0000}"/>
    <cellStyle name="Normal 39 5 3 9" xfId="43815" xr:uid="{00000000-0005-0000-0000-000019AB0000}"/>
    <cellStyle name="Normal 39 5 4" xfId="43816" xr:uid="{00000000-0005-0000-0000-00001AAB0000}"/>
    <cellStyle name="Normal 39 5 4 2" xfId="43817" xr:uid="{00000000-0005-0000-0000-00001BAB0000}"/>
    <cellStyle name="Normal 39 5 4 2 2" xfId="43818" xr:uid="{00000000-0005-0000-0000-00001CAB0000}"/>
    <cellStyle name="Normal 39 5 4 2 2 2" xfId="43819" xr:uid="{00000000-0005-0000-0000-00001DAB0000}"/>
    <cellStyle name="Normal 39 5 4 2 2 2 2" xfId="43820" xr:uid="{00000000-0005-0000-0000-00001EAB0000}"/>
    <cellStyle name="Normal 39 5 4 2 2 2 3" xfId="43821" xr:uid="{00000000-0005-0000-0000-00001FAB0000}"/>
    <cellStyle name="Normal 39 5 4 2 2 2 4" xfId="43822" xr:uid="{00000000-0005-0000-0000-000020AB0000}"/>
    <cellStyle name="Normal 39 5 4 2 2 2 5" xfId="43823" xr:uid="{00000000-0005-0000-0000-000021AB0000}"/>
    <cellStyle name="Normal 39 5 4 2 2 2 6" xfId="43824" xr:uid="{00000000-0005-0000-0000-000022AB0000}"/>
    <cellStyle name="Normal 39 5 4 2 2 3" xfId="43825" xr:uid="{00000000-0005-0000-0000-000023AB0000}"/>
    <cellStyle name="Normal 39 5 4 2 2 4" xfId="43826" xr:uid="{00000000-0005-0000-0000-000024AB0000}"/>
    <cellStyle name="Normal 39 5 4 2 2 5" xfId="43827" xr:uid="{00000000-0005-0000-0000-000025AB0000}"/>
    <cellStyle name="Normal 39 5 4 2 2 6" xfId="43828" xr:uid="{00000000-0005-0000-0000-000026AB0000}"/>
    <cellStyle name="Normal 39 5 4 2 2 7" xfId="43829" xr:uid="{00000000-0005-0000-0000-000027AB0000}"/>
    <cellStyle name="Normal 39 5 4 2 3" xfId="43830" xr:uid="{00000000-0005-0000-0000-000028AB0000}"/>
    <cellStyle name="Normal 39 5 4 2 3 2" xfId="43831" xr:uid="{00000000-0005-0000-0000-000029AB0000}"/>
    <cellStyle name="Normal 39 5 4 2 3 3" xfId="43832" xr:uid="{00000000-0005-0000-0000-00002AAB0000}"/>
    <cellStyle name="Normal 39 5 4 2 3 4" xfId="43833" xr:uid="{00000000-0005-0000-0000-00002BAB0000}"/>
    <cellStyle name="Normal 39 5 4 2 3 5" xfId="43834" xr:uid="{00000000-0005-0000-0000-00002CAB0000}"/>
    <cellStyle name="Normal 39 5 4 2 3 6" xfId="43835" xr:uid="{00000000-0005-0000-0000-00002DAB0000}"/>
    <cellStyle name="Normal 39 5 4 2 4" xfId="43836" xr:uid="{00000000-0005-0000-0000-00002EAB0000}"/>
    <cellStyle name="Normal 39 5 4 2 5" xfId="43837" xr:uid="{00000000-0005-0000-0000-00002FAB0000}"/>
    <cellStyle name="Normal 39 5 4 2 6" xfId="43838" xr:uid="{00000000-0005-0000-0000-000030AB0000}"/>
    <cellStyle name="Normal 39 5 4 2 7" xfId="43839" xr:uid="{00000000-0005-0000-0000-000031AB0000}"/>
    <cellStyle name="Normal 39 5 4 2 8" xfId="43840" xr:uid="{00000000-0005-0000-0000-000032AB0000}"/>
    <cellStyle name="Normal 39 5 4 3" xfId="43841" xr:uid="{00000000-0005-0000-0000-000033AB0000}"/>
    <cellStyle name="Normal 39 5 4 3 2" xfId="43842" xr:uid="{00000000-0005-0000-0000-000034AB0000}"/>
    <cellStyle name="Normal 39 5 4 3 2 2" xfId="43843" xr:uid="{00000000-0005-0000-0000-000035AB0000}"/>
    <cellStyle name="Normal 39 5 4 3 2 3" xfId="43844" xr:uid="{00000000-0005-0000-0000-000036AB0000}"/>
    <cellStyle name="Normal 39 5 4 3 2 4" xfId="43845" xr:uid="{00000000-0005-0000-0000-000037AB0000}"/>
    <cellStyle name="Normal 39 5 4 3 2 5" xfId="43846" xr:uid="{00000000-0005-0000-0000-000038AB0000}"/>
    <cellStyle name="Normal 39 5 4 3 2 6" xfId="43847" xr:uid="{00000000-0005-0000-0000-000039AB0000}"/>
    <cellStyle name="Normal 39 5 4 3 3" xfId="43848" xr:uid="{00000000-0005-0000-0000-00003AAB0000}"/>
    <cellStyle name="Normal 39 5 4 3 4" xfId="43849" xr:uid="{00000000-0005-0000-0000-00003BAB0000}"/>
    <cellStyle name="Normal 39 5 4 3 5" xfId="43850" xr:uid="{00000000-0005-0000-0000-00003CAB0000}"/>
    <cellStyle name="Normal 39 5 4 3 6" xfId="43851" xr:uid="{00000000-0005-0000-0000-00003DAB0000}"/>
    <cellStyle name="Normal 39 5 4 3 7" xfId="43852" xr:uid="{00000000-0005-0000-0000-00003EAB0000}"/>
    <cellStyle name="Normal 39 5 4 4" xfId="43853" xr:uid="{00000000-0005-0000-0000-00003FAB0000}"/>
    <cellStyle name="Normal 39 5 4 4 2" xfId="43854" xr:uid="{00000000-0005-0000-0000-000040AB0000}"/>
    <cellStyle name="Normal 39 5 4 4 3" xfId="43855" xr:uid="{00000000-0005-0000-0000-000041AB0000}"/>
    <cellStyle name="Normal 39 5 4 4 4" xfId="43856" xr:uid="{00000000-0005-0000-0000-000042AB0000}"/>
    <cellStyle name="Normal 39 5 4 4 5" xfId="43857" xr:uid="{00000000-0005-0000-0000-000043AB0000}"/>
    <cellStyle name="Normal 39 5 4 4 6" xfId="43858" xr:uid="{00000000-0005-0000-0000-000044AB0000}"/>
    <cellStyle name="Normal 39 5 4 5" xfId="43859" xr:uid="{00000000-0005-0000-0000-000045AB0000}"/>
    <cellStyle name="Normal 39 5 4 6" xfId="43860" xr:uid="{00000000-0005-0000-0000-000046AB0000}"/>
    <cellStyle name="Normal 39 5 4 7" xfId="43861" xr:uid="{00000000-0005-0000-0000-000047AB0000}"/>
    <cellStyle name="Normal 39 5 4 8" xfId="43862" xr:uid="{00000000-0005-0000-0000-000048AB0000}"/>
    <cellStyle name="Normal 39 5 4 9" xfId="43863" xr:uid="{00000000-0005-0000-0000-000049AB0000}"/>
    <cellStyle name="Normal 39 5 5" xfId="43864" xr:uid="{00000000-0005-0000-0000-00004AAB0000}"/>
    <cellStyle name="Normal 39 5 5 2" xfId="43865" xr:uid="{00000000-0005-0000-0000-00004BAB0000}"/>
    <cellStyle name="Normal 39 5 5 2 2" xfId="43866" xr:uid="{00000000-0005-0000-0000-00004CAB0000}"/>
    <cellStyle name="Normal 39 5 5 2 2 2" xfId="43867" xr:uid="{00000000-0005-0000-0000-00004DAB0000}"/>
    <cellStyle name="Normal 39 5 5 2 2 2 2" xfId="43868" xr:uid="{00000000-0005-0000-0000-00004EAB0000}"/>
    <cellStyle name="Normal 39 5 5 2 2 2 3" xfId="43869" xr:uid="{00000000-0005-0000-0000-00004FAB0000}"/>
    <cellStyle name="Normal 39 5 5 2 2 2 4" xfId="43870" xr:uid="{00000000-0005-0000-0000-000050AB0000}"/>
    <cellStyle name="Normal 39 5 5 2 2 2 5" xfId="43871" xr:uid="{00000000-0005-0000-0000-000051AB0000}"/>
    <cellStyle name="Normal 39 5 5 2 2 2 6" xfId="43872" xr:uid="{00000000-0005-0000-0000-000052AB0000}"/>
    <cellStyle name="Normal 39 5 5 2 2 3" xfId="43873" xr:uid="{00000000-0005-0000-0000-000053AB0000}"/>
    <cellStyle name="Normal 39 5 5 2 2 4" xfId="43874" xr:uid="{00000000-0005-0000-0000-000054AB0000}"/>
    <cellStyle name="Normal 39 5 5 2 2 5" xfId="43875" xr:uid="{00000000-0005-0000-0000-000055AB0000}"/>
    <cellStyle name="Normal 39 5 5 2 2 6" xfId="43876" xr:uid="{00000000-0005-0000-0000-000056AB0000}"/>
    <cellStyle name="Normal 39 5 5 2 2 7" xfId="43877" xr:uid="{00000000-0005-0000-0000-000057AB0000}"/>
    <cellStyle name="Normal 39 5 5 2 3" xfId="43878" xr:uid="{00000000-0005-0000-0000-000058AB0000}"/>
    <cellStyle name="Normal 39 5 5 2 3 2" xfId="43879" xr:uid="{00000000-0005-0000-0000-000059AB0000}"/>
    <cellStyle name="Normal 39 5 5 2 3 3" xfId="43880" xr:uid="{00000000-0005-0000-0000-00005AAB0000}"/>
    <cellStyle name="Normal 39 5 5 2 3 4" xfId="43881" xr:uid="{00000000-0005-0000-0000-00005BAB0000}"/>
    <cellStyle name="Normal 39 5 5 2 3 5" xfId="43882" xr:uid="{00000000-0005-0000-0000-00005CAB0000}"/>
    <cellStyle name="Normal 39 5 5 2 3 6" xfId="43883" xr:uid="{00000000-0005-0000-0000-00005DAB0000}"/>
    <cellStyle name="Normal 39 5 5 2 4" xfId="43884" xr:uid="{00000000-0005-0000-0000-00005EAB0000}"/>
    <cellStyle name="Normal 39 5 5 2 5" xfId="43885" xr:uid="{00000000-0005-0000-0000-00005FAB0000}"/>
    <cellStyle name="Normal 39 5 5 2 6" xfId="43886" xr:uid="{00000000-0005-0000-0000-000060AB0000}"/>
    <cellStyle name="Normal 39 5 5 2 7" xfId="43887" xr:uid="{00000000-0005-0000-0000-000061AB0000}"/>
    <cellStyle name="Normal 39 5 5 2 8" xfId="43888" xr:uid="{00000000-0005-0000-0000-000062AB0000}"/>
    <cellStyle name="Normal 39 5 5 3" xfId="43889" xr:uid="{00000000-0005-0000-0000-000063AB0000}"/>
    <cellStyle name="Normal 39 5 5 3 2" xfId="43890" xr:uid="{00000000-0005-0000-0000-000064AB0000}"/>
    <cellStyle name="Normal 39 5 5 3 2 2" xfId="43891" xr:uid="{00000000-0005-0000-0000-000065AB0000}"/>
    <cellStyle name="Normal 39 5 5 3 2 3" xfId="43892" xr:uid="{00000000-0005-0000-0000-000066AB0000}"/>
    <cellStyle name="Normal 39 5 5 3 2 4" xfId="43893" xr:uid="{00000000-0005-0000-0000-000067AB0000}"/>
    <cellStyle name="Normal 39 5 5 3 2 5" xfId="43894" xr:uid="{00000000-0005-0000-0000-000068AB0000}"/>
    <cellStyle name="Normal 39 5 5 3 2 6" xfId="43895" xr:uid="{00000000-0005-0000-0000-000069AB0000}"/>
    <cellStyle name="Normal 39 5 5 3 3" xfId="43896" xr:uid="{00000000-0005-0000-0000-00006AAB0000}"/>
    <cellStyle name="Normal 39 5 5 3 4" xfId="43897" xr:uid="{00000000-0005-0000-0000-00006BAB0000}"/>
    <cellStyle name="Normal 39 5 5 3 5" xfId="43898" xr:uid="{00000000-0005-0000-0000-00006CAB0000}"/>
    <cellStyle name="Normal 39 5 5 3 6" xfId="43899" xr:uid="{00000000-0005-0000-0000-00006DAB0000}"/>
    <cellStyle name="Normal 39 5 5 3 7" xfId="43900" xr:uid="{00000000-0005-0000-0000-00006EAB0000}"/>
    <cellStyle name="Normal 39 5 5 4" xfId="43901" xr:uid="{00000000-0005-0000-0000-00006FAB0000}"/>
    <cellStyle name="Normal 39 5 5 4 2" xfId="43902" xr:uid="{00000000-0005-0000-0000-000070AB0000}"/>
    <cellStyle name="Normal 39 5 5 4 3" xfId="43903" xr:uid="{00000000-0005-0000-0000-000071AB0000}"/>
    <cellStyle name="Normal 39 5 5 4 4" xfId="43904" xr:uid="{00000000-0005-0000-0000-000072AB0000}"/>
    <cellStyle name="Normal 39 5 5 4 5" xfId="43905" xr:uid="{00000000-0005-0000-0000-000073AB0000}"/>
    <cellStyle name="Normal 39 5 5 4 6" xfId="43906" xr:uid="{00000000-0005-0000-0000-000074AB0000}"/>
    <cellStyle name="Normal 39 5 5 5" xfId="43907" xr:uid="{00000000-0005-0000-0000-000075AB0000}"/>
    <cellStyle name="Normal 39 5 5 6" xfId="43908" xr:uid="{00000000-0005-0000-0000-000076AB0000}"/>
    <cellStyle name="Normal 39 5 5 7" xfId="43909" xr:uid="{00000000-0005-0000-0000-000077AB0000}"/>
    <cellStyle name="Normal 39 5 5 8" xfId="43910" xr:uid="{00000000-0005-0000-0000-000078AB0000}"/>
    <cellStyle name="Normal 39 5 5 9" xfId="43911" xr:uid="{00000000-0005-0000-0000-000079AB0000}"/>
    <cellStyle name="Normal 39 5 6" xfId="43912" xr:uid="{00000000-0005-0000-0000-00007AAB0000}"/>
    <cellStyle name="Normal 39 5 6 2" xfId="43913" xr:uid="{00000000-0005-0000-0000-00007BAB0000}"/>
    <cellStyle name="Normal 39 5 6 2 2" xfId="43914" xr:uid="{00000000-0005-0000-0000-00007CAB0000}"/>
    <cellStyle name="Normal 39 5 6 2 2 2" xfId="43915" xr:uid="{00000000-0005-0000-0000-00007DAB0000}"/>
    <cellStyle name="Normal 39 5 6 2 2 2 2" xfId="43916" xr:uid="{00000000-0005-0000-0000-00007EAB0000}"/>
    <cellStyle name="Normal 39 5 6 2 2 2 3" xfId="43917" xr:uid="{00000000-0005-0000-0000-00007FAB0000}"/>
    <cellStyle name="Normal 39 5 6 2 2 2 4" xfId="43918" xr:uid="{00000000-0005-0000-0000-000080AB0000}"/>
    <cellStyle name="Normal 39 5 6 2 2 2 5" xfId="43919" xr:uid="{00000000-0005-0000-0000-000081AB0000}"/>
    <cellStyle name="Normal 39 5 6 2 2 2 6" xfId="43920" xr:uid="{00000000-0005-0000-0000-000082AB0000}"/>
    <cellStyle name="Normal 39 5 6 2 2 3" xfId="43921" xr:uid="{00000000-0005-0000-0000-000083AB0000}"/>
    <cellStyle name="Normal 39 5 6 2 2 4" xfId="43922" xr:uid="{00000000-0005-0000-0000-000084AB0000}"/>
    <cellStyle name="Normal 39 5 6 2 2 5" xfId="43923" xr:uid="{00000000-0005-0000-0000-000085AB0000}"/>
    <cellStyle name="Normal 39 5 6 2 2 6" xfId="43924" xr:uid="{00000000-0005-0000-0000-000086AB0000}"/>
    <cellStyle name="Normal 39 5 6 2 2 7" xfId="43925" xr:uid="{00000000-0005-0000-0000-000087AB0000}"/>
    <cellStyle name="Normal 39 5 6 2 3" xfId="43926" xr:uid="{00000000-0005-0000-0000-000088AB0000}"/>
    <cellStyle name="Normal 39 5 6 2 3 2" xfId="43927" xr:uid="{00000000-0005-0000-0000-000089AB0000}"/>
    <cellStyle name="Normal 39 5 6 2 3 3" xfId="43928" xr:uid="{00000000-0005-0000-0000-00008AAB0000}"/>
    <cellStyle name="Normal 39 5 6 2 3 4" xfId="43929" xr:uid="{00000000-0005-0000-0000-00008BAB0000}"/>
    <cellStyle name="Normal 39 5 6 2 3 5" xfId="43930" xr:uid="{00000000-0005-0000-0000-00008CAB0000}"/>
    <cellStyle name="Normal 39 5 6 2 3 6" xfId="43931" xr:uid="{00000000-0005-0000-0000-00008DAB0000}"/>
    <cellStyle name="Normal 39 5 6 2 4" xfId="43932" xr:uid="{00000000-0005-0000-0000-00008EAB0000}"/>
    <cellStyle name="Normal 39 5 6 2 5" xfId="43933" xr:uid="{00000000-0005-0000-0000-00008FAB0000}"/>
    <cellStyle name="Normal 39 5 6 2 6" xfId="43934" xr:uid="{00000000-0005-0000-0000-000090AB0000}"/>
    <cellStyle name="Normal 39 5 6 2 7" xfId="43935" xr:uid="{00000000-0005-0000-0000-000091AB0000}"/>
    <cellStyle name="Normal 39 5 6 2 8" xfId="43936" xr:uid="{00000000-0005-0000-0000-000092AB0000}"/>
    <cellStyle name="Normal 39 5 6 3" xfId="43937" xr:uid="{00000000-0005-0000-0000-000093AB0000}"/>
    <cellStyle name="Normal 39 5 6 3 2" xfId="43938" xr:uid="{00000000-0005-0000-0000-000094AB0000}"/>
    <cellStyle name="Normal 39 5 6 3 2 2" xfId="43939" xr:uid="{00000000-0005-0000-0000-000095AB0000}"/>
    <cellStyle name="Normal 39 5 6 3 2 3" xfId="43940" xr:uid="{00000000-0005-0000-0000-000096AB0000}"/>
    <cellStyle name="Normal 39 5 6 3 2 4" xfId="43941" xr:uid="{00000000-0005-0000-0000-000097AB0000}"/>
    <cellStyle name="Normal 39 5 6 3 2 5" xfId="43942" xr:uid="{00000000-0005-0000-0000-000098AB0000}"/>
    <cellStyle name="Normal 39 5 6 3 2 6" xfId="43943" xr:uid="{00000000-0005-0000-0000-000099AB0000}"/>
    <cellStyle name="Normal 39 5 6 3 3" xfId="43944" xr:uid="{00000000-0005-0000-0000-00009AAB0000}"/>
    <cellStyle name="Normal 39 5 6 3 4" xfId="43945" xr:uid="{00000000-0005-0000-0000-00009BAB0000}"/>
    <cellStyle name="Normal 39 5 6 3 5" xfId="43946" xr:uid="{00000000-0005-0000-0000-00009CAB0000}"/>
    <cellStyle name="Normal 39 5 6 3 6" xfId="43947" xr:uid="{00000000-0005-0000-0000-00009DAB0000}"/>
    <cellStyle name="Normal 39 5 6 3 7" xfId="43948" xr:uid="{00000000-0005-0000-0000-00009EAB0000}"/>
    <cellStyle name="Normal 39 5 6 4" xfId="43949" xr:uid="{00000000-0005-0000-0000-00009FAB0000}"/>
    <cellStyle name="Normal 39 5 6 4 2" xfId="43950" xr:uid="{00000000-0005-0000-0000-0000A0AB0000}"/>
    <cellStyle name="Normal 39 5 6 4 3" xfId="43951" xr:uid="{00000000-0005-0000-0000-0000A1AB0000}"/>
    <cellStyle name="Normal 39 5 6 4 4" xfId="43952" xr:uid="{00000000-0005-0000-0000-0000A2AB0000}"/>
    <cellStyle name="Normal 39 5 6 4 5" xfId="43953" xr:uid="{00000000-0005-0000-0000-0000A3AB0000}"/>
    <cellStyle name="Normal 39 5 6 4 6" xfId="43954" xr:uid="{00000000-0005-0000-0000-0000A4AB0000}"/>
    <cellStyle name="Normal 39 5 6 5" xfId="43955" xr:uid="{00000000-0005-0000-0000-0000A5AB0000}"/>
    <cellStyle name="Normal 39 5 6 6" xfId="43956" xr:uid="{00000000-0005-0000-0000-0000A6AB0000}"/>
    <cellStyle name="Normal 39 5 6 7" xfId="43957" xr:uid="{00000000-0005-0000-0000-0000A7AB0000}"/>
    <cellStyle name="Normal 39 5 6 8" xfId="43958" xr:uid="{00000000-0005-0000-0000-0000A8AB0000}"/>
    <cellStyle name="Normal 39 5 6 9" xfId="43959" xr:uid="{00000000-0005-0000-0000-0000A9AB0000}"/>
    <cellStyle name="Normal 39 5 7" xfId="43960" xr:uid="{00000000-0005-0000-0000-0000AAAB0000}"/>
    <cellStyle name="Normal 39 5 7 2" xfId="43961" xr:uid="{00000000-0005-0000-0000-0000ABAB0000}"/>
    <cellStyle name="Normal 39 5 7 2 2" xfId="43962" xr:uid="{00000000-0005-0000-0000-0000ACAB0000}"/>
    <cellStyle name="Normal 39 5 7 2 2 2" xfId="43963" xr:uid="{00000000-0005-0000-0000-0000ADAB0000}"/>
    <cellStyle name="Normal 39 5 7 2 2 3" xfId="43964" xr:uid="{00000000-0005-0000-0000-0000AEAB0000}"/>
    <cellStyle name="Normal 39 5 7 2 2 4" xfId="43965" xr:uid="{00000000-0005-0000-0000-0000AFAB0000}"/>
    <cellStyle name="Normal 39 5 7 2 2 5" xfId="43966" xr:uid="{00000000-0005-0000-0000-0000B0AB0000}"/>
    <cellStyle name="Normal 39 5 7 2 2 6" xfId="43967" xr:uid="{00000000-0005-0000-0000-0000B1AB0000}"/>
    <cellStyle name="Normal 39 5 7 2 3" xfId="43968" xr:uid="{00000000-0005-0000-0000-0000B2AB0000}"/>
    <cellStyle name="Normal 39 5 7 2 4" xfId="43969" xr:uid="{00000000-0005-0000-0000-0000B3AB0000}"/>
    <cellStyle name="Normal 39 5 7 2 5" xfId="43970" xr:uid="{00000000-0005-0000-0000-0000B4AB0000}"/>
    <cellStyle name="Normal 39 5 7 2 6" xfId="43971" xr:uid="{00000000-0005-0000-0000-0000B5AB0000}"/>
    <cellStyle name="Normal 39 5 7 2 7" xfId="43972" xr:uid="{00000000-0005-0000-0000-0000B6AB0000}"/>
    <cellStyle name="Normal 39 5 7 3" xfId="43973" xr:uid="{00000000-0005-0000-0000-0000B7AB0000}"/>
    <cellStyle name="Normal 39 5 7 3 2" xfId="43974" xr:uid="{00000000-0005-0000-0000-0000B8AB0000}"/>
    <cellStyle name="Normal 39 5 7 3 3" xfId="43975" xr:uid="{00000000-0005-0000-0000-0000B9AB0000}"/>
    <cellStyle name="Normal 39 5 7 3 4" xfId="43976" xr:uid="{00000000-0005-0000-0000-0000BAAB0000}"/>
    <cellStyle name="Normal 39 5 7 3 5" xfId="43977" xr:uid="{00000000-0005-0000-0000-0000BBAB0000}"/>
    <cellStyle name="Normal 39 5 7 3 6" xfId="43978" xr:uid="{00000000-0005-0000-0000-0000BCAB0000}"/>
    <cellStyle name="Normal 39 5 7 4" xfId="43979" xr:uid="{00000000-0005-0000-0000-0000BDAB0000}"/>
    <cellStyle name="Normal 39 5 7 5" xfId="43980" xr:uid="{00000000-0005-0000-0000-0000BEAB0000}"/>
    <cellStyle name="Normal 39 5 7 6" xfId="43981" xr:uid="{00000000-0005-0000-0000-0000BFAB0000}"/>
    <cellStyle name="Normal 39 5 7 7" xfId="43982" xr:uid="{00000000-0005-0000-0000-0000C0AB0000}"/>
    <cellStyle name="Normal 39 5 7 8" xfId="43983" xr:uid="{00000000-0005-0000-0000-0000C1AB0000}"/>
    <cellStyle name="Normal 39 5 8" xfId="43984" xr:uid="{00000000-0005-0000-0000-0000C2AB0000}"/>
    <cellStyle name="Normal 39 5 8 2" xfId="43985" xr:uid="{00000000-0005-0000-0000-0000C3AB0000}"/>
    <cellStyle name="Normal 39 5 8 2 2" xfId="43986" xr:uid="{00000000-0005-0000-0000-0000C4AB0000}"/>
    <cellStyle name="Normal 39 5 8 2 3" xfId="43987" xr:uid="{00000000-0005-0000-0000-0000C5AB0000}"/>
    <cellStyle name="Normal 39 5 8 2 4" xfId="43988" xr:uid="{00000000-0005-0000-0000-0000C6AB0000}"/>
    <cellStyle name="Normal 39 5 8 2 5" xfId="43989" xr:uid="{00000000-0005-0000-0000-0000C7AB0000}"/>
    <cellStyle name="Normal 39 5 8 2 6" xfId="43990" xr:uid="{00000000-0005-0000-0000-0000C8AB0000}"/>
    <cellStyle name="Normal 39 5 8 3" xfId="43991" xr:uid="{00000000-0005-0000-0000-0000C9AB0000}"/>
    <cellStyle name="Normal 39 5 8 4" xfId="43992" xr:uid="{00000000-0005-0000-0000-0000CAAB0000}"/>
    <cellStyle name="Normal 39 5 8 5" xfId="43993" xr:uid="{00000000-0005-0000-0000-0000CBAB0000}"/>
    <cellStyle name="Normal 39 5 8 6" xfId="43994" xr:uid="{00000000-0005-0000-0000-0000CCAB0000}"/>
    <cellStyle name="Normal 39 5 8 7" xfId="43995" xr:uid="{00000000-0005-0000-0000-0000CDAB0000}"/>
    <cellStyle name="Normal 39 5 9" xfId="43996" xr:uid="{00000000-0005-0000-0000-0000CEAB0000}"/>
    <cellStyle name="Normal 39 5 9 2" xfId="43997" xr:uid="{00000000-0005-0000-0000-0000CFAB0000}"/>
    <cellStyle name="Normal 39 5 9 3" xfId="43998" xr:uid="{00000000-0005-0000-0000-0000D0AB0000}"/>
    <cellStyle name="Normal 39 5 9 4" xfId="43999" xr:uid="{00000000-0005-0000-0000-0000D1AB0000}"/>
    <cellStyle name="Normal 39 5 9 5" xfId="44000" xr:uid="{00000000-0005-0000-0000-0000D2AB0000}"/>
    <cellStyle name="Normal 39 5 9 6" xfId="44001" xr:uid="{00000000-0005-0000-0000-0000D3AB0000}"/>
    <cellStyle name="Normal 39 6" xfId="44002" xr:uid="{00000000-0005-0000-0000-0000D4AB0000}"/>
    <cellStyle name="Normal 39 6 10" xfId="44003" xr:uid="{00000000-0005-0000-0000-0000D5AB0000}"/>
    <cellStyle name="Normal 39 6 11" xfId="44004" xr:uid="{00000000-0005-0000-0000-0000D6AB0000}"/>
    <cellStyle name="Normal 39 6 12" xfId="44005" xr:uid="{00000000-0005-0000-0000-0000D7AB0000}"/>
    <cellStyle name="Normal 39 6 13" xfId="44006" xr:uid="{00000000-0005-0000-0000-0000D8AB0000}"/>
    <cellStyle name="Normal 39 6 14" xfId="44007" xr:uid="{00000000-0005-0000-0000-0000D9AB0000}"/>
    <cellStyle name="Normal 39 6 2" xfId="44008" xr:uid="{00000000-0005-0000-0000-0000DAAB0000}"/>
    <cellStyle name="Normal 39 6 2 2" xfId="44009" xr:uid="{00000000-0005-0000-0000-0000DBAB0000}"/>
    <cellStyle name="Normal 39 6 2 2 2" xfId="44010" xr:uid="{00000000-0005-0000-0000-0000DCAB0000}"/>
    <cellStyle name="Normal 39 6 2 2 2 2" xfId="44011" xr:uid="{00000000-0005-0000-0000-0000DDAB0000}"/>
    <cellStyle name="Normal 39 6 2 2 2 2 2" xfId="44012" xr:uid="{00000000-0005-0000-0000-0000DEAB0000}"/>
    <cellStyle name="Normal 39 6 2 2 2 2 3" xfId="44013" xr:uid="{00000000-0005-0000-0000-0000DFAB0000}"/>
    <cellStyle name="Normal 39 6 2 2 2 2 4" xfId="44014" xr:uid="{00000000-0005-0000-0000-0000E0AB0000}"/>
    <cellStyle name="Normal 39 6 2 2 2 2 5" xfId="44015" xr:uid="{00000000-0005-0000-0000-0000E1AB0000}"/>
    <cellStyle name="Normal 39 6 2 2 2 2 6" xfId="44016" xr:uid="{00000000-0005-0000-0000-0000E2AB0000}"/>
    <cellStyle name="Normal 39 6 2 2 2 3" xfId="44017" xr:uid="{00000000-0005-0000-0000-0000E3AB0000}"/>
    <cellStyle name="Normal 39 6 2 2 2 4" xfId="44018" xr:uid="{00000000-0005-0000-0000-0000E4AB0000}"/>
    <cellStyle name="Normal 39 6 2 2 2 5" xfId="44019" xr:uid="{00000000-0005-0000-0000-0000E5AB0000}"/>
    <cellStyle name="Normal 39 6 2 2 2 6" xfId="44020" xr:uid="{00000000-0005-0000-0000-0000E6AB0000}"/>
    <cellStyle name="Normal 39 6 2 2 2 7" xfId="44021" xr:uid="{00000000-0005-0000-0000-0000E7AB0000}"/>
    <cellStyle name="Normal 39 6 2 2 3" xfId="44022" xr:uid="{00000000-0005-0000-0000-0000E8AB0000}"/>
    <cellStyle name="Normal 39 6 2 2 3 2" xfId="44023" xr:uid="{00000000-0005-0000-0000-0000E9AB0000}"/>
    <cellStyle name="Normal 39 6 2 2 3 3" xfId="44024" xr:uid="{00000000-0005-0000-0000-0000EAAB0000}"/>
    <cellStyle name="Normal 39 6 2 2 3 4" xfId="44025" xr:uid="{00000000-0005-0000-0000-0000EBAB0000}"/>
    <cellStyle name="Normal 39 6 2 2 3 5" xfId="44026" xr:uid="{00000000-0005-0000-0000-0000ECAB0000}"/>
    <cellStyle name="Normal 39 6 2 2 3 6" xfId="44027" xr:uid="{00000000-0005-0000-0000-0000EDAB0000}"/>
    <cellStyle name="Normal 39 6 2 2 4" xfId="44028" xr:uid="{00000000-0005-0000-0000-0000EEAB0000}"/>
    <cellStyle name="Normal 39 6 2 2 5" xfId="44029" xr:uid="{00000000-0005-0000-0000-0000EFAB0000}"/>
    <cellStyle name="Normal 39 6 2 2 6" xfId="44030" xr:uid="{00000000-0005-0000-0000-0000F0AB0000}"/>
    <cellStyle name="Normal 39 6 2 2 7" xfId="44031" xr:uid="{00000000-0005-0000-0000-0000F1AB0000}"/>
    <cellStyle name="Normal 39 6 2 2 8" xfId="44032" xr:uid="{00000000-0005-0000-0000-0000F2AB0000}"/>
    <cellStyle name="Normal 39 6 2 3" xfId="44033" xr:uid="{00000000-0005-0000-0000-0000F3AB0000}"/>
    <cellStyle name="Normal 39 6 2 3 2" xfId="44034" xr:uid="{00000000-0005-0000-0000-0000F4AB0000}"/>
    <cellStyle name="Normal 39 6 2 3 2 2" xfId="44035" xr:uid="{00000000-0005-0000-0000-0000F5AB0000}"/>
    <cellStyle name="Normal 39 6 2 3 2 3" xfId="44036" xr:uid="{00000000-0005-0000-0000-0000F6AB0000}"/>
    <cellStyle name="Normal 39 6 2 3 2 4" xfId="44037" xr:uid="{00000000-0005-0000-0000-0000F7AB0000}"/>
    <cellStyle name="Normal 39 6 2 3 2 5" xfId="44038" xr:uid="{00000000-0005-0000-0000-0000F8AB0000}"/>
    <cellStyle name="Normal 39 6 2 3 2 6" xfId="44039" xr:uid="{00000000-0005-0000-0000-0000F9AB0000}"/>
    <cellStyle name="Normal 39 6 2 3 3" xfId="44040" xr:uid="{00000000-0005-0000-0000-0000FAAB0000}"/>
    <cellStyle name="Normal 39 6 2 3 4" xfId="44041" xr:uid="{00000000-0005-0000-0000-0000FBAB0000}"/>
    <cellStyle name="Normal 39 6 2 3 5" xfId="44042" xr:uid="{00000000-0005-0000-0000-0000FCAB0000}"/>
    <cellStyle name="Normal 39 6 2 3 6" xfId="44043" xr:uid="{00000000-0005-0000-0000-0000FDAB0000}"/>
    <cellStyle name="Normal 39 6 2 3 7" xfId="44044" xr:uid="{00000000-0005-0000-0000-0000FEAB0000}"/>
    <cellStyle name="Normal 39 6 2 4" xfId="44045" xr:uid="{00000000-0005-0000-0000-0000FFAB0000}"/>
    <cellStyle name="Normal 39 6 2 4 2" xfId="44046" xr:uid="{00000000-0005-0000-0000-000000AC0000}"/>
    <cellStyle name="Normal 39 6 2 4 3" xfId="44047" xr:uid="{00000000-0005-0000-0000-000001AC0000}"/>
    <cellStyle name="Normal 39 6 2 4 4" xfId="44048" xr:uid="{00000000-0005-0000-0000-000002AC0000}"/>
    <cellStyle name="Normal 39 6 2 4 5" xfId="44049" xr:uid="{00000000-0005-0000-0000-000003AC0000}"/>
    <cellStyle name="Normal 39 6 2 4 6" xfId="44050" xr:uid="{00000000-0005-0000-0000-000004AC0000}"/>
    <cellStyle name="Normal 39 6 2 5" xfId="44051" xr:uid="{00000000-0005-0000-0000-000005AC0000}"/>
    <cellStyle name="Normal 39 6 2 6" xfId="44052" xr:uid="{00000000-0005-0000-0000-000006AC0000}"/>
    <cellStyle name="Normal 39 6 2 7" xfId="44053" xr:uid="{00000000-0005-0000-0000-000007AC0000}"/>
    <cellStyle name="Normal 39 6 2 8" xfId="44054" xr:uid="{00000000-0005-0000-0000-000008AC0000}"/>
    <cellStyle name="Normal 39 6 2 9" xfId="44055" xr:uid="{00000000-0005-0000-0000-000009AC0000}"/>
    <cellStyle name="Normal 39 6 3" xfId="44056" xr:uid="{00000000-0005-0000-0000-00000AAC0000}"/>
    <cellStyle name="Normal 39 6 3 2" xfId="44057" xr:uid="{00000000-0005-0000-0000-00000BAC0000}"/>
    <cellStyle name="Normal 39 6 3 2 2" xfId="44058" xr:uid="{00000000-0005-0000-0000-00000CAC0000}"/>
    <cellStyle name="Normal 39 6 3 2 2 2" xfId="44059" xr:uid="{00000000-0005-0000-0000-00000DAC0000}"/>
    <cellStyle name="Normal 39 6 3 2 2 2 2" xfId="44060" xr:uid="{00000000-0005-0000-0000-00000EAC0000}"/>
    <cellStyle name="Normal 39 6 3 2 2 2 3" xfId="44061" xr:uid="{00000000-0005-0000-0000-00000FAC0000}"/>
    <cellStyle name="Normal 39 6 3 2 2 2 4" xfId="44062" xr:uid="{00000000-0005-0000-0000-000010AC0000}"/>
    <cellStyle name="Normal 39 6 3 2 2 2 5" xfId="44063" xr:uid="{00000000-0005-0000-0000-000011AC0000}"/>
    <cellStyle name="Normal 39 6 3 2 2 2 6" xfId="44064" xr:uid="{00000000-0005-0000-0000-000012AC0000}"/>
    <cellStyle name="Normal 39 6 3 2 2 3" xfId="44065" xr:uid="{00000000-0005-0000-0000-000013AC0000}"/>
    <cellStyle name="Normal 39 6 3 2 2 4" xfId="44066" xr:uid="{00000000-0005-0000-0000-000014AC0000}"/>
    <cellStyle name="Normal 39 6 3 2 2 5" xfId="44067" xr:uid="{00000000-0005-0000-0000-000015AC0000}"/>
    <cellStyle name="Normal 39 6 3 2 2 6" xfId="44068" xr:uid="{00000000-0005-0000-0000-000016AC0000}"/>
    <cellStyle name="Normal 39 6 3 2 2 7" xfId="44069" xr:uid="{00000000-0005-0000-0000-000017AC0000}"/>
    <cellStyle name="Normal 39 6 3 2 3" xfId="44070" xr:uid="{00000000-0005-0000-0000-000018AC0000}"/>
    <cellStyle name="Normal 39 6 3 2 3 2" xfId="44071" xr:uid="{00000000-0005-0000-0000-000019AC0000}"/>
    <cellStyle name="Normal 39 6 3 2 3 3" xfId="44072" xr:uid="{00000000-0005-0000-0000-00001AAC0000}"/>
    <cellStyle name="Normal 39 6 3 2 3 4" xfId="44073" xr:uid="{00000000-0005-0000-0000-00001BAC0000}"/>
    <cellStyle name="Normal 39 6 3 2 3 5" xfId="44074" xr:uid="{00000000-0005-0000-0000-00001CAC0000}"/>
    <cellStyle name="Normal 39 6 3 2 3 6" xfId="44075" xr:uid="{00000000-0005-0000-0000-00001DAC0000}"/>
    <cellStyle name="Normal 39 6 3 2 4" xfId="44076" xr:uid="{00000000-0005-0000-0000-00001EAC0000}"/>
    <cellStyle name="Normal 39 6 3 2 5" xfId="44077" xr:uid="{00000000-0005-0000-0000-00001FAC0000}"/>
    <cellStyle name="Normal 39 6 3 2 6" xfId="44078" xr:uid="{00000000-0005-0000-0000-000020AC0000}"/>
    <cellStyle name="Normal 39 6 3 2 7" xfId="44079" xr:uid="{00000000-0005-0000-0000-000021AC0000}"/>
    <cellStyle name="Normal 39 6 3 2 8" xfId="44080" xr:uid="{00000000-0005-0000-0000-000022AC0000}"/>
    <cellStyle name="Normal 39 6 3 3" xfId="44081" xr:uid="{00000000-0005-0000-0000-000023AC0000}"/>
    <cellStyle name="Normal 39 6 3 3 2" xfId="44082" xr:uid="{00000000-0005-0000-0000-000024AC0000}"/>
    <cellStyle name="Normal 39 6 3 3 2 2" xfId="44083" xr:uid="{00000000-0005-0000-0000-000025AC0000}"/>
    <cellStyle name="Normal 39 6 3 3 2 3" xfId="44084" xr:uid="{00000000-0005-0000-0000-000026AC0000}"/>
    <cellStyle name="Normal 39 6 3 3 2 4" xfId="44085" xr:uid="{00000000-0005-0000-0000-000027AC0000}"/>
    <cellStyle name="Normal 39 6 3 3 2 5" xfId="44086" xr:uid="{00000000-0005-0000-0000-000028AC0000}"/>
    <cellStyle name="Normal 39 6 3 3 2 6" xfId="44087" xr:uid="{00000000-0005-0000-0000-000029AC0000}"/>
    <cellStyle name="Normal 39 6 3 3 3" xfId="44088" xr:uid="{00000000-0005-0000-0000-00002AAC0000}"/>
    <cellStyle name="Normal 39 6 3 3 4" xfId="44089" xr:uid="{00000000-0005-0000-0000-00002BAC0000}"/>
    <cellStyle name="Normal 39 6 3 3 5" xfId="44090" xr:uid="{00000000-0005-0000-0000-00002CAC0000}"/>
    <cellStyle name="Normal 39 6 3 3 6" xfId="44091" xr:uid="{00000000-0005-0000-0000-00002DAC0000}"/>
    <cellStyle name="Normal 39 6 3 3 7" xfId="44092" xr:uid="{00000000-0005-0000-0000-00002EAC0000}"/>
    <cellStyle name="Normal 39 6 3 4" xfId="44093" xr:uid="{00000000-0005-0000-0000-00002FAC0000}"/>
    <cellStyle name="Normal 39 6 3 4 2" xfId="44094" xr:uid="{00000000-0005-0000-0000-000030AC0000}"/>
    <cellStyle name="Normal 39 6 3 4 3" xfId="44095" xr:uid="{00000000-0005-0000-0000-000031AC0000}"/>
    <cellStyle name="Normal 39 6 3 4 4" xfId="44096" xr:uid="{00000000-0005-0000-0000-000032AC0000}"/>
    <cellStyle name="Normal 39 6 3 4 5" xfId="44097" xr:uid="{00000000-0005-0000-0000-000033AC0000}"/>
    <cellStyle name="Normal 39 6 3 4 6" xfId="44098" xr:uid="{00000000-0005-0000-0000-000034AC0000}"/>
    <cellStyle name="Normal 39 6 3 5" xfId="44099" xr:uid="{00000000-0005-0000-0000-000035AC0000}"/>
    <cellStyle name="Normal 39 6 3 6" xfId="44100" xr:uid="{00000000-0005-0000-0000-000036AC0000}"/>
    <cellStyle name="Normal 39 6 3 7" xfId="44101" xr:uid="{00000000-0005-0000-0000-000037AC0000}"/>
    <cellStyle name="Normal 39 6 3 8" xfId="44102" xr:uid="{00000000-0005-0000-0000-000038AC0000}"/>
    <cellStyle name="Normal 39 6 3 9" xfId="44103" xr:uid="{00000000-0005-0000-0000-000039AC0000}"/>
    <cellStyle name="Normal 39 6 4" xfId="44104" xr:uid="{00000000-0005-0000-0000-00003AAC0000}"/>
    <cellStyle name="Normal 39 6 4 2" xfId="44105" xr:uid="{00000000-0005-0000-0000-00003BAC0000}"/>
    <cellStyle name="Normal 39 6 4 2 2" xfId="44106" xr:uid="{00000000-0005-0000-0000-00003CAC0000}"/>
    <cellStyle name="Normal 39 6 4 2 2 2" xfId="44107" xr:uid="{00000000-0005-0000-0000-00003DAC0000}"/>
    <cellStyle name="Normal 39 6 4 2 2 2 2" xfId="44108" xr:uid="{00000000-0005-0000-0000-00003EAC0000}"/>
    <cellStyle name="Normal 39 6 4 2 2 2 3" xfId="44109" xr:uid="{00000000-0005-0000-0000-00003FAC0000}"/>
    <cellStyle name="Normal 39 6 4 2 2 2 4" xfId="44110" xr:uid="{00000000-0005-0000-0000-000040AC0000}"/>
    <cellStyle name="Normal 39 6 4 2 2 2 5" xfId="44111" xr:uid="{00000000-0005-0000-0000-000041AC0000}"/>
    <cellStyle name="Normal 39 6 4 2 2 2 6" xfId="44112" xr:uid="{00000000-0005-0000-0000-000042AC0000}"/>
    <cellStyle name="Normal 39 6 4 2 2 3" xfId="44113" xr:uid="{00000000-0005-0000-0000-000043AC0000}"/>
    <cellStyle name="Normal 39 6 4 2 2 4" xfId="44114" xr:uid="{00000000-0005-0000-0000-000044AC0000}"/>
    <cellStyle name="Normal 39 6 4 2 2 5" xfId="44115" xr:uid="{00000000-0005-0000-0000-000045AC0000}"/>
    <cellStyle name="Normal 39 6 4 2 2 6" xfId="44116" xr:uid="{00000000-0005-0000-0000-000046AC0000}"/>
    <cellStyle name="Normal 39 6 4 2 2 7" xfId="44117" xr:uid="{00000000-0005-0000-0000-000047AC0000}"/>
    <cellStyle name="Normal 39 6 4 2 3" xfId="44118" xr:uid="{00000000-0005-0000-0000-000048AC0000}"/>
    <cellStyle name="Normal 39 6 4 2 3 2" xfId="44119" xr:uid="{00000000-0005-0000-0000-000049AC0000}"/>
    <cellStyle name="Normal 39 6 4 2 3 3" xfId="44120" xr:uid="{00000000-0005-0000-0000-00004AAC0000}"/>
    <cellStyle name="Normal 39 6 4 2 3 4" xfId="44121" xr:uid="{00000000-0005-0000-0000-00004BAC0000}"/>
    <cellStyle name="Normal 39 6 4 2 3 5" xfId="44122" xr:uid="{00000000-0005-0000-0000-00004CAC0000}"/>
    <cellStyle name="Normal 39 6 4 2 3 6" xfId="44123" xr:uid="{00000000-0005-0000-0000-00004DAC0000}"/>
    <cellStyle name="Normal 39 6 4 2 4" xfId="44124" xr:uid="{00000000-0005-0000-0000-00004EAC0000}"/>
    <cellStyle name="Normal 39 6 4 2 5" xfId="44125" xr:uid="{00000000-0005-0000-0000-00004FAC0000}"/>
    <cellStyle name="Normal 39 6 4 2 6" xfId="44126" xr:uid="{00000000-0005-0000-0000-000050AC0000}"/>
    <cellStyle name="Normal 39 6 4 2 7" xfId="44127" xr:uid="{00000000-0005-0000-0000-000051AC0000}"/>
    <cellStyle name="Normal 39 6 4 2 8" xfId="44128" xr:uid="{00000000-0005-0000-0000-000052AC0000}"/>
    <cellStyle name="Normal 39 6 4 3" xfId="44129" xr:uid="{00000000-0005-0000-0000-000053AC0000}"/>
    <cellStyle name="Normal 39 6 4 3 2" xfId="44130" xr:uid="{00000000-0005-0000-0000-000054AC0000}"/>
    <cellStyle name="Normal 39 6 4 3 2 2" xfId="44131" xr:uid="{00000000-0005-0000-0000-000055AC0000}"/>
    <cellStyle name="Normal 39 6 4 3 2 3" xfId="44132" xr:uid="{00000000-0005-0000-0000-000056AC0000}"/>
    <cellStyle name="Normal 39 6 4 3 2 4" xfId="44133" xr:uid="{00000000-0005-0000-0000-000057AC0000}"/>
    <cellStyle name="Normal 39 6 4 3 2 5" xfId="44134" xr:uid="{00000000-0005-0000-0000-000058AC0000}"/>
    <cellStyle name="Normal 39 6 4 3 2 6" xfId="44135" xr:uid="{00000000-0005-0000-0000-000059AC0000}"/>
    <cellStyle name="Normal 39 6 4 3 3" xfId="44136" xr:uid="{00000000-0005-0000-0000-00005AAC0000}"/>
    <cellStyle name="Normal 39 6 4 3 4" xfId="44137" xr:uid="{00000000-0005-0000-0000-00005BAC0000}"/>
    <cellStyle name="Normal 39 6 4 3 5" xfId="44138" xr:uid="{00000000-0005-0000-0000-00005CAC0000}"/>
    <cellStyle name="Normal 39 6 4 3 6" xfId="44139" xr:uid="{00000000-0005-0000-0000-00005DAC0000}"/>
    <cellStyle name="Normal 39 6 4 3 7" xfId="44140" xr:uid="{00000000-0005-0000-0000-00005EAC0000}"/>
    <cellStyle name="Normal 39 6 4 4" xfId="44141" xr:uid="{00000000-0005-0000-0000-00005FAC0000}"/>
    <cellStyle name="Normal 39 6 4 4 2" xfId="44142" xr:uid="{00000000-0005-0000-0000-000060AC0000}"/>
    <cellStyle name="Normal 39 6 4 4 3" xfId="44143" xr:uid="{00000000-0005-0000-0000-000061AC0000}"/>
    <cellStyle name="Normal 39 6 4 4 4" xfId="44144" xr:uid="{00000000-0005-0000-0000-000062AC0000}"/>
    <cellStyle name="Normal 39 6 4 4 5" xfId="44145" xr:uid="{00000000-0005-0000-0000-000063AC0000}"/>
    <cellStyle name="Normal 39 6 4 4 6" xfId="44146" xr:uid="{00000000-0005-0000-0000-000064AC0000}"/>
    <cellStyle name="Normal 39 6 4 5" xfId="44147" xr:uid="{00000000-0005-0000-0000-000065AC0000}"/>
    <cellStyle name="Normal 39 6 4 6" xfId="44148" xr:uid="{00000000-0005-0000-0000-000066AC0000}"/>
    <cellStyle name="Normal 39 6 4 7" xfId="44149" xr:uid="{00000000-0005-0000-0000-000067AC0000}"/>
    <cellStyle name="Normal 39 6 4 8" xfId="44150" xr:uid="{00000000-0005-0000-0000-000068AC0000}"/>
    <cellStyle name="Normal 39 6 4 9" xfId="44151" xr:uid="{00000000-0005-0000-0000-000069AC0000}"/>
    <cellStyle name="Normal 39 6 5" xfId="44152" xr:uid="{00000000-0005-0000-0000-00006AAC0000}"/>
    <cellStyle name="Normal 39 6 5 2" xfId="44153" xr:uid="{00000000-0005-0000-0000-00006BAC0000}"/>
    <cellStyle name="Normal 39 6 5 2 2" xfId="44154" xr:uid="{00000000-0005-0000-0000-00006CAC0000}"/>
    <cellStyle name="Normal 39 6 5 2 2 2" xfId="44155" xr:uid="{00000000-0005-0000-0000-00006DAC0000}"/>
    <cellStyle name="Normal 39 6 5 2 2 2 2" xfId="44156" xr:uid="{00000000-0005-0000-0000-00006EAC0000}"/>
    <cellStyle name="Normal 39 6 5 2 2 2 3" xfId="44157" xr:uid="{00000000-0005-0000-0000-00006FAC0000}"/>
    <cellStyle name="Normal 39 6 5 2 2 2 4" xfId="44158" xr:uid="{00000000-0005-0000-0000-000070AC0000}"/>
    <cellStyle name="Normal 39 6 5 2 2 2 5" xfId="44159" xr:uid="{00000000-0005-0000-0000-000071AC0000}"/>
    <cellStyle name="Normal 39 6 5 2 2 2 6" xfId="44160" xr:uid="{00000000-0005-0000-0000-000072AC0000}"/>
    <cellStyle name="Normal 39 6 5 2 2 3" xfId="44161" xr:uid="{00000000-0005-0000-0000-000073AC0000}"/>
    <cellStyle name="Normal 39 6 5 2 2 4" xfId="44162" xr:uid="{00000000-0005-0000-0000-000074AC0000}"/>
    <cellStyle name="Normal 39 6 5 2 2 5" xfId="44163" xr:uid="{00000000-0005-0000-0000-000075AC0000}"/>
    <cellStyle name="Normal 39 6 5 2 2 6" xfId="44164" xr:uid="{00000000-0005-0000-0000-000076AC0000}"/>
    <cellStyle name="Normal 39 6 5 2 2 7" xfId="44165" xr:uid="{00000000-0005-0000-0000-000077AC0000}"/>
    <cellStyle name="Normal 39 6 5 2 3" xfId="44166" xr:uid="{00000000-0005-0000-0000-000078AC0000}"/>
    <cellStyle name="Normal 39 6 5 2 3 2" xfId="44167" xr:uid="{00000000-0005-0000-0000-000079AC0000}"/>
    <cellStyle name="Normal 39 6 5 2 3 3" xfId="44168" xr:uid="{00000000-0005-0000-0000-00007AAC0000}"/>
    <cellStyle name="Normal 39 6 5 2 3 4" xfId="44169" xr:uid="{00000000-0005-0000-0000-00007BAC0000}"/>
    <cellStyle name="Normal 39 6 5 2 3 5" xfId="44170" xr:uid="{00000000-0005-0000-0000-00007CAC0000}"/>
    <cellStyle name="Normal 39 6 5 2 3 6" xfId="44171" xr:uid="{00000000-0005-0000-0000-00007DAC0000}"/>
    <cellStyle name="Normal 39 6 5 2 4" xfId="44172" xr:uid="{00000000-0005-0000-0000-00007EAC0000}"/>
    <cellStyle name="Normal 39 6 5 2 5" xfId="44173" xr:uid="{00000000-0005-0000-0000-00007FAC0000}"/>
    <cellStyle name="Normal 39 6 5 2 6" xfId="44174" xr:uid="{00000000-0005-0000-0000-000080AC0000}"/>
    <cellStyle name="Normal 39 6 5 2 7" xfId="44175" xr:uid="{00000000-0005-0000-0000-000081AC0000}"/>
    <cellStyle name="Normal 39 6 5 2 8" xfId="44176" xr:uid="{00000000-0005-0000-0000-000082AC0000}"/>
    <cellStyle name="Normal 39 6 5 3" xfId="44177" xr:uid="{00000000-0005-0000-0000-000083AC0000}"/>
    <cellStyle name="Normal 39 6 5 3 2" xfId="44178" xr:uid="{00000000-0005-0000-0000-000084AC0000}"/>
    <cellStyle name="Normal 39 6 5 3 2 2" xfId="44179" xr:uid="{00000000-0005-0000-0000-000085AC0000}"/>
    <cellStyle name="Normal 39 6 5 3 2 3" xfId="44180" xr:uid="{00000000-0005-0000-0000-000086AC0000}"/>
    <cellStyle name="Normal 39 6 5 3 2 4" xfId="44181" xr:uid="{00000000-0005-0000-0000-000087AC0000}"/>
    <cellStyle name="Normal 39 6 5 3 2 5" xfId="44182" xr:uid="{00000000-0005-0000-0000-000088AC0000}"/>
    <cellStyle name="Normal 39 6 5 3 2 6" xfId="44183" xr:uid="{00000000-0005-0000-0000-000089AC0000}"/>
    <cellStyle name="Normal 39 6 5 3 3" xfId="44184" xr:uid="{00000000-0005-0000-0000-00008AAC0000}"/>
    <cellStyle name="Normal 39 6 5 3 4" xfId="44185" xr:uid="{00000000-0005-0000-0000-00008BAC0000}"/>
    <cellStyle name="Normal 39 6 5 3 5" xfId="44186" xr:uid="{00000000-0005-0000-0000-00008CAC0000}"/>
    <cellStyle name="Normal 39 6 5 3 6" xfId="44187" xr:uid="{00000000-0005-0000-0000-00008DAC0000}"/>
    <cellStyle name="Normal 39 6 5 3 7" xfId="44188" xr:uid="{00000000-0005-0000-0000-00008EAC0000}"/>
    <cellStyle name="Normal 39 6 5 4" xfId="44189" xr:uid="{00000000-0005-0000-0000-00008FAC0000}"/>
    <cellStyle name="Normal 39 6 5 4 2" xfId="44190" xr:uid="{00000000-0005-0000-0000-000090AC0000}"/>
    <cellStyle name="Normal 39 6 5 4 3" xfId="44191" xr:uid="{00000000-0005-0000-0000-000091AC0000}"/>
    <cellStyle name="Normal 39 6 5 4 4" xfId="44192" xr:uid="{00000000-0005-0000-0000-000092AC0000}"/>
    <cellStyle name="Normal 39 6 5 4 5" xfId="44193" xr:uid="{00000000-0005-0000-0000-000093AC0000}"/>
    <cellStyle name="Normal 39 6 5 4 6" xfId="44194" xr:uid="{00000000-0005-0000-0000-000094AC0000}"/>
    <cellStyle name="Normal 39 6 5 5" xfId="44195" xr:uid="{00000000-0005-0000-0000-000095AC0000}"/>
    <cellStyle name="Normal 39 6 5 6" xfId="44196" xr:uid="{00000000-0005-0000-0000-000096AC0000}"/>
    <cellStyle name="Normal 39 6 5 7" xfId="44197" xr:uid="{00000000-0005-0000-0000-000097AC0000}"/>
    <cellStyle name="Normal 39 6 5 8" xfId="44198" xr:uid="{00000000-0005-0000-0000-000098AC0000}"/>
    <cellStyle name="Normal 39 6 5 9" xfId="44199" xr:uid="{00000000-0005-0000-0000-000099AC0000}"/>
    <cellStyle name="Normal 39 6 6" xfId="44200" xr:uid="{00000000-0005-0000-0000-00009AAC0000}"/>
    <cellStyle name="Normal 39 6 6 2" xfId="44201" xr:uid="{00000000-0005-0000-0000-00009BAC0000}"/>
    <cellStyle name="Normal 39 6 6 2 2" xfId="44202" xr:uid="{00000000-0005-0000-0000-00009CAC0000}"/>
    <cellStyle name="Normal 39 6 6 2 2 2" xfId="44203" xr:uid="{00000000-0005-0000-0000-00009DAC0000}"/>
    <cellStyle name="Normal 39 6 6 2 2 2 2" xfId="44204" xr:uid="{00000000-0005-0000-0000-00009EAC0000}"/>
    <cellStyle name="Normal 39 6 6 2 2 2 3" xfId="44205" xr:uid="{00000000-0005-0000-0000-00009FAC0000}"/>
    <cellStyle name="Normal 39 6 6 2 2 2 4" xfId="44206" xr:uid="{00000000-0005-0000-0000-0000A0AC0000}"/>
    <cellStyle name="Normal 39 6 6 2 2 2 5" xfId="44207" xr:uid="{00000000-0005-0000-0000-0000A1AC0000}"/>
    <cellStyle name="Normal 39 6 6 2 2 2 6" xfId="44208" xr:uid="{00000000-0005-0000-0000-0000A2AC0000}"/>
    <cellStyle name="Normal 39 6 6 2 2 3" xfId="44209" xr:uid="{00000000-0005-0000-0000-0000A3AC0000}"/>
    <cellStyle name="Normal 39 6 6 2 2 4" xfId="44210" xr:uid="{00000000-0005-0000-0000-0000A4AC0000}"/>
    <cellStyle name="Normal 39 6 6 2 2 5" xfId="44211" xr:uid="{00000000-0005-0000-0000-0000A5AC0000}"/>
    <cellStyle name="Normal 39 6 6 2 2 6" xfId="44212" xr:uid="{00000000-0005-0000-0000-0000A6AC0000}"/>
    <cellStyle name="Normal 39 6 6 2 2 7" xfId="44213" xr:uid="{00000000-0005-0000-0000-0000A7AC0000}"/>
    <cellStyle name="Normal 39 6 6 2 3" xfId="44214" xr:uid="{00000000-0005-0000-0000-0000A8AC0000}"/>
    <cellStyle name="Normal 39 6 6 2 3 2" xfId="44215" xr:uid="{00000000-0005-0000-0000-0000A9AC0000}"/>
    <cellStyle name="Normal 39 6 6 2 3 3" xfId="44216" xr:uid="{00000000-0005-0000-0000-0000AAAC0000}"/>
    <cellStyle name="Normal 39 6 6 2 3 4" xfId="44217" xr:uid="{00000000-0005-0000-0000-0000ABAC0000}"/>
    <cellStyle name="Normal 39 6 6 2 3 5" xfId="44218" xr:uid="{00000000-0005-0000-0000-0000ACAC0000}"/>
    <cellStyle name="Normal 39 6 6 2 3 6" xfId="44219" xr:uid="{00000000-0005-0000-0000-0000ADAC0000}"/>
    <cellStyle name="Normal 39 6 6 2 4" xfId="44220" xr:uid="{00000000-0005-0000-0000-0000AEAC0000}"/>
    <cellStyle name="Normal 39 6 6 2 5" xfId="44221" xr:uid="{00000000-0005-0000-0000-0000AFAC0000}"/>
    <cellStyle name="Normal 39 6 6 2 6" xfId="44222" xr:uid="{00000000-0005-0000-0000-0000B0AC0000}"/>
    <cellStyle name="Normal 39 6 6 2 7" xfId="44223" xr:uid="{00000000-0005-0000-0000-0000B1AC0000}"/>
    <cellStyle name="Normal 39 6 6 2 8" xfId="44224" xr:uid="{00000000-0005-0000-0000-0000B2AC0000}"/>
    <cellStyle name="Normal 39 6 6 3" xfId="44225" xr:uid="{00000000-0005-0000-0000-0000B3AC0000}"/>
    <cellStyle name="Normal 39 6 6 3 2" xfId="44226" xr:uid="{00000000-0005-0000-0000-0000B4AC0000}"/>
    <cellStyle name="Normal 39 6 6 3 2 2" xfId="44227" xr:uid="{00000000-0005-0000-0000-0000B5AC0000}"/>
    <cellStyle name="Normal 39 6 6 3 2 3" xfId="44228" xr:uid="{00000000-0005-0000-0000-0000B6AC0000}"/>
    <cellStyle name="Normal 39 6 6 3 2 4" xfId="44229" xr:uid="{00000000-0005-0000-0000-0000B7AC0000}"/>
    <cellStyle name="Normal 39 6 6 3 2 5" xfId="44230" xr:uid="{00000000-0005-0000-0000-0000B8AC0000}"/>
    <cellStyle name="Normal 39 6 6 3 2 6" xfId="44231" xr:uid="{00000000-0005-0000-0000-0000B9AC0000}"/>
    <cellStyle name="Normal 39 6 6 3 3" xfId="44232" xr:uid="{00000000-0005-0000-0000-0000BAAC0000}"/>
    <cellStyle name="Normal 39 6 6 3 4" xfId="44233" xr:uid="{00000000-0005-0000-0000-0000BBAC0000}"/>
    <cellStyle name="Normal 39 6 6 3 5" xfId="44234" xr:uid="{00000000-0005-0000-0000-0000BCAC0000}"/>
    <cellStyle name="Normal 39 6 6 3 6" xfId="44235" xr:uid="{00000000-0005-0000-0000-0000BDAC0000}"/>
    <cellStyle name="Normal 39 6 6 3 7" xfId="44236" xr:uid="{00000000-0005-0000-0000-0000BEAC0000}"/>
    <cellStyle name="Normal 39 6 6 4" xfId="44237" xr:uid="{00000000-0005-0000-0000-0000BFAC0000}"/>
    <cellStyle name="Normal 39 6 6 4 2" xfId="44238" xr:uid="{00000000-0005-0000-0000-0000C0AC0000}"/>
    <cellStyle name="Normal 39 6 6 4 3" xfId="44239" xr:uid="{00000000-0005-0000-0000-0000C1AC0000}"/>
    <cellStyle name="Normal 39 6 6 4 4" xfId="44240" xr:uid="{00000000-0005-0000-0000-0000C2AC0000}"/>
    <cellStyle name="Normal 39 6 6 4 5" xfId="44241" xr:uid="{00000000-0005-0000-0000-0000C3AC0000}"/>
    <cellStyle name="Normal 39 6 6 4 6" xfId="44242" xr:uid="{00000000-0005-0000-0000-0000C4AC0000}"/>
    <cellStyle name="Normal 39 6 6 5" xfId="44243" xr:uid="{00000000-0005-0000-0000-0000C5AC0000}"/>
    <cellStyle name="Normal 39 6 6 6" xfId="44244" xr:uid="{00000000-0005-0000-0000-0000C6AC0000}"/>
    <cellStyle name="Normal 39 6 6 7" xfId="44245" xr:uid="{00000000-0005-0000-0000-0000C7AC0000}"/>
    <cellStyle name="Normal 39 6 6 8" xfId="44246" xr:uid="{00000000-0005-0000-0000-0000C8AC0000}"/>
    <cellStyle name="Normal 39 6 6 9" xfId="44247" xr:uid="{00000000-0005-0000-0000-0000C9AC0000}"/>
    <cellStyle name="Normal 39 6 7" xfId="44248" xr:uid="{00000000-0005-0000-0000-0000CAAC0000}"/>
    <cellStyle name="Normal 39 6 7 2" xfId="44249" xr:uid="{00000000-0005-0000-0000-0000CBAC0000}"/>
    <cellStyle name="Normal 39 6 7 2 2" xfId="44250" xr:uid="{00000000-0005-0000-0000-0000CCAC0000}"/>
    <cellStyle name="Normal 39 6 7 2 2 2" xfId="44251" xr:uid="{00000000-0005-0000-0000-0000CDAC0000}"/>
    <cellStyle name="Normal 39 6 7 2 2 3" xfId="44252" xr:uid="{00000000-0005-0000-0000-0000CEAC0000}"/>
    <cellStyle name="Normal 39 6 7 2 2 4" xfId="44253" xr:uid="{00000000-0005-0000-0000-0000CFAC0000}"/>
    <cellStyle name="Normal 39 6 7 2 2 5" xfId="44254" xr:uid="{00000000-0005-0000-0000-0000D0AC0000}"/>
    <cellStyle name="Normal 39 6 7 2 2 6" xfId="44255" xr:uid="{00000000-0005-0000-0000-0000D1AC0000}"/>
    <cellStyle name="Normal 39 6 7 2 3" xfId="44256" xr:uid="{00000000-0005-0000-0000-0000D2AC0000}"/>
    <cellStyle name="Normal 39 6 7 2 4" xfId="44257" xr:uid="{00000000-0005-0000-0000-0000D3AC0000}"/>
    <cellStyle name="Normal 39 6 7 2 5" xfId="44258" xr:uid="{00000000-0005-0000-0000-0000D4AC0000}"/>
    <cellStyle name="Normal 39 6 7 2 6" xfId="44259" xr:uid="{00000000-0005-0000-0000-0000D5AC0000}"/>
    <cellStyle name="Normal 39 6 7 2 7" xfId="44260" xr:uid="{00000000-0005-0000-0000-0000D6AC0000}"/>
    <cellStyle name="Normal 39 6 7 3" xfId="44261" xr:uid="{00000000-0005-0000-0000-0000D7AC0000}"/>
    <cellStyle name="Normal 39 6 7 3 2" xfId="44262" xr:uid="{00000000-0005-0000-0000-0000D8AC0000}"/>
    <cellStyle name="Normal 39 6 7 3 3" xfId="44263" xr:uid="{00000000-0005-0000-0000-0000D9AC0000}"/>
    <cellStyle name="Normal 39 6 7 3 4" xfId="44264" xr:uid="{00000000-0005-0000-0000-0000DAAC0000}"/>
    <cellStyle name="Normal 39 6 7 3 5" xfId="44265" xr:uid="{00000000-0005-0000-0000-0000DBAC0000}"/>
    <cellStyle name="Normal 39 6 7 3 6" xfId="44266" xr:uid="{00000000-0005-0000-0000-0000DCAC0000}"/>
    <cellStyle name="Normal 39 6 7 4" xfId="44267" xr:uid="{00000000-0005-0000-0000-0000DDAC0000}"/>
    <cellStyle name="Normal 39 6 7 5" xfId="44268" xr:uid="{00000000-0005-0000-0000-0000DEAC0000}"/>
    <cellStyle name="Normal 39 6 7 6" xfId="44269" xr:uid="{00000000-0005-0000-0000-0000DFAC0000}"/>
    <cellStyle name="Normal 39 6 7 7" xfId="44270" xr:uid="{00000000-0005-0000-0000-0000E0AC0000}"/>
    <cellStyle name="Normal 39 6 7 8" xfId="44271" xr:uid="{00000000-0005-0000-0000-0000E1AC0000}"/>
    <cellStyle name="Normal 39 6 8" xfId="44272" xr:uid="{00000000-0005-0000-0000-0000E2AC0000}"/>
    <cellStyle name="Normal 39 6 8 2" xfId="44273" xr:uid="{00000000-0005-0000-0000-0000E3AC0000}"/>
    <cellStyle name="Normal 39 6 8 2 2" xfId="44274" xr:uid="{00000000-0005-0000-0000-0000E4AC0000}"/>
    <cellStyle name="Normal 39 6 8 2 3" xfId="44275" xr:uid="{00000000-0005-0000-0000-0000E5AC0000}"/>
    <cellStyle name="Normal 39 6 8 2 4" xfId="44276" xr:uid="{00000000-0005-0000-0000-0000E6AC0000}"/>
    <cellStyle name="Normal 39 6 8 2 5" xfId="44277" xr:uid="{00000000-0005-0000-0000-0000E7AC0000}"/>
    <cellStyle name="Normal 39 6 8 2 6" xfId="44278" xr:uid="{00000000-0005-0000-0000-0000E8AC0000}"/>
    <cellStyle name="Normal 39 6 8 3" xfId="44279" xr:uid="{00000000-0005-0000-0000-0000E9AC0000}"/>
    <cellStyle name="Normal 39 6 8 4" xfId="44280" xr:uid="{00000000-0005-0000-0000-0000EAAC0000}"/>
    <cellStyle name="Normal 39 6 8 5" xfId="44281" xr:uid="{00000000-0005-0000-0000-0000EBAC0000}"/>
    <cellStyle name="Normal 39 6 8 6" xfId="44282" xr:uid="{00000000-0005-0000-0000-0000ECAC0000}"/>
    <cellStyle name="Normal 39 6 8 7" xfId="44283" xr:uid="{00000000-0005-0000-0000-0000EDAC0000}"/>
    <cellStyle name="Normal 39 6 9" xfId="44284" xr:uid="{00000000-0005-0000-0000-0000EEAC0000}"/>
    <cellStyle name="Normal 39 6 9 2" xfId="44285" xr:uid="{00000000-0005-0000-0000-0000EFAC0000}"/>
    <cellStyle name="Normal 39 6 9 3" xfId="44286" xr:uid="{00000000-0005-0000-0000-0000F0AC0000}"/>
    <cellStyle name="Normal 39 6 9 4" xfId="44287" xr:uid="{00000000-0005-0000-0000-0000F1AC0000}"/>
    <cellStyle name="Normal 39 6 9 5" xfId="44288" xr:uid="{00000000-0005-0000-0000-0000F2AC0000}"/>
    <cellStyle name="Normal 39 6 9 6" xfId="44289" xr:uid="{00000000-0005-0000-0000-0000F3AC0000}"/>
    <cellStyle name="Normal 39 7" xfId="44290" xr:uid="{00000000-0005-0000-0000-0000F4AC0000}"/>
    <cellStyle name="Normal 39 7 2" xfId="44291" xr:uid="{00000000-0005-0000-0000-0000F5AC0000}"/>
    <cellStyle name="Normal 39 7 2 2" xfId="44292" xr:uid="{00000000-0005-0000-0000-0000F6AC0000}"/>
    <cellStyle name="Normal 39 7 2 2 2" xfId="44293" xr:uid="{00000000-0005-0000-0000-0000F7AC0000}"/>
    <cellStyle name="Normal 39 7 2 2 2 2" xfId="44294" xr:uid="{00000000-0005-0000-0000-0000F8AC0000}"/>
    <cellStyle name="Normal 39 7 2 2 2 3" xfId="44295" xr:uid="{00000000-0005-0000-0000-0000F9AC0000}"/>
    <cellStyle name="Normal 39 7 2 2 2 4" xfId="44296" xr:uid="{00000000-0005-0000-0000-0000FAAC0000}"/>
    <cellStyle name="Normal 39 7 2 2 2 5" xfId="44297" xr:uid="{00000000-0005-0000-0000-0000FBAC0000}"/>
    <cellStyle name="Normal 39 7 2 2 2 6" xfId="44298" xr:uid="{00000000-0005-0000-0000-0000FCAC0000}"/>
    <cellStyle name="Normal 39 7 2 2 3" xfId="44299" xr:uid="{00000000-0005-0000-0000-0000FDAC0000}"/>
    <cellStyle name="Normal 39 7 2 2 4" xfId="44300" xr:uid="{00000000-0005-0000-0000-0000FEAC0000}"/>
    <cellStyle name="Normal 39 7 2 2 5" xfId="44301" xr:uid="{00000000-0005-0000-0000-0000FFAC0000}"/>
    <cellStyle name="Normal 39 7 2 2 6" xfId="44302" xr:uid="{00000000-0005-0000-0000-000000AD0000}"/>
    <cellStyle name="Normal 39 7 2 2 7" xfId="44303" xr:uid="{00000000-0005-0000-0000-000001AD0000}"/>
    <cellStyle name="Normal 39 7 2 3" xfId="44304" xr:uid="{00000000-0005-0000-0000-000002AD0000}"/>
    <cellStyle name="Normal 39 7 2 3 2" xfId="44305" xr:uid="{00000000-0005-0000-0000-000003AD0000}"/>
    <cellStyle name="Normal 39 7 2 3 3" xfId="44306" xr:uid="{00000000-0005-0000-0000-000004AD0000}"/>
    <cellStyle name="Normal 39 7 2 3 4" xfId="44307" xr:uid="{00000000-0005-0000-0000-000005AD0000}"/>
    <cellStyle name="Normal 39 7 2 3 5" xfId="44308" xr:uid="{00000000-0005-0000-0000-000006AD0000}"/>
    <cellStyle name="Normal 39 7 2 3 6" xfId="44309" xr:uid="{00000000-0005-0000-0000-000007AD0000}"/>
    <cellStyle name="Normal 39 7 2 4" xfId="44310" xr:uid="{00000000-0005-0000-0000-000008AD0000}"/>
    <cellStyle name="Normal 39 7 2 5" xfId="44311" xr:uid="{00000000-0005-0000-0000-000009AD0000}"/>
    <cellStyle name="Normal 39 7 2 6" xfId="44312" xr:uid="{00000000-0005-0000-0000-00000AAD0000}"/>
    <cellStyle name="Normal 39 7 2 7" xfId="44313" xr:uid="{00000000-0005-0000-0000-00000BAD0000}"/>
    <cellStyle name="Normal 39 7 2 8" xfId="44314" xr:uid="{00000000-0005-0000-0000-00000CAD0000}"/>
    <cellStyle name="Normal 39 7 3" xfId="44315" xr:uid="{00000000-0005-0000-0000-00000DAD0000}"/>
    <cellStyle name="Normal 39 7 3 2" xfId="44316" xr:uid="{00000000-0005-0000-0000-00000EAD0000}"/>
    <cellStyle name="Normal 39 7 3 2 2" xfId="44317" xr:uid="{00000000-0005-0000-0000-00000FAD0000}"/>
    <cellStyle name="Normal 39 7 3 2 3" xfId="44318" xr:uid="{00000000-0005-0000-0000-000010AD0000}"/>
    <cellStyle name="Normal 39 7 3 2 4" xfId="44319" xr:uid="{00000000-0005-0000-0000-000011AD0000}"/>
    <cellStyle name="Normal 39 7 3 2 5" xfId="44320" xr:uid="{00000000-0005-0000-0000-000012AD0000}"/>
    <cellStyle name="Normal 39 7 3 2 6" xfId="44321" xr:uid="{00000000-0005-0000-0000-000013AD0000}"/>
    <cellStyle name="Normal 39 7 3 3" xfId="44322" xr:uid="{00000000-0005-0000-0000-000014AD0000}"/>
    <cellStyle name="Normal 39 7 3 4" xfId="44323" xr:uid="{00000000-0005-0000-0000-000015AD0000}"/>
    <cellStyle name="Normal 39 7 3 5" xfId="44324" xr:uid="{00000000-0005-0000-0000-000016AD0000}"/>
    <cellStyle name="Normal 39 7 3 6" xfId="44325" xr:uid="{00000000-0005-0000-0000-000017AD0000}"/>
    <cellStyle name="Normal 39 7 3 7" xfId="44326" xr:uid="{00000000-0005-0000-0000-000018AD0000}"/>
    <cellStyle name="Normal 39 7 4" xfId="44327" xr:uid="{00000000-0005-0000-0000-000019AD0000}"/>
    <cellStyle name="Normal 39 7 4 2" xfId="44328" xr:uid="{00000000-0005-0000-0000-00001AAD0000}"/>
    <cellStyle name="Normal 39 7 4 3" xfId="44329" xr:uid="{00000000-0005-0000-0000-00001BAD0000}"/>
    <cellStyle name="Normal 39 7 4 4" xfId="44330" xr:uid="{00000000-0005-0000-0000-00001CAD0000}"/>
    <cellStyle name="Normal 39 7 4 5" xfId="44331" xr:uid="{00000000-0005-0000-0000-00001DAD0000}"/>
    <cellStyle name="Normal 39 7 4 6" xfId="44332" xr:uid="{00000000-0005-0000-0000-00001EAD0000}"/>
    <cellStyle name="Normal 39 7 5" xfId="44333" xr:uid="{00000000-0005-0000-0000-00001FAD0000}"/>
    <cellStyle name="Normal 39 7 6" xfId="44334" xr:uid="{00000000-0005-0000-0000-000020AD0000}"/>
    <cellStyle name="Normal 39 7 7" xfId="44335" xr:uid="{00000000-0005-0000-0000-000021AD0000}"/>
    <cellStyle name="Normal 39 7 8" xfId="44336" xr:uid="{00000000-0005-0000-0000-000022AD0000}"/>
    <cellStyle name="Normal 39 7 9" xfId="44337" xr:uid="{00000000-0005-0000-0000-000023AD0000}"/>
    <cellStyle name="Normal 39 8" xfId="44338" xr:uid="{00000000-0005-0000-0000-000024AD0000}"/>
    <cellStyle name="Normal 39 8 2" xfId="44339" xr:uid="{00000000-0005-0000-0000-000025AD0000}"/>
    <cellStyle name="Normal 39 8 2 2" xfId="44340" xr:uid="{00000000-0005-0000-0000-000026AD0000}"/>
    <cellStyle name="Normal 39 8 2 2 2" xfId="44341" xr:uid="{00000000-0005-0000-0000-000027AD0000}"/>
    <cellStyle name="Normal 39 8 2 2 2 2" xfId="44342" xr:uid="{00000000-0005-0000-0000-000028AD0000}"/>
    <cellStyle name="Normal 39 8 2 2 2 3" xfId="44343" xr:uid="{00000000-0005-0000-0000-000029AD0000}"/>
    <cellStyle name="Normal 39 8 2 2 2 4" xfId="44344" xr:uid="{00000000-0005-0000-0000-00002AAD0000}"/>
    <cellStyle name="Normal 39 8 2 2 2 5" xfId="44345" xr:uid="{00000000-0005-0000-0000-00002BAD0000}"/>
    <cellStyle name="Normal 39 8 2 2 2 6" xfId="44346" xr:uid="{00000000-0005-0000-0000-00002CAD0000}"/>
    <cellStyle name="Normal 39 8 2 2 3" xfId="44347" xr:uid="{00000000-0005-0000-0000-00002DAD0000}"/>
    <cellStyle name="Normal 39 8 2 2 4" xfId="44348" xr:uid="{00000000-0005-0000-0000-00002EAD0000}"/>
    <cellStyle name="Normal 39 8 2 2 5" xfId="44349" xr:uid="{00000000-0005-0000-0000-00002FAD0000}"/>
    <cellStyle name="Normal 39 8 2 2 6" xfId="44350" xr:uid="{00000000-0005-0000-0000-000030AD0000}"/>
    <cellStyle name="Normal 39 8 2 2 7" xfId="44351" xr:uid="{00000000-0005-0000-0000-000031AD0000}"/>
    <cellStyle name="Normal 39 8 2 3" xfId="44352" xr:uid="{00000000-0005-0000-0000-000032AD0000}"/>
    <cellStyle name="Normal 39 8 2 3 2" xfId="44353" xr:uid="{00000000-0005-0000-0000-000033AD0000}"/>
    <cellStyle name="Normal 39 8 2 3 3" xfId="44354" xr:uid="{00000000-0005-0000-0000-000034AD0000}"/>
    <cellStyle name="Normal 39 8 2 3 4" xfId="44355" xr:uid="{00000000-0005-0000-0000-000035AD0000}"/>
    <cellStyle name="Normal 39 8 2 3 5" xfId="44356" xr:uid="{00000000-0005-0000-0000-000036AD0000}"/>
    <cellStyle name="Normal 39 8 2 3 6" xfId="44357" xr:uid="{00000000-0005-0000-0000-000037AD0000}"/>
    <cellStyle name="Normal 39 8 2 4" xfId="44358" xr:uid="{00000000-0005-0000-0000-000038AD0000}"/>
    <cellStyle name="Normal 39 8 2 5" xfId="44359" xr:uid="{00000000-0005-0000-0000-000039AD0000}"/>
    <cellStyle name="Normal 39 8 2 6" xfId="44360" xr:uid="{00000000-0005-0000-0000-00003AAD0000}"/>
    <cellStyle name="Normal 39 8 2 7" xfId="44361" xr:uid="{00000000-0005-0000-0000-00003BAD0000}"/>
    <cellStyle name="Normal 39 8 2 8" xfId="44362" xr:uid="{00000000-0005-0000-0000-00003CAD0000}"/>
    <cellStyle name="Normal 39 8 3" xfId="44363" xr:uid="{00000000-0005-0000-0000-00003DAD0000}"/>
    <cellStyle name="Normal 39 8 3 2" xfId="44364" xr:uid="{00000000-0005-0000-0000-00003EAD0000}"/>
    <cellStyle name="Normal 39 8 3 2 2" xfId="44365" xr:uid="{00000000-0005-0000-0000-00003FAD0000}"/>
    <cellStyle name="Normal 39 8 3 2 3" xfId="44366" xr:uid="{00000000-0005-0000-0000-000040AD0000}"/>
    <cellStyle name="Normal 39 8 3 2 4" xfId="44367" xr:uid="{00000000-0005-0000-0000-000041AD0000}"/>
    <cellStyle name="Normal 39 8 3 2 5" xfId="44368" xr:uid="{00000000-0005-0000-0000-000042AD0000}"/>
    <cellStyle name="Normal 39 8 3 2 6" xfId="44369" xr:uid="{00000000-0005-0000-0000-000043AD0000}"/>
    <cellStyle name="Normal 39 8 3 3" xfId="44370" xr:uid="{00000000-0005-0000-0000-000044AD0000}"/>
    <cellStyle name="Normal 39 8 3 4" xfId="44371" xr:uid="{00000000-0005-0000-0000-000045AD0000}"/>
    <cellStyle name="Normal 39 8 3 5" xfId="44372" xr:uid="{00000000-0005-0000-0000-000046AD0000}"/>
    <cellStyle name="Normal 39 8 3 6" xfId="44373" xr:uid="{00000000-0005-0000-0000-000047AD0000}"/>
    <cellStyle name="Normal 39 8 3 7" xfId="44374" xr:uid="{00000000-0005-0000-0000-000048AD0000}"/>
    <cellStyle name="Normal 39 8 4" xfId="44375" xr:uid="{00000000-0005-0000-0000-000049AD0000}"/>
    <cellStyle name="Normal 39 8 4 2" xfId="44376" xr:uid="{00000000-0005-0000-0000-00004AAD0000}"/>
    <cellStyle name="Normal 39 8 4 3" xfId="44377" xr:uid="{00000000-0005-0000-0000-00004BAD0000}"/>
    <cellStyle name="Normal 39 8 4 4" xfId="44378" xr:uid="{00000000-0005-0000-0000-00004CAD0000}"/>
    <cellStyle name="Normal 39 8 4 5" xfId="44379" xr:uid="{00000000-0005-0000-0000-00004DAD0000}"/>
    <cellStyle name="Normal 39 8 4 6" xfId="44380" xr:uid="{00000000-0005-0000-0000-00004EAD0000}"/>
    <cellStyle name="Normal 39 8 5" xfId="44381" xr:uid="{00000000-0005-0000-0000-00004FAD0000}"/>
    <cellStyle name="Normal 39 8 6" xfId="44382" xr:uid="{00000000-0005-0000-0000-000050AD0000}"/>
    <cellStyle name="Normal 39 8 7" xfId="44383" xr:uid="{00000000-0005-0000-0000-000051AD0000}"/>
    <cellStyle name="Normal 39 8 8" xfId="44384" xr:uid="{00000000-0005-0000-0000-000052AD0000}"/>
    <cellStyle name="Normal 39 8 9" xfId="44385" xr:uid="{00000000-0005-0000-0000-000053AD0000}"/>
    <cellStyle name="Normal 39 9" xfId="44386" xr:uid="{00000000-0005-0000-0000-000054AD0000}"/>
    <cellStyle name="Normal 39 9 2" xfId="44387" xr:uid="{00000000-0005-0000-0000-000055AD0000}"/>
    <cellStyle name="Normal 39 9 2 2" xfId="44388" xr:uid="{00000000-0005-0000-0000-000056AD0000}"/>
    <cellStyle name="Normal 39 9 2 2 2" xfId="44389" xr:uid="{00000000-0005-0000-0000-000057AD0000}"/>
    <cellStyle name="Normal 39 9 2 2 2 2" xfId="44390" xr:uid="{00000000-0005-0000-0000-000058AD0000}"/>
    <cellStyle name="Normal 39 9 2 2 2 3" xfId="44391" xr:uid="{00000000-0005-0000-0000-000059AD0000}"/>
    <cellStyle name="Normal 39 9 2 2 2 4" xfId="44392" xr:uid="{00000000-0005-0000-0000-00005AAD0000}"/>
    <cellStyle name="Normal 39 9 2 2 2 5" xfId="44393" xr:uid="{00000000-0005-0000-0000-00005BAD0000}"/>
    <cellStyle name="Normal 39 9 2 2 2 6" xfId="44394" xr:uid="{00000000-0005-0000-0000-00005CAD0000}"/>
    <cellStyle name="Normal 39 9 2 2 3" xfId="44395" xr:uid="{00000000-0005-0000-0000-00005DAD0000}"/>
    <cellStyle name="Normal 39 9 2 2 4" xfId="44396" xr:uid="{00000000-0005-0000-0000-00005EAD0000}"/>
    <cellStyle name="Normal 39 9 2 2 5" xfId="44397" xr:uid="{00000000-0005-0000-0000-00005FAD0000}"/>
    <cellStyle name="Normal 39 9 2 2 6" xfId="44398" xr:uid="{00000000-0005-0000-0000-000060AD0000}"/>
    <cellStyle name="Normal 39 9 2 2 7" xfId="44399" xr:uid="{00000000-0005-0000-0000-000061AD0000}"/>
    <cellStyle name="Normal 39 9 2 3" xfId="44400" xr:uid="{00000000-0005-0000-0000-000062AD0000}"/>
    <cellStyle name="Normal 39 9 2 3 2" xfId="44401" xr:uid="{00000000-0005-0000-0000-000063AD0000}"/>
    <cellStyle name="Normal 39 9 2 3 3" xfId="44402" xr:uid="{00000000-0005-0000-0000-000064AD0000}"/>
    <cellStyle name="Normal 39 9 2 3 4" xfId="44403" xr:uid="{00000000-0005-0000-0000-000065AD0000}"/>
    <cellStyle name="Normal 39 9 2 3 5" xfId="44404" xr:uid="{00000000-0005-0000-0000-000066AD0000}"/>
    <cellStyle name="Normal 39 9 2 3 6" xfId="44405" xr:uid="{00000000-0005-0000-0000-000067AD0000}"/>
    <cellStyle name="Normal 39 9 2 4" xfId="44406" xr:uid="{00000000-0005-0000-0000-000068AD0000}"/>
    <cellStyle name="Normal 39 9 2 5" xfId="44407" xr:uid="{00000000-0005-0000-0000-000069AD0000}"/>
    <cellStyle name="Normal 39 9 2 6" xfId="44408" xr:uid="{00000000-0005-0000-0000-00006AAD0000}"/>
    <cellStyle name="Normal 39 9 2 7" xfId="44409" xr:uid="{00000000-0005-0000-0000-00006BAD0000}"/>
    <cellStyle name="Normal 39 9 2 8" xfId="44410" xr:uid="{00000000-0005-0000-0000-00006CAD0000}"/>
    <cellStyle name="Normal 39 9 3" xfId="44411" xr:uid="{00000000-0005-0000-0000-00006DAD0000}"/>
    <cellStyle name="Normal 39 9 3 2" xfId="44412" xr:uid="{00000000-0005-0000-0000-00006EAD0000}"/>
    <cellStyle name="Normal 39 9 3 2 2" xfId="44413" xr:uid="{00000000-0005-0000-0000-00006FAD0000}"/>
    <cellStyle name="Normal 39 9 3 2 3" xfId="44414" xr:uid="{00000000-0005-0000-0000-000070AD0000}"/>
    <cellStyle name="Normal 39 9 3 2 4" xfId="44415" xr:uid="{00000000-0005-0000-0000-000071AD0000}"/>
    <cellStyle name="Normal 39 9 3 2 5" xfId="44416" xr:uid="{00000000-0005-0000-0000-000072AD0000}"/>
    <cellStyle name="Normal 39 9 3 2 6" xfId="44417" xr:uid="{00000000-0005-0000-0000-000073AD0000}"/>
    <cellStyle name="Normal 39 9 3 3" xfId="44418" xr:uid="{00000000-0005-0000-0000-000074AD0000}"/>
    <cellStyle name="Normal 39 9 3 4" xfId="44419" xr:uid="{00000000-0005-0000-0000-000075AD0000}"/>
    <cellStyle name="Normal 39 9 3 5" xfId="44420" xr:uid="{00000000-0005-0000-0000-000076AD0000}"/>
    <cellStyle name="Normal 39 9 3 6" xfId="44421" xr:uid="{00000000-0005-0000-0000-000077AD0000}"/>
    <cellStyle name="Normal 39 9 3 7" xfId="44422" xr:uid="{00000000-0005-0000-0000-000078AD0000}"/>
    <cellStyle name="Normal 39 9 4" xfId="44423" xr:uid="{00000000-0005-0000-0000-000079AD0000}"/>
    <cellStyle name="Normal 39 9 4 2" xfId="44424" xr:uid="{00000000-0005-0000-0000-00007AAD0000}"/>
    <cellStyle name="Normal 39 9 4 3" xfId="44425" xr:uid="{00000000-0005-0000-0000-00007BAD0000}"/>
    <cellStyle name="Normal 39 9 4 4" xfId="44426" xr:uid="{00000000-0005-0000-0000-00007CAD0000}"/>
    <cellStyle name="Normal 39 9 4 5" xfId="44427" xr:uid="{00000000-0005-0000-0000-00007DAD0000}"/>
    <cellStyle name="Normal 39 9 4 6" xfId="44428" xr:uid="{00000000-0005-0000-0000-00007EAD0000}"/>
    <cellStyle name="Normal 39 9 5" xfId="44429" xr:uid="{00000000-0005-0000-0000-00007FAD0000}"/>
    <cellStyle name="Normal 39 9 6" xfId="44430" xr:uid="{00000000-0005-0000-0000-000080AD0000}"/>
    <cellStyle name="Normal 39 9 7" xfId="44431" xr:uid="{00000000-0005-0000-0000-000081AD0000}"/>
    <cellStyle name="Normal 39 9 8" xfId="44432" xr:uid="{00000000-0005-0000-0000-000082AD0000}"/>
    <cellStyle name="Normal 39 9 9" xfId="44433" xr:uid="{00000000-0005-0000-0000-000083AD0000}"/>
    <cellStyle name="Normal 4" xfId="44434" xr:uid="{00000000-0005-0000-0000-000084AD0000}"/>
    <cellStyle name="Normal 4 2" xfId="44435" xr:uid="{00000000-0005-0000-0000-000085AD0000}"/>
    <cellStyle name="Normal 4 2 2" xfId="44436" xr:uid="{00000000-0005-0000-0000-000086AD0000}"/>
    <cellStyle name="Normal 4 2 2 2" xfId="44437" xr:uid="{00000000-0005-0000-0000-000087AD0000}"/>
    <cellStyle name="Normal 4 2 2 2 2" xfId="44438" xr:uid="{00000000-0005-0000-0000-000088AD0000}"/>
    <cellStyle name="Normal 4 2 2 2 2 2" xfId="44439" xr:uid="{00000000-0005-0000-0000-000089AD0000}"/>
    <cellStyle name="Normal 4 2 2 2 2 3" xfId="44440" xr:uid="{00000000-0005-0000-0000-00008AAD0000}"/>
    <cellStyle name="Normal 4 2 2 2 2 4" xfId="44441" xr:uid="{00000000-0005-0000-0000-00008BAD0000}"/>
    <cellStyle name="Normal 4 2 2 2 2 5" xfId="44442" xr:uid="{00000000-0005-0000-0000-00008CAD0000}"/>
    <cellStyle name="Normal 4 2 2 2 2 6" xfId="44443" xr:uid="{00000000-0005-0000-0000-00008DAD0000}"/>
    <cellStyle name="Normal 4 2 2 2 3" xfId="44444" xr:uid="{00000000-0005-0000-0000-00008EAD0000}"/>
    <cellStyle name="Normal 4 2 2 2 4" xfId="44445" xr:uid="{00000000-0005-0000-0000-00008FAD0000}"/>
    <cellStyle name="Normal 4 2 2 2 5" xfId="44446" xr:uid="{00000000-0005-0000-0000-000090AD0000}"/>
    <cellStyle name="Normal 4 2 2 2 6" xfId="44447" xr:uid="{00000000-0005-0000-0000-000091AD0000}"/>
    <cellStyle name="Normal 4 2 2 2 7" xfId="44448" xr:uid="{00000000-0005-0000-0000-000092AD0000}"/>
    <cellStyle name="Normal 4 2 2 3" xfId="44449" xr:uid="{00000000-0005-0000-0000-000093AD0000}"/>
    <cellStyle name="Normal 4 2 2 3 2" xfId="44450" xr:uid="{00000000-0005-0000-0000-000094AD0000}"/>
    <cellStyle name="Normal 4 2 2 3 3" xfId="44451" xr:uid="{00000000-0005-0000-0000-000095AD0000}"/>
    <cellStyle name="Normal 4 2 2 3 4" xfId="44452" xr:uid="{00000000-0005-0000-0000-000096AD0000}"/>
    <cellStyle name="Normal 4 2 2 3 5" xfId="44453" xr:uid="{00000000-0005-0000-0000-000097AD0000}"/>
    <cellStyle name="Normal 4 2 2 3 6" xfId="44454" xr:uid="{00000000-0005-0000-0000-000098AD0000}"/>
    <cellStyle name="Normal 4 2 2 4" xfId="44455" xr:uid="{00000000-0005-0000-0000-000099AD0000}"/>
    <cellStyle name="Normal 4 2 2 5" xfId="44456" xr:uid="{00000000-0005-0000-0000-00009AAD0000}"/>
    <cellStyle name="Normal 4 2 2 6" xfId="44457" xr:uid="{00000000-0005-0000-0000-00009BAD0000}"/>
    <cellStyle name="Normal 4 2 2 7" xfId="44458" xr:uid="{00000000-0005-0000-0000-00009CAD0000}"/>
    <cellStyle name="Normal 4 2 2 8" xfId="44459" xr:uid="{00000000-0005-0000-0000-00009DAD0000}"/>
    <cellStyle name="Normal 4 2 3" xfId="44460" xr:uid="{00000000-0005-0000-0000-00009EAD0000}"/>
    <cellStyle name="Normal 4 3" xfId="44461" xr:uid="{00000000-0005-0000-0000-00009FAD0000}"/>
    <cellStyle name="Normal 4 3 2" xfId="44462" xr:uid="{00000000-0005-0000-0000-0000A0AD0000}"/>
    <cellStyle name="Normal 4 4" xfId="44463" xr:uid="{00000000-0005-0000-0000-0000A1AD0000}"/>
    <cellStyle name="Normal 4 5" xfId="44464" xr:uid="{00000000-0005-0000-0000-0000A2AD0000}"/>
    <cellStyle name="Normal 40" xfId="44465" xr:uid="{00000000-0005-0000-0000-0000A3AD0000}"/>
    <cellStyle name="Normal 40 2" xfId="44466" xr:uid="{00000000-0005-0000-0000-0000A4AD0000}"/>
    <cellStyle name="Normal 41" xfId="44467" xr:uid="{00000000-0005-0000-0000-0000A5AD0000}"/>
    <cellStyle name="Normal 42" xfId="44468" xr:uid="{00000000-0005-0000-0000-0000A6AD0000}"/>
    <cellStyle name="Normal 43" xfId="44469" xr:uid="{00000000-0005-0000-0000-0000A7AD0000}"/>
    <cellStyle name="Normal 44" xfId="44470" xr:uid="{00000000-0005-0000-0000-0000A8AD0000}"/>
    <cellStyle name="Normal 45" xfId="44471" xr:uid="{00000000-0005-0000-0000-0000A9AD0000}"/>
    <cellStyle name="Normal 46" xfId="44472" xr:uid="{00000000-0005-0000-0000-0000AAAD0000}"/>
    <cellStyle name="Normal 47" xfId="44473" xr:uid="{00000000-0005-0000-0000-0000ABAD0000}"/>
    <cellStyle name="Normal 48" xfId="44474" xr:uid="{00000000-0005-0000-0000-0000ACAD0000}"/>
    <cellStyle name="Normal 49" xfId="44475" xr:uid="{00000000-0005-0000-0000-0000ADAD0000}"/>
    <cellStyle name="Normal 5" xfId="44476" xr:uid="{00000000-0005-0000-0000-0000AEAD0000}"/>
    <cellStyle name="Normal 5 2" xfId="44477" xr:uid="{00000000-0005-0000-0000-0000AFAD0000}"/>
    <cellStyle name="Normal 5 3" xfId="44478" xr:uid="{00000000-0005-0000-0000-0000B0AD0000}"/>
    <cellStyle name="Normal 5 4" xfId="44479" xr:uid="{00000000-0005-0000-0000-0000B1AD0000}"/>
    <cellStyle name="Normal 50" xfId="44480" xr:uid="{00000000-0005-0000-0000-0000B2AD0000}"/>
    <cellStyle name="Normal 51" xfId="44481" xr:uid="{00000000-0005-0000-0000-0000B3AD0000}"/>
    <cellStyle name="Normal 52" xfId="44482" xr:uid="{00000000-0005-0000-0000-0000B4AD0000}"/>
    <cellStyle name="Normal 53" xfId="44483" xr:uid="{00000000-0005-0000-0000-0000B5AD0000}"/>
    <cellStyle name="Normal 54" xfId="44484" xr:uid="{00000000-0005-0000-0000-0000B6AD0000}"/>
    <cellStyle name="Normal 55" xfId="44485" xr:uid="{00000000-0005-0000-0000-0000B7AD0000}"/>
    <cellStyle name="Normal 56" xfId="44486" xr:uid="{00000000-0005-0000-0000-0000B8AD0000}"/>
    <cellStyle name="Normal 57" xfId="44487" xr:uid="{00000000-0005-0000-0000-0000B9AD0000}"/>
    <cellStyle name="Normal 58" xfId="44488" xr:uid="{00000000-0005-0000-0000-0000BAAD0000}"/>
    <cellStyle name="Normal 59" xfId="44489" xr:uid="{00000000-0005-0000-0000-0000BBAD0000}"/>
    <cellStyle name="Normal 6" xfId="44490" xr:uid="{00000000-0005-0000-0000-0000BCAD0000}"/>
    <cellStyle name="Normal 6 2" xfId="44491" xr:uid="{00000000-0005-0000-0000-0000BDAD0000}"/>
    <cellStyle name="Normal 6 3" xfId="44492" xr:uid="{00000000-0005-0000-0000-0000BEAD0000}"/>
    <cellStyle name="Normal 60" xfId="44493" xr:uid="{00000000-0005-0000-0000-0000BFAD0000}"/>
    <cellStyle name="Normal 61" xfId="44494" xr:uid="{00000000-0005-0000-0000-0000C0AD0000}"/>
    <cellStyle name="Normal 62" xfId="44495" xr:uid="{00000000-0005-0000-0000-0000C1AD0000}"/>
    <cellStyle name="Normal 63" xfId="44496" xr:uid="{00000000-0005-0000-0000-0000C2AD0000}"/>
    <cellStyle name="Normal 64" xfId="44497" xr:uid="{00000000-0005-0000-0000-0000C3AD0000}"/>
    <cellStyle name="Normal 65" xfId="44498" xr:uid="{00000000-0005-0000-0000-0000C4AD0000}"/>
    <cellStyle name="Normal 66" xfId="44499" xr:uid="{00000000-0005-0000-0000-0000C5AD0000}"/>
    <cellStyle name="Normal 67" xfId="44500" xr:uid="{00000000-0005-0000-0000-0000C6AD0000}"/>
    <cellStyle name="Normal 68" xfId="44501" xr:uid="{00000000-0005-0000-0000-0000C7AD0000}"/>
    <cellStyle name="Normal 69" xfId="44502" xr:uid="{00000000-0005-0000-0000-0000C8AD0000}"/>
    <cellStyle name="Normal 7" xfId="44503" xr:uid="{00000000-0005-0000-0000-0000C9AD0000}"/>
    <cellStyle name="Normal 7 2" xfId="44504" xr:uid="{00000000-0005-0000-0000-0000CAAD0000}"/>
    <cellStyle name="Normal 7 3" xfId="44505" xr:uid="{00000000-0005-0000-0000-0000CBAD0000}"/>
    <cellStyle name="Normal 7 4" xfId="44506" xr:uid="{00000000-0005-0000-0000-0000CCAD0000}"/>
    <cellStyle name="Normal 7 5" xfId="44507" xr:uid="{00000000-0005-0000-0000-0000CDAD0000}"/>
    <cellStyle name="Normal 70" xfId="44508" xr:uid="{00000000-0005-0000-0000-0000CEAD0000}"/>
    <cellStyle name="Normal 71" xfId="44509" xr:uid="{00000000-0005-0000-0000-0000CFAD0000}"/>
    <cellStyle name="Normal 72" xfId="44510" xr:uid="{00000000-0005-0000-0000-0000D0AD0000}"/>
    <cellStyle name="Normal 73" xfId="44511" xr:uid="{00000000-0005-0000-0000-0000D1AD0000}"/>
    <cellStyle name="Normal 74" xfId="44512" xr:uid="{00000000-0005-0000-0000-0000D2AD0000}"/>
    <cellStyle name="Normal 75" xfId="44513" xr:uid="{00000000-0005-0000-0000-0000D3AD0000}"/>
    <cellStyle name="Normal 76" xfId="44514" xr:uid="{00000000-0005-0000-0000-0000D4AD0000}"/>
    <cellStyle name="Normal 77" xfId="44515" xr:uid="{00000000-0005-0000-0000-0000D5AD0000}"/>
    <cellStyle name="Normal 78" xfId="44516" xr:uid="{00000000-0005-0000-0000-0000D6AD0000}"/>
    <cellStyle name="Normal 79" xfId="44517" xr:uid="{00000000-0005-0000-0000-0000D7AD0000}"/>
    <cellStyle name="Normal 8" xfId="44518" xr:uid="{00000000-0005-0000-0000-0000D8AD0000}"/>
    <cellStyle name="Normal 8 2" xfId="44519" xr:uid="{00000000-0005-0000-0000-0000D9AD0000}"/>
    <cellStyle name="Normal 8 3" xfId="44520" xr:uid="{00000000-0005-0000-0000-0000DAAD0000}"/>
    <cellStyle name="Normal 80" xfId="44521" xr:uid="{00000000-0005-0000-0000-0000DBAD0000}"/>
    <cellStyle name="Normal 81" xfId="44522" xr:uid="{00000000-0005-0000-0000-0000DCAD0000}"/>
    <cellStyle name="Normal 82" xfId="44523" xr:uid="{00000000-0005-0000-0000-0000DDAD0000}"/>
    <cellStyle name="Normal 83" xfId="44524" xr:uid="{00000000-0005-0000-0000-0000DEAD0000}"/>
    <cellStyle name="Normal 84" xfId="44525" xr:uid="{00000000-0005-0000-0000-0000DFAD0000}"/>
    <cellStyle name="Normal 85" xfId="44526" xr:uid="{00000000-0005-0000-0000-0000E0AD0000}"/>
    <cellStyle name="Normal 86" xfId="44527" xr:uid="{00000000-0005-0000-0000-0000E1AD0000}"/>
    <cellStyle name="Normal 87" xfId="44528" xr:uid="{00000000-0005-0000-0000-0000E2AD0000}"/>
    <cellStyle name="Normal 87 10" xfId="44529" xr:uid="{00000000-0005-0000-0000-0000E3AD0000}"/>
    <cellStyle name="Normal 87 10 2" xfId="44530" xr:uid="{00000000-0005-0000-0000-0000E4AD0000}"/>
    <cellStyle name="Normal 87 10 3" xfId="44531" xr:uid="{00000000-0005-0000-0000-0000E5AD0000}"/>
    <cellStyle name="Normal 87 10 4" xfId="44532" xr:uid="{00000000-0005-0000-0000-0000E6AD0000}"/>
    <cellStyle name="Normal 87 10 5" xfId="44533" xr:uid="{00000000-0005-0000-0000-0000E7AD0000}"/>
    <cellStyle name="Normal 87 10 6" xfId="44534" xr:uid="{00000000-0005-0000-0000-0000E8AD0000}"/>
    <cellStyle name="Normal 87 11" xfId="44535" xr:uid="{00000000-0005-0000-0000-0000E9AD0000}"/>
    <cellStyle name="Normal 87 12" xfId="44536" xr:uid="{00000000-0005-0000-0000-0000EAAD0000}"/>
    <cellStyle name="Normal 87 13" xfId="44537" xr:uid="{00000000-0005-0000-0000-0000EBAD0000}"/>
    <cellStyle name="Normal 87 14" xfId="44538" xr:uid="{00000000-0005-0000-0000-0000ECAD0000}"/>
    <cellStyle name="Normal 87 15" xfId="44539" xr:uid="{00000000-0005-0000-0000-0000EDAD0000}"/>
    <cellStyle name="Normal 87 2" xfId="44540" xr:uid="{00000000-0005-0000-0000-0000EEAD0000}"/>
    <cellStyle name="Normal 87 2 10" xfId="44541" xr:uid="{00000000-0005-0000-0000-0000EFAD0000}"/>
    <cellStyle name="Normal 87 2 11" xfId="44542" xr:uid="{00000000-0005-0000-0000-0000F0AD0000}"/>
    <cellStyle name="Normal 87 2 12" xfId="44543" xr:uid="{00000000-0005-0000-0000-0000F1AD0000}"/>
    <cellStyle name="Normal 87 2 13" xfId="44544" xr:uid="{00000000-0005-0000-0000-0000F2AD0000}"/>
    <cellStyle name="Normal 87 2 14" xfId="44545" xr:uid="{00000000-0005-0000-0000-0000F3AD0000}"/>
    <cellStyle name="Normal 87 2 2" xfId="44546" xr:uid="{00000000-0005-0000-0000-0000F4AD0000}"/>
    <cellStyle name="Normal 87 2 2 2" xfId="44547" xr:uid="{00000000-0005-0000-0000-0000F5AD0000}"/>
    <cellStyle name="Normal 87 2 2 2 2" xfId="44548" xr:uid="{00000000-0005-0000-0000-0000F6AD0000}"/>
    <cellStyle name="Normal 87 2 2 2 2 2" xfId="44549" xr:uid="{00000000-0005-0000-0000-0000F7AD0000}"/>
    <cellStyle name="Normal 87 2 2 2 2 2 2" xfId="44550" xr:uid="{00000000-0005-0000-0000-0000F8AD0000}"/>
    <cellStyle name="Normal 87 2 2 2 2 2 3" xfId="44551" xr:uid="{00000000-0005-0000-0000-0000F9AD0000}"/>
    <cellStyle name="Normal 87 2 2 2 2 2 4" xfId="44552" xr:uid="{00000000-0005-0000-0000-0000FAAD0000}"/>
    <cellStyle name="Normal 87 2 2 2 2 2 5" xfId="44553" xr:uid="{00000000-0005-0000-0000-0000FBAD0000}"/>
    <cellStyle name="Normal 87 2 2 2 2 2 6" xfId="44554" xr:uid="{00000000-0005-0000-0000-0000FCAD0000}"/>
    <cellStyle name="Normal 87 2 2 2 2 3" xfId="44555" xr:uid="{00000000-0005-0000-0000-0000FDAD0000}"/>
    <cellStyle name="Normal 87 2 2 2 2 4" xfId="44556" xr:uid="{00000000-0005-0000-0000-0000FEAD0000}"/>
    <cellStyle name="Normal 87 2 2 2 2 5" xfId="44557" xr:uid="{00000000-0005-0000-0000-0000FFAD0000}"/>
    <cellStyle name="Normal 87 2 2 2 2 6" xfId="44558" xr:uid="{00000000-0005-0000-0000-000000AE0000}"/>
    <cellStyle name="Normal 87 2 2 2 2 7" xfId="44559" xr:uid="{00000000-0005-0000-0000-000001AE0000}"/>
    <cellStyle name="Normal 87 2 2 2 3" xfId="44560" xr:uid="{00000000-0005-0000-0000-000002AE0000}"/>
    <cellStyle name="Normal 87 2 2 2 3 2" xfId="44561" xr:uid="{00000000-0005-0000-0000-000003AE0000}"/>
    <cellStyle name="Normal 87 2 2 2 3 3" xfId="44562" xr:uid="{00000000-0005-0000-0000-000004AE0000}"/>
    <cellStyle name="Normal 87 2 2 2 3 4" xfId="44563" xr:uid="{00000000-0005-0000-0000-000005AE0000}"/>
    <cellStyle name="Normal 87 2 2 2 3 5" xfId="44564" xr:uid="{00000000-0005-0000-0000-000006AE0000}"/>
    <cellStyle name="Normal 87 2 2 2 3 6" xfId="44565" xr:uid="{00000000-0005-0000-0000-000007AE0000}"/>
    <cellStyle name="Normal 87 2 2 2 4" xfId="44566" xr:uid="{00000000-0005-0000-0000-000008AE0000}"/>
    <cellStyle name="Normal 87 2 2 2 5" xfId="44567" xr:uid="{00000000-0005-0000-0000-000009AE0000}"/>
    <cellStyle name="Normal 87 2 2 2 6" xfId="44568" xr:uid="{00000000-0005-0000-0000-00000AAE0000}"/>
    <cellStyle name="Normal 87 2 2 2 7" xfId="44569" xr:uid="{00000000-0005-0000-0000-00000BAE0000}"/>
    <cellStyle name="Normal 87 2 2 2 8" xfId="44570" xr:uid="{00000000-0005-0000-0000-00000CAE0000}"/>
    <cellStyle name="Normal 87 2 2 3" xfId="44571" xr:uid="{00000000-0005-0000-0000-00000DAE0000}"/>
    <cellStyle name="Normal 87 2 2 3 2" xfId="44572" xr:uid="{00000000-0005-0000-0000-00000EAE0000}"/>
    <cellStyle name="Normal 87 2 2 3 2 2" xfId="44573" xr:uid="{00000000-0005-0000-0000-00000FAE0000}"/>
    <cellStyle name="Normal 87 2 2 3 2 3" xfId="44574" xr:uid="{00000000-0005-0000-0000-000010AE0000}"/>
    <cellStyle name="Normal 87 2 2 3 2 4" xfId="44575" xr:uid="{00000000-0005-0000-0000-000011AE0000}"/>
    <cellStyle name="Normal 87 2 2 3 2 5" xfId="44576" xr:uid="{00000000-0005-0000-0000-000012AE0000}"/>
    <cellStyle name="Normal 87 2 2 3 2 6" xfId="44577" xr:uid="{00000000-0005-0000-0000-000013AE0000}"/>
    <cellStyle name="Normal 87 2 2 3 3" xfId="44578" xr:uid="{00000000-0005-0000-0000-000014AE0000}"/>
    <cellStyle name="Normal 87 2 2 3 4" xfId="44579" xr:uid="{00000000-0005-0000-0000-000015AE0000}"/>
    <cellStyle name="Normal 87 2 2 3 5" xfId="44580" xr:uid="{00000000-0005-0000-0000-000016AE0000}"/>
    <cellStyle name="Normal 87 2 2 3 6" xfId="44581" xr:uid="{00000000-0005-0000-0000-000017AE0000}"/>
    <cellStyle name="Normal 87 2 2 3 7" xfId="44582" xr:uid="{00000000-0005-0000-0000-000018AE0000}"/>
    <cellStyle name="Normal 87 2 2 4" xfId="44583" xr:uid="{00000000-0005-0000-0000-000019AE0000}"/>
    <cellStyle name="Normal 87 2 2 4 2" xfId="44584" xr:uid="{00000000-0005-0000-0000-00001AAE0000}"/>
    <cellStyle name="Normal 87 2 2 4 3" xfId="44585" xr:uid="{00000000-0005-0000-0000-00001BAE0000}"/>
    <cellStyle name="Normal 87 2 2 4 4" xfId="44586" xr:uid="{00000000-0005-0000-0000-00001CAE0000}"/>
    <cellStyle name="Normal 87 2 2 4 5" xfId="44587" xr:uid="{00000000-0005-0000-0000-00001DAE0000}"/>
    <cellStyle name="Normal 87 2 2 4 6" xfId="44588" xr:uid="{00000000-0005-0000-0000-00001EAE0000}"/>
    <cellStyle name="Normal 87 2 2 5" xfId="44589" xr:uid="{00000000-0005-0000-0000-00001FAE0000}"/>
    <cellStyle name="Normal 87 2 2 6" xfId="44590" xr:uid="{00000000-0005-0000-0000-000020AE0000}"/>
    <cellStyle name="Normal 87 2 2 7" xfId="44591" xr:uid="{00000000-0005-0000-0000-000021AE0000}"/>
    <cellStyle name="Normal 87 2 2 8" xfId="44592" xr:uid="{00000000-0005-0000-0000-000022AE0000}"/>
    <cellStyle name="Normal 87 2 2 9" xfId="44593" xr:uid="{00000000-0005-0000-0000-000023AE0000}"/>
    <cellStyle name="Normal 87 2 3" xfId="44594" xr:uid="{00000000-0005-0000-0000-000024AE0000}"/>
    <cellStyle name="Normal 87 2 3 2" xfId="44595" xr:uid="{00000000-0005-0000-0000-000025AE0000}"/>
    <cellStyle name="Normal 87 2 3 2 2" xfId="44596" xr:uid="{00000000-0005-0000-0000-000026AE0000}"/>
    <cellStyle name="Normal 87 2 3 2 2 2" xfId="44597" xr:uid="{00000000-0005-0000-0000-000027AE0000}"/>
    <cellStyle name="Normal 87 2 3 2 2 2 2" xfId="44598" xr:uid="{00000000-0005-0000-0000-000028AE0000}"/>
    <cellStyle name="Normal 87 2 3 2 2 2 3" xfId="44599" xr:uid="{00000000-0005-0000-0000-000029AE0000}"/>
    <cellStyle name="Normal 87 2 3 2 2 2 4" xfId="44600" xr:uid="{00000000-0005-0000-0000-00002AAE0000}"/>
    <cellStyle name="Normal 87 2 3 2 2 2 5" xfId="44601" xr:uid="{00000000-0005-0000-0000-00002BAE0000}"/>
    <cellStyle name="Normal 87 2 3 2 2 2 6" xfId="44602" xr:uid="{00000000-0005-0000-0000-00002CAE0000}"/>
    <cellStyle name="Normal 87 2 3 2 2 3" xfId="44603" xr:uid="{00000000-0005-0000-0000-00002DAE0000}"/>
    <cellStyle name="Normal 87 2 3 2 2 4" xfId="44604" xr:uid="{00000000-0005-0000-0000-00002EAE0000}"/>
    <cellStyle name="Normal 87 2 3 2 2 5" xfId="44605" xr:uid="{00000000-0005-0000-0000-00002FAE0000}"/>
    <cellStyle name="Normal 87 2 3 2 2 6" xfId="44606" xr:uid="{00000000-0005-0000-0000-000030AE0000}"/>
    <cellStyle name="Normal 87 2 3 2 2 7" xfId="44607" xr:uid="{00000000-0005-0000-0000-000031AE0000}"/>
    <cellStyle name="Normal 87 2 3 2 3" xfId="44608" xr:uid="{00000000-0005-0000-0000-000032AE0000}"/>
    <cellStyle name="Normal 87 2 3 2 3 2" xfId="44609" xr:uid="{00000000-0005-0000-0000-000033AE0000}"/>
    <cellStyle name="Normal 87 2 3 2 3 3" xfId="44610" xr:uid="{00000000-0005-0000-0000-000034AE0000}"/>
    <cellStyle name="Normal 87 2 3 2 3 4" xfId="44611" xr:uid="{00000000-0005-0000-0000-000035AE0000}"/>
    <cellStyle name="Normal 87 2 3 2 3 5" xfId="44612" xr:uid="{00000000-0005-0000-0000-000036AE0000}"/>
    <cellStyle name="Normal 87 2 3 2 3 6" xfId="44613" xr:uid="{00000000-0005-0000-0000-000037AE0000}"/>
    <cellStyle name="Normal 87 2 3 2 4" xfId="44614" xr:uid="{00000000-0005-0000-0000-000038AE0000}"/>
    <cellStyle name="Normal 87 2 3 2 5" xfId="44615" xr:uid="{00000000-0005-0000-0000-000039AE0000}"/>
    <cellStyle name="Normal 87 2 3 2 6" xfId="44616" xr:uid="{00000000-0005-0000-0000-00003AAE0000}"/>
    <cellStyle name="Normal 87 2 3 2 7" xfId="44617" xr:uid="{00000000-0005-0000-0000-00003BAE0000}"/>
    <cellStyle name="Normal 87 2 3 2 8" xfId="44618" xr:uid="{00000000-0005-0000-0000-00003CAE0000}"/>
    <cellStyle name="Normal 87 2 3 3" xfId="44619" xr:uid="{00000000-0005-0000-0000-00003DAE0000}"/>
    <cellStyle name="Normal 87 2 3 3 2" xfId="44620" xr:uid="{00000000-0005-0000-0000-00003EAE0000}"/>
    <cellStyle name="Normal 87 2 3 3 2 2" xfId="44621" xr:uid="{00000000-0005-0000-0000-00003FAE0000}"/>
    <cellStyle name="Normal 87 2 3 3 2 3" xfId="44622" xr:uid="{00000000-0005-0000-0000-000040AE0000}"/>
    <cellStyle name="Normal 87 2 3 3 2 4" xfId="44623" xr:uid="{00000000-0005-0000-0000-000041AE0000}"/>
    <cellStyle name="Normal 87 2 3 3 2 5" xfId="44624" xr:uid="{00000000-0005-0000-0000-000042AE0000}"/>
    <cellStyle name="Normal 87 2 3 3 2 6" xfId="44625" xr:uid="{00000000-0005-0000-0000-000043AE0000}"/>
    <cellStyle name="Normal 87 2 3 3 3" xfId="44626" xr:uid="{00000000-0005-0000-0000-000044AE0000}"/>
    <cellStyle name="Normal 87 2 3 3 4" xfId="44627" xr:uid="{00000000-0005-0000-0000-000045AE0000}"/>
    <cellStyle name="Normal 87 2 3 3 5" xfId="44628" xr:uid="{00000000-0005-0000-0000-000046AE0000}"/>
    <cellStyle name="Normal 87 2 3 3 6" xfId="44629" xr:uid="{00000000-0005-0000-0000-000047AE0000}"/>
    <cellStyle name="Normal 87 2 3 3 7" xfId="44630" xr:uid="{00000000-0005-0000-0000-000048AE0000}"/>
    <cellStyle name="Normal 87 2 3 4" xfId="44631" xr:uid="{00000000-0005-0000-0000-000049AE0000}"/>
    <cellStyle name="Normal 87 2 3 4 2" xfId="44632" xr:uid="{00000000-0005-0000-0000-00004AAE0000}"/>
    <cellStyle name="Normal 87 2 3 4 3" xfId="44633" xr:uid="{00000000-0005-0000-0000-00004BAE0000}"/>
    <cellStyle name="Normal 87 2 3 4 4" xfId="44634" xr:uid="{00000000-0005-0000-0000-00004CAE0000}"/>
    <cellStyle name="Normal 87 2 3 4 5" xfId="44635" xr:uid="{00000000-0005-0000-0000-00004DAE0000}"/>
    <cellStyle name="Normal 87 2 3 4 6" xfId="44636" xr:uid="{00000000-0005-0000-0000-00004EAE0000}"/>
    <cellStyle name="Normal 87 2 3 5" xfId="44637" xr:uid="{00000000-0005-0000-0000-00004FAE0000}"/>
    <cellStyle name="Normal 87 2 3 6" xfId="44638" xr:uid="{00000000-0005-0000-0000-000050AE0000}"/>
    <cellStyle name="Normal 87 2 3 7" xfId="44639" xr:uid="{00000000-0005-0000-0000-000051AE0000}"/>
    <cellStyle name="Normal 87 2 3 8" xfId="44640" xr:uid="{00000000-0005-0000-0000-000052AE0000}"/>
    <cellStyle name="Normal 87 2 3 9" xfId="44641" xr:uid="{00000000-0005-0000-0000-000053AE0000}"/>
    <cellStyle name="Normal 87 2 4" xfId="44642" xr:uid="{00000000-0005-0000-0000-000054AE0000}"/>
    <cellStyle name="Normal 87 2 4 2" xfId="44643" xr:uid="{00000000-0005-0000-0000-000055AE0000}"/>
    <cellStyle name="Normal 87 2 4 2 2" xfId="44644" xr:uid="{00000000-0005-0000-0000-000056AE0000}"/>
    <cellStyle name="Normal 87 2 4 2 2 2" xfId="44645" xr:uid="{00000000-0005-0000-0000-000057AE0000}"/>
    <cellStyle name="Normal 87 2 4 2 2 2 2" xfId="44646" xr:uid="{00000000-0005-0000-0000-000058AE0000}"/>
    <cellStyle name="Normal 87 2 4 2 2 2 3" xfId="44647" xr:uid="{00000000-0005-0000-0000-000059AE0000}"/>
    <cellStyle name="Normal 87 2 4 2 2 2 4" xfId="44648" xr:uid="{00000000-0005-0000-0000-00005AAE0000}"/>
    <cellStyle name="Normal 87 2 4 2 2 2 5" xfId="44649" xr:uid="{00000000-0005-0000-0000-00005BAE0000}"/>
    <cellStyle name="Normal 87 2 4 2 2 2 6" xfId="44650" xr:uid="{00000000-0005-0000-0000-00005CAE0000}"/>
    <cellStyle name="Normal 87 2 4 2 2 3" xfId="44651" xr:uid="{00000000-0005-0000-0000-00005DAE0000}"/>
    <cellStyle name="Normal 87 2 4 2 2 4" xfId="44652" xr:uid="{00000000-0005-0000-0000-00005EAE0000}"/>
    <cellStyle name="Normal 87 2 4 2 2 5" xfId="44653" xr:uid="{00000000-0005-0000-0000-00005FAE0000}"/>
    <cellStyle name="Normal 87 2 4 2 2 6" xfId="44654" xr:uid="{00000000-0005-0000-0000-000060AE0000}"/>
    <cellStyle name="Normal 87 2 4 2 2 7" xfId="44655" xr:uid="{00000000-0005-0000-0000-000061AE0000}"/>
    <cellStyle name="Normal 87 2 4 2 3" xfId="44656" xr:uid="{00000000-0005-0000-0000-000062AE0000}"/>
    <cellStyle name="Normal 87 2 4 2 3 2" xfId="44657" xr:uid="{00000000-0005-0000-0000-000063AE0000}"/>
    <cellStyle name="Normal 87 2 4 2 3 3" xfId="44658" xr:uid="{00000000-0005-0000-0000-000064AE0000}"/>
    <cellStyle name="Normal 87 2 4 2 3 4" xfId="44659" xr:uid="{00000000-0005-0000-0000-000065AE0000}"/>
    <cellStyle name="Normal 87 2 4 2 3 5" xfId="44660" xr:uid="{00000000-0005-0000-0000-000066AE0000}"/>
    <cellStyle name="Normal 87 2 4 2 3 6" xfId="44661" xr:uid="{00000000-0005-0000-0000-000067AE0000}"/>
    <cellStyle name="Normal 87 2 4 2 4" xfId="44662" xr:uid="{00000000-0005-0000-0000-000068AE0000}"/>
    <cellStyle name="Normal 87 2 4 2 5" xfId="44663" xr:uid="{00000000-0005-0000-0000-000069AE0000}"/>
    <cellStyle name="Normal 87 2 4 2 6" xfId="44664" xr:uid="{00000000-0005-0000-0000-00006AAE0000}"/>
    <cellStyle name="Normal 87 2 4 2 7" xfId="44665" xr:uid="{00000000-0005-0000-0000-00006BAE0000}"/>
    <cellStyle name="Normal 87 2 4 2 8" xfId="44666" xr:uid="{00000000-0005-0000-0000-00006CAE0000}"/>
    <cellStyle name="Normal 87 2 4 3" xfId="44667" xr:uid="{00000000-0005-0000-0000-00006DAE0000}"/>
    <cellStyle name="Normal 87 2 4 3 2" xfId="44668" xr:uid="{00000000-0005-0000-0000-00006EAE0000}"/>
    <cellStyle name="Normal 87 2 4 3 2 2" xfId="44669" xr:uid="{00000000-0005-0000-0000-00006FAE0000}"/>
    <cellStyle name="Normal 87 2 4 3 2 3" xfId="44670" xr:uid="{00000000-0005-0000-0000-000070AE0000}"/>
    <cellStyle name="Normal 87 2 4 3 2 4" xfId="44671" xr:uid="{00000000-0005-0000-0000-000071AE0000}"/>
    <cellStyle name="Normal 87 2 4 3 2 5" xfId="44672" xr:uid="{00000000-0005-0000-0000-000072AE0000}"/>
    <cellStyle name="Normal 87 2 4 3 2 6" xfId="44673" xr:uid="{00000000-0005-0000-0000-000073AE0000}"/>
    <cellStyle name="Normal 87 2 4 3 3" xfId="44674" xr:uid="{00000000-0005-0000-0000-000074AE0000}"/>
    <cellStyle name="Normal 87 2 4 3 4" xfId="44675" xr:uid="{00000000-0005-0000-0000-000075AE0000}"/>
    <cellStyle name="Normal 87 2 4 3 5" xfId="44676" xr:uid="{00000000-0005-0000-0000-000076AE0000}"/>
    <cellStyle name="Normal 87 2 4 3 6" xfId="44677" xr:uid="{00000000-0005-0000-0000-000077AE0000}"/>
    <cellStyle name="Normal 87 2 4 3 7" xfId="44678" xr:uid="{00000000-0005-0000-0000-000078AE0000}"/>
    <cellStyle name="Normal 87 2 4 4" xfId="44679" xr:uid="{00000000-0005-0000-0000-000079AE0000}"/>
    <cellStyle name="Normal 87 2 4 4 2" xfId="44680" xr:uid="{00000000-0005-0000-0000-00007AAE0000}"/>
    <cellStyle name="Normal 87 2 4 4 3" xfId="44681" xr:uid="{00000000-0005-0000-0000-00007BAE0000}"/>
    <cellStyle name="Normal 87 2 4 4 4" xfId="44682" xr:uid="{00000000-0005-0000-0000-00007CAE0000}"/>
    <cellStyle name="Normal 87 2 4 4 5" xfId="44683" xr:uid="{00000000-0005-0000-0000-00007DAE0000}"/>
    <cellStyle name="Normal 87 2 4 4 6" xfId="44684" xr:uid="{00000000-0005-0000-0000-00007EAE0000}"/>
    <cellStyle name="Normal 87 2 4 5" xfId="44685" xr:uid="{00000000-0005-0000-0000-00007FAE0000}"/>
    <cellStyle name="Normal 87 2 4 6" xfId="44686" xr:uid="{00000000-0005-0000-0000-000080AE0000}"/>
    <cellStyle name="Normal 87 2 4 7" xfId="44687" xr:uid="{00000000-0005-0000-0000-000081AE0000}"/>
    <cellStyle name="Normal 87 2 4 8" xfId="44688" xr:uid="{00000000-0005-0000-0000-000082AE0000}"/>
    <cellStyle name="Normal 87 2 4 9" xfId="44689" xr:uid="{00000000-0005-0000-0000-000083AE0000}"/>
    <cellStyle name="Normal 87 2 5" xfId="44690" xr:uid="{00000000-0005-0000-0000-000084AE0000}"/>
    <cellStyle name="Normal 87 2 5 2" xfId="44691" xr:uid="{00000000-0005-0000-0000-000085AE0000}"/>
    <cellStyle name="Normal 87 2 5 2 2" xfId="44692" xr:uid="{00000000-0005-0000-0000-000086AE0000}"/>
    <cellStyle name="Normal 87 2 5 2 2 2" xfId="44693" xr:uid="{00000000-0005-0000-0000-000087AE0000}"/>
    <cellStyle name="Normal 87 2 5 2 2 2 2" xfId="44694" xr:uid="{00000000-0005-0000-0000-000088AE0000}"/>
    <cellStyle name="Normal 87 2 5 2 2 2 3" xfId="44695" xr:uid="{00000000-0005-0000-0000-000089AE0000}"/>
    <cellStyle name="Normal 87 2 5 2 2 2 4" xfId="44696" xr:uid="{00000000-0005-0000-0000-00008AAE0000}"/>
    <cellStyle name="Normal 87 2 5 2 2 2 5" xfId="44697" xr:uid="{00000000-0005-0000-0000-00008BAE0000}"/>
    <cellStyle name="Normal 87 2 5 2 2 2 6" xfId="44698" xr:uid="{00000000-0005-0000-0000-00008CAE0000}"/>
    <cellStyle name="Normal 87 2 5 2 2 3" xfId="44699" xr:uid="{00000000-0005-0000-0000-00008DAE0000}"/>
    <cellStyle name="Normal 87 2 5 2 2 4" xfId="44700" xr:uid="{00000000-0005-0000-0000-00008EAE0000}"/>
    <cellStyle name="Normal 87 2 5 2 2 5" xfId="44701" xr:uid="{00000000-0005-0000-0000-00008FAE0000}"/>
    <cellStyle name="Normal 87 2 5 2 2 6" xfId="44702" xr:uid="{00000000-0005-0000-0000-000090AE0000}"/>
    <cellStyle name="Normal 87 2 5 2 2 7" xfId="44703" xr:uid="{00000000-0005-0000-0000-000091AE0000}"/>
    <cellStyle name="Normal 87 2 5 2 3" xfId="44704" xr:uid="{00000000-0005-0000-0000-000092AE0000}"/>
    <cellStyle name="Normal 87 2 5 2 3 2" xfId="44705" xr:uid="{00000000-0005-0000-0000-000093AE0000}"/>
    <cellStyle name="Normal 87 2 5 2 3 3" xfId="44706" xr:uid="{00000000-0005-0000-0000-000094AE0000}"/>
    <cellStyle name="Normal 87 2 5 2 3 4" xfId="44707" xr:uid="{00000000-0005-0000-0000-000095AE0000}"/>
    <cellStyle name="Normal 87 2 5 2 3 5" xfId="44708" xr:uid="{00000000-0005-0000-0000-000096AE0000}"/>
    <cellStyle name="Normal 87 2 5 2 3 6" xfId="44709" xr:uid="{00000000-0005-0000-0000-000097AE0000}"/>
    <cellStyle name="Normal 87 2 5 2 4" xfId="44710" xr:uid="{00000000-0005-0000-0000-000098AE0000}"/>
    <cellStyle name="Normal 87 2 5 2 5" xfId="44711" xr:uid="{00000000-0005-0000-0000-000099AE0000}"/>
    <cellStyle name="Normal 87 2 5 2 6" xfId="44712" xr:uid="{00000000-0005-0000-0000-00009AAE0000}"/>
    <cellStyle name="Normal 87 2 5 2 7" xfId="44713" xr:uid="{00000000-0005-0000-0000-00009BAE0000}"/>
    <cellStyle name="Normal 87 2 5 2 8" xfId="44714" xr:uid="{00000000-0005-0000-0000-00009CAE0000}"/>
    <cellStyle name="Normal 87 2 5 3" xfId="44715" xr:uid="{00000000-0005-0000-0000-00009DAE0000}"/>
    <cellStyle name="Normal 87 2 5 3 2" xfId="44716" xr:uid="{00000000-0005-0000-0000-00009EAE0000}"/>
    <cellStyle name="Normal 87 2 5 3 2 2" xfId="44717" xr:uid="{00000000-0005-0000-0000-00009FAE0000}"/>
    <cellStyle name="Normal 87 2 5 3 2 3" xfId="44718" xr:uid="{00000000-0005-0000-0000-0000A0AE0000}"/>
    <cellStyle name="Normal 87 2 5 3 2 4" xfId="44719" xr:uid="{00000000-0005-0000-0000-0000A1AE0000}"/>
    <cellStyle name="Normal 87 2 5 3 2 5" xfId="44720" xr:uid="{00000000-0005-0000-0000-0000A2AE0000}"/>
    <cellStyle name="Normal 87 2 5 3 2 6" xfId="44721" xr:uid="{00000000-0005-0000-0000-0000A3AE0000}"/>
    <cellStyle name="Normal 87 2 5 3 3" xfId="44722" xr:uid="{00000000-0005-0000-0000-0000A4AE0000}"/>
    <cellStyle name="Normal 87 2 5 3 4" xfId="44723" xr:uid="{00000000-0005-0000-0000-0000A5AE0000}"/>
    <cellStyle name="Normal 87 2 5 3 5" xfId="44724" xr:uid="{00000000-0005-0000-0000-0000A6AE0000}"/>
    <cellStyle name="Normal 87 2 5 3 6" xfId="44725" xr:uid="{00000000-0005-0000-0000-0000A7AE0000}"/>
    <cellStyle name="Normal 87 2 5 3 7" xfId="44726" xr:uid="{00000000-0005-0000-0000-0000A8AE0000}"/>
    <cellStyle name="Normal 87 2 5 4" xfId="44727" xr:uid="{00000000-0005-0000-0000-0000A9AE0000}"/>
    <cellStyle name="Normal 87 2 5 4 2" xfId="44728" xr:uid="{00000000-0005-0000-0000-0000AAAE0000}"/>
    <cellStyle name="Normal 87 2 5 4 3" xfId="44729" xr:uid="{00000000-0005-0000-0000-0000ABAE0000}"/>
    <cellStyle name="Normal 87 2 5 4 4" xfId="44730" xr:uid="{00000000-0005-0000-0000-0000ACAE0000}"/>
    <cellStyle name="Normal 87 2 5 4 5" xfId="44731" xr:uid="{00000000-0005-0000-0000-0000ADAE0000}"/>
    <cellStyle name="Normal 87 2 5 4 6" xfId="44732" xr:uid="{00000000-0005-0000-0000-0000AEAE0000}"/>
    <cellStyle name="Normal 87 2 5 5" xfId="44733" xr:uid="{00000000-0005-0000-0000-0000AFAE0000}"/>
    <cellStyle name="Normal 87 2 5 6" xfId="44734" xr:uid="{00000000-0005-0000-0000-0000B0AE0000}"/>
    <cellStyle name="Normal 87 2 5 7" xfId="44735" xr:uid="{00000000-0005-0000-0000-0000B1AE0000}"/>
    <cellStyle name="Normal 87 2 5 8" xfId="44736" xr:uid="{00000000-0005-0000-0000-0000B2AE0000}"/>
    <cellStyle name="Normal 87 2 5 9" xfId="44737" xr:uid="{00000000-0005-0000-0000-0000B3AE0000}"/>
    <cellStyle name="Normal 87 2 6" xfId="44738" xr:uid="{00000000-0005-0000-0000-0000B4AE0000}"/>
    <cellStyle name="Normal 87 2 6 2" xfId="44739" xr:uid="{00000000-0005-0000-0000-0000B5AE0000}"/>
    <cellStyle name="Normal 87 2 6 2 2" xfId="44740" xr:uid="{00000000-0005-0000-0000-0000B6AE0000}"/>
    <cellStyle name="Normal 87 2 6 2 2 2" xfId="44741" xr:uid="{00000000-0005-0000-0000-0000B7AE0000}"/>
    <cellStyle name="Normal 87 2 6 2 2 2 2" xfId="44742" xr:uid="{00000000-0005-0000-0000-0000B8AE0000}"/>
    <cellStyle name="Normal 87 2 6 2 2 2 3" xfId="44743" xr:uid="{00000000-0005-0000-0000-0000B9AE0000}"/>
    <cellStyle name="Normal 87 2 6 2 2 2 4" xfId="44744" xr:uid="{00000000-0005-0000-0000-0000BAAE0000}"/>
    <cellStyle name="Normal 87 2 6 2 2 2 5" xfId="44745" xr:uid="{00000000-0005-0000-0000-0000BBAE0000}"/>
    <cellStyle name="Normal 87 2 6 2 2 2 6" xfId="44746" xr:uid="{00000000-0005-0000-0000-0000BCAE0000}"/>
    <cellStyle name="Normal 87 2 6 2 2 3" xfId="44747" xr:uid="{00000000-0005-0000-0000-0000BDAE0000}"/>
    <cellStyle name="Normal 87 2 6 2 2 4" xfId="44748" xr:uid="{00000000-0005-0000-0000-0000BEAE0000}"/>
    <cellStyle name="Normal 87 2 6 2 2 5" xfId="44749" xr:uid="{00000000-0005-0000-0000-0000BFAE0000}"/>
    <cellStyle name="Normal 87 2 6 2 2 6" xfId="44750" xr:uid="{00000000-0005-0000-0000-0000C0AE0000}"/>
    <cellStyle name="Normal 87 2 6 2 2 7" xfId="44751" xr:uid="{00000000-0005-0000-0000-0000C1AE0000}"/>
    <cellStyle name="Normal 87 2 6 2 3" xfId="44752" xr:uid="{00000000-0005-0000-0000-0000C2AE0000}"/>
    <cellStyle name="Normal 87 2 6 2 3 2" xfId="44753" xr:uid="{00000000-0005-0000-0000-0000C3AE0000}"/>
    <cellStyle name="Normal 87 2 6 2 3 3" xfId="44754" xr:uid="{00000000-0005-0000-0000-0000C4AE0000}"/>
    <cellStyle name="Normal 87 2 6 2 3 4" xfId="44755" xr:uid="{00000000-0005-0000-0000-0000C5AE0000}"/>
    <cellStyle name="Normal 87 2 6 2 3 5" xfId="44756" xr:uid="{00000000-0005-0000-0000-0000C6AE0000}"/>
    <cellStyle name="Normal 87 2 6 2 3 6" xfId="44757" xr:uid="{00000000-0005-0000-0000-0000C7AE0000}"/>
    <cellStyle name="Normal 87 2 6 2 4" xfId="44758" xr:uid="{00000000-0005-0000-0000-0000C8AE0000}"/>
    <cellStyle name="Normal 87 2 6 2 5" xfId="44759" xr:uid="{00000000-0005-0000-0000-0000C9AE0000}"/>
    <cellStyle name="Normal 87 2 6 2 6" xfId="44760" xr:uid="{00000000-0005-0000-0000-0000CAAE0000}"/>
    <cellStyle name="Normal 87 2 6 2 7" xfId="44761" xr:uid="{00000000-0005-0000-0000-0000CBAE0000}"/>
    <cellStyle name="Normal 87 2 6 2 8" xfId="44762" xr:uid="{00000000-0005-0000-0000-0000CCAE0000}"/>
    <cellStyle name="Normal 87 2 6 3" xfId="44763" xr:uid="{00000000-0005-0000-0000-0000CDAE0000}"/>
    <cellStyle name="Normal 87 2 6 3 2" xfId="44764" xr:uid="{00000000-0005-0000-0000-0000CEAE0000}"/>
    <cellStyle name="Normal 87 2 6 3 2 2" xfId="44765" xr:uid="{00000000-0005-0000-0000-0000CFAE0000}"/>
    <cellStyle name="Normal 87 2 6 3 2 3" xfId="44766" xr:uid="{00000000-0005-0000-0000-0000D0AE0000}"/>
    <cellStyle name="Normal 87 2 6 3 2 4" xfId="44767" xr:uid="{00000000-0005-0000-0000-0000D1AE0000}"/>
    <cellStyle name="Normal 87 2 6 3 2 5" xfId="44768" xr:uid="{00000000-0005-0000-0000-0000D2AE0000}"/>
    <cellStyle name="Normal 87 2 6 3 2 6" xfId="44769" xr:uid="{00000000-0005-0000-0000-0000D3AE0000}"/>
    <cellStyle name="Normal 87 2 6 3 3" xfId="44770" xr:uid="{00000000-0005-0000-0000-0000D4AE0000}"/>
    <cellStyle name="Normal 87 2 6 3 4" xfId="44771" xr:uid="{00000000-0005-0000-0000-0000D5AE0000}"/>
    <cellStyle name="Normal 87 2 6 3 5" xfId="44772" xr:uid="{00000000-0005-0000-0000-0000D6AE0000}"/>
    <cellStyle name="Normal 87 2 6 3 6" xfId="44773" xr:uid="{00000000-0005-0000-0000-0000D7AE0000}"/>
    <cellStyle name="Normal 87 2 6 3 7" xfId="44774" xr:uid="{00000000-0005-0000-0000-0000D8AE0000}"/>
    <cellStyle name="Normal 87 2 6 4" xfId="44775" xr:uid="{00000000-0005-0000-0000-0000D9AE0000}"/>
    <cellStyle name="Normal 87 2 6 4 2" xfId="44776" xr:uid="{00000000-0005-0000-0000-0000DAAE0000}"/>
    <cellStyle name="Normal 87 2 6 4 3" xfId="44777" xr:uid="{00000000-0005-0000-0000-0000DBAE0000}"/>
    <cellStyle name="Normal 87 2 6 4 4" xfId="44778" xr:uid="{00000000-0005-0000-0000-0000DCAE0000}"/>
    <cellStyle name="Normal 87 2 6 4 5" xfId="44779" xr:uid="{00000000-0005-0000-0000-0000DDAE0000}"/>
    <cellStyle name="Normal 87 2 6 4 6" xfId="44780" xr:uid="{00000000-0005-0000-0000-0000DEAE0000}"/>
    <cellStyle name="Normal 87 2 6 5" xfId="44781" xr:uid="{00000000-0005-0000-0000-0000DFAE0000}"/>
    <cellStyle name="Normal 87 2 6 6" xfId="44782" xr:uid="{00000000-0005-0000-0000-0000E0AE0000}"/>
    <cellStyle name="Normal 87 2 6 7" xfId="44783" xr:uid="{00000000-0005-0000-0000-0000E1AE0000}"/>
    <cellStyle name="Normal 87 2 6 8" xfId="44784" xr:uid="{00000000-0005-0000-0000-0000E2AE0000}"/>
    <cellStyle name="Normal 87 2 6 9" xfId="44785" xr:uid="{00000000-0005-0000-0000-0000E3AE0000}"/>
    <cellStyle name="Normal 87 2 7" xfId="44786" xr:uid="{00000000-0005-0000-0000-0000E4AE0000}"/>
    <cellStyle name="Normal 87 2 7 2" xfId="44787" xr:uid="{00000000-0005-0000-0000-0000E5AE0000}"/>
    <cellStyle name="Normal 87 2 7 2 2" xfId="44788" xr:uid="{00000000-0005-0000-0000-0000E6AE0000}"/>
    <cellStyle name="Normal 87 2 7 2 2 2" xfId="44789" xr:uid="{00000000-0005-0000-0000-0000E7AE0000}"/>
    <cellStyle name="Normal 87 2 7 2 2 3" xfId="44790" xr:uid="{00000000-0005-0000-0000-0000E8AE0000}"/>
    <cellStyle name="Normal 87 2 7 2 2 4" xfId="44791" xr:uid="{00000000-0005-0000-0000-0000E9AE0000}"/>
    <cellStyle name="Normal 87 2 7 2 2 5" xfId="44792" xr:uid="{00000000-0005-0000-0000-0000EAAE0000}"/>
    <cellStyle name="Normal 87 2 7 2 2 6" xfId="44793" xr:uid="{00000000-0005-0000-0000-0000EBAE0000}"/>
    <cellStyle name="Normal 87 2 7 2 3" xfId="44794" xr:uid="{00000000-0005-0000-0000-0000ECAE0000}"/>
    <cellStyle name="Normal 87 2 7 2 4" xfId="44795" xr:uid="{00000000-0005-0000-0000-0000EDAE0000}"/>
    <cellStyle name="Normal 87 2 7 2 5" xfId="44796" xr:uid="{00000000-0005-0000-0000-0000EEAE0000}"/>
    <cellStyle name="Normal 87 2 7 2 6" xfId="44797" xr:uid="{00000000-0005-0000-0000-0000EFAE0000}"/>
    <cellStyle name="Normal 87 2 7 2 7" xfId="44798" xr:uid="{00000000-0005-0000-0000-0000F0AE0000}"/>
    <cellStyle name="Normal 87 2 7 3" xfId="44799" xr:uid="{00000000-0005-0000-0000-0000F1AE0000}"/>
    <cellStyle name="Normal 87 2 7 3 2" xfId="44800" xr:uid="{00000000-0005-0000-0000-0000F2AE0000}"/>
    <cellStyle name="Normal 87 2 7 3 3" xfId="44801" xr:uid="{00000000-0005-0000-0000-0000F3AE0000}"/>
    <cellStyle name="Normal 87 2 7 3 4" xfId="44802" xr:uid="{00000000-0005-0000-0000-0000F4AE0000}"/>
    <cellStyle name="Normal 87 2 7 3 5" xfId="44803" xr:uid="{00000000-0005-0000-0000-0000F5AE0000}"/>
    <cellStyle name="Normal 87 2 7 3 6" xfId="44804" xr:uid="{00000000-0005-0000-0000-0000F6AE0000}"/>
    <cellStyle name="Normal 87 2 7 4" xfId="44805" xr:uid="{00000000-0005-0000-0000-0000F7AE0000}"/>
    <cellStyle name="Normal 87 2 7 5" xfId="44806" xr:uid="{00000000-0005-0000-0000-0000F8AE0000}"/>
    <cellStyle name="Normal 87 2 7 6" xfId="44807" xr:uid="{00000000-0005-0000-0000-0000F9AE0000}"/>
    <cellStyle name="Normal 87 2 7 7" xfId="44808" xr:uid="{00000000-0005-0000-0000-0000FAAE0000}"/>
    <cellStyle name="Normal 87 2 7 8" xfId="44809" xr:uid="{00000000-0005-0000-0000-0000FBAE0000}"/>
    <cellStyle name="Normal 87 2 8" xfId="44810" xr:uid="{00000000-0005-0000-0000-0000FCAE0000}"/>
    <cellStyle name="Normal 87 2 8 2" xfId="44811" xr:uid="{00000000-0005-0000-0000-0000FDAE0000}"/>
    <cellStyle name="Normal 87 2 8 2 2" xfId="44812" xr:uid="{00000000-0005-0000-0000-0000FEAE0000}"/>
    <cellStyle name="Normal 87 2 8 2 3" xfId="44813" xr:uid="{00000000-0005-0000-0000-0000FFAE0000}"/>
    <cellStyle name="Normal 87 2 8 2 4" xfId="44814" xr:uid="{00000000-0005-0000-0000-000000AF0000}"/>
    <cellStyle name="Normal 87 2 8 2 5" xfId="44815" xr:uid="{00000000-0005-0000-0000-000001AF0000}"/>
    <cellStyle name="Normal 87 2 8 2 6" xfId="44816" xr:uid="{00000000-0005-0000-0000-000002AF0000}"/>
    <cellStyle name="Normal 87 2 8 3" xfId="44817" xr:uid="{00000000-0005-0000-0000-000003AF0000}"/>
    <cellStyle name="Normal 87 2 8 4" xfId="44818" xr:uid="{00000000-0005-0000-0000-000004AF0000}"/>
    <cellStyle name="Normal 87 2 8 5" xfId="44819" xr:uid="{00000000-0005-0000-0000-000005AF0000}"/>
    <cellStyle name="Normal 87 2 8 6" xfId="44820" xr:uid="{00000000-0005-0000-0000-000006AF0000}"/>
    <cellStyle name="Normal 87 2 8 7" xfId="44821" xr:uid="{00000000-0005-0000-0000-000007AF0000}"/>
    <cellStyle name="Normal 87 2 9" xfId="44822" xr:uid="{00000000-0005-0000-0000-000008AF0000}"/>
    <cellStyle name="Normal 87 2 9 2" xfId="44823" xr:uid="{00000000-0005-0000-0000-000009AF0000}"/>
    <cellStyle name="Normal 87 2 9 3" xfId="44824" xr:uid="{00000000-0005-0000-0000-00000AAF0000}"/>
    <cellStyle name="Normal 87 2 9 4" xfId="44825" xr:uid="{00000000-0005-0000-0000-00000BAF0000}"/>
    <cellStyle name="Normal 87 2 9 5" xfId="44826" xr:uid="{00000000-0005-0000-0000-00000CAF0000}"/>
    <cellStyle name="Normal 87 2 9 6" xfId="44827" xr:uid="{00000000-0005-0000-0000-00000DAF0000}"/>
    <cellStyle name="Normal 87 3" xfId="44828" xr:uid="{00000000-0005-0000-0000-00000EAF0000}"/>
    <cellStyle name="Normal 87 3 2" xfId="44829" xr:uid="{00000000-0005-0000-0000-00000FAF0000}"/>
    <cellStyle name="Normal 87 3 2 2" xfId="44830" xr:uid="{00000000-0005-0000-0000-000010AF0000}"/>
    <cellStyle name="Normal 87 3 2 2 2" xfId="44831" xr:uid="{00000000-0005-0000-0000-000011AF0000}"/>
    <cellStyle name="Normal 87 3 2 2 2 2" xfId="44832" xr:uid="{00000000-0005-0000-0000-000012AF0000}"/>
    <cellStyle name="Normal 87 3 2 2 2 3" xfId="44833" xr:uid="{00000000-0005-0000-0000-000013AF0000}"/>
    <cellStyle name="Normal 87 3 2 2 2 4" xfId="44834" xr:uid="{00000000-0005-0000-0000-000014AF0000}"/>
    <cellStyle name="Normal 87 3 2 2 2 5" xfId="44835" xr:uid="{00000000-0005-0000-0000-000015AF0000}"/>
    <cellStyle name="Normal 87 3 2 2 2 6" xfId="44836" xr:uid="{00000000-0005-0000-0000-000016AF0000}"/>
    <cellStyle name="Normal 87 3 2 2 3" xfId="44837" xr:uid="{00000000-0005-0000-0000-000017AF0000}"/>
    <cellStyle name="Normal 87 3 2 2 4" xfId="44838" xr:uid="{00000000-0005-0000-0000-000018AF0000}"/>
    <cellStyle name="Normal 87 3 2 2 5" xfId="44839" xr:uid="{00000000-0005-0000-0000-000019AF0000}"/>
    <cellStyle name="Normal 87 3 2 2 6" xfId="44840" xr:uid="{00000000-0005-0000-0000-00001AAF0000}"/>
    <cellStyle name="Normal 87 3 2 2 7" xfId="44841" xr:uid="{00000000-0005-0000-0000-00001BAF0000}"/>
    <cellStyle name="Normal 87 3 2 3" xfId="44842" xr:uid="{00000000-0005-0000-0000-00001CAF0000}"/>
    <cellStyle name="Normal 87 3 2 3 2" xfId="44843" xr:uid="{00000000-0005-0000-0000-00001DAF0000}"/>
    <cellStyle name="Normal 87 3 2 3 3" xfId="44844" xr:uid="{00000000-0005-0000-0000-00001EAF0000}"/>
    <cellStyle name="Normal 87 3 2 3 4" xfId="44845" xr:uid="{00000000-0005-0000-0000-00001FAF0000}"/>
    <cellStyle name="Normal 87 3 2 3 5" xfId="44846" xr:uid="{00000000-0005-0000-0000-000020AF0000}"/>
    <cellStyle name="Normal 87 3 2 3 6" xfId="44847" xr:uid="{00000000-0005-0000-0000-000021AF0000}"/>
    <cellStyle name="Normal 87 3 2 4" xfId="44848" xr:uid="{00000000-0005-0000-0000-000022AF0000}"/>
    <cellStyle name="Normal 87 3 2 5" xfId="44849" xr:uid="{00000000-0005-0000-0000-000023AF0000}"/>
    <cellStyle name="Normal 87 3 2 6" xfId="44850" xr:uid="{00000000-0005-0000-0000-000024AF0000}"/>
    <cellStyle name="Normal 87 3 2 7" xfId="44851" xr:uid="{00000000-0005-0000-0000-000025AF0000}"/>
    <cellStyle name="Normal 87 3 2 8" xfId="44852" xr:uid="{00000000-0005-0000-0000-000026AF0000}"/>
    <cellStyle name="Normal 87 3 3" xfId="44853" xr:uid="{00000000-0005-0000-0000-000027AF0000}"/>
    <cellStyle name="Normal 87 3 3 2" xfId="44854" xr:uid="{00000000-0005-0000-0000-000028AF0000}"/>
    <cellStyle name="Normal 87 3 3 2 2" xfId="44855" xr:uid="{00000000-0005-0000-0000-000029AF0000}"/>
    <cellStyle name="Normal 87 3 3 2 3" xfId="44856" xr:uid="{00000000-0005-0000-0000-00002AAF0000}"/>
    <cellStyle name="Normal 87 3 3 2 4" xfId="44857" xr:uid="{00000000-0005-0000-0000-00002BAF0000}"/>
    <cellStyle name="Normal 87 3 3 2 5" xfId="44858" xr:uid="{00000000-0005-0000-0000-00002CAF0000}"/>
    <cellStyle name="Normal 87 3 3 2 6" xfId="44859" xr:uid="{00000000-0005-0000-0000-00002DAF0000}"/>
    <cellStyle name="Normal 87 3 3 3" xfId="44860" xr:uid="{00000000-0005-0000-0000-00002EAF0000}"/>
    <cellStyle name="Normal 87 3 3 4" xfId="44861" xr:uid="{00000000-0005-0000-0000-00002FAF0000}"/>
    <cellStyle name="Normal 87 3 3 5" xfId="44862" xr:uid="{00000000-0005-0000-0000-000030AF0000}"/>
    <cellStyle name="Normal 87 3 3 6" xfId="44863" xr:uid="{00000000-0005-0000-0000-000031AF0000}"/>
    <cellStyle name="Normal 87 3 3 7" xfId="44864" xr:uid="{00000000-0005-0000-0000-000032AF0000}"/>
    <cellStyle name="Normal 87 3 4" xfId="44865" xr:uid="{00000000-0005-0000-0000-000033AF0000}"/>
    <cellStyle name="Normal 87 3 4 2" xfId="44866" xr:uid="{00000000-0005-0000-0000-000034AF0000}"/>
    <cellStyle name="Normal 87 3 4 3" xfId="44867" xr:uid="{00000000-0005-0000-0000-000035AF0000}"/>
    <cellStyle name="Normal 87 3 4 4" xfId="44868" xr:uid="{00000000-0005-0000-0000-000036AF0000}"/>
    <cellStyle name="Normal 87 3 4 5" xfId="44869" xr:uid="{00000000-0005-0000-0000-000037AF0000}"/>
    <cellStyle name="Normal 87 3 4 6" xfId="44870" xr:uid="{00000000-0005-0000-0000-000038AF0000}"/>
    <cellStyle name="Normal 87 3 5" xfId="44871" xr:uid="{00000000-0005-0000-0000-000039AF0000}"/>
    <cellStyle name="Normal 87 3 6" xfId="44872" xr:uid="{00000000-0005-0000-0000-00003AAF0000}"/>
    <cellStyle name="Normal 87 3 7" xfId="44873" xr:uid="{00000000-0005-0000-0000-00003BAF0000}"/>
    <cellStyle name="Normal 87 3 8" xfId="44874" xr:uid="{00000000-0005-0000-0000-00003CAF0000}"/>
    <cellStyle name="Normal 87 3 9" xfId="44875" xr:uid="{00000000-0005-0000-0000-00003DAF0000}"/>
    <cellStyle name="Normal 87 4" xfId="44876" xr:uid="{00000000-0005-0000-0000-00003EAF0000}"/>
    <cellStyle name="Normal 87 4 2" xfId="44877" xr:uid="{00000000-0005-0000-0000-00003FAF0000}"/>
    <cellStyle name="Normal 87 4 2 2" xfId="44878" xr:uid="{00000000-0005-0000-0000-000040AF0000}"/>
    <cellStyle name="Normal 87 4 2 2 2" xfId="44879" xr:uid="{00000000-0005-0000-0000-000041AF0000}"/>
    <cellStyle name="Normal 87 4 2 2 2 2" xfId="44880" xr:uid="{00000000-0005-0000-0000-000042AF0000}"/>
    <cellStyle name="Normal 87 4 2 2 2 3" xfId="44881" xr:uid="{00000000-0005-0000-0000-000043AF0000}"/>
    <cellStyle name="Normal 87 4 2 2 2 4" xfId="44882" xr:uid="{00000000-0005-0000-0000-000044AF0000}"/>
    <cellStyle name="Normal 87 4 2 2 2 5" xfId="44883" xr:uid="{00000000-0005-0000-0000-000045AF0000}"/>
    <cellStyle name="Normal 87 4 2 2 2 6" xfId="44884" xr:uid="{00000000-0005-0000-0000-000046AF0000}"/>
    <cellStyle name="Normal 87 4 2 2 3" xfId="44885" xr:uid="{00000000-0005-0000-0000-000047AF0000}"/>
    <cellStyle name="Normal 87 4 2 2 4" xfId="44886" xr:uid="{00000000-0005-0000-0000-000048AF0000}"/>
    <cellStyle name="Normal 87 4 2 2 5" xfId="44887" xr:uid="{00000000-0005-0000-0000-000049AF0000}"/>
    <cellStyle name="Normal 87 4 2 2 6" xfId="44888" xr:uid="{00000000-0005-0000-0000-00004AAF0000}"/>
    <cellStyle name="Normal 87 4 2 2 7" xfId="44889" xr:uid="{00000000-0005-0000-0000-00004BAF0000}"/>
    <cellStyle name="Normal 87 4 2 3" xfId="44890" xr:uid="{00000000-0005-0000-0000-00004CAF0000}"/>
    <cellStyle name="Normal 87 4 2 3 2" xfId="44891" xr:uid="{00000000-0005-0000-0000-00004DAF0000}"/>
    <cellStyle name="Normal 87 4 2 3 3" xfId="44892" xr:uid="{00000000-0005-0000-0000-00004EAF0000}"/>
    <cellStyle name="Normal 87 4 2 3 4" xfId="44893" xr:uid="{00000000-0005-0000-0000-00004FAF0000}"/>
    <cellStyle name="Normal 87 4 2 3 5" xfId="44894" xr:uid="{00000000-0005-0000-0000-000050AF0000}"/>
    <cellStyle name="Normal 87 4 2 3 6" xfId="44895" xr:uid="{00000000-0005-0000-0000-000051AF0000}"/>
    <cellStyle name="Normal 87 4 2 4" xfId="44896" xr:uid="{00000000-0005-0000-0000-000052AF0000}"/>
    <cellStyle name="Normal 87 4 2 5" xfId="44897" xr:uid="{00000000-0005-0000-0000-000053AF0000}"/>
    <cellStyle name="Normal 87 4 2 6" xfId="44898" xr:uid="{00000000-0005-0000-0000-000054AF0000}"/>
    <cellStyle name="Normal 87 4 2 7" xfId="44899" xr:uid="{00000000-0005-0000-0000-000055AF0000}"/>
    <cellStyle name="Normal 87 4 2 8" xfId="44900" xr:uid="{00000000-0005-0000-0000-000056AF0000}"/>
    <cellStyle name="Normal 87 4 3" xfId="44901" xr:uid="{00000000-0005-0000-0000-000057AF0000}"/>
    <cellStyle name="Normal 87 4 3 2" xfId="44902" xr:uid="{00000000-0005-0000-0000-000058AF0000}"/>
    <cellStyle name="Normal 87 4 3 2 2" xfId="44903" xr:uid="{00000000-0005-0000-0000-000059AF0000}"/>
    <cellStyle name="Normal 87 4 3 2 3" xfId="44904" xr:uid="{00000000-0005-0000-0000-00005AAF0000}"/>
    <cellStyle name="Normal 87 4 3 2 4" xfId="44905" xr:uid="{00000000-0005-0000-0000-00005BAF0000}"/>
    <cellStyle name="Normal 87 4 3 2 5" xfId="44906" xr:uid="{00000000-0005-0000-0000-00005CAF0000}"/>
    <cellStyle name="Normal 87 4 3 2 6" xfId="44907" xr:uid="{00000000-0005-0000-0000-00005DAF0000}"/>
    <cellStyle name="Normal 87 4 3 3" xfId="44908" xr:uid="{00000000-0005-0000-0000-00005EAF0000}"/>
    <cellStyle name="Normal 87 4 3 4" xfId="44909" xr:uid="{00000000-0005-0000-0000-00005FAF0000}"/>
    <cellStyle name="Normal 87 4 3 5" xfId="44910" xr:uid="{00000000-0005-0000-0000-000060AF0000}"/>
    <cellStyle name="Normal 87 4 3 6" xfId="44911" xr:uid="{00000000-0005-0000-0000-000061AF0000}"/>
    <cellStyle name="Normal 87 4 3 7" xfId="44912" xr:uid="{00000000-0005-0000-0000-000062AF0000}"/>
    <cellStyle name="Normal 87 4 4" xfId="44913" xr:uid="{00000000-0005-0000-0000-000063AF0000}"/>
    <cellStyle name="Normal 87 4 4 2" xfId="44914" xr:uid="{00000000-0005-0000-0000-000064AF0000}"/>
    <cellStyle name="Normal 87 4 4 3" xfId="44915" xr:uid="{00000000-0005-0000-0000-000065AF0000}"/>
    <cellStyle name="Normal 87 4 4 4" xfId="44916" xr:uid="{00000000-0005-0000-0000-000066AF0000}"/>
    <cellStyle name="Normal 87 4 4 5" xfId="44917" xr:uid="{00000000-0005-0000-0000-000067AF0000}"/>
    <cellStyle name="Normal 87 4 4 6" xfId="44918" xr:uid="{00000000-0005-0000-0000-000068AF0000}"/>
    <cellStyle name="Normal 87 4 5" xfId="44919" xr:uid="{00000000-0005-0000-0000-000069AF0000}"/>
    <cellStyle name="Normal 87 4 6" xfId="44920" xr:uid="{00000000-0005-0000-0000-00006AAF0000}"/>
    <cellStyle name="Normal 87 4 7" xfId="44921" xr:uid="{00000000-0005-0000-0000-00006BAF0000}"/>
    <cellStyle name="Normal 87 4 8" xfId="44922" xr:uid="{00000000-0005-0000-0000-00006CAF0000}"/>
    <cellStyle name="Normal 87 4 9" xfId="44923" xr:uid="{00000000-0005-0000-0000-00006DAF0000}"/>
    <cellStyle name="Normal 87 5" xfId="44924" xr:uid="{00000000-0005-0000-0000-00006EAF0000}"/>
    <cellStyle name="Normal 87 5 2" xfId="44925" xr:uid="{00000000-0005-0000-0000-00006FAF0000}"/>
    <cellStyle name="Normal 87 5 2 2" xfId="44926" xr:uid="{00000000-0005-0000-0000-000070AF0000}"/>
    <cellStyle name="Normal 87 5 2 2 2" xfId="44927" xr:uid="{00000000-0005-0000-0000-000071AF0000}"/>
    <cellStyle name="Normal 87 5 2 2 2 2" xfId="44928" xr:uid="{00000000-0005-0000-0000-000072AF0000}"/>
    <cellStyle name="Normal 87 5 2 2 2 3" xfId="44929" xr:uid="{00000000-0005-0000-0000-000073AF0000}"/>
    <cellStyle name="Normal 87 5 2 2 2 4" xfId="44930" xr:uid="{00000000-0005-0000-0000-000074AF0000}"/>
    <cellStyle name="Normal 87 5 2 2 2 5" xfId="44931" xr:uid="{00000000-0005-0000-0000-000075AF0000}"/>
    <cellStyle name="Normal 87 5 2 2 2 6" xfId="44932" xr:uid="{00000000-0005-0000-0000-000076AF0000}"/>
    <cellStyle name="Normal 87 5 2 2 3" xfId="44933" xr:uid="{00000000-0005-0000-0000-000077AF0000}"/>
    <cellStyle name="Normal 87 5 2 2 4" xfId="44934" xr:uid="{00000000-0005-0000-0000-000078AF0000}"/>
    <cellStyle name="Normal 87 5 2 2 5" xfId="44935" xr:uid="{00000000-0005-0000-0000-000079AF0000}"/>
    <cellStyle name="Normal 87 5 2 2 6" xfId="44936" xr:uid="{00000000-0005-0000-0000-00007AAF0000}"/>
    <cellStyle name="Normal 87 5 2 2 7" xfId="44937" xr:uid="{00000000-0005-0000-0000-00007BAF0000}"/>
    <cellStyle name="Normal 87 5 2 3" xfId="44938" xr:uid="{00000000-0005-0000-0000-00007CAF0000}"/>
    <cellStyle name="Normal 87 5 2 3 2" xfId="44939" xr:uid="{00000000-0005-0000-0000-00007DAF0000}"/>
    <cellStyle name="Normal 87 5 2 3 3" xfId="44940" xr:uid="{00000000-0005-0000-0000-00007EAF0000}"/>
    <cellStyle name="Normal 87 5 2 3 4" xfId="44941" xr:uid="{00000000-0005-0000-0000-00007FAF0000}"/>
    <cellStyle name="Normal 87 5 2 3 5" xfId="44942" xr:uid="{00000000-0005-0000-0000-000080AF0000}"/>
    <cellStyle name="Normal 87 5 2 3 6" xfId="44943" xr:uid="{00000000-0005-0000-0000-000081AF0000}"/>
    <cellStyle name="Normal 87 5 2 4" xfId="44944" xr:uid="{00000000-0005-0000-0000-000082AF0000}"/>
    <cellStyle name="Normal 87 5 2 5" xfId="44945" xr:uid="{00000000-0005-0000-0000-000083AF0000}"/>
    <cellStyle name="Normal 87 5 2 6" xfId="44946" xr:uid="{00000000-0005-0000-0000-000084AF0000}"/>
    <cellStyle name="Normal 87 5 2 7" xfId="44947" xr:uid="{00000000-0005-0000-0000-000085AF0000}"/>
    <cellStyle name="Normal 87 5 2 8" xfId="44948" xr:uid="{00000000-0005-0000-0000-000086AF0000}"/>
    <cellStyle name="Normal 87 5 3" xfId="44949" xr:uid="{00000000-0005-0000-0000-000087AF0000}"/>
    <cellStyle name="Normal 87 5 3 2" xfId="44950" xr:uid="{00000000-0005-0000-0000-000088AF0000}"/>
    <cellStyle name="Normal 87 5 3 2 2" xfId="44951" xr:uid="{00000000-0005-0000-0000-000089AF0000}"/>
    <cellStyle name="Normal 87 5 3 2 3" xfId="44952" xr:uid="{00000000-0005-0000-0000-00008AAF0000}"/>
    <cellStyle name="Normal 87 5 3 2 4" xfId="44953" xr:uid="{00000000-0005-0000-0000-00008BAF0000}"/>
    <cellStyle name="Normal 87 5 3 2 5" xfId="44954" xr:uid="{00000000-0005-0000-0000-00008CAF0000}"/>
    <cellStyle name="Normal 87 5 3 2 6" xfId="44955" xr:uid="{00000000-0005-0000-0000-00008DAF0000}"/>
    <cellStyle name="Normal 87 5 3 3" xfId="44956" xr:uid="{00000000-0005-0000-0000-00008EAF0000}"/>
    <cellStyle name="Normal 87 5 3 4" xfId="44957" xr:uid="{00000000-0005-0000-0000-00008FAF0000}"/>
    <cellStyle name="Normal 87 5 3 5" xfId="44958" xr:uid="{00000000-0005-0000-0000-000090AF0000}"/>
    <cellStyle name="Normal 87 5 3 6" xfId="44959" xr:uid="{00000000-0005-0000-0000-000091AF0000}"/>
    <cellStyle name="Normal 87 5 3 7" xfId="44960" xr:uid="{00000000-0005-0000-0000-000092AF0000}"/>
    <cellStyle name="Normal 87 5 4" xfId="44961" xr:uid="{00000000-0005-0000-0000-000093AF0000}"/>
    <cellStyle name="Normal 87 5 4 2" xfId="44962" xr:uid="{00000000-0005-0000-0000-000094AF0000}"/>
    <cellStyle name="Normal 87 5 4 3" xfId="44963" xr:uid="{00000000-0005-0000-0000-000095AF0000}"/>
    <cellStyle name="Normal 87 5 4 4" xfId="44964" xr:uid="{00000000-0005-0000-0000-000096AF0000}"/>
    <cellStyle name="Normal 87 5 4 5" xfId="44965" xr:uid="{00000000-0005-0000-0000-000097AF0000}"/>
    <cellStyle name="Normal 87 5 4 6" xfId="44966" xr:uid="{00000000-0005-0000-0000-000098AF0000}"/>
    <cellStyle name="Normal 87 5 5" xfId="44967" xr:uid="{00000000-0005-0000-0000-000099AF0000}"/>
    <cellStyle name="Normal 87 5 6" xfId="44968" xr:uid="{00000000-0005-0000-0000-00009AAF0000}"/>
    <cellStyle name="Normal 87 5 7" xfId="44969" xr:uid="{00000000-0005-0000-0000-00009BAF0000}"/>
    <cellStyle name="Normal 87 5 8" xfId="44970" xr:uid="{00000000-0005-0000-0000-00009CAF0000}"/>
    <cellStyle name="Normal 87 5 9" xfId="44971" xr:uid="{00000000-0005-0000-0000-00009DAF0000}"/>
    <cellStyle name="Normal 87 6" xfId="44972" xr:uid="{00000000-0005-0000-0000-00009EAF0000}"/>
    <cellStyle name="Normal 87 6 2" xfId="44973" xr:uid="{00000000-0005-0000-0000-00009FAF0000}"/>
    <cellStyle name="Normal 87 6 2 2" xfId="44974" xr:uid="{00000000-0005-0000-0000-0000A0AF0000}"/>
    <cellStyle name="Normal 87 6 2 2 2" xfId="44975" xr:uid="{00000000-0005-0000-0000-0000A1AF0000}"/>
    <cellStyle name="Normal 87 6 2 2 2 2" xfId="44976" xr:uid="{00000000-0005-0000-0000-0000A2AF0000}"/>
    <cellStyle name="Normal 87 6 2 2 2 3" xfId="44977" xr:uid="{00000000-0005-0000-0000-0000A3AF0000}"/>
    <cellStyle name="Normal 87 6 2 2 2 4" xfId="44978" xr:uid="{00000000-0005-0000-0000-0000A4AF0000}"/>
    <cellStyle name="Normal 87 6 2 2 2 5" xfId="44979" xr:uid="{00000000-0005-0000-0000-0000A5AF0000}"/>
    <cellStyle name="Normal 87 6 2 2 2 6" xfId="44980" xr:uid="{00000000-0005-0000-0000-0000A6AF0000}"/>
    <cellStyle name="Normal 87 6 2 2 3" xfId="44981" xr:uid="{00000000-0005-0000-0000-0000A7AF0000}"/>
    <cellStyle name="Normal 87 6 2 2 4" xfId="44982" xr:uid="{00000000-0005-0000-0000-0000A8AF0000}"/>
    <cellStyle name="Normal 87 6 2 2 5" xfId="44983" xr:uid="{00000000-0005-0000-0000-0000A9AF0000}"/>
    <cellStyle name="Normal 87 6 2 2 6" xfId="44984" xr:uid="{00000000-0005-0000-0000-0000AAAF0000}"/>
    <cellStyle name="Normal 87 6 2 2 7" xfId="44985" xr:uid="{00000000-0005-0000-0000-0000ABAF0000}"/>
    <cellStyle name="Normal 87 6 2 3" xfId="44986" xr:uid="{00000000-0005-0000-0000-0000ACAF0000}"/>
    <cellStyle name="Normal 87 6 2 3 2" xfId="44987" xr:uid="{00000000-0005-0000-0000-0000ADAF0000}"/>
    <cellStyle name="Normal 87 6 2 3 3" xfId="44988" xr:uid="{00000000-0005-0000-0000-0000AEAF0000}"/>
    <cellStyle name="Normal 87 6 2 3 4" xfId="44989" xr:uid="{00000000-0005-0000-0000-0000AFAF0000}"/>
    <cellStyle name="Normal 87 6 2 3 5" xfId="44990" xr:uid="{00000000-0005-0000-0000-0000B0AF0000}"/>
    <cellStyle name="Normal 87 6 2 3 6" xfId="44991" xr:uid="{00000000-0005-0000-0000-0000B1AF0000}"/>
    <cellStyle name="Normal 87 6 2 4" xfId="44992" xr:uid="{00000000-0005-0000-0000-0000B2AF0000}"/>
    <cellStyle name="Normal 87 6 2 5" xfId="44993" xr:uid="{00000000-0005-0000-0000-0000B3AF0000}"/>
    <cellStyle name="Normal 87 6 2 6" xfId="44994" xr:uid="{00000000-0005-0000-0000-0000B4AF0000}"/>
    <cellStyle name="Normal 87 6 2 7" xfId="44995" xr:uid="{00000000-0005-0000-0000-0000B5AF0000}"/>
    <cellStyle name="Normal 87 6 2 8" xfId="44996" xr:uid="{00000000-0005-0000-0000-0000B6AF0000}"/>
    <cellStyle name="Normal 87 6 3" xfId="44997" xr:uid="{00000000-0005-0000-0000-0000B7AF0000}"/>
    <cellStyle name="Normal 87 6 3 2" xfId="44998" xr:uid="{00000000-0005-0000-0000-0000B8AF0000}"/>
    <cellStyle name="Normal 87 6 3 2 2" xfId="44999" xr:uid="{00000000-0005-0000-0000-0000B9AF0000}"/>
    <cellStyle name="Normal 87 6 3 2 3" xfId="45000" xr:uid="{00000000-0005-0000-0000-0000BAAF0000}"/>
    <cellStyle name="Normal 87 6 3 2 4" xfId="45001" xr:uid="{00000000-0005-0000-0000-0000BBAF0000}"/>
    <cellStyle name="Normal 87 6 3 2 5" xfId="45002" xr:uid="{00000000-0005-0000-0000-0000BCAF0000}"/>
    <cellStyle name="Normal 87 6 3 2 6" xfId="45003" xr:uid="{00000000-0005-0000-0000-0000BDAF0000}"/>
    <cellStyle name="Normal 87 6 3 3" xfId="45004" xr:uid="{00000000-0005-0000-0000-0000BEAF0000}"/>
    <cellStyle name="Normal 87 6 3 4" xfId="45005" xr:uid="{00000000-0005-0000-0000-0000BFAF0000}"/>
    <cellStyle name="Normal 87 6 3 5" xfId="45006" xr:uid="{00000000-0005-0000-0000-0000C0AF0000}"/>
    <cellStyle name="Normal 87 6 3 6" xfId="45007" xr:uid="{00000000-0005-0000-0000-0000C1AF0000}"/>
    <cellStyle name="Normal 87 6 3 7" xfId="45008" xr:uid="{00000000-0005-0000-0000-0000C2AF0000}"/>
    <cellStyle name="Normal 87 6 4" xfId="45009" xr:uid="{00000000-0005-0000-0000-0000C3AF0000}"/>
    <cellStyle name="Normal 87 6 4 2" xfId="45010" xr:uid="{00000000-0005-0000-0000-0000C4AF0000}"/>
    <cellStyle name="Normal 87 6 4 3" xfId="45011" xr:uid="{00000000-0005-0000-0000-0000C5AF0000}"/>
    <cellStyle name="Normal 87 6 4 4" xfId="45012" xr:uid="{00000000-0005-0000-0000-0000C6AF0000}"/>
    <cellStyle name="Normal 87 6 4 5" xfId="45013" xr:uid="{00000000-0005-0000-0000-0000C7AF0000}"/>
    <cellStyle name="Normal 87 6 4 6" xfId="45014" xr:uid="{00000000-0005-0000-0000-0000C8AF0000}"/>
    <cellStyle name="Normal 87 6 5" xfId="45015" xr:uid="{00000000-0005-0000-0000-0000C9AF0000}"/>
    <cellStyle name="Normal 87 6 6" xfId="45016" xr:uid="{00000000-0005-0000-0000-0000CAAF0000}"/>
    <cellStyle name="Normal 87 6 7" xfId="45017" xr:uid="{00000000-0005-0000-0000-0000CBAF0000}"/>
    <cellStyle name="Normal 87 6 8" xfId="45018" xr:uid="{00000000-0005-0000-0000-0000CCAF0000}"/>
    <cellStyle name="Normal 87 6 9" xfId="45019" xr:uid="{00000000-0005-0000-0000-0000CDAF0000}"/>
    <cellStyle name="Normal 87 7" xfId="45020" xr:uid="{00000000-0005-0000-0000-0000CEAF0000}"/>
    <cellStyle name="Normal 87 7 2" xfId="45021" xr:uid="{00000000-0005-0000-0000-0000CFAF0000}"/>
    <cellStyle name="Normal 87 7 2 2" xfId="45022" xr:uid="{00000000-0005-0000-0000-0000D0AF0000}"/>
    <cellStyle name="Normal 87 7 2 2 2" xfId="45023" xr:uid="{00000000-0005-0000-0000-0000D1AF0000}"/>
    <cellStyle name="Normal 87 7 2 2 2 2" xfId="45024" xr:uid="{00000000-0005-0000-0000-0000D2AF0000}"/>
    <cellStyle name="Normal 87 7 2 2 2 3" xfId="45025" xr:uid="{00000000-0005-0000-0000-0000D3AF0000}"/>
    <cellStyle name="Normal 87 7 2 2 2 4" xfId="45026" xr:uid="{00000000-0005-0000-0000-0000D4AF0000}"/>
    <cellStyle name="Normal 87 7 2 2 2 5" xfId="45027" xr:uid="{00000000-0005-0000-0000-0000D5AF0000}"/>
    <cellStyle name="Normal 87 7 2 2 2 6" xfId="45028" xr:uid="{00000000-0005-0000-0000-0000D6AF0000}"/>
    <cellStyle name="Normal 87 7 2 2 3" xfId="45029" xr:uid="{00000000-0005-0000-0000-0000D7AF0000}"/>
    <cellStyle name="Normal 87 7 2 2 4" xfId="45030" xr:uid="{00000000-0005-0000-0000-0000D8AF0000}"/>
    <cellStyle name="Normal 87 7 2 2 5" xfId="45031" xr:uid="{00000000-0005-0000-0000-0000D9AF0000}"/>
    <cellStyle name="Normal 87 7 2 2 6" xfId="45032" xr:uid="{00000000-0005-0000-0000-0000DAAF0000}"/>
    <cellStyle name="Normal 87 7 2 2 7" xfId="45033" xr:uid="{00000000-0005-0000-0000-0000DBAF0000}"/>
    <cellStyle name="Normal 87 7 2 3" xfId="45034" xr:uid="{00000000-0005-0000-0000-0000DCAF0000}"/>
    <cellStyle name="Normal 87 7 2 3 2" xfId="45035" xr:uid="{00000000-0005-0000-0000-0000DDAF0000}"/>
    <cellStyle name="Normal 87 7 2 3 3" xfId="45036" xr:uid="{00000000-0005-0000-0000-0000DEAF0000}"/>
    <cellStyle name="Normal 87 7 2 3 4" xfId="45037" xr:uid="{00000000-0005-0000-0000-0000DFAF0000}"/>
    <cellStyle name="Normal 87 7 2 3 5" xfId="45038" xr:uid="{00000000-0005-0000-0000-0000E0AF0000}"/>
    <cellStyle name="Normal 87 7 2 3 6" xfId="45039" xr:uid="{00000000-0005-0000-0000-0000E1AF0000}"/>
    <cellStyle name="Normal 87 7 2 4" xfId="45040" xr:uid="{00000000-0005-0000-0000-0000E2AF0000}"/>
    <cellStyle name="Normal 87 7 2 5" xfId="45041" xr:uid="{00000000-0005-0000-0000-0000E3AF0000}"/>
    <cellStyle name="Normal 87 7 2 6" xfId="45042" xr:uid="{00000000-0005-0000-0000-0000E4AF0000}"/>
    <cellStyle name="Normal 87 7 2 7" xfId="45043" xr:uid="{00000000-0005-0000-0000-0000E5AF0000}"/>
    <cellStyle name="Normal 87 7 2 8" xfId="45044" xr:uid="{00000000-0005-0000-0000-0000E6AF0000}"/>
    <cellStyle name="Normal 87 7 3" xfId="45045" xr:uid="{00000000-0005-0000-0000-0000E7AF0000}"/>
    <cellStyle name="Normal 87 7 3 2" xfId="45046" xr:uid="{00000000-0005-0000-0000-0000E8AF0000}"/>
    <cellStyle name="Normal 87 7 3 2 2" xfId="45047" xr:uid="{00000000-0005-0000-0000-0000E9AF0000}"/>
    <cellStyle name="Normal 87 7 3 2 3" xfId="45048" xr:uid="{00000000-0005-0000-0000-0000EAAF0000}"/>
    <cellStyle name="Normal 87 7 3 2 4" xfId="45049" xr:uid="{00000000-0005-0000-0000-0000EBAF0000}"/>
    <cellStyle name="Normal 87 7 3 2 5" xfId="45050" xr:uid="{00000000-0005-0000-0000-0000ECAF0000}"/>
    <cellStyle name="Normal 87 7 3 2 6" xfId="45051" xr:uid="{00000000-0005-0000-0000-0000EDAF0000}"/>
    <cellStyle name="Normal 87 7 3 3" xfId="45052" xr:uid="{00000000-0005-0000-0000-0000EEAF0000}"/>
    <cellStyle name="Normal 87 7 3 4" xfId="45053" xr:uid="{00000000-0005-0000-0000-0000EFAF0000}"/>
    <cellStyle name="Normal 87 7 3 5" xfId="45054" xr:uid="{00000000-0005-0000-0000-0000F0AF0000}"/>
    <cellStyle name="Normal 87 7 3 6" xfId="45055" xr:uid="{00000000-0005-0000-0000-0000F1AF0000}"/>
    <cellStyle name="Normal 87 7 3 7" xfId="45056" xr:uid="{00000000-0005-0000-0000-0000F2AF0000}"/>
    <cellStyle name="Normal 87 7 4" xfId="45057" xr:uid="{00000000-0005-0000-0000-0000F3AF0000}"/>
    <cellStyle name="Normal 87 7 4 2" xfId="45058" xr:uid="{00000000-0005-0000-0000-0000F4AF0000}"/>
    <cellStyle name="Normal 87 7 4 3" xfId="45059" xr:uid="{00000000-0005-0000-0000-0000F5AF0000}"/>
    <cellStyle name="Normal 87 7 4 4" xfId="45060" xr:uid="{00000000-0005-0000-0000-0000F6AF0000}"/>
    <cellStyle name="Normal 87 7 4 5" xfId="45061" xr:uid="{00000000-0005-0000-0000-0000F7AF0000}"/>
    <cellStyle name="Normal 87 7 4 6" xfId="45062" xr:uid="{00000000-0005-0000-0000-0000F8AF0000}"/>
    <cellStyle name="Normal 87 7 5" xfId="45063" xr:uid="{00000000-0005-0000-0000-0000F9AF0000}"/>
    <cellStyle name="Normal 87 7 6" xfId="45064" xr:uid="{00000000-0005-0000-0000-0000FAAF0000}"/>
    <cellStyle name="Normal 87 7 7" xfId="45065" xr:uid="{00000000-0005-0000-0000-0000FBAF0000}"/>
    <cellStyle name="Normal 87 7 8" xfId="45066" xr:uid="{00000000-0005-0000-0000-0000FCAF0000}"/>
    <cellStyle name="Normal 87 7 9" xfId="45067" xr:uid="{00000000-0005-0000-0000-0000FDAF0000}"/>
    <cellStyle name="Normal 87 8" xfId="45068" xr:uid="{00000000-0005-0000-0000-0000FEAF0000}"/>
    <cellStyle name="Normal 87 8 2" xfId="45069" xr:uid="{00000000-0005-0000-0000-0000FFAF0000}"/>
    <cellStyle name="Normal 87 8 2 2" xfId="45070" xr:uid="{00000000-0005-0000-0000-000000B00000}"/>
    <cellStyle name="Normal 87 8 2 2 2" xfId="45071" xr:uid="{00000000-0005-0000-0000-000001B00000}"/>
    <cellStyle name="Normal 87 8 2 2 3" xfId="45072" xr:uid="{00000000-0005-0000-0000-000002B00000}"/>
    <cellStyle name="Normal 87 8 2 2 4" xfId="45073" xr:uid="{00000000-0005-0000-0000-000003B00000}"/>
    <cellStyle name="Normal 87 8 2 2 5" xfId="45074" xr:uid="{00000000-0005-0000-0000-000004B00000}"/>
    <cellStyle name="Normal 87 8 2 2 6" xfId="45075" xr:uid="{00000000-0005-0000-0000-000005B00000}"/>
    <cellStyle name="Normal 87 8 2 3" xfId="45076" xr:uid="{00000000-0005-0000-0000-000006B00000}"/>
    <cellStyle name="Normal 87 8 2 4" xfId="45077" xr:uid="{00000000-0005-0000-0000-000007B00000}"/>
    <cellStyle name="Normal 87 8 2 5" xfId="45078" xr:uid="{00000000-0005-0000-0000-000008B00000}"/>
    <cellStyle name="Normal 87 8 2 6" xfId="45079" xr:uid="{00000000-0005-0000-0000-000009B00000}"/>
    <cellStyle name="Normal 87 8 2 7" xfId="45080" xr:uid="{00000000-0005-0000-0000-00000AB00000}"/>
    <cellStyle name="Normal 87 8 3" xfId="45081" xr:uid="{00000000-0005-0000-0000-00000BB00000}"/>
    <cellStyle name="Normal 87 8 3 2" xfId="45082" xr:uid="{00000000-0005-0000-0000-00000CB00000}"/>
    <cellStyle name="Normal 87 8 3 3" xfId="45083" xr:uid="{00000000-0005-0000-0000-00000DB00000}"/>
    <cellStyle name="Normal 87 8 3 4" xfId="45084" xr:uid="{00000000-0005-0000-0000-00000EB00000}"/>
    <cellStyle name="Normal 87 8 3 5" xfId="45085" xr:uid="{00000000-0005-0000-0000-00000FB00000}"/>
    <cellStyle name="Normal 87 8 3 6" xfId="45086" xr:uid="{00000000-0005-0000-0000-000010B00000}"/>
    <cellStyle name="Normal 87 8 4" xfId="45087" xr:uid="{00000000-0005-0000-0000-000011B00000}"/>
    <cellStyle name="Normal 87 8 5" xfId="45088" xr:uid="{00000000-0005-0000-0000-000012B00000}"/>
    <cellStyle name="Normal 87 8 6" xfId="45089" xr:uid="{00000000-0005-0000-0000-000013B00000}"/>
    <cellStyle name="Normal 87 8 7" xfId="45090" xr:uid="{00000000-0005-0000-0000-000014B00000}"/>
    <cellStyle name="Normal 87 8 8" xfId="45091" xr:uid="{00000000-0005-0000-0000-000015B00000}"/>
    <cellStyle name="Normal 87 9" xfId="45092" xr:uid="{00000000-0005-0000-0000-000016B00000}"/>
    <cellStyle name="Normal 87 9 2" xfId="45093" xr:uid="{00000000-0005-0000-0000-000017B00000}"/>
    <cellStyle name="Normal 87 9 2 2" xfId="45094" xr:uid="{00000000-0005-0000-0000-000018B00000}"/>
    <cellStyle name="Normal 87 9 2 3" xfId="45095" xr:uid="{00000000-0005-0000-0000-000019B00000}"/>
    <cellStyle name="Normal 87 9 2 4" xfId="45096" xr:uid="{00000000-0005-0000-0000-00001AB00000}"/>
    <cellStyle name="Normal 87 9 2 5" xfId="45097" xr:uid="{00000000-0005-0000-0000-00001BB00000}"/>
    <cellStyle name="Normal 87 9 2 6" xfId="45098" xr:uid="{00000000-0005-0000-0000-00001CB00000}"/>
    <cellStyle name="Normal 87 9 3" xfId="45099" xr:uid="{00000000-0005-0000-0000-00001DB00000}"/>
    <cellStyle name="Normal 87 9 4" xfId="45100" xr:uid="{00000000-0005-0000-0000-00001EB00000}"/>
    <cellStyle name="Normal 87 9 5" xfId="45101" xr:uid="{00000000-0005-0000-0000-00001FB00000}"/>
    <cellStyle name="Normal 87 9 6" xfId="45102" xr:uid="{00000000-0005-0000-0000-000020B00000}"/>
    <cellStyle name="Normal 87 9 7" xfId="45103" xr:uid="{00000000-0005-0000-0000-000021B00000}"/>
    <cellStyle name="Normal 88" xfId="45104" xr:uid="{00000000-0005-0000-0000-000022B00000}"/>
    <cellStyle name="Normal 89" xfId="45105" xr:uid="{00000000-0005-0000-0000-000023B00000}"/>
    <cellStyle name="Normal 9" xfId="45106" xr:uid="{00000000-0005-0000-0000-000024B00000}"/>
    <cellStyle name="Normal 9 2" xfId="45107" xr:uid="{00000000-0005-0000-0000-000025B00000}"/>
    <cellStyle name="Normal 9 3" xfId="45108" xr:uid="{00000000-0005-0000-0000-000026B00000}"/>
    <cellStyle name="Normal 90" xfId="45109" xr:uid="{00000000-0005-0000-0000-000027B00000}"/>
    <cellStyle name="Normal 91" xfId="45110" xr:uid="{00000000-0005-0000-0000-000028B00000}"/>
    <cellStyle name="Normal 92" xfId="45111" xr:uid="{00000000-0005-0000-0000-000029B00000}"/>
    <cellStyle name="Normal 93" xfId="45112" xr:uid="{00000000-0005-0000-0000-00002AB00000}"/>
    <cellStyle name="Normal 94" xfId="45113" xr:uid="{00000000-0005-0000-0000-00002BB00000}"/>
    <cellStyle name="Normal 95" xfId="45114" xr:uid="{00000000-0005-0000-0000-00002CB00000}"/>
    <cellStyle name="Normal 96" xfId="45115" xr:uid="{00000000-0005-0000-0000-00002DB00000}"/>
    <cellStyle name="Normal 96 10" xfId="45116" xr:uid="{00000000-0005-0000-0000-00002EB00000}"/>
    <cellStyle name="Normal 96 11" xfId="45117" xr:uid="{00000000-0005-0000-0000-00002FB00000}"/>
    <cellStyle name="Normal 96 12" xfId="45118" xr:uid="{00000000-0005-0000-0000-000030B00000}"/>
    <cellStyle name="Normal 96 13" xfId="45119" xr:uid="{00000000-0005-0000-0000-000031B00000}"/>
    <cellStyle name="Normal 96 14" xfId="45120" xr:uid="{00000000-0005-0000-0000-000032B00000}"/>
    <cellStyle name="Normal 96 2" xfId="45121" xr:uid="{00000000-0005-0000-0000-000033B00000}"/>
    <cellStyle name="Normal 96 2 2" xfId="45122" xr:uid="{00000000-0005-0000-0000-000034B00000}"/>
    <cellStyle name="Normal 96 2 2 2" xfId="45123" xr:uid="{00000000-0005-0000-0000-000035B00000}"/>
    <cellStyle name="Normal 96 2 2 2 2" xfId="45124" xr:uid="{00000000-0005-0000-0000-000036B00000}"/>
    <cellStyle name="Normal 96 2 2 2 2 2" xfId="45125" xr:uid="{00000000-0005-0000-0000-000037B00000}"/>
    <cellStyle name="Normal 96 2 2 2 2 3" xfId="45126" xr:uid="{00000000-0005-0000-0000-000038B00000}"/>
    <cellStyle name="Normal 96 2 2 2 2 4" xfId="45127" xr:uid="{00000000-0005-0000-0000-000039B00000}"/>
    <cellStyle name="Normal 96 2 2 2 2 5" xfId="45128" xr:uid="{00000000-0005-0000-0000-00003AB00000}"/>
    <cellStyle name="Normal 96 2 2 2 2 6" xfId="45129" xr:uid="{00000000-0005-0000-0000-00003BB00000}"/>
    <cellStyle name="Normal 96 2 2 2 3" xfId="45130" xr:uid="{00000000-0005-0000-0000-00003CB00000}"/>
    <cellStyle name="Normal 96 2 2 2 4" xfId="45131" xr:uid="{00000000-0005-0000-0000-00003DB00000}"/>
    <cellStyle name="Normal 96 2 2 2 5" xfId="45132" xr:uid="{00000000-0005-0000-0000-00003EB00000}"/>
    <cellStyle name="Normal 96 2 2 2 6" xfId="45133" xr:uid="{00000000-0005-0000-0000-00003FB00000}"/>
    <cellStyle name="Normal 96 2 2 2 7" xfId="45134" xr:uid="{00000000-0005-0000-0000-000040B00000}"/>
    <cellStyle name="Normal 96 2 2 3" xfId="45135" xr:uid="{00000000-0005-0000-0000-000041B00000}"/>
    <cellStyle name="Normal 96 2 2 3 2" xfId="45136" xr:uid="{00000000-0005-0000-0000-000042B00000}"/>
    <cellStyle name="Normal 96 2 2 3 3" xfId="45137" xr:uid="{00000000-0005-0000-0000-000043B00000}"/>
    <cellStyle name="Normal 96 2 2 3 4" xfId="45138" xr:uid="{00000000-0005-0000-0000-000044B00000}"/>
    <cellStyle name="Normal 96 2 2 3 5" xfId="45139" xr:uid="{00000000-0005-0000-0000-000045B00000}"/>
    <cellStyle name="Normal 96 2 2 3 6" xfId="45140" xr:uid="{00000000-0005-0000-0000-000046B00000}"/>
    <cellStyle name="Normal 96 2 2 4" xfId="45141" xr:uid="{00000000-0005-0000-0000-000047B00000}"/>
    <cellStyle name="Normal 96 2 2 5" xfId="45142" xr:uid="{00000000-0005-0000-0000-000048B00000}"/>
    <cellStyle name="Normal 96 2 2 6" xfId="45143" xr:uid="{00000000-0005-0000-0000-000049B00000}"/>
    <cellStyle name="Normal 96 2 2 7" xfId="45144" xr:uid="{00000000-0005-0000-0000-00004AB00000}"/>
    <cellStyle name="Normal 96 2 2 8" xfId="45145" xr:uid="{00000000-0005-0000-0000-00004BB00000}"/>
    <cellStyle name="Normal 96 2 3" xfId="45146" xr:uid="{00000000-0005-0000-0000-00004CB00000}"/>
    <cellStyle name="Normal 96 2 3 2" xfId="45147" xr:uid="{00000000-0005-0000-0000-00004DB00000}"/>
    <cellStyle name="Normal 96 2 3 2 2" xfId="45148" xr:uid="{00000000-0005-0000-0000-00004EB00000}"/>
    <cellStyle name="Normal 96 2 3 2 3" xfId="45149" xr:uid="{00000000-0005-0000-0000-00004FB00000}"/>
    <cellStyle name="Normal 96 2 3 2 4" xfId="45150" xr:uid="{00000000-0005-0000-0000-000050B00000}"/>
    <cellStyle name="Normal 96 2 3 2 5" xfId="45151" xr:uid="{00000000-0005-0000-0000-000051B00000}"/>
    <cellStyle name="Normal 96 2 3 2 6" xfId="45152" xr:uid="{00000000-0005-0000-0000-000052B00000}"/>
    <cellStyle name="Normal 96 2 3 3" xfId="45153" xr:uid="{00000000-0005-0000-0000-000053B00000}"/>
    <cellStyle name="Normal 96 2 3 4" xfId="45154" xr:uid="{00000000-0005-0000-0000-000054B00000}"/>
    <cellStyle name="Normal 96 2 3 5" xfId="45155" xr:uid="{00000000-0005-0000-0000-000055B00000}"/>
    <cellStyle name="Normal 96 2 3 6" xfId="45156" xr:uid="{00000000-0005-0000-0000-000056B00000}"/>
    <cellStyle name="Normal 96 2 3 7" xfId="45157" xr:uid="{00000000-0005-0000-0000-000057B00000}"/>
    <cellStyle name="Normal 96 2 4" xfId="45158" xr:uid="{00000000-0005-0000-0000-000058B00000}"/>
    <cellStyle name="Normal 96 2 4 2" xfId="45159" xr:uid="{00000000-0005-0000-0000-000059B00000}"/>
    <cellStyle name="Normal 96 2 4 3" xfId="45160" xr:uid="{00000000-0005-0000-0000-00005AB00000}"/>
    <cellStyle name="Normal 96 2 4 4" xfId="45161" xr:uid="{00000000-0005-0000-0000-00005BB00000}"/>
    <cellStyle name="Normal 96 2 4 5" xfId="45162" xr:uid="{00000000-0005-0000-0000-00005CB00000}"/>
    <cellStyle name="Normal 96 2 4 6" xfId="45163" xr:uid="{00000000-0005-0000-0000-00005DB00000}"/>
    <cellStyle name="Normal 96 2 5" xfId="45164" xr:uid="{00000000-0005-0000-0000-00005EB00000}"/>
    <cellStyle name="Normal 96 2 6" xfId="45165" xr:uid="{00000000-0005-0000-0000-00005FB00000}"/>
    <cellStyle name="Normal 96 2 7" xfId="45166" xr:uid="{00000000-0005-0000-0000-000060B00000}"/>
    <cellStyle name="Normal 96 2 8" xfId="45167" xr:uid="{00000000-0005-0000-0000-000061B00000}"/>
    <cellStyle name="Normal 96 2 9" xfId="45168" xr:uid="{00000000-0005-0000-0000-000062B00000}"/>
    <cellStyle name="Normal 96 3" xfId="45169" xr:uid="{00000000-0005-0000-0000-000063B00000}"/>
    <cellStyle name="Normal 96 3 2" xfId="45170" xr:uid="{00000000-0005-0000-0000-000064B00000}"/>
    <cellStyle name="Normal 96 3 2 2" xfId="45171" xr:uid="{00000000-0005-0000-0000-000065B00000}"/>
    <cellStyle name="Normal 96 3 2 2 2" xfId="45172" xr:uid="{00000000-0005-0000-0000-000066B00000}"/>
    <cellStyle name="Normal 96 3 2 2 2 2" xfId="45173" xr:uid="{00000000-0005-0000-0000-000067B00000}"/>
    <cellStyle name="Normal 96 3 2 2 2 3" xfId="45174" xr:uid="{00000000-0005-0000-0000-000068B00000}"/>
    <cellStyle name="Normal 96 3 2 2 2 4" xfId="45175" xr:uid="{00000000-0005-0000-0000-000069B00000}"/>
    <cellStyle name="Normal 96 3 2 2 2 5" xfId="45176" xr:uid="{00000000-0005-0000-0000-00006AB00000}"/>
    <cellStyle name="Normal 96 3 2 2 2 6" xfId="45177" xr:uid="{00000000-0005-0000-0000-00006BB00000}"/>
    <cellStyle name="Normal 96 3 2 2 3" xfId="45178" xr:uid="{00000000-0005-0000-0000-00006CB00000}"/>
    <cellStyle name="Normal 96 3 2 2 4" xfId="45179" xr:uid="{00000000-0005-0000-0000-00006DB00000}"/>
    <cellStyle name="Normal 96 3 2 2 5" xfId="45180" xr:uid="{00000000-0005-0000-0000-00006EB00000}"/>
    <cellStyle name="Normal 96 3 2 2 6" xfId="45181" xr:uid="{00000000-0005-0000-0000-00006FB00000}"/>
    <cellStyle name="Normal 96 3 2 2 7" xfId="45182" xr:uid="{00000000-0005-0000-0000-000070B00000}"/>
    <cellStyle name="Normal 96 3 2 3" xfId="45183" xr:uid="{00000000-0005-0000-0000-000071B00000}"/>
    <cellStyle name="Normal 96 3 2 3 2" xfId="45184" xr:uid="{00000000-0005-0000-0000-000072B00000}"/>
    <cellStyle name="Normal 96 3 2 3 3" xfId="45185" xr:uid="{00000000-0005-0000-0000-000073B00000}"/>
    <cellStyle name="Normal 96 3 2 3 4" xfId="45186" xr:uid="{00000000-0005-0000-0000-000074B00000}"/>
    <cellStyle name="Normal 96 3 2 3 5" xfId="45187" xr:uid="{00000000-0005-0000-0000-000075B00000}"/>
    <cellStyle name="Normal 96 3 2 3 6" xfId="45188" xr:uid="{00000000-0005-0000-0000-000076B00000}"/>
    <cellStyle name="Normal 96 3 2 4" xfId="45189" xr:uid="{00000000-0005-0000-0000-000077B00000}"/>
    <cellStyle name="Normal 96 3 2 5" xfId="45190" xr:uid="{00000000-0005-0000-0000-000078B00000}"/>
    <cellStyle name="Normal 96 3 2 6" xfId="45191" xr:uid="{00000000-0005-0000-0000-000079B00000}"/>
    <cellStyle name="Normal 96 3 2 7" xfId="45192" xr:uid="{00000000-0005-0000-0000-00007AB00000}"/>
    <cellStyle name="Normal 96 3 2 8" xfId="45193" xr:uid="{00000000-0005-0000-0000-00007BB00000}"/>
    <cellStyle name="Normal 96 3 3" xfId="45194" xr:uid="{00000000-0005-0000-0000-00007CB00000}"/>
    <cellStyle name="Normal 96 3 3 2" xfId="45195" xr:uid="{00000000-0005-0000-0000-00007DB00000}"/>
    <cellStyle name="Normal 96 3 3 2 2" xfId="45196" xr:uid="{00000000-0005-0000-0000-00007EB00000}"/>
    <cellStyle name="Normal 96 3 3 2 3" xfId="45197" xr:uid="{00000000-0005-0000-0000-00007FB00000}"/>
    <cellStyle name="Normal 96 3 3 2 4" xfId="45198" xr:uid="{00000000-0005-0000-0000-000080B00000}"/>
    <cellStyle name="Normal 96 3 3 2 5" xfId="45199" xr:uid="{00000000-0005-0000-0000-000081B00000}"/>
    <cellStyle name="Normal 96 3 3 2 6" xfId="45200" xr:uid="{00000000-0005-0000-0000-000082B00000}"/>
    <cellStyle name="Normal 96 3 3 3" xfId="45201" xr:uid="{00000000-0005-0000-0000-000083B00000}"/>
    <cellStyle name="Normal 96 3 3 4" xfId="45202" xr:uid="{00000000-0005-0000-0000-000084B00000}"/>
    <cellStyle name="Normal 96 3 3 5" xfId="45203" xr:uid="{00000000-0005-0000-0000-000085B00000}"/>
    <cellStyle name="Normal 96 3 3 6" xfId="45204" xr:uid="{00000000-0005-0000-0000-000086B00000}"/>
    <cellStyle name="Normal 96 3 3 7" xfId="45205" xr:uid="{00000000-0005-0000-0000-000087B00000}"/>
    <cellStyle name="Normal 96 3 4" xfId="45206" xr:uid="{00000000-0005-0000-0000-000088B00000}"/>
    <cellStyle name="Normal 96 3 4 2" xfId="45207" xr:uid="{00000000-0005-0000-0000-000089B00000}"/>
    <cellStyle name="Normal 96 3 4 3" xfId="45208" xr:uid="{00000000-0005-0000-0000-00008AB00000}"/>
    <cellStyle name="Normal 96 3 4 4" xfId="45209" xr:uid="{00000000-0005-0000-0000-00008BB00000}"/>
    <cellStyle name="Normal 96 3 4 5" xfId="45210" xr:uid="{00000000-0005-0000-0000-00008CB00000}"/>
    <cellStyle name="Normal 96 3 4 6" xfId="45211" xr:uid="{00000000-0005-0000-0000-00008DB00000}"/>
    <cellStyle name="Normal 96 3 5" xfId="45212" xr:uid="{00000000-0005-0000-0000-00008EB00000}"/>
    <cellStyle name="Normal 96 3 6" xfId="45213" xr:uid="{00000000-0005-0000-0000-00008FB00000}"/>
    <cellStyle name="Normal 96 3 7" xfId="45214" xr:uid="{00000000-0005-0000-0000-000090B00000}"/>
    <cellStyle name="Normal 96 3 8" xfId="45215" xr:uid="{00000000-0005-0000-0000-000091B00000}"/>
    <cellStyle name="Normal 96 3 9" xfId="45216" xr:uid="{00000000-0005-0000-0000-000092B00000}"/>
    <cellStyle name="Normal 96 4" xfId="45217" xr:uid="{00000000-0005-0000-0000-000093B00000}"/>
    <cellStyle name="Normal 96 4 2" xfId="45218" xr:uid="{00000000-0005-0000-0000-000094B00000}"/>
    <cellStyle name="Normal 96 4 2 2" xfId="45219" xr:uid="{00000000-0005-0000-0000-000095B00000}"/>
    <cellStyle name="Normal 96 4 2 2 2" xfId="45220" xr:uid="{00000000-0005-0000-0000-000096B00000}"/>
    <cellStyle name="Normal 96 4 2 2 2 2" xfId="45221" xr:uid="{00000000-0005-0000-0000-000097B00000}"/>
    <cellStyle name="Normal 96 4 2 2 2 3" xfId="45222" xr:uid="{00000000-0005-0000-0000-000098B00000}"/>
    <cellStyle name="Normal 96 4 2 2 2 4" xfId="45223" xr:uid="{00000000-0005-0000-0000-000099B00000}"/>
    <cellStyle name="Normal 96 4 2 2 2 5" xfId="45224" xr:uid="{00000000-0005-0000-0000-00009AB00000}"/>
    <cellStyle name="Normal 96 4 2 2 2 6" xfId="45225" xr:uid="{00000000-0005-0000-0000-00009BB00000}"/>
    <cellStyle name="Normal 96 4 2 2 3" xfId="45226" xr:uid="{00000000-0005-0000-0000-00009CB00000}"/>
    <cellStyle name="Normal 96 4 2 2 4" xfId="45227" xr:uid="{00000000-0005-0000-0000-00009DB00000}"/>
    <cellStyle name="Normal 96 4 2 2 5" xfId="45228" xr:uid="{00000000-0005-0000-0000-00009EB00000}"/>
    <cellStyle name="Normal 96 4 2 2 6" xfId="45229" xr:uid="{00000000-0005-0000-0000-00009FB00000}"/>
    <cellStyle name="Normal 96 4 2 2 7" xfId="45230" xr:uid="{00000000-0005-0000-0000-0000A0B00000}"/>
    <cellStyle name="Normal 96 4 2 3" xfId="45231" xr:uid="{00000000-0005-0000-0000-0000A1B00000}"/>
    <cellStyle name="Normal 96 4 2 3 2" xfId="45232" xr:uid="{00000000-0005-0000-0000-0000A2B00000}"/>
    <cellStyle name="Normal 96 4 2 3 3" xfId="45233" xr:uid="{00000000-0005-0000-0000-0000A3B00000}"/>
    <cellStyle name="Normal 96 4 2 3 4" xfId="45234" xr:uid="{00000000-0005-0000-0000-0000A4B00000}"/>
    <cellStyle name="Normal 96 4 2 3 5" xfId="45235" xr:uid="{00000000-0005-0000-0000-0000A5B00000}"/>
    <cellStyle name="Normal 96 4 2 3 6" xfId="45236" xr:uid="{00000000-0005-0000-0000-0000A6B00000}"/>
    <cellStyle name="Normal 96 4 2 4" xfId="45237" xr:uid="{00000000-0005-0000-0000-0000A7B00000}"/>
    <cellStyle name="Normal 96 4 2 5" xfId="45238" xr:uid="{00000000-0005-0000-0000-0000A8B00000}"/>
    <cellStyle name="Normal 96 4 2 6" xfId="45239" xr:uid="{00000000-0005-0000-0000-0000A9B00000}"/>
    <cellStyle name="Normal 96 4 2 7" xfId="45240" xr:uid="{00000000-0005-0000-0000-0000AAB00000}"/>
    <cellStyle name="Normal 96 4 2 8" xfId="45241" xr:uid="{00000000-0005-0000-0000-0000ABB00000}"/>
    <cellStyle name="Normal 96 4 3" xfId="45242" xr:uid="{00000000-0005-0000-0000-0000ACB00000}"/>
    <cellStyle name="Normal 96 4 3 2" xfId="45243" xr:uid="{00000000-0005-0000-0000-0000ADB00000}"/>
    <cellStyle name="Normal 96 4 3 2 2" xfId="45244" xr:uid="{00000000-0005-0000-0000-0000AEB00000}"/>
    <cellStyle name="Normal 96 4 3 2 3" xfId="45245" xr:uid="{00000000-0005-0000-0000-0000AFB00000}"/>
    <cellStyle name="Normal 96 4 3 2 4" xfId="45246" xr:uid="{00000000-0005-0000-0000-0000B0B00000}"/>
    <cellStyle name="Normal 96 4 3 2 5" xfId="45247" xr:uid="{00000000-0005-0000-0000-0000B1B00000}"/>
    <cellStyle name="Normal 96 4 3 2 6" xfId="45248" xr:uid="{00000000-0005-0000-0000-0000B2B00000}"/>
    <cellStyle name="Normal 96 4 3 3" xfId="45249" xr:uid="{00000000-0005-0000-0000-0000B3B00000}"/>
    <cellStyle name="Normal 96 4 3 4" xfId="45250" xr:uid="{00000000-0005-0000-0000-0000B4B00000}"/>
    <cellStyle name="Normal 96 4 3 5" xfId="45251" xr:uid="{00000000-0005-0000-0000-0000B5B00000}"/>
    <cellStyle name="Normal 96 4 3 6" xfId="45252" xr:uid="{00000000-0005-0000-0000-0000B6B00000}"/>
    <cellStyle name="Normal 96 4 3 7" xfId="45253" xr:uid="{00000000-0005-0000-0000-0000B7B00000}"/>
    <cellStyle name="Normal 96 4 4" xfId="45254" xr:uid="{00000000-0005-0000-0000-0000B8B00000}"/>
    <cellStyle name="Normal 96 4 4 2" xfId="45255" xr:uid="{00000000-0005-0000-0000-0000B9B00000}"/>
    <cellStyle name="Normal 96 4 4 3" xfId="45256" xr:uid="{00000000-0005-0000-0000-0000BAB00000}"/>
    <cellStyle name="Normal 96 4 4 4" xfId="45257" xr:uid="{00000000-0005-0000-0000-0000BBB00000}"/>
    <cellStyle name="Normal 96 4 4 5" xfId="45258" xr:uid="{00000000-0005-0000-0000-0000BCB00000}"/>
    <cellStyle name="Normal 96 4 4 6" xfId="45259" xr:uid="{00000000-0005-0000-0000-0000BDB00000}"/>
    <cellStyle name="Normal 96 4 5" xfId="45260" xr:uid="{00000000-0005-0000-0000-0000BEB00000}"/>
    <cellStyle name="Normal 96 4 6" xfId="45261" xr:uid="{00000000-0005-0000-0000-0000BFB00000}"/>
    <cellStyle name="Normal 96 4 7" xfId="45262" xr:uid="{00000000-0005-0000-0000-0000C0B00000}"/>
    <cellStyle name="Normal 96 4 8" xfId="45263" xr:uid="{00000000-0005-0000-0000-0000C1B00000}"/>
    <cellStyle name="Normal 96 4 9" xfId="45264" xr:uid="{00000000-0005-0000-0000-0000C2B00000}"/>
    <cellStyle name="Normal 96 5" xfId="45265" xr:uid="{00000000-0005-0000-0000-0000C3B00000}"/>
    <cellStyle name="Normal 96 5 2" xfId="45266" xr:uid="{00000000-0005-0000-0000-0000C4B00000}"/>
    <cellStyle name="Normal 96 5 2 2" xfId="45267" xr:uid="{00000000-0005-0000-0000-0000C5B00000}"/>
    <cellStyle name="Normal 96 5 2 2 2" xfId="45268" xr:uid="{00000000-0005-0000-0000-0000C6B00000}"/>
    <cellStyle name="Normal 96 5 2 2 2 2" xfId="45269" xr:uid="{00000000-0005-0000-0000-0000C7B00000}"/>
    <cellStyle name="Normal 96 5 2 2 2 3" xfId="45270" xr:uid="{00000000-0005-0000-0000-0000C8B00000}"/>
    <cellStyle name="Normal 96 5 2 2 2 4" xfId="45271" xr:uid="{00000000-0005-0000-0000-0000C9B00000}"/>
    <cellStyle name="Normal 96 5 2 2 2 5" xfId="45272" xr:uid="{00000000-0005-0000-0000-0000CAB00000}"/>
    <cellStyle name="Normal 96 5 2 2 2 6" xfId="45273" xr:uid="{00000000-0005-0000-0000-0000CBB00000}"/>
    <cellStyle name="Normal 96 5 2 2 3" xfId="45274" xr:uid="{00000000-0005-0000-0000-0000CCB00000}"/>
    <cellStyle name="Normal 96 5 2 2 4" xfId="45275" xr:uid="{00000000-0005-0000-0000-0000CDB00000}"/>
    <cellStyle name="Normal 96 5 2 2 5" xfId="45276" xr:uid="{00000000-0005-0000-0000-0000CEB00000}"/>
    <cellStyle name="Normal 96 5 2 2 6" xfId="45277" xr:uid="{00000000-0005-0000-0000-0000CFB00000}"/>
    <cellStyle name="Normal 96 5 2 2 7" xfId="45278" xr:uid="{00000000-0005-0000-0000-0000D0B00000}"/>
    <cellStyle name="Normal 96 5 2 3" xfId="45279" xr:uid="{00000000-0005-0000-0000-0000D1B00000}"/>
    <cellStyle name="Normal 96 5 2 3 2" xfId="45280" xr:uid="{00000000-0005-0000-0000-0000D2B00000}"/>
    <cellStyle name="Normal 96 5 2 3 3" xfId="45281" xr:uid="{00000000-0005-0000-0000-0000D3B00000}"/>
    <cellStyle name="Normal 96 5 2 3 4" xfId="45282" xr:uid="{00000000-0005-0000-0000-0000D4B00000}"/>
    <cellStyle name="Normal 96 5 2 3 5" xfId="45283" xr:uid="{00000000-0005-0000-0000-0000D5B00000}"/>
    <cellStyle name="Normal 96 5 2 3 6" xfId="45284" xr:uid="{00000000-0005-0000-0000-0000D6B00000}"/>
    <cellStyle name="Normal 96 5 2 4" xfId="45285" xr:uid="{00000000-0005-0000-0000-0000D7B00000}"/>
    <cellStyle name="Normal 96 5 2 5" xfId="45286" xr:uid="{00000000-0005-0000-0000-0000D8B00000}"/>
    <cellStyle name="Normal 96 5 2 6" xfId="45287" xr:uid="{00000000-0005-0000-0000-0000D9B00000}"/>
    <cellStyle name="Normal 96 5 2 7" xfId="45288" xr:uid="{00000000-0005-0000-0000-0000DAB00000}"/>
    <cellStyle name="Normal 96 5 2 8" xfId="45289" xr:uid="{00000000-0005-0000-0000-0000DBB00000}"/>
    <cellStyle name="Normal 96 5 3" xfId="45290" xr:uid="{00000000-0005-0000-0000-0000DCB00000}"/>
    <cellStyle name="Normal 96 5 3 2" xfId="45291" xr:uid="{00000000-0005-0000-0000-0000DDB00000}"/>
    <cellStyle name="Normal 96 5 3 2 2" xfId="45292" xr:uid="{00000000-0005-0000-0000-0000DEB00000}"/>
    <cellStyle name="Normal 96 5 3 2 3" xfId="45293" xr:uid="{00000000-0005-0000-0000-0000DFB00000}"/>
    <cellStyle name="Normal 96 5 3 2 4" xfId="45294" xr:uid="{00000000-0005-0000-0000-0000E0B00000}"/>
    <cellStyle name="Normal 96 5 3 2 5" xfId="45295" xr:uid="{00000000-0005-0000-0000-0000E1B00000}"/>
    <cellStyle name="Normal 96 5 3 2 6" xfId="45296" xr:uid="{00000000-0005-0000-0000-0000E2B00000}"/>
    <cellStyle name="Normal 96 5 3 3" xfId="45297" xr:uid="{00000000-0005-0000-0000-0000E3B00000}"/>
    <cellStyle name="Normal 96 5 3 4" xfId="45298" xr:uid="{00000000-0005-0000-0000-0000E4B00000}"/>
    <cellStyle name="Normal 96 5 3 5" xfId="45299" xr:uid="{00000000-0005-0000-0000-0000E5B00000}"/>
    <cellStyle name="Normal 96 5 3 6" xfId="45300" xr:uid="{00000000-0005-0000-0000-0000E6B00000}"/>
    <cellStyle name="Normal 96 5 3 7" xfId="45301" xr:uid="{00000000-0005-0000-0000-0000E7B00000}"/>
    <cellStyle name="Normal 96 5 4" xfId="45302" xr:uid="{00000000-0005-0000-0000-0000E8B00000}"/>
    <cellStyle name="Normal 96 5 4 2" xfId="45303" xr:uid="{00000000-0005-0000-0000-0000E9B00000}"/>
    <cellStyle name="Normal 96 5 4 3" xfId="45304" xr:uid="{00000000-0005-0000-0000-0000EAB00000}"/>
    <cellStyle name="Normal 96 5 4 4" xfId="45305" xr:uid="{00000000-0005-0000-0000-0000EBB00000}"/>
    <cellStyle name="Normal 96 5 4 5" xfId="45306" xr:uid="{00000000-0005-0000-0000-0000ECB00000}"/>
    <cellStyle name="Normal 96 5 4 6" xfId="45307" xr:uid="{00000000-0005-0000-0000-0000EDB00000}"/>
    <cellStyle name="Normal 96 5 5" xfId="45308" xr:uid="{00000000-0005-0000-0000-0000EEB00000}"/>
    <cellStyle name="Normal 96 5 6" xfId="45309" xr:uid="{00000000-0005-0000-0000-0000EFB00000}"/>
    <cellStyle name="Normal 96 5 7" xfId="45310" xr:uid="{00000000-0005-0000-0000-0000F0B00000}"/>
    <cellStyle name="Normal 96 5 8" xfId="45311" xr:uid="{00000000-0005-0000-0000-0000F1B00000}"/>
    <cellStyle name="Normal 96 5 9" xfId="45312" xr:uid="{00000000-0005-0000-0000-0000F2B00000}"/>
    <cellStyle name="Normal 96 6" xfId="45313" xr:uid="{00000000-0005-0000-0000-0000F3B00000}"/>
    <cellStyle name="Normal 96 6 2" xfId="45314" xr:uid="{00000000-0005-0000-0000-0000F4B00000}"/>
    <cellStyle name="Normal 96 6 2 2" xfId="45315" xr:uid="{00000000-0005-0000-0000-0000F5B00000}"/>
    <cellStyle name="Normal 96 6 2 2 2" xfId="45316" xr:uid="{00000000-0005-0000-0000-0000F6B00000}"/>
    <cellStyle name="Normal 96 6 2 2 2 2" xfId="45317" xr:uid="{00000000-0005-0000-0000-0000F7B00000}"/>
    <cellStyle name="Normal 96 6 2 2 2 3" xfId="45318" xr:uid="{00000000-0005-0000-0000-0000F8B00000}"/>
    <cellStyle name="Normal 96 6 2 2 2 4" xfId="45319" xr:uid="{00000000-0005-0000-0000-0000F9B00000}"/>
    <cellStyle name="Normal 96 6 2 2 2 5" xfId="45320" xr:uid="{00000000-0005-0000-0000-0000FAB00000}"/>
    <cellStyle name="Normal 96 6 2 2 2 6" xfId="45321" xr:uid="{00000000-0005-0000-0000-0000FBB00000}"/>
    <cellStyle name="Normal 96 6 2 2 3" xfId="45322" xr:uid="{00000000-0005-0000-0000-0000FCB00000}"/>
    <cellStyle name="Normal 96 6 2 2 4" xfId="45323" xr:uid="{00000000-0005-0000-0000-0000FDB00000}"/>
    <cellStyle name="Normal 96 6 2 2 5" xfId="45324" xr:uid="{00000000-0005-0000-0000-0000FEB00000}"/>
    <cellStyle name="Normal 96 6 2 2 6" xfId="45325" xr:uid="{00000000-0005-0000-0000-0000FFB00000}"/>
    <cellStyle name="Normal 96 6 2 2 7" xfId="45326" xr:uid="{00000000-0005-0000-0000-000000B10000}"/>
    <cellStyle name="Normal 96 6 2 3" xfId="45327" xr:uid="{00000000-0005-0000-0000-000001B10000}"/>
    <cellStyle name="Normal 96 6 2 3 2" xfId="45328" xr:uid="{00000000-0005-0000-0000-000002B10000}"/>
    <cellStyle name="Normal 96 6 2 3 3" xfId="45329" xr:uid="{00000000-0005-0000-0000-000003B10000}"/>
    <cellStyle name="Normal 96 6 2 3 4" xfId="45330" xr:uid="{00000000-0005-0000-0000-000004B10000}"/>
    <cellStyle name="Normal 96 6 2 3 5" xfId="45331" xr:uid="{00000000-0005-0000-0000-000005B10000}"/>
    <cellStyle name="Normal 96 6 2 3 6" xfId="45332" xr:uid="{00000000-0005-0000-0000-000006B10000}"/>
    <cellStyle name="Normal 96 6 2 4" xfId="45333" xr:uid="{00000000-0005-0000-0000-000007B10000}"/>
    <cellStyle name="Normal 96 6 2 5" xfId="45334" xr:uid="{00000000-0005-0000-0000-000008B10000}"/>
    <cellStyle name="Normal 96 6 2 6" xfId="45335" xr:uid="{00000000-0005-0000-0000-000009B10000}"/>
    <cellStyle name="Normal 96 6 2 7" xfId="45336" xr:uid="{00000000-0005-0000-0000-00000AB10000}"/>
    <cellStyle name="Normal 96 6 2 8" xfId="45337" xr:uid="{00000000-0005-0000-0000-00000BB10000}"/>
    <cellStyle name="Normal 96 6 3" xfId="45338" xr:uid="{00000000-0005-0000-0000-00000CB10000}"/>
    <cellStyle name="Normal 96 6 3 2" xfId="45339" xr:uid="{00000000-0005-0000-0000-00000DB10000}"/>
    <cellStyle name="Normal 96 6 3 2 2" xfId="45340" xr:uid="{00000000-0005-0000-0000-00000EB10000}"/>
    <cellStyle name="Normal 96 6 3 2 3" xfId="45341" xr:uid="{00000000-0005-0000-0000-00000FB10000}"/>
    <cellStyle name="Normal 96 6 3 2 4" xfId="45342" xr:uid="{00000000-0005-0000-0000-000010B10000}"/>
    <cellStyle name="Normal 96 6 3 2 5" xfId="45343" xr:uid="{00000000-0005-0000-0000-000011B10000}"/>
    <cellStyle name="Normal 96 6 3 2 6" xfId="45344" xr:uid="{00000000-0005-0000-0000-000012B10000}"/>
    <cellStyle name="Normal 96 6 3 3" xfId="45345" xr:uid="{00000000-0005-0000-0000-000013B10000}"/>
    <cellStyle name="Normal 96 6 3 4" xfId="45346" xr:uid="{00000000-0005-0000-0000-000014B10000}"/>
    <cellStyle name="Normal 96 6 3 5" xfId="45347" xr:uid="{00000000-0005-0000-0000-000015B10000}"/>
    <cellStyle name="Normal 96 6 3 6" xfId="45348" xr:uid="{00000000-0005-0000-0000-000016B10000}"/>
    <cellStyle name="Normal 96 6 3 7" xfId="45349" xr:uid="{00000000-0005-0000-0000-000017B10000}"/>
    <cellStyle name="Normal 96 6 4" xfId="45350" xr:uid="{00000000-0005-0000-0000-000018B10000}"/>
    <cellStyle name="Normal 96 6 4 2" xfId="45351" xr:uid="{00000000-0005-0000-0000-000019B10000}"/>
    <cellStyle name="Normal 96 6 4 3" xfId="45352" xr:uid="{00000000-0005-0000-0000-00001AB10000}"/>
    <cellStyle name="Normal 96 6 4 4" xfId="45353" xr:uid="{00000000-0005-0000-0000-00001BB10000}"/>
    <cellStyle name="Normal 96 6 4 5" xfId="45354" xr:uid="{00000000-0005-0000-0000-00001CB10000}"/>
    <cellStyle name="Normal 96 6 4 6" xfId="45355" xr:uid="{00000000-0005-0000-0000-00001DB10000}"/>
    <cellStyle name="Normal 96 6 5" xfId="45356" xr:uid="{00000000-0005-0000-0000-00001EB10000}"/>
    <cellStyle name="Normal 96 6 6" xfId="45357" xr:uid="{00000000-0005-0000-0000-00001FB10000}"/>
    <cellStyle name="Normal 96 6 7" xfId="45358" xr:uid="{00000000-0005-0000-0000-000020B10000}"/>
    <cellStyle name="Normal 96 6 8" xfId="45359" xr:uid="{00000000-0005-0000-0000-000021B10000}"/>
    <cellStyle name="Normal 96 6 9" xfId="45360" xr:uid="{00000000-0005-0000-0000-000022B10000}"/>
    <cellStyle name="Normal 96 7" xfId="45361" xr:uid="{00000000-0005-0000-0000-000023B10000}"/>
    <cellStyle name="Normal 96 7 2" xfId="45362" xr:uid="{00000000-0005-0000-0000-000024B10000}"/>
    <cellStyle name="Normal 96 7 2 2" xfId="45363" xr:uid="{00000000-0005-0000-0000-000025B10000}"/>
    <cellStyle name="Normal 96 7 2 2 2" xfId="45364" xr:uid="{00000000-0005-0000-0000-000026B10000}"/>
    <cellStyle name="Normal 96 7 2 2 3" xfId="45365" xr:uid="{00000000-0005-0000-0000-000027B10000}"/>
    <cellStyle name="Normal 96 7 2 2 4" xfId="45366" xr:uid="{00000000-0005-0000-0000-000028B10000}"/>
    <cellStyle name="Normal 96 7 2 2 5" xfId="45367" xr:uid="{00000000-0005-0000-0000-000029B10000}"/>
    <cellStyle name="Normal 96 7 2 2 6" xfId="45368" xr:uid="{00000000-0005-0000-0000-00002AB10000}"/>
    <cellStyle name="Normal 96 7 2 3" xfId="45369" xr:uid="{00000000-0005-0000-0000-00002BB10000}"/>
    <cellStyle name="Normal 96 7 2 4" xfId="45370" xr:uid="{00000000-0005-0000-0000-00002CB10000}"/>
    <cellStyle name="Normal 96 7 2 5" xfId="45371" xr:uid="{00000000-0005-0000-0000-00002DB10000}"/>
    <cellStyle name="Normal 96 7 2 6" xfId="45372" xr:uid="{00000000-0005-0000-0000-00002EB10000}"/>
    <cellStyle name="Normal 96 7 2 7" xfId="45373" xr:uid="{00000000-0005-0000-0000-00002FB10000}"/>
    <cellStyle name="Normal 96 7 3" xfId="45374" xr:uid="{00000000-0005-0000-0000-000030B10000}"/>
    <cellStyle name="Normal 96 7 3 2" xfId="45375" xr:uid="{00000000-0005-0000-0000-000031B10000}"/>
    <cellStyle name="Normal 96 7 3 3" xfId="45376" xr:uid="{00000000-0005-0000-0000-000032B10000}"/>
    <cellStyle name="Normal 96 7 3 4" xfId="45377" xr:uid="{00000000-0005-0000-0000-000033B10000}"/>
    <cellStyle name="Normal 96 7 3 5" xfId="45378" xr:uid="{00000000-0005-0000-0000-000034B10000}"/>
    <cellStyle name="Normal 96 7 3 6" xfId="45379" xr:uid="{00000000-0005-0000-0000-000035B10000}"/>
    <cellStyle name="Normal 96 7 4" xfId="45380" xr:uid="{00000000-0005-0000-0000-000036B10000}"/>
    <cellStyle name="Normal 96 7 5" xfId="45381" xr:uid="{00000000-0005-0000-0000-000037B10000}"/>
    <cellStyle name="Normal 96 7 6" xfId="45382" xr:uid="{00000000-0005-0000-0000-000038B10000}"/>
    <cellStyle name="Normal 96 7 7" xfId="45383" xr:uid="{00000000-0005-0000-0000-000039B10000}"/>
    <cellStyle name="Normal 96 7 8" xfId="45384" xr:uid="{00000000-0005-0000-0000-00003AB10000}"/>
    <cellStyle name="Normal 96 8" xfId="45385" xr:uid="{00000000-0005-0000-0000-00003BB10000}"/>
    <cellStyle name="Normal 96 8 2" xfId="45386" xr:uid="{00000000-0005-0000-0000-00003CB10000}"/>
    <cellStyle name="Normal 96 8 2 2" xfId="45387" xr:uid="{00000000-0005-0000-0000-00003DB10000}"/>
    <cellStyle name="Normal 96 8 2 3" xfId="45388" xr:uid="{00000000-0005-0000-0000-00003EB10000}"/>
    <cellStyle name="Normal 96 8 2 4" xfId="45389" xr:uid="{00000000-0005-0000-0000-00003FB10000}"/>
    <cellStyle name="Normal 96 8 2 5" xfId="45390" xr:uid="{00000000-0005-0000-0000-000040B10000}"/>
    <cellStyle name="Normal 96 8 2 6" xfId="45391" xr:uid="{00000000-0005-0000-0000-000041B10000}"/>
    <cellStyle name="Normal 96 8 3" xfId="45392" xr:uid="{00000000-0005-0000-0000-000042B10000}"/>
    <cellStyle name="Normal 96 8 4" xfId="45393" xr:uid="{00000000-0005-0000-0000-000043B10000}"/>
    <cellStyle name="Normal 96 8 5" xfId="45394" xr:uid="{00000000-0005-0000-0000-000044B10000}"/>
    <cellStyle name="Normal 96 8 6" xfId="45395" xr:uid="{00000000-0005-0000-0000-000045B10000}"/>
    <cellStyle name="Normal 96 8 7" xfId="45396" xr:uid="{00000000-0005-0000-0000-000046B10000}"/>
    <cellStyle name="Normal 96 9" xfId="45397" xr:uid="{00000000-0005-0000-0000-000047B10000}"/>
    <cellStyle name="Normal 96 9 2" xfId="45398" xr:uid="{00000000-0005-0000-0000-000048B10000}"/>
    <cellStyle name="Normal 96 9 3" xfId="45399" xr:uid="{00000000-0005-0000-0000-000049B10000}"/>
    <cellStyle name="Normal 96 9 4" xfId="45400" xr:uid="{00000000-0005-0000-0000-00004AB10000}"/>
    <cellStyle name="Normal 96 9 5" xfId="45401" xr:uid="{00000000-0005-0000-0000-00004BB10000}"/>
    <cellStyle name="Normal 96 9 6" xfId="45402" xr:uid="{00000000-0005-0000-0000-00004CB10000}"/>
    <cellStyle name="Normal 97" xfId="45403" xr:uid="{00000000-0005-0000-0000-00004DB10000}"/>
    <cellStyle name="Normal 97 10" xfId="45404" xr:uid="{00000000-0005-0000-0000-00004EB10000}"/>
    <cellStyle name="Normal 97 11" xfId="45405" xr:uid="{00000000-0005-0000-0000-00004FB10000}"/>
    <cellStyle name="Normal 97 12" xfId="45406" xr:uid="{00000000-0005-0000-0000-000050B10000}"/>
    <cellStyle name="Normal 97 13" xfId="45407" xr:uid="{00000000-0005-0000-0000-000051B10000}"/>
    <cellStyle name="Normal 97 14" xfId="45408" xr:uid="{00000000-0005-0000-0000-000052B10000}"/>
    <cellStyle name="Normal 97 2" xfId="45409" xr:uid="{00000000-0005-0000-0000-000053B10000}"/>
    <cellStyle name="Normal 97 2 2" xfId="45410" xr:uid="{00000000-0005-0000-0000-000054B10000}"/>
    <cellStyle name="Normal 97 2 2 2" xfId="45411" xr:uid="{00000000-0005-0000-0000-000055B10000}"/>
    <cellStyle name="Normal 97 2 2 2 2" xfId="45412" xr:uid="{00000000-0005-0000-0000-000056B10000}"/>
    <cellStyle name="Normal 97 2 2 2 2 2" xfId="45413" xr:uid="{00000000-0005-0000-0000-000057B10000}"/>
    <cellStyle name="Normal 97 2 2 2 2 3" xfId="45414" xr:uid="{00000000-0005-0000-0000-000058B10000}"/>
    <cellStyle name="Normal 97 2 2 2 2 4" xfId="45415" xr:uid="{00000000-0005-0000-0000-000059B10000}"/>
    <cellStyle name="Normal 97 2 2 2 2 5" xfId="45416" xr:uid="{00000000-0005-0000-0000-00005AB10000}"/>
    <cellStyle name="Normal 97 2 2 2 2 6" xfId="45417" xr:uid="{00000000-0005-0000-0000-00005BB10000}"/>
    <cellStyle name="Normal 97 2 2 2 3" xfId="45418" xr:uid="{00000000-0005-0000-0000-00005CB10000}"/>
    <cellStyle name="Normal 97 2 2 2 4" xfId="45419" xr:uid="{00000000-0005-0000-0000-00005DB10000}"/>
    <cellStyle name="Normal 97 2 2 2 5" xfId="45420" xr:uid="{00000000-0005-0000-0000-00005EB10000}"/>
    <cellStyle name="Normal 97 2 2 2 6" xfId="45421" xr:uid="{00000000-0005-0000-0000-00005FB10000}"/>
    <cellStyle name="Normal 97 2 2 2 7" xfId="45422" xr:uid="{00000000-0005-0000-0000-000060B10000}"/>
    <cellStyle name="Normal 97 2 2 3" xfId="45423" xr:uid="{00000000-0005-0000-0000-000061B10000}"/>
    <cellStyle name="Normal 97 2 2 3 2" xfId="45424" xr:uid="{00000000-0005-0000-0000-000062B10000}"/>
    <cellStyle name="Normal 97 2 2 3 3" xfId="45425" xr:uid="{00000000-0005-0000-0000-000063B10000}"/>
    <cellStyle name="Normal 97 2 2 3 4" xfId="45426" xr:uid="{00000000-0005-0000-0000-000064B10000}"/>
    <cellStyle name="Normal 97 2 2 3 5" xfId="45427" xr:uid="{00000000-0005-0000-0000-000065B10000}"/>
    <cellStyle name="Normal 97 2 2 3 6" xfId="45428" xr:uid="{00000000-0005-0000-0000-000066B10000}"/>
    <cellStyle name="Normal 97 2 2 4" xfId="45429" xr:uid="{00000000-0005-0000-0000-000067B10000}"/>
    <cellStyle name="Normal 97 2 2 5" xfId="45430" xr:uid="{00000000-0005-0000-0000-000068B10000}"/>
    <cellStyle name="Normal 97 2 2 6" xfId="45431" xr:uid="{00000000-0005-0000-0000-000069B10000}"/>
    <cellStyle name="Normal 97 2 2 7" xfId="45432" xr:uid="{00000000-0005-0000-0000-00006AB10000}"/>
    <cellStyle name="Normal 97 2 2 8" xfId="45433" xr:uid="{00000000-0005-0000-0000-00006BB10000}"/>
    <cellStyle name="Normal 97 2 3" xfId="45434" xr:uid="{00000000-0005-0000-0000-00006CB10000}"/>
    <cellStyle name="Normal 97 2 3 2" xfId="45435" xr:uid="{00000000-0005-0000-0000-00006DB10000}"/>
    <cellStyle name="Normal 97 2 3 2 2" xfId="45436" xr:uid="{00000000-0005-0000-0000-00006EB10000}"/>
    <cellStyle name="Normal 97 2 3 2 3" xfId="45437" xr:uid="{00000000-0005-0000-0000-00006FB10000}"/>
    <cellStyle name="Normal 97 2 3 2 4" xfId="45438" xr:uid="{00000000-0005-0000-0000-000070B10000}"/>
    <cellStyle name="Normal 97 2 3 2 5" xfId="45439" xr:uid="{00000000-0005-0000-0000-000071B10000}"/>
    <cellStyle name="Normal 97 2 3 2 6" xfId="45440" xr:uid="{00000000-0005-0000-0000-000072B10000}"/>
    <cellStyle name="Normal 97 2 3 3" xfId="45441" xr:uid="{00000000-0005-0000-0000-000073B10000}"/>
    <cellStyle name="Normal 97 2 3 4" xfId="45442" xr:uid="{00000000-0005-0000-0000-000074B10000}"/>
    <cellStyle name="Normal 97 2 3 5" xfId="45443" xr:uid="{00000000-0005-0000-0000-000075B10000}"/>
    <cellStyle name="Normal 97 2 3 6" xfId="45444" xr:uid="{00000000-0005-0000-0000-000076B10000}"/>
    <cellStyle name="Normal 97 2 3 7" xfId="45445" xr:uid="{00000000-0005-0000-0000-000077B10000}"/>
    <cellStyle name="Normal 97 2 4" xfId="45446" xr:uid="{00000000-0005-0000-0000-000078B10000}"/>
    <cellStyle name="Normal 97 2 4 2" xfId="45447" xr:uid="{00000000-0005-0000-0000-000079B10000}"/>
    <cellStyle name="Normal 97 2 4 3" xfId="45448" xr:uid="{00000000-0005-0000-0000-00007AB10000}"/>
    <cellStyle name="Normal 97 2 4 4" xfId="45449" xr:uid="{00000000-0005-0000-0000-00007BB10000}"/>
    <cellStyle name="Normal 97 2 4 5" xfId="45450" xr:uid="{00000000-0005-0000-0000-00007CB10000}"/>
    <cellStyle name="Normal 97 2 4 6" xfId="45451" xr:uid="{00000000-0005-0000-0000-00007DB10000}"/>
    <cellStyle name="Normal 97 2 5" xfId="45452" xr:uid="{00000000-0005-0000-0000-00007EB10000}"/>
    <cellStyle name="Normal 97 2 6" xfId="45453" xr:uid="{00000000-0005-0000-0000-00007FB10000}"/>
    <cellStyle name="Normal 97 2 7" xfId="45454" xr:uid="{00000000-0005-0000-0000-000080B10000}"/>
    <cellStyle name="Normal 97 2 8" xfId="45455" xr:uid="{00000000-0005-0000-0000-000081B10000}"/>
    <cellStyle name="Normal 97 2 9" xfId="45456" xr:uid="{00000000-0005-0000-0000-000082B10000}"/>
    <cellStyle name="Normal 97 3" xfId="45457" xr:uid="{00000000-0005-0000-0000-000083B10000}"/>
    <cellStyle name="Normal 97 3 2" xfId="45458" xr:uid="{00000000-0005-0000-0000-000084B10000}"/>
    <cellStyle name="Normal 97 3 2 2" xfId="45459" xr:uid="{00000000-0005-0000-0000-000085B10000}"/>
    <cellStyle name="Normal 97 3 2 2 2" xfId="45460" xr:uid="{00000000-0005-0000-0000-000086B10000}"/>
    <cellStyle name="Normal 97 3 2 2 2 2" xfId="45461" xr:uid="{00000000-0005-0000-0000-000087B10000}"/>
    <cellStyle name="Normal 97 3 2 2 2 3" xfId="45462" xr:uid="{00000000-0005-0000-0000-000088B10000}"/>
    <cellStyle name="Normal 97 3 2 2 2 4" xfId="45463" xr:uid="{00000000-0005-0000-0000-000089B10000}"/>
    <cellStyle name="Normal 97 3 2 2 2 5" xfId="45464" xr:uid="{00000000-0005-0000-0000-00008AB10000}"/>
    <cellStyle name="Normal 97 3 2 2 2 6" xfId="45465" xr:uid="{00000000-0005-0000-0000-00008BB10000}"/>
    <cellStyle name="Normal 97 3 2 2 3" xfId="45466" xr:uid="{00000000-0005-0000-0000-00008CB10000}"/>
    <cellStyle name="Normal 97 3 2 2 4" xfId="45467" xr:uid="{00000000-0005-0000-0000-00008DB10000}"/>
    <cellStyle name="Normal 97 3 2 2 5" xfId="45468" xr:uid="{00000000-0005-0000-0000-00008EB10000}"/>
    <cellStyle name="Normal 97 3 2 2 6" xfId="45469" xr:uid="{00000000-0005-0000-0000-00008FB10000}"/>
    <cellStyle name="Normal 97 3 2 2 7" xfId="45470" xr:uid="{00000000-0005-0000-0000-000090B10000}"/>
    <cellStyle name="Normal 97 3 2 3" xfId="45471" xr:uid="{00000000-0005-0000-0000-000091B10000}"/>
    <cellStyle name="Normal 97 3 2 3 2" xfId="45472" xr:uid="{00000000-0005-0000-0000-000092B10000}"/>
    <cellStyle name="Normal 97 3 2 3 3" xfId="45473" xr:uid="{00000000-0005-0000-0000-000093B10000}"/>
    <cellStyle name="Normal 97 3 2 3 4" xfId="45474" xr:uid="{00000000-0005-0000-0000-000094B10000}"/>
    <cellStyle name="Normal 97 3 2 3 5" xfId="45475" xr:uid="{00000000-0005-0000-0000-000095B10000}"/>
    <cellStyle name="Normal 97 3 2 3 6" xfId="45476" xr:uid="{00000000-0005-0000-0000-000096B10000}"/>
    <cellStyle name="Normal 97 3 2 4" xfId="45477" xr:uid="{00000000-0005-0000-0000-000097B10000}"/>
    <cellStyle name="Normal 97 3 2 5" xfId="45478" xr:uid="{00000000-0005-0000-0000-000098B10000}"/>
    <cellStyle name="Normal 97 3 2 6" xfId="45479" xr:uid="{00000000-0005-0000-0000-000099B10000}"/>
    <cellStyle name="Normal 97 3 2 7" xfId="45480" xr:uid="{00000000-0005-0000-0000-00009AB10000}"/>
    <cellStyle name="Normal 97 3 2 8" xfId="45481" xr:uid="{00000000-0005-0000-0000-00009BB10000}"/>
    <cellStyle name="Normal 97 3 3" xfId="45482" xr:uid="{00000000-0005-0000-0000-00009CB10000}"/>
    <cellStyle name="Normal 97 3 3 2" xfId="45483" xr:uid="{00000000-0005-0000-0000-00009DB10000}"/>
    <cellStyle name="Normal 97 3 3 2 2" xfId="45484" xr:uid="{00000000-0005-0000-0000-00009EB10000}"/>
    <cellStyle name="Normal 97 3 3 2 3" xfId="45485" xr:uid="{00000000-0005-0000-0000-00009FB10000}"/>
    <cellStyle name="Normal 97 3 3 2 4" xfId="45486" xr:uid="{00000000-0005-0000-0000-0000A0B10000}"/>
    <cellStyle name="Normal 97 3 3 2 5" xfId="45487" xr:uid="{00000000-0005-0000-0000-0000A1B10000}"/>
    <cellStyle name="Normal 97 3 3 2 6" xfId="45488" xr:uid="{00000000-0005-0000-0000-0000A2B10000}"/>
    <cellStyle name="Normal 97 3 3 3" xfId="45489" xr:uid="{00000000-0005-0000-0000-0000A3B10000}"/>
    <cellStyle name="Normal 97 3 3 4" xfId="45490" xr:uid="{00000000-0005-0000-0000-0000A4B10000}"/>
    <cellStyle name="Normal 97 3 3 5" xfId="45491" xr:uid="{00000000-0005-0000-0000-0000A5B10000}"/>
    <cellStyle name="Normal 97 3 3 6" xfId="45492" xr:uid="{00000000-0005-0000-0000-0000A6B10000}"/>
    <cellStyle name="Normal 97 3 3 7" xfId="45493" xr:uid="{00000000-0005-0000-0000-0000A7B10000}"/>
    <cellStyle name="Normal 97 3 4" xfId="45494" xr:uid="{00000000-0005-0000-0000-0000A8B10000}"/>
    <cellStyle name="Normal 97 3 4 2" xfId="45495" xr:uid="{00000000-0005-0000-0000-0000A9B10000}"/>
    <cellStyle name="Normal 97 3 4 3" xfId="45496" xr:uid="{00000000-0005-0000-0000-0000AAB10000}"/>
    <cellStyle name="Normal 97 3 4 4" xfId="45497" xr:uid="{00000000-0005-0000-0000-0000ABB10000}"/>
    <cellStyle name="Normal 97 3 4 5" xfId="45498" xr:uid="{00000000-0005-0000-0000-0000ACB10000}"/>
    <cellStyle name="Normal 97 3 4 6" xfId="45499" xr:uid="{00000000-0005-0000-0000-0000ADB10000}"/>
    <cellStyle name="Normal 97 3 5" xfId="45500" xr:uid="{00000000-0005-0000-0000-0000AEB10000}"/>
    <cellStyle name="Normal 97 3 6" xfId="45501" xr:uid="{00000000-0005-0000-0000-0000AFB10000}"/>
    <cellStyle name="Normal 97 3 7" xfId="45502" xr:uid="{00000000-0005-0000-0000-0000B0B10000}"/>
    <cellStyle name="Normal 97 3 8" xfId="45503" xr:uid="{00000000-0005-0000-0000-0000B1B10000}"/>
    <cellStyle name="Normal 97 3 9" xfId="45504" xr:uid="{00000000-0005-0000-0000-0000B2B10000}"/>
    <cellStyle name="Normal 97 4" xfId="45505" xr:uid="{00000000-0005-0000-0000-0000B3B10000}"/>
    <cellStyle name="Normal 97 4 2" xfId="45506" xr:uid="{00000000-0005-0000-0000-0000B4B10000}"/>
    <cellStyle name="Normal 97 4 2 2" xfId="45507" xr:uid="{00000000-0005-0000-0000-0000B5B10000}"/>
    <cellStyle name="Normal 97 4 2 2 2" xfId="45508" xr:uid="{00000000-0005-0000-0000-0000B6B10000}"/>
    <cellStyle name="Normal 97 4 2 2 2 2" xfId="45509" xr:uid="{00000000-0005-0000-0000-0000B7B10000}"/>
    <cellStyle name="Normal 97 4 2 2 2 3" xfId="45510" xr:uid="{00000000-0005-0000-0000-0000B8B10000}"/>
    <cellStyle name="Normal 97 4 2 2 2 4" xfId="45511" xr:uid="{00000000-0005-0000-0000-0000B9B10000}"/>
    <cellStyle name="Normal 97 4 2 2 2 5" xfId="45512" xr:uid="{00000000-0005-0000-0000-0000BAB10000}"/>
    <cellStyle name="Normal 97 4 2 2 2 6" xfId="45513" xr:uid="{00000000-0005-0000-0000-0000BBB10000}"/>
    <cellStyle name="Normal 97 4 2 2 3" xfId="45514" xr:uid="{00000000-0005-0000-0000-0000BCB10000}"/>
    <cellStyle name="Normal 97 4 2 2 4" xfId="45515" xr:uid="{00000000-0005-0000-0000-0000BDB10000}"/>
    <cellStyle name="Normal 97 4 2 2 5" xfId="45516" xr:uid="{00000000-0005-0000-0000-0000BEB10000}"/>
    <cellStyle name="Normal 97 4 2 2 6" xfId="45517" xr:uid="{00000000-0005-0000-0000-0000BFB10000}"/>
    <cellStyle name="Normal 97 4 2 2 7" xfId="45518" xr:uid="{00000000-0005-0000-0000-0000C0B10000}"/>
    <cellStyle name="Normal 97 4 2 3" xfId="45519" xr:uid="{00000000-0005-0000-0000-0000C1B10000}"/>
    <cellStyle name="Normal 97 4 2 3 2" xfId="45520" xr:uid="{00000000-0005-0000-0000-0000C2B10000}"/>
    <cellStyle name="Normal 97 4 2 3 3" xfId="45521" xr:uid="{00000000-0005-0000-0000-0000C3B10000}"/>
    <cellStyle name="Normal 97 4 2 3 4" xfId="45522" xr:uid="{00000000-0005-0000-0000-0000C4B10000}"/>
    <cellStyle name="Normal 97 4 2 3 5" xfId="45523" xr:uid="{00000000-0005-0000-0000-0000C5B10000}"/>
    <cellStyle name="Normal 97 4 2 3 6" xfId="45524" xr:uid="{00000000-0005-0000-0000-0000C6B10000}"/>
    <cellStyle name="Normal 97 4 2 4" xfId="45525" xr:uid="{00000000-0005-0000-0000-0000C7B10000}"/>
    <cellStyle name="Normal 97 4 2 5" xfId="45526" xr:uid="{00000000-0005-0000-0000-0000C8B10000}"/>
    <cellStyle name="Normal 97 4 2 6" xfId="45527" xr:uid="{00000000-0005-0000-0000-0000C9B10000}"/>
    <cellStyle name="Normal 97 4 2 7" xfId="45528" xr:uid="{00000000-0005-0000-0000-0000CAB10000}"/>
    <cellStyle name="Normal 97 4 2 8" xfId="45529" xr:uid="{00000000-0005-0000-0000-0000CBB10000}"/>
    <cellStyle name="Normal 97 4 3" xfId="45530" xr:uid="{00000000-0005-0000-0000-0000CCB10000}"/>
    <cellStyle name="Normal 97 4 3 2" xfId="45531" xr:uid="{00000000-0005-0000-0000-0000CDB10000}"/>
    <cellStyle name="Normal 97 4 3 2 2" xfId="45532" xr:uid="{00000000-0005-0000-0000-0000CEB10000}"/>
    <cellStyle name="Normal 97 4 3 2 3" xfId="45533" xr:uid="{00000000-0005-0000-0000-0000CFB10000}"/>
    <cellStyle name="Normal 97 4 3 2 4" xfId="45534" xr:uid="{00000000-0005-0000-0000-0000D0B10000}"/>
    <cellStyle name="Normal 97 4 3 2 5" xfId="45535" xr:uid="{00000000-0005-0000-0000-0000D1B10000}"/>
    <cellStyle name="Normal 97 4 3 2 6" xfId="45536" xr:uid="{00000000-0005-0000-0000-0000D2B10000}"/>
    <cellStyle name="Normal 97 4 3 3" xfId="45537" xr:uid="{00000000-0005-0000-0000-0000D3B10000}"/>
    <cellStyle name="Normal 97 4 3 4" xfId="45538" xr:uid="{00000000-0005-0000-0000-0000D4B10000}"/>
    <cellStyle name="Normal 97 4 3 5" xfId="45539" xr:uid="{00000000-0005-0000-0000-0000D5B10000}"/>
    <cellStyle name="Normal 97 4 3 6" xfId="45540" xr:uid="{00000000-0005-0000-0000-0000D6B10000}"/>
    <cellStyle name="Normal 97 4 3 7" xfId="45541" xr:uid="{00000000-0005-0000-0000-0000D7B10000}"/>
    <cellStyle name="Normal 97 4 4" xfId="45542" xr:uid="{00000000-0005-0000-0000-0000D8B10000}"/>
    <cellStyle name="Normal 97 4 4 2" xfId="45543" xr:uid="{00000000-0005-0000-0000-0000D9B10000}"/>
    <cellStyle name="Normal 97 4 4 3" xfId="45544" xr:uid="{00000000-0005-0000-0000-0000DAB10000}"/>
    <cellStyle name="Normal 97 4 4 4" xfId="45545" xr:uid="{00000000-0005-0000-0000-0000DBB10000}"/>
    <cellStyle name="Normal 97 4 4 5" xfId="45546" xr:uid="{00000000-0005-0000-0000-0000DCB10000}"/>
    <cellStyle name="Normal 97 4 4 6" xfId="45547" xr:uid="{00000000-0005-0000-0000-0000DDB10000}"/>
    <cellStyle name="Normal 97 4 5" xfId="45548" xr:uid="{00000000-0005-0000-0000-0000DEB10000}"/>
    <cellStyle name="Normal 97 4 6" xfId="45549" xr:uid="{00000000-0005-0000-0000-0000DFB10000}"/>
    <cellStyle name="Normal 97 4 7" xfId="45550" xr:uid="{00000000-0005-0000-0000-0000E0B10000}"/>
    <cellStyle name="Normal 97 4 8" xfId="45551" xr:uid="{00000000-0005-0000-0000-0000E1B10000}"/>
    <cellStyle name="Normal 97 4 9" xfId="45552" xr:uid="{00000000-0005-0000-0000-0000E2B10000}"/>
    <cellStyle name="Normal 97 5" xfId="45553" xr:uid="{00000000-0005-0000-0000-0000E3B10000}"/>
    <cellStyle name="Normal 97 5 2" xfId="45554" xr:uid="{00000000-0005-0000-0000-0000E4B10000}"/>
    <cellStyle name="Normal 97 5 2 2" xfId="45555" xr:uid="{00000000-0005-0000-0000-0000E5B10000}"/>
    <cellStyle name="Normal 97 5 2 2 2" xfId="45556" xr:uid="{00000000-0005-0000-0000-0000E6B10000}"/>
    <cellStyle name="Normal 97 5 2 2 2 2" xfId="45557" xr:uid="{00000000-0005-0000-0000-0000E7B10000}"/>
    <cellStyle name="Normal 97 5 2 2 2 3" xfId="45558" xr:uid="{00000000-0005-0000-0000-0000E8B10000}"/>
    <cellStyle name="Normal 97 5 2 2 2 4" xfId="45559" xr:uid="{00000000-0005-0000-0000-0000E9B10000}"/>
    <cellStyle name="Normal 97 5 2 2 2 5" xfId="45560" xr:uid="{00000000-0005-0000-0000-0000EAB10000}"/>
    <cellStyle name="Normal 97 5 2 2 2 6" xfId="45561" xr:uid="{00000000-0005-0000-0000-0000EBB10000}"/>
    <cellStyle name="Normal 97 5 2 2 3" xfId="45562" xr:uid="{00000000-0005-0000-0000-0000ECB10000}"/>
    <cellStyle name="Normal 97 5 2 2 4" xfId="45563" xr:uid="{00000000-0005-0000-0000-0000EDB10000}"/>
    <cellStyle name="Normal 97 5 2 2 5" xfId="45564" xr:uid="{00000000-0005-0000-0000-0000EEB10000}"/>
    <cellStyle name="Normal 97 5 2 2 6" xfId="45565" xr:uid="{00000000-0005-0000-0000-0000EFB10000}"/>
    <cellStyle name="Normal 97 5 2 2 7" xfId="45566" xr:uid="{00000000-0005-0000-0000-0000F0B10000}"/>
    <cellStyle name="Normal 97 5 2 3" xfId="45567" xr:uid="{00000000-0005-0000-0000-0000F1B10000}"/>
    <cellStyle name="Normal 97 5 2 3 2" xfId="45568" xr:uid="{00000000-0005-0000-0000-0000F2B10000}"/>
    <cellStyle name="Normal 97 5 2 3 3" xfId="45569" xr:uid="{00000000-0005-0000-0000-0000F3B10000}"/>
    <cellStyle name="Normal 97 5 2 3 4" xfId="45570" xr:uid="{00000000-0005-0000-0000-0000F4B10000}"/>
    <cellStyle name="Normal 97 5 2 3 5" xfId="45571" xr:uid="{00000000-0005-0000-0000-0000F5B10000}"/>
    <cellStyle name="Normal 97 5 2 3 6" xfId="45572" xr:uid="{00000000-0005-0000-0000-0000F6B10000}"/>
    <cellStyle name="Normal 97 5 2 4" xfId="45573" xr:uid="{00000000-0005-0000-0000-0000F7B10000}"/>
    <cellStyle name="Normal 97 5 2 5" xfId="45574" xr:uid="{00000000-0005-0000-0000-0000F8B10000}"/>
    <cellStyle name="Normal 97 5 2 6" xfId="45575" xr:uid="{00000000-0005-0000-0000-0000F9B10000}"/>
    <cellStyle name="Normal 97 5 2 7" xfId="45576" xr:uid="{00000000-0005-0000-0000-0000FAB10000}"/>
    <cellStyle name="Normal 97 5 2 8" xfId="45577" xr:uid="{00000000-0005-0000-0000-0000FBB10000}"/>
    <cellStyle name="Normal 97 5 3" xfId="45578" xr:uid="{00000000-0005-0000-0000-0000FCB10000}"/>
    <cellStyle name="Normal 97 5 3 2" xfId="45579" xr:uid="{00000000-0005-0000-0000-0000FDB10000}"/>
    <cellStyle name="Normal 97 5 3 2 2" xfId="45580" xr:uid="{00000000-0005-0000-0000-0000FEB10000}"/>
    <cellStyle name="Normal 97 5 3 2 3" xfId="45581" xr:uid="{00000000-0005-0000-0000-0000FFB10000}"/>
    <cellStyle name="Normal 97 5 3 2 4" xfId="45582" xr:uid="{00000000-0005-0000-0000-000000B20000}"/>
    <cellStyle name="Normal 97 5 3 2 5" xfId="45583" xr:uid="{00000000-0005-0000-0000-000001B20000}"/>
    <cellStyle name="Normal 97 5 3 2 6" xfId="45584" xr:uid="{00000000-0005-0000-0000-000002B20000}"/>
    <cellStyle name="Normal 97 5 3 3" xfId="45585" xr:uid="{00000000-0005-0000-0000-000003B20000}"/>
    <cellStyle name="Normal 97 5 3 4" xfId="45586" xr:uid="{00000000-0005-0000-0000-000004B20000}"/>
    <cellStyle name="Normal 97 5 3 5" xfId="45587" xr:uid="{00000000-0005-0000-0000-000005B20000}"/>
    <cellStyle name="Normal 97 5 3 6" xfId="45588" xr:uid="{00000000-0005-0000-0000-000006B20000}"/>
    <cellStyle name="Normal 97 5 3 7" xfId="45589" xr:uid="{00000000-0005-0000-0000-000007B20000}"/>
    <cellStyle name="Normal 97 5 4" xfId="45590" xr:uid="{00000000-0005-0000-0000-000008B20000}"/>
    <cellStyle name="Normal 97 5 4 2" xfId="45591" xr:uid="{00000000-0005-0000-0000-000009B20000}"/>
    <cellStyle name="Normal 97 5 4 3" xfId="45592" xr:uid="{00000000-0005-0000-0000-00000AB20000}"/>
    <cellStyle name="Normal 97 5 4 4" xfId="45593" xr:uid="{00000000-0005-0000-0000-00000BB20000}"/>
    <cellStyle name="Normal 97 5 4 5" xfId="45594" xr:uid="{00000000-0005-0000-0000-00000CB20000}"/>
    <cellStyle name="Normal 97 5 4 6" xfId="45595" xr:uid="{00000000-0005-0000-0000-00000DB20000}"/>
    <cellStyle name="Normal 97 5 5" xfId="45596" xr:uid="{00000000-0005-0000-0000-00000EB20000}"/>
    <cellStyle name="Normal 97 5 6" xfId="45597" xr:uid="{00000000-0005-0000-0000-00000FB20000}"/>
    <cellStyle name="Normal 97 5 7" xfId="45598" xr:uid="{00000000-0005-0000-0000-000010B20000}"/>
    <cellStyle name="Normal 97 5 8" xfId="45599" xr:uid="{00000000-0005-0000-0000-000011B20000}"/>
    <cellStyle name="Normal 97 5 9" xfId="45600" xr:uid="{00000000-0005-0000-0000-000012B20000}"/>
    <cellStyle name="Normal 97 6" xfId="45601" xr:uid="{00000000-0005-0000-0000-000013B20000}"/>
    <cellStyle name="Normal 97 6 2" xfId="45602" xr:uid="{00000000-0005-0000-0000-000014B20000}"/>
    <cellStyle name="Normal 97 6 2 2" xfId="45603" xr:uid="{00000000-0005-0000-0000-000015B20000}"/>
    <cellStyle name="Normal 97 6 2 2 2" xfId="45604" xr:uid="{00000000-0005-0000-0000-000016B20000}"/>
    <cellStyle name="Normal 97 6 2 2 2 2" xfId="45605" xr:uid="{00000000-0005-0000-0000-000017B20000}"/>
    <cellStyle name="Normal 97 6 2 2 2 3" xfId="45606" xr:uid="{00000000-0005-0000-0000-000018B20000}"/>
    <cellStyle name="Normal 97 6 2 2 2 4" xfId="45607" xr:uid="{00000000-0005-0000-0000-000019B20000}"/>
    <cellStyle name="Normal 97 6 2 2 2 5" xfId="45608" xr:uid="{00000000-0005-0000-0000-00001AB20000}"/>
    <cellStyle name="Normal 97 6 2 2 2 6" xfId="45609" xr:uid="{00000000-0005-0000-0000-00001BB20000}"/>
    <cellStyle name="Normal 97 6 2 2 3" xfId="45610" xr:uid="{00000000-0005-0000-0000-00001CB20000}"/>
    <cellStyle name="Normal 97 6 2 2 4" xfId="45611" xr:uid="{00000000-0005-0000-0000-00001DB20000}"/>
    <cellStyle name="Normal 97 6 2 2 5" xfId="45612" xr:uid="{00000000-0005-0000-0000-00001EB20000}"/>
    <cellStyle name="Normal 97 6 2 2 6" xfId="45613" xr:uid="{00000000-0005-0000-0000-00001FB20000}"/>
    <cellStyle name="Normal 97 6 2 2 7" xfId="45614" xr:uid="{00000000-0005-0000-0000-000020B20000}"/>
    <cellStyle name="Normal 97 6 2 3" xfId="45615" xr:uid="{00000000-0005-0000-0000-000021B20000}"/>
    <cellStyle name="Normal 97 6 2 3 2" xfId="45616" xr:uid="{00000000-0005-0000-0000-000022B20000}"/>
    <cellStyle name="Normal 97 6 2 3 3" xfId="45617" xr:uid="{00000000-0005-0000-0000-000023B20000}"/>
    <cellStyle name="Normal 97 6 2 3 4" xfId="45618" xr:uid="{00000000-0005-0000-0000-000024B20000}"/>
    <cellStyle name="Normal 97 6 2 3 5" xfId="45619" xr:uid="{00000000-0005-0000-0000-000025B20000}"/>
    <cellStyle name="Normal 97 6 2 3 6" xfId="45620" xr:uid="{00000000-0005-0000-0000-000026B20000}"/>
    <cellStyle name="Normal 97 6 2 4" xfId="45621" xr:uid="{00000000-0005-0000-0000-000027B20000}"/>
    <cellStyle name="Normal 97 6 2 5" xfId="45622" xr:uid="{00000000-0005-0000-0000-000028B20000}"/>
    <cellStyle name="Normal 97 6 2 6" xfId="45623" xr:uid="{00000000-0005-0000-0000-000029B20000}"/>
    <cellStyle name="Normal 97 6 2 7" xfId="45624" xr:uid="{00000000-0005-0000-0000-00002AB20000}"/>
    <cellStyle name="Normal 97 6 2 8" xfId="45625" xr:uid="{00000000-0005-0000-0000-00002BB20000}"/>
    <cellStyle name="Normal 97 6 3" xfId="45626" xr:uid="{00000000-0005-0000-0000-00002CB20000}"/>
    <cellStyle name="Normal 97 6 3 2" xfId="45627" xr:uid="{00000000-0005-0000-0000-00002DB20000}"/>
    <cellStyle name="Normal 97 6 3 2 2" xfId="45628" xr:uid="{00000000-0005-0000-0000-00002EB20000}"/>
    <cellStyle name="Normal 97 6 3 2 3" xfId="45629" xr:uid="{00000000-0005-0000-0000-00002FB20000}"/>
    <cellStyle name="Normal 97 6 3 2 4" xfId="45630" xr:uid="{00000000-0005-0000-0000-000030B20000}"/>
    <cellStyle name="Normal 97 6 3 2 5" xfId="45631" xr:uid="{00000000-0005-0000-0000-000031B20000}"/>
    <cellStyle name="Normal 97 6 3 2 6" xfId="45632" xr:uid="{00000000-0005-0000-0000-000032B20000}"/>
    <cellStyle name="Normal 97 6 3 3" xfId="45633" xr:uid="{00000000-0005-0000-0000-000033B20000}"/>
    <cellStyle name="Normal 97 6 3 4" xfId="45634" xr:uid="{00000000-0005-0000-0000-000034B20000}"/>
    <cellStyle name="Normal 97 6 3 5" xfId="45635" xr:uid="{00000000-0005-0000-0000-000035B20000}"/>
    <cellStyle name="Normal 97 6 3 6" xfId="45636" xr:uid="{00000000-0005-0000-0000-000036B20000}"/>
    <cellStyle name="Normal 97 6 3 7" xfId="45637" xr:uid="{00000000-0005-0000-0000-000037B20000}"/>
    <cellStyle name="Normal 97 6 4" xfId="45638" xr:uid="{00000000-0005-0000-0000-000038B20000}"/>
    <cellStyle name="Normal 97 6 4 2" xfId="45639" xr:uid="{00000000-0005-0000-0000-000039B20000}"/>
    <cellStyle name="Normal 97 6 4 3" xfId="45640" xr:uid="{00000000-0005-0000-0000-00003AB20000}"/>
    <cellStyle name="Normal 97 6 4 4" xfId="45641" xr:uid="{00000000-0005-0000-0000-00003BB20000}"/>
    <cellStyle name="Normal 97 6 4 5" xfId="45642" xr:uid="{00000000-0005-0000-0000-00003CB20000}"/>
    <cellStyle name="Normal 97 6 4 6" xfId="45643" xr:uid="{00000000-0005-0000-0000-00003DB20000}"/>
    <cellStyle name="Normal 97 6 5" xfId="45644" xr:uid="{00000000-0005-0000-0000-00003EB20000}"/>
    <cellStyle name="Normal 97 6 6" xfId="45645" xr:uid="{00000000-0005-0000-0000-00003FB20000}"/>
    <cellStyle name="Normal 97 6 7" xfId="45646" xr:uid="{00000000-0005-0000-0000-000040B20000}"/>
    <cellStyle name="Normal 97 6 8" xfId="45647" xr:uid="{00000000-0005-0000-0000-000041B20000}"/>
    <cellStyle name="Normal 97 6 9" xfId="45648" xr:uid="{00000000-0005-0000-0000-000042B20000}"/>
    <cellStyle name="Normal 97 7" xfId="45649" xr:uid="{00000000-0005-0000-0000-000043B20000}"/>
    <cellStyle name="Normal 97 7 2" xfId="45650" xr:uid="{00000000-0005-0000-0000-000044B20000}"/>
    <cellStyle name="Normal 97 7 2 2" xfId="45651" xr:uid="{00000000-0005-0000-0000-000045B20000}"/>
    <cellStyle name="Normal 97 7 2 2 2" xfId="45652" xr:uid="{00000000-0005-0000-0000-000046B20000}"/>
    <cellStyle name="Normal 97 7 2 2 3" xfId="45653" xr:uid="{00000000-0005-0000-0000-000047B20000}"/>
    <cellStyle name="Normal 97 7 2 2 4" xfId="45654" xr:uid="{00000000-0005-0000-0000-000048B20000}"/>
    <cellStyle name="Normal 97 7 2 2 5" xfId="45655" xr:uid="{00000000-0005-0000-0000-000049B20000}"/>
    <cellStyle name="Normal 97 7 2 2 6" xfId="45656" xr:uid="{00000000-0005-0000-0000-00004AB20000}"/>
    <cellStyle name="Normal 97 7 2 3" xfId="45657" xr:uid="{00000000-0005-0000-0000-00004BB20000}"/>
    <cellStyle name="Normal 97 7 2 4" xfId="45658" xr:uid="{00000000-0005-0000-0000-00004CB20000}"/>
    <cellStyle name="Normal 97 7 2 5" xfId="45659" xr:uid="{00000000-0005-0000-0000-00004DB20000}"/>
    <cellStyle name="Normal 97 7 2 6" xfId="45660" xr:uid="{00000000-0005-0000-0000-00004EB20000}"/>
    <cellStyle name="Normal 97 7 2 7" xfId="45661" xr:uid="{00000000-0005-0000-0000-00004FB20000}"/>
    <cellStyle name="Normal 97 7 3" xfId="45662" xr:uid="{00000000-0005-0000-0000-000050B20000}"/>
    <cellStyle name="Normal 97 7 3 2" xfId="45663" xr:uid="{00000000-0005-0000-0000-000051B20000}"/>
    <cellStyle name="Normal 97 7 3 3" xfId="45664" xr:uid="{00000000-0005-0000-0000-000052B20000}"/>
    <cellStyle name="Normal 97 7 3 4" xfId="45665" xr:uid="{00000000-0005-0000-0000-000053B20000}"/>
    <cellStyle name="Normal 97 7 3 5" xfId="45666" xr:uid="{00000000-0005-0000-0000-000054B20000}"/>
    <cellStyle name="Normal 97 7 3 6" xfId="45667" xr:uid="{00000000-0005-0000-0000-000055B20000}"/>
    <cellStyle name="Normal 97 7 4" xfId="45668" xr:uid="{00000000-0005-0000-0000-000056B20000}"/>
    <cellStyle name="Normal 97 7 5" xfId="45669" xr:uid="{00000000-0005-0000-0000-000057B20000}"/>
    <cellStyle name="Normal 97 7 6" xfId="45670" xr:uid="{00000000-0005-0000-0000-000058B20000}"/>
    <cellStyle name="Normal 97 7 7" xfId="45671" xr:uid="{00000000-0005-0000-0000-000059B20000}"/>
    <cellStyle name="Normal 97 7 8" xfId="45672" xr:uid="{00000000-0005-0000-0000-00005AB20000}"/>
    <cellStyle name="Normal 97 8" xfId="45673" xr:uid="{00000000-0005-0000-0000-00005BB20000}"/>
    <cellStyle name="Normal 97 8 2" xfId="45674" xr:uid="{00000000-0005-0000-0000-00005CB20000}"/>
    <cellStyle name="Normal 97 8 2 2" xfId="45675" xr:uid="{00000000-0005-0000-0000-00005DB20000}"/>
    <cellStyle name="Normal 97 8 2 3" xfId="45676" xr:uid="{00000000-0005-0000-0000-00005EB20000}"/>
    <cellStyle name="Normal 97 8 2 4" xfId="45677" xr:uid="{00000000-0005-0000-0000-00005FB20000}"/>
    <cellStyle name="Normal 97 8 2 5" xfId="45678" xr:uid="{00000000-0005-0000-0000-000060B20000}"/>
    <cellStyle name="Normal 97 8 2 6" xfId="45679" xr:uid="{00000000-0005-0000-0000-000061B20000}"/>
    <cellStyle name="Normal 97 8 3" xfId="45680" xr:uid="{00000000-0005-0000-0000-000062B20000}"/>
    <cellStyle name="Normal 97 8 4" xfId="45681" xr:uid="{00000000-0005-0000-0000-000063B20000}"/>
    <cellStyle name="Normal 97 8 5" xfId="45682" xr:uid="{00000000-0005-0000-0000-000064B20000}"/>
    <cellStyle name="Normal 97 8 6" xfId="45683" xr:uid="{00000000-0005-0000-0000-000065B20000}"/>
    <cellStyle name="Normal 97 8 7" xfId="45684" xr:uid="{00000000-0005-0000-0000-000066B20000}"/>
    <cellStyle name="Normal 97 9" xfId="45685" xr:uid="{00000000-0005-0000-0000-000067B20000}"/>
    <cellStyle name="Normal 97 9 2" xfId="45686" xr:uid="{00000000-0005-0000-0000-000068B20000}"/>
    <cellStyle name="Normal 97 9 3" xfId="45687" xr:uid="{00000000-0005-0000-0000-000069B20000}"/>
    <cellStyle name="Normal 97 9 4" xfId="45688" xr:uid="{00000000-0005-0000-0000-00006AB20000}"/>
    <cellStyle name="Normal 97 9 5" xfId="45689" xr:uid="{00000000-0005-0000-0000-00006BB20000}"/>
    <cellStyle name="Normal 97 9 6" xfId="45690" xr:uid="{00000000-0005-0000-0000-00006CB20000}"/>
    <cellStyle name="Normal 98" xfId="45691" xr:uid="{00000000-0005-0000-0000-00006DB20000}"/>
    <cellStyle name="Normal 98 10" xfId="45692" xr:uid="{00000000-0005-0000-0000-00006EB20000}"/>
    <cellStyle name="Normal 98 11" xfId="45693" xr:uid="{00000000-0005-0000-0000-00006FB20000}"/>
    <cellStyle name="Normal 98 12" xfId="45694" xr:uid="{00000000-0005-0000-0000-000070B20000}"/>
    <cellStyle name="Normal 98 13" xfId="45695" xr:uid="{00000000-0005-0000-0000-000071B20000}"/>
    <cellStyle name="Normal 98 14" xfId="45696" xr:uid="{00000000-0005-0000-0000-000072B20000}"/>
    <cellStyle name="Normal 98 2" xfId="45697" xr:uid="{00000000-0005-0000-0000-000073B20000}"/>
    <cellStyle name="Normal 98 2 2" xfId="45698" xr:uid="{00000000-0005-0000-0000-000074B20000}"/>
    <cellStyle name="Normal 98 2 2 2" xfId="45699" xr:uid="{00000000-0005-0000-0000-000075B20000}"/>
    <cellStyle name="Normal 98 2 2 2 2" xfId="45700" xr:uid="{00000000-0005-0000-0000-000076B20000}"/>
    <cellStyle name="Normal 98 2 2 2 2 2" xfId="45701" xr:uid="{00000000-0005-0000-0000-000077B20000}"/>
    <cellStyle name="Normal 98 2 2 2 2 3" xfId="45702" xr:uid="{00000000-0005-0000-0000-000078B20000}"/>
    <cellStyle name="Normal 98 2 2 2 2 4" xfId="45703" xr:uid="{00000000-0005-0000-0000-000079B20000}"/>
    <cellStyle name="Normal 98 2 2 2 2 5" xfId="45704" xr:uid="{00000000-0005-0000-0000-00007AB20000}"/>
    <cellStyle name="Normal 98 2 2 2 2 6" xfId="45705" xr:uid="{00000000-0005-0000-0000-00007BB20000}"/>
    <cellStyle name="Normal 98 2 2 2 3" xfId="45706" xr:uid="{00000000-0005-0000-0000-00007CB20000}"/>
    <cellStyle name="Normal 98 2 2 2 4" xfId="45707" xr:uid="{00000000-0005-0000-0000-00007DB20000}"/>
    <cellStyle name="Normal 98 2 2 2 5" xfId="45708" xr:uid="{00000000-0005-0000-0000-00007EB20000}"/>
    <cellStyle name="Normal 98 2 2 2 6" xfId="45709" xr:uid="{00000000-0005-0000-0000-00007FB20000}"/>
    <cellStyle name="Normal 98 2 2 2 7" xfId="45710" xr:uid="{00000000-0005-0000-0000-000080B20000}"/>
    <cellStyle name="Normal 98 2 2 3" xfId="45711" xr:uid="{00000000-0005-0000-0000-000081B20000}"/>
    <cellStyle name="Normal 98 2 2 3 2" xfId="45712" xr:uid="{00000000-0005-0000-0000-000082B20000}"/>
    <cellStyle name="Normal 98 2 2 3 3" xfId="45713" xr:uid="{00000000-0005-0000-0000-000083B20000}"/>
    <cellStyle name="Normal 98 2 2 3 4" xfId="45714" xr:uid="{00000000-0005-0000-0000-000084B20000}"/>
    <cellStyle name="Normal 98 2 2 3 5" xfId="45715" xr:uid="{00000000-0005-0000-0000-000085B20000}"/>
    <cellStyle name="Normal 98 2 2 3 6" xfId="45716" xr:uid="{00000000-0005-0000-0000-000086B20000}"/>
    <cellStyle name="Normal 98 2 2 4" xfId="45717" xr:uid="{00000000-0005-0000-0000-000087B20000}"/>
    <cellStyle name="Normal 98 2 2 5" xfId="45718" xr:uid="{00000000-0005-0000-0000-000088B20000}"/>
    <cellStyle name="Normal 98 2 2 6" xfId="45719" xr:uid="{00000000-0005-0000-0000-000089B20000}"/>
    <cellStyle name="Normal 98 2 2 7" xfId="45720" xr:uid="{00000000-0005-0000-0000-00008AB20000}"/>
    <cellStyle name="Normal 98 2 2 8" xfId="45721" xr:uid="{00000000-0005-0000-0000-00008BB20000}"/>
    <cellStyle name="Normal 98 2 3" xfId="45722" xr:uid="{00000000-0005-0000-0000-00008CB20000}"/>
    <cellStyle name="Normal 98 2 3 2" xfId="45723" xr:uid="{00000000-0005-0000-0000-00008DB20000}"/>
    <cellStyle name="Normal 98 2 3 2 2" xfId="45724" xr:uid="{00000000-0005-0000-0000-00008EB20000}"/>
    <cellStyle name="Normal 98 2 3 2 3" xfId="45725" xr:uid="{00000000-0005-0000-0000-00008FB20000}"/>
    <cellStyle name="Normal 98 2 3 2 4" xfId="45726" xr:uid="{00000000-0005-0000-0000-000090B20000}"/>
    <cellStyle name="Normal 98 2 3 2 5" xfId="45727" xr:uid="{00000000-0005-0000-0000-000091B20000}"/>
    <cellStyle name="Normal 98 2 3 2 6" xfId="45728" xr:uid="{00000000-0005-0000-0000-000092B20000}"/>
    <cellStyle name="Normal 98 2 3 3" xfId="45729" xr:uid="{00000000-0005-0000-0000-000093B20000}"/>
    <cellStyle name="Normal 98 2 3 4" xfId="45730" xr:uid="{00000000-0005-0000-0000-000094B20000}"/>
    <cellStyle name="Normal 98 2 3 5" xfId="45731" xr:uid="{00000000-0005-0000-0000-000095B20000}"/>
    <cellStyle name="Normal 98 2 3 6" xfId="45732" xr:uid="{00000000-0005-0000-0000-000096B20000}"/>
    <cellStyle name="Normal 98 2 3 7" xfId="45733" xr:uid="{00000000-0005-0000-0000-000097B20000}"/>
    <cellStyle name="Normal 98 2 4" xfId="45734" xr:uid="{00000000-0005-0000-0000-000098B20000}"/>
    <cellStyle name="Normal 98 2 4 2" xfId="45735" xr:uid="{00000000-0005-0000-0000-000099B20000}"/>
    <cellStyle name="Normal 98 2 4 3" xfId="45736" xr:uid="{00000000-0005-0000-0000-00009AB20000}"/>
    <cellStyle name="Normal 98 2 4 4" xfId="45737" xr:uid="{00000000-0005-0000-0000-00009BB20000}"/>
    <cellStyle name="Normal 98 2 4 5" xfId="45738" xr:uid="{00000000-0005-0000-0000-00009CB20000}"/>
    <cellStyle name="Normal 98 2 4 6" xfId="45739" xr:uid="{00000000-0005-0000-0000-00009DB20000}"/>
    <cellStyle name="Normal 98 2 5" xfId="45740" xr:uid="{00000000-0005-0000-0000-00009EB20000}"/>
    <cellStyle name="Normal 98 2 6" xfId="45741" xr:uid="{00000000-0005-0000-0000-00009FB20000}"/>
    <cellStyle name="Normal 98 2 7" xfId="45742" xr:uid="{00000000-0005-0000-0000-0000A0B20000}"/>
    <cellStyle name="Normal 98 2 8" xfId="45743" xr:uid="{00000000-0005-0000-0000-0000A1B20000}"/>
    <cellStyle name="Normal 98 2 9" xfId="45744" xr:uid="{00000000-0005-0000-0000-0000A2B20000}"/>
    <cellStyle name="Normal 98 3" xfId="45745" xr:uid="{00000000-0005-0000-0000-0000A3B20000}"/>
    <cellStyle name="Normal 98 3 2" xfId="45746" xr:uid="{00000000-0005-0000-0000-0000A4B20000}"/>
    <cellStyle name="Normal 98 3 2 2" xfId="45747" xr:uid="{00000000-0005-0000-0000-0000A5B20000}"/>
    <cellStyle name="Normal 98 3 2 2 2" xfId="45748" xr:uid="{00000000-0005-0000-0000-0000A6B20000}"/>
    <cellStyle name="Normal 98 3 2 2 2 2" xfId="45749" xr:uid="{00000000-0005-0000-0000-0000A7B20000}"/>
    <cellStyle name="Normal 98 3 2 2 2 3" xfId="45750" xr:uid="{00000000-0005-0000-0000-0000A8B20000}"/>
    <cellStyle name="Normal 98 3 2 2 2 4" xfId="45751" xr:uid="{00000000-0005-0000-0000-0000A9B20000}"/>
    <cellStyle name="Normal 98 3 2 2 2 5" xfId="45752" xr:uid="{00000000-0005-0000-0000-0000AAB20000}"/>
    <cellStyle name="Normal 98 3 2 2 2 6" xfId="45753" xr:uid="{00000000-0005-0000-0000-0000ABB20000}"/>
    <cellStyle name="Normal 98 3 2 2 3" xfId="45754" xr:uid="{00000000-0005-0000-0000-0000ACB20000}"/>
    <cellStyle name="Normal 98 3 2 2 4" xfId="45755" xr:uid="{00000000-0005-0000-0000-0000ADB20000}"/>
    <cellStyle name="Normal 98 3 2 2 5" xfId="45756" xr:uid="{00000000-0005-0000-0000-0000AEB20000}"/>
    <cellStyle name="Normal 98 3 2 2 6" xfId="45757" xr:uid="{00000000-0005-0000-0000-0000AFB20000}"/>
    <cellStyle name="Normal 98 3 2 2 7" xfId="45758" xr:uid="{00000000-0005-0000-0000-0000B0B20000}"/>
    <cellStyle name="Normal 98 3 2 3" xfId="45759" xr:uid="{00000000-0005-0000-0000-0000B1B20000}"/>
    <cellStyle name="Normal 98 3 2 3 2" xfId="45760" xr:uid="{00000000-0005-0000-0000-0000B2B20000}"/>
    <cellStyle name="Normal 98 3 2 3 3" xfId="45761" xr:uid="{00000000-0005-0000-0000-0000B3B20000}"/>
    <cellStyle name="Normal 98 3 2 3 4" xfId="45762" xr:uid="{00000000-0005-0000-0000-0000B4B20000}"/>
    <cellStyle name="Normal 98 3 2 3 5" xfId="45763" xr:uid="{00000000-0005-0000-0000-0000B5B20000}"/>
    <cellStyle name="Normal 98 3 2 3 6" xfId="45764" xr:uid="{00000000-0005-0000-0000-0000B6B20000}"/>
    <cellStyle name="Normal 98 3 2 4" xfId="45765" xr:uid="{00000000-0005-0000-0000-0000B7B20000}"/>
    <cellStyle name="Normal 98 3 2 5" xfId="45766" xr:uid="{00000000-0005-0000-0000-0000B8B20000}"/>
    <cellStyle name="Normal 98 3 2 6" xfId="45767" xr:uid="{00000000-0005-0000-0000-0000B9B20000}"/>
    <cellStyle name="Normal 98 3 2 7" xfId="45768" xr:uid="{00000000-0005-0000-0000-0000BAB20000}"/>
    <cellStyle name="Normal 98 3 2 8" xfId="45769" xr:uid="{00000000-0005-0000-0000-0000BBB20000}"/>
    <cellStyle name="Normal 98 3 3" xfId="45770" xr:uid="{00000000-0005-0000-0000-0000BCB20000}"/>
    <cellStyle name="Normal 98 3 3 2" xfId="45771" xr:uid="{00000000-0005-0000-0000-0000BDB20000}"/>
    <cellStyle name="Normal 98 3 3 2 2" xfId="45772" xr:uid="{00000000-0005-0000-0000-0000BEB20000}"/>
    <cellStyle name="Normal 98 3 3 2 3" xfId="45773" xr:uid="{00000000-0005-0000-0000-0000BFB20000}"/>
    <cellStyle name="Normal 98 3 3 2 4" xfId="45774" xr:uid="{00000000-0005-0000-0000-0000C0B20000}"/>
    <cellStyle name="Normal 98 3 3 2 5" xfId="45775" xr:uid="{00000000-0005-0000-0000-0000C1B20000}"/>
    <cellStyle name="Normal 98 3 3 2 6" xfId="45776" xr:uid="{00000000-0005-0000-0000-0000C2B20000}"/>
    <cellStyle name="Normal 98 3 3 3" xfId="45777" xr:uid="{00000000-0005-0000-0000-0000C3B20000}"/>
    <cellStyle name="Normal 98 3 3 4" xfId="45778" xr:uid="{00000000-0005-0000-0000-0000C4B20000}"/>
    <cellStyle name="Normal 98 3 3 5" xfId="45779" xr:uid="{00000000-0005-0000-0000-0000C5B20000}"/>
    <cellStyle name="Normal 98 3 3 6" xfId="45780" xr:uid="{00000000-0005-0000-0000-0000C6B20000}"/>
    <cellStyle name="Normal 98 3 3 7" xfId="45781" xr:uid="{00000000-0005-0000-0000-0000C7B20000}"/>
    <cellStyle name="Normal 98 3 4" xfId="45782" xr:uid="{00000000-0005-0000-0000-0000C8B20000}"/>
    <cellStyle name="Normal 98 3 4 2" xfId="45783" xr:uid="{00000000-0005-0000-0000-0000C9B20000}"/>
    <cellStyle name="Normal 98 3 4 3" xfId="45784" xr:uid="{00000000-0005-0000-0000-0000CAB20000}"/>
    <cellStyle name="Normal 98 3 4 4" xfId="45785" xr:uid="{00000000-0005-0000-0000-0000CBB20000}"/>
    <cellStyle name="Normal 98 3 4 5" xfId="45786" xr:uid="{00000000-0005-0000-0000-0000CCB20000}"/>
    <cellStyle name="Normal 98 3 4 6" xfId="45787" xr:uid="{00000000-0005-0000-0000-0000CDB20000}"/>
    <cellStyle name="Normal 98 3 5" xfId="45788" xr:uid="{00000000-0005-0000-0000-0000CEB20000}"/>
    <cellStyle name="Normal 98 3 6" xfId="45789" xr:uid="{00000000-0005-0000-0000-0000CFB20000}"/>
    <cellStyle name="Normal 98 3 7" xfId="45790" xr:uid="{00000000-0005-0000-0000-0000D0B20000}"/>
    <cellStyle name="Normal 98 3 8" xfId="45791" xr:uid="{00000000-0005-0000-0000-0000D1B20000}"/>
    <cellStyle name="Normal 98 3 9" xfId="45792" xr:uid="{00000000-0005-0000-0000-0000D2B20000}"/>
    <cellStyle name="Normal 98 4" xfId="45793" xr:uid="{00000000-0005-0000-0000-0000D3B20000}"/>
    <cellStyle name="Normal 98 4 2" xfId="45794" xr:uid="{00000000-0005-0000-0000-0000D4B20000}"/>
    <cellStyle name="Normal 98 4 2 2" xfId="45795" xr:uid="{00000000-0005-0000-0000-0000D5B20000}"/>
    <cellStyle name="Normal 98 4 2 2 2" xfId="45796" xr:uid="{00000000-0005-0000-0000-0000D6B20000}"/>
    <cellStyle name="Normal 98 4 2 2 2 2" xfId="45797" xr:uid="{00000000-0005-0000-0000-0000D7B20000}"/>
    <cellStyle name="Normal 98 4 2 2 2 3" xfId="45798" xr:uid="{00000000-0005-0000-0000-0000D8B20000}"/>
    <cellStyle name="Normal 98 4 2 2 2 4" xfId="45799" xr:uid="{00000000-0005-0000-0000-0000D9B20000}"/>
    <cellStyle name="Normal 98 4 2 2 2 5" xfId="45800" xr:uid="{00000000-0005-0000-0000-0000DAB20000}"/>
    <cellStyle name="Normal 98 4 2 2 2 6" xfId="45801" xr:uid="{00000000-0005-0000-0000-0000DBB20000}"/>
    <cellStyle name="Normal 98 4 2 2 3" xfId="45802" xr:uid="{00000000-0005-0000-0000-0000DCB20000}"/>
    <cellStyle name="Normal 98 4 2 2 4" xfId="45803" xr:uid="{00000000-0005-0000-0000-0000DDB20000}"/>
    <cellStyle name="Normal 98 4 2 2 5" xfId="45804" xr:uid="{00000000-0005-0000-0000-0000DEB20000}"/>
    <cellStyle name="Normal 98 4 2 2 6" xfId="45805" xr:uid="{00000000-0005-0000-0000-0000DFB20000}"/>
    <cellStyle name="Normal 98 4 2 2 7" xfId="45806" xr:uid="{00000000-0005-0000-0000-0000E0B20000}"/>
    <cellStyle name="Normal 98 4 2 3" xfId="45807" xr:uid="{00000000-0005-0000-0000-0000E1B20000}"/>
    <cellStyle name="Normal 98 4 2 3 2" xfId="45808" xr:uid="{00000000-0005-0000-0000-0000E2B20000}"/>
    <cellStyle name="Normal 98 4 2 3 3" xfId="45809" xr:uid="{00000000-0005-0000-0000-0000E3B20000}"/>
    <cellStyle name="Normal 98 4 2 3 4" xfId="45810" xr:uid="{00000000-0005-0000-0000-0000E4B20000}"/>
    <cellStyle name="Normal 98 4 2 3 5" xfId="45811" xr:uid="{00000000-0005-0000-0000-0000E5B20000}"/>
    <cellStyle name="Normal 98 4 2 3 6" xfId="45812" xr:uid="{00000000-0005-0000-0000-0000E6B20000}"/>
    <cellStyle name="Normal 98 4 2 4" xfId="45813" xr:uid="{00000000-0005-0000-0000-0000E7B20000}"/>
    <cellStyle name="Normal 98 4 2 5" xfId="45814" xr:uid="{00000000-0005-0000-0000-0000E8B20000}"/>
    <cellStyle name="Normal 98 4 2 6" xfId="45815" xr:uid="{00000000-0005-0000-0000-0000E9B20000}"/>
    <cellStyle name="Normal 98 4 2 7" xfId="45816" xr:uid="{00000000-0005-0000-0000-0000EAB20000}"/>
    <cellStyle name="Normal 98 4 2 8" xfId="45817" xr:uid="{00000000-0005-0000-0000-0000EBB20000}"/>
    <cellStyle name="Normal 98 4 3" xfId="45818" xr:uid="{00000000-0005-0000-0000-0000ECB20000}"/>
    <cellStyle name="Normal 98 4 3 2" xfId="45819" xr:uid="{00000000-0005-0000-0000-0000EDB20000}"/>
    <cellStyle name="Normal 98 4 3 2 2" xfId="45820" xr:uid="{00000000-0005-0000-0000-0000EEB20000}"/>
    <cellStyle name="Normal 98 4 3 2 3" xfId="45821" xr:uid="{00000000-0005-0000-0000-0000EFB20000}"/>
    <cellStyle name="Normal 98 4 3 2 4" xfId="45822" xr:uid="{00000000-0005-0000-0000-0000F0B20000}"/>
    <cellStyle name="Normal 98 4 3 2 5" xfId="45823" xr:uid="{00000000-0005-0000-0000-0000F1B20000}"/>
    <cellStyle name="Normal 98 4 3 2 6" xfId="45824" xr:uid="{00000000-0005-0000-0000-0000F2B20000}"/>
    <cellStyle name="Normal 98 4 3 3" xfId="45825" xr:uid="{00000000-0005-0000-0000-0000F3B20000}"/>
    <cellStyle name="Normal 98 4 3 4" xfId="45826" xr:uid="{00000000-0005-0000-0000-0000F4B20000}"/>
    <cellStyle name="Normal 98 4 3 5" xfId="45827" xr:uid="{00000000-0005-0000-0000-0000F5B20000}"/>
    <cellStyle name="Normal 98 4 3 6" xfId="45828" xr:uid="{00000000-0005-0000-0000-0000F6B20000}"/>
    <cellStyle name="Normal 98 4 3 7" xfId="45829" xr:uid="{00000000-0005-0000-0000-0000F7B20000}"/>
    <cellStyle name="Normal 98 4 4" xfId="45830" xr:uid="{00000000-0005-0000-0000-0000F8B20000}"/>
    <cellStyle name="Normal 98 4 4 2" xfId="45831" xr:uid="{00000000-0005-0000-0000-0000F9B20000}"/>
    <cellStyle name="Normal 98 4 4 3" xfId="45832" xr:uid="{00000000-0005-0000-0000-0000FAB20000}"/>
    <cellStyle name="Normal 98 4 4 4" xfId="45833" xr:uid="{00000000-0005-0000-0000-0000FBB20000}"/>
    <cellStyle name="Normal 98 4 4 5" xfId="45834" xr:uid="{00000000-0005-0000-0000-0000FCB20000}"/>
    <cellStyle name="Normal 98 4 4 6" xfId="45835" xr:uid="{00000000-0005-0000-0000-0000FDB20000}"/>
    <cellStyle name="Normal 98 4 5" xfId="45836" xr:uid="{00000000-0005-0000-0000-0000FEB20000}"/>
    <cellStyle name="Normal 98 4 6" xfId="45837" xr:uid="{00000000-0005-0000-0000-0000FFB20000}"/>
    <cellStyle name="Normal 98 4 7" xfId="45838" xr:uid="{00000000-0005-0000-0000-000000B30000}"/>
    <cellStyle name="Normal 98 4 8" xfId="45839" xr:uid="{00000000-0005-0000-0000-000001B30000}"/>
    <cellStyle name="Normal 98 4 9" xfId="45840" xr:uid="{00000000-0005-0000-0000-000002B30000}"/>
    <cellStyle name="Normal 98 5" xfId="45841" xr:uid="{00000000-0005-0000-0000-000003B30000}"/>
    <cellStyle name="Normal 98 5 2" xfId="45842" xr:uid="{00000000-0005-0000-0000-000004B30000}"/>
    <cellStyle name="Normal 98 5 2 2" xfId="45843" xr:uid="{00000000-0005-0000-0000-000005B30000}"/>
    <cellStyle name="Normal 98 5 2 2 2" xfId="45844" xr:uid="{00000000-0005-0000-0000-000006B30000}"/>
    <cellStyle name="Normal 98 5 2 2 2 2" xfId="45845" xr:uid="{00000000-0005-0000-0000-000007B30000}"/>
    <cellStyle name="Normal 98 5 2 2 2 3" xfId="45846" xr:uid="{00000000-0005-0000-0000-000008B30000}"/>
    <cellStyle name="Normal 98 5 2 2 2 4" xfId="45847" xr:uid="{00000000-0005-0000-0000-000009B30000}"/>
    <cellStyle name="Normal 98 5 2 2 2 5" xfId="45848" xr:uid="{00000000-0005-0000-0000-00000AB30000}"/>
    <cellStyle name="Normal 98 5 2 2 2 6" xfId="45849" xr:uid="{00000000-0005-0000-0000-00000BB30000}"/>
    <cellStyle name="Normal 98 5 2 2 3" xfId="45850" xr:uid="{00000000-0005-0000-0000-00000CB30000}"/>
    <cellStyle name="Normal 98 5 2 2 4" xfId="45851" xr:uid="{00000000-0005-0000-0000-00000DB30000}"/>
    <cellStyle name="Normal 98 5 2 2 5" xfId="45852" xr:uid="{00000000-0005-0000-0000-00000EB30000}"/>
    <cellStyle name="Normal 98 5 2 2 6" xfId="45853" xr:uid="{00000000-0005-0000-0000-00000FB30000}"/>
    <cellStyle name="Normal 98 5 2 2 7" xfId="45854" xr:uid="{00000000-0005-0000-0000-000010B30000}"/>
    <cellStyle name="Normal 98 5 2 3" xfId="45855" xr:uid="{00000000-0005-0000-0000-000011B30000}"/>
    <cellStyle name="Normal 98 5 2 3 2" xfId="45856" xr:uid="{00000000-0005-0000-0000-000012B30000}"/>
    <cellStyle name="Normal 98 5 2 3 3" xfId="45857" xr:uid="{00000000-0005-0000-0000-000013B30000}"/>
    <cellStyle name="Normal 98 5 2 3 4" xfId="45858" xr:uid="{00000000-0005-0000-0000-000014B30000}"/>
    <cellStyle name="Normal 98 5 2 3 5" xfId="45859" xr:uid="{00000000-0005-0000-0000-000015B30000}"/>
    <cellStyle name="Normal 98 5 2 3 6" xfId="45860" xr:uid="{00000000-0005-0000-0000-000016B30000}"/>
    <cellStyle name="Normal 98 5 2 4" xfId="45861" xr:uid="{00000000-0005-0000-0000-000017B30000}"/>
    <cellStyle name="Normal 98 5 2 5" xfId="45862" xr:uid="{00000000-0005-0000-0000-000018B30000}"/>
    <cellStyle name="Normal 98 5 2 6" xfId="45863" xr:uid="{00000000-0005-0000-0000-000019B30000}"/>
    <cellStyle name="Normal 98 5 2 7" xfId="45864" xr:uid="{00000000-0005-0000-0000-00001AB30000}"/>
    <cellStyle name="Normal 98 5 2 8" xfId="45865" xr:uid="{00000000-0005-0000-0000-00001BB30000}"/>
    <cellStyle name="Normal 98 5 3" xfId="45866" xr:uid="{00000000-0005-0000-0000-00001CB30000}"/>
    <cellStyle name="Normal 98 5 3 2" xfId="45867" xr:uid="{00000000-0005-0000-0000-00001DB30000}"/>
    <cellStyle name="Normal 98 5 3 2 2" xfId="45868" xr:uid="{00000000-0005-0000-0000-00001EB30000}"/>
    <cellStyle name="Normal 98 5 3 2 3" xfId="45869" xr:uid="{00000000-0005-0000-0000-00001FB30000}"/>
    <cellStyle name="Normal 98 5 3 2 4" xfId="45870" xr:uid="{00000000-0005-0000-0000-000020B30000}"/>
    <cellStyle name="Normal 98 5 3 2 5" xfId="45871" xr:uid="{00000000-0005-0000-0000-000021B30000}"/>
    <cellStyle name="Normal 98 5 3 2 6" xfId="45872" xr:uid="{00000000-0005-0000-0000-000022B30000}"/>
    <cellStyle name="Normal 98 5 3 3" xfId="45873" xr:uid="{00000000-0005-0000-0000-000023B30000}"/>
    <cellStyle name="Normal 98 5 3 4" xfId="45874" xr:uid="{00000000-0005-0000-0000-000024B30000}"/>
    <cellStyle name="Normal 98 5 3 5" xfId="45875" xr:uid="{00000000-0005-0000-0000-000025B30000}"/>
    <cellStyle name="Normal 98 5 3 6" xfId="45876" xr:uid="{00000000-0005-0000-0000-000026B30000}"/>
    <cellStyle name="Normal 98 5 3 7" xfId="45877" xr:uid="{00000000-0005-0000-0000-000027B30000}"/>
    <cellStyle name="Normal 98 5 4" xfId="45878" xr:uid="{00000000-0005-0000-0000-000028B30000}"/>
    <cellStyle name="Normal 98 5 4 2" xfId="45879" xr:uid="{00000000-0005-0000-0000-000029B30000}"/>
    <cellStyle name="Normal 98 5 4 3" xfId="45880" xr:uid="{00000000-0005-0000-0000-00002AB30000}"/>
    <cellStyle name="Normal 98 5 4 4" xfId="45881" xr:uid="{00000000-0005-0000-0000-00002BB30000}"/>
    <cellStyle name="Normal 98 5 4 5" xfId="45882" xr:uid="{00000000-0005-0000-0000-00002CB30000}"/>
    <cellStyle name="Normal 98 5 4 6" xfId="45883" xr:uid="{00000000-0005-0000-0000-00002DB30000}"/>
    <cellStyle name="Normal 98 5 5" xfId="45884" xr:uid="{00000000-0005-0000-0000-00002EB30000}"/>
    <cellStyle name="Normal 98 5 6" xfId="45885" xr:uid="{00000000-0005-0000-0000-00002FB30000}"/>
    <cellStyle name="Normal 98 5 7" xfId="45886" xr:uid="{00000000-0005-0000-0000-000030B30000}"/>
    <cellStyle name="Normal 98 5 8" xfId="45887" xr:uid="{00000000-0005-0000-0000-000031B30000}"/>
    <cellStyle name="Normal 98 5 9" xfId="45888" xr:uid="{00000000-0005-0000-0000-000032B30000}"/>
    <cellStyle name="Normal 98 6" xfId="45889" xr:uid="{00000000-0005-0000-0000-000033B30000}"/>
    <cellStyle name="Normal 98 6 2" xfId="45890" xr:uid="{00000000-0005-0000-0000-000034B30000}"/>
    <cellStyle name="Normal 98 6 2 2" xfId="45891" xr:uid="{00000000-0005-0000-0000-000035B30000}"/>
    <cellStyle name="Normal 98 6 2 2 2" xfId="45892" xr:uid="{00000000-0005-0000-0000-000036B30000}"/>
    <cellStyle name="Normal 98 6 2 2 2 2" xfId="45893" xr:uid="{00000000-0005-0000-0000-000037B30000}"/>
    <cellStyle name="Normal 98 6 2 2 2 3" xfId="45894" xr:uid="{00000000-0005-0000-0000-000038B30000}"/>
    <cellStyle name="Normal 98 6 2 2 2 4" xfId="45895" xr:uid="{00000000-0005-0000-0000-000039B30000}"/>
    <cellStyle name="Normal 98 6 2 2 2 5" xfId="45896" xr:uid="{00000000-0005-0000-0000-00003AB30000}"/>
    <cellStyle name="Normal 98 6 2 2 2 6" xfId="45897" xr:uid="{00000000-0005-0000-0000-00003BB30000}"/>
    <cellStyle name="Normal 98 6 2 2 3" xfId="45898" xr:uid="{00000000-0005-0000-0000-00003CB30000}"/>
    <cellStyle name="Normal 98 6 2 2 4" xfId="45899" xr:uid="{00000000-0005-0000-0000-00003DB30000}"/>
    <cellStyle name="Normal 98 6 2 2 5" xfId="45900" xr:uid="{00000000-0005-0000-0000-00003EB30000}"/>
    <cellStyle name="Normal 98 6 2 2 6" xfId="45901" xr:uid="{00000000-0005-0000-0000-00003FB30000}"/>
    <cellStyle name="Normal 98 6 2 2 7" xfId="45902" xr:uid="{00000000-0005-0000-0000-000040B30000}"/>
    <cellStyle name="Normal 98 6 2 3" xfId="45903" xr:uid="{00000000-0005-0000-0000-000041B30000}"/>
    <cellStyle name="Normal 98 6 2 3 2" xfId="45904" xr:uid="{00000000-0005-0000-0000-000042B30000}"/>
    <cellStyle name="Normal 98 6 2 3 3" xfId="45905" xr:uid="{00000000-0005-0000-0000-000043B30000}"/>
    <cellStyle name="Normal 98 6 2 3 4" xfId="45906" xr:uid="{00000000-0005-0000-0000-000044B30000}"/>
    <cellStyle name="Normal 98 6 2 3 5" xfId="45907" xr:uid="{00000000-0005-0000-0000-000045B30000}"/>
    <cellStyle name="Normal 98 6 2 3 6" xfId="45908" xr:uid="{00000000-0005-0000-0000-000046B30000}"/>
    <cellStyle name="Normal 98 6 2 4" xfId="45909" xr:uid="{00000000-0005-0000-0000-000047B30000}"/>
    <cellStyle name="Normal 98 6 2 5" xfId="45910" xr:uid="{00000000-0005-0000-0000-000048B30000}"/>
    <cellStyle name="Normal 98 6 2 6" xfId="45911" xr:uid="{00000000-0005-0000-0000-000049B30000}"/>
    <cellStyle name="Normal 98 6 2 7" xfId="45912" xr:uid="{00000000-0005-0000-0000-00004AB30000}"/>
    <cellStyle name="Normal 98 6 2 8" xfId="45913" xr:uid="{00000000-0005-0000-0000-00004BB30000}"/>
    <cellStyle name="Normal 98 6 3" xfId="45914" xr:uid="{00000000-0005-0000-0000-00004CB30000}"/>
    <cellStyle name="Normal 98 6 3 2" xfId="45915" xr:uid="{00000000-0005-0000-0000-00004DB30000}"/>
    <cellStyle name="Normal 98 6 3 2 2" xfId="45916" xr:uid="{00000000-0005-0000-0000-00004EB30000}"/>
    <cellStyle name="Normal 98 6 3 2 3" xfId="45917" xr:uid="{00000000-0005-0000-0000-00004FB30000}"/>
    <cellStyle name="Normal 98 6 3 2 4" xfId="45918" xr:uid="{00000000-0005-0000-0000-000050B30000}"/>
    <cellStyle name="Normal 98 6 3 2 5" xfId="45919" xr:uid="{00000000-0005-0000-0000-000051B30000}"/>
    <cellStyle name="Normal 98 6 3 2 6" xfId="45920" xr:uid="{00000000-0005-0000-0000-000052B30000}"/>
    <cellStyle name="Normal 98 6 3 3" xfId="45921" xr:uid="{00000000-0005-0000-0000-000053B30000}"/>
    <cellStyle name="Normal 98 6 3 4" xfId="45922" xr:uid="{00000000-0005-0000-0000-000054B30000}"/>
    <cellStyle name="Normal 98 6 3 5" xfId="45923" xr:uid="{00000000-0005-0000-0000-000055B30000}"/>
    <cellStyle name="Normal 98 6 3 6" xfId="45924" xr:uid="{00000000-0005-0000-0000-000056B30000}"/>
    <cellStyle name="Normal 98 6 3 7" xfId="45925" xr:uid="{00000000-0005-0000-0000-000057B30000}"/>
    <cellStyle name="Normal 98 6 4" xfId="45926" xr:uid="{00000000-0005-0000-0000-000058B30000}"/>
    <cellStyle name="Normal 98 6 4 2" xfId="45927" xr:uid="{00000000-0005-0000-0000-000059B30000}"/>
    <cellStyle name="Normal 98 6 4 3" xfId="45928" xr:uid="{00000000-0005-0000-0000-00005AB30000}"/>
    <cellStyle name="Normal 98 6 4 4" xfId="45929" xr:uid="{00000000-0005-0000-0000-00005BB30000}"/>
    <cellStyle name="Normal 98 6 4 5" xfId="45930" xr:uid="{00000000-0005-0000-0000-00005CB30000}"/>
    <cellStyle name="Normal 98 6 4 6" xfId="45931" xr:uid="{00000000-0005-0000-0000-00005DB30000}"/>
    <cellStyle name="Normal 98 6 5" xfId="45932" xr:uid="{00000000-0005-0000-0000-00005EB30000}"/>
    <cellStyle name="Normal 98 6 6" xfId="45933" xr:uid="{00000000-0005-0000-0000-00005FB30000}"/>
    <cellStyle name="Normal 98 6 7" xfId="45934" xr:uid="{00000000-0005-0000-0000-000060B30000}"/>
    <cellStyle name="Normal 98 6 8" xfId="45935" xr:uid="{00000000-0005-0000-0000-000061B30000}"/>
    <cellStyle name="Normal 98 6 9" xfId="45936" xr:uid="{00000000-0005-0000-0000-000062B30000}"/>
    <cellStyle name="Normal 98 7" xfId="45937" xr:uid="{00000000-0005-0000-0000-000063B30000}"/>
    <cellStyle name="Normal 98 7 2" xfId="45938" xr:uid="{00000000-0005-0000-0000-000064B30000}"/>
    <cellStyle name="Normal 98 7 2 2" xfId="45939" xr:uid="{00000000-0005-0000-0000-000065B30000}"/>
    <cellStyle name="Normal 98 7 2 2 2" xfId="45940" xr:uid="{00000000-0005-0000-0000-000066B30000}"/>
    <cellStyle name="Normal 98 7 2 2 3" xfId="45941" xr:uid="{00000000-0005-0000-0000-000067B30000}"/>
    <cellStyle name="Normal 98 7 2 2 4" xfId="45942" xr:uid="{00000000-0005-0000-0000-000068B30000}"/>
    <cellStyle name="Normal 98 7 2 2 5" xfId="45943" xr:uid="{00000000-0005-0000-0000-000069B30000}"/>
    <cellStyle name="Normal 98 7 2 2 6" xfId="45944" xr:uid="{00000000-0005-0000-0000-00006AB30000}"/>
    <cellStyle name="Normal 98 7 2 3" xfId="45945" xr:uid="{00000000-0005-0000-0000-00006BB30000}"/>
    <cellStyle name="Normal 98 7 2 4" xfId="45946" xr:uid="{00000000-0005-0000-0000-00006CB30000}"/>
    <cellStyle name="Normal 98 7 2 5" xfId="45947" xr:uid="{00000000-0005-0000-0000-00006DB30000}"/>
    <cellStyle name="Normal 98 7 2 6" xfId="45948" xr:uid="{00000000-0005-0000-0000-00006EB30000}"/>
    <cellStyle name="Normal 98 7 2 7" xfId="45949" xr:uid="{00000000-0005-0000-0000-00006FB30000}"/>
    <cellStyle name="Normal 98 7 3" xfId="45950" xr:uid="{00000000-0005-0000-0000-000070B30000}"/>
    <cellStyle name="Normal 98 7 3 2" xfId="45951" xr:uid="{00000000-0005-0000-0000-000071B30000}"/>
    <cellStyle name="Normal 98 7 3 3" xfId="45952" xr:uid="{00000000-0005-0000-0000-000072B30000}"/>
    <cellStyle name="Normal 98 7 3 4" xfId="45953" xr:uid="{00000000-0005-0000-0000-000073B30000}"/>
    <cellStyle name="Normal 98 7 3 5" xfId="45954" xr:uid="{00000000-0005-0000-0000-000074B30000}"/>
    <cellStyle name="Normal 98 7 3 6" xfId="45955" xr:uid="{00000000-0005-0000-0000-000075B30000}"/>
    <cellStyle name="Normal 98 7 4" xfId="45956" xr:uid="{00000000-0005-0000-0000-000076B30000}"/>
    <cellStyle name="Normal 98 7 5" xfId="45957" xr:uid="{00000000-0005-0000-0000-000077B30000}"/>
    <cellStyle name="Normal 98 7 6" xfId="45958" xr:uid="{00000000-0005-0000-0000-000078B30000}"/>
    <cellStyle name="Normal 98 7 7" xfId="45959" xr:uid="{00000000-0005-0000-0000-000079B30000}"/>
    <cellStyle name="Normal 98 7 8" xfId="45960" xr:uid="{00000000-0005-0000-0000-00007AB30000}"/>
    <cellStyle name="Normal 98 8" xfId="45961" xr:uid="{00000000-0005-0000-0000-00007BB30000}"/>
    <cellStyle name="Normal 98 8 2" xfId="45962" xr:uid="{00000000-0005-0000-0000-00007CB30000}"/>
    <cellStyle name="Normal 98 8 2 2" xfId="45963" xr:uid="{00000000-0005-0000-0000-00007DB30000}"/>
    <cellStyle name="Normal 98 8 2 3" xfId="45964" xr:uid="{00000000-0005-0000-0000-00007EB30000}"/>
    <cellStyle name="Normal 98 8 2 4" xfId="45965" xr:uid="{00000000-0005-0000-0000-00007FB30000}"/>
    <cellStyle name="Normal 98 8 2 5" xfId="45966" xr:uid="{00000000-0005-0000-0000-000080B30000}"/>
    <cellStyle name="Normal 98 8 2 6" xfId="45967" xr:uid="{00000000-0005-0000-0000-000081B30000}"/>
    <cellStyle name="Normal 98 8 3" xfId="45968" xr:uid="{00000000-0005-0000-0000-000082B30000}"/>
    <cellStyle name="Normal 98 8 4" xfId="45969" xr:uid="{00000000-0005-0000-0000-000083B30000}"/>
    <cellStyle name="Normal 98 8 5" xfId="45970" xr:uid="{00000000-0005-0000-0000-000084B30000}"/>
    <cellStyle name="Normal 98 8 6" xfId="45971" xr:uid="{00000000-0005-0000-0000-000085B30000}"/>
    <cellStyle name="Normal 98 8 7" xfId="45972" xr:uid="{00000000-0005-0000-0000-000086B30000}"/>
    <cellStyle name="Normal 98 9" xfId="45973" xr:uid="{00000000-0005-0000-0000-000087B30000}"/>
    <cellStyle name="Normal 98 9 2" xfId="45974" xr:uid="{00000000-0005-0000-0000-000088B30000}"/>
    <cellStyle name="Normal 98 9 3" xfId="45975" xr:uid="{00000000-0005-0000-0000-000089B30000}"/>
    <cellStyle name="Normal 98 9 4" xfId="45976" xr:uid="{00000000-0005-0000-0000-00008AB30000}"/>
    <cellStyle name="Normal 98 9 5" xfId="45977" xr:uid="{00000000-0005-0000-0000-00008BB30000}"/>
    <cellStyle name="Normal 98 9 6" xfId="45978" xr:uid="{00000000-0005-0000-0000-00008CB30000}"/>
    <cellStyle name="Normal 99" xfId="45979" xr:uid="{00000000-0005-0000-0000-00008DB30000}"/>
    <cellStyle name="Normal 99 10" xfId="45980" xr:uid="{00000000-0005-0000-0000-00008EB30000}"/>
    <cellStyle name="Normal 99 11" xfId="45981" xr:uid="{00000000-0005-0000-0000-00008FB30000}"/>
    <cellStyle name="Normal 99 2" xfId="45982" xr:uid="{00000000-0005-0000-0000-000090B30000}"/>
    <cellStyle name="Normal 99 2 2" xfId="45983" xr:uid="{00000000-0005-0000-0000-000091B30000}"/>
    <cellStyle name="Normal 99 2 2 2" xfId="45984" xr:uid="{00000000-0005-0000-0000-000092B30000}"/>
    <cellStyle name="Normal 99 2 2 2 2" xfId="45985" xr:uid="{00000000-0005-0000-0000-000093B30000}"/>
    <cellStyle name="Normal 99 2 2 2 2 2" xfId="45986" xr:uid="{00000000-0005-0000-0000-000094B30000}"/>
    <cellStyle name="Normal 99 2 2 2 2 3" xfId="45987" xr:uid="{00000000-0005-0000-0000-000095B30000}"/>
    <cellStyle name="Normal 99 2 2 2 2 4" xfId="45988" xr:uid="{00000000-0005-0000-0000-000096B30000}"/>
    <cellStyle name="Normal 99 2 2 2 2 5" xfId="45989" xr:uid="{00000000-0005-0000-0000-000097B30000}"/>
    <cellStyle name="Normal 99 2 2 2 2 6" xfId="45990" xr:uid="{00000000-0005-0000-0000-000098B30000}"/>
    <cellStyle name="Normal 99 2 2 2 3" xfId="45991" xr:uid="{00000000-0005-0000-0000-000099B30000}"/>
    <cellStyle name="Normal 99 2 2 2 4" xfId="45992" xr:uid="{00000000-0005-0000-0000-00009AB30000}"/>
    <cellStyle name="Normal 99 2 2 2 5" xfId="45993" xr:uid="{00000000-0005-0000-0000-00009BB30000}"/>
    <cellStyle name="Normal 99 2 2 2 6" xfId="45994" xr:uid="{00000000-0005-0000-0000-00009CB30000}"/>
    <cellStyle name="Normal 99 2 2 2 7" xfId="45995" xr:uid="{00000000-0005-0000-0000-00009DB30000}"/>
    <cellStyle name="Normal 99 2 2 3" xfId="45996" xr:uid="{00000000-0005-0000-0000-00009EB30000}"/>
    <cellStyle name="Normal 99 2 2 3 2" xfId="45997" xr:uid="{00000000-0005-0000-0000-00009FB30000}"/>
    <cellStyle name="Normal 99 2 2 3 3" xfId="45998" xr:uid="{00000000-0005-0000-0000-0000A0B30000}"/>
    <cellStyle name="Normal 99 2 2 3 4" xfId="45999" xr:uid="{00000000-0005-0000-0000-0000A1B30000}"/>
    <cellStyle name="Normal 99 2 2 3 5" xfId="46000" xr:uid="{00000000-0005-0000-0000-0000A2B30000}"/>
    <cellStyle name="Normal 99 2 2 3 6" xfId="46001" xr:uid="{00000000-0005-0000-0000-0000A3B30000}"/>
    <cellStyle name="Normal 99 2 2 4" xfId="46002" xr:uid="{00000000-0005-0000-0000-0000A4B30000}"/>
    <cellStyle name="Normal 99 2 2 5" xfId="46003" xr:uid="{00000000-0005-0000-0000-0000A5B30000}"/>
    <cellStyle name="Normal 99 2 2 6" xfId="46004" xr:uid="{00000000-0005-0000-0000-0000A6B30000}"/>
    <cellStyle name="Normal 99 2 2 7" xfId="46005" xr:uid="{00000000-0005-0000-0000-0000A7B30000}"/>
    <cellStyle name="Normal 99 2 2 8" xfId="46006" xr:uid="{00000000-0005-0000-0000-0000A8B30000}"/>
    <cellStyle name="Normal 99 2 3" xfId="46007" xr:uid="{00000000-0005-0000-0000-0000A9B30000}"/>
    <cellStyle name="Normal 99 2 3 2" xfId="46008" xr:uid="{00000000-0005-0000-0000-0000AAB30000}"/>
    <cellStyle name="Normal 99 2 3 2 2" xfId="46009" xr:uid="{00000000-0005-0000-0000-0000ABB30000}"/>
    <cellStyle name="Normal 99 2 3 2 3" xfId="46010" xr:uid="{00000000-0005-0000-0000-0000ACB30000}"/>
    <cellStyle name="Normal 99 2 3 2 4" xfId="46011" xr:uid="{00000000-0005-0000-0000-0000ADB30000}"/>
    <cellStyle name="Normal 99 2 3 2 5" xfId="46012" xr:uid="{00000000-0005-0000-0000-0000AEB30000}"/>
    <cellStyle name="Normal 99 2 3 2 6" xfId="46013" xr:uid="{00000000-0005-0000-0000-0000AFB30000}"/>
    <cellStyle name="Normal 99 2 3 3" xfId="46014" xr:uid="{00000000-0005-0000-0000-0000B0B30000}"/>
    <cellStyle name="Normal 99 2 3 4" xfId="46015" xr:uid="{00000000-0005-0000-0000-0000B1B30000}"/>
    <cellStyle name="Normal 99 2 3 5" xfId="46016" xr:uid="{00000000-0005-0000-0000-0000B2B30000}"/>
    <cellStyle name="Normal 99 2 3 6" xfId="46017" xr:uid="{00000000-0005-0000-0000-0000B3B30000}"/>
    <cellStyle name="Normal 99 2 3 7" xfId="46018" xr:uid="{00000000-0005-0000-0000-0000B4B30000}"/>
    <cellStyle name="Normal 99 2 4" xfId="46019" xr:uid="{00000000-0005-0000-0000-0000B5B30000}"/>
    <cellStyle name="Normal 99 2 4 2" xfId="46020" xr:uid="{00000000-0005-0000-0000-0000B6B30000}"/>
    <cellStyle name="Normal 99 2 4 3" xfId="46021" xr:uid="{00000000-0005-0000-0000-0000B7B30000}"/>
    <cellStyle name="Normal 99 2 4 4" xfId="46022" xr:uid="{00000000-0005-0000-0000-0000B8B30000}"/>
    <cellStyle name="Normal 99 2 4 5" xfId="46023" xr:uid="{00000000-0005-0000-0000-0000B9B30000}"/>
    <cellStyle name="Normal 99 2 4 6" xfId="46024" xr:uid="{00000000-0005-0000-0000-0000BAB30000}"/>
    <cellStyle name="Normal 99 2 5" xfId="46025" xr:uid="{00000000-0005-0000-0000-0000BBB30000}"/>
    <cellStyle name="Normal 99 2 6" xfId="46026" xr:uid="{00000000-0005-0000-0000-0000BCB30000}"/>
    <cellStyle name="Normal 99 2 7" xfId="46027" xr:uid="{00000000-0005-0000-0000-0000BDB30000}"/>
    <cellStyle name="Normal 99 2 8" xfId="46028" xr:uid="{00000000-0005-0000-0000-0000BEB30000}"/>
    <cellStyle name="Normal 99 2 9" xfId="46029" xr:uid="{00000000-0005-0000-0000-0000BFB30000}"/>
    <cellStyle name="Normal 99 3" xfId="46030" xr:uid="{00000000-0005-0000-0000-0000C0B30000}"/>
    <cellStyle name="Normal 99 3 2" xfId="46031" xr:uid="{00000000-0005-0000-0000-0000C1B30000}"/>
    <cellStyle name="Normal 99 3 2 2" xfId="46032" xr:uid="{00000000-0005-0000-0000-0000C2B30000}"/>
    <cellStyle name="Normal 99 3 2 2 2" xfId="46033" xr:uid="{00000000-0005-0000-0000-0000C3B30000}"/>
    <cellStyle name="Normal 99 3 2 2 2 2" xfId="46034" xr:uid="{00000000-0005-0000-0000-0000C4B30000}"/>
    <cellStyle name="Normal 99 3 2 2 2 3" xfId="46035" xr:uid="{00000000-0005-0000-0000-0000C5B30000}"/>
    <cellStyle name="Normal 99 3 2 2 2 4" xfId="46036" xr:uid="{00000000-0005-0000-0000-0000C6B30000}"/>
    <cellStyle name="Normal 99 3 2 2 2 5" xfId="46037" xr:uid="{00000000-0005-0000-0000-0000C7B30000}"/>
    <cellStyle name="Normal 99 3 2 2 2 6" xfId="46038" xr:uid="{00000000-0005-0000-0000-0000C8B30000}"/>
    <cellStyle name="Normal 99 3 2 2 3" xfId="46039" xr:uid="{00000000-0005-0000-0000-0000C9B30000}"/>
    <cellStyle name="Normal 99 3 2 2 4" xfId="46040" xr:uid="{00000000-0005-0000-0000-0000CAB30000}"/>
    <cellStyle name="Normal 99 3 2 2 5" xfId="46041" xr:uid="{00000000-0005-0000-0000-0000CBB30000}"/>
    <cellStyle name="Normal 99 3 2 2 6" xfId="46042" xr:uid="{00000000-0005-0000-0000-0000CCB30000}"/>
    <cellStyle name="Normal 99 3 2 2 7" xfId="46043" xr:uid="{00000000-0005-0000-0000-0000CDB30000}"/>
    <cellStyle name="Normal 99 3 2 3" xfId="46044" xr:uid="{00000000-0005-0000-0000-0000CEB30000}"/>
    <cellStyle name="Normal 99 3 2 3 2" xfId="46045" xr:uid="{00000000-0005-0000-0000-0000CFB30000}"/>
    <cellStyle name="Normal 99 3 2 3 3" xfId="46046" xr:uid="{00000000-0005-0000-0000-0000D0B30000}"/>
    <cellStyle name="Normal 99 3 2 3 4" xfId="46047" xr:uid="{00000000-0005-0000-0000-0000D1B30000}"/>
    <cellStyle name="Normal 99 3 2 3 5" xfId="46048" xr:uid="{00000000-0005-0000-0000-0000D2B30000}"/>
    <cellStyle name="Normal 99 3 2 3 6" xfId="46049" xr:uid="{00000000-0005-0000-0000-0000D3B30000}"/>
    <cellStyle name="Normal 99 3 2 4" xfId="46050" xr:uid="{00000000-0005-0000-0000-0000D4B30000}"/>
    <cellStyle name="Normal 99 3 2 5" xfId="46051" xr:uid="{00000000-0005-0000-0000-0000D5B30000}"/>
    <cellStyle name="Normal 99 3 2 6" xfId="46052" xr:uid="{00000000-0005-0000-0000-0000D6B30000}"/>
    <cellStyle name="Normal 99 3 2 7" xfId="46053" xr:uid="{00000000-0005-0000-0000-0000D7B30000}"/>
    <cellStyle name="Normal 99 3 2 8" xfId="46054" xr:uid="{00000000-0005-0000-0000-0000D8B30000}"/>
    <cellStyle name="Normal 99 3 3" xfId="46055" xr:uid="{00000000-0005-0000-0000-0000D9B30000}"/>
    <cellStyle name="Normal 99 3 3 2" xfId="46056" xr:uid="{00000000-0005-0000-0000-0000DAB30000}"/>
    <cellStyle name="Normal 99 3 3 2 2" xfId="46057" xr:uid="{00000000-0005-0000-0000-0000DBB30000}"/>
    <cellStyle name="Normal 99 3 3 2 3" xfId="46058" xr:uid="{00000000-0005-0000-0000-0000DCB30000}"/>
    <cellStyle name="Normal 99 3 3 2 4" xfId="46059" xr:uid="{00000000-0005-0000-0000-0000DDB30000}"/>
    <cellStyle name="Normal 99 3 3 2 5" xfId="46060" xr:uid="{00000000-0005-0000-0000-0000DEB30000}"/>
    <cellStyle name="Normal 99 3 3 2 6" xfId="46061" xr:uid="{00000000-0005-0000-0000-0000DFB30000}"/>
    <cellStyle name="Normal 99 3 3 3" xfId="46062" xr:uid="{00000000-0005-0000-0000-0000E0B30000}"/>
    <cellStyle name="Normal 99 3 3 4" xfId="46063" xr:uid="{00000000-0005-0000-0000-0000E1B30000}"/>
    <cellStyle name="Normal 99 3 3 5" xfId="46064" xr:uid="{00000000-0005-0000-0000-0000E2B30000}"/>
    <cellStyle name="Normal 99 3 3 6" xfId="46065" xr:uid="{00000000-0005-0000-0000-0000E3B30000}"/>
    <cellStyle name="Normal 99 3 3 7" xfId="46066" xr:uid="{00000000-0005-0000-0000-0000E4B30000}"/>
    <cellStyle name="Normal 99 3 4" xfId="46067" xr:uid="{00000000-0005-0000-0000-0000E5B30000}"/>
    <cellStyle name="Normal 99 3 4 2" xfId="46068" xr:uid="{00000000-0005-0000-0000-0000E6B30000}"/>
    <cellStyle name="Normal 99 3 4 3" xfId="46069" xr:uid="{00000000-0005-0000-0000-0000E7B30000}"/>
    <cellStyle name="Normal 99 3 4 4" xfId="46070" xr:uid="{00000000-0005-0000-0000-0000E8B30000}"/>
    <cellStyle name="Normal 99 3 4 5" xfId="46071" xr:uid="{00000000-0005-0000-0000-0000E9B30000}"/>
    <cellStyle name="Normal 99 3 4 6" xfId="46072" xr:uid="{00000000-0005-0000-0000-0000EAB30000}"/>
    <cellStyle name="Normal 99 3 5" xfId="46073" xr:uid="{00000000-0005-0000-0000-0000EBB30000}"/>
    <cellStyle name="Normal 99 3 6" xfId="46074" xr:uid="{00000000-0005-0000-0000-0000ECB30000}"/>
    <cellStyle name="Normal 99 3 7" xfId="46075" xr:uid="{00000000-0005-0000-0000-0000EDB30000}"/>
    <cellStyle name="Normal 99 3 8" xfId="46076" xr:uid="{00000000-0005-0000-0000-0000EEB30000}"/>
    <cellStyle name="Normal 99 3 9" xfId="46077" xr:uid="{00000000-0005-0000-0000-0000EFB30000}"/>
    <cellStyle name="Normal 99 4" xfId="46078" xr:uid="{00000000-0005-0000-0000-0000F0B30000}"/>
    <cellStyle name="Normal 99 4 2" xfId="46079" xr:uid="{00000000-0005-0000-0000-0000F1B30000}"/>
    <cellStyle name="Normal 99 4 2 2" xfId="46080" xr:uid="{00000000-0005-0000-0000-0000F2B30000}"/>
    <cellStyle name="Normal 99 4 2 2 2" xfId="46081" xr:uid="{00000000-0005-0000-0000-0000F3B30000}"/>
    <cellStyle name="Normal 99 4 2 2 3" xfId="46082" xr:uid="{00000000-0005-0000-0000-0000F4B30000}"/>
    <cellStyle name="Normal 99 4 2 2 4" xfId="46083" xr:uid="{00000000-0005-0000-0000-0000F5B30000}"/>
    <cellStyle name="Normal 99 4 2 2 5" xfId="46084" xr:uid="{00000000-0005-0000-0000-0000F6B30000}"/>
    <cellStyle name="Normal 99 4 2 2 6" xfId="46085" xr:uid="{00000000-0005-0000-0000-0000F7B30000}"/>
    <cellStyle name="Normal 99 4 2 3" xfId="46086" xr:uid="{00000000-0005-0000-0000-0000F8B30000}"/>
    <cellStyle name="Normal 99 4 2 4" xfId="46087" xr:uid="{00000000-0005-0000-0000-0000F9B30000}"/>
    <cellStyle name="Normal 99 4 2 5" xfId="46088" xr:uid="{00000000-0005-0000-0000-0000FAB30000}"/>
    <cellStyle name="Normal 99 4 2 6" xfId="46089" xr:uid="{00000000-0005-0000-0000-0000FBB30000}"/>
    <cellStyle name="Normal 99 4 2 7" xfId="46090" xr:uid="{00000000-0005-0000-0000-0000FCB30000}"/>
    <cellStyle name="Normal 99 4 3" xfId="46091" xr:uid="{00000000-0005-0000-0000-0000FDB30000}"/>
    <cellStyle name="Normal 99 4 3 2" xfId="46092" xr:uid="{00000000-0005-0000-0000-0000FEB30000}"/>
    <cellStyle name="Normal 99 4 3 3" xfId="46093" xr:uid="{00000000-0005-0000-0000-0000FFB30000}"/>
    <cellStyle name="Normal 99 4 3 4" xfId="46094" xr:uid="{00000000-0005-0000-0000-000000B40000}"/>
    <cellStyle name="Normal 99 4 3 5" xfId="46095" xr:uid="{00000000-0005-0000-0000-000001B40000}"/>
    <cellStyle name="Normal 99 4 3 6" xfId="46096" xr:uid="{00000000-0005-0000-0000-000002B40000}"/>
    <cellStyle name="Normal 99 4 4" xfId="46097" xr:uid="{00000000-0005-0000-0000-000003B40000}"/>
    <cellStyle name="Normal 99 4 5" xfId="46098" xr:uid="{00000000-0005-0000-0000-000004B40000}"/>
    <cellStyle name="Normal 99 4 6" xfId="46099" xr:uid="{00000000-0005-0000-0000-000005B40000}"/>
    <cellStyle name="Normal 99 4 7" xfId="46100" xr:uid="{00000000-0005-0000-0000-000006B40000}"/>
    <cellStyle name="Normal 99 4 8" xfId="46101" xr:uid="{00000000-0005-0000-0000-000007B40000}"/>
    <cellStyle name="Normal 99 5" xfId="46102" xr:uid="{00000000-0005-0000-0000-000008B40000}"/>
    <cellStyle name="Normal 99 5 2" xfId="46103" xr:uid="{00000000-0005-0000-0000-000009B40000}"/>
    <cellStyle name="Normal 99 5 2 2" xfId="46104" xr:uid="{00000000-0005-0000-0000-00000AB40000}"/>
    <cellStyle name="Normal 99 5 2 3" xfId="46105" xr:uid="{00000000-0005-0000-0000-00000BB40000}"/>
    <cellStyle name="Normal 99 5 2 4" xfId="46106" xr:uid="{00000000-0005-0000-0000-00000CB40000}"/>
    <cellStyle name="Normal 99 5 2 5" xfId="46107" xr:uid="{00000000-0005-0000-0000-00000DB40000}"/>
    <cellStyle name="Normal 99 5 2 6" xfId="46108" xr:uid="{00000000-0005-0000-0000-00000EB40000}"/>
    <cellStyle name="Normal 99 5 3" xfId="46109" xr:uid="{00000000-0005-0000-0000-00000FB40000}"/>
    <cellStyle name="Normal 99 5 4" xfId="46110" xr:uid="{00000000-0005-0000-0000-000010B40000}"/>
    <cellStyle name="Normal 99 5 5" xfId="46111" xr:uid="{00000000-0005-0000-0000-000011B40000}"/>
    <cellStyle name="Normal 99 5 6" xfId="46112" xr:uid="{00000000-0005-0000-0000-000012B40000}"/>
    <cellStyle name="Normal 99 5 7" xfId="46113" xr:uid="{00000000-0005-0000-0000-000013B40000}"/>
    <cellStyle name="Normal 99 6" xfId="46114" xr:uid="{00000000-0005-0000-0000-000014B40000}"/>
    <cellStyle name="Normal 99 6 2" xfId="46115" xr:uid="{00000000-0005-0000-0000-000015B40000}"/>
    <cellStyle name="Normal 99 6 3" xfId="46116" xr:uid="{00000000-0005-0000-0000-000016B40000}"/>
    <cellStyle name="Normal 99 6 4" xfId="46117" xr:uid="{00000000-0005-0000-0000-000017B40000}"/>
    <cellStyle name="Normal 99 6 5" xfId="46118" xr:uid="{00000000-0005-0000-0000-000018B40000}"/>
    <cellStyle name="Normal 99 6 6" xfId="46119" xr:uid="{00000000-0005-0000-0000-000019B40000}"/>
    <cellStyle name="Normal 99 7" xfId="46120" xr:uid="{00000000-0005-0000-0000-00001AB40000}"/>
    <cellStyle name="Normal 99 8" xfId="46121" xr:uid="{00000000-0005-0000-0000-00001BB40000}"/>
    <cellStyle name="Normal 99 9" xfId="46122" xr:uid="{00000000-0005-0000-0000-00001CB40000}"/>
    <cellStyle name="Note" xfId="46" builtinId="10" customBuiltin="1"/>
    <cellStyle name="Note 10" xfId="46123" xr:uid="{00000000-0005-0000-0000-00001EB40000}"/>
    <cellStyle name="Note 10 10" xfId="46124" xr:uid="{00000000-0005-0000-0000-00001FB40000}"/>
    <cellStyle name="Note 10 11" xfId="46125" xr:uid="{00000000-0005-0000-0000-000020B40000}"/>
    <cellStyle name="Note 10 12" xfId="46126" xr:uid="{00000000-0005-0000-0000-000021B40000}"/>
    <cellStyle name="Note 10 13" xfId="46127" xr:uid="{00000000-0005-0000-0000-000022B40000}"/>
    <cellStyle name="Note 10 2" xfId="46128" xr:uid="{00000000-0005-0000-0000-000023B40000}"/>
    <cellStyle name="Note 10 2 10" xfId="46129" xr:uid="{00000000-0005-0000-0000-000024B40000}"/>
    <cellStyle name="Note 10 2 11" xfId="46130" xr:uid="{00000000-0005-0000-0000-000025B40000}"/>
    <cellStyle name="Note 10 2 12" xfId="46131" xr:uid="{00000000-0005-0000-0000-000026B40000}"/>
    <cellStyle name="Note 10 2 2" xfId="46132" xr:uid="{00000000-0005-0000-0000-000027B40000}"/>
    <cellStyle name="Note 10 2 2 10" xfId="46133" xr:uid="{00000000-0005-0000-0000-000028B40000}"/>
    <cellStyle name="Note 10 2 2 11" xfId="46134" xr:uid="{00000000-0005-0000-0000-000029B40000}"/>
    <cellStyle name="Note 10 2 2 2" xfId="46135" xr:uid="{00000000-0005-0000-0000-00002AB40000}"/>
    <cellStyle name="Note 10 2 2 2 10" xfId="46136" xr:uid="{00000000-0005-0000-0000-00002BB40000}"/>
    <cellStyle name="Note 10 2 2 2 11" xfId="46137" xr:uid="{00000000-0005-0000-0000-00002CB40000}"/>
    <cellStyle name="Note 10 2 2 2 2" xfId="46138" xr:uid="{00000000-0005-0000-0000-00002DB40000}"/>
    <cellStyle name="Note 10 2 2 2 3" xfId="46139" xr:uid="{00000000-0005-0000-0000-00002EB40000}"/>
    <cellStyle name="Note 10 2 2 2 4" xfId="46140" xr:uid="{00000000-0005-0000-0000-00002FB40000}"/>
    <cellStyle name="Note 10 2 2 2 5" xfId="46141" xr:uid="{00000000-0005-0000-0000-000030B40000}"/>
    <cellStyle name="Note 10 2 2 2 6" xfId="46142" xr:uid="{00000000-0005-0000-0000-000031B40000}"/>
    <cellStyle name="Note 10 2 2 2 7" xfId="46143" xr:uid="{00000000-0005-0000-0000-000032B40000}"/>
    <cellStyle name="Note 10 2 2 2 8" xfId="46144" xr:uid="{00000000-0005-0000-0000-000033B40000}"/>
    <cellStyle name="Note 10 2 2 2 9" xfId="46145" xr:uid="{00000000-0005-0000-0000-000034B40000}"/>
    <cellStyle name="Note 10 2 2 3" xfId="46146" xr:uid="{00000000-0005-0000-0000-000035B40000}"/>
    <cellStyle name="Note 10 2 2 4" xfId="46147" xr:uid="{00000000-0005-0000-0000-000036B40000}"/>
    <cellStyle name="Note 10 2 2 5" xfId="46148" xr:uid="{00000000-0005-0000-0000-000037B40000}"/>
    <cellStyle name="Note 10 2 2 6" xfId="46149" xr:uid="{00000000-0005-0000-0000-000038B40000}"/>
    <cellStyle name="Note 10 2 2 7" xfId="46150" xr:uid="{00000000-0005-0000-0000-000039B40000}"/>
    <cellStyle name="Note 10 2 2 8" xfId="46151" xr:uid="{00000000-0005-0000-0000-00003AB40000}"/>
    <cellStyle name="Note 10 2 2 9" xfId="46152" xr:uid="{00000000-0005-0000-0000-00003BB40000}"/>
    <cellStyle name="Note 10 2 3" xfId="46153" xr:uid="{00000000-0005-0000-0000-00003CB40000}"/>
    <cellStyle name="Note 10 2 3 10" xfId="46154" xr:uid="{00000000-0005-0000-0000-00003DB40000}"/>
    <cellStyle name="Note 10 2 3 11" xfId="46155" xr:uid="{00000000-0005-0000-0000-00003EB40000}"/>
    <cellStyle name="Note 10 2 3 2" xfId="46156" xr:uid="{00000000-0005-0000-0000-00003FB40000}"/>
    <cellStyle name="Note 10 2 3 3" xfId="46157" xr:uid="{00000000-0005-0000-0000-000040B40000}"/>
    <cellStyle name="Note 10 2 3 4" xfId="46158" xr:uid="{00000000-0005-0000-0000-000041B40000}"/>
    <cellStyle name="Note 10 2 3 5" xfId="46159" xr:uid="{00000000-0005-0000-0000-000042B40000}"/>
    <cellStyle name="Note 10 2 3 6" xfId="46160" xr:uid="{00000000-0005-0000-0000-000043B40000}"/>
    <cellStyle name="Note 10 2 3 7" xfId="46161" xr:uid="{00000000-0005-0000-0000-000044B40000}"/>
    <cellStyle name="Note 10 2 3 8" xfId="46162" xr:uid="{00000000-0005-0000-0000-000045B40000}"/>
    <cellStyle name="Note 10 2 3 9" xfId="46163" xr:uid="{00000000-0005-0000-0000-000046B40000}"/>
    <cellStyle name="Note 10 2 4" xfId="46164" xr:uid="{00000000-0005-0000-0000-000047B40000}"/>
    <cellStyle name="Note 10 2 5" xfId="46165" xr:uid="{00000000-0005-0000-0000-000048B40000}"/>
    <cellStyle name="Note 10 2 6" xfId="46166" xr:uid="{00000000-0005-0000-0000-000049B40000}"/>
    <cellStyle name="Note 10 2 7" xfId="46167" xr:uid="{00000000-0005-0000-0000-00004AB40000}"/>
    <cellStyle name="Note 10 2 8" xfId="46168" xr:uid="{00000000-0005-0000-0000-00004BB40000}"/>
    <cellStyle name="Note 10 2 9" xfId="46169" xr:uid="{00000000-0005-0000-0000-00004CB40000}"/>
    <cellStyle name="Note 10 3" xfId="46170" xr:uid="{00000000-0005-0000-0000-00004DB40000}"/>
    <cellStyle name="Note 10 3 10" xfId="46171" xr:uid="{00000000-0005-0000-0000-00004EB40000}"/>
    <cellStyle name="Note 10 3 11" xfId="46172" xr:uid="{00000000-0005-0000-0000-00004FB40000}"/>
    <cellStyle name="Note 10 3 2" xfId="46173" xr:uid="{00000000-0005-0000-0000-000050B40000}"/>
    <cellStyle name="Note 10 3 2 10" xfId="46174" xr:uid="{00000000-0005-0000-0000-000051B40000}"/>
    <cellStyle name="Note 10 3 2 11" xfId="46175" xr:uid="{00000000-0005-0000-0000-000052B40000}"/>
    <cellStyle name="Note 10 3 2 2" xfId="46176" xr:uid="{00000000-0005-0000-0000-000053B40000}"/>
    <cellStyle name="Note 10 3 2 3" xfId="46177" xr:uid="{00000000-0005-0000-0000-000054B40000}"/>
    <cellStyle name="Note 10 3 2 4" xfId="46178" xr:uid="{00000000-0005-0000-0000-000055B40000}"/>
    <cellStyle name="Note 10 3 2 5" xfId="46179" xr:uid="{00000000-0005-0000-0000-000056B40000}"/>
    <cellStyle name="Note 10 3 2 6" xfId="46180" xr:uid="{00000000-0005-0000-0000-000057B40000}"/>
    <cellStyle name="Note 10 3 2 7" xfId="46181" xr:uid="{00000000-0005-0000-0000-000058B40000}"/>
    <cellStyle name="Note 10 3 2 8" xfId="46182" xr:uid="{00000000-0005-0000-0000-000059B40000}"/>
    <cellStyle name="Note 10 3 2 9" xfId="46183" xr:uid="{00000000-0005-0000-0000-00005AB40000}"/>
    <cellStyle name="Note 10 3 3" xfId="46184" xr:uid="{00000000-0005-0000-0000-00005BB40000}"/>
    <cellStyle name="Note 10 3 4" xfId="46185" xr:uid="{00000000-0005-0000-0000-00005CB40000}"/>
    <cellStyle name="Note 10 3 5" xfId="46186" xr:uid="{00000000-0005-0000-0000-00005DB40000}"/>
    <cellStyle name="Note 10 3 6" xfId="46187" xr:uid="{00000000-0005-0000-0000-00005EB40000}"/>
    <cellStyle name="Note 10 3 7" xfId="46188" xr:uid="{00000000-0005-0000-0000-00005FB40000}"/>
    <cellStyle name="Note 10 3 8" xfId="46189" xr:uid="{00000000-0005-0000-0000-000060B40000}"/>
    <cellStyle name="Note 10 3 9" xfId="46190" xr:uid="{00000000-0005-0000-0000-000061B40000}"/>
    <cellStyle name="Note 10 4" xfId="46191" xr:uid="{00000000-0005-0000-0000-000062B40000}"/>
    <cellStyle name="Note 10 4 10" xfId="46192" xr:uid="{00000000-0005-0000-0000-000063B40000}"/>
    <cellStyle name="Note 10 4 11" xfId="46193" xr:uid="{00000000-0005-0000-0000-000064B40000}"/>
    <cellStyle name="Note 10 4 2" xfId="46194" xr:uid="{00000000-0005-0000-0000-000065B40000}"/>
    <cellStyle name="Note 10 4 3" xfId="46195" xr:uid="{00000000-0005-0000-0000-000066B40000}"/>
    <cellStyle name="Note 10 4 4" xfId="46196" xr:uid="{00000000-0005-0000-0000-000067B40000}"/>
    <cellStyle name="Note 10 4 5" xfId="46197" xr:uid="{00000000-0005-0000-0000-000068B40000}"/>
    <cellStyle name="Note 10 4 6" xfId="46198" xr:uid="{00000000-0005-0000-0000-000069B40000}"/>
    <cellStyle name="Note 10 4 7" xfId="46199" xr:uid="{00000000-0005-0000-0000-00006AB40000}"/>
    <cellStyle name="Note 10 4 8" xfId="46200" xr:uid="{00000000-0005-0000-0000-00006BB40000}"/>
    <cellStyle name="Note 10 4 9" xfId="46201" xr:uid="{00000000-0005-0000-0000-00006CB40000}"/>
    <cellStyle name="Note 10 5" xfId="46202" xr:uid="{00000000-0005-0000-0000-00006DB40000}"/>
    <cellStyle name="Note 10 6" xfId="46203" xr:uid="{00000000-0005-0000-0000-00006EB40000}"/>
    <cellStyle name="Note 10 7" xfId="46204" xr:uid="{00000000-0005-0000-0000-00006FB40000}"/>
    <cellStyle name="Note 10 8" xfId="46205" xr:uid="{00000000-0005-0000-0000-000070B40000}"/>
    <cellStyle name="Note 10 9" xfId="46206" xr:uid="{00000000-0005-0000-0000-000071B40000}"/>
    <cellStyle name="Note 11" xfId="46207" xr:uid="{00000000-0005-0000-0000-000072B40000}"/>
    <cellStyle name="Note 11 10" xfId="46208" xr:uid="{00000000-0005-0000-0000-000073B40000}"/>
    <cellStyle name="Note 11 11" xfId="46209" xr:uid="{00000000-0005-0000-0000-000074B40000}"/>
    <cellStyle name="Note 11 12" xfId="46210" xr:uid="{00000000-0005-0000-0000-000075B40000}"/>
    <cellStyle name="Note 11 13" xfId="46211" xr:uid="{00000000-0005-0000-0000-000076B40000}"/>
    <cellStyle name="Note 11 2" xfId="46212" xr:uid="{00000000-0005-0000-0000-000077B40000}"/>
    <cellStyle name="Note 11 2 10" xfId="46213" xr:uid="{00000000-0005-0000-0000-000078B40000}"/>
    <cellStyle name="Note 11 2 11" xfId="46214" xr:uid="{00000000-0005-0000-0000-000079B40000}"/>
    <cellStyle name="Note 11 2 12" xfId="46215" xr:uid="{00000000-0005-0000-0000-00007AB40000}"/>
    <cellStyle name="Note 11 2 2" xfId="46216" xr:uid="{00000000-0005-0000-0000-00007BB40000}"/>
    <cellStyle name="Note 11 2 2 10" xfId="46217" xr:uid="{00000000-0005-0000-0000-00007CB40000}"/>
    <cellStyle name="Note 11 2 2 11" xfId="46218" xr:uid="{00000000-0005-0000-0000-00007DB40000}"/>
    <cellStyle name="Note 11 2 2 2" xfId="46219" xr:uid="{00000000-0005-0000-0000-00007EB40000}"/>
    <cellStyle name="Note 11 2 2 2 10" xfId="46220" xr:uid="{00000000-0005-0000-0000-00007FB40000}"/>
    <cellStyle name="Note 11 2 2 2 11" xfId="46221" xr:uid="{00000000-0005-0000-0000-000080B40000}"/>
    <cellStyle name="Note 11 2 2 2 2" xfId="46222" xr:uid="{00000000-0005-0000-0000-000081B40000}"/>
    <cellStyle name="Note 11 2 2 2 3" xfId="46223" xr:uid="{00000000-0005-0000-0000-000082B40000}"/>
    <cellStyle name="Note 11 2 2 2 4" xfId="46224" xr:uid="{00000000-0005-0000-0000-000083B40000}"/>
    <cellStyle name="Note 11 2 2 2 5" xfId="46225" xr:uid="{00000000-0005-0000-0000-000084B40000}"/>
    <cellStyle name="Note 11 2 2 2 6" xfId="46226" xr:uid="{00000000-0005-0000-0000-000085B40000}"/>
    <cellStyle name="Note 11 2 2 2 7" xfId="46227" xr:uid="{00000000-0005-0000-0000-000086B40000}"/>
    <cellStyle name="Note 11 2 2 2 8" xfId="46228" xr:uid="{00000000-0005-0000-0000-000087B40000}"/>
    <cellStyle name="Note 11 2 2 2 9" xfId="46229" xr:uid="{00000000-0005-0000-0000-000088B40000}"/>
    <cellStyle name="Note 11 2 2 3" xfId="46230" xr:uid="{00000000-0005-0000-0000-000089B40000}"/>
    <cellStyle name="Note 11 2 2 4" xfId="46231" xr:uid="{00000000-0005-0000-0000-00008AB40000}"/>
    <cellStyle name="Note 11 2 2 5" xfId="46232" xr:uid="{00000000-0005-0000-0000-00008BB40000}"/>
    <cellStyle name="Note 11 2 2 6" xfId="46233" xr:uid="{00000000-0005-0000-0000-00008CB40000}"/>
    <cellStyle name="Note 11 2 2 7" xfId="46234" xr:uid="{00000000-0005-0000-0000-00008DB40000}"/>
    <cellStyle name="Note 11 2 2 8" xfId="46235" xr:uid="{00000000-0005-0000-0000-00008EB40000}"/>
    <cellStyle name="Note 11 2 2 9" xfId="46236" xr:uid="{00000000-0005-0000-0000-00008FB40000}"/>
    <cellStyle name="Note 11 2 3" xfId="46237" xr:uid="{00000000-0005-0000-0000-000090B40000}"/>
    <cellStyle name="Note 11 2 3 10" xfId="46238" xr:uid="{00000000-0005-0000-0000-000091B40000}"/>
    <cellStyle name="Note 11 2 3 11" xfId="46239" xr:uid="{00000000-0005-0000-0000-000092B40000}"/>
    <cellStyle name="Note 11 2 3 2" xfId="46240" xr:uid="{00000000-0005-0000-0000-000093B40000}"/>
    <cellStyle name="Note 11 2 3 3" xfId="46241" xr:uid="{00000000-0005-0000-0000-000094B40000}"/>
    <cellStyle name="Note 11 2 3 4" xfId="46242" xr:uid="{00000000-0005-0000-0000-000095B40000}"/>
    <cellStyle name="Note 11 2 3 5" xfId="46243" xr:uid="{00000000-0005-0000-0000-000096B40000}"/>
    <cellStyle name="Note 11 2 3 6" xfId="46244" xr:uid="{00000000-0005-0000-0000-000097B40000}"/>
    <cellStyle name="Note 11 2 3 7" xfId="46245" xr:uid="{00000000-0005-0000-0000-000098B40000}"/>
    <cellStyle name="Note 11 2 3 8" xfId="46246" xr:uid="{00000000-0005-0000-0000-000099B40000}"/>
    <cellStyle name="Note 11 2 3 9" xfId="46247" xr:uid="{00000000-0005-0000-0000-00009AB40000}"/>
    <cellStyle name="Note 11 2 4" xfId="46248" xr:uid="{00000000-0005-0000-0000-00009BB40000}"/>
    <cellStyle name="Note 11 2 5" xfId="46249" xr:uid="{00000000-0005-0000-0000-00009CB40000}"/>
    <cellStyle name="Note 11 2 6" xfId="46250" xr:uid="{00000000-0005-0000-0000-00009DB40000}"/>
    <cellStyle name="Note 11 2 7" xfId="46251" xr:uid="{00000000-0005-0000-0000-00009EB40000}"/>
    <cellStyle name="Note 11 2 8" xfId="46252" xr:uid="{00000000-0005-0000-0000-00009FB40000}"/>
    <cellStyle name="Note 11 2 9" xfId="46253" xr:uid="{00000000-0005-0000-0000-0000A0B40000}"/>
    <cellStyle name="Note 11 3" xfId="46254" xr:uid="{00000000-0005-0000-0000-0000A1B40000}"/>
    <cellStyle name="Note 11 3 10" xfId="46255" xr:uid="{00000000-0005-0000-0000-0000A2B40000}"/>
    <cellStyle name="Note 11 3 11" xfId="46256" xr:uid="{00000000-0005-0000-0000-0000A3B40000}"/>
    <cellStyle name="Note 11 3 2" xfId="46257" xr:uid="{00000000-0005-0000-0000-0000A4B40000}"/>
    <cellStyle name="Note 11 3 2 10" xfId="46258" xr:uid="{00000000-0005-0000-0000-0000A5B40000}"/>
    <cellStyle name="Note 11 3 2 11" xfId="46259" xr:uid="{00000000-0005-0000-0000-0000A6B40000}"/>
    <cellStyle name="Note 11 3 2 2" xfId="46260" xr:uid="{00000000-0005-0000-0000-0000A7B40000}"/>
    <cellStyle name="Note 11 3 2 3" xfId="46261" xr:uid="{00000000-0005-0000-0000-0000A8B40000}"/>
    <cellStyle name="Note 11 3 2 4" xfId="46262" xr:uid="{00000000-0005-0000-0000-0000A9B40000}"/>
    <cellStyle name="Note 11 3 2 5" xfId="46263" xr:uid="{00000000-0005-0000-0000-0000AAB40000}"/>
    <cellStyle name="Note 11 3 2 6" xfId="46264" xr:uid="{00000000-0005-0000-0000-0000ABB40000}"/>
    <cellStyle name="Note 11 3 2 7" xfId="46265" xr:uid="{00000000-0005-0000-0000-0000ACB40000}"/>
    <cellStyle name="Note 11 3 2 8" xfId="46266" xr:uid="{00000000-0005-0000-0000-0000ADB40000}"/>
    <cellStyle name="Note 11 3 2 9" xfId="46267" xr:uid="{00000000-0005-0000-0000-0000AEB40000}"/>
    <cellStyle name="Note 11 3 3" xfId="46268" xr:uid="{00000000-0005-0000-0000-0000AFB40000}"/>
    <cellStyle name="Note 11 3 4" xfId="46269" xr:uid="{00000000-0005-0000-0000-0000B0B40000}"/>
    <cellStyle name="Note 11 3 5" xfId="46270" xr:uid="{00000000-0005-0000-0000-0000B1B40000}"/>
    <cellStyle name="Note 11 3 6" xfId="46271" xr:uid="{00000000-0005-0000-0000-0000B2B40000}"/>
    <cellStyle name="Note 11 3 7" xfId="46272" xr:uid="{00000000-0005-0000-0000-0000B3B40000}"/>
    <cellStyle name="Note 11 3 8" xfId="46273" xr:uid="{00000000-0005-0000-0000-0000B4B40000}"/>
    <cellStyle name="Note 11 3 9" xfId="46274" xr:uid="{00000000-0005-0000-0000-0000B5B40000}"/>
    <cellStyle name="Note 11 4" xfId="46275" xr:uid="{00000000-0005-0000-0000-0000B6B40000}"/>
    <cellStyle name="Note 11 4 10" xfId="46276" xr:uid="{00000000-0005-0000-0000-0000B7B40000}"/>
    <cellStyle name="Note 11 4 11" xfId="46277" xr:uid="{00000000-0005-0000-0000-0000B8B40000}"/>
    <cellStyle name="Note 11 4 2" xfId="46278" xr:uid="{00000000-0005-0000-0000-0000B9B40000}"/>
    <cellStyle name="Note 11 4 3" xfId="46279" xr:uid="{00000000-0005-0000-0000-0000BAB40000}"/>
    <cellStyle name="Note 11 4 4" xfId="46280" xr:uid="{00000000-0005-0000-0000-0000BBB40000}"/>
    <cellStyle name="Note 11 4 5" xfId="46281" xr:uid="{00000000-0005-0000-0000-0000BCB40000}"/>
    <cellStyle name="Note 11 4 6" xfId="46282" xr:uid="{00000000-0005-0000-0000-0000BDB40000}"/>
    <cellStyle name="Note 11 4 7" xfId="46283" xr:uid="{00000000-0005-0000-0000-0000BEB40000}"/>
    <cellStyle name="Note 11 4 8" xfId="46284" xr:uid="{00000000-0005-0000-0000-0000BFB40000}"/>
    <cellStyle name="Note 11 4 9" xfId="46285" xr:uid="{00000000-0005-0000-0000-0000C0B40000}"/>
    <cellStyle name="Note 11 5" xfId="46286" xr:uid="{00000000-0005-0000-0000-0000C1B40000}"/>
    <cellStyle name="Note 11 6" xfId="46287" xr:uid="{00000000-0005-0000-0000-0000C2B40000}"/>
    <cellStyle name="Note 11 7" xfId="46288" xr:uid="{00000000-0005-0000-0000-0000C3B40000}"/>
    <cellStyle name="Note 11 8" xfId="46289" xr:uid="{00000000-0005-0000-0000-0000C4B40000}"/>
    <cellStyle name="Note 11 9" xfId="46290" xr:uid="{00000000-0005-0000-0000-0000C5B40000}"/>
    <cellStyle name="Note 12" xfId="46291" xr:uid="{00000000-0005-0000-0000-0000C6B40000}"/>
    <cellStyle name="Note 12 10" xfId="46292" xr:uid="{00000000-0005-0000-0000-0000C7B40000}"/>
    <cellStyle name="Note 12 11" xfId="46293" xr:uid="{00000000-0005-0000-0000-0000C8B40000}"/>
    <cellStyle name="Note 12 12" xfId="46294" xr:uid="{00000000-0005-0000-0000-0000C9B40000}"/>
    <cellStyle name="Note 12 2" xfId="46295" xr:uid="{00000000-0005-0000-0000-0000CAB40000}"/>
    <cellStyle name="Note 12 2 10" xfId="46296" xr:uid="{00000000-0005-0000-0000-0000CBB40000}"/>
    <cellStyle name="Note 12 2 11" xfId="46297" xr:uid="{00000000-0005-0000-0000-0000CCB40000}"/>
    <cellStyle name="Note 12 2 2" xfId="46298" xr:uid="{00000000-0005-0000-0000-0000CDB40000}"/>
    <cellStyle name="Note 12 2 2 10" xfId="46299" xr:uid="{00000000-0005-0000-0000-0000CEB40000}"/>
    <cellStyle name="Note 12 2 2 11" xfId="46300" xr:uid="{00000000-0005-0000-0000-0000CFB40000}"/>
    <cellStyle name="Note 12 2 2 2" xfId="46301" xr:uid="{00000000-0005-0000-0000-0000D0B40000}"/>
    <cellStyle name="Note 12 2 2 3" xfId="46302" xr:uid="{00000000-0005-0000-0000-0000D1B40000}"/>
    <cellStyle name="Note 12 2 2 4" xfId="46303" xr:uid="{00000000-0005-0000-0000-0000D2B40000}"/>
    <cellStyle name="Note 12 2 2 5" xfId="46304" xr:uid="{00000000-0005-0000-0000-0000D3B40000}"/>
    <cellStyle name="Note 12 2 2 6" xfId="46305" xr:uid="{00000000-0005-0000-0000-0000D4B40000}"/>
    <cellStyle name="Note 12 2 2 7" xfId="46306" xr:uid="{00000000-0005-0000-0000-0000D5B40000}"/>
    <cellStyle name="Note 12 2 2 8" xfId="46307" xr:uid="{00000000-0005-0000-0000-0000D6B40000}"/>
    <cellStyle name="Note 12 2 2 9" xfId="46308" xr:uid="{00000000-0005-0000-0000-0000D7B40000}"/>
    <cellStyle name="Note 12 2 3" xfId="46309" xr:uid="{00000000-0005-0000-0000-0000D8B40000}"/>
    <cellStyle name="Note 12 2 4" xfId="46310" xr:uid="{00000000-0005-0000-0000-0000D9B40000}"/>
    <cellStyle name="Note 12 2 5" xfId="46311" xr:uid="{00000000-0005-0000-0000-0000DAB40000}"/>
    <cellStyle name="Note 12 2 6" xfId="46312" xr:uid="{00000000-0005-0000-0000-0000DBB40000}"/>
    <cellStyle name="Note 12 2 7" xfId="46313" xr:uid="{00000000-0005-0000-0000-0000DCB40000}"/>
    <cellStyle name="Note 12 2 8" xfId="46314" xr:uid="{00000000-0005-0000-0000-0000DDB40000}"/>
    <cellStyle name="Note 12 2 9" xfId="46315" xr:uid="{00000000-0005-0000-0000-0000DEB40000}"/>
    <cellStyle name="Note 12 3" xfId="46316" xr:uid="{00000000-0005-0000-0000-0000DFB40000}"/>
    <cellStyle name="Note 12 3 10" xfId="46317" xr:uid="{00000000-0005-0000-0000-0000E0B40000}"/>
    <cellStyle name="Note 12 3 11" xfId="46318" xr:uid="{00000000-0005-0000-0000-0000E1B40000}"/>
    <cellStyle name="Note 12 3 2" xfId="46319" xr:uid="{00000000-0005-0000-0000-0000E2B40000}"/>
    <cellStyle name="Note 12 3 3" xfId="46320" xr:uid="{00000000-0005-0000-0000-0000E3B40000}"/>
    <cellStyle name="Note 12 3 4" xfId="46321" xr:uid="{00000000-0005-0000-0000-0000E4B40000}"/>
    <cellStyle name="Note 12 3 5" xfId="46322" xr:uid="{00000000-0005-0000-0000-0000E5B40000}"/>
    <cellStyle name="Note 12 3 6" xfId="46323" xr:uid="{00000000-0005-0000-0000-0000E6B40000}"/>
    <cellStyle name="Note 12 3 7" xfId="46324" xr:uid="{00000000-0005-0000-0000-0000E7B40000}"/>
    <cellStyle name="Note 12 3 8" xfId="46325" xr:uid="{00000000-0005-0000-0000-0000E8B40000}"/>
    <cellStyle name="Note 12 3 9" xfId="46326" xr:uid="{00000000-0005-0000-0000-0000E9B40000}"/>
    <cellStyle name="Note 12 4" xfId="46327" xr:uid="{00000000-0005-0000-0000-0000EAB40000}"/>
    <cellStyle name="Note 12 5" xfId="46328" xr:uid="{00000000-0005-0000-0000-0000EBB40000}"/>
    <cellStyle name="Note 12 6" xfId="46329" xr:uid="{00000000-0005-0000-0000-0000ECB40000}"/>
    <cellStyle name="Note 12 7" xfId="46330" xr:uid="{00000000-0005-0000-0000-0000EDB40000}"/>
    <cellStyle name="Note 12 8" xfId="46331" xr:uid="{00000000-0005-0000-0000-0000EEB40000}"/>
    <cellStyle name="Note 12 9" xfId="46332" xr:uid="{00000000-0005-0000-0000-0000EFB40000}"/>
    <cellStyle name="Note 13" xfId="46333" xr:uid="{00000000-0005-0000-0000-0000F0B40000}"/>
    <cellStyle name="Note 13 10" xfId="46334" xr:uid="{00000000-0005-0000-0000-0000F1B40000}"/>
    <cellStyle name="Note 13 11" xfId="46335" xr:uid="{00000000-0005-0000-0000-0000F2B40000}"/>
    <cellStyle name="Note 13 12" xfId="46336" xr:uid="{00000000-0005-0000-0000-0000F3B40000}"/>
    <cellStyle name="Note 13 2" xfId="46337" xr:uid="{00000000-0005-0000-0000-0000F4B40000}"/>
    <cellStyle name="Note 13 2 10" xfId="46338" xr:uid="{00000000-0005-0000-0000-0000F5B40000}"/>
    <cellStyle name="Note 13 2 11" xfId="46339" xr:uid="{00000000-0005-0000-0000-0000F6B40000}"/>
    <cellStyle name="Note 13 2 2" xfId="46340" xr:uid="{00000000-0005-0000-0000-0000F7B40000}"/>
    <cellStyle name="Note 13 2 2 10" xfId="46341" xr:uid="{00000000-0005-0000-0000-0000F8B40000}"/>
    <cellStyle name="Note 13 2 2 11" xfId="46342" xr:uid="{00000000-0005-0000-0000-0000F9B40000}"/>
    <cellStyle name="Note 13 2 2 2" xfId="46343" xr:uid="{00000000-0005-0000-0000-0000FAB40000}"/>
    <cellStyle name="Note 13 2 2 3" xfId="46344" xr:uid="{00000000-0005-0000-0000-0000FBB40000}"/>
    <cellStyle name="Note 13 2 2 4" xfId="46345" xr:uid="{00000000-0005-0000-0000-0000FCB40000}"/>
    <cellStyle name="Note 13 2 2 5" xfId="46346" xr:uid="{00000000-0005-0000-0000-0000FDB40000}"/>
    <cellStyle name="Note 13 2 2 6" xfId="46347" xr:uid="{00000000-0005-0000-0000-0000FEB40000}"/>
    <cellStyle name="Note 13 2 2 7" xfId="46348" xr:uid="{00000000-0005-0000-0000-0000FFB40000}"/>
    <cellStyle name="Note 13 2 2 8" xfId="46349" xr:uid="{00000000-0005-0000-0000-000000B50000}"/>
    <cellStyle name="Note 13 2 2 9" xfId="46350" xr:uid="{00000000-0005-0000-0000-000001B50000}"/>
    <cellStyle name="Note 13 2 3" xfId="46351" xr:uid="{00000000-0005-0000-0000-000002B50000}"/>
    <cellStyle name="Note 13 2 4" xfId="46352" xr:uid="{00000000-0005-0000-0000-000003B50000}"/>
    <cellStyle name="Note 13 2 5" xfId="46353" xr:uid="{00000000-0005-0000-0000-000004B50000}"/>
    <cellStyle name="Note 13 2 6" xfId="46354" xr:uid="{00000000-0005-0000-0000-000005B50000}"/>
    <cellStyle name="Note 13 2 7" xfId="46355" xr:uid="{00000000-0005-0000-0000-000006B50000}"/>
    <cellStyle name="Note 13 2 8" xfId="46356" xr:uid="{00000000-0005-0000-0000-000007B50000}"/>
    <cellStyle name="Note 13 2 9" xfId="46357" xr:uid="{00000000-0005-0000-0000-000008B50000}"/>
    <cellStyle name="Note 13 3" xfId="46358" xr:uid="{00000000-0005-0000-0000-000009B50000}"/>
    <cellStyle name="Note 13 3 10" xfId="46359" xr:uid="{00000000-0005-0000-0000-00000AB50000}"/>
    <cellStyle name="Note 13 3 11" xfId="46360" xr:uid="{00000000-0005-0000-0000-00000BB50000}"/>
    <cellStyle name="Note 13 3 2" xfId="46361" xr:uid="{00000000-0005-0000-0000-00000CB50000}"/>
    <cellStyle name="Note 13 3 3" xfId="46362" xr:uid="{00000000-0005-0000-0000-00000DB50000}"/>
    <cellStyle name="Note 13 3 4" xfId="46363" xr:uid="{00000000-0005-0000-0000-00000EB50000}"/>
    <cellStyle name="Note 13 3 5" xfId="46364" xr:uid="{00000000-0005-0000-0000-00000FB50000}"/>
    <cellStyle name="Note 13 3 6" xfId="46365" xr:uid="{00000000-0005-0000-0000-000010B50000}"/>
    <cellStyle name="Note 13 3 7" xfId="46366" xr:uid="{00000000-0005-0000-0000-000011B50000}"/>
    <cellStyle name="Note 13 3 8" xfId="46367" xr:uid="{00000000-0005-0000-0000-000012B50000}"/>
    <cellStyle name="Note 13 3 9" xfId="46368" xr:uid="{00000000-0005-0000-0000-000013B50000}"/>
    <cellStyle name="Note 13 4" xfId="46369" xr:uid="{00000000-0005-0000-0000-000014B50000}"/>
    <cellStyle name="Note 13 5" xfId="46370" xr:uid="{00000000-0005-0000-0000-000015B50000}"/>
    <cellStyle name="Note 13 6" xfId="46371" xr:uid="{00000000-0005-0000-0000-000016B50000}"/>
    <cellStyle name="Note 13 7" xfId="46372" xr:uid="{00000000-0005-0000-0000-000017B50000}"/>
    <cellStyle name="Note 13 8" xfId="46373" xr:uid="{00000000-0005-0000-0000-000018B50000}"/>
    <cellStyle name="Note 13 9" xfId="46374" xr:uid="{00000000-0005-0000-0000-000019B50000}"/>
    <cellStyle name="Note 14" xfId="46375" xr:uid="{00000000-0005-0000-0000-00001AB50000}"/>
    <cellStyle name="Note 14 10" xfId="46376" xr:uid="{00000000-0005-0000-0000-00001BB50000}"/>
    <cellStyle name="Note 14 11" xfId="46377" xr:uid="{00000000-0005-0000-0000-00001CB50000}"/>
    <cellStyle name="Note 14 2" xfId="46378" xr:uid="{00000000-0005-0000-0000-00001DB50000}"/>
    <cellStyle name="Note 14 3" xfId="46379" xr:uid="{00000000-0005-0000-0000-00001EB50000}"/>
    <cellStyle name="Note 14 4" xfId="46380" xr:uid="{00000000-0005-0000-0000-00001FB50000}"/>
    <cellStyle name="Note 14 5" xfId="46381" xr:uid="{00000000-0005-0000-0000-000020B50000}"/>
    <cellStyle name="Note 14 6" xfId="46382" xr:uid="{00000000-0005-0000-0000-000021B50000}"/>
    <cellStyle name="Note 14 7" xfId="46383" xr:uid="{00000000-0005-0000-0000-000022B50000}"/>
    <cellStyle name="Note 14 8" xfId="46384" xr:uid="{00000000-0005-0000-0000-000023B50000}"/>
    <cellStyle name="Note 14 9" xfId="46385" xr:uid="{00000000-0005-0000-0000-000024B50000}"/>
    <cellStyle name="Note 15" xfId="46386" xr:uid="{00000000-0005-0000-0000-000025B50000}"/>
    <cellStyle name="Note 16" xfId="46387" xr:uid="{00000000-0005-0000-0000-000026B50000}"/>
    <cellStyle name="Note 17" xfId="46388" xr:uid="{00000000-0005-0000-0000-000027B50000}"/>
    <cellStyle name="Note 2" xfId="113" xr:uid="{00000000-0005-0000-0000-000028B50000}"/>
    <cellStyle name="Note 2 10" xfId="46389" xr:uid="{00000000-0005-0000-0000-000029B50000}"/>
    <cellStyle name="Note 2 10 10" xfId="46390" xr:uid="{00000000-0005-0000-0000-00002AB50000}"/>
    <cellStyle name="Note 2 10 11" xfId="46391" xr:uid="{00000000-0005-0000-0000-00002BB50000}"/>
    <cellStyle name="Note 2 10 12" xfId="46392" xr:uid="{00000000-0005-0000-0000-00002CB50000}"/>
    <cellStyle name="Note 2 10 2" xfId="46393" xr:uid="{00000000-0005-0000-0000-00002DB50000}"/>
    <cellStyle name="Note 2 10 2 10" xfId="46394" xr:uid="{00000000-0005-0000-0000-00002EB50000}"/>
    <cellStyle name="Note 2 10 2 11" xfId="46395" xr:uid="{00000000-0005-0000-0000-00002FB50000}"/>
    <cellStyle name="Note 2 10 2 2" xfId="46396" xr:uid="{00000000-0005-0000-0000-000030B50000}"/>
    <cellStyle name="Note 2 10 2 2 10" xfId="46397" xr:uid="{00000000-0005-0000-0000-000031B50000}"/>
    <cellStyle name="Note 2 10 2 2 11" xfId="46398" xr:uid="{00000000-0005-0000-0000-000032B50000}"/>
    <cellStyle name="Note 2 10 2 2 2" xfId="46399" xr:uid="{00000000-0005-0000-0000-000033B50000}"/>
    <cellStyle name="Note 2 10 2 2 3" xfId="46400" xr:uid="{00000000-0005-0000-0000-000034B50000}"/>
    <cellStyle name="Note 2 10 2 2 4" xfId="46401" xr:uid="{00000000-0005-0000-0000-000035B50000}"/>
    <cellStyle name="Note 2 10 2 2 5" xfId="46402" xr:uid="{00000000-0005-0000-0000-000036B50000}"/>
    <cellStyle name="Note 2 10 2 2 6" xfId="46403" xr:uid="{00000000-0005-0000-0000-000037B50000}"/>
    <cellStyle name="Note 2 10 2 2 7" xfId="46404" xr:uid="{00000000-0005-0000-0000-000038B50000}"/>
    <cellStyle name="Note 2 10 2 2 8" xfId="46405" xr:uid="{00000000-0005-0000-0000-000039B50000}"/>
    <cellStyle name="Note 2 10 2 2 9" xfId="46406" xr:uid="{00000000-0005-0000-0000-00003AB50000}"/>
    <cellStyle name="Note 2 10 2 3" xfId="46407" xr:uid="{00000000-0005-0000-0000-00003BB50000}"/>
    <cellStyle name="Note 2 10 2 4" xfId="46408" xr:uid="{00000000-0005-0000-0000-00003CB50000}"/>
    <cellStyle name="Note 2 10 2 5" xfId="46409" xr:uid="{00000000-0005-0000-0000-00003DB50000}"/>
    <cellStyle name="Note 2 10 2 6" xfId="46410" xr:uid="{00000000-0005-0000-0000-00003EB50000}"/>
    <cellStyle name="Note 2 10 2 7" xfId="46411" xr:uid="{00000000-0005-0000-0000-00003FB50000}"/>
    <cellStyle name="Note 2 10 2 8" xfId="46412" xr:uid="{00000000-0005-0000-0000-000040B50000}"/>
    <cellStyle name="Note 2 10 2 9" xfId="46413" xr:uid="{00000000-0005-0000-0000-000041B50000}"/>
    <cellStyle name="Note 2 10 3" xfId="46414" xr:uid="{00000000-0005-0000-0000-000042B50000}"/>
    <cellStyle name="Note 2 10 3 10" xfId="46415" xr:uid="{00000000-0005-0000-0000-000043B50000}"/>
    <cellStyle name="Note 2 10 3 11" xfId="46416" xr:uid="{00000000-0005-0000-0000-000044B50000}"/>
    <cellStyle name="Note 2 10 3 2" xfId="46417" xr:uid="{00000000-0005-0000-0000-000045B50000}"/>
    <cellStyle name="Note 2 10 3 3" xfId="46418" xr:uid="{00000000-0005-0000-0000-000046B50000}"/>
    <cellStyle name="Note 2 10 3 4" xfId="46419" xr:uid="{00000000-0005-0000-0000-000047B50000}"/>
    <cellStyle name="Note 2 10 3 5" xfId="46420" xr:uid="{00000000-0005-0000-0000-000048B50000}"/>
    <cellStyle name="Note 2 10 3 6" xfId="46421" xr:uid="{00000000-0005-0000-0000-000049B50000}"/>
    <cellStyle name="Note 2 10 3 7" xfId="46422" xr:uid="{00000000-0005-0000-0000-00004AB50000}"/>
    <cellStyle name="Note 2 10 3 8" xfId="46423" xr:uid="{00000000-0005-0000-0000-00004BB50000}"/>
    <cellStyle name="Note 2 10 3 9" xfId="46424" xr:uid="{00000000-0005-0000-0000-00004CB50000}"/>
    <cellStyle name="Note 2 10 4" xfId="46425" xr:uid="{00000000-0005-0000-0000-00004DB50000}"/>
    <cellStyle name="Note 2 10 5" xfId="46426" xr:uid="{00000000-0005-0000-0000-00004EB50000}"/>
    <cellStyle name="Note 2 10 6" xfId="46427" xr:uid="{00000000-0005-0000-0000-00004FB50000}"/>
    <cellStyle name="Note 2 10 7" xfId="46428" xr:uid="{00000000-0005-0000-0000-000050B50000}"/>
    <cellStyle name="Note 2 10 8" xfId="46429" xr:uid="{00000000-0005-0000-0000-000051B50000}"/>
    <cellStyle name="Note 2 10 9" xfId="46430" xr:uid="{00000000-0005-0000-0000-000052B50000}"/>
    <cellStyle name="Note 2 11" xfId="46431" xr:uid="{00000000-0005-0000-0000-000053B50000}"/>
    <cellStyle name="Note 2 11 10" xfId="46432" xr:uid="{00000000-0005-0000-0000-000054B50000}"/>
    <cellStyle name="Note 2 11 11" xfId="46433" xr:uid="{00000000-0005-0000-0000-000055B50000}"/>
    <cellStyle name="Note 2 11 2" xfId="46434" xr:uid="{00000000-0005-0000-0000-000056B50000}"/>
    <cellStyle name="Note 2 11 3" xfId="46435" xr:uid="{00000000-0005-0000-0000-000057B50000}"/>
    <cellStyle name="Note 2 11 4" xfId="46436" xr:uid="{00000000-0005-0000-0000-000058B50000}"/>
    <cellStyle name="Note 2 11 5" xfId="46437" xr:uid="{00000000-0005-0000-0000-000059B50000}"/>
    <cellStyle name="Note 2 11 6" xfId="46438" xr:uid="{00000000-0005-0000-0000-00005AB50000}"/>
    <cellStyle name="Note 2 11 7" xfId="46439" xr:uid="{00000000-0005-0000-0000-00005BB50000}"/>
    <cellStyle name="Note 2 11 8" xfId="46440" xr:uid="{00000000-0005-0000-0000-00005CB50000}"/>
    <cellStyle name="Note 2 11 9" xfId="46441" xr:uid="{00000000-0005-0000-0000-00005DB50000}"/>
    <cellStyle name="Note 2 12" xfId="46442" xr:uid="{00000000-0005-0000-0000-00005EB50000}"/>
    <cellStyle name="Note 2 13" xfId="46443" xr:uid="{00000000-0005-0000-0000-00005FB50000}"/>
    <cellStyle name="Note 2 2" xfId="46444" xr:uid="{00000000-0005-0000-0000-000060B50000}"/>
    <cellStyle name="Note 2 2 10" xfId="46445" xr:uid="{00000000-0005-0000-0000-000061B50000}"/>
    <cellStyle name="Note 2 2 10 10" xfId="46446" xr:uid="{00000000-0005-0000-0000-000062B50000}"/>
    <cellStyle name="Note 2 2 10 11" xfId="46447" xr:uid="{00000000-0005-0000-0000-000063B50000}"/>
    <cellStyle name="Note 2 2 10 2" xfId="46448" xr:uid="{00000000-0005-0000-0000-000064B50000}"/>
    <cellStyle name="Note 2 2 10 3" xfId="46449" xr:uid="{00000000-0005-0000-0000-000065B50000}"/>
    <cellStyle name="Note 2 2 10 4" xfId="46450" xr:uid="{00000000-0005-0000-0000-000066B50000}"/>
    <cellStyle name="Note 2 2 10 5" xfId="46451" xr:uid="{00000000-0005-0000-0000-000067B50000}"/>
    <cellStyle name="Note 2 2 10 6" xfId="46452" xr:uid="{00000000-0005-0000-0000-000068B50000}"/>
    <cellStyle name="Note 2 2 10 7" xfId="46453" xr:uid="{00000000-0005-0000-0000-000069B50000}"/>
    <cellStyle name="Note 2 2 10 8" xfId="46454" xr:uid="{00000000-0005-0000-0000-00006AB50000}"/>
    <cellStyle name="Note 2 2 10 9" xfId="46455" xr:uid="{00000000-0005-0000-0000-00006BB50000}"/>
    <cellStyle name="Note 2 2 11" xfId="46456" xr:uid="{00000000-0005-0000-0000-00006CB50000}"/>
    <cellStyle name="Note 2 2 12" xfId="46457" xr:uid="{00000000-0005-0000-0000-00006DB50000}"/>
    <cellStyle name="Note 2 2 2" xfId="46458" xr:uid="{00000000-0005-0000-0000-00006EB50000}"/>
    <cellStyle name="Note 2 2 2 10" xfId="46459" xr:uid="{00000000-0005-0000-0000-00006FB50000}"/>
    <cellStyle name="Note 2 2 2 11" xfId="46460" xr:uid="{00000000-0005-0000-0000-000070B50000}"/>
    <cellStyle name="Note 2 2 2 12" xfId="46461" xr:uid="{00000000-0005-0000-0000-000071B50000}"/>
    <cellStyle name="Note 2 2 2 13" xfId="46462" xr:uid="{00000000-0005-0000-0000-000072B50000}"/>
    <cellStyle name="Note 2 2 2 2" xfId="46463" xr:uid="{00000000-0005-0000-0000-000073B50000}"/>
    <cellStyle name="Note 2 2 2 2 10" xfId="46464" xr:uid="{00000000-0005-0000-0000-000074B50000}"/>
    <cellStyle name="Note 2 2 2 2 11" xfId="46465" xr:uid="{00000000-0005-0000-0000-000075B50000}"/>
    <cellStyle name="Note 2 2 2 2 12" xfId="46466" xr:uid="{00000000-0005-0000-0000-000076B50000}"/>
    <cellStyle name="Note 2 2 2 2 2" xfId="46467" xr:uid="{00000000-0005-0000-0000-000077B50000}"/>
    <cellStyle name="Note 2 2 2 2 2 10" xfId="46468" xr:uid="{00000000-0005-0000-0000-000078B50000}"/>
    <cellStyle name="Note 2 2 2 2 2 11" xfId="46469" xr:uid="{00000000-0005-0000-0000-000079B50000}"/>
    <cellStyle name="Note 2 2 2 2 2 2" xfId="46470" xr:uid="{00000000-0005-0000-0000-00007AB50000}"/>
    <cellStyle name="Note 2 2 2 2 2 2 10" xfId="46471" xr:uid="{00000000-0005-0000-0000-00007BB50000}"/>
    <cellStyle name="Note 2 2 2 2 2 2 11" xfId="46472" xr:uid="{00000000-0005-0000-0000-00007CB50000}"/>
    <cellStyle name="Note 2 2 2 2 2 2 2" xfId="46473" xr:uid="{00000000-0005-0000-0000-00007DB50000}"/>
    <cellStyle name="Note 2 2 2 2 2 2 3" xfId="46474" xr:uid="{00000000-0005-0000-0000-00007EB50000}"/>
    <cellStyle name="Note 2 2 2 2 2 2 4" xfId="46475" xr:uid="{00000000-0005-0000-0000-00007FB50000}"/>
    <cellStyle name="Note 2 2 2 2 2 2 5" xfId="46476" xr:uid="{00000000-0005-0000-0000-000080B50000}"/>
    <cellStyle name="Note 2 2 2 2 2 2 6" xfId="46477" xr:uid="{00000000-0005-0000-0000-000081B50000}"/>
    <cellStyle name="Note 2 2 2 2 2 2 7" xfId="46478" xr:uid="{00000000-0005-0000-0000-000082B50000}"/>
    <cellStyle name="Note 2 2 2 2 2 2 8" xfId="46479" xr:uid="{00000000-0005-0000-0000-000083B50000}"/>
    <cellStyle name="Note 2 2 2 2 2 2 9" xfId="46480" xr:uid="{00000000-0005-0000-0000-000084B50000}"/>
    <cellStyle name="Note 2 2 2 2 2 3" xfId="46481" xr:uid="{00000000-0005-0000-0000-000085B50000}"/>
    <cellStyle name="Note 2 2 2 2 2 4" xfId="46482" xr:uid="{00000000-0005-0000-0000-000086B50000}"/>
    <cellStyle name="Note 2 2 2 2 2 5" xfId="46483" xr:uid="{00000000-0005-0000-0000-000087B50000}"/>
    <cellStyle name="Note 2 2 2 2 2 6" xfId="46484" xr:uid="{00000000-0005-0000-0000-000088B50000}"/>
    <cellStyle name="Note 2 2 2 2 2 7" xfId="46485" xr:uid="{00000000-0005-0000-0000-000089B50000}"/>
    <cellStyle name="Note 2 2 2 2 2 8" xfId="46486" xr:uid="{00000000-0005-0000-0000-00008AB50000}"/>
    <cellStyle name="Note 2 2 2 2 2 9" xfId="46487" xr:uid="{00000000-0005-0000-0000-00008BB50000}"/>
    <cellStyle name="Note 2 2 2 2 3" xfId="46488" xr:uid="{00000000-0005-0000-0000-00008CB50000}"/>
    <cellStyle name="Note 2 2 2 2 3 10" xfId="46489" xr:uid="{00000000-0005-0000-0000-00008DB50000}"/>
    <cellStyle name="Note 2 2 2 2 3 11" xfId="46490" xr:uid="{00000000-0005-0000-0000-00008EB50000}"/>
    <cellStyle name="Note 2 2 2 2 3 2" xfId="46491" xr:uid="{00000000-0005-0000-0000-00008FB50000}"/>
    <cellStyle name="Note 2 2 2 2 3 3" xfId="46492" xr:uid="{00000000-0005-0000-0000-000090B50000}"/>
    <cellStyle name="Note 2 2 2 2 3 4" xfId="46493" xr:uid="{00000000-0005-0000-0000-000091B50000}"/>
    <cellStyle name="Note 2 2 2 2 3 5" xfId="46494" xr:uid="{00000000-0005-0000-0000-000092B50000}"/>
    <cellStyle name="Note 2 2 2 2 3 6" xfId="46495" xr:uid="{00000000-0005-0000-0000-000093B50000}"/>
    <cellStyle name="Note 2 2 2 2 3 7" xfId="46496" xr:uid="{00000000-0005-0000-0000-000094B50000}"/>
    <cellStyle name="Note 2 2 2 2 3 8" xfId="46497" xr:uid="{00000000-0005-0000-0000-000095B50000}"/>
    <cellStyle name="Note 2 2 2 2 3 9" xfId="46498" xr:uid="{00000000-0005-0000-0000-000096B50000}"/>
    <cellStyle name="Note 2 2 2 2 4" xfId="46499" xr:uid="{00000000-0005-0000-0000-000097B50000}"/>
    <cellStyle name="Note 2 2 2 2 5" xfId="46500" xr:uid="{00000000-0005-0000-0000-000098B50000}"/>
    <cellStyle name="Note 2 2 2 2 6" xfId="46501" xr:uid="{00000000-0005-0000-0000-000099B50000}"/>
    <cellStyle name="Note 2 2 2 2 7" xfId="46502" xr:uid="{00000000-0005-0000-0000-00009AB50000}"/>
    <cellStyle name="Note 2 2 2 2 8" xfId="46503" xr:uid="{00000000-0005-0000-0000-00009BB50000}"/>
    <cellStyle name="Note 2 2 2 2 9" xfId="46504" xr:uid="{00000000-0005-0000-0000-00009CB50000}"/>
    <cellStyle name="Note 2 2 2 3" xfId="46505" xr:uid="{00000000-0005-0000-0000-00009DB50000}"/>
    <cellStyle name="Note 2 2 2 3 10" xfId="46506" xr:uid="{00000000-0005-0000-0000-00009EB50000}"/>
    <cellStyle name="Note 2 2 2 3 11" xfId="46507" xr:uid="{00000000-0005-0000-0000-00009FB50000}"/>
    <cellStyle name="Note 2 2 2 3 2" xfId="46508" xr:uid="{00000000-0005-0000-0000-0000A0B50000}"/>
    <cellStyle name="Note 2 2 2 3 2 10" xfId="46509" xr:uid="{00000000-0005-0000-0000-0000A1B50000}"/>
    <cellStyle name="Note 2 2 2 3 2 11" xfId="46510" xr:uid="{00000000-0005-0000-0000-0000A2B50000}"/>
    <cellStyle name="Note 2 2 2 3 2 2" xfId="46511" xr:uid="{00000000-0005-0000-0000-0000A3B50000}"/>
    <cellStyle name="Note 2 2 2 3 2 3" xfId="46512" xr:uid="{00000000-0005-0000-0000-0000A4B50000}"/>
    <cellStyle name="Note 2 2 2 3 2 4" xfId="46513" xr:uid="{00000000-0005-0000-0000-0000A5B50000}"/>
    <cellStyle name="Note 2 2 2 3 2 5" xfId="46514" xr:uid="{00000000-0005-0000-0000-0000A6B50000}"/>
    <cellStyle name="Note 2 2 2 3 2 6" xfId="46515" xr:uid="{00000000-0005-0000-0000-0000A7B50000}"/>
    <cellStyle name="Note 2 2 2 3 2 7" xfId="46516" xr:uid="{00000000-0005-0000-0000-0000A8B50000}"/>
    <cellStyle name="Note 2 2 2 3 2 8" xfId="46517" xr:uid="{00000000-0005-0000-0000-0000A9B50000}"/>
    <cellStyle name="Note 2 2 2 3 2 9" xfId="46518" xr:uid="{00000000-0005-0000-0000-0000AAB50000}"/>
    <cellStyle name="Note 2 2 2 3 3" xfId="46519" xr:uid="{00000000-0005-0000-0000-0000ABB50000}"/>
    <cellStyle name="Note 2 2 2 3 4" xfId="46520" xr:uid="{00000000-0005-0000-0000-0000ACB50000}"/>
    <cellStyle name="Note 2 2 2 3 5" xfId="46521" xr:uid="{00000000-0005-0000-0000-0000ADB50000}"/>
    <cellStyle name="Note 2 2 2 3 6" xfId="46522" xr:uid="{00000000-0005-0000-0000-0000AEB50000}"/>
    <cellStyle name="Note 2 2 2 3 7" xfId="46523" xr:uid="{00000000-0005-0000-0000-0000AFB50000}"/>
    <cellStyle name="Note 2 2 2 3 8" xfId="46524" xr:uid="{00000000-0005-0000-0000-0000B0B50000}"/>
    <cellStyle name="Note 2 2 2 3 9" xfId="46525" xr:uid="{00000000-0005-0000-0000-0000B1B50000}"/>
    <cellStyle name="Note 2 2 2 4" xfId="46526" xr:uid="{00000000-0005-0000-0000-0000B2B50000}"/>
    <cellStyle name="Note 2 2 2 4 10" xfId="46527" xr:uid="{00000000-0005-0000-0000-0000B3B50000}"/>
    <cellStyle name="Note 2 2 2 4 11" xfId="46528" xr:uid="{00000000-0005-0000-0000-0000B4B50000}"/>
    <cellStyle name="Note 2 2 2 4 2" xfId="46529" xr:uid="{00000000-0005-0000-0000-0000B5B50000}"/>
    <cellStyle name="Note 2 2 2 4 3" xfId="46530" xr:uid="{00000000-0005-0000-0000-0000B6B50000}"/>
    <cellStyle name="Note 2 2 2 4 4" xfId="46531" xr:uid="{00000000-0005-0000-0000-0000B7B50000}"/>
    <cellStyle name="Note 2 2 2 4 5" xfId="46532" xr:uid="{00000000-0005-0000-0000-0000B8B50000}"/>
    <cellStyle name="Note 2 2 2 4 6" xfId="46533" xr:uid="{00000000-0005-0000-0000-0000B9B50000}"/>
    <cellStyle name="Note 2 2 2 4 7" xfId="46534" xr:uid="{00000000-0005-0000-0000-0000BAB50000}"/>
    <cellStyle name="Note 2 2 2 4 8" xfId="46535" xr:uid="{00000000-0005-0000-0000-0000BBB50000}"/>
    <cellStyle name="Note 2 2 2 4 9" xfId="46536" xr:uid="{00000000-0005-0000-0000-0000BCB50000}"/>
    <cellStyle name="Note 2 2 2 5" xfId="46537" xr:uid="{00000000-0005-0000-0000-0000BDB50000}"/>
    <cellStyle name="Note 2 2 2 6" xfId="46538" xr:uid="{00000000-0005-0000-0000-0000BEB50000}"/>
    <cellStyle name="Note 2 2 2 7" xfId="46539" xr:uid="{00000000-0005-0000-0000-0000BFB50000}"/>
    <cellStyle name="Note 2 2 2 8" xfId="46540" xr:uid="{00000000-0005-0000-0000-0000C0B50000}"/>
    <cellStyle name="Note 2 2 2 9" xfId="46541" xr:uid="{00000000-0005-0000-0000-0000C1B50000}"/>
    <cellStyle name="Note 2 2 3" xfId="46542" xr:uid="{00000000-0005-0000-0000-0000C2B50000}"/>
    <cellStyle name="Note 2 2 3 10" xfId="46543" xr:uid="{00000000-0005-0000-0000-0000C3B50000}"/>
    <cellStyle name="Note 2 2 3 11" xfId="46544" xr:uid="{00000000-0005-0000-0000-0000C4B50000}"/>
    <cellStyle name="Note 2 2 3 12" xfId="46545" xr:uid="{00000000-0005-0000-0000-0000C5B50000}"/>
    <cellStyle name="Note 2 2 3 13" xfId="46546" xr:uid="{00000000-0005-0000-0000-0000C6B50000}"/>
    <cellStyle name="Note 2 2 3 2" xfId="46547" xr:uid="{00000000-0005-0000-0000-0000C7B50000}"/>
    <cellStyle name="Note 2 2 3 2 10" xfId="46548" xr:uid="{00000000-0005-0000-0000-0000C8B50000}"/>
    <cellStyle name="Note 2 2 3 2 11" xfId="46549" xr:uid="{00000000-0005-0000-0000-0000C9B50000}"/>
    <cellStyle name="Note 2 2 3 2 12" xfId="46550" xr:uid="{00000000-0005-0000-0000-0000CAB50000}"/>
    <cellStyle name="Note 2 2 3 2 2" xfId="46551" xr:uid="{00000000-0005-0000-0000-0000CBB50000}"/>
    <cellStyle name="Note 2 2 3 2 2 10" xfId="46552" xr:uid="{00000000-0005-0000-0000-0000CCB50000}"/>
    <cellStyle name="Note 2 2 3 2 2 11" xfId="46553" xr:uid="{00000000-0005-0000-0000-0000CDB50000}"/>
    <cellStyle name="Note 2 2 3 2 2 2" xfId="46554" xr:uid="{00000000-0005-0000-0000-0000CEB50000}"/>
    <cellStyle name="Note 2 2 3 2 2 2 10" xfId="46555" xr:uid="{00000000-0005-0000-0000-0000CFB50000}"/>
    <cellStyle name="Note 2 2 3 2 2 2 11" xfId="46556" xr:uid="{00000000-0005-0000-0000-0000D0B50000}"/>
    <cellStyle name="Note 2 2 3 2 2 2 2" xfId="46557" xr:uid="{00000000-0005-0000-0000-0000D1B50000}"/>
    <cellStyle name="Note 2 2 3 2 2 2 3" xfId="46558" xr:uid="{00000000-0005-0000-0000-0000D2B50000}"/>
    <cellStyle name="Note 2 2 3 2 2 2 4" xfId="46559" xr:uid="{00000000-0005-0000-0000-0000D3B50000}"/>
    <cellStyle name="Note 2 2 3 2 2 2 5" xfId="46560" xr:uid="{00000000-0005-0000-0000-0000D4B50000}"/>
    <cellStyle name="Note 2 2 3 2 2 2 6" xfId="46561" xr:uid="{00000000-0005-0000-0000-0000D5B50000}"/>
    <cellStyle name="Note 2 2 3 2 2 2 7" xfId="46562" xr:uid="{00000000-0005-0000-0000-0000D6B50000}"/>
    <cellStyle name="Note 2 2 3 2 2 2 8" xfId="46563" xr:uid="{00000000-0005-0000-0000-0000D7B50000}"/>
    <cellStyle name="Note 2 2 3 2 2 2 9" xfId="46564" xr:uid="{00000000-0005-0000-0000-0000D8B50000}"/>
    <cellStyle name="Note 2 2 3 2 2 3" xfId="46565" xr:uid="{00000000-0005-0000-0000-0000D9B50000}"/>
    <cellStyle name="Note 2 2 3 2 2 4" xfId="46566" xr:uid="{00000000-0005-0000-0000-0000DAB50000}"/>
    <cellStyle name="Note 2 2 3 2 2 5" xfId="46567" xr:uid="{00000000-0005-0000-0000-0000DBB50000}"/>
    <cellStyle name="Note 2 2 3 2 2 6" xfId="46568" xr:uid="{00000000-0005-0000-0000-0000DCB50000}"/>
    <cellStyle name="Note 2 2 3 2 2 7" xfId="46569" xr:uid="{00000000-0005-0000-0000-0000DDB50000}"/>
    <cellStyle name="Note 2 2 3 2 2 8" xfId="46570" xr:uid="{00000000-0005-0000-0000-0000DEB50000}"/>
    <cellStyle name="Note 2 2 3 2 2 9" xfId="46571" xr:uid="{00000000-0005-0000-0000-0000DFB50000}"/>
    <cellStyle name="Note 2 2 3 2 3" xfId="46572" xr:uid="{00000000-0005-0000-0000-0000E0B50000}"/>
    <cellStyle name="Note 2 2 3 2 3 10" xfId="46573" xr:uid="{00000000-0005-0000-0000-0000E1B50000}"/>
    <cellStyle name="Note 2 2 3 2 3 11" xfId="46574" xr:uid="{00000000-0005-0000-0000-0000E2B50000}"/>
    <cellStyle name="Note 2 2 3 2 3 2" xfId="46575" xr:uid="{00000000-0005-0000-0000-0000E3B50000}"/>
    <cellStyle name="Note 2 2 3 2 3 3" xfId="46576" xr:uid="{00000000-0005-0000-0000-0000E4B50000}"/>
    <cellStyle name="Note 2 2 3 2 3 4" xfId="46577" xr:uid="{00000000-0005-0000-0000-0000E5B50000}"/>
    <cellStyle name="Note 2 2 3 2 3 5" xfId="46578" xr:uid="{00000000-0005-0000-0000-0000E6B50000}"/>
    <cellStyle name="Note 2 2 3 2 3 6" xfId="46579" xr:uid="{00000000-0005-0000-0000-0000E7B50000}"/>
    <cellStyle name="Note 2 2 3 2 3 7" xfId="46580" xr:uid="{00000000-0005-0000-0000-0000E8B50000}"/>
    <cellStyle name="Note 2 2 3 2 3 8" xfId="46581" xr:uid="{00000000-0005-0000-0000-0000E9B50000}"/>
    <cellStyle name="Note 2 2 3 2 3 9" xfId="46582" xr:uid="{00000000-0005-0000-0000-0000EAB50000}"/>
    <cellStyle name="Note 2 2 3 2 4" xfId="46583" xr:uid="{00000000-0005-0000-0000-0000EBB50000}"/>
    <cellStyle name="Note 2 2 3 2 5" xfId="46584" xr:uid="{00000000-0005-0000-0000-0000ECB50000}"/>
    <cellStyle name="Note 2 2 3 2 6" xfId="46585" xr:uid="{00000000-0005-0000-0000-0000EDB50000}"/>
    <cellStyle name="Note 2 2 3 2 7" xfId="46586" xr:uid="{00000000-0005-0000-0000-0000EEB50000}"/>
    <cellStyle name="Note 2 2 3 2 8" xfId="46587" xr:uid="{00000000-0005-0000-0000-0000EFB50000}"/>
    <cellStyle name="Note 2 2 3 2 9" xfId="46588" xr:uid="{00000000-0005-0000-0000-0000F0B50000}"/>
    <cellStyle name="Note 2 2 3 3" xfId="46589" xr:uid="{00000000-0005-0000-0000-0000F1B50000}"/>
    <cellStyle name="Note 2 2 3 3 10" xfId="46590" xr:uid="{00000000-0005-0000-0000-0000F2B50000}"/>
    <cellStyle name="Note 2 2 3 3 11" xfId="46591" xr:uid="{00000000-0005-0000-0000-0000F3B50000}"/>
    <cellStyle name="Note 2 2 3 3 2" xfId="46592" xr:uid="{00000000-0005-0000-0000-0000F4B50000}"/>
    <cellStyle name="Note 2 2 3 3 2 10" xfId="46593" xr:uid="{00000000-0005-0000-0000-0000F5B50000}"/>
    <cellStyle name="Note 2 2 3 3 2 11" xfId="46594" xr:uid="{00000000-0005-0000-0000-0000F6B50000}"/>
    <cellStyle name="Note 2 2 3 3 2 2" xfId="46595" xr:uid="{00000000-0005-0000-0000-0000F7B50000}"/>
    <cellStyle name="Note 2 2 3 3 2 3" xfId="46596" xr:uid="{00000000-0005-0000-0000-0000F8B50000}"/>
    <cellStyle name="Note 2 2 3 3 2 4" xfId="46597" xr:uid="{00000000-0005-0000-0000-0000F9B50000}"/>
    <cellStyle name="Note 2 2 3 3 2 5" xfId="46598" xr:uid="{00000000-0005-0000-0000-0000FAB50000}"/>
    <cellStyle name="Note 2 2 3 3 2 6" xfId="46599" xr:uid="{00000000-0005-0000-0000-0000FBB50000}"/>
    <cellStyle name="Note 2 2 3 3 2 7" xfId="46600" xr:uid="{00000000-0005-0000-0000-0000FCB50000}"/>
    <cellStyle name="Note 2 2 3 3 2 8" xfId="46601" xr:uid="{00000000-0005-0000-0000-0000FDB50000}"/>
    <cellStyle name="Note 2 2 3 3 2 9" xfId="46602" xr:uid="{00000000-0005-0000-0000-0000FEB50000}"/>
    <cellStyle name="Note 2 2 3 3 3" xfId="46603" xr:uid="{00000000-0005-0000-0000-0000FFB50000}"/>
    <cellStyle name="Note 2 2 3 3 4" xfId="46604" xr:uid="{00000000-0005-0000-0000-000000B60000}"/>
    <cellStyle name="Note 2 2 3 3 5" xfId="46605" xr:uid="{00000000-0005-0000-0000-000001B60000}"/>
    <cellStyle name="Note 2 2 3 3 6" xfId="46606" xr:uid="{00000000-0005-0000-0000-000002B60000}"/>
    <cellStyle name="Note 2 2 3 3 7" xfId="46607" xr:uid="{00000000-0005-0000-0000-000003B60000}"/>
    <cellStyle name="Note 2 2 3 3 8" xfId="46608" xr:uid="{00000000-0005-0000-0000-000004B60000}"/>
    <cellStyle name="Note 2 2 3 3 9" xfId="46609" xr:uid="{00000000-0005-0000-0000-000005B60000}"/>
    <cellStyle name="Note 2 2 3 4" xfId="46610" xr:uid="{00000000-0005-0000-0000-000006B60000}"/>
    <cellStyle name="Note 2 2 3 4 10" xfId="46611" xr:uid="{00000000-0005-0000-0000-000007B60000}"/>
    <cellStyle name="Note 2 2 3 4 11" xfId="46612" xr:uid="{00000000-0005-0000-0000-000008B60000}"/>
    <cellStyle name="Note 2 2 3 4 2" xfId="46613" xr:uid="{00000000-0005-0000-0000-000009B60000}"/>
    <cellStyle name="Note 2 2 3 4 3" xfId="46614" xr:uid="{00000000-0005-0000-0000-00000AB60000}"/>
    <cellStyle name="Note 2 2 3 4 4" xfId="46615" xr:uid="{00000000-0005-0000-0000-00000BB60000}"/>
    <cellStyle name="Note 2 2 3 4 5" xfId="46616" xr:uid="{00000000-0005-0000-0000-00000CB60000}"/>
    <cellStyle name="Note 2 2 3 4 6" xfId="46617" xr:uid="{00000000-0005-0000-0000-00000DB60000}"/>
    <cellStyle name="Note 2 2 3 4 7" xfId="46618" xr:uid="{00000000-0005-0000-0000-00000EB60000}"/>
    <cellStyle name="Note 2 2 3 4 8" xfId="46619" xr:uid="{00000000-0005-0000-0000-00000FB60000}"/>
    <cellStyle name="Note 2 2 3 4 9" xfId="46620" xr:uid="{00000000-0005-0000-0000-000010B60000}"/>
    <cellStyle name="Note 2 2 3 5" xfId="46621" xr:uid="{00000000-0005-0000-0000-000011B60000}"/>
    <cellStyle name="Note 2 2 3 6" xfId="46622" xr:uid="{00000000-0005-0000-0000-000012B60000}"/>
    <cellStyle name="Note 2 2 3 7" xfId="46623" xr:uid="{00000000-0005-0000-0000-000013B60000}"/>
    <cellStyle name="Note 2 2 3 8" xfId="46624" xr:uid="{00000000-0005-0000-0000-000014B60000}"/>
    <cellStyle name="Note 2 2 3 9" xfId="46625" xr:uid="{00000000-0005-0000-0000-000015B60000}"/>
    <cellStyle name="Note 2 2 4" xfId="46626" xr:uid="{00000000-0005-0000-0000-000016B60000}"/>
    <cellStyle name="Note 2 2 4 10" xfId="46627" xr:uid="{00000000-0005-0000-0000-000017B60000}"/>
    <cellStyle name="Note 2 2 4 11" xfId="46628" xr:uid="{00000000-0005-0000-0000-000018B60000}"/>
    <cellStyle name="Note 2 2 4 12" xfId="46629" xr:uid="{00000000-0005-0000-0000-000019B60000}"/>
    <cellStyle name="Note 2 2 4 13" xfId="46630" xr:uid="{00000000-0005-0000-0000-00001AB60000}"/>
    <cellStyle name="Note 2 2 4 2" xfId="46631" xr:uid="{00000000-0005-0000-0000-00001BB60000}"/>
    <cellStyle name="Note 2 2 4 2 10" xfId="46632" xr:uid="{00000000-0005-0000-0000-00001CB60000}"/>
    <cellStyle name="Note 2 2 4 2 11" xfId="46633" xr:uid="{00000000-0005-0000-0000-00001DB60000}"/>
    <cellStyle name="Note 2 2 4 2 12" xfId="46634" xr:uid="{00000000-0005-0000-0000-00001EB60000}"/>
    <cellStyle name="Note 2 2 4 2 2" xfId="46635" xr:uid="{00000000-0005-0000-0000-00001FB60000}"/>
    <cellStyle name="Note 2 2 4 2 2 10" xfId="46636" xr:uid="{00000000-0005-0000-0000-000020B60000}"/>
    <cellStyle name="Note 2 2 4 2 2 11" xfId="46637" xr:uid="{00000000-0005-0000-0000-000021B60000}"/>
    <cellStyle name="Note 2 2 4 2 2 2" xfId="46638" xr:uid="{00000000-0005-0000-0000-000022B60000}"/>
    <cellStyle name="Note 2 2 4 2 2 2 10" xfId="46639" xr:uid="{00000000-0005-0000-0000-000023B60000}"/>
    <cellStyle name="Note 2 2 4 2 2 2 11" xfId="46640" xr:uid="{00000000-0005-0000-0000-000024B60000}"/>
    <cellStyle name="Note 2 2 4 2 2 2 2" xfId="46641" xr:uid="{00000000-0005-0000-0000-000025B60000}"/>
    <cellStyle name="Note 2 2 4 2 2 2 3" xfId="46642" xr:uid="{00000000-0005-0000-0000-000026B60000}"/>
    <cellStyle name="Note 2 2 4 2 2 2 4" xfId="46643" xr:uid="{00000000-0005-0000-0000-000027B60000}"/>
    <cellStyle name="Note 2 2 4 2 2 2 5" xfId="46644" xr:uid="{00000000-0005-0000-0000-000028B60000}"/>
    <cellStyle name="Note 2 2 4 2 2 2 6" xfId="46645" xr:uid="{00000000-0005-0000-0000-000029B60000}"/>
    <cellStyle name="Note 2 2 4 2 2 2 7" xfId="46646" xr:uid="{00000000-0005-0000-0000-00002AB60000}"/>
    <cellStyle name="Note 2 2 4 2 2 2 8" xfId="46647" xr:uid="{00000000-0005-0000-0000-00002BB60000}"/>
    <cellStyle name="Note 2 2 4 2 2 2 9" xfId="46648" xr:uid="{00000000-0005-0000-0000-00002CB60000}"/>
    <cellStyle name="Note 2 2 4 2 2 3" xfId="46649" xr:uid="{00000000-0005-0000-0000-00002DB60000}"/>
    <cellStyle name="Note 2 2 4 2 2 4" xfId="46650" xr:uid="{00000000-0005-0000-0000-00002EB60000}"/>
    <cellStyle name="Note 2 2 4 2 2 5" xfId="46651" xr:uid="{00000000-0005-0000-0000-00002FB60000}"/>
    <cellStyle name="Note 2 2 4 2 2 6" xfId="46652" xr:uid="{00000000-0005-0000-0000-000030B60000}"/>
    <cellStyle name="Note 2 2 4 2 2 7" xfId="46653" xr:uid="{00000000-0005-0000-0000-000031B60000}"/>
    <cellStyle name="Note 2 2 4 2 2 8" xfId="46654" xr:uid="{00000000-0005-0000-0000-000032B60000}"/>
    <cellStyle name="Note 2 2 4 2 2 9" xfId="46655" xr:uid="{00000000-0005-0000-0000-000033B60000}"/>
    <cellStyle name="Note 2 2 4 2 3" xfId="46656" xr:uid="{00000000-0005-0000-0000-000034B60000}"/>
    <cellStyle name="Note 2 2 4 2 3 10" xfId="46657" xr:uid="{00000000-0005-0000-0000-000035B60000}"/>
    <cellStyle name="Note 2 2 4 2 3 11" xfId="46658" xr:uid="{00000000-0005-0000-0000-000036B60000}"/>
    <cellStyle name="Note 2 2 4 2 3 2" xfId="46659" xr:uid="{00000000-0005-0000-0000-000037B60000}"/>
    <cellStyle name="Note 2 2 4 2 3 3" xfId="46660" xr:uid="{00000000-0005-0000-0000-000038B60000}"/>
    <cellStyle name="Note 2 2 4 2 3 4" xfId="46661" xr:uid="{00000000-0005-0000-0000-000039B60000}"/>
    <cellStyle name="Note 2 2 4 2 3 5" xfId="46662" xr:uid="{00000000-0005-0000-0000-00003AB60000}"/>
    <cellStyle name="Note 2 2 4 2 3 6" xfId="46663" xr:uid="{00000000-0005-0000-0000-00003BB60000}"/>
    <cellStyle name="Note 2 2 4 2 3 7" xfId="46664" xr:uid="{00000000-0005-0000-0000-00003CB60000}"/>
    <cellStyle name="Note 2 2 4 2 3 8" xfId="46665" xr:uid="{00000000-0005-0000-0000-00003DB60000}"/>
    <cellStyle name="Note 2 2 4 2 3 9" xfId="46666" xr:uid="{00000000-0005-0000-0000-00003EB60000}"/>
    <cellStyle name="Note 2 2 4 2 4" xfId="46667" xr:uid="{00000000-0005-0000-0000-00003FB60000}"/>
    <cellStyle name="Note 2 2 4 2 5" xfId="46668" xr:uid="{00000000-0005-0000-0000-000040B60000}"/>
    <cellStyle name="Note 2 2 4 2 6" xfId="46669" xr:uid="{00000000-0005-0000-0000-000041B60000}"/>
    <cellStyle name="Note 2 2 4 2 7" xfId="46670" xr:uid="{00000000-0005-0000-0000-000042B60000}"/>
    <cellStyle name="Note 2 2 4 2 8" xfId="46671" xr:uid="{00000000-0005-0000-0000-000043B60000}"/>
    <cellStyle name="Note 2 2 4 2 9" xfId="46672" xr:uid="{00000000-0005-0000-0000-000044B60000}"/>
    <cellStyle name="Note 2 2 4 3" xfId="46673" xr:uid="{00000000-0005-0000-0000-000045B60000}"/>
    <cellStyle name="Note 2 2 4 3 10" xfId="46674" xr:uid="{00000000-0005-0000-0000-000046B60000}"/>
    <cellStyle name="Note 2 2 4 3 11" xfId="46675" xr:uid="{00000000-0005-0000-0000-000047B60000}"/>
    <cellStyle name="Note 2 2 4 3 2" xfId="46676" xr:uid="{00000000-0005-0000-0000-000048B60000}"/>
    <cellStyle name="Note 2 2 4 3 2 10" xfId="46677" xr:uid="{00000000-0005-0000-0000-000049B60000}"/>
    <cellStyle name="Note 2 2 4 3 2 11" xfId="46678" xr:uid="{00000000-0005-0000-0000-00004AB60000}"/>
    <cellStyle name="Note 2 2 4 3 2 2" xfId="46679" xr:uid="{00000000-0005-0000-0000-00004BB60000}"/>
    <cellStyle name="Note 2 2 4 3 2 3" xfId="46680" xr:uid="{00000000-0005-0000-0000-00004CB60000}"/>
    <cellStyle name="Note 2 2 4 3 2 4" xfId="46681" xr:uid="{00000000-0005-0000-0000-00004DB60000}"/>
    <cellStyle name="Note 2 2 4 3 2 5" xfId="46682" xr:uid="{00000000-0005-0000-0000-00004EB60000}"/>
    <cellStyle name="Note 2 2 4 3 2 6" xfId="46683" xr:uid="{00000000-0005-0000-0000-00004FB60000}"/>
    <cellStyle name="Note 2 2 4 3 2 7" xfId="46684" xr:uid="{00000000-0005-0000-0000-000050B60000}"/>
    <cellStyle name="Note 2 2 4 3 2 8" xfId="46685" xr:uid="{00000000-0005-0000-0000-000051B60000}"/>
    <cellStyle name="Note 2 2 4 3 2 9" xfId="46686" xr:uid="{00000000-0005-0000-0000-000052B60000}"/>
    <cellStyle name="Note 2 2 4 3 3" xfId="46687" xr:uid="{00000000-0005-0000-0000-000053B60000}"/>
    <cellStyle name="Note 2 2 4 3 4" xfId="46688" xr:uid="{00000000-0005-0000-0000-000054B60000}"/>
    <cellStyle name="Note 2 2 4 3 5" xfId="46689" xr:uid="{00000000-0005-0000-0000-000055B60000}"/>
    <cellStyle name="Note 2 2 4 3 6" xfId="46690" xr:uid="{00000000-0005-0000-0000-000056B60000}"/>
    <cellStyle name="Note 2 2 4 3 7" xfId="46691" xr:uid="{00000000-0005-0000-0000-000057B60000}"/>
    <cellStyle name="Note 2 2 4 3 8" xfId="46692" xr:uid="{00000000-0005-0000-0000-000058B60000}"/>
    <cellStyle name="Note 2 2 4 3 9" xfId="46693" xr:uid="{00000000-0005-0000-0000-000059B60000}"/>
    <cellStyle name="Note 2 2 4 4" xfId="46694" xr:uid="{00000000-0005-0000-0000-00005AB60000}"/>
    <cellStyle name="Note 2 2 4 4 10" xfId="46695" xr:uid="{00000000-0005-0000-0000-00005BB60000}"/>
    <cellStyle name="Note 2 2 4 4 11" xfId="46696" xr:uid="{00000000-0005-0000-0000-00005CB60000}"/>
    <cellStyle name="Note 2 2 4 4 2" xfId="46697" xr:uid="{00000000-0005-0000-0000-00005DB60000}"/>
    <cellStyle name="Note 2 2 4 4 3" xfId="46698" xr:uid="{00000000-0005-0000-0000-00005EB60000}"/>
    <cellStyle name="Note 2 2 4 4 4" xfId="46699" xr:uid="{00000000-0005-0000-0000-00005FB60000}"/>
    <cellStyle name="Note 2 2 4 4 5" xfId="46700" xr:uid="{00000000-0005-0000-0000-000060B60000}"/>
    <cellStyle name="Note 2 2 4 4 6" xfId="46701" xr:uid="{00000000-0005-0000-0000-000061B60000}"/>
    <cellStyle name="Note 2 2 4 4 7" xfId="46702" xr:uid="{00000000-0005-0000-0000-000062B60000}"/>
    <cellStyle name="Note 2 2 4 4 8" xfId="46703" xr:uid="{00000000-0005-0000-0000-000063B60000}"/>
    <cellStyle name="Note 2 2 4 4 9" xfId="46704" xr:uid="{00000000-0005-0000-0000-000064B60000}"/>
    <cellStyle name="Note 2 2 4 5" xfId="46705" xr:uid="{00000000-0005-0000-0000-000065B60000}"/>
    <cellStyle name="Note 2 2 4 6" xfId="46706" xr:uid="{00000000-0005-0000-0000-000066B60000}"/>
    <cellStyle name="Note 2 2 4 7" xfId="46707" xr:uid="{00000000-0005-0000-0000-000067B60000}"/>
    <cellStyle name="Note 2 2 4 8" xfId="46708" xr:uid="{00000000-0005-0000-0000-000068B60000}"/>
    <cellStyle name="Note 2 2 4 9" xfId="46709" xr:uid="{00000000-0005-0000-0000-000069B60000}"/>
    <cellStyle name="Note 2 2 5" xfId="46710" xr:uid="{00000000-0005-0000-0000-00006AB60000}"/>
    <cellStyle name="Note 2 2 5 10" xfId="46711" xr:uid="{00000000-0005-0000-0000-00006BB60000}"/>
    <cellStyle name="Note 2 2 5 11" xfId="46712" xr:uid="{00000000-0005-0000-0000-00006CB60000}"/>
    <cellStyle name="Note 2 2 5 12" xfId="46713" xr:uid="{00000000-0005-0000-0000-00006DB60000}"/>
    <cellStyle name="Note 2 2 5 13" xfId="46714" xr:uid="{00000000-0005-0000-0000-00006EB60000}"/>
    <cellStyle name="Note 2 2 5 2" xfId="46715" xr:uid="{00000000-0005-0000-0000-00006FB60000}"/>
    <cellStyle name="Note 2 2 5 2 10" xfId="46716" xr:uid="{00000000-0005-0000-0000-000070B60000}"/>
    <cellStyle name="Note 2 2 5 2 11" xfId="46717" xr:uid="{00000000-0005-0000-0000-000071B60000}"/>
    <cellStyle name="Note 2 2 5 2 12" xfId="46718" xr:uid="{00000000-0005-0000-0000-000072B60000}"/>
    <cellStyle name="Note 2 2 5 2 2" xfId="46719" xr:uid="{00000000-0005-0000-0000-000073B60000}"/>
    <cellStyle name="Note 2 2 5 2 2 10" xfId="46720" xr:uid="{00000000-0005-0000-0000-000074B60000}"/>
    <cellStyle name="Note 2 2 5 2 2 11" xfId="46721" xr:uid="{00000000-0005-0000-0000-000075B60000}"/>
    <cellStyle name="Note 2 2 5 2 2 2" xfId="46722" xr:uid="{00000000-0005-0000-0000-000076B60000}"/>
    <cellStyle name="Note 2 2 5 2 2 2 10" xfId="46723" xr:uid="{00000000-0005-0000-0000-000077B60000}"/>
    <cellStyle name="Note 2 2 5 2 2 2 11" xfId="46724" xr:uid="{00000000-0005-0000-0000-000078B60000}"/>
    <cellStyle name="Note 2 2 5 2 2 2 2" xfId="46725" xr:uid="{00000000-0005-0000-0000-000079B60000}"/>
    <cellStyle name="Note 2 2 5 2 2 2 3" xfId="46726" xr:uid="{00000000-0005-0000-0000-00007AB60000}"/>
    <cellStyle name="Note 2 2 5 2 2 2 4" xfId="46727" xr:uid="{00000000-0005-0000-0000-00007BB60000}"/>
    <cellStyle name="Note 2 2 5 2 2 2 5" xfId="46728" xr:uid="{00000000-0005-0000-0000-00007CB60000}"/>
    <cellStyle name="Note 2 2 5 2 2 2 6" xfId="46729" xr:uid="{00000000-0005-0000-0000-00007DB60000}"/>
    <cellStyle name="Note 2 2 5 2 2 2 7" xfId="46730" xr:uid="{00000000-0005-0000-0000-00007EB60000}"/>
    <cellStyle name="Note 2 2 5 2 2 2 8" xfId="46731" xr:uid="{00000000-0005-0000-0000-00007FB60000}"/>
    <cellStyle name="Note 2 2 5 2 2 2 9" xfId="46732" xr:uid="{00000000-0005-0000-0000-000080B60000}"/>
    <cellStyle name="Note 2 2 5 2 2 3" xfId="46733" xr:uid="{00000000-0005-0000-0000-000081B60000}"/>
    <cellStyle name="Note 2 2 5 2 2 4" xfId="46734" xr:uid="{00000000-0005-0000-0000-000082B60000}"/>
    <cellStyle name="Note 2 2 5 2 2 5" xfId="46735" xr:uid="{00000000-0005-0000-0000-000083B60000}"/>
    <cellStyle name="Note 2 2 5 2 2 6" xfId="46736" xr:uid="{00000000-0005-0000-0000-000084B60000}"/>
    <cellStyle name="Note 2 2 5 2 2 7" xfId="46737" xr:uid="{00000000-0005-0000-0000-000085B60000}"/>
    <cellStyle name="Note 2 2 5 2 2 8" xfId="46738" xr:uid="{00000000-0005-0000-0000-000086B60000}"/>
    <cellStyle name="Note 2 2 5 2 2 9" xfId="46739" xr:uid="{00000000-0005-0000-0000-000087B60000}"/>
    <cellStyle name="Note 2 2 5 2 3" xfId="46740" xr:uid="{00000000-0005-0000-0000-000088B60000}"/>
    <cellStyle name="Note 2 2 5 2 3 10" xfId="46741" xr:uid="{00000000-0005-0000-0000-000089B60000}"/>
    <cellStyle name="Note 2 2 5 2 3 11" xfId="46742" xr:uid="{00000000-0005-0000-0000-00008AB60000}"/>
    <cellStyle name="Note 2 2 5 2 3 2" xfId="46743" xr:uid="{00000000-0005-0000-0000-00008BB60000}"/>
    <cellStyle name="Note 2 2 5 2 3 3" xfId="46744" xr:uid="{00000000-0005-0000-0000-00008CB60000}"/>
    <cellStyle name="Note 2 2 5 2 3 4" xfId="46745" xr:uid="{00000000-0005-0000-0000-00008DB60000}"/>
    <cellStyle name="Note 2 2 5 2 3 5" xfId="46746" xr:uid="{00000000-0005-0000-0000-00008EB60000}"/>
    <cellStyle name="Note 2 2 5 2 3 6" xfId="46747" xr:uid="{00000000-0005-0000-0000-00008FB60000}"/>
    <cellStyle name="Note 2 2 5 2 3 7" xfId="46748" xr:uid="{00000000-0005-0000-0000-000090B60000}"/>
    <cellStyle name="Note 2 2 5 2 3 8" xfId="46749" xr:uid="{00000000-0005-0000-0000-000091B60000}"/>
    <cellStyle name="Note 2 2 5 2 3 9" xfId="46750" xr:uid="{00000000-0005-0000-0000-000092B60000}"/>
    <cellStyle name="Note 2 2 5 2 4" xfId="46751" xr:uid="{00000000-0005-0000-0000-000093B60000}"/>
    <cellStyle name="Note 2 2 5 2 5" xfId="46752" xr:uid="{00000000-0005-0000-0000-000094B60000}"/>
    <cellStyle name="Note 2 2 5 2 6" xfId="46753" xr:uid="{00000000-0005-0000-0000-000095B60000}"/>
    <cellStyle name="Note 2 2 5 2 7" xfId="46754" xr:uid="{00000000-0005-0000-0000-000096B60000}"/>
    <cellStyle name="Note 2 2 5 2 8" xfId="46755" xr:uid="{00000000-0005-0000-0000-000097B60000}"/>
    <cellStyle name="Note 2 2 5 2 9" xfId="46756" xr:uid="{00000000-0005-0000-0000-000098B60000}"/>
    <cellStyle name="Note 2 2 5 3" xfId="46757" xr:uid="{00000000-0005-0000-0000-000099B60000}"/>
    <cellStyle name="Note 2 2 5 3 10" xfId="46758" xr:uid="{00000000-0005-0000-0000-00009AB60000}"/>
    <cellStyle name="Note 2 2 5 3 11" xfId="46759" xr:uid="{00000000-0005-0000-0000-00009BB60000}"/>
    <cellStyle name="Note 2 2 5 3 2" xfId="46760" xr:uid="{00000000-0005-0000-0000-00009CB60000}"/>
    <cellStyle name="Note 2 2 5 3 2 10" xfId="46761" xr:uid="{00000000-0005-0000-0000-00009DB60000}"/>
    <cellStyle name="Note 2 2 5 3 2 11" xfId="46762" xr:uid="{00000000-0005-0000-0000-00009EB60000}"/>
    <cellStyle name="Note 2 2 5 3 2 2" xfId="46763" xr:uid="{00000000-0005-0000-0000-00009FB60000}"/>
    <cellStyle name="Note 2 2 5 3 2 3" xfId="46764" xr:uid="{00000000-0005-0000-0000-0000A0B60000}"/>
    <cellStyle name="Note 2 2 5 3 2 4" xfId="46765" xr:uid="{00000000-0005-0000-0000-0000A1B60000}"/>
    <cellStyle name="Note 2 2 5 3 2 5" xfId="46766" xr:uid="{00000000-0005-0000-0000-0000A2B60000}"/>
    <cellStyle name="Note 2 2 5 3 2 6" xfId="46767" xr:uid="{00000000-0005-0000-0000-0000A3B60000}"/>
    <cellStyle name="Note 2 2 5 3 2 7" xfId="46768" xr:uid="{00000000-0005-0000-0000-0000A4B60000}"/>
    <cellStyle name="Note 2 2 5 3 2 8" xfId="46769" xr:uid="{00000000-0005-0000-0000-0000A5B60000}"/>
    <cellStyle name="Note 2 2 5 3 2 9" xfId="46770" xr:uid="{00000000-0005-0000-0000-0000A6B60000}"/>
    <cellStyle name="Note 2 2 5 3 3" xfId="46771" xr:uid="{00000000-0005-0000-0000-0000A7B60000}"/>
    <cellStyle name="Note 2 2 5 3 4" xfId="46772" xr:uid="{00000000-0005-0000-0000-0000A8B60000}"/>
    <cellStyle name="Note 2 2 5 3 5" xfId="46773" xr:uid="{00000000-0005-0000-0000-0000A9B60000}"/>
    <cellStyle name="Note 2 2 5 3 6" xfId="46774" xr:uid="{00000000-0005-0000-0000-0000AAB60000}"/>
    <cellStyle name="Note 2 2 5 3 7" xfId="46775" xr:uid="{00000000-0005-0000-0000-0000ABB60000}"/>
    <cellStyle name="Note 2 2 5 3 8" xfId="46776" xr:uid="{00000000-0005-0000-0000-0000ACB60000}"/>
    <cellStyle name="Note 2 2 5 3 9" xfId="46777" xr:uid="{00000000-0005-0000-0000-0000ADB60000}"/>
    <cellStyle name="Note 2 2 5 4" xfId="46778" xr:uid="{00000000-0005-0000-0000-0000AEB60000}"/>
    <cellStyle name="Note 2 2 5 4 10" xfId="46779" xr:uid="{00000000-0005-0000-0000-0000AFB60000}"/>
    <cellStyle name="Note 2 2 5 4 11" xfId="46780" xr:uid="{00000000-0005-0000-0000-0000B0B60000}"/>
    <cellStyle name="Note 2 2 5 4 2" xfId="46781" xr:uid="{00000000-0005-0000-0000-0000B1B60000}"/>
    <cellStyle name="Note 2 2 5 4 3" xfId="46782" xr:uid="{00000000-0005-0000-0000-0000B2B60000}"/>
    <cellStyle name="Note 2 2 5 4 4" xfId="46783" xr:uid="{00000000-0005-0000-0000-0000B3B60000}"/>
    <cellStyle name="Note 2 2 5 4 5" xfId="46784" xr:uid="{00000000-0005-0000-0000-0000B4B60000}"/>
    <cellStyle name="Note 2 2 5 4 6" xfId="46785" xr:uid="{00000000-0005-0000-0000-0000B5B60000}"/>
    <cellStyle name="Note 2 2 5 4 7" xfId="46786" xr:uid="{00000000-0005-0000-0000-0000B6B60000}"/>
    <cellStyle name="Note 2 2 5 4 8" xfId="46787" xr:uid="{00000000-0005-0000-0000-0000B7B60000}"/>
    <cellStyle name="Note 2 2 5 4 9" xfId="46788" xr:uid="{00000000-0005-0000-0000-0000B8B60000}"/>
    <cellStyle name="Note 2 2 5 5" xfId="46789" xr:uid="{00000000-0005-0000-0000-0000B9B60000}"/>
    <cellStyle name="Note 2 2 5 6" xfId="46790" xr:uid="{00000000-0005-0000-0000-0000BAB60000}"/>
    <cellStyle name="Note 2 2 5 7" xfId="46791" xr:uid="{00000000-0005-0000-0000-0000BBB60000}"/>
    <cellStyle name="Note 2 2 5 8" xfId="46792" xr:uid="{00000000-0005-0000-0000-0000BCB60000}"/>
    <cellStyle name="Note 2 2 5 9" xfId="46793" xr:uid="{00000000-0005-0000-0000-0000BDB60000}"/>
    <cellStyle name="Note 2 2 6" xfId="46794" xr:uid="{00000000-0005-0000-0000-0000BEB60000}"/>
    <cellStyle name="Note 2 2 6 10" xfId="46795" xr:uid="{00000000-0005-0000-0000-0000BFB60000}"/>
    <cellStyle name="Note 2 2 6 11" xfId="46796" xr:uid="{00000000-0005-0000-0000-0000C0B60000}"/>
    <cellStyle name="Note 2 2 6 12" xfId="46797" xr:uid="{00000000-0005-0000-0000-0000C1B60000}"/>
    <cellStyle name="Note 2 2 6 13" xfId="46798" xr:uid="{00000000-0005-0000-0000-0000C2B60000}"/>
    <cellStyle name="Note 2 2 6 2" xfId="46799" xr:uid="{00000000-0005-0000-0000-0000C3B60000}"/>
    <cellStyle name="Note 2 2 6 2 10" xfId="46800" xr:uid="{00000000-0005-0000-0000-0000C4B60000}"/>
    <cellStyle name="Note 2 2 6 2 11" xfId="46801" xr:uid="{00000000-0005-0000-0000-0000C5B60000}"/>
    <cellStyle name="Note 2 2 6 2 12" xfId="46802" xr:uid="{00000000-0005-0000-0000-0000C6B60000}"/>
    <cellStyle name="Note 2 2 6 2 2" xfId="46803" xr:uid="{00000000-0005-0000-0000-0000C7B60000}"/>
    <cellStyle name="Note 2 2 6 2 2 10" xfId="46804" xr:uid="{00000000-0005-0000-0000-0000C8B60000}"/>
    <cellStyle name="Note 2 2 6 2 2 11" xfId="46805" xr:uid="{00000000-0005-0000-0000-0000C9B60000}"/>
    <cellStyle name="Note 2 2 6 2 2 2" xfId="46806" xr:uid="{00000000-0005-0000-0000-0000CAB60000}"/>
    <cellStyle name="Note 2 2 6 2 2 2 10" xfId="46807" xr:uid="{00000000-0005-0000-0000-0000CBB60000}"/>
    <cellStyle name="Note 2 2 6 2 2 2 11" xfId="46808" xr:uid="{00000000-0005-0000-0000-0000CCB60000}"/>
    <cellStyle name="Note 2 2 6 2 2 2 2" xfId="46809" xr:uid="{00000000-0005-0000-0000-0000CDB60000}"/>
    <cellStyle name="Note 2 2 6 2 2 2 3" xfId="46810" xr:uid="{00000000-0005-0000-0000-0000CEB60000}"/>
    <cellStyle name="Note 2 2 6 2 2 2 4" xfId="46811" xr:uid="{00000000-0005-0000-0000-0000CFB60000}"/>
    <cellStyle name="Note 2 2 6 2 2 2 5" xfId="46812" xr:uid="{00000000-0005-0000-0000-0000D0B60000}"/>
    <cellStyle name="Note 2 2 6 2 2 2 6" xfId="46813" xr:uid="{00000000-0005-0000-0000-0000D1B60000}"/>
    <cellStyle name="Note 2 2 6 2 2 2 7" xfId="46814" xr:uid="{00000000-0005-0000-0000-0000D2B60000}"/>
    <cellStyle name="Note 2 2 6 2 2 2 8" xfId="46815" xr:uid="{00000000-0005-0000-0000-0000D3B60000}"/>
    <cellStyle name="Note 2 2 6 2 2 2 9" xfId="46816" xr:uid="{00000000-0005-0000-0000-0000D4B60000}"/>
    <cellStyle name="Note 2 2 6 2 2 3" xfId="46817" xr:uid="{00000000-0005-0000-0000-0000D5B60000}"/>
    <cellStyle name="Note 2 2 6 2 2 4" xfId="46818" xr:uid="{00000000-0005-0000-0000-0000D6B60000}"/>
    <cellStyle name="Note 2 2 6 2 2 5" xfId="46819" xr:uid="{00000000-0005-0000-0000-0000D7B60000}"/>
    <cellStyle name="Note 2 2 6 2 2 6" xfId="46820" xr:uid="{00000000-0005-0000-0000-0000D8B60000}"/>
    <cellStyle name="Note 2 2 6 2 2 7" xfId="46821" xr:uid="{00000000-0005-0000-0000-0000D9B60000}"/>
    <cellStyle name="Note 2 2 6 2 2 8" xfId="46822" xr:uid="{00000000-0005-0000-0000-0000DAB60000}"/>
    <cellStyle name="Note 2 2 6 2 2 9" xfId="46823" xr:uid="{00000000-0005-0000-0000-0000DBB60000}"/>
    <cellStyle name="Note 2 2 6 2 3" xfId="46824" xr:uid="{00000000-0005-0000-0000-0000DCB60000}"/>
    <cellStyle name="Note 2 2 6 2 3 10" xfId="46825" xr:uid="{00000000-0005-0000-0000-0000DDB60000}"/>
    <cellStyle name="Note 2 2 6 2 3 11" xfId="46826" xr:uid="{00000000-0005-0000-0000-0000DEB60000}"/>
    <cellStyle name="Note 2 2 6 2 3 2" xfId="46827" xr:uid="{00000000-0005-0000-0000-0000DFB60000}"/>
    <cellStyle name="Note 2 2 6 2 3 3" xfId="46828" xr:uid="{00000000-0005-0000-0000-0000E0B60000}"/>
    <cellStyle name="Note 2 2 6 2 3 4" xfId="46829" xr:uid="{00000000-0005-0000-0000-0000E1B60000}"/>
    <cellStyle name="Note 2 2 6 2 3 5" xfId="46830" xr:uid="{00000000-0005-0000-0000-0000E2B60000}"/>
    <cellStyle name="Note 2 2 6 2 3 6" xfId="46831" xr:uid="{00000000-0005-0000-0000-0000E3B60000}"/>
    <cellStyle name="Note 2 2 6 2 3 7" xfId="46832" xr:uid="{00000000-0005-0000-0000-0000E4B60000}"/>
    <cellStyle name="Note 2 2 6 2 3 8" xfId="46833" xr:uid="{00000000-0005-0000-0000-0000E5B60000}"/>
    <cellStyle name="Note 2 2 6 2 3 9" xfId="46834" xr:uid="{00000000-0005-0000-0000-0000E6B60000}"/>
    <cellStyle name="Note 2 2 6 2 4" xfId="46835" xr:uid="{00000000-0005-0000-0000-0000E7B60000}"/>
    <cellStyle name="Note 2 2 6 2 5" xfId="46836" xr:uid="{00000000-0005-0000-0000-0000E8B60000}"/>
    <cellStyle name="Note 2 2 6 2 6" xfId="46837" xr:uid="{00000000-0005-0000-0000-0000E9B60000}"/>
    <cellStyle name="Note 2 2 6 2 7" xfId="46838" xr:uid="{00000000-0005-0000-0000-0000EAB60000}"/>
    <cellStyle name="Note 2 2 6 2 8" xfId="46839" xr:uid="{00000000-0005-0000-0000-0000EBB60000}"/>
    <cellStyle name="Note 2 2 6 2 9" xfId="46840" xr:uid="{00000000-0005-0000-0000-0000ECB60000}"/>
    <cellStyle name="Note 2 2 6 3" xfId="46841" xr:uid="{00000000-0005-0000-0000-0000EDB60000}"/>
    <cellStyle name="Note 2 2 6 3 10" xfId="46842" xr:uid="{00000000-0005-0000-0000-0000EEB60000}"/>
    <cellStyle name="Note 2 2 6 3 11" xfId="46843" xr:uid="{00000000-0005-0000-0000-0000EFB60000}"/>
    <cellStyle name="Note 2 2 6 3 2" xfId="46844" xr:uid="{00000000-0005-0000-0000-0000F0B60000}"/>
    <cellStyle name="Note 2 2 6 3 2 10" xfId="46845" xr:uid="{00000000-0005-0000-0000-0000F1B60000}"/>
    <cellStyle name="Note 2 2 6 3 2 11" xfId="46846" xr:uid="{00000000-0005-0000-0000-0000F2B60000}"/>
    <cellStyle name="Note 2 2 6 3 2 2" xfId="46847" xr:uid="{00000000-0005-0000-0000-0000F3B60000}"/>
    <cellStyle name="Note 2 2 6 3 2 3" xfId="46848" xr:uid="{00000000-0005-0000-0000-0000F4B60000}"/>
    <cellStyle name="Note 2 2 6 3 2 4" xfId="46849" xr:uid="{00000000-0005-0000-0000-0000F5B60000}"/>
    <cellStyle name="Note 2 2 6 3 2 5" xfId="46850" xr:uid="{00000000-0005-0000-0000-0000F6B60000}"/>
    <cellStyle name="Note 2 2 6 3 2 6" xfId="46851" xr:uid="{00000000-0005-0000-0000-0000F7B60000}"/>
    <cellStyle name="Note 2 2 6 3 2 7" xfId="46852" xr:uid="{00000000-0005-0000-0000-0000F8B60000}"/>
    <cellStyle name="Note 2 2 6 3 2 8" xfId="46853" xr:uid="{00000000-0005-0000-0000-0000F9B60000}"/>
    <cellStyle name="Note 2 2 6 3 2 9" xfId="46854" xr:uid="{00000000-0005-0000-0000-0000FAB60000}"/>
    <cellStyle name="Note 2 2 6 3 3" xfId="46855" xr:uid="{00000000-0005-0000-0000-0000FBB60000}"/>
    <cellStyle name="Note 2 2 6 3 4" xfId="46856" xr:uid="{00000000-0005-0000-0000-0000FCB60000}"/>
    <cellStyle name="Note 2 2 6 3 5" xfId="46857" xr:uid="{00000000-0005-0000-0000-0000FDB60000}"/>
    <cellStyle name="Note 2 2 6 3 6" xfId="46858" xr:uid="{00000000-0005-0000-0000-0000FEB60000}"/>
    <cellStyle name="Note 2 2 6 3 7" xfId="46859" xr:uid="{00000000-0005-0000-0000-0000FFB60000}"/>
    <cellStyle name="Note 2 2 6 3 8" xfId="46860" xr:uid="{00000000-0005-0000-0000-000000B70000}"/>
    <cellStyle name="Note 2 2 6 3 9" xfId="46861" xr:uid="{00000000-0005-0000-0000-000001B70000}"/>
    <cellStyle name="Note 2 2 6 4" xfId="46862" xr:uid="{00000000-0005-0000-0000-000002B70000}"/>
    <cellStyle name="Note 2 2 6 4 10" xfId="46863" xr:uid="{00000000-0005-0000-0000-000003B70000}"/>
    <cellStyle name="Note 2 2 6 4 11" xfId="46864" xr:uid="{00000000-0005-0000-0000-000004B70000}"/>
    <cellStyle name="Note 2 2 6 4 2" xfId="46865" xr:uid="{00000000-0005-0000-0000-000005B70000}"/>
    <cellStyle name="Note 2 2 6 4 3" xfId="46866" xr:uid="{00000000-0005-0000-0000-000006B70000}"/>
    <cellStyle name="Note 2 2 6 4 4" xfId="46867" xr:uid="{00000000-0005-0000-0000-000007B70000}"/>
    <cellStyle name="Note 2 2 6 4 5" xfId="46868" xr:uid="{00000000-0005-0000-0000-000008B70000}"/>
    <cellStyle name="Note 2 2 6 4 6" xfId="46869" xr:uid="{00000000-0005-0000-0000-000009B70000}"/>
    <cellStyle name="Note 2 2 6 4 7" xfId="46870" xr:uid="{00000000-0005-0000-0000-00000AB70000}"/>
    <cellStyle name="Note 2 2 6 4 8" xfId="46871" xr:uid="{00000000-0005-0000-0000-00000BB70000}"/>
    <cellStyle name="Note 2 2 6 4 9" xfId="46872" xr:uid="{00000000-0005-0000-0000-00000CB70000}"/>
    <cellStyle name="Note 2 2 6 5" xfId="46873" xr:uid="{00000000-0005-0000-0000-00000DB70000}"/>
    <cellStyle name="Note 2 2 6 6" xfId="46874" xr:uid="{00000000-0005-0000-0000-00000EB70000}"/>
    <cellStyle name="Note 2 2 6 7" xfId="46875" xr:uid="{00000000-0005-0000-0000-00000FB70000}"/>
    <cellStyle name="Note 2 2 6 8" xfId="46876" xr:uid="{00000000-0005-0000-0000-000010B70000}"/>
    <cellStyle name="Note 2 2 6 9" xfId="46877" xr:uid="{00000000-0005-0000-0000-000011B70000}"/>
    <cellStyle name="Note 2 2 7" xfId="46878" xr:uid="{00000000-0005-0000-0000-000012B70000}"/>
    <cellStyle name="Note 2 2 7 10" xfId="46879" xr:uid="{00000000-0005-0000-0000-000013B70000}"/>
    <cellStyle name="Note 2 2 7 11" xfId="46880" xr:uid="{00000000-0005-0000-0000-000014B70000}"/>
    <cellStyle name="Note 2 2 7 12" xfId="46881" xr:uid="{00000000-0005-0000-0000-000015B70000}"/>
    <cellStyle name="Note 2 2 7 13" xfId="46882" xr:uid="{00000000-0005-0000-0000-000016B70000}"/>
    <cellStyle name="Note 2 2 7 2" xfId="46883" xr:uid="{00000000-0005-0000-0000-000017B70000}"/>
    <cellStyle name="Note 2 2 7 2 10" xfId="46884" xr:uid="{00000000-0005-0000-0000-000018B70000}"/>
    <cellStyle name="Note 2 2 7 2 11" xfId="46885" xr:uid="{00000000-0005-0000-0000-000019B70000}"/>
    <cellStyle name="Note 2 2 7 2 12" xfId="46886" xr:uid="{00000000-0005-0000-0000-00001AB70000}"/>
    <cellStyle name="Note 2 2 7 2 2" xfId="46887" xr:uid="{00000000-0005-0000-0000-00001BB70000}"/>
    <cellStyle name="Note 2 2 7 2 2 10" xfId="46888" xr:uid="{00000000-0005-0000-0000-00001CB70000}"/>
    <cellStyle name="Note 2 2 7 2 2 11" xfId="46889" xr:uid="{00000000-0005-0000-0000-00001DB70000}"/>
    <cellStyle name="Note 2 2 7 2 2 2" xfId="46890" xr:uid="{00000000-0005-0000-0000-00001EB70000}"/>
    <cellStyle name="Note 2 2 7 2 2 2 10" xfId="46891" xr:uid="{00000000-0005-0000-0000-00001FB70000}"/>
    <cellStyle name="Note 2 2 7 2 2 2 11" xfId="46892" xr:uid="{00000000-0005-0000-0000-000020B70000}"/>
    <cellStyle name="Note 2 2 7 2 2 2 2" xfId="46893" xr:uid="{00000000-0005-0000-0000-000021B70000}"/>
    <cellStyle name="Note 2 2 7 2 2 2 3" xfId="46894" xr:uid="{00000000-0005-0000-0000-000022B70000}"/>
    <cellStyle name="Note 2 2 7 2 2 2 4" xfId="46895" xr:uid="{00000000-0005-0000-0000-000023B70000}"/>
    <cellStyle name="Note 2 2 7 2 2 2 5" xfId="46896" xr:uid="{00000000-0005-0000-0000-000024B70000}"/>
    <cellStyle name="Note 2 2 7 2 2 2 6" xfId="46897" xr:uid="{00000000-0005-0000-0000-000025B70000}"/>
    <cellStyle name="Note 2 2 7 2 2 2 7" xfId="46898" xr:uid="{00000000-0005-0000-0000-000026B70000}"/>
    <cellStyle name="Note 2 2 7 2 2 2 8" xfId="46899" xr:uid="{00000000-0005-0000-0000-000027B70000}"/>
    <cellStyle name="Note 2 2 7 2 2 2 9" xfId="46900" xr:uid="{00000000-0005-0000-0000-000028B70000}"/>
    <cellStyle name="Note 2 2 7 2 2 3" xfId="46901" xr:uid="{00000000-0005-0000-0000-000029B70000}"/>
    <cellStyle name="Note 2 2 7 2 2 4" xfId="46902" xr:uid="{00000000-0005-0000-0000-00002AB70000}"/>
    <cellStyle name="Note 2 2 7 2 2 5" xfId="46903" xr:uid="{00000000-0005-0000-0000-00002BB70000}"/>
    <cellStyle name="Note 2 2 7 2 2 6" xfId="46904" xr:uid="{00000000-0005-0000-0000-00002CB70000}"/>
    <cellStyle name="Note 2 2 7 2 2 7" xfId="46905" xr:uid="{00000000-0005-0000-0000-00002DB70000}"/>
    <cellStyle name="Note 2 2 7 2 2 8" xfId="46906" xr:uid="{00000000-0005-0000-0000-00002EB70000}"/>
    <cellStyle name="Note 2 2 7 2 2 9" xfId="46907" xr:uid="{00000000-0005-0000-0000-00002FB70000}"/>
    <cellStyle name="Note 2 2 7 2 3" xfId="46908" xr:uid="{00000000-0005-0000-0000-000030B70000}"/>
    <cellStyle name="Note 2 2 7 2 3 10" xfId="46909" xr:uid="{00000000-0005-0000-0000-000031B70000}"/>
    <cellStyle name="Note 2 2 7 2 3 11" xfId="46910" xr:uid="{00000000-0005-0000-0000-000032B70000}"/>
    <cellStyle name="Note 2 2 7 2 3 2" xfId="46911" xr:uid="{00000000-0005-0000-0000-000033B70000}"/>
    <cellStyle name="Note 2 2 7 2 3 3" xfId="46912" xr:uid="{00000000-0005-0000-0000-000034B70000}"/>
    <cellStyle name="Note 2 2 7 2 3 4" xfId="46913" xr:uid="{00000000-0005-0000-0000-000035B70000}"/>
    <cellStyle name="Note 2 2 7 2 3 5" xfId="46914" xr:uid="{00000000-0005-0000-0000-000036B70000}"/>
    <cellStyle name="Note 2 2 7 2 3 6" xfId="46915" xr:uid="{00000000-0005-0000-0000-000037B70000}"/>
    <cellStyle name="Note 2 2 7 2 3 7" xfId="46916" xr:uid="{00000000-0005-0000-0000-000038B70000}"/>
    <cellStyle name="Note 2 2 7 2 3 8" xfId="46917" xr:uid="{00000000-0005-0000-0000-000039B70000}"/>
    <cellStyle name="Note 2 2 7 2 3 9" xfId="46918" xr:uid="{00000000-0005-0000-0000-00003AB70000}"/>
    <cellStyle name="Note 2 2 7 2 4" xfId="46919" xr:uid="{00000000-0005-0000-0000-00003BB70000}"/>
    <cellStyle name="Note 2 2 7 2 5" xfId="46920" xr:uid="{00000000-0005-0000-0000-00003CB70000}"/>
    <cellStyle name="Note 2 2 7 2 6" xfId="46921" xr:uid="{00000000-0005-0000-0000-00003DB70000}"/>
    <cellStyle name="Note 2 2 7 2 7" xfId="46922" xr:uid="{00000000-0005-0000-0000-00003EB70000}"/>
    <cellStyle name="Note 2 2 7 2 8" xfId="46923" xr:uid="{00000000-0005-0000-0000-00003FB70000}"/>
    <cellStyle name="Note 2 2 7 2 9" xfId="46924" xr:uid="{00000000-0005-0000-0000-000040B70000}"/>
    <cellStyle name="Note 2 2 7 3" xfId="46925" xr:uid="{00000000-0005-0000-0000-000041B70000}"/>
    <cellStyle name="Note 2 2 7 3 10" xfId="46926" xr:uid="{00000000-0005-0000-0000-000042B70000}"/>
    <cellStyle name="Note 2 2 7 3 11" xfId="46927" xr:uid="{00000000-0005-0000-0000-000043B70000}"/>
    <cellStyle name="Note 2 2 7 3 2" xfId="46928" xr:uid="{00000000-0005-0000-0000-000044B70000}"/>
    <cellStyle name="Note 2 2 7 3 2 10" xfId="46929" xr:uid="{00000000-0005-0000-0000-000045B70000}"/>
    <cellStyle name="Note 2 2 7 3 2 11" xfId="46930" xr:uid="{00000000-0005-0000-0000-000046B70000}"/>
    <cellStyle name="Note 2 2 7 3 2 2" xfId="46931" xr:uid="{00000000-0005-0000-0000-000047B70000}"/>
    <cellStyle name="Note 2 2 7 3 2 3" xfId="46932" xr:uid="{00000000-0005-0000-0000-000048B70000}"/>
    <cellStyle name="Note 2 2 7 3 2 4" xfId="46933" xr:uid="{00000000-0005-0000-0000-000049B70000}"/>
    <cellStyle name="Note 2 2 7 3 2 5" xfId="46934" xr:uid="{00000000-0005-0000-0000-00004AB70000}"/>
    <cellStyle name="Note 2 2 7 3 2 6" xfId="46935" xr:uid="{00000000-0005-0000-0000-00004BB70000}"/>
    <cellStyle name="Note 2 2 7 3 2 7" xfId="46936" xr:uid="{00000000-0005-0000-0000-00004CB70000}"/>
    <cellStyle name="Note 2 2 7 3 2 8" xfId="46937" xr:uid="{00000000-0005-0000-0000-00004DB70000}"/>
    <cellStyle name="Note 2 2 7 3 2 9" xfId="46938" xr:uid="{00000000-0005-0000-0000-00004EB70000}"/>
    <cellStyle name="Note 2 2 7 3 3" xfId="46939" xr:uid="{00000000-0005-0000-0000-00004FB70000}"/>
    <cellStyle name="Note 2 2 7 3 4" xfId="46940" xr:uid="{00000000-0005-0000-0000-000050B70000}"/>
    <cellStyle name="Note 2 2 7 3 5" xfId="46941" xr:uid="{00000000-0005-0000-0000-000051B70000}"/>
    <cellStyle name="Note 2 2 7 3 6" xfId="46942" xr:uid="{00000000-0005-0000-0000-000052B70000}"/>
    <cellStyle name="Note 2 2 7 3 7" xfId="46943" xr:uid="{00000000-0005-0000-0000-000053B70000}"/>
    <cellStyle name="Note 2 2 7 3 8" xfId="46944" xr:uid="{00000000-0005-0000-0000-000054B70000}"/>
    <cellStyle name="Note 2 2 7 3 9" xfId="46945" xr:uid="{00000000-0005-0000-0000-000055B70000}"/>
    <cellStyle name="Note 2 2 7 4" xfId="46946" xr:uid="{00000000-0005-0000-0000-000056B70000}"/>
    <cellStyle name="Note 2 2 7 4 10" xfId="46947" xr:uid="{00000000-0005-0000-0000-000057B70000}"/>
    <cellStyle name="Note 2 2 7 4 11" xfId="46948" xr:uid="{00000000-0005-0000-0000-000058B70000}"/>
    <cellStyle name="Note 2 2 7 4 2" xfId="46949" xr:uid="{00000000-0005-0000-0000-000059B70000}"/>
    <cellStyle name="Note 2 2 7 4 3" xfId="46950" xr:uid="{00000000-0005-0000-0000-00005AB70000}"/>
    <cellStyle name="Note 2 2 7 4 4" xfId="46951" xr:uid="{00000000-0005-0000-0000-00005BB70000}"/>
    <cellStyle name="Note 2 2 7 4 5" xfId="46952" xr:uid="{00000000-0005-0000-0000-00005CB70000}"/>
    <cellStyle name="Note 2 2 7 4 6" xfId="46953" xr:uid="{00000000-0005-0000-0000-00005DB70000}"/>
    <cellStyle name="Note 2 2 7 4 7" xfId="46954" xr:uid="{00000000-0005-0000-0000-00005EB70000}"/>
    <cellStyle name="Note 2 2 7 4 8" xfId="46955" xr:uid="{00000000-0005-0000-0000-00005FB70000}"/>
    <cellStyle name="Note 2 2 7 4 9" xfId="46956" xr:uid="{00000000-0005-0000-0000-000060B70000}"/>
    <cellStyle name="Note 2 2 7 5" xfId="46957" xr:uid="{00000000-0005-0000-0000-000061B70000}"/>
    <cellStyle name="Note 2 2 7 6" xfId="46958" xr:uid="{00000000-0005-0000-0000-000062B70000}"/>
    <cellStyle name="Note 2 2 7 7" xfId="46959" xr:uid="{00000000-0005-0000-0000-000063B70000}"/>
    <cellStyle name="Note 2 2 7 8" xfId="46960" xr:uid="{00000000-0005-0000-0000-000064B70000}"/>
    <cellStyle name="Note 2 2 7 9" xfId="46961" xr:uid="{00000000-0005-0000-0000-000065B70000}"/>
    <cellStyle name="Note 2 2 8" xfId="46962" xr:uid="{00000000-0005-0000-0000-000066B70000}"/>
    <cellStyle name="Note 2 2 8 10" xfId="46963" xr:uid="{00000000-0005-0000-0000-000067B70000}"/>
    <cellStyle name="Note 2 2 8 11" xfId="46964" xr:uid="{00000000-0005-0000-0000-000068B70000}"/>
    <cellStyle name="Note 2 2 8 12" xfId="46965" xr:uid="{00000000-0005-0000-0000-000069B70000}"/>
    <cellStyle name="Note 2 2 8 13" xfId="46966" xr:uid="{00000000-0005-0000-0000-00006AB70000}"/>
    <cellStyle name="Note 2 2 8 2" xfId="46967" xr:uid="{00000000-0005-0000-0000-00006BB70000}"/>
    <cellStyle name="Note 2 2 8 2 10" xfId="46968" xr:uid="{00000000-0005-0000-0000-00006CB70000}"/>
    <cellStyle name="Note 2 2 8 2 11" xfId="46969" xr:uid="{00000000-0005-0000-0000-00006DB70000}"/>
    <cellStyle name="Note 2 2 8 2 12" xfId="46970" xr:uid="{00000000-0005-0000-0000-00006EB70000}"/>
    <cellStyle name="Note 2 2 8 2 2" xfId="46971" xr:uid="{00000000-0005-0000-0000-00006FB70000}"/>
    <cellStyle name="Note 2 2 8 2 2 10" xfId="46972" xr:uid="{00000000-0005-0000-0000-000070B70000}"/>
    <cellStyle name="Note 2 2 8 2 2 11" xfId="46973" xr:uid="{00000000-0005-0000-0000-000071B70000}"/>
    <cellStyle name="Note 2 2 8 2 2 2" xfId="46974" xr:uid="{00000000-0005-0000-0000-000072B70000}"/>
    <cellStyle name="Note 2 2 8 2 2 2 10" xfId="46975" xr:uid="{00000000-0005-0000-0000-000073B70000}"/>
    <cellStyle name="Note 2 2 8 2 2 2 11" xfId="46976" xr:uid="{00000000-0005-0000-0000-000074B70000}"/>
    <cellStyle name="Note 2 2 8 2 2 2 2" xfId="46977" xr:uid="{00000000-0005-0000-0000-000075B70000}"/>
    <cellStyle name="Note 2 2 8 2 2 2 3" xfId="46978" xr:uid="{00000000-0005-0000-0000-000076B70000}"/>
    <cellStyle name="Note 2 2 8 2 2 2 4" xfId="46979" xr:uid="{00000000-0005-0000-0000-000077B70000}"/>
    <cellStyle name="Note 2 2 8 2 2 2 5" xfId="46980" xr:uid="{00000000-0005-0000-0000-000078B70000}"/>
    <cellStyle name="Note 2 2 8 2 2 2 6" xfId="46981" xr:uid="{00000000-0005-0000-0000-000079B70000}"/>
    <cellStyle name="Note 2 2 8 2 2 2 7" xfId="46982" xr:uid="{00000000-0005-0000-0000-00007AB70000}"/>
    <cellStyle name="Note 2 2 8 2 2 2 8" xfId="46983" xr:uid="{00000000-0005-0000-0000-00007BB70000}"/>
    <cellStyle name="Note 2 2 8 2 2 2 9" xfId="46984" xr:uid="{00000000-0005-0000-0000-00007CB70000}"/>
    <cellStyle name="Note 2 2 8 2 2 3" xfId="46985" xr:uid="{00000000-0005-0000-0000-00007DB70000}"/>
    <cellStyle name="Note 2 2 8 2 2 4" xfId="46986" xr:uid="{00000000-0005-0000-0000-00007EB70000}"/>
    <cellStyle name="Note 2 2 8 2 2 5" xfId="46987" xr:uid="{00000000-0005-0000-0000-00007FB70000}"/>
    <cellStyle name="Note 2 2 8 2 2 6" xfId="46988" xr:uid="{00000000-0005-0000-0000-000080B70000}"/>
    <cellStyle name="Note 2 2 8 2 2 7" xfId="46989" xr:uid="{00000000-0005-0000-0000-000081B70000}"/>
    <cellStyle name="Note 2 2 8 2 2 8" xfId="46990" xr:uid="{00000000-0005-0000-0000-000082B70000}"/>
    <cellStyle name="Note 2 2 8 2 2 9" xfId="46991" xr:uid="{00000000-0005-0000-0000-000083B70000}"/>
    <cellStyle name="Note 2 2 8 2 3" xfId="46992" xr:uid="{00000000-0005-0000-0000-000084B70000}"/>
    <cellStyle name="Note 2 2 8 2 3 10" xfId="46993" xr:uid="{00000000-0005-0000-0000-000085B70000}"/>
    <cellStyle name="Note 2 2 8 2 3 11" xfId="46994" xr:uid="{00000000-0005-0000-0000-000086B70000}"/>
    <cellStyle name="Note 2 2 8 2 3 2" xfId="46995" xr:uid="{00000000-0005-0000-0000-000087B70000}"/>
    <cellStyle name="Note 2 2 8 2 3 3" xfId="46996" xr:uid="{00000000-0005-0000-0000-000088B70000}"/>
    <cellStyle name="Note 2 2 8 2 3 4" xfId="46997" xr:uid="{00000000-0005-0000-0000-000089B70000}"/>
    <cellStyle name="Note 2 2 8 2 3 5" xfId="46998" xr:uid="{00000000-0005-0000-0000-00008AB70000}"/>
    <cellStyle name="Note 2 2 8 2 3 6" xfId="46999" xr:uid="{00000000-0005-0000-0000-00008BB70000}"/>
    <cellStyle name="Note 2 2 8 2 3 7" xfId="47000" xr:uid="{00000000-0005-0000-0000-00008CB70000}"/>
    <cellStyle name="Note 2 2 8 2 3 8" xfId="47001" xr:uid="{00000000-0005-0000-0000-00008DB70000}"/>
    <cellStyle name="Note 2 2 8 2 3 9" xfId="47002" xr:uid="{00000000-0005-0000-0000-00008EB70000}"/>
    <cellStyle name="Note 2 2 8 2 4" xfId="47003" xr:uid="{00000000-0005-0000-0000-00008FB70000}"/>
    <cellStyle name="Note 2 2 8 2 5" xfId="47004" xr:uid="{00000000-0005-0000-0000-000090B70000}"/>
    <cellStyle name="Note 2 2 8 2 6" xfId="47005" xr:uid="{00000000-0005-0000-0000-000091B70000}"/>
    <cellStyle name="Note 2 2 8 2 7" xfId="47006" xr:uid="{00000000-0005-0000-0000-000092B70000}"/>
    <cellStyle name="Note 2 2 8 2 8" xfId="47007" xr:uid="{00000000-0005-0000-0000-000093B70000}"/>
    <cellStyle name="Note 2 2 8 2 9" xfId="47008" xr:uid="{00000000-0005-0000-0000-000094B70000}"/>
    <cellStyle name="Note 2 2 8 3" xfId="47009" xr:uid="{00000000-0005-0000-0000-000095B70000}"/>
    <cellStyle name="Note 2 2 8 3 10" xfId="47010" xr:uid="{00000000-0005-0000-0000-000096B70000}"/>
    <cellStyle name="Note 2 2 8 3 11" xfId="47011" xr:uid="{00000000-0005-0000-0000-000097B70000}"/>
    <cellStyle name="Note 2 2 8 3 2" xfId="47012" xr:uid="{00000000-0005-0000-0000-000098B70000}"/>
    <cellStyle name="Note 2 2 8 3 2 10" xfId="47013" xr:uid="{00000000-0005-0000-0000-000099B70000}"/>
    <cellStyle name="Note 2 2 8 3 2 11" xfId="47014" xr:uid="{00000000-0005-0000-0000-00009AB70000}"/>
    <cellStyle name="Note 2 2 8 3 2 2" xfId="47015" xr:uid="{00000000-0005-0000-0000-00009BB70000}"/>
    <cellStyle name="Note 2 2 8 3 2 3" xfId="47016" xr:uid="{00000000-0005-0000-0000-00009CB70000}"/>
    <cellStyle name="Note 2 2 8 3 2 4" xfId="47017" xr:uid="{00000000-0005-0000-0000-00009DB70000}"/>
    <cellStyle name="Note 2 2 8 3 2 5" xfId="47018" xr:uid="{00000000-0005-0000-0000-00009EB70000}"/>
    <cellStyle name="Note 2 2 8 3 2 6" xfId="47019" xr:uid="{00000000-0005-0000-0000-00009FB70000}"/>
    <cellStyle name="Note 2 2 8 3 2 7" xfId="47020" xr:uid="{00000000-0005-0000-0000-0000A0B70000}"/>
    <cellStyle name="Note 2 2 8 3 2 8" xfId="47021" xr:uid="{00000000-0005-0000-0000-0000A1B70000}"/>
    <cellStyle name="Note 2 2 8 3 2 9" xfId="47022" xr:uid="{00000000-0005-0000-0000-0000A2B70000}"/>
    <cellStyle name="Note 2 2 8 3 3" xfId="47023" xr:uid="{00000000-0005-0000-0000-0000A3B70000}"/>
    <cellStyle name="Note 2 2 8 3 4" xfId="47024" xr:uid="{00000000-0005-0000-0000-0000A4B70000}"/>
    <cellStyle name="Note 2 2 8 3 5" xfId="47025" xr:uid="{00000000-0005-0000-0000-0000A5B70000}"/>
    <cellStyle name="Note 2 2 8 3 6" xfId="47026" xr:uid="{00000000-0005-0000-0000-0000A6B70000}"/>
    <cellStyle name="Note 2 2 8 3 7" xfId="47027" xr:uid="{00000000-0005-0000-0000-0000A7B70000}"/>
    <cellStyle name="Note 2 2 8 3 8" xfId="47028" xr:uid="{00000000-0005-0000-0000-0000A8B70000}"/>
    <cellStyle name="Note 2 2 8 3 9" xfId="47029" xr:uid="{00000000-0005-0000-0000-0000A9B70000}"/>
    <cellStyle name="Note 2 2 8 4" xfId="47030" xr:uid="{00000000-0005-0000-0000-0000AAB70000}"/>
    <cellStyle name="Note 2 2 8 4 10" xfId="47031" xr:uid="{00000000-0005-0000-0000-0000ABB70000}"/>
    <cellStyle name="Note 2 2 8 4 11" xfId="47032" xr:uid="{00000000-0005-0000-0000-0000ACB70000}"/>
    <cellStyle name="Note 2 2 8 4 2" xfId="47033" xr:uid="{00000000-0005-0000-0000-0000ADB70000}"/>
    <cellStyle name="Note 2 2 8 4 3" xfId="47034" xr:uid="{00000000-0005-0000-0000-0000AEB70000}"/>
    <cellStyle name="Note 2 2 8 4 4" xfId="47035" xr:uid="{00000000-0005-0000-0000-0000AFB70000}"/>
    <cellStyle name="Note 2 2 8 4 5" xfId="47036" xr:uid="{00000000-0005-0000-0000-0000B0B70000}"/>
    <cellStyle name="Note 2 2 8 4 6" xfId="47037" xr:uid="{00000000-0005-0000-0000-0000B1B70000}"/>
    <cellStyle name="Note 2 2 8 4 7" xfId="47038" xr:uid="{00000000-0005-0000-0000-0000B2B70000}"/>
    <cellStyle name="Note 2 2 8 4 8" xfId="47039" xr:uid="{00000000-0005-0000-0000-0000B3B70000}"/>
    <cellStyle name="Note 2 2 8 4 9" xfId="47040" xr:uid="{00000000-0005-0000-0000-0000B4B70000}"/>
    <cellStyle name="Note 2 2 8 5" xfId="47041" xr:uid="{00000000-0005-0000-0000-0000B5B70000}"/>
    <cellStyle name="Note 2 2 8 6" xfId="47042" xr:uid="{00000000-0005-0000-0000-0000B6B70000}"/>
    <cellStyle name="Note 2 2 8 7" xfId="47043" xr:uid="{00000000-0005-0000-0000-0000B7B70000}"/>
    <cellStyle name="Note 2 2 8 8" xfId="47044" xr:uid="{00000000-0005-0000-0000-0000B8B70000}"/>
    <cellStyle name="Note 2 2 8 9" xfId="47045" xr:uid="{00000000-0005-0000-0000-0000B9B70000}"/>
    <cellStyle name="Note 2 2 9" xfId="47046" xr:uid="{00000000-0005-0000-0000-0000BAB70000}"/>
    <cellStyle name="Note 2 2 9 10" xfId="47047" xr:uid="{00000000-0005-0000-0000-0000BBB70000}"/>
    <cellStyle name="Note 2 2 9 11" xfId="47048" xr:uid="{00000000-0005-0000-0000-0000BCB70000}"/>
    <cellStyle name="Note 2 2 9 12" xfId="47049" xr:uid="{00000000-0005-0000-0000-0000BDB70000}"/>
    <cellStyle name="Note 2 2 9 2" xfId="47050" xr:uid="{00000000-0005-0000-0000-0000BEB70000}"/>
    <cellStyle name="Note 2 2 9 2 10" xfId="47051" xr:uid="{00000000-0005-0000-0000-0000BFB70000}"/>
    <cellStyle name="Note 2 2 9 2 11" xfId="47052" xr:uid="{00000000-0005-0000-0000-0000C0B70000}"/>
    <cellStyle name="Note 2 2 9 2 2" xfId="47053" xr:uid="{00000000-0005-0000-0000-0000C1B70000}"/>
    <cellStyle name="Note 2 2 9 2 2 10" xfId="47054" xr:uid="{00000000-0005-0000-0000-0000C2B70000}"/>
    <cellStyle name="Note 2 2 9 2 2 11" xfId="47055" xr:uid="{00000000-0005-0000-0000-0000C3B70000}"/>
    <cellStyle name="Note 2 2 9 2 2 2" xfId="47056" xr:uid="{00000000-0005-0000-0000-0000C4B70000}"/>
    <cellStyle name="Note 2 2 9 2 2 3" xfId="47057" xr:uid="{00000000-0005-0000-0000-0000C5B70000}"/>
    <cellStyle name="Note 2 2 9 2 2 4" xfId="47058" xr:uid="{00000000-0005-0000-0000-0000C6B70000}"/>
    <cellStyle name="Note 2 2 9 2 2 5" xfId="47059" xr:uid="{00000000-0005-0000-0000-0000C7B70000}"/>
    <cellStyle name="Note 2 2 9 2 2 6" xfId="47060" xr:uid="{00000000-0005-0000-0000-0000C8B70000}"/>
    <cellStyle name="Note 2 2 9 2 2 7" xfId="47061" xr:uid="{00000000-0005-0000-0000-0000C9B70000}"/>
    <cellStyle name="Note 2 2 9 2 2 8" xfId="47062" xr:uid="{00000000-0005-0000-0000-0000CAB70000}"/>
    <cellStyle name="Note 2 2 9 2 2 9" xfId="47063" xr:uid="{00000000-0005-0000-0000-0000CBB70000}"/>
    <cellStyle name="Note 2 2 9 2 3" xfId="47064" xr:uid="{00000000-0005-0000-0000-0000CCB70000}"/>
    <cellStyle name="Note 2 2 9 2 4" xfId="47065" xr:uid="{00000000-0005-0000-0000-0000CDB70000}"/>
    <cellStyle name="Note 2 2 9 2 5" xfId="47066" xr:uid="{00000000-0005-0000-0000-0000CEB70000}"/>
    <cellStyle name="Note 2 2 9 2 6" xfId="47067" xr:uid="{00000000-0005-0000-0000-0000CFB70000}"/>
    <cellStyle name="Note 2 2 9 2 7" xfId="47068" xr:uid="{00000000-0005-0000-0000-0000D0B70000}"/>
    <cellStyle name="Note 2 2 9 2 8" xfId="47069" xr:uid="{00000000-0005-0000-0000-0000D1B70000}"/>
    <cellStyle name="Note 2 2 9 2 9" xfId="47070" xr:uid="{00000000-0005-0000-0000-0000D2B70000}"/>
    <cellStyle name="Note 2 2 9 3" xfId="47071" xr:uid="{00000000-0005-0000-0000-0000D3B70000}"/>
    <cellStyle name="Note 2 2 9 3 10" xfId="47072" xr:uid="{00000000-0005-0000-0000-0000D4B70000}"/>
    <cellStyle name="Note 2 2 9 3 11" xfId="47073" xr:uid="{00000000-0005-0000-0000-0000D5B70000}"/>
    <cellStyle name="Note 2 2 9 3 2" xfId="47074" xr:uid="{00000000-0005-0000-0000-0000D6B70000}"/>
    <cellStyle name="Note 2 2 9 3 3" xfId="47075" xr:uid="{00000000-0005-0000-0000-0000D7B70000}"/>
    <cellStyle name="Note 2 2 9 3 4" xfId="47076" xr:uid="{00000000-0005-0000-0000-0000D8B70000}"/>
    <cellStyle name="Note 2 2 9 3 5" xfId="47077" xr:uid="{00000000-0005-0000-0000-0000D9B70000}"/>
    <cellStyle name="Note 2 2 9 3 6" xfId="47078" xr:uid="{00000000-0005-0000-0000-0000DAB70000}"/>
    <cellStyle name="Note 2 2 9 3 7" xfId="47079" xr:uid="{00000000-0005-0000-0000-0000DBB70000}"/>
    <cellStyle name="Note 2 2 9 3 8" xfId="47080" xr:uid="{00000000-0005-0000-0000-0000DCB70000}"/>
    <cellStyle name="Note 2 2 9 3 9" xfId="47081" xr:uid="{00000000-0005-0000-0000-0000DDB70000}"/>
    <cellStyle name="Note 2 2 9 4" xfId="47082" xr:uid="{00000000-0005-0000-0000-0000DEB70000}"/>
    <cellStyle name="Note 2 2 9 5" xfId="47083" xr:uid="{00000000-0005-0000-0000-0000DFB70000}"/>
    <cellStyle name="Note 2 2 9 6" xfId="47084" xr:uid="{00000000-0005-0000-0000-0000E0B70000}"/>
    <cellStyle name="Note 2 2 9 7" xfId="47085" xr:uid="{00000000-0005-0000-0000-0000E1B70000}"/>
    <cellStyle name="Note 2 2 9 8" xfId="47086" xr:uid="{00000000-0005-0000-0000-0000E2B70000}"/>
    <cellStyle name="Note 2 2 9 9" xfId="47087" xr:uid="{00000000-0005-0000-0000-0000E3B70000}"/>
    <cellStyle name="Note 2 3" xfId="47088" xr:uid="{00000000-0005-0000-0000-0000E4B70000}"/>
    <cellStyle name="Note 2 3 10" xfId="47089" xr:uid="{00000000-0005-0000-0000-0000E5B70000}"/>
    <cellStyle name="Note 2 3 11" xfId="47090" xr:uid="{00000000-0005-0000-0000-0000E6B70000}"/>
    <cellStyle name="Note 2 3 12" xfId="47091" xr:uid="{00000000-0005-0000-0000-0000E7B70000}"/>
    <cellStyle name="Note 2 3 13" xfId="47092" xr:uid="{00000000-0005-0000-0000-0000E8B70000}"/>
    <cellStyle name="Note 2 3 2" xfId="47093" xr:uid="{00000000-0005-0000-0000-0000E9B70000}"/>
    <cellStyle name="Note 2 3 2 10" xfId="47094" xr:uid="{00000000-0005-0000-0000-0000EAB70000}"/>
    <cellStyle name="Note 2 3 2 11" xfId="47095" xr:uid="{00000000-0005-0000-0000-0000EBB70000}"/>
    <cellStyle name="Note 2 3 2 12" xfId="47096" xr:uid="{00000000-0005-0000-0000-0000ECB70000}"/>
    <cellStyle name="Note 2 3 2 2" xfId="47097" xr:uid="{00000000-0005-0000-0000-0000EDB70000}"/>
    <cellStyle name="Note 2 3 2 2 10" xfId="47098" xr:uid="{00000000-0005-0000-0000-0000EEB70000}"/>
    <cellStyle name="Note 2 3 2 2 11" xfId="47099" xr:uid="{00000000-0005-0000-0000-0000EFB70000}"/>
    <cellStyle name="Note 2 3 2 2 2" xfId="47100" xr:uid="{00000000-0005-0000-0000-0000F0B70000}"/>
    <cellStyle name="Note 2 3 2 2 2 10" xfId="47101" xr:uid="{00000000-0005-0000-0000-0000F1B70000}"/>
    <cellStyle name="Note 2 3 2 2 2 11" xfId="47102" xr:uid="{00000000-0005-0000-0000-0000F2B70000}"/>
    <cellStyle name="Note 2 3 2 2 2 2" xfId="47103" xr:uid="{00000000-0005-0000-0000-0000F3B70000}"/>
    <cellStyle name="Note 2 3 2 2 2 3" xfId="47104" xr:uid="{00000000-0005-0000-0000-0000F4B70000}"/>
    <cellStyle name="Note 2 3 2 2 2 4" xfId="47105" xr:uid="{00000000-0005-0000-0000-0000F5B70000}"/>
    <cellStyle name="Note 2 3 2 2 2 5" xfId="47106" xr:uid="{00000000-0005-0000-0000-0000F6B70000}"/>
    <cellStyle name="Note 2 3 2 2 2 6" xfId="47107" xr:uid="{00000000-0005-0000-0000-0000F7B70000}"/>
    <cellStyle name="Note 2 3 2 2 2 7" xfId="47108" xr:uid="{00000000-0005-0000-0000-0000F8B70000}"/>
    <cellStyle name="Note 2 3 2 2 2 8" xfId="47109" xr:uid="{00000000-0005-0000-0000-0000F9B70000}"/>
    <cellStyle name="Note 2 3 2 2 2 9" xfId="47110" xr:uid="{00000000-0005-0000-0000-0000FAB70000}"/>
    <cellStyle name="Note 2 3 2 2 3" xfId="47111" xr:uid="{00000000-0005-0000-0000-0000FBB70000}"/>
    <cellStyle name="Note 2 3 2 2 4" xfId="47112" xr:uid="{00000000-0005-0000-0000-0000FCB70000}"/>
    <cellStyle name="Note 2 3 2 2 5" xfId="47113" xr:uid="{00000000-0005-0000-0000-0000FDB70000}"/>
    <cellStyle name="Note 2 3 2 2 6" xfId="47114" xr:uid="{00000000-0005-0000-0000-0000FEB70000}"/>
    <cellStyle name="Note 2 3 2 2 7" xfId="47115" xr:uid="{00000000-0005-0000-0000-0000FFB70000}"/>
    <cellStyle name="Note 2 3 2 2 8" xfId="47116" xr:uid="{00000000-0005-0000-0000-000000B80000}"/>
    <cellStyle name="Note 2 3 2 2 9" xfId="47117" xr:uid="{00000000-0005-0000-0000-000001B80000}"/>
    <cellStyle name="Note 2 3 2 3" xfId="47118" xr:uid="{00000000-0005-0000-0000-000002B80000}"/>
    <cellStyle name="Note 2 3 2 3 10" xfId="47119" xr:uid="{00000000-0005-0000-0000-000003B80000}"/>
    <cellStyle name="Note 2 3 2 3 11" xfId="47120" xr:uid="{00000000-0005-0000-0000-000004B80000}"/>
    <cellStyle name="Note 2 3 2 3 2" xfId="47121" xr:uid="{00000000-0005-0000-0000-000005B80000}"/>
    <cellStyle name="Note 2 3 2 3 3" xfId="47122" xr:uid="{00000000-0005-0000-0000-000006B80000}"/>
    <cellStyle name="Note 2 3 2 3 4" xfId="47123" xr:uid="{00000000-0005-0000-0000-000007B80000}"/>
    <cellStyle name="Note 2 3 2 3 5" xfId="47124" xr:uid="{00000000-0005-0000-0000-000008B80000}"/>
    <cellStyle name="Note 2 3 2 3 6" xfId="47125" xr:uid="{00000000-0005-0000-0000-000009B80000}"/>
    <cellStyle name="Note 2 3 2 3 7" xfId="47126" xr:uid="{00000000-0005-0000-0000-00000AB80000}"/>
    <cellStyle name="Note 2 3 2 3 8" xfId="47127" xr:uid="{00000000-0005-0000-0000-00000BB80000}"/>
    <cellStyle name="Note 2 3 2 3 9" xfId="47128" xr:uid="{00000000-0005-0000-0000-00000CB80000}"/>
    <cellStyle name="Note 2 3 2 4" xfId="47129" xr:uid="{00000000-0005-0000-0000-00000DB80000}"/>
    <cellStyle name="Note 2 3 2 5" xfId="47130" xr:uid="{00000000-0005-0000-0000-00000EB80000}"/>
    <cellStyle name="Note 2 3 2 6" xfId="47131" xr:uid="{00000000-0005-0000-0000-00000FB80000}"/>
    <cellStyle name="Note 2 3 2 7" xfId="47132" xr:uid="{00000000-0005-0000-0000-000010B80000}"/>
    <cellStyle name="Note 2 3 2 8" xfId="47133" xr:uid="{00000000-0005-0000-0000-000011B80000}"/>
    <cellStyle name="Note 2 3 2 9" xfId="47134" xr:uid="{00000000-0005-0000-0000-000012B80000}"/>
    <cellStyle name="Note 2 3 3" xfId="47135" xr:uid="{00000000-0005-0000-0000-000013B80000}"/>
    <cellStyle name="Note 2 3 3 10" xfId="47136" xr:uid="{00000000-0005-0000-0000-000014B80000}"/>
    <cellStyle name="Note 2 3 3 11" xfId="47137" xr:uid="{00000000-0005-0000-0000-000015B80000}"/>
    <cellStyle name="Note 2 3 3 2" xfId="47138" xr:uid="{00000000-0005-0000-0000-000016B80000}"/>
    <cellStyle name="Note 2 3 3 2 10" xfId="47139" xr:uid="{00000000-0005-0000-0000-000017B80000}"/>
    <cellStyle name="Note 2 3 3 2 11" xfId="47140" xr:uid="{00000000-0005-0000-0000-000018B80000}"/>
    <cellStyle name="Note 2 3 3 2 2" xfId="47141" xr:uid="{00000000-0005-0000-0000-000019B80000}"/>
    <cellStyle name="Note 2 3 3 2 3" xfId="47142" xr:uid="{00000000-0005-0000-0000-00001AB80000}"/>
    <cellStyle name="Note 2 3 3 2 4" xfId="47143" xr:uid="{00000000-0005-0000-0000-00001BB80000}"/>
    <cellStyle name="Note 2 3 3 2 5" xfId="47144" xr:uid="{00000000-0005-0000-0000-00001CB80000}"/>
    <cellStyle name="Note 2 3 3 2 6" xfId="47145" xr:uid="{00000000-0005-0000-0000-00001DB80000}"/>
    <cellStyle name="Note 2 3 3 2 7" xfId="47146" xr:uid="{00000000-0005-0000-0000-00001EB80000}"/>
    <cellStyle name="Note 2 3 3 2 8" xfId="47147" xr:uid="{00000000-0005-0000-0000-00001FB80000}"/>
    <cellStyle name="Note 2 3 3 2 9" xfId="47148" xr:uid="{00000000-0005-0000-0000-000020B80000}"/>
    <cellStyle name="Note 2 3 3 3" xfId="47149" xr:uid="{00000000-0005-0000-0000-000021B80000}"/>
    <cellStyle name="Note 2 3 3 4" xfId="47150" xr:uid="{00000000-0005-0000-0000-000022B80000}"/>
    <cellStyle name="Note 2 3 3 5" xfId="47151" xr:uid="{00000000-0005-0000-0000-000023B80000}"/>
    <cellStyle name="Note 2 3 3 6" xfId="47152" xr:uid="{00000000-0005-0000-0000-000024B80000}"/>
    <cellStyle name="Note 2 3 3 7" xfId="47153" xr:uid="{00000000-0005-0000-0000-000025B80000}"/>
    <cellStyle name="Note 2 3 3 8" xfId="47154" xr:uid="{00000000-0005-0000-0000-000026B80000}"/>
    <cellStyle name="Note 2 3 3 9" xfId="47155" xr:uid="{00000000-0005-0000-0000-000027B80000}"/>
    <cellStyle name="Note 2 3 4" xfId="47156" xr:uid="{00000000-0005-0000-0000-000028B80000}"/>
    <cellStyle name="Note 2 3 4 10" xfId="47157" xr:uid="{00000000-0005-0000-0000-000029B80000}"/>
    <cellStyle name="Note 2 3 4 11" xfId="47158" xr:uid="{00000000-0005-0000-0000-00002AB80000}"/>
    <cellStyle name="Note 2 3 4 2" xfId="47159" xr:uid="{00000000-0005-0000-0000-00002BB80000}"/>
    <cellStyle name="Note 2 3 4 3" xfId="47160" xr:uid="{00000000-0005-0000-0000-00002CB80000}"/>
    <cellStyle name="Note 2 3 4 4" xfId="47161" xr:uid="{00000000-0005-0000-0000-00002DB80000}"/>
    <cellStyle name="Note 2 3 4 5" xfId="47162" xr:uid="{00000000-0005-0000-0000-00002EB80000}"/>
    <cellStyle name="Note 2 3 4 6" xfId="47163" xr:uid="{00000000-0005-0000-0000-00002FB80000}"/>
    <cellStyle name="Note 2 3 4 7" xfId="47164" xr:uid="{00000000-0005-0000-0000-000030B80000}"/>
    <cellStyle name="Note 2 3 4 8" xfId="47165" xr:uid="{00000000-0005-0000-0000-000031B80000}"/>
    <cellStyle name="Note 2 3 4 9" xfId="47166" xr:uid="{00000000-0005-0000-0000-000032B80000}"/>
    <cellStyle name="Note 2 3 5" xfId="47167" xr:uid="{00000000-0005-0000-0000-000033B80000}"/>
    <cellStyle name="Note 2 3 6" xfId="47168" xr:uid="{00000000-0005-0000-0000-000034B80000}"/>
    <cellStyle name="Note 2 3 7" xfId="47169" xr:uid="{00000000-0005-0000-0000-000035B80000}"/>
    <cellStyle name="Note 2 3 8" xfId="47170" xr:uid="{00000000-0005-0000-0000-000036B80000}"/>
    <cellStyle name="Note 2 3 9" xfId="47171" xr:uid="{00000000-0005-0000-0000-000037B80000}"/>
    <cellStyle name="Note 2 4" xfId="47172" xr:uid="{00000000-0005-0000-0000-000038B80000}"/>
    <cellStyle name="Note 2 4 10" xfId="47173" xr:uid="{00000000-0005-0000-0000-000039B80000}"/>
    <cellStyle name="Note 2 4 11" xfId="47174" xr:uid="{00000000-0005-0000-0000-00003AB80000}"/>
    <cellStyle name="Note 2 4 12" xfId="47175" xr:uid="{00000000-0005-0000-0000-00003BB80000}"/>
    <cellStyle name="Note 2 4 13" xfId="47176" xr:uid="{00000000-0005-0000-0000-00003CB80000}"/>
    <cellStyle name="Note 2 4 2" xfId="47177" xr:uid="{00000000-0005-0000-0000-00003DB80000}"/>
    <cellStyle name="Note 2 4 2 10" xfId="47178" xr:uid="{00000000-0005-0000-0000-00003EB80000}"/>
    <cellStyle name="Note 2 4 2 11" xfId="47179" xr:uid="{00000000-0005-0000-0000-00003FB80000}"/>
    <cellStyle name="Note 2 4 2 12" xfId="47180" xr:uid="{00000000-0005-0000-0000-000040B80000}"/>
    <cellStyle name="Note 2 4 2 2" xfId="47181" xr:uid="{00000000-0005-0000-0000-000041B80000}"/>
    <cellStyle name="Note 2 4 2 2 10" xfId="47182" xr:uid="{00000000-0005-0000-0000-000042B80000}"/>
    <cellStyle name="Note 2 4 2 2 11" xfId="47183" xr:uid="{00000000-0005-0000-0000-000043B80000}"/>
    <cellStyle name="Note 2 4 2 2 2" xfId="47184" xr:uid="{00000000-0005-0000-0000-000044B80000}"/>
    <cellStyle name="Note 2 4 2 2 2 10" xfId="47185" xr:uid="{00000000-0005-0000-0000-000045B80000}"/>
    <cellStyle name="Note 2 4 2 2 2 11" xfId="47186" xr:uid="{00000000-0005-0000-0000-000046B80000}"/>
    <cellStyle name="Note 2 4 2 2 2 2" xfId="47187" xr:uid="{00000000-0005-0000-0000-000047B80000}"/>
    <cellStyle name="Note 2 4 2 2 2 3" xfId="47188" xr:uid="{00000000-0005-0000-0000-000048B80000}"/>
    <cellStyle name="Note 2 4 2 2 2 4" xfId="47189" xr:uid="{00000000-0005-0000-0000-000049B80000}"/>
    <cellStyle name="Note 2 4 2 2 2 5" xfId="47190" xr:uid="{00000000-0005-0000-0000-00004AB80000}"/>
    <cellStyle name="Note 2 4 2 2 2 6" xfId="47191" xr:uid="{00000000-0005-0000-0000-00004BB80000}"/>
    <cellStyle name="Note 2 4 2 2 2 7" xfId="47192" xr:uid="{00000000-0005-0000-0000-00004CB80000}"/>
    <cellStyle name="Note 2 4 2 2 2 8" xfId="47193" xr:uid="{00000000-0005-0000-0000-00004DB80000}"/>
    <cellStyle name="Note 2 4 2 2 2 9" xfId="47194" xr:uid="{00000000-0005-0000-0000-00004EB80000}"/>
    <cellStyle name="Note 2 4 2 2 3" xfId="47195" xr:uid="{00000000-0005-0000-0000-00004FB80000}"/>
    <cellStyle name="Note 2 4 2 2 4" xfId="47196" xr:uid="{00000000-0005-0000-0000-000050B80000}"/>
    <cellStyle name="Note 2 4 2 2 5" xfId="47197" xr:uid="{00000000-0005-0000-0000-000051B80000}"/>
    <cellStyle name="Note 2 4 2 2 6" xfId="47198" xr:uid="{00000000-0005-0000-0000-000052B80000}"/>
    <cellStyle name="Note 2 4 2 2 7" xfId="47199" xr:uid="{00000000-0005-0000-0000-000053B80000}"/>
    <cellStyle name="Note 2 4 2 2 8" xfId="47200" xr:uid="{00000000-0005-0000-0000-000054B80000}"/>
    <cellStyle name="Note 2 4 2 2 9" xfId="47201" xr:uid="{00000000-0005-0000-0000-000055B80000}"/>
    <cellStyle name="Note 2 4 2 3" xfId="47202" xr:uid="{00000000-0005-0000-0000-000056B80000}"/>
    <cellStyle name="Note 2 4 2 3 10" xfId="47203" xr:uid="{00000000-0005-0000-0000-000057B80000}"/>
    <cellStyle name="Note 2 4 2 3 11" xfId="47204" xr:uid="{00000000-0005-0000-0000-000058B80000}"/>
    <cellStyle name="Note 2 4 2 3 2" xfId="47205" xr:uid="{00000000-0005-0000-0000-000059B80000}"/>
    <cellStyle name="Note 2 4 2 3 3" xfId="47206" xr:uid="{00000000-0005-0000-0000-00005AB80000}"/>
    <cellStyle name="Note 2 4 2 3 4" xfId="47207" xr:uid="{00000000-0005-0000-0000-00005BB80000}"/>
    <cellStyle name="Note 2 4 2 3 5" xfId="47208" xr:uid="{00000000-0005-0000-0000-00005CB80000}"/>
    <cellStyle name="Note 2 4 2 3 6" xfId="47209" xr:uid="{00000000-0005-0000-0000-00005DB80000}"/>
    <cellStyle name="Note 2 4 2 3 7" xfId="47210" xr:uid="{00000000-0005-0000-0000-00005EB80000}"/>
    <cellStyle name="Note 2 4 2 3 8" xfId="47211" xr:uid="{00000000-0005-0000-0000-00005FB80000}"/>
    <cellStyle name="Note 2 4 2 3 9" xfId="47212" xr:uid="{00000000-0005-0000-0000-000060B80000}"/>
    <cellStyle name="Note 2 4 2 4" xfId="47213" xr:uid="{00000000-0005-0000-0000-000061B80000}"/>
    <cellStyle name="Note 2 4 2 5" xfId="47214" xr:uid="{00000000-0005-0000-0000-000062B80000}"/>
    <cellStyle name="Note 2 4 2 6" xfId="47215" xr:uid="{00000000-0005-0000-0000-000063B80000}"/>
    <cellStyle name="Note 2 4 2 7" xfId="47216" xr:uid="{00000000-0005-0000-0000-000064B80000}"/>
    <cellStyle name="Note 2 4 2 8" xfId="47217" xr:uid="{00000000-0005-0000-0000-000065B80000}"/>
    <cellStyle name="Note 2 4 2 9" xfId="47218" xr:uid="{00000000-0005-0000-0000-000066B80000}"/>
    <cellStyle name="Note 2 4 3" xfId="47219" xr:uid="{00000000-0005-0000-0000-000067B80000}"/>
    <cellStyle name="Note 2 4 3 10" xfId="47220" xr:uid="{00000000-0005-0000-0000-000068B80000}"/>
    <cellStyle name="Note 2 4 3 11" xfId="47221" xr:uid="{00000000-0005-0000-0000-000069B80000}"/>
    <cellStyle name="Note 2 4 3 2" xfId="47222" xr:uid="{00000000-0005-0000-0000-00006AB80000}"/>
    <cellStyle name="Note 2 4 3 2 10" xfId="47223" xr:uid="{00000000-0005-0000-0000-00006BB80000}"/>
    <cellStyle name="Note 2 4 3 2 11" xfId="47224" xr:uid="{00000000-0005-0000-0000-00006CB80000}"/>
    <cellStyle name="Note 2 4 3 2 2" xfId="47225" xr:uid="{00000000-0005-0000-0000-00006DB80000}"/>
    <cellStyle name="Note 2 4 3 2 3" xfId="47226" xr:uid="{00000000-0005-0000-0000-00006EB80000}"/>
    <cellStyle name="Note 2 4 3 2 4" xfId="47227" xr:uid="{00000000-0005-0000-0000-00006FB80000}"/>
    <cellStyle name="Note 2 4 3 2 5" xfId="47228" xr:uid="{00000000-0005-0000-0000-000070B80000}"/>
    <cellStyle name="Note 2 4 3 2 6" xfId="47229" xr:uid="{00000000-0005-0000-0000-000071B80000}"/>
    <cellStyle name="Note 2 4 3 2 7" xfId="47230" xr:uid="{00000000-0005-0000-0000-000072B80000}"/>
    <cellStyle name="Note 2 4 3 2 8" xfId="47231" xr:uid="{00000000-0005-0000-0000-000073B80000}"/>
    <cellStyle name="Note 2 4 3 2 9" xfId="47232" xr:uid="{00000000-0005-0000-0000-000074B80000}"/>
    <cellStyle name="Note 2 4 3 3" xfId="47233" xr:uid="{00000000-0005-0000-0000-000075B80000}"/>
    <cellStyle name="Note 2 4 3 4" xfId="47234" xr:uid="{00000000-0005-0000-0000-000076B80000}"/>
    <cellStyle name="Note 2 4 3 5" xfId="47235" xr:uid="{00000000-0005-0000-0000-000077B80000}"/>
    <cellStyle name="Note 2 4 3 6" xfId="47236" xr:uid="{00000000-0005-0000-0000-000078B80000}"/>
    <cellStyle name="Note 2 4 3 7" xfId="47237" xr:uid="{00000000-0005-0000-0000-000079B80000}"/>
    <cellStyle name="Note 2 4 3 8" xfId="47238" xr:uid="{00000000-0005-0000-0000-00007AB80000}"/>
    <cellStyle name="Note 2 4 3 9" xfId="47239" xr:uid="{00000000-0005-0000-0000-00007BB80000}"/>
    <cellStyle name="Note 2 4 4" xfId="47240" xr:uid="{00000000-0005-0000-0000-00007CB80000}"/>
    <cellStyle name="Note 2 4 4 10" xfId="47241" xr:uid="{00000000-0005-0000-0000-00007DB80000}"/>
    <cellStyle name="Note 2 4 4 11" xfId="47242" xr:uid="{00000000-0005-0000-0000-00007EB80000}"/>
    <cellStyle name="Note 2 4 4 2" xfId="47243" xr:uid="{00000000-0005-0000-0000-00007FB80000}"/>
    <cellStyle name="Note 2 4 4 3" xfId="47244" xr:uid="{00000000-0005-0000-0000-000080B80000}"/>
    <cellStyle name="Note 2 4 4 4" xfId="47245" xr:uid="{00000000-0005-0000-0000-000081B80000}"/>
    <cellStyle name="Note 2 4 4 5" xfId="47246" xr:uid="{00000000-0005-0000-0000-000082B80000}"/>
    <cellStyle name="Note 2 4 4 6" xfId="47247" xr:uid="{00000000-0005-0000-0000-000083B80000}"/>
    <cellStyle name="Note 2 4 4 7" xfId="47248" xr:uid="{00000000-0005-0000-0000-000084B80000}"/>
    <cellStyle name="Note 2 4 4 8" xfId="47249" xr:uid="{00000000-0005-0000-0000-000085B80000}"/>
    <cellStyle name="Note 2 4 4 9" xfId="47250" xr:uid="{00000000-0005-0000-0000-000086B80000}"/>
    <cellStyle name="Note 2 4 5" xfId="47251" xr:uid="{00000000-0005-0000-0000-000087B80000}"/>
    <cellStyle name="Note 2 4 6" xfId="47252" xr:uid="{00000000-0005-0000-0000-000088B80000}"/>
    <cellStyle name="Note 2 4 7" xfId="47253" xr:uid="{00000000-0005-0000-0000-000089B80000}"/>
    <cellStyle name="Note 2 4 8" xfId="47254" xr:uid="{00000000-0005-0000-0000-00008AB80000}"/>
    <cellStyle name="Note 2 4 9" xfId="47255" xr:uid="{00000000-0005-0000-0000-00008BB80000}"/>
    <cellStyle name="Note 2 5" xfId="47256" xr:uid="{00000000-0005-0000-0000-00008CB80000}"/>
    <cellStyle name="Note 2 5 10" xfId="47257" xr:uid="{00000000-0005-0000-0000-00008DB80000}"/>
    <cellStyle name="Note 2 5 11" xfId="47258" xr:uid="{00000000-0005-0000-0000-00008EB80000}"/>
    <cellStyle name="Note 2 5 12" xfId="47259" xr:uid="{00000000-0005-0000-0000-00008FB80000}"/>
    <cellStyle name="Note 2 5 13" xfId="47260" xr:uid="{00000000-0005-0000-0000-000090B80000}"/>
    <cellStyle name="Note 2 5 2" xfId="47261" xr:uid="{00000000-0005-0000-0000-000091B80000}"/>
    <cellStyle name="Note 2 5 2 10" xfId="47262" xr:uid="{00000000-0005-0000-0000-000092B80000}"/>
    <cellStyle name="Note 2 5 2 11" xfId="47263" xr:uid="{00000000-0005-0000-0000-000093B80000}"/>
    <cellStyle name="Note 2 5 2 12" xfId="47264" xr:uid="{00000000-0005-0000-0000-000094B80000}"/>
    <cellStyle name="Note 2 5 2 2" xfId="47265" xr:uid="{00000000-0005-0000-0000-000095B80000}"/>
    <cellStyle name="Note 2 5 2 2 10" xfId="47266" xr:uid="{00000000-0005-0000-0000-000096B80000}"/>
    <cellStyle name="Note 2 5 2 2 11" xfId="47267" xr:uid="{00000000-0005-0000-0000-000097B80000}"/>
    <cellStyle name="Note 2 5 2 2 2" xfId="47268" xr:uid="{00000000-0005-0000-0000-000098B80000}"/>
    <cellStyle name="Note 2 5 2 2 2 10" xfId="47269" xr:uid="{00000000-0005-0000-0000-000099B80000}"/>
    <cellStyle name="Note 2 5 2 2 2 11" xfId="47270" xr:uid="{00000000-0005-0000-0000-00009AB80000}"/>
    <cellStyle name="Note 2 5 2 2 2 2" xfId="47271" xr:uid="{00000000-0005-0000-0000-00009BB80000}"/>
    <cellStyle name="Note 2 5 2 2 2 3" xfId="47272" xr:uid="{00000000-0005-0000-0000-00009CB80000}"/>
    <cellStyle name="Note 2 5 2 2 2 4" xfId="47273" xr:uid="{00000000-0005-0000-0000-00009DB80000}"/>
    <cellStyle name="Note 2 5 2 2 2 5" xfId="47274" xr:uid="{00000000-0005-0000-0000-00009EB80000}"/>
    <cellStyle name="Note 2 5 2 2 2 6" xfId="47275" xr:uid="{00000000-0005-0000-0000-00009FB80000}"/>
    <cellStyle name="Note 2 5 2 2 2 7" xfId="47276" xr:uid="{00000000-0005-0000-0000-0000A0B80000}"/>
    <cellStyle name="Note 2 5 2 2 2 8" xfId="47277" xr:uid="{00000000-0005-0000-0000-0000A1B80000}"/>
    <cellStyle name="Note 2 5 2 2 2 9" xfId="47278" xr:uid="{00000000-0005-0000-0000-0000A2B80000}"/>
    <cellStyle name="Note 2 5 2 2 3" xfId="47279" xr:uid="{00000000-0005-0000-0000-0000A3B80000}"/>
    <cellStyle name="Note 2 5 2 2 4" xfId="47280" xr:uid="{00000000-0005-0000-0000-0000A4B80000}"/>
    <cellStyle name="Note 2 5 2 2 5" xfId="47281" xr:uid="{00000000-0005-0000-0000-0000A5B80000}"/>
    <cellStyle name="Note 2 5 2 2 6" xfId="47282" xr:uid="{00000000-0005-0000-0000-0000A6B80000}"/>
    <cellStyle name="Note 2 5 2 2 7" xfId="47283" xr:uid="{00000000-0005-0000-0000-0000A7B80000}"/>
    <cellStyle name="Note 2 5 2 2 8" xfId="47284" xr:uid="{00000000-0005-0000-0000-0000A8B80000}"/>
    <cellStyle name="Note 2 5 2 2 9" xfId="47285" xr:uid="{00000000-0005-0000-0000-0000A9B80000}"/>
    <cellStyle name="Note 2 5 2 3" xfId="47286" xr:uid="{00000000-0005-0000-0000-0000AAB80000}"/>
    <cellStyle name="Note 2 5 2 3 10" xfId="47287" xr:uid="{00000000-0005-0000-0000-0000ABB80000}"/>
    <cellStyle name="Note 2 5 2 3 11" xfId="47288" xr:uid="{00000000-0005-0000-0000-0000ACB80000}"/>
    <cellStyle name="Note 2 5 2 3 2" xfId="47289" xr:uid="{00000000-0005-0000-0000-0000ADB80000}"/>
    <cellStyle name="Note 2 5 2 3 3" xfId="47290" xr:uid="{00000000-0005-0000-0000-0000AEB80000}"/>
    <cellStyle name="Note 2 5 2 3 4" xfId="47291" xr:uid="{00000000-0005-0000-0000-0000AFB80000}"/>
    <cellStyle name="Note 2 5 2 3 5" xfId="47292" xr:uid="{00000000-0005-0000-0000-0000B0B80000}"/>
    <cellStyle name="Note 2 5 2 3 6" xfId="47293" xr:uid="{00000000-0005-0000-0000-0000B1B80000}"/>
    <cellStyle name="Note 2 5 2 3 7" xfId="47294" xr:uid="{00000000-0005-0000-0000-0000B2B80000}"/>
    <cellStyle name="Note 2 5 2 3 8" xfId="47295" xr:uid="{00000000-0005-0000-0000-0000B3B80000}"/>
    <cellStyle name="Note 2 5 2 3 9" xfId="47296" xr:uid="{00000000-0005-0000-0000-0000B4B80000}"/>
    <cellStyle name="Note 2 5 2 4" xfId="47297" xr:uid="{00000000-0005-0000-0000-0000B5B80000}"/>
    <cellStyle name="Note 2 5 2 5" xfId="47298" xr:uid="{00000000-0005-0000-0000-0000B6B80000}"/>
    <cellStyle name="Note 2 5 2 6" xfId="47299" xr:uid="{00000000-0005-0000-0000-0000B7B80000}"/>
    <cellStyle name="Note 2 5 2 7" xfId="47300" xr:uid="{00000000-0005-0000-0000-0000B8B80000}"/>
    <cellStyle name="Note 2 5 2 8" xfId="47301" xr:uid="{00000000-0005-0000-0000-0000B9B80000}"/>
    <cellStyle name="Note 2 5 2 9" xfId="47302" xr:uid="{00000000-0005-0000-0000-0000BAB80000}"/>
    <cellStyle name="Note 2 5 3" xfId="47303" xr:uid="{00000000-0005-0000-0000-0000BBB80000}"/>
    <cellStyle name="Note 2 5 3 10" xfId="47304" xr:uid="{00000000-0005-0000-0000-0000BCB80000}"/>
    <cellStyle name="Note 2 5 3 11" xfId="47305" xr:uid="{00000000-0005-0000-0000-0000BDB80000}"/>
    <cellStyle name="Note 2 5 3 2" xfId="47306" xr:uid="{00000000-0005-0000-0000-0000BEB80000}"/>
    <cellStyle name="Note 2 5 3 2 10" xfId="47307" xr:uid="{00000000-0005-0000-0000-0000BFB80000}"/>
    <cellStyle name="Note 2 5 3 2 11" xfId="47308" xr:uid="{00000000-0005-0000-0000-0000C0B80000}"/>
    <cellStyle name="Note 2 5 3 2 2" xfId="47309" xr:uid="{00000000-0005-0000-0000-0000C1B80000}"/>
    <cellStyle name="Note 2 5 3 2 3" xfId="47310" xr:uid="{00000000-0005-0000-0000-0000C2B80000}"/>
    <cellStyle name="Note 2 5 3 2 4" xfId="47311" xr:uid="{00000000-0005-0000-0000-0000C3B80000}"/>
    <cellStyle name="Note 2 5 3 2 5" xfId="47312" xr:uid="{00000000-0005-0000-0000-0000C4B80000}"/>
    <cellStyle name="Note 2 5 3 2 6" xfId="47313" xr:uid="{00000000-0005-0000-0000-0000C5B80000}"/>
    <cellStyle name="Note 2 5 3 2 7" xfId="47314" xr:uid="{00000000-0005-0000-0000-0000C6B80000}"/>
    <cellStyle name="Note 2 5 3 2 8" xfId="47315" xr:uid="{00000000-0005-0000-0000-0000C7B80000}"/>
    <cellStyle name="Note 2 5 3 2 9" xfId="47316" xr:uid="{00000000-0005-0000-0000-0000C8B80000}"/>
    <cellStyle name="Note 2 5 3 3" xfId="47317" xr:uid="{00000000-0005-0000-0000-0000C9B80000}"/>
    <cellStyle name="Note 2 5 3 4" xfId="47318" xr:uid="{00000000-0005-0000-0000-0000CAB80000}"/>
    <cellStyle name="Note 2 5 3 5" xfId="47319" xr:uid="{00000000-0005-0000-0000-0000CBB80000}"/>
    <cellStyle name="Note 2 5 3 6" xfId="47320" xr:uid="{00000000-0005-0000-0000-0000CCB80000}"/>
    <cellStyle name="Note 2 5 3 7" xfId="47321" xr:uid="{00000000-0005-0000-0000-0000CDB80000}"/>
    <cellStyle name="Note 2 5 3 8" xfId="47322" xr:uid="{00000000-0005-0000-0000-0000CEB80000}"/>
    <cellStyle name="Note 2 5 3 9" xfId="47323" xr:uid="{00000000-0005-0000-0000-0000CFB80000}"/>
    <cellStyle name="Note 2 5 4" xfId="47324" xr:uid="{00000000-0005-0000-0000-0000D0B80000}"/>
    <cellStyle name="Note 2 5 4 10" xfId="47325" xr:uid="{00000000-0005-0000-0000-0000D1B80000}"/>
    <cellStyle name="Note 2 5 4 11" xfId="47326" xr:uid="{00000000-0005-0000-0000-0000D2B80000}"/>
    <cellStyle name="Note 2 5 4 2" xfId="47327" xr:uid="{00000000-0005-0000-0000-0000D3B80000}"/>
    <cellStyle name="Note 2 5 4 3" xfId="47328" xr:uid="{00000000-0005-0000-0000-0000D4B80000}"/>
    <cellStyle name="Note 2 5 4 4" xfId="47329" xr:uid="{00000000-0005-0000-0000-0000D5B80000}"/>
    <cellStyle name="Note 2 5 4 5" xfId="47330" xr:uid="{00000000-0005-0000-0000-0000D6B80000}"/>
    <cellStyle name="Note 2 5 4 6" xfId="47331" xr:uid="{00000000-0005-0000-0000-0000D7B80000}"/>
    <cellStyle name="Note 2 5 4 7" xfId="47332" xr:uid="{00000000-0005-0000-0000-0000D8B80000}"/>
    <cellStyle name="Note 2 5 4 8" xfId="47333" xr:uid="{00000000-0005-0000-0000-0000D9B80000}"/>
    <cellStyle name="Note 2 5 4 9" xfId="47334" xr:uid="{00000000-0005-0000-0000-0000DAB80000}"/>
    <cellStyle name="Note 2 5 5" xfId="47335" xr:uid="{00000000-0005-0000-0000-0000DBB80000}"/>
    <cellStyle name="Note 2 5 6" xfId="47336" xr:uid="{00000000-0005-0000-0000-0000DCB80000}"/>
    <cellStyle name="Note 2 5 7" xfId="47337" xr:uid="{00000000-0005-0000-0000-0000DDB80000}"/>
    <cellStyle name="Note 2 5 8" xfId="47338" xr:uid="{00000000-0005-0000-0000-0000DEB80000}"/>
    <cellStyle name="Note 2 5 9" xfId="47339" xr:uid="{00000000-0005-0000-0000-0000DFB80000}"/>
    <cellStyle name="Note 2 6" xfId="47340" xr:uid="{00000000-0005-0000-0000-0000E0B80000}"/>
    <cellStyle name="Note 2 6 10" xfId="47341" xr:uid="{00000000-0005-0000-0000-0000E1B80000}"/>
    <cellStyle name="Note 2 6 11" xfId="47342" xr:uid="{00000000-0005-0000-0000-0000E2B80000}"/>
    <cellStyle name="Note 2 6 12" xfId="47343" xr:uid="{00000000-0005-0000-0000-0000E3B80000}"/>
    <cellStyle name="Note 2 6 13" xfId="47344" xr:uid="{00000000-0005-0000-0000-0000E4B80000}"/>
    <cellStyle name="Note 2 6 2" xfId="47345" xr:uid="{00000000-0005-0000-0000-0000E5B80000}"/>
    <cellStyle name="Note 2 6 2 10" xfId="47346" xr:uid="{00000000-0005-0000-0000-0000E6B80000}"/>
    <cellStyle name="Note 2 6 2 11" xfId="47347" xr:uid="{00000000-0005-0000-0000-0000E7B80000}"/>
    <cellStyle name="Note 2 6 2 12" xfId="47348" xr:uid="{00000000-0005-0000-0000-0000E8B80000}"/>
    <cellStyle name="Note 2 6 2 2" xfId="47349" xr:uid="{00000000-0005-0000-0000-0000E9B80000}"/>
    <cellStyle name="Note 2 6 2 2 10" xfId="47350" xr:uid="{00000000-0005-0000-0000-0000EAB80000}"/>
    <cellStyle name="Note 2 6 2 2 11" xfId="47351" xr:uid="{00000000-0005-0000-0000-0000EBB80000}"/>
    <cellStyle name="Note 2 6 2 2 2" xfId="47352" xr:uid="{00000000-0005-0000-0000-0000ECB80000}"/>
    <cellStyle name="Note 2 6 2 2 2 10" xfId="47353" xr:uid="{00000000-0005-0000-0000-0000EDB80000}"/>
    <cellStyle name="Note 2 6 2 2 2 11" xfId="47354" xr:uid="{00000000-0005-0000-0000-0000EEB80000}"/>
    <cellStyle name="Note 2 6 2 2 2 2" xfId="47355" xr:uid="{00000000-0005-0000-0000-0000EFB80000}"/>
    <cellStyle name="Note 2 6 2 2 2 3" xfId="47356" xr:uid="{00000000-0005-0000-0000-0000F0B80000}"/>
    <cellStyle name="Note 2 6 2 2 2 4" xfId="47357" xr:uid="{00000000-0005-0000-0000-0000F1B80000}"/>
    <cellStyle name="Note 2 6 2 2 2 5" xfId="47358" xr:uid="{00000000-0005-0000-0000-0000F2B80000}"/>
    <cellStyle name="Note 2 6 2 2 2 6" xfId="47359" xr:uid="{00000000-0005-0000-0000-0000F3B80000}"/>
    <cellStyle name="Note 2 6 2 2 2 7" xfId="47360" xr:uid="{00000000-0005-0000-0000-0000F4B80000}"/>
    <cellStyle name="Note 2 6 2 2 2 8" xfId="47361" xr:uid="{00000000-0005-0000-0000-0000F5B80000}"/>
    <cellStyle name="Note 2 6 2 2 2 9" xfId="47362" xr:uid="{00000000-0005-0000-0000-0000F6B80000}"/>
    <cellStyle name="Note 2 6 2 2 3" xfId="47363" xr:uid="{00000000-0005-0000-0000-0000F7B80000}"/>
    <cellStyle name="Note 2 6 2 2 4" xfId="47364" xr:uid="{00000000-0005-0000-0000-0000F8B80000}"/>
    <cellStyle name="Note 2 6 2 2 5" xfId="47365" xr:uid="{00000000-0005-0000-0000-0000F9B80000}"/>
    <cellStyle name="Note 2 6 2 2 6" xfId="47366" xr:uid="{00000000-0005-0000-0000-0000FAB80000}"/>
    <cellStyle name="Note 2 6 2 2 7" xfId="47367" xr:uid="{00000000-0005-0000-0000-0000FBB80000}"/>
    <cellStyle name="Note 2 6 2 2 8" xfId="47368" xr:uid="{00000000-0005-0000-0000-0000FCB80000}"/>
    <cellStyle name="Note 2 6 2 2 9" xfId="47369" xr:uid="{00000000-0005-0000-0000-0000FDB80000}"/>
    <cellStyle name="Note 2 6 2 3" xfId="47370" xr:uid="{00000000-0005-0000-0000-0000FEB80000}"/>
    <cellStyle name="Note 2 6 2 3 10" xfId="47371" xr:uid="{00000000-0005-0000-0000-0000FFB80000}"/>
    <cellStyle name="Note 2 6 2 3 11" xfId="47372" xr:uid="{00000000-0005-0000-0000-000000B90000}"/>
    <cellStyle name="Note 2 6 2 3 2" xfId="47373" xr:uid="{00000000-0005-0000-0000-000001B90000}"/>
    <cellStyle name="Note 2 6 2 3 3" xfId="47374" xr:uid="{00000000-0005-0000-0000-000002B90000}"/>
    <cellStyle name="Note 2 6 2 3 4" xfId="47375" xr:uid="{00000000-0005-0000-0000-000003B90000}"/>
    <cellStyle name="Note 2 6 2 3 5" xfId="47376" xr:uid="{00000000-0005-0000-0000-000004B90000}"/>
    <cellStyle name="Note 2 6 2 3 6" xfId="47377" xr:uid="{00000000-0005-0000-0000-000005B90000}"/>
    <cellStyle name="Note 2 6 2 3 7" xfId="47378" xr:uid="{00000000-0005-0000-0000-000006B90000}"/>
    <cellStyle name="Note 2 6 2 3 8" xfId="47379" xr:uid="{00000000-0005-0000-0000-000007B90000}"/>
    <cellStyle name="Note 2 6 2 3 9" xfId="47380" xr:uid="{00000000-0005-0000-0000-000008B90000}"/>
    <cellStyle name="Note 2 6 2 4" xfId="47381" xr:uid="{00000000-0005-0000-0000-000009B90000}"/>
    <cellStyle name="Note 2 6 2 5" xfId="47382" xr:uid="{00000000-0005-0000-0000-00000AB90000}"/>
    <cellStyle name="Note 2 6 2 6" xfId="47383" xr:uid="{00000000-0005-0000-0000-00000BB90000}"/>
    <cellStyle name="Note 2 6 2 7" xfId="47384" xr:uid="{00000000-0005-0000-0000-00000CB90000}"/>
    <cellStyle name="Note 2 6 2 8" xfId="47385" xr:uid="{00000000-0005-0000-0000-00000DB90000}"/>
    <cellStyle name="Note 2 6 2 9" xfId="47386" xr:uid="{00000000-0005-0000-0000-00000EB90000}"/>
    <cellStyle name="Note 2 6 3" xfId="47387" xr:uid="{00000000-0005-0000-0000-00000FB90000}"/>
    <cellStyle name="Note 2 6 3 10" xfId="47388" xr:uid="{00000000-0005-0000-0000-000010B90000}"/>
    <cellStyle name="Note 2 6 3 11" xfId="47389" xr:uid="{00000000-0005-0000-0000-000011B90000}"/>
    <cellStyle name="Note 2 6 3 2" xfId="47390" xr:uid="{00000000-0005-0000-0000-000012B90000}"/>
    <cellStyle name="Note 2 6 3 2 10" xfId="47391" xr:uid="{00000000-0005-0000-0000-000013B90000}"/>
    <cellStyle name="Note 2 6 3 2 11" xfId="47392" xr:uid="{00000000-0005-0000-0000-000014B90000}"/>
    <cellStyle name="Note 2 6 3 2 2" xfId="47393" xr:uid="{00000000-0005-0000-0000-000015B90000}"/>
    <cellStyle name="Note 2 6 3 2 3" xfId="47394" xr:uid="{00000000-0005-0000-0000-000016B90000}"/>
    <cellStyle name="Note 2 6 3 2 4" xfId="47395" xr:uid="{00000000-0005-0000-0000-000017B90000}"/>
    <cellStyle name="Note 2 6 3 2 5" xfId="47396" xr:uid="{00000000-0005-0000-0000-000018B90000}"/>
    <cellStyle name="Note 2 6 3 2 6" xfId="47397" xr:uid="{00000000-0005-0000-0000-000019B90000}"/>
    <cellStyle name="Note 2 6 3 2 7" xfId="47398" xr:uid="{00000000-0005-0000-0000-00001AB90000}"/>
    <cellStyle name="Note 2 6 3 2 8" xfId="47399" xr:uid="{00000000-0005-0000-0000-00001BB90000}"/>
    <cellStyle name="Note 2 6 3 2 9" xfId="47400" xr:uid="{00000000-0005-0000-0000-00001CB90000}"/>
    <cellStyle name="Note 2 6 3 3" xfId="47401" xr:uid="{00000000-0005-0000-0000-00001DB90000}"/>
    <cellStyle name="Note 2 6 3 4" xfId="47402" xr:uid="{00000000-0005-0000-0000-00001EB90000}"/>
    <cellStyle name="Note 2 6 3 5" xfId="47403" xr:uid="{00000000-0005-0000-0000-00001FB90000}"/>
    <cellStyle name="Note 2 6 3 6" xfId="47404" xr:uid="{00000000-0005-0000-0000-000020B90000}"/>
    <cellStyle name="Note 2 6 3 7" xfId="47405" xr:uid="{00000000-0005-0000-0000-000021B90000}"/>
    <cellStyle name="Note 2 6 3 8" xfId="47406" xr:uid="{00000000-0005-0000-0000-000022B90000}"/>
    <cellStyle name="Note 2 6 3 9" xfId="47407" xr:uid="{00000000-0005-0000-0000-000023B90000}"/>
    <cellStyle name="Note 2 6 4" xfId="47408" xr:uid="{00000000-0005-0000-0000-000024B90000}"/>
    <cellStyle name="Note 2 6 4 10" xfId="47409" xr:uid="{00000000-0005-0000-0000-000025B90000}"/>
    <cellStyle name="Note 2 6 4 11" xfId="47410" xr:uid="{00000000-0005-0000-0000-000026B90000}"/>
    <cellStyle name="Note 2 6 4 2" xfId="47411" xr:uid="{00000000-0005-0000-0000-000027B90000}"/>
    <cellStyle name="Note 2 6 4 3" xfId="47412" xr:uid="{00000000-0005-0000-0000-000028B90000}"/>
    <cellStyle name="Note 2 6 4 4" xfId="47413" xr:uid="{00000000-0005-0000-0000-000029B90000}"/>
    <cellStyle name="Note 2 6 4 5" xfId="47414" xr:uid="{00000000-0005-0000-0000-00002AB90000}"/>
    <cellStyle name="Note 2 6 4 6" xfId="47415" xr:uid="{00000000-0005-0000-0000-00002BB90000}"/>
    <cellStyle name="Note 2 6 4 7" xfId="47416" xr:uid="{00000000-0005-0000-0000-00002CB90000}"/>
    <cellStyle name="Note 2 6 4 8" xfId="47417" xr:uid="{00000000-0005-0000-0000-00002DB90000}"/>
    <cellStyle name="Note 2 6 4 9" xfId="47418" xr:uid="{00000000-0005-0000-0000-00002EB90000}"/>
    <cellStyle name="Note 2 6 5" xfId="47419" xr:uid="{00000000-0005-0000-0000-00002FB90000}"/>
    <cellStyle name="Note 2 6 6" xfId="47420" xr:uid="{00000000-0005-0000-0000-000030B90000}"/>
    <cellStyle name="Note 2 6 7" xfId="47421" xr:uid="{00000000-0005-0000-0000-000031B90000}"/>
    <cellStyle name="Note 2 6 8" xfId="47422" xr:uid="{00000000-0005-0000-0000-000032B90000}"/>
    <cellStyle name="Note 2 6 9" xfId="47423" xr:uid="{00000000-0005-0000-0000-000033B90000}"/>
    <cellStyle name="Note 2 7" xfId="47424" xr:uid="{00000000-0005-0000-0000-000034B90000}"/>
    <cellStyle name="Note 2 7 10" xfId="47425" xr:uid="{00000000-0005-0000-0000-000035B90000}"/>
    <cellStyle name="Note 2 7 11" xfId="47426" xr:uid="{00000000-0005-0000-0000-000036B90000}"/>
    <cellStyle name="Note 2 7 12" xfId="47427" xr:uid="{00000000-0005-0000-0000-000037B90000}"/>
    <cellStyle name="Note 2 7 13" xfId="47428" xr:uid="{00000000-0005-0000-0000-000038B90000}"/>
    <cellStyle name="Note 2 7 2" xfId="47429" xr:uid="{00000000-0005-0000-0000-000039B90000}"/>
    <cellStyle name="Note 2 7 2 10" xfId="47430" xr:uid="{00000000-0005-0000-0000-00003AB90000}"/>
    <cellStyle name="Note 2 7 2 11" xfId="47431" xr:uid="{00000000-0005-0000-0000-00003BB90000}"/>
    <cellStyle name="Note 2 7 2 12" xfId="47432" xr:uid="{00000000-0005-0000-0000-00003CB90000}"/>
    <cellStyle name="Note 2 7 2 2" xfId="47433" xr:uid="{00000000-0005-0000-0000-00003DB90000}"/>
    <cellStyle name="Note 2 7 2 2 10" xfId="47434" xr:uid="{00000000-0005-0000-0000-00003EB90000}"/>
    <cellStyle name="Note 2 7 2 2 11" xfId="47435" xr:uid="{00000000-0005-0000-0000-00003FB90000}"/>
    <cellStyle name="Note 2 7 2 2 2" xfId="47436" xr:uid="{00000000-0005-0000-0000-000040B90000}"/>
    <cellStyle name="Note 2 7 2 2 2 10" xfId="47437" xr:uid="{00000000-0005-0000-0000-000041B90000}"/>
    <cellStyle name="Note 2 7 2 2 2 11" xfId="47438" xr:uid="{00000000-0005-0000-0000-000042B90000}"/>
    <cellStyle name="Note 2 7 2 2 2 2" xfId="47439" xr:uid="{00000000-0005-0000-0000-000043B90000}"/>
    <cellStyle name="Note 2 7 2 2 2 3" xfId="47440" xr:uid="{00000000-0005-0000-0000-000044B90000}"/>
    <cellStyle name="Note 2 7 2 2 2 4" xfId="47441" xr:uid="{00000000-0005-0000-0000-000045B90000}"/>
    <cellStyle name="Note 2 7 2 2 2 5" xfId="47442" xr:uid="{00000000-0005-0000-0000-000046B90000}"/>
    <cellStyle name="Note 2 7 2 2 2 6" xfId="47443" xr:uid="{00000000-0005-0000-0000-000047B90000}"/>
    <cellStyle name="Note 2 7 2 2 2 7" xfId="47444" xr:uid="{00000000-0005-0000-0000-000048B90000}"/>
    <cellStyle name="Note 2 7 2 2 2 8" xfId="47445" xr:uid="{00000000-0005-0000-0000-000049B90000}"/>
    <cellStyle name="Note 2 7 2 2 2 9" xfId="47446" xr:uid="{00000000-0005-0000-0000-00004AB90000}"/>
    <cellStyle name="Note 2 7 2 2 3" xfId="47447" xr:uid="{00000000-0005-0000-0000-00004BB90000}"/>
    <cellStyle name="Note 2 7 2 2 4" xfId="47448" xr:uid="{00000000-0005-0000-0000-00004CB90000}"/>
    <cellStyle name="Note 2 7 2 2 5" xfId="47449" xr:uid="{00000000-0005-0000-0000-00004DB90000}"/>
    <cellStyle name="Note 2 7 2 2 6" xfId="47450" xr:uid="{00000000-0005-0000-0000-00004EB90000}"/>
    <cellStyle name="Note 2 7 2 2 7" xfId="47451" xr:uid="{00000000-0005-0000-0000-00004FB90000}"/>
    <cellStyle name="Note 2 7 2 2 8" xfId="47452" xr:uid="{00000000-0005-0000-0000-000050B90000}"/>
    <cellStyle name="Note 2 7 2 2 9" xfId="47453" xr:uid="{00000000-0005-0000-0000-000051B90000}"/>
    <cellStyle name="Note 2 7 2 3" xfId="47454" xr:uid="{00000000-0005-0000-0000-000052B90000}"/>
    <cellStyle name="Note 2 7 2 3 10" xfId="47455" xr:uid="{00000000-0005-0000-0000-000053B90000}"/>
    <cellStyle name="Note 2 7 2 3 11" xfId="47456" xr:uid="{00000000-0005-0000-0000-000054B90000}"/>
    <cellStyle name="Note 2 7 2 3 2" xfId="47457" xr:uid="{00000000-0005-0000-0000-000055B90000}"/>
    <cellStyle name="Note 2 7 2 3 3" xfId="47458" xr:uid="{00000000-0005-0000-0000-000056B90000}"/>
    <cellStyle name="Note 2 7 2 3 4" xfId="47459" xr:uid="{00000000-0005-0000-0000-000057B90000}"/>
    <cellStyle name="Note 2 7 2 3 5" xfId="47460" xr:uid="{00000000-0005-0000-0000-000058B90000}"/>
    <cellStyle name="Note 2 7 2 3 6" xfId="47461" xr:uid="{00000000-0005-0000-0000-000059B90000}"/>
    <cellStyle name="Note 2 7 2 3 7" xfId="47462" xr:uid="{00000000-0005-0000-0000-00005AB90000}"/>
    <cellStyle name="Note 2 7 2 3 8" xfId="47463" xr:uid="{00000000-0005-0000-0000-00005BB90000}"/>
    <cellStyle name="Note 2 7 2 3 9" xfId="47464" xr:uid="{00000000-0005-0000-0000-00005CB90000}"/>
    <cellStyle name="Note 2 7 2 4" xfId="47465" xr:uid="{00000000-0005-0000-0000-00005DB90000}"/>
    <cellStyle name="Note 2 7 2 5" xfId="47466" xr:uid="{00000000-0005-0000-0000-00005EB90000}"/>
    <cellStyle name="Note 2 7 2 6" xfId="47467" xr:uid="{00000000-0005-0000-0000-00005FB90000}"/>
    <cellStyle name="Note 2 7 2 7" xfId="47468" xr:uid="{00000000-0005-0000-0000-000060B90000}"/>
    <cellStyle name="Note 2 7 2 8" xfId="47469" xr:uid="{00000000-0005-0000-0000-000061B90000}"/>
    <cellStyle name="Note 2 7 2 9" xfId="47470" xr:uid="{00000000-0005-0000-0000-000062B90000}"/>
    <cellStyle name="Note 2 7 3" xfId="47471" xr:uid="{00000000-0005-0000-0000-000063B90000}"/>
    <cellStyle name="Note 2 7 3 10" xfId="47472" xr:uid="{00000000-0005-0000-0000-000064B90000}"/>
    <cellStyle name="Note 2 7 3 11" xfId="47473" xr:uid="{00000000-0005-0000-0000-000065B90000}"/>
    <cellStyle name="Note 2 7 3 2" xfId="47474" xr:uid="{00000000-0005-0000-0000-000066B90000}"/>
    <cellStyle name="Note 2 7 3 2 10" xfId="47475" xr:uid="{00000000-0005-0000-0000-000067B90000}"/>
    <cellStyle name="Note 2 7 3 2 11" xfId="47476" xr:uid="{00000000-0005-0000-0000-000068B90000}"/>
    <cellStyle name="Note 2 7 3 2 2" xfId="47477" xr:uid="{00000000-0005-0000-0000-000069B90000}"/>
    <cellStyle name="Note 2 7 3 2 3" xfId="47478" xr:uid="{00000000-0005-0000-0000-00006AB90000}"/>
    <cellStyle name="Note 2 7 3 2 4" xfId="47479" xr:uid="{00000000-0005-0000-0000-00006BB90000}"/>
    <cellStyle name="Note 2 7 3 2 5" xfId="47480" xr:uid="{00000000-0005-0000-0000-00006CB90000}"/>
    <cellStyle name="Note 2 7 3 2 6" xfId="47481" xr:uid="{00000000-0005-0000-0000-00006DB90000}"/>
    <cellStyle name="Note 2 7 3 2 7" xfId="47482" xr:uid="{00000000-0005-0000-0000-00006EB90000}"/>
    <cellStyle name="Note 2 7 3 2 8" xfId="47483" xr:uid="{00000000-0005-0000-0000-00006FB90000}"/>
    <cellStyle name="Note 2 7 3 2 9" xfId="47484" xr:uid="{00000000-0005-0000-0000-000070B90000}"/>
    <cellStyle name="Note 2 7 3 3" xfId="47485" xr:uid="{00000000-0005-0000-0000-000071B90000}"/>
    <cellStyle name="Note 2 7 3 4" xfId="47486" xr:uid="{00000000-0005-0000-0000-000072B90000}"/>
    <cellStyle name="Note 2 7 3 5" xfId="47487" xr:uid="{00000000-0005-0000-0000-000073B90000}"/>
    <cellStyle name="Note 2 7 3 6" xfId="47488" xr:uid="{00000000-0005-0000-0000-000074B90000}"/>
    <cellStyle name="Note 2 7 3 7" xfId="47489" xr:uid="{00000000-0005-0000-0000-000075B90000}"/>
    <cellStyle name="Note 2 7 3 8" xfId="47490" xr:uid="{00000000-0005-0000-0000-000076B90000}"/>
    <cellStyle name="Note 2 7 3 9" xfId="47491" xr:uid="{00000000-0005-0000-0000-000077B90000}"/>
    <cellStyle name="Note 2 7 4" xfId="47492" xr:uid="{00000000-0005-0000-0000-000078B90000}"/>
    <cellStyle name="Note 2 7 4 10" xfId="47493" xr:uid="{00000000-0005-0000-0000-000079B90000}"/>
    <cellStyle name="Note 2 7 4 11" xfId="47494" xr:uid="{00000000-0005-0000-0000-00007AB90000}"/>
    <cellStyle name="Note 2 7 4 2" xfId="47495" xr:uid="{00000000-0005-0000-0000-00007BB90000}"/>
    <cellStyle name="Note 2 7 4 3" xfId="47496" xr:uid="{00000000-0005-0000-0000-00007CB90000}"/>
    <cellStyle name="Note 2 7 4 4" xfId="47497" xr:uid="{00000000-0005-0000-0000-00007DB90000}"/>
    <cellStyle name="Note 2 7 4 5" xfId="47498" xr:uid="{00000000-0005-0000-0000-00007EB90000}"/>
    <cellStyle name="Note 2 7 4 6" xfId="47499" xr:uid="{00000000-0005-0000-0000-00007FB90000}"/>
    <cellStyle name="Note 2 7 4 7" xfId="47500" xr:uid="{00000000-0005-0000-0000-000080B90000}"/>
    <cellStyle name="Note 2 7 4 8" xfId="47501" xr:uid="{00000000-0005-0000-0000-000081B90000}"/>
    <cellStyle name="Note 2 7 4 9" xfId="47502" xr:uid="{00000000-0005-0000-0000-000082B90000}"/>
    <cellStyle name="Note 2 7 5" xfId="47503" xr:uid="{00000000-0005-0000-0000-000083B90000}"/>
    <cellStyle name="Note 2 7 6" xfId="47504" xr:uid="{00000000-0005-0000-0000-000084B90000}"/>
    <cellStyle name="Note 2 7 7" xfId="47505" xr:uid="{00000000-0005-0000-0000-000085B90000}"/>
    <cellStyle name="Note 2 7 8" xfId="47506" xr:uid="{00000000-0005-0000-0000-000086B90000}"/>
    <cellStyle name="Note 2 7 9" xfId="47507" xr:uid="{00000000-0005-0000-0000-000087B90000}"/>
    <cellStyle name="Note 2 8" xfId="47508" xr:uid="{00000000-0005-0000-0000-000088B90000}"/>
    <cellStyle name="Note 2 8 10" xfId="47509" xr:uid="{00000000-0005-0000-0000-000089B90000}"/>
    <cellStyle name="Note 2 8 11" xfId="47510" xr:uid="{00000000-0005-0000-0000-00008AB90000}"/>
    <cellStyle name="Note 2 8 12" xfId="47511" xr:uid="{00000000-0005-0000-0000-00008BB90000}"/>
    <cellStyle name="Note 2 8 13" xfId="47512" xr:uid="{00000000-0005-0000-0000-00008CB90000}"/>
    <cellStyle name="Note 2 8 2" xfId="47513" xr:uid="{00000000-0005-0000-0000-00008DB90000}"/>
    <cellStyle name="Note 2 8 2 10" xfId="47514" xr:uid="{00000000-0005-0000-0000-00008EB90000}"/>
    <cellStyle name="Note 2 8 2 11" xfId="47515" xr:uid="{00000000-0005-0000-0000-00008FB90000}"/>
    <cellStyle name="Note 2 8 2 12" xfId="47516" xr:uid="{00000000-0005-0000-0000-000090B90000}"/>
    <cellStyle name="Note 2 8 2 2" xfId="47517" xr:uid="{00000000-0005-0000-0000-000091B90000}"/>
    <cellStyle name="Note 2 8 2 2 10" xfId="47518" xr:uid="{00000000-0005-0000-0000-000092B90000}"/>
    <cellStyle name="Note 2 8 2 2 11" xfId="47519" xr:uid="{00000000-0005-0000-0000-000093B90000}"/>
    <cellStyle name="Note 2 8 2 2 2" xfId="47520" xr:uid="{00000000-0005-0000-0000-000094B90000}"/>
    <cellStyle name="Note 2 8 2 2 2 10" xfId="47521" xr:uid="{00000000-0005-0000-0000-000095B90000}"/>
    <cellStyle name="Note 2 8 2 2 2 11" xfId="47522" xr:uid="{00000000-0005-0000-0000-000096B90000}"/>
    <cellStyle name="Note 2 8 2 2 2 2" xfId="47523" xr:uid="{00000000-0005-0000-0000-000097B90000}"/>
    <cellStyle name="Note 2 8 2 2 2 3" xfId="47524" xr:uid="{00000000-0005-0000-0000-000098B90000}"/>
    <cellStyle name="Note 2 8 2 2 2 4" xfId="47525" xr:uid="{00000000-0005-0000-0000-000099B90000}"/>
    <cellStyle name="Note 2 8 2 2 2 5" xfId="47526" xr:uid="{00000000-0005-0000-0000-00009AB90000}"/>
    <cellStyle name="Note 2 8 2 2 2 6" xfId="47527" xr:uid="{00000000-0005-0000-0000-00009BB90000}"/>
    <cellStyle name="Note 2 8 2 2 2 7" xfId="47528" xr:uid="{00000000-0005-0000-0000-00009CB90000}"/>
    <cellStyle name="Note 2 8 2 2 2 8" xfId="47529" xr:uid="{00000000-0005-0000-0000-00009DB90000}"/>
    <cellStyle name="Note 2 8 2 2 2 9" xfId="47530" xr:uid="{00000000-0005-0000-0000-00009EB90000}"/>
    <cellStyle name="Note 2 8 2 2 3" xfId="47531" xr:uid="{00000000-0005-0000-0000-00009FB90000}"/>
    <cellStyle name="Note 2 8 2 2 4" xfId="47532" xr:uid="{00000000-0005-0000-0000-0000A0B90000}"/>
    <cellStyle name="Note 2 8 2 2 5" xfId="47533" xr:uid="{00000000-0005-0000-0000-0000A1B90000}"/>
    <cellStyle name="Note 2 8 2 2 6" xfId="47534" xr:uid="{00000000-0005-0000-0000-0000A2B90000}"/>
    <cellStyle name="Note 2 8 2 2 7" xfId="47535" xr:uid="{00000000-0005-0000-0000-0000A3B90000}"/>
    <cellStyle name="Note 2 8 2 2 8" xfId="47536" xr:uid="{00000000-0005-0000-0000-0000A4B90000}"/>
    <cellStyle name="Note 2 8 2 2 9" xfId="47537" xr:uid="{00000000-0005-0000-0000-0000A5B90000}"/>
    <cellStyle name="Note 2 8 2 3" xfId="47538" xr:uid="{00000000-0005-0000-0000-0000A6B90000}"/>
    <cellStyle name="Note 2 8 2 3 10" xfId="47539" xr:uid="{00000000-0005-0000-0000-0000A7B90000}"/>
    <cellStyle name="Note 2 8 2 3 11" xfId="47540" xr:uid="{00000000-0005-0000-0000-0000A8B90000}"/>
    <cellStyle name="Note 2 8 2 3 2" xfId="47541" xr:uid="{00000000-0005-0000-0000-0000A9B90000}"/>
    <cellStyle name="Note 2 8 2 3 3" xfId="47542" xr:uid="{00000000-0005-0000-0000-0000AAB90000}"/>
    <cellStyle name="Note 2 8 2 3 4" xfId="47543" xr:uid="{00000000-0005-0000-0000-0000ABB90000}"/>
    <cellStyle name="Note 2 8 2 3 5" xfId="47544" xr:uid="{00000000-0005-0000-0000-0000ACB90000}"/>
    <cellStyle name="Note 2 8 2 3 6" xfId="47545" xr:uid="{00000000-0005-0000-0000-0000ADB90000}"/>
    <cellStyle name="Note 2 8 2 3 7" xfId="47546" xr:uid="{00000000-0005-0000-0000-0000AEB90000}"/>
    <cellStyle name="Note 2 8 2 3 8" xfId="47547" xr:uid="{00000000-0005-0000-0000-0000AFB90000}"/>
    <cellStyle name="Note 2 8 2 3 9" xfId="47548" xr:uid="{00000000-0005-0000-0000-0000B0B90000}"/>
    <cellStyle name="Note 2 8 2 4" xfId="47549" xr:uid="{00000000-0005-0000-0000-0000B1B90000}"/>
    <cellStyle name="Note 2 8 2 5" xfId="47550" xr:uid="{00000000-0005-0000-0000-0000B2B90000}"/>
    <cellStyle name="Note 2 8 2 6" xfId="47551" xr:uid="{00000000-0005-0000-0000-0000B3B90000}"/>
    <cellStyle name="Note 2 8 2 7" xfId="47552" xr:uid="{00000000-0005-0000-0000-0000B4B90000}"/>
    <cellStyle name="Note 2 8 2 8" xfId="47553" xr:uid="{00000000-0005-0000-0000-0000B5B90000}"/>
    <cellStyle name="Note 2 8 2 9" xfId="47554" xr:uid="{00000000-0005-0000-0000-0000B6B90000}"/>
    <cellStyle name="Note 2 8 3" xfId="47555" xr:uid="{00000000-0005-0000-0000-0000B7B90000}"/>
    <cellStyle name="Note 2 8 3 10" xfId="47556" xr:uid="{00000000-0005-0000-0000-0000B8B90000}"/>
    <cellStyle name="Note 2 8 3 11" xfId="47557" xr:uid="{00000000-0005-0000-0000-0000B9B90000}"/>
    <cellStyle name="Note 2 8 3 2" xfId="47558" xr:uid="{00000000-0005-0000-0000-0000BAB90000}"/>
    <cellStyle name="Note 2 8 3 2 10" xfId="47559" xr:uid="{00000000-0005-0000-0000-0000BBB90000}"/>
    <cellStyle name="Note 2 8 3 2 11" xfId="47560" xr:uid="{00000000-0005-0000-0000-0000BCB90000}"/>
    <cellStyle name="Note 2 8 3 2 2" xfId="47561" xr:uid="{00000000-0005-0000-0000-0000BDB90000}"/>
    <cellStyle name="Note 2 8 3 2 3" xfId="47562" xr:uid="{00000000-0005-0000-0000-0000BEB90000}"/>
    <cellStyle name="Note 2 8 3 2 4" xfId="47563" xr:uid="{00000000-0005-0000-0000-0000BFB90000}"/>
    <cellStyle name="Note 2 8 3 2 5" xfId="47564" xr:uid="{00000000-0005-0000-0000-0000C0B90000}"/>
    <cellStyle name="Note 2 8 3 2 6" xfId="47565" xr:uid="{00000000-0005-0000-0000-0000C1B90000}"/>
    <cellStyle name="Note 2 8 3 2 7" xfId="47566" xr:uid="{00000000-0005-0000-0000-0000C2B90000}"/>
    <cellStyle name="Note 2 8 3 2 8" xfId="47567" xr:uid="{00000000-0005-0000-0000-0000C3B90000}"/>
    <cellStyle name="Note 2 8 3 2 9" xfId="47568" xr:uid="{00000000-0005-0000-0000-0000C4B90000}"/>
    <cellStyle name="Note 2 8 3 3" xfId="47569" xr:uid="{00000000-0005-0000-0000-0000C5B90000}"/>
    <cellStyle name="Note 2 8 3 4" xfId="47570" xr:uid="{00000000-0005-0000-0000-0000C6B90000}"/>
    <cellStyle name="Note 2 8 3 5" xfId="47571" xr:uid="{00000000-0005-0000-0000-0000C7B90000}"/>
    <cellStyle name="Note 2 8 3 6" xfId="47572" xr:uid="{00000000-0005-0000-0000-0000C8B90000}"/>
    <cellStyle name="Note 2 8 3 7" xfId="47573" xr:uid="{00000000-0005-0000-0000-0000C9B90000}"/>
    <cellStyle name="Note 2 8 3 8" xfId="47574" xr:uid="{00000000-0005-0000-0000-0000CAB90000}"/>
    <cellStyle name="Note 2 8 3 9" xfId="47575" xr:uid="{00000000-0005-0000-0000-0000CBB90000}"/>
    <cellStyle name="Note 2 8 4" xfId="47576" xr:uid="{00000000-0005-0000-0000-0000CCB90000}"/>
    <cellStyle name="Note 2 8 4 10" xfId="47577" xr:uid="{00000000-0005-0000-0000-0000CDB90000}"/>
    <cellStyle name="Note 2 8 4 11" xfId="47578" xr:uid="{00000000-0005-0000-0000-0000CEB90000}"/>
    <cellStyle name="Note 2 8 4 2" xfId="47579" xr:uid="{00000000-0005-0000-0000-0000CFB90000}"/>
    <cellStyle name="Note 2 8 4 3" xfId="47580" xr:uid="{00000000-0005-0000-0000-0000D0B90000}"/>
    <cellStyle name="Note 2 8 4 4" xfId="47581" xr:uid="{00000000-0005-0000-0000-0000D1B90000}"/>
    <cellStyle name="Note 2 8 4 5" xfId="47582" xr:uid="{00000000-0005-0000-0000-0000D2B90000}"/>
    <cellStyle name="Note 2 8 4 6" xfId="47583" xr:uid="{00000000-0005-0000-0000-0000D3B90000}"/>
    <cellStyle name="Note 2 8 4 7" xfId="47584" xr:uid="{00000000-0005-0000-0000-0000D4B90000}"/>
    <cellStyle name="Note 2 8 4 8" xfId="47585" xr:uid="{00000000-0005-0000-0000-0000D5B90000}"/>
    <cellStyle name="Note 2 8 4 9" xfId="47586" xr:uid="{00000000-0005-0000-0000-0000D6B90000}"/>
    <cellStyle name="Note 2 8 5" xfId="47587" xr:uid="{00000000-0005-0000-0000-0000D7B90000}"/>
    <cellStyle name="Note 2 8 6" xfId="47588" xr:uid="{00000000-0005-0000-0000-0000D8B90000}"/>
    <cellStyle name="Note 2 8 7" xfId="47589" xr:uid="{00000000-0005-0000-0000-0000D9B90000}"/>
    <cellStyle name="Note 2 8 8" xfId="47590" xr:uid="{00000000-0005-0000-0000-0000DAB90000}"/>
    <cellStyle name="Note 2 8 9" xfId="47591" xr:uid="{00000000-0005-0000-0000-0000DBB90000}"/>
    <cellStyle name="Note 2 9" xfId="47592" xr:uid="{00000000-0005-0000-0000-0000DCB90000}"/>
    <cellStyle name="Note 2 9 10" xfId="47593" xr:uid="{00000000-0005-0000-0000-0000DDB90000}"/>
    <cellStyle name="Note 2 9 11" xfId="47594" xr:uid="{00000000-0005-0000-0000-0000DEB90000}"/>
    <cellStyle name="Note 2 9 12" xfId="47595" xr:uid="{00000000-0005-0000-0000-0000DFB90000}"/>
    <cellStyle name="Note 2 9 13" xfId="47596" xr:uid="{00000000-0005-0000-0000-0000E0B90000}"/>
    <cellStyle name="Note 2 9 2" xfId="47597" xr:uid="{00000000-0005-0000-0000-0000E1B90000}"/>
    <cellStyle name="Note 2 9 2 10" xfId="47598" xr:uid="{00000000-0005-0000-0000-0000E2B90000}"/>
    <cellStyle name="Note 2 9 2 11" xfId="47599" xr:uid="{00000000-0005-0000-0000-0000E3B90000}"/>
    <cellStyle name="Note 2 9 2 12" xfId="47600" xr:uid="{00000000-0005-0000-0000-0000E4B90000}"/>
    <cellStyle name="Note 2 9 2 2" xfId="47601" xr:uid="{00000000-0005-0000-0000-0000E5B90000}"/>
    <cellStyle name="Note 2 9 2 2 10" xfId="47602" xr:uid="{00000000-0005-0000-0000-0000E6B90000}"/>
    <cellStyle name="Note 2 9 2 2 11" xfId="47603" xr:uid="{00000000-0005-0000-0000-0000E7B90000}"/>
    <cellStyle name="Note 2 9 2 2 2" xfId="47604" xr:uid="{00000000-0005-0000-0000-0000E8B90000}"/>
    <cellStyle name="Note 2 9 2 2 2 10" xfId="47605" xr:uid="{00000000-0005-0000-0000-0000E9B90000}"/>
    <cellStyle name="Note 2 9 2 2 2 11" xfId="47606" xr:uid="{00000000-0005-0000-0000-0000EAB90000}"/>
    <cellStyle name="Note 2 9 2 2 2 2" xfId="47607" xr:uid="{00000000-0005-0000-0000-0000EBB90000}"/>
    <cellStyle name="Note 2 9 2 2 2 3" xfId="47608" xr:uid="{00000000-0005-0000-0000-0000ECB90000}"/>
    <cellStyle name="Note 2 9 2 2 2 4" xfId="47609" xr:uid="{00000000-0005-0000-0000-0000EDB90000}"/>
    <cellStyle name="Note 2 9 2 2 2 5" xfId="47610" xr:uid="{00000000-0005-0000-0000-0000EEB90000}"/>
    <cellStyle name="Note 2 9 2 2 2 6" xfId="47611" xr:uid="{00000000-0005-0000-0000-0000EFB90000}"/>
    <cellStyle name="Note 2 9 2 2 2 7" xfId="47612" xr:uid="{00000000-0005-0000-0000-0000F0B90000}"/>
    <cellStyle name="Note 2 9 2 2 2 8" xfId="47613" xr:uid="{00000000-0005-0000-0000-0000F1B90000}"/>
    <cellStyle name="Note 2 9 2 2 2 9" xfId="47614" xr:uid="{00000000-0005-0000-0000-0000F2B90000}"/>
    <cellStyle name="Note 2 9 2 2 3" xfId="47615" xr:uid="{00000000-0005-0000-0000-0000F3B90000}"/>
    <cellStyle name="Note 2 9 2 2 4" xfId="47616" xr:uid="{00000000-0005-0000-0000-0000F4B90000}"/>
    <cellStyle name="Note 2 9 2 2 5" xfId="47617" xr:uid="{00000000-0005-0000-0000-0000F5B90000}"/>
    <cellStyle name="Note 2 9 2 2 6" xfId="47618" xr:uid="{00000000-0005-0000-0000-0000F6B90000}"/>
    <cellStyle name="Note 2 9 2 2 7" xfId="47619" xr:uid="{00000000-0005-0000-0000-0000F7B90000}"/>
    <cellStyle name="Note 2 9 2 2 8" xfId="47620" xr:uid="{00000000-0005-0000-0000-0000F8B90000}"/>
    <cellStyle name="Note 2 9 2 2 9" xfId="47621" xr:uid="{00000000-0005-0000-0000-0000F9B90000}"/>
    <cellStyle name="Note 2 9 2 3" xfId="47622" xr:uid="{00000000-0005-0000-0000-0000FAB90000}"/>
    <cellStyle name="Note 2 9 2 3 10" xfId="47623" xr:uid="{00000000-0005-0000-0000-0000FBB90000}"/>
    <cellStyle name="Note 2 9 2 3 11" xfId="47624" xr:uid="{00000000-0005-0000-0000-0000FCB90000}"/>
    <cellStyle name="Note 2 9 2 3 2" xfId="47625" xr:uid="{00000000-0005-0000-0000-0000FDB90000}"/>
    <cellStyle name="Note 2 9 2 3 3" xfId="47626" xr:uid="{00000000-0005-0000-0000-0000FEB90000}"/>
    <cellStyle name="Note 2 9 2 3 4" xfId="47627" xr:uid="{00000000-0005-0000-0000-0000FFB90000}"/>
    <cellStyle name="Note 2 9 2 3 5" xfId="47628" xr:uid="{00000000-0005-0000-0000-000000BA0000}"/>
    <cellStyle name="Note 2 9 2 3 6" xfId="47629" xr:uid="{00000000-0005-0000-0000-000001BA0000}"/>
    <cellStyle name="Note 2 9 2 3 7" xfId="47630" xr:uid="{00000000-0005-0000-0000-000002BA0000}"/>
    <cellStyle name="Note 2 9 2 3 8" xfId="47631" xr:uid="{00000000-0005-0000-0000-000003BA0000}"/>
    <cellStyle name="Note 2 9 2 3 9" xfId="47632" xr:uid="{00000000-0005-0000-0000-000004BA0000}"/>
    <cellStyle name="Note 2 9 2 4" xfId="47633" xr:uid="{00000000-0005-0000-0000-000005BA0000}"/>
    <cellStyle name="Note 2 9 2 5" xfId="47634" xr:uid="{00000000-0005-0000-0000-000006BA0000}"/>
    <cellStyle name="Note 2 9 2 6" xfId="47635" xr:uid="{00000000-0005-0000-0000-000007BA0000}"/>
    <cellStyle name="Note 2 9 2 7" xfId="47636" xr:uid="{00000000-0005-0000-0000-000008BA0000}"/>
    <cellStyle name="Note 2 9 2 8" xfId="47637" xr:uid="{00000000-0005-0000-0000-000009BA0000}"/>
    <cellStyle name="Note 2 9 2 9" xfId="47638" xr:uid="{00000000-0005-0000-0000-00000ABA0000}"/>
    <cellStyle name="Note 2 9 3" xfId="47639" xr:uid="{00000000-0005-0000-0000-00000BBA0000}"/>
    <cellStyle name="Note 2 9 3 10" xfId="47640" xr:uid="{00000000-0005-0000-0000-00000CBA0000}"/>
    <cellStyle name="Note 2 9 3 11" xfId="47641" xr:uid="{00000000-0005-0000-0000-00000DBA0000}"/>
    <cellStyle name="Note 2 9 3 2" xfId="47642" xr:uid="{00000000-0005-0000-0000-00000EBA0000}"/>
    <cellStyle name="Note 2 9 3 2 10" xfId="47643" xr:uid="{00000000-0005-0000-0000-00000FBA0000}"/>
    <cellStyle name="Note 2 9 3 2 11" xfId="47644" xr:uid="{00000000-0005-0000-0000-000010BA0000}"/>
    <cellStyle name="Note 2 9 3 2 2" xfId="47645" xr:uid="{00000000-0005-0000-0000-000011BA0000}"/>
    <cellStyle name="Note 2 9 3 2 3" xfId="47646" xr:uid="{00000000-0005-0000-0000-000012BA0000}"/>
    <cellStyle name="Note 2 9 3 2 4" xfId="47647" xr:uid="{00000000-0005-0000-0000-000013BA0000}"/>
    <cellStyle name="Note 2 9 3 2 5" xfId="47648" xr:uid="{00000000-0005-0000-0000-000014BA0000}"/>
    <cellStyle name="Note 2 9 3 2 6" xfId="47649" xr:uid="{00000000-0005-0000-0000-000015BA0000}"/>
    <cellStyle name="Note 2 9 3 2 7" xfId="47650" xr:uid="{00000000-0005-0000-0000-000016BA0000}"/>
    <cellStyle name="Note 2 9 3 2 8" xfId="47651" xr:uid="{00000000-0005-0000-0000-000017BA0000}"/>
    <cellStyle name="Note 2 9 3 2 9" xfId="47652" xr:uid="{00000000-0005-0000-0000-000018BA0000}"/>
    <cellStyle name="Note 2 9 3 3" xfId="47653" xr:uid="{00000000-0005-0000-0000-000019BA0000}"/>
    <cellStyle name="Note 2 9 3 4" xfId="47654" xr:uid="{00000000-0005-0000-0000-00001ABA0000}"/>
    <cellStyle name="Note 2 9 3 5" xfId="47655" xr:uid="{00000000-0005-0000-0000-00001BBA0000}"/>
    <cellStyle name="Note 2 9 3 6" xfId="47656" xr:uid="{00000000-0005-0000-0000-00001CBA0000}"/>
    <cellStyle name="Note 2 9 3 7" xfId="47657" xr:uid="{00000000-0005-0000-0000-00001DBA0000}"/>
    <cellStyle name="Note 2 9 3 8" xfId="47658" xr:uid="{00000000-0005-0000-0000-00001EBA0000}"/>
    <cellStyle name="Note 2 9 3 9" xfId="47659" xr:uid="{00000000-0005-0000-0000-00001FBA0000}"/>
    <cellStyle name="Note 2 9 4" xfId="47660" xr:uid="{00000000-0005-0000-0000-000020BA0000}"/>
    <cellStyle name="Note 2 9 4 10" xfId="47661" xr:uid="{00000000-0005-0000-0000-000021BA0000}"/>
    <cellStyle name="Note 2 9 4 11" xfId="47662" xr:uid="{00000000-0005-0000-0000-000022BA0000}"/>
    <cellStyle name="Note 2 9 4 2" xfId="47663" xr:uid="{00000000-0005-0000-0000-000023BA0000}"/>
    <cellStyle name="Note 2 9 4 3" xfId="47664" xr:uid="{00000000-0005-0000-0000-000024BA0000}"/>
    <cellStyle name="Note 2 9 4 4" xfId="47665" xr:uid="{00000000-0005-0000-0000-000025BA0000}"/>
    <cellStyle name="Note 2 9 4 5" xfId="47666" xr:uid="{00000000-0005-0000-0000-000026BA0000}"/>
    <cellStyle name="Note 2 9 4 6" xfId="47667" xr:uid="{00000000-0005-0000-0000-000027BA0000}"/>
    <cellStyle name="Note 2 9 4 7" xfId="47668" xr:uid="{00000000-0005-0000-0000-000028BA0000}"/>
    <cellStyle name="Note 2 9 4 8" xfId="47669" xr:uid="{00000000-0005-0000-0000-000029BA0000}"/>
    <cellStyle name="Note 2 9 4 9" xfId="47670" xr:uid="{00000000-0005-0000-0000-00002ABA0000}"/>
    <cellStyle name="Note 2 9 5" xfId="47671" xr:uid="{00000000-0005-0000-0000-00002BBA0000}"/>
    <cellStyle name="Note 2 9 6" xfId="47672" xr:uid="{00000000-0005-0000-0000-00002CBA0000}"/>
    <cellStyle name="Note 2 9 7" xfId="47673" xr:uid="{00000000-0005-0000-0000-00002DBA0000}"/>
    <cellStyle name="Note 2 9 8" xfId="47674" xr:uid="{00000000-0005-0000-0000-00002EBA0000}"/>
    <cellStyle name="Note 2 9 9" xfId="47675" xr:uid="{00000000-0005-0000-0000-00002FBA0000}"/>
    <cellStyle name="Note 3" xfId="47676" xr:uid="{00000000-0005-0000-0000-000030BA0000}"/>
    <cellStyle name="Note 3 10" xfId="47677" xr:uid="{00000000-0005-0000-0000-000031BA0000}"/>
    <cellStyle name="Note 3 10 10" xfId="47678" xr:uid="{00000000-0005-0000-0000-000032BA0000}"/>
    <cellStyle name="Note 3 10 11" xfId="47679" xr:uid="{00000000-0005-0000-0000-000033BA0000}"/>
    <cellStyle name="Note 3 10 2" xfId="47680" xr:uid="{00000000-0005-0000-0000-000034BA0000}"/>
    <cellStyle name="Note 3 10 3" xfId="47681" xr:uid="{00000000-0005-0000-0000-000035BA0000}"/>
    <cellStyle name="Note 3 10 4" xfId="47682" xr:uid="{00000000-0005-0000-0000-000036BA0000}"/>
    <cellStyle name="Note 3 10 5" xfId="47683" xr:uid="{00000000-0005-0000-0000-000037BA0000}"/>
    <cellStyle name="Note 3 10 6" xfId="47684" xr:uid="{00000000-0005-0000-0000-000038BA0000}"/>
    <cellStyle name="Note 3 10 7" xfId="47685" xr:uid="{00000000-0005-0000-0000-000039BA0000}"/>
    <cellStyle name="Note 3 10 8" xfId="47686" xr:uid="{00000000-0005-0000-0000-00003ABA0000}"/>
    <cellStyle name="Note 3 10 9" xfId="47687" xr:uid="{00000000-0005-0000-0000-00003BBA0000}"/>
    <cellStyle name="Note 3 11" xfId="47688" xr:uid="{00000000-0005-0000-0000-00003CBA0000}"/>
    <cellStyle name="Note 3 12" xfId="47689" xr:uid="{00000000-0005-0000-0000-00003DBA0000}"/>
    <cellStyle name="Note 3 2" xfId="47690" xr:uid="{00000000-0005-0000-0000-00003EBA0000}"/>
    <cellStyle name="Note 3 2 10" xfId="47691" xr:uid="{00000000-0005-0000-0000-00003FBA0000}"/>
    <cellStyle name="Note 3 2 11" xfId="47692" xr:uid="{00000000-0005-0000-0000-000040BA0000}"/>
    <cellStyle name="Note 3 2 12" xfId="47693" xr:uid="{00000000-0005-0000-0000-000041BA0000}"/>
    <cellStyle name="Note 3 2 13" xfId="47694" xr:uid="{00000000-0005-0000-0000-000042BA0000}"/>
    <cellStyle name="Note 3 2 2" xfId="47695" xr:uid="{00000000-0005-0000-0000-000043BA0000}"/>
    <cellStyle name="Note 3 2 2 10" xfId="47696" xr:uid="{00000000-0005-0000-0000-000044BA0000}"/>
    <cellStyle name="Note 3 2 2 11" xfId="47697" xr:uid="{00000000-0005-0000-0000-000045BA0000}"/>
    <cellStyle name="Note 3 2 2 12" xfId="47698" xr:uid="{00000000-0005-0000-0000-000046BA0000}"/>
    <cellStyle name="Note 3 2 2 2" xfId="47699" xr:uid="{00000000-0005-0000-0000-000047BA0000}"/>
    <cellStyle name="Note 3 2 2 2 10" xfId="47700" xr:uid="{00000000-0005-0000-0000-000048BA0000}"/>
    <cellStyle name="Note 3 2 2 2 11" xfId="47701" xr:uid="{00000000-0005-0000-0000-000049BA0000}"/>
    <cellStyle name="Note 3 2 2 2 2" xfId="47702" xr:uid="{00000000-0005-0000-0000-00004ABA0000}"/>
    <cellStyle name="Note 3 2 2 2 2 10" xfId="47703" xr:uid="{00000000-0005-0000-0000-00004BBA0000}"/>
    <cellStyle name="Note 3 2 2 2 2 11" xfId="47704" xr:uid="{00000000-0005-0000-0000-00004CBA0000}"/>
    <cellStyle name="Note 3 2 2 2 2 2" xfId="47705" xr:uid="{00000000-0005-0000-0000-00004DBA0000}"/>
    <cellStyle name="Note 3 2 2 2 2 3" xfId="47706" xr:uid="{00000000-0005-0000-0000-00004EBA0000}"/>
    <cellStyle name="Note 3 2 2 2 2 4" xfId="47707" xr:uid="{00000000-0005-0000-0000-00004FBA0000}"/>
    <cellStyle name="Note 3 2 2 2 2 5" xfId="47708" xr:uid="{00000000-0005-0000-0000-000050BA0000}"/>
    <cellStyle name="Note 3 2 2 2 2 6" xfId="47709" xr:uid="{00000000-0005-0000-0000-000051BA0000}"/>
    <cellStyle name="Note 3 2 2 2 2 7" xfId="47710" xr:uid="{00000000-0005-0000-0000-000052BA0000}"/>
    <cellStyle name="Note 3 2 2 2 2 8" xfId="47711" xr:uid="{00000000-0005-0000-0000-000053BA0000}"/>
    <cellStyle name="Note 3 2 2 2 2 9" xfId="47712" xr:uid="{00000000-0005-0000-0000-000054BA0000}"/>
    <cellStyle name="Note 3 2 2 2 3" xfId="47713" xr:uid="{00000000-0005-0000-0000-000055BA0000}"/>
    <cellStyle name="Note 3 2 2 2 4" xfId="47714" xr:uid="{00000000-0005-0000-0000-000056BA0000}"/>
    <cellStyle name="Note 3 2 2 2 5" xfId="47715" xr:uid="{00000000-0005-0000-0000-000057BA0000}"/>
    <cellStyle name="Note 3 2 2 2 6" xfId="47716" xr:uid="{00000000-0005-0000-0000-000058BA0000}"/>
    <cellStyle name="Note 3 2 2 2 7" xfId="47717" xr:uid="{00000000-0005-0000-0000-000059BA0000}"/>
    <cellStyle name="Note 3 2 2 2 8" xfId="47718" xr:uid="{00000000-0005-0000-0000-00005ABA0000}"/>
    <cellStyle name="Note 3 2 2 2 9" xfId="47719" xr:uid="{00000000-0005-0000-0000-00005BBA0000}"/>
    <cellStyle name="Note 3 2 2 3" xfId="47720" xr:uid="{00000000-0005-0000-0000-00005CBA0000}"/>
    <cellStyle name="Note 3 2 2 3 10" xfId="47721" xr:uid="{00000000-0005-0000-0000-00005DBA0000}"/>
    <cellStyle name="Note 3 2 2 3 11" xfId="47722" xr:uid="{00000000-0005-0000-0000-00005EBA0000}"/>
    <cellStyle name="Note 3 2 2 3 2" xfId="47723" xr:uid="{00000000-0005-0000-0000-00005FBA0000}"/>
    <cellStyle name="Note 3 2 2 3 3" xfId="47724" xr:uid="{00000000-0005-0000-0000-000060BA0000}"/>
    <cellStyle name="Note 3 2 2 3 4" xfId="47725" xr:uid="{00000000-0005-0000-0000-000061BA0000}"/>
    <cellStyle name="Note 3 2 2 3 5" xfId="47726" xr:uid="{00000000-0005-0000-0000-000062BA0000}"/>
    <cellStyle name="Note 3 2 2 3 6" xfId="47727" xr:uid="{00000000-0005-0000-0000-000063BA0000}"/>
    <cellStyle name="Note 3 2 2 3 7" xfId="47728" xr:uid="{00000000-0005-0000-0000-000064BA0000}"/>
    <cellStyle name="Note 3 2 2 3 8" xfId="47729" xr:uid="{00000000-0005-0000-0000-000065BA0000}"/>
    <cellStyle name="Note 3 2 2 3 9" xfId="47730" xr:uid="{00000000-0005-0000-0000-000066BA0000}"/>
    <cellStyle name="Note 3 2 2 4" xfId="47731" xr:uid="{00000000-0005-0000-0000-000067BA0000}"/>
    <cellStyle name="Note 3 2 2 5" xfId="47732" xr:uid="{00000000-0005-0000-0000-000068BA0000}"/>
    <cellStyle name="Note 3 2 2 6" xfId="47733" xr:uid="{00000000-0005-0000-0000-000069BA0000}"/>
    <cellStyle name="Note 3 2 2 7" xfId="47734" xr:uid="{00000000-0005-0000-0000-00006ABA0000}"/>
    <cellStyle name="Note 3 2 2 8" xfId="47735" xr:uid="{00000000-0005-0000-0000-00006BBA0000}"/>
    <cellStyle name="Note 3 2 2 9" xfId="47736" xr:uid="{00000000-0005-0000-0000-00006CBA0000}"/>
    <cellStyle name="Note 3 2 3" xfId="47737" xr:uid="{00000000-0005-0000-0000-00006DBA0000}"/>
    <cellStyle name="Note 3 2 3 10" xfId="47738" xr:uid="{00000000-0005-0000-0000-00006EBA0000}"/>
    <cellStyle name="Note 3 2 3 11" xfId="47739" xr:uid="{00000000-0005-0000-0000-00006FBA0000}"/>
    <cellStyle name="Note 3 2 3 2" xfId="47740" xr:uid="{00000000-0005-0000-0000-000070BA0000}"/>
    <cellStyle name="Note 3 2 3 2 10" xfId="47741" xr:uid="{00000000-0005-0000-0000-000071BA0000}"/>
    <cellStyle name="Note 3 2 3 2 11" xfId="47742" xr:uid="{00000000-0005-0000-0000-000072BA0000}"/>
    <cellStyle name="Note 3 2 3 2 2" xfId="47743" xr:uid="{00000000-0005-0000-0000-000073BA0000}"/>
    <cellStyle name="Note 3 2 3 2 3" xfId="47744" xr:uid="{00000000-0005-0000-0000-000074BA0000}"/>
    <cellStyle name="Note 3 2 3 2 4" xfId="47745" xr:uid="{00000000-0005-0000-0000-000075BA0000}"/>
    <cellStyle name="Note 3 2 3 2 5" xfId="47746" xr:uid="{00000000-0005-0000-0000-000076BA0000}"/>
    <cellStyle name="Note 3 2 3 2 6" xfId="47747" xr:uid="{00000000-0005-0000-0000-000077BA0000}"/>
    <cellStyle name="Note 3 2 3 2 7" xfId="47748" xr:uid="{00000000-0005-0000-0000-000078BA0000}"/>
    <cellStyle name="Note 3 2 3 2 8" xfId="47749" xr:uid="{00000000-0005-0000-0000-000079BA0000}"/>
    <cellStyle name="Note 3 2 3 2 9" xfId="47750" xr:uid="{00000000-0005-0000-0000-00007ABA0000}"/>
    <cellStyle name="Note 3 2 3 3" xfId="47751" xr:uid="{00000000-0005-0000-0000-00007BBA0000}"/>
    <cellStyle name="Note 3 2 3 4" xfId="47752" xr:uid="{00000000-0005-0000-0000-00007CBA0000}"/>
    <cellStyle name="Note 3 2 3 5" xfId="47753" xr:uid="{00000000-0005-0000-0000-00007DBA0000}"/>
    <cellStyle name="Note 3 2 3 6" xfId="47754" xr:uid="{00000000-0005-0000-0000-00007EBA0000}"/>
    <cellStyle name="Note 3 2 3 7" xfId="47755" xr:uid="{00000000-0005-0000-0000-00007FBA0000}"/>
    <cellStyle name="Note 3 2 3 8" xfId="47756" xr:uid="{00000000-0005-0000-0000-000080BA0000}"/>
    <cellStyle name="Note 3 2 3 9" xfId="47757" xr:uid="{00000000-0005-0000-0000-000081BA0000}"/>
    <cellStyle name="Note 3 2 4" xfId="47758" xr:uid="{00000000-0005-0000-0000-000082BA0000}"/>
    <cellStyle name="Note 3 2 4 10" xfId="47759" xr:uid="{00000000-0005-0000-0000-000083BA0000}"/>
    <cellStyle name="Note 3 2 4 11" xfId="47760" xr:uid="{00000000-0005-0000-0000-000084BA0000}"/>
    <cellStyle name="Note 3 2 4 2" xfId="47761" xr:uid="{00000000-0005-0000-0000-000085BA0000}"/>
    <cellStyle name="Note 3 2 4 3" xfId="47762" xr:uid="{00000000-0005-0000-0000-000086BA0000}"/>
    <cellStyle name="Note 3 2 4 4" xfId="47763" xr:uid="{00000000-0005-0000-0000-000087BA0000}"/>
    <cellStyle name="Note 3 2 4 5" xfId="47764" xr:uid="{00000000-0005-0000-0000-000088BA0000}"/>
    <cellStyle name="Note 3 2 4 6" xfId="47765" xr:uid="{00000000-0005-0000-0000-000089BA0000}"/>
    <cellStyle name="Note 3 2 4 7" xfId="47766" xr:uid="{00000000-0005-0000-0000-00008ABA0000}"/>
    <cellStyle name="Note 3 2 4 8" xfId="47767" xr:uid="{00000000-0005-0000-0000-00008BBA0000}"/>
    <cellStyle name="Note 3 2 4 9" xfId="47768" xr:uid="{00000000-0005-0000-0000-00008CBA0000}"/>
    <cellStyle name="Note 3 2 5" xfId="47769" xr:uid="{00000000-0005-0000-0000-00008DBA0000}"/>
    <cellStyle name="Note 3 2 6" xfId="47770" xr:uid="{00000000-0005-0000-0000-00008EBA0000}"/>
    <cellStyle name="Note 3 2 7" xfId="47771" xr:uid="{00000000-0005-0000-0000-00008FBA0000}"/>
    <cellStyle name="Note 3 2 8" xfId="47772" xr:uid="{00000000-0005-0000-0000-000090BA0000}"/>
    <cellStyle name="Note 3 2 9" xfId="47773" xr:uid="{00000000-0005-0000-0000-000091BA0000}"/>
    <cellStyle name="Note 3 3" xfId="47774" xr:uid="{00000000-0005-0000-0000-000092BA0000}"/>
    <cellStyle name="Note 3 3 10" xfId="47775" xr:uid="{00000000-0005-0000-0000-000093BA0000}"/>
    <cellStyle name="Note 3 3 11" xfId="47776" xr:uid="{00000000-0005-0000-0000-000094BA0000}"/>
    <cellStyle name="Note 3 3 12" xfId="47777" xr:uid="{00000000-0005-0000-0000-000095BA0000}"/>
    <cellStyle name="Note 3 3 13" xfId="47778" xr:uid="{00000000-0005-0000-0000-000096BA0000}"/>
    <cellStyle name="Note 3 3 2" xfId="47779" xr:uid="{00000000-0005-0000-0000-000097BA0000}"/>
    <cellStyle name="Note 3 3 2 10" xfId="47780" xr:uid="{00000000-0005-0000-0000-000098BA0000}"/>
    <cellStyle name="Note 3 3 2 11" xfId="47781" xr:uid="{00000000-0005-0000-0000-000099BA0000}"/>
    <cellStyle name="Note 3 3 2 12" xfId="47782" xr:uid="{00000000-0005-0000-0000-00009ABA0000}"/>
    <cellStyle name="Note 3 3 2 2" xfId="47783" xr:uid="{00000000-0005-0000-0000-00009BBA0000}"/>
    <cellStyle name="Note 3 3 2 2 10" xfId="47784" xr:uid="{00000000-0005-0000-0000-00009CBA0000}"/>
    <cellStyle name="Note 3 3 2 2 11" xfId="47785" xr:uid="{00000000-0005-0000-0000-00009DBA0000}"/>
    <cellStyle name="Note 3 3 2 2 2" xfId="47786" xr:uid="{00000000-0005-0000-0000-00009EBA0000}"/>
    <cellStyle name="Note 3 3 2 2 2 10" xfId="47787" xr:uid="{00000000-0005-0000-0000-00009FBA0000}"/>
    <cellStyle name="Note 3 3 2 2 2 11" xfId="47788" xr:uid="{00000000-0005-0000-0000-0000A0BA0000}"/>
    <cellStyle name="Note 3 3 2 2 2 2" xfId="47789" xr:uid="{00000000-0005-0000-0000-0000A1BA0000}"/>
    <cellStyle name="Note 3 3 2 2 2 3" xfId="47790" xr:uid="{00000000-0005-0000-0000-0000A2BA0000}"/>
    <cellStyle name="Note 3 3 2 2 2 4" xfId="47791" xr:uid="{00000000-0005-0000-0000-0000A3BA0000}"/>
    <cellStyle name="Note 3 3 2 2 2 5" xfId="47792" xr:uid="{00000000-0005-0000-0000-0000A4BA0000}"/>
    <cellStyle name="Note 3 3 2 2 2 6" xfId="47793" xr:uid="{00000000-0005-0000-0000-0000A5BA0000}"/>
    <cellStyle name="Note 3 3 2 2 2 7" xfId="47794" xr:uid="{00000000-0005-0000-0000-0000A6BA0000}"/>
    <cellStyle name="Note 3 3 2 2 2 8" xfId="47795" xr:uid="{00000000-0005-0000-0000-0000A7BA0000}"/>
    <cellStyle name="Note 3 3 2 2 2 9" xfId="47796" xr:uid="{00000000-0005-0000-0000-0000A8BA0000}"/>
    <cellStyle name="Note 3 3 2 2 3" xfId="47797" xr:uid="{00000000-0005-0000-0000-0000A9BA0000}"/>
    <cellStyle name="Note 3 3 2 2 4" xfId="47798" xr:uid="{00000000-0005-0000-0000-0000AABA0000}"/>
    <cellStyle name="Note 3 3 2 2 5" xfId="47799" xr:uid="{00000000-0005-0000-0000-0000ABBA0000}"/>
    <cellStyle name="Note 3 3 2 2 6" xfId="47800" xr:uid="{00000000-0005-0000-0000-0000ACBA0000}"/>
    <cellStyle name="Note 3 3 2 2 7" xfId="47801" xr:uid="{00000000-0005-0000-0000-0000ADBA0000}"/>
    <cellStyle name="Note 3 3 2 2 8" xfId="47802" xr:uid="{00000000-0005-0000-0000-0000AEBA0000}"/>
    <cellStyle name="Note 3 3 2 2 9" xfId="47803" xr:uid="{00000000-0005-0000-0000-0000AFBA0000}"/>
    <cellStyle name="Note 3 3 2 3" xfId="47804" xr:uid="{00000000-0005-0000-0000-0000B0BA0000}"/>
    <cellStyle name="Note 3 3 2 3 10" xfId="47805" xr:uid="{00000000-0005-0000-0000-0000B1BA0000}"/>
    <cellStyle name="Note 3 3 2 3 11" xfId="47806" xr:uid="{00000000-0005-0000-0000-0000B2BA0000}"/>
    <cellStyle name="Note 3 3 2 3 2" xfId="47807" xr:uid="{00000000-0005-0000-0000-0000B3BA0000}"/>
    <cellStyle name="Note 3 3 2 3 3" xfId="47808" xr:uid="{00000000-0005-0000-0000-0000B4BA0000}"/>
    <cellStyle name="Note 3 3 2 3 4" xfId="47809" xr:uid="{00000000-0005-0000-0000-0000B5BA0000}"/>
    <cellStyle name="Note 3 3 2 3 5" xfId="47810" xr:uid="{00000000-0005-0000-0000-0000B6BA0000}"/>
    <cellStyle name="Note 3 3 2 3 6" xfId="47811" xr:uid="{00000000-0005-0000-0000-0000B7BA0000}"/>
    <cellStyle name="Note 3 3 2 3 7" xfId="47812" xr:uid="{00000000-0005-0000-0000-0000B8BA0000}"/>
    <cellStyle name="Note 3 3 2 3 8" xfId="47813" xr:uid="{00000000-0005-0000-0000-0000B9BA0000}"/>
    <cellStyle name="Note 3 3 2 3 9" xfId="47814" xr:uid="{00000000-0005-0000-0000-0000BABA0000}"/>
    <cellStyle name="Note 3 3 2 4" xfId="47815" xr:uid="{00000000-0005-0000-0000-0000BBBA0000}"/>
    <cellStyle name="Note 3 3 2 5" xfId="47816" xr:uid="{00000000-0005-0000-0000-0000BCBA0000}"/>
    <cellStyle name="Note 3 3 2 6" xfId="47817" xr:uid="{00000000-0005-0000-0000-0000BDBA0000}"/>
    <cellStyle name="Note 3 3 2 7" xfId="47818" xr:uid="{00000000-0005-0000-0000-0000BEBA0000}"/>
    <cellStyle name="Note 3 3 2 8" xfId="47819" xr:uid="{00000000-0005-0000-0000-0000BFBA0000}"/>
    <cellStyle name="Note 3 3 2 9" xfId="47820" xr:uid="{00000000-0005-0000-0000-0000C0BA0000}"/>
    <cellStyle name="Note 3 3 3" xfId="47821" xr:uid="{00000000-0005-0000-0000-0000C1BA0000}"/>
    <cellStyle name="Note 3 3 3 10" xfId="47822" xr:uid="{00000000-0005-0000-0000-0000C2BA0000}"/>
    <cellStyle name="Note 3 3 3 11" xfId="47823" xr:uid="{00000000-0005-0000-0000-0000C3BA0000}"/>
    <cellStyle name="Note 3 3 3 2" xfId="47824" xr:uid="{00000000-0005-0000-0000-0000C4BA0000}"/>
    <cellStyle name="Note 3 3 3 2 10" xfId="47825" xr:uid="{00000000-0005-0000-0000-0000C5BA0000}"/>
    <cellStyle name="Note 3 3 3 2 11" xfId="47826" xr:uid="{00000000-0005-0000-0000-0000C6BA0000}"/>
    <cellStyle name="Note 3 3 3 2 2" xfId="47827" xr:uid="{00000000-0005-0000-0000-0000C7BA0000}"/>
    <cellStyle name="Note 3 3 3 2 3" xfId="47828" xr:uid="{00000000-0005-0000-0000-0000C8BA0000}"/>
    <cellStyle name="Note 3 3 3 2 4" xfId="47829" xr:uid="{00000000-0005-0000-0000-0000C9BA0000}"/>
    <cellStyle name="Note 3 3 3 2 5" xfId="47830" xr:uid="{00000000-0005-0000-0000-0000CABA0000}"/>
    <cellStyle name="Note 3 3 3 2 6" xfId="47831" xr:uid="{00000000-0005-0000-0000-0000CBBA0000}"/>
    <cellStyle name="Note 3 3 3 2 7" xfId="47832" xr:uid="{00000000-0005-0000-0000-0000CCBA0000}"/>
    <cellStyle name="Note 3 3 3 2 8" xfId="47833" xr:uid="{00000000-0005-0000-0000-0000CDBA0000}"/>
    <cellStyle name="Note 3 3 3 2 9" xfId="47834" xr:uid="{00000000-0005-0000-0000-0000CEBA0000}"/>
    <cellStyle name="Note 3 3 3 3" xfId="47835" xr:uid="{00000000-0005-0000-0000-0000CFBA0000}"/>
    <cellStyle name="Note 3 3 3 4" xfId="47836" xr:uid="{00000000-0005-0000-0000-0000D0BA0000}"/>
    <cellStyle name="Note 3 3 3 5" xfId="47837" xr:uid="{00000000-0005-0000-0000-0000D1BA0000}"/>
    <cellStyle name="Note 3 3 3 6" xfId="47838" xr:uid="{00000000-0005-0000-0000-0000D2BA0000}"/>
    <cellStyle name="Note 3 3 3 7" xfId="47839" xr:uid="{00000000-0005-0000-0000-0000D3BA0000}"/>
    <cellStyle name="Note 3 3 3 8" xfId="47840" xr:uid="{00000000-0005-0000-0000-0000D4BA0000}"/>
    <cellStyle name="Note 3 3 3 9" xfId="47841" xr:uid="{00000000-0005-0000-0000-0000D5BA0000}"/>
    <cellStyle name="Note 3 3 4" xfId="47842" xr:uid="{00000000-0005-0000-0000-0000D6BA0000}"/>
    <cellStyle name="Note 3 3 4 10" xfId="47843" xr:uid="{00000000-0005-0000-0000-0000D7BA0000}"/>
    <cellStyle name="Note 3 3 4 11" xfId="47844" xr:uid="{00000000-0005-0000-0000-0000D8BA0000}"/>
    <cellStyle name="Note 3 3 4 2" xfId="47845" xr:uid="{00000000-0005-0000-0000-0000D9BA0000}"/>
    <cellStyle name="Note 3 3 4 3" xfId="47846" xr:uid="{00000000-0005-0000-0000-0000DABA0000}"/>
    <cellStyle name="Note 3 3 4 4" xfId="47847" xr:uid="{00000000-0005-0000-0000-0000DBBA0000}"/>
    <cellStyle name="Note 3 3 4 5" xfId="47848" xr:uid="{00000000-0005-0000-0000-0000DCBA0000}"/>
    <cellStyle name="Note 3 3 4 6" xfId="47849" xr:uid="{00000000-0005-0000-0000-0000DDBA0000}"/>
    <cellStyle name="Note 3 3 4 7" xfId="47850" xr:uid="{00000000-0005-0000-0000-0000DEBA0000}"/>
    <cellStyle name="Note 3 3 4 8" xfId="47851" xr:uid="{00000000-0005-0000-0000-0000DFBA0000}"/>
    <cellStyle name="Note 3 3 4 9" xfId="47852" xr:uid="{00000000-0005-0000-0000-0000E0BA0000}"/>
    <cellStyle name="Note 3 3 5" xfId="47853" xr:uid="{00000000-0005-0000-0000-0000E1BA0000}"/>
    <cellStyle name="Note 3 3 6" xfId="47854" xr:uid="{00000000-0005-0000-0000-0000E2BA0000}"/>
    <cellStyle name="Note 3 3 7" xfId="47855" xr:uid="{00000000-0005-0000-0000-0000E3BA0000}"/>
    <cellStyle name="Note 3 3 8" xfId="47856" xr:uid="{00000000-0005-0000-0000-0000E4BA0000}"/>
    <cellStyle name="Note 3 3 9" xfId="47857" xr:uid="{00000000-0005-0000-0000-0000E5BA0000}"/>
    <cellStyle name="Note 3 4" xfId="47858" xr:uid="{00000000-0005-0000-0000-0000E6BA0000}"/>
    <cellStyle name="Note 3 4 10" xfId="47859" xr:uid="{00000000-0005-0000-0000-0000E7BA0000}"/>
    <cellStyle name="Note 3 4 11" xfId="47860" xr:uid="{00000000-0005-0000-0000-0000E8BA0000}"/>
    <cellStyle name="Note 3 4 12" xfId="47861" xr:uid="{00000000-0005-0000-0000-0000E9BA0000}"/>
    <cellStyle name="Note 3 4 13" xfId="47862" xr:uid="{00000000-0005-0000-0000-0000EABA0000}"/>
    <cellStyle name="Note 3 4 2" xfId="47863" xr:uid="{00000000-0005-0000-0000-0000EBBA0000}"/>
    <cellStyle name="Note 3 4 2 10" xfId="47864" xr:uid="{00000000-0005-0000-0000-0000ECBA0000}"/>
    <cellStyle name="Note 3 4 2 11" xfId="47865" xr:uid="{00000000-0005-0000-0000-0000EDBA0000}"/>
    <cellStyle name="Note 3 4 2 12" xfId="47866" xr:uid="{00000000-0005-0000-0000-0000EEBA0000}"/>
    <cellStyle name="Note 3 4 2 2" xfId="47867" xr:uid="{00000000-0005-0000-0000-0000EFBA0000}"/>
    <cellStyle name="Note 3 4 2 2 10" xfId="47868" xr:uid="{00000000-0005-0000-0000-0000F0BA0000}"/>
    <cellStyle name="Note 3 4 2 2 11" xfId="47869" xr:uid="{00000000-0005-0000-0000-0000F1BA0000}"/>
    <cellStyle name="Note 3 4 2 2 2" xfId="47870" xr:uid="{00000000-0005-0000-0000-0000F2BA0000}"/>
    <cellStyle name="Note 3 4 2 2 2 10" xfId="47871" xr:uid="{00000000-0005-0000-0000-0000F3BA0000}"/>
    <cellStyle name="Note 3 4 2 2 2 11" xfId="47872" xr:uid="{00000000-0005-0000-0000-0000F4BA0000}"/>
    <cellStyle name="Note 3 4 2 2 2 2" xfId="47873" xr:uid="{00000000-0005-0000-0000-0000F5BA0000}"/>
    <cellStyle name="Note 3 4 2 2 2 3" xfId="47874" xr:uid="{00000000-0005-0000-0000-0000F6BA0000}"/>
    <cellStyle name="Note 3 4 2 2 2 4" xfId="47875" xr:uid="{00000000-0005-0000-0000-0000F7BA0000}"/>
    <cellStyle name="Note 3 4 2 2 2 5" xfId="47876" xr:uid="{00000000-0005-0000-0000-0000F8BA0000}"/>
    <cellStyle name="Note 3 4 2 2 2 6" xfId="47877" xr:uid="{00000000-0005-0000-0000-0000F9BA0000}"/>
    <cellStyle name="Note 3 4 2 2 2 7" xfId="47878" xr:uid="{00000000-0005-0000-0000-0000FABA0000}"/>
    <cellStyle name="Note 3 4 2 2 2 8" xfId="47879" xr:uid="{00000000-0005-0000-0000-0000FBBA0000}"/>
    <cellStyle name="Note 3 4 2 2 2 9" xfId="47880" xr:uid="{00000000-0005-0000-0000-0000FCBA0000}"/>
    <cellStyle name="Note 3 4 2 2 3" xfId="47881" xr:uid="{00000000-0005-0000-0000-0000FDBA0000}"/>
    <cellStyle name="Note 3 4 2 2 4" xfId="47882" xr:uid="{00000000-0005-0000-0000-0000FEBA0000}"/>
    <cellStyle name="Note 3 4 2 2 5" xfId="47883" xr:uid="{00000000-0005-0000-0000-0000FFBA0000}"/>
    <cellStyle name="Note 3 4 2 2 6" xfId="47884" xr:uid="{00000000-0005-0000-0000-000000BB0000}"/>
    <cellStyle name="Note 3 4 2 2 7" xfId="47885" xr:uid="{00000000-0005-0000-0000-000001BB0000}"/>
    <cellStyle name="Note 3 4 2 2 8" xfId="47886" xr:uid="{00000000-0005-0000-0000-000002BB0000}"/>
    <cellStyle name="Note 3 4 2 2 9" xfId="47887" xr:uid="{00000000-0005-0000-0000-000003BB0000}"/>
    <cellStyle name="Note 3 4 2 3" xfId="47888" xr:uid="{00000000-0005-0000-0000-000004BB0000}"/>
    <cellStyle name="Note 3 4 2 3 10" xfId="47889" xr:uid="{00000000-0005-0000-0000-000005BB0000}"/>
    <cellStyle name="Note 3 4 2 3 11" xfId="47890" xr:uid="{00000000-0005-0000-0000-000006BB0000}"/>
    <cellStyle name="Note 3 4 2 3 2" xfId="47891" xr:uid="{00000000-0005-0000-0000-000007BB0000}"/>
    <cellStyle name="Note 3 4 2 3 3" xfId="47892" xr:uid="{00000000-0005-0000-0000-000008BB0000}"/>
    <cellStyle name="Note 3 4 2 3 4" xfId="47893" xr:uid="{00000000-0005-0000-0000-000009BB0000}"/>
    <cellStyle name="Note 3 4 2 3 5" xfId="47894" xr:uid="{00000000-0005-0000-0000-00000ABB0000}"/>
    <cellStyle name="Note 3 4 2 3 6" xfId="47895" xr:uid="{00000000-0005-0000-0000-00000BBB0000}"/>
    <cellStyle name="Note 3 4 2 3 7" xfId="47896" xr:uid="{00000000-0005-0000-0000-00000CBB0000}"/>
    <cellStyle name="Note 3 4 2 3 8" xfId="47897" xr:uid="{00000000-0005-0000-0000-00000DBB0000}"/>
    <cellStyle name="Note 3 4 2 3 9" xfId="47898" xr:uid="{00000000-0005-0000-0000-00000EBB0000}"/>
    <cellStyle name="Note 3 4 2 4" xfId="47899" xr:uid="{00000000-0005-0000-0000-00000FBB0000}"/>
    <cellStyle name="Note 3 4 2 5" xfId="47900" xr:uid="{00000000-0005-0000-0000-000010BB0000}"/>
    <cellStyle name="Note 3 4 2 6" xfId="47901" xr:uid="{00000000-0005-0000-0000-000011BB0000}"/>
    <cellStyle name="Note 3 4 2 7" xfId="47902" xr:uid="{00000000-0005-0000-0000-000012BB0000}"/>
    <cellStyle name="Note 3 4 2 8" xfId="47903" xr:uid="{00000000-0005-0000-0000-000013BB0000}"/>
    <cellStyle name="Note 3 4 2 9" xfId="47904" xr:uid="{00000000-0005-0000-0000-000014BB0000}"/>
    <cellStyle name="Note 3 4 3" xfId="47905" xr:uid="{00000000-0005-0000-0000-000015BB0000}"/>
    <cellStyle name="Note 3 4 3 10" xfId="47906" xr:uid="{00000000-0005-0000-0000-000016BB0000}"/>
    <cellStyle name="Note 3 4 3 11" xfId="47907" xr:uid="{00000000-0005-0000-0000-000017BB0000}"/>
    <cellStyle name="Note 3 4 3 2" xfId="47908" xr:uid="{00000000-0005-0000-0000-000018BB0000}"/>
    <cellStyle name="Note 3 4 3 2 10" xfId="47909" xr:uid="{00000000-0005-0000-0000-000019BB0000}"/>
    <cellStyle name="Note 3 4 3 2 11" xfId="47910" xr:uid="{00000000-0005-0000-0000-00001ABB0000}"/>
    <cellStyle name="Note 3 4 3 2 2" xfId="47911" xr:uid="{00000000-0005-0000-0000-00001BBB0000}"/>
    <cellStyle name="Note 3 4 3 2 3" xfId="47912" xr:uid="{00000000-0005-0000-0000-00001CBB0000}"/>
    <cellStyle name="Note 3 4 3 2 4" xfId="47913" xr:uid="{00000000-0005-0000-0000-00001DBB0000}"/>
    <cellStyle name="Note 3 4 3 2 5" xfId="47914" xr:uid="{00000000-0005-0000-0000-00001EBB0000}"/>
    <cellStyle name="Note 3 4 3 2 6" xfId="47915" xr:uid="{00000000-0005-0000-0000-00001FBB0000}"/>
    <cellStyle name="Note 3 4 3 2 7" xfId="47916" xr:uid="{00000000-0005-0000-0000-000020BB0000}"/>
    <cellStyle name="Note 3 4 3 2 8" xfId="47917" xr:uid="{00000000-0005-0000-0000-000021BB0000}"/>
    <cellStyle name="Note 3 4 3 2 9" xfId="47918" xr:uid="{00000000-0005-0000-0000-000022BB0000}"/>
    <cellStyle name="Note 3 4 3 3" xfId="47919" xr:uid="{00000000-0005-0000-0000-000023BB0000}"/>
    <cellStyle name="Note 3 4 3 4" xfId="47920" xr:uid="{00000000-0005-0000-0000-000024BB0000}"/>
    <cellStyle name="Note 3 4 3 5" xfId="47921" xr:uid="{00000000-0005-0000-0000-000025BB0000}"/>
    <cellStyle name="Note 3 4 3 6" xfId="47922" xr:uid="{00000000-0005-0000-0000-000026BB0000}"/>
    <cellStyle name="Note 3 4 3 7" xfId="47923" xr:uid="{00000000-0005-0000-0000-000027BB0000}"/>
    <cellStyle name="Note 3 4 3 8" xfId="47924" xr:uid="{00000000-0005-0000-0000-000028BB0000}"/>
    <cellStyle name="Note 3 4 3 9" xfId="47925" xr:uid="{00000000-0005-0000-0000-000029BB0000}"/>
    <cellStyle name="Note 3 4 4" xfId="47926" xr:uid="{00000000-0005-0000-0000-00002ABB0000}"/>
    <cellStyle name="Note 3 4 4 10" xfId="47927" xr:uid="{00000000-0005-0000-0000-00002BBB0000}"/>
    <cellStyle name="Note 3 4 4 11" xfId="47928" xr:uid="{00000000-0005-0000-0000-00002CBB0000}"/>
    <cellStyle name="Note 3 4 4 2" xfId="47929" xr:uid="{00000000-0005-0000-0000-00002DBB0000}"/>
    <cellStyle name="Note 3 4 4 3" xfId="47930" xr:uid="{00000000-0005-0000-0000-00002EBB0000}"/>
    <cellStyle name="Note 3 4 4 4" xfId="47931" xr:uid="{00000000-0005-0000-0000-00002FBB0000}"/>
    <cellStyle name="Note 3 4 4 5" xfId="47932" xr:uid="{00000000-0005-0000-0000-000030BB0000}"/>
    <cellStyle name="Note 3 4 4 6" xfId="47933" xr:uid="{00000000-0005-0000-0000-000031BB0000}"/>
    <cellStyle name="Note 3 4 4 7" xfId="47934" xr:uid="{00000000-0005-0000-0000-000032BB0000}"/>
    <cellStyle name="Note 3 4 4 8" xfId="47935" xr:uid="{00000000-0005-0000-0000-000033BB0000}"/>
    <cellStyle name="Note 3 4 4 9" xfId="47936" xr:uid="{00000000-0005-0000-0000-000034BB0000}"/>
    <cellStyle name="Note 3 4 5" xfId="47937" xr:uid="{00000000-0005-0000-0000-000035BB0000}"/>
    <cellStyle name="Note 3 4 6" xfId="47938" xr:uid="{00000000-0005-0000-0000-000036BB0000}"/>
    <cellStyle name="Note 3 4 7" xfId="47939" xr:uid="{00000000-0005-0000-0000-000037BB0000}"/>
    <cellStyle name="Note 3 4 8" xfId="47940" xr:uid="{00000000-0005-0000-0000-000038BB0000}"/>
    <cellStyle name="Note 3 4 9" xfId="47941" xr:uid="{00000000-0005-0000-0000-000039BB0000}"/>
    <cellStyle name="Note 3 5" xfId="47942" xr:uid="{00000000-0005-0000-0000-00003ABB0000}"/>
    <cellStyle name="Note 3 5 10" xfId="47943" xr:uid="{00000000-0005-0000-0000-00003BBB0000}"/>
    <cellStyle name="Note 3 5 11" xfId="47944" xr:uid="{00000000-0005-0000-0000-00003CBB0000}"/>
    <cellStyle name="Note 3 5 12" xfId="47945" xr:uid="{00000000-0005-0000-0000-00003DBB0000}"/>
    <cellStyle name="Note 3 5 13" xfId="47946" xr:uid="{00000000-0005-0000-0000-00003EBB0000}"/>
    <cellStyle name="Note 3 5 2" xfId="47947" xr:uid="{00000000-0005-0000-0000-00003FBB0000}"/>
    <cellStyle name="Note 3 5 2 10" xfId="47948" xr:uid="{00000000-0005-0000-0000-000040BB0000}"/>
    <cellStyle name="Note 3 5 2 11" xfId="47949" xr:uid="{00000000-0005-0000-0000-000041BB0000}"/>
    <cellStyle name="Note 3 5 2 12" xfId="47950" xr:uid="{00000000-0005-0000-0000-000042BB0000}"/>
    <cellStyle name="Note 3 5 2 2" xfId="47951" xr:uid="{00000000-0005-0000-0000-000043BB0000}"/>
    <cellStyle name="Note 3 5 2 2 10" xfId="47952" xr:uid="{00000000-0005-0000-0000-000044BB0000}"/>
    <cellStyle name="Note 3 5 2 2 11" xfId="47953" xr:uid="{00000000-0005-0000-0000-000045BB0000}"/>
    <cellStyle name="Note 3 5 2 2 2" xfId="47954" xr:uid="{00000000-0005-0000-0000-000046BB0000}"/>
    <cellStyle name="Note 3 5 2 2 2 10" xfId="47955" xr:uid="{00000000-0005-0000-0000-000047BB0000}"/>
    <cellStyle name="Note 3 5 2 2 2 11" xfId="47956" xr:uid="{00000000-0005-0000-0000-000048BB0000}"/>
    <cellStyle name="Note 3 5 2 2 2 2" xfId="47957" xr:uid="{00000000-0005-0000-0000-000049BB0000}"/>
    <cellStyle name="Note 3 5 2 2 2 3" xfId="47958" xr:uid="{00000000-0005-0000-0000-00004ABB0000}"/>
    <cellStyle name="Note 3 5 2 2 2 4" xfId="47959" xr:uid="{00000000-0005-0000-0000-00004BBB0000}"/>
    <cellStyle name="Note 3 5 2 2 2 5" xfId="47960" xr:uid="{00000000-0005-0000-0000-00004CBB0000}"/>
    <cellStyle name="Note 3 5 2 2 2 6" xfId="47961" xr:uid="{00000000-0005-0000-0000-00004DBB0000}"/>
    <cellStyle name="Note 3 5 2 2 2 7" xfId="47962" xr:uid="{00000000-0005-0000-0000-00004EBB0000}"/>
    <cellStyle name="Note 3 5 2 2 2 8" xfId="47963" xr:uid="{00000000-0005-0000-0000-00004FBB0000}"/>
    <cellStyle name="Note 3 5 2 2 2 9" xfId="47964" xr:uid="{00000000-0005-0000-0000-000050BB0000}"/>
    <cellStyle name="Note 3 5 2 2 3" xfId="47965" xr:uid="{00000000-0005-0000-0000-000051BB0000}"/>
    <cellStyle name="Note 3 5 2 2 4" xfId="47966" xr:uid="{00000000-0005-0000-0000-000052BB0000}"/>
    <cellStyle name="Note 3 5 2 2 5" xfId="47967" xr:uid="{00000000-0005-0000-0000-000053BB0000}"/>
    <cellStyle name="Note 3 5 2 2 6" xfId="47968" xr:uid="{00000000-0005-0000-0000-000054BB0000}"/>
    <cellStyle name="Note 3 5 2 2 7" xfId="47969" xr:uid="{00000000-0005-0000-0000-000055BB0000}"/>
    <cellStyle name="Note 3 5 2 2 8" xfId="47970" xr:uid="{00000000-0005-0000-0000-000056BB0000}"/>
    <cellStyle name="Note 3 5 2 2 9" xfId="47971" xr:uid="{00000000-0005-0000-0000-000057BB0000}"/>
    <cellStyle name="Note 3 5 2 3" xfId="47972" xr:uid="{00000000-0005-0000-0000-000058BB0000}"/>
    <cellStyle name="Note 3 5 2 3 10" xfId="47973" xr:uid="{00000000-0005-0000-0000-000059BB0000}"/>
    <cellStyle name="Note 3 5 2 3 11" xfId="47974" xr:uid="{00000000-0005-0000-0000-00005ABB0000}"/>
    <cellStyle name="Note 3 5 2 3 2" xfId="47975" xr:uid="{00000000-0005-0000-0000-00005BBB0000}"/>
    <cellStyle name="Note 3 5 2 3 3" xfId="47976" xr:uid="{00000000-0005-0000-0000-00005CBB0000}"/>
    <cellStyle name="Note 3 5 2 3 4" xfId="47977" xr:uid="{00000000-0005-0000-0000-00005DBB0000}"/>
    <cellStyle name="Note 3 5 2 3 5" xfId="47978" xr:uid="{00000000-0005-0000-0000-00005EBB0000}"/>
    <cellStyle name="Note 3 5 2 3 6" xfId="47979" xr:uid="{00000000-0005-0000-0000-00005FBB0000}"/>
    <cellStyle name="Note 3 5 2 3 7" xfId="47980" xr:uid="{00000000-0005-0000-0000-000060BB0000}"/>
    <cellStyle name="Note 3 5 2 3 8" xfId="47981" xr:uid="{00000000-0005-0000-0000-000061BB0000}"/>
    <cellStyle name="Note 3 5 2 3 9" xfId="47982" xr:uid="{00000000-0005-0000-0000-000062BB0000}"/>
    <cellStyle name="Note 3 5 2 4" xfId="47983" xr:uid="{00000000-0005-0000-0000-000063BB0000}"/>
    <cellStyle name="Note 3 5 2 5" xfId="47984" xr:uid="{00000000-0005-0000-0000-000064BB0000}"/>
    <cellStyle name="Note 3 5 2 6" xfId="47985" xr:uid="{00000000-0005-0000-0000-000065BB0000}"/>
    <cellStyle name="Note 3 5 2 7" xfId="47986" xr:uid="{00000000-0005-0000-0000-000066BB0000}"/>
    <cellStyle name="Note 3 5 2 8" xfId="47987" xr:uid="{00000000-0005-0000-0000-000067BB0000}"/>
    <cellStyle name="Note 3 5 2 9" xfId="47988" xr:uid="{00000000-0005-0000-0000-000068BB0000}"/>
    <cellStyle name="Note 3 5 3" xfId="47989" xr:uid="{00000000-0005-0000-0000-000069BB0000}"/>
    <cellStyle name="Note 3 5 3 10" xfId="47990" xr:uid="{00000000-0005-0000-0000-00006ABB0000}"/>
    <cellStyle name="Note 3 5 3 11" xfId="47991" xr:uid="{00000000-0005-0000-0000-00006BBB0000}"/>
    <cellStyle name="Note 3 5 3 2" xfId="47992" xr:uid="{00000000-0005-0000-0000-00006CBB0000}"/>
    <cellStyle name="Note 3 5 3 2 10" xfId="47993" xr:uid="{00000000-0005-0000-0000-00006DBB0000}"/>
    <cellStyle name="Note 3 5 3 2 11" xfId="47994" xr:uid="{00000000-0005-0000-0000-00006EBB0000}"/>
    <cellStyle name="Note 3 5 3 2 2" xfId="47995" xr:uid="{00000000-0005-0000-0000-00006FBB0000}"/>
    <cellStyle name="Note 3 5 3 2 3" xfId="47996" xr:uid="{00000000-0005-0000-0000-000070BB0000}"/>
    <cellStyle name="Note 3 5 3 2 4" xfId="47997" xr:uid="{00000000-0005-0000-0000-000071BB0000}"/>
    <cellStyle name="Note 3 5 3 2 5" xfId="47998" xr:uid="{00000000-0005-0000-0000-000072BB0000}"/>
    <cellStyle name="Note 3 5 3 2 6" xfId="47999" xr:uid="{00000000-0005-0000-0000-000073BB0000}"/>
    <cellStyle name="Note 3 5 3 2 7" xfId="48000" xr:uid="{00000000-0005-0000-0000-000074BB0000}"/>
    <cellStyle name="Note 3 5 3 2 8" xfId="48001" xr:uid="{00000000-0005-0000-0000-000075BB0000}"/>
    <cellStyle name="Note 3 5 3 2 9" xfId="48002" xr:uid="{00000000-0005-0000-0000-000076BB0000}"/>
    <cellStyle name="Note 3 5 3 3" xfId="48003" xr:uid="{00000000-0005-0000-0000-000077BB0000}"/>
    <cellStyle name="Note 3 5 3 4" xfId="48004" xr:uid="{00000000-0005-0000-0000-000078BB0000}"/>
    <cellStyle name="Note 3 5 3 5" xfId="48005" xr:uid="{00000000-0005-0000-0000-000079BB0000}"/>
    <cellStyle name="Note 3 5 3 6" xfId="48006" xr:uid="{00000000-0005-0000-0000-00007ABB0000}"/>
    <cellStyle name="Note 3 5 3 7" xfId="48007" xr:uid="{00000000-0005-0000-0000-00007BBB0000}"/>
    <cellStyle name="Note 3 5 3 8" xfId="48008" xr:uid="{00000000-0005-0000-0000-00007CBB0000}"/>
    <cellStyle name="Note 3 5 3 9" xfId="48009" xr:uid="{00000000-0005-0000-0000-00007DBB0000}"/>
    <cellStyle name="Note 3 5 4" xfId="48010" xr:uid="{00000000-0005-0000-0000-00007EBB0000}"/>
    <cellStyle name="Note 3 5 4 10" xfId="48011" xr:uid="{00000000-0005-0000-0000-00007FBB0000}"/>
    <cellStyle name="Note 3 5 4 11" xfId="48012" xr:uid="{00000000-0005-0000-0000-000080BB0000}"/>
    <cellStyle name="Note 3 5 4 2" xfId="48013" xr:uid="{00000000-0005-0000-0000-000081BB0000}"/>
    <cellStyle name="Note 3 5 4 3" xfId="48014" xr:uid="{00000000-0005-0000-0000-000082BB0000}"/>
    <cellStyle name="Note 3 5 4 4" xfId="48015" xr:uid="{00000000-0005-0000-0000-000083BB0000}"/>
    <cellStyle name="Note 3 5 4 5" xfId="48016" xr:uid="{00000000-0005-0000-0000-000084BB0000}"/>
    <cellStyle name="Note 3 5 4 6" xfId="48017" xr:uid="{00000000-0005-0000-0000-000085BB0000}"/>
    <cellStyle name="Note 3 5 4 7" xfId="48018" xr:uid="{00000000-0005-0000-0000-000086BB0000}"/>
    <cellStyle name="Note 3 5 4 8" xfId="48019" xr:uid="{00000000-0005-0000-0000-000087BB0000}"/>
    <cellStyle name="Note 3 5 4 9" xfId="48020" xr:uid="{00000000-0005-0000-0000-000088BB0000}"/>
    <cellStyle name="Note 3 5 5" xfId="48021" xr:uid="{00000000-0005-0000-0000-000089BB0000}"/>
    <cellStyle name="Note 3 5 6" xfId="48022" xr:uid="{00000000-0005-0000-0000-00008ABB0000}"/>
    <cellStyle name="Note 3 5 7" xfId="48023" xr:uid="{00000000-0005-0000-0000-00008BBB0000}"/>
    <cellStyle name="Note 3 5 8" xfId="48024" xr:uid="{00000000-0005-0000-0000-00008CBB0000}"/>
    <cellStyle name="Note 3 5 9" xfId="48025" xr:uid="{00000000-0005-0000-0000-00008DBB0000}"/>
    <cellStyle name="Note 3 6" xfId="48026" xr:uid="{00000000-0005-0000-0000-00008EBB0000}"/>
    <cellStyle name="Note 3 6 10" xfId="48027" xr:uid="{00000000-0005-0000-0000-00008FBB0000}"/>
    <cellStyle name="Note 3 6 11" xfId="48028" xr:uid="{00000000-0005-0000-0000-000090BB0000}"/>
    <cellStyle name="Note 3 6 12" xfId="48029" xr:uid="{00000000-0005-0000-0000-000091BB0000}"/>
    <cellStyle name="Note 3 6 13" xfId="48030" xr:uid="{00000000-0005-0000-0000-000092BB0000}"/>
    <cellStyle name="Note 3 6 2" xfId="48031" xr:uid="{00000000-0005-0000-0000-000093BB0000}"/>
    <cellStyle name="Note 3 6 2 10" xfId="48032" xr:uid="{00000000-0005-0000-0000-000094BB0000}"/>
    <cellStyle name="Note 3 6 2 11" xfId="48033" xr:uid="{00000000-0005-0000-0000-000095BB0000}"/>
    <cellStyle name="Note 3 6 2 12" xfId="48034" xr:uid="{00000000-0005-0000-0000-000096BB0000}"/>
    <cellStyle name="Note 3 6 2 2" xfId="48035" xr:uid="{00000000-0005-0000-0000-000097BB0000}"/>
    <cellStyle name="Note 3 6 2 2 10" xfId="48036" xr:uid="{00000000-0005-0000-0000-000098BB0000}"/>
    <cellStyle name="Note 3 6 2 2 11" xfId="48037" xr:uid="{00000000-0005-0000-0000-000099BB0000}"/>
    <cellStyle name="Note 3 6 2 2 2" xfId="48038" xr:uid="{00000000-0005-0000-0000-00009ABB0000}"/>
    <cellStyle name="Note 3 6 2 2 2 10" xfId="48039" xr:uid="{00000000-0005-0000-0000-00009BBB0000}"/>
    <cellStyle name="Note 3 6 2 2 2 11" xfId="48040" xr:uid="{00000000-0005-0000-0000-00009CBB0000}"/>
    <cellStyle name="Note 3 6 2 2 2 2" xfId="48041" xr:uid="{00000000-0005-0000-0000-00009DBB0000}"/>
    <cellStyle name="Note 3 6 2 2 2 3" xfId="48042" xr:uid="{00000000-0005-0000-0000-00009EBB0000}"/>
    <cellStyle name="Note 3 6 2 2 2 4" xfId="48043" xr:uid="{00000000-0005-0000-0000-00009FBB0000}"/>
    <cellStyle name="Note 3 6 2 2 2 5" xfId="48044" xr:uid="{00000000-0005-0000-0000-0000A0BB0000}"/>
    <cellStyle name="Note 3 6 2 2 2 6" xfId="48045" xr:uid="{00000000-0005-0000-0000-0000A1BB0000}"/>
    <cellStyle name="Note 3 6 2 2 2 7" xfId="48046" xr:uid="{00000000-0005-0000-0000-0000A2BB0000}"/>
    <cellStyle name="Note 3 6 2 2 2 8" xfId="48047" xr:uid="{00000000-0005-0000-0000-0000A3BB0000}"/>
    <cellStyle name="Note 3 6 2 2 2 9" xfId="48048" xr:uid="{00000000-0005-0000-0000-0000A4BB0000}"/>
    <cellStyle name="Note 3 6 2 2 3" xfId="48049" xr:uid="{00000000-0005-0000-0000-0000A5BB0000}"/>
    <cellStyle name="Note 3 6 2 2 4" xfId="48050" xr:uid="{00000000-0005-0000-0000-0000A6BB0000}"/>
    <cellStyle name="Note 3 6 2 2 5" xfId="48051" xr:uid="{00000000-0005-0000-0000-0000A7BB0000}"/>
    <cellStyle name="Note 3 6 2 2 6" xfId="48052" xr:uid="{00000000-0005-0000-0000-0000A8BB0000}"/>
    <cellStyle name="Note 3 6 2 2 7" xfId="48053" xr:uid="{00000000-0005-0000-0000-0000A9BB0000}"/>
    <cellStyle name="Note 3 6 2 2 8" xfId="48054" xr:uid="{00000000-0005-0000-0000-0000AABB0000}"/>
    <cellStyle name="Note 3 6 2 2 9" xfId="48055" xr:uid="{00000000-0005-0000-0000-0000ABBB0000}"/>
    <cellStyle name="Note 3 6 2 3" xfId="48056" xr:uid="{00000000-0005-0000-0000-0000ACBB0000}"/>
    <cellStyle name="Note 3 6 2 3 10" xfId="48057" xr:uid="{00000000-0005-0000-0000-0000ADBB0000}"/>
    <cellStyle name="Note 3 6 2 3 11" xfId="48058" xr:uid="{00000000-0005-0000-0000-0000AEBB0000}"/>
    <cellStyle name="Note 3 6 2 3 2" xfId="48059" xr:uid="{00000000-0005-0000-0000-0000AFBB0000}"/>
    <cellStyle name="Note 3 6 2 3 3" xfId="48060" xr:uid="{00000000-0005-0000-0000-0000B0BB0000}"/>
    <cellStyle name="Note 3 6 2 3 4" xfId="48061" xr:uid="{00000000-0005-0000-0000-0000B1BB0000}"/>
    <cellStyle name="Note 3 6 2 3 5" xfId="48062" xr:uid="{00000000-0005-0000-0000-0000B2BB0000}"/>
    <cellStyle name="Note 3 6 2 3 6" xfId="48063" xr:uid="{00000000-0005-0000-0000-0000B3BB0000}"/>
    <cellStyle name="Note 3 6 2 3 7" xfId="48064" xr:uid="{00000000-0005-0000-0000-0000B4BB0000}"/>
    <cellStyle name="Note 3 6 2 3 8" xfId="48065" xr:uid="{00000000-0005-0000-0000-0000B5BB0000}"/>
    <cellStyle name="Note 3 6 2 3 9" xfId="48066" xr:uid="{00000000-0005-0000-0000-0000B6BB0000}"/>
    <cellStyle name="Note 3 6 2 4" xfId="48067" xr:uid="{00000000-0005-0000-0000-0000B7BB0000}"/>
    <cellStyle name="Note 3 6 2 5" xfId="48068" xr:uid="{00000000-0005-0000-0000-0000B8BB0000}"/>
    <cellStyle name="Note 3 6 2 6" xfId="48069" xr:uid="{00000000-0005-0000-0000-0000B9BB0000}"/>
    <cellStyle name="Note 3 6 2 7" xfId="48070" xr:uid="{00000000-0005-0000-0000-0000BABB0000}"/>
    <cellStyle name="Note 3 6 2 8" xfId="48071" xr:uid="{00000000-0005-0000-0000-0000BBBB0000}"/>
    <cellStyle name="Note 3 6 2 9" xfId="48072" xr:uid="{00000000-0005-0000-0000-0000BCBB0000}"/>
    <cellStyle name="Note 3 6 3" xfId="48073" xr:uid="{00000000-0005-0000-0000-0000BDBB0000}"/>
    <cellStyle name="Note 3 6 3 10" xfId="48074" xr:uid="{00000000-0005-0000-0000-0000BEBB0000}"/>
    <cellStyle name="Note 3 6 3 11" xfId="48075" xr:uid="{00000000-0005-0000-0000-0000BFBB0000}"/>
    <cellStyle name="Note 3 6 3 2" xfId="48076" xr:uid="{00000000-0005-0000-0000-0000C0BB0000}"/>
    <cellStyle name="Note 3 6 3 2 10" xfId="48077" xr:uid="{00000000-0005-0000-0000-0000C1BB0000}"/>
    <cellStyle name="Note 3 6 3 2 11" xfId="48078" xr:uid="{00000000-0005-0000-0000-0000C2BB0000}"/>
    <cellStyle name="Note 3 6 3 2 2" xfId="48079" xr:uid="{00000000-0005-0000-0000-0000C3BB0000}"/>
    <cellStyle name="Note 3 6 3 2 3" xfId="48080" xr:uid="{00000000-0005-0000-0000-0000C4BB0000}"/>
    <cellStyle name="Note 3 6 3 2 4" xfId="48081" xr:uid="{00000000-0005-0000-0000-0000C5BB0000}"/>
    <cellStyle name="Note 3 6 3 2 5" xfId="48082" xr:uid="{00000000-0005-0000-0000-0000C6BB0000}"/>
    <cellStyle name="Note 3 6 3 2 6" xfId="48083" xr:uid="{00000000-0005-0000-0000-0000C7BB0000}"/>
    <cellStyle name="Note 3 6 3 2 7" xfId="48084" xr:uid="{00000000-0005-0000-0000-0000C8BB0000}"/>
    <cellStyle name="Note 3 6 3 2 8" xfId="48085" xr:uid="{00000000-0005-0000-0000-0000C9BB0000}"/>
    <cellStyle name="Note 3 6 3 2 9" xfId="48086" xr:uid="{00000000-0005-0000-0000-0000CABB0000}"/>
    <cellStyle name="Note 3 6 3 3" xfId="48087" xr:uid="{00000000-0005-0000-0000-0000CBBB0000}"/>
    <cellStyle name="Note 3 6 3 4" xfId="48088" xr:uid="{00000000-0005-0000-0000-0000CCBB0000}"/>
    <cellStyle name="Note 3 6 3 5" xfId="48089" xr:uid="{00000000-0005-0000-0000-0000CDBB0000}"/>
    <cellStyle name="Note 3 6 3 6" xfId="48090" xr:uid="{00000000-0005-0000-0000-0000CEBB0000}"/>
    <cellStyle name="Note 3 6 3 7" xfId="48091" xr:uid="{00000000-0005-0000-0000-0000CFBB0000}"/>
    <cellStyle name="Note 3 6 3 8" xfId="48092" xr:uid="{00000000-0005-0000-0000-0000D0BB0000}"/>
    <cellStyle name="Note 3 6 3 9" xfId="48093" xr:uid="{00000000-0005-0000-0000-0000D1BB0000}"/>
    <cellStyle name="Note 3 6 4" xfId="48094" xr:uid="{00000000-0005-0000-0000-0000D2BB0000}"/>
    <cellStyle name="Note 3 6 4 10" xfId="48095" xr:uid="{00000000-0005-0000-0000-0000D3BB0000}"/>
    <cellStyle name="Note 3 6 4 11" xfId="48096" xr:uid="{00000000-0005-0000-0000-0000D4BB0000}"/>
    <cellStyle name="Note 3 6 4 2" xfId="48097" xr:uid="{00000000-0005-0000-0000-0000D5BB0000}"/>
    <cellStyle name="Note 3 6 4 3" xfId="48098" xr:uid="{00000000-0005-0000-0000-0000D6BB0000}"/>
    <cellStyle name="Note 3 6 4 4" xfId="48099" xr:uid="{00000000-0005-0000-0000-0000D7BB0000}"/>
    <cellStyle name="Note 3 6 4 5" xfId="48100" xr:uid="{00000000-0005-0000-0000-0000D8BB0000}"/>
    <cellStyle name="Note 3 6 4 6" xfId="48101" xr:uid="{00000000-0005-0000-0000-0000D9BB0000}"/>
    <cellStyle name="Note 3 6 4 7" xfId="48102" xr:uid="{00000000-0005-0000-0000-0000DABB0000}"/>
    <cellStyle name="Note 3 6 4 8" xfId="48103" xr:uid="{00000000-0005-0000-0000-0000DBBB0000}"/>
    <cellStyle name="Note 3 6 4 9" xfId="48104" xr:uid="{00000000-0005-0000-0000-0000DCBB0000}"/>
    <cellStyle name="Note 3 6 5" xfId="48105" xr:uid="{00000000-0005-0000-0000-0000DDBB0000}"/>
    <cellStyle name="Note 3 6 6" xfId="48106" xr:uid="{00000000-0005-0000-0000-0000DEBB0000}"/>
    <cellStyle name="Note 3 6 7" xfId="48107" xr:uid="{00000000-0005-0000-0000-0000DFBB0000}"/>
    <cellStyle name="Note 3 6 8" xfId="48108" xr:uid="{00000000-0005-0000-0000-0000E0BB0000}"/>
    <cellStyle name="Note 3 6 9" xfId="48109" xr:uid="{00000000-0005-0000-0000-0000E1BB0000}"/>
    <cellStyle name="Note 3 7" xfId="48110" xr:uid="{00000000-0005-0000-0000-0000E2BB0000}"/>
    <cellStyle name="Note 3 7 10" xfId="48111" xr:uid="{00000000-0005-0000-0000-0000E3BB0000}"/>
    <cellStyle name="Note 3 7 11" xfId="48112" xr:uid="{00000000-0005-0000-0000-0000E4BB0000}"/>
    <cellStyle name="Note 3 7 12" xfId="48113" xr:uid="{00000000-0005-0000-0000-0000E5BB0000}"/>
    <cellStyle name="Note 3 7 13" xfId="48114" xr:uid="{00000000-0005-0000-0000-0000E6BB0000}"/>
    <cellStyle name="Note 3 7 2" xfId="48115" xr:uid="{00000000-0005-0000-0000-0000E7BB0000}"/>
    <cellStyle name="Note 3 7 2 10" xfId="48116" xr:uid="{00000000-0005-0000-0000-0000E8BB0000}"/>
    <cellStyle name="Note 3 7 2 11" xfId="48117" xr:uid="{00000000-0005-0000-0000-0000E9BB0000}"/>
    <cellStyle name="Note 3 7 2 12" xfId="48118" xr:uid="{00000000-0005-0000-0000-0000EABB0000}"/>
    <cellStyle name="Note 3 7 2 2" xfId="48119" xr:uid="{00000000-0005-0000-0000-0000EBBB0000}"/>
    <cellStyle name="Note 3 7 2 2 10" xfId="48120" xr:uid="{00000000-0005-0000-0000-0000ECBB0000}"/>
    <cellStyle name="Note 3 7 2 2 11" xfId="48121" xr:uid="{00000000-0005-0000-0000-0000EDBB0000}"/>
    <cellStyle name="Note 3 7 2 2 2" xfId="48122" xr:uid="{00000000-0005-0000-0000-0000EEBB0000}"/>
    <cellStyle name="Note 3 7 2 2 2 10" xfId="48123" xr:uid="{00000000-0005-0000-0000-0000EFBB0000}"/>
    <cellStyle name="Note 3 7 2 2 2 11" xfId="48124" xr:uid="{00000000-0005-0000-0000-0000F0BB0000}"/>
    <cellStyle name="Note 3 7 2 2 2 2" xfId="48125" xr:uid="{00000000-0005-0000-0000-0000F1BB0000}"/>
    <cellStyle name="Note 3 7 2 2 2 3" xfId="48126" xr:uid="{00000000-0005-0000-0000-0000F2BB0000}"/>
    <cellStyle name="Note 3 7 2 2 2 4" xfId="48127" xr:uid="{00000000-0005-0000-0000-0000F3BB0000}"/>
    <cellStyle name="Note 3 7 2 2 2 5" xfId="48128" xr:uid="{00000000-0005-0000-0000-0000F4BB0000}"/>
    <cellStyle name="Note 3 7 2 2 2 6" xfId="48129" xr:uid="{00000000-0005-0000-0000-0000F5BB0000}"/>
    <cellStyle name="Note 3 7 2 2 2 7" xfId="48130" xr:uid="{00000000-0005-0000-0000-0000F6BB0000}"/>
    <cellStyle name="Note 3 7 2 2 2 8" xfId="48131" xr:uid="{00000000-0005-0000-0000-0000F7BB0000}"/>
    <cellStyle name="Note 3 7 2 2 2 9" xfId="48132" xr:uid="{00000000-0005-0000-0000-0000F8BB0000}"/>
    <cellStyle name="Note 3 7 2 2 3" xfId="48133" xr:uid="{00000000-0005-0000-0000-0000F9BB0000}"/>
    <cellStyle name="Note 3 7 2 2 4" xfId="48134" xr:uid="{00000000-0005-0000-0000-0000FABB0000}"/>
    <cellStyle name="Note 3 7 2 2 5" xfId="48135" xr:uid="{00000000-0005-0000-0000-0000FBBB0000}"/>
    <cellStyle name="Note 3 7 2 2 6" xfId="48136" xr:uid="{00000000-0005-0000-0000-0000FCBB0000}"/>
    <cellStyle name="Note 3 7 2 2 7" xfId="48137" xr:uid="{00000000-0005-0000-0000-0000FDBB0000}"/>
    <cellStyle name="Note 3 7 2 2 8" xfId="48138" xr:uid="{00000000-0005-0000-0000-0000FEBB0000}"/>
    <cellStyle name="Note 3 7 2 2 9" xfId="48139" xr:uid="{00000000-0005-0000-0000-0000FFBB0000}"/>
    <cellStyle name="Note 3 7 2 3" xfId="48140" xr:uid="{00000000-0005-0000-0000-000000BC0000}"/>
    <cellStyle name="Note 3 7 2 3 10" xfId="48141" xr:uid="{00000000-0005-0000-0000-000001BC0000}"/>
    <cellStyle name="Note 3 7 2 3 11" xfId="48142" xr:uid="{00000000-0005-0000-0000-000002BC0000}"/>
    <cellStyle name="Note 3 7 2 3 2" xfId="48143" xr:uid="{00000000-0005-0000-0000-000003BC0000}"/>
    <cellStyle name="Note 3 7 2 3 3" xfId="48144" xr:uid="{00000000-0005-0000-0000-000004BC0000}"/>
    <cellStyle name="Note 3 7 2 3 4" xfId="48145" xr:uid="{00000000-0005-0000-0000-000005BC0000}"/>
    <cellStyle name="Note 3 7 2 3 5" xfId="48146" xr:uid="{00000000-0005-0000-0000-000006BC0000}"/>
    <cellStyle name="Note 3 7 2 3 6" xfId="48147" xr:uid="{00000000-0005-0000-0000-000007BC0000}"/>
    <cellStyle name="Note 3 7 2 3 7" xfId="48148" xr:uid="{00000000-0005-0000-0000-000008BC0000}"/>
    <cellStyle name="Note 3 7 2 3 8" xfId="48149" xr:uid="{00000000-0005-0000-0000-000009BC0000}"/>
    <cellStyle name="Note 3 7 2 3 9" xfId="48150" xr:uid="{00000000-0005-0000-0000-00000ABC0000}"/>
    <cellStyle name="Note 3 7 2 4" xfId="48151" xr:uid="{00000000-0005-0000-0000-00000BBC0000}"/>
    <cellStyle name="Note 3 7 2 5" xfId="48152" xr:uid="{00000000-0005-0000-0000-00000CBC0000}"/>
    <cellStyle name="Note 3 7 2 6" xfId="48153" xr:uid="{00000000-0005-0000-0000-00000DBC0000}"/>
    <cellStyle name="Note 3 7 2 7" xfId="48154" xr:uid="{00000000-0005-0000-0000-00000EBC0000}"/>
    <cellStyle name="Note 3 7 2 8" xfId="48155" xr:uid="{00000000-0005-0000-0000-00000FBC0000}"/>
    <cellStyle name="Note 3 7 2 9" xfId="48156" xr:uid="{00000000-0005-0000-0000-000010BC0000}"/>
    <cellStyle name="Note 3 7 3" xfId="48157" xr:uid="{00000000-0005-0000-0000-000011BC0000}"/>
    <cellStyle name="Note 3 7 3 10" xfId="48158" xr:uid="{00000000-0005-0000-0000-000012BC0000}"/>
    <cellStyle name="Note 3 7 3 11" xfId="48159" xr:uid="{00000000-0005-0000-0000-000013BC0000}"/>
    <cellStyle name="Note 3 7 3 2" xfId="48160" xr:uid="{00000000-0005-0000-0000-000014BC0000}"/>
    <cellStyle name="Note 3 7 3 2 10" xfId="48161" xr:uid="{00000000-0005-0000-0000-000015BC0000}"/>
    <cellStyle name="Note 3 7 3 2 11" xfId="48162" xr:uid="{00000000-0005-0000-0000-000016BC0000}"/>
    <cellStyle name="Note 3 7 3 2 2" xfId="48163" xr:uid="{00000000-0005-0000-0000-000017BC0000}"/>
    <cellStyle name="Note 3 7 3 2 3" xfId="48164" xr:uid="{00000000-0005-0000-0000-000018BC0000}"/>
    <cellStyle name="Note 3 7 3 2 4" xfId="48165" xr:uid="{00000000-0005-0000-0000-000019BC0000}"/>
    <cellStyle name="Note 3 7 3 2 5" xfId="48166" xr:uid="{00000000-0005-0000-0000-00001ABC0000}"/>
    <cellStyle name="Note 3 7 3 2 6" xfId="48167" xr:uid="{00000000-0005-0000-0000-00001BBC0000}"/>
    <cellStyle name="Note 3 7 3 2 7" xfId="48168" xr:uid="{00000000-0005-0000-0000-00001CBC0000}"/>
    <cellStyle name="Note 3 7 3 2 8" xfId="48169" xr:uid="{00000000-0005-0000-0000-00001DBC0000}"/>
    <cellStyle name="Note 3 7 3 2 9" xfId="48170" xr:uid="{00000000-0005-0000-0000-00001EBC0000}"/>
    <cellStyle name="Note 3 7 3 3" xfId="48171" xr:uid="{00000000-0005-0000-0000-00001FBC0000}"/>
    <cellStyle name="Note 3 7 3 4" xfId="48172" xr:uid="{00000000-0005-0000-0000-000020BC0000}"/>
    <cellStyle name="Note 3 7 3 5" xfId="48173" xr:uid="{00000000-0005-0000-0000-000021BC0000}"/>
    <cellStyle name="Note 3 7 3 6" xfId="48174" xr:uid="{00000000-0005-0000-0000-000022BC0000}"/>
    <cellStyle name="Note 3 7 3 7" xfId="48175" xr:uid="{00000000-0005-0000-0000-000023BC0000}"/>
    <cellStyle name="Note 3 7 3 8" xfId="48176" xr:uid="{00000000-0005-0000-0000-000024BC0000}"/>
    <cellStyle name="Note 3 7 3 9" xfId="48177" xr:uid="{00000000-0005-0000-0000-000025BC0000}"/>
    <cellStyle name="Note 3 7 4" xfId="48178" xr:uid="{00000000-0005-0000-0000-000026BC0000}"/>
    <cellStyle name="Note 3 7 4 10" xfId="48179" xr:uid="{00000000-0005-0000-0000-000027BC0000}"/>
    <cellStyle name="Note 3 7 4 11" xfId="48180" xr:uid="{00000000-0005-0000-0000-000028BC0000}"/>
    <cellStyle name="Note 3 7 4 2" xfId="48181" xr:uid="{00000000-0005-0000-0000-000029BC0000}"/>
    <cellStyle name="Note 3 7 4 3" xfId="48182" xr:uid="{00000000-0005-0000-0000-00002ABC0000}"/>
    <cellStyle name="Note 3 7 4 4" xfId="48183" xr:uid="{00000000-0005-0000-0000-00002BBC0000}"/>
    <cellStyle name="Note 3 7 4 5" xfId="48184" xr:uid="{00000000-0005-0000-0000-00002CBC0000}"/>
    <cellStyle name="Note 3 7 4 6" xfId="48185" xr:uid="{00000000-0005-0000-0000-00002DBC0000}"/>
    <cellStyle name="Note 3 7 4 7" xfId="48186" xr:uid="{00000000-0005-0000-0000-00002EBC0000}"/>
    <cellStyle name="Note 3 7 4 8" xfId="48187" xr:uid="{00000000-0005-0000-0000-00002FBC0000}"/>
    <cellStyle name="Note 3 7 4 9" xfId="48188" xr:uid="{00000000-0005-0000-0000-000030BC0000}"/>
    <cellStyle name="Note 3 7 5" xfId="48189" xr:uid="{00000000-0005-0000-0000-000031BC0000}"/>
    <cellStyle name="Note 3 7 6" xfId="48190" xr:uid="{00000000-0005-0000-0000-000032BC0000}"/>
    <cellStyle name="Note 3 7 7" xfId="48191" xr:uid="{00000000-0005-0000-0000-000033BC0000}"/>
    <cellStyle name="Note 3 7 8" xfId="48192" xr:uid="{00000000-0005-0000-0000-000034BC0000}"/>
    <cellStyle name="Note 3 7 9" xfId="48193" xr:uid="{00000000-0005-0000-0000-000035BC0000}"/>
    <cellStyle name="Note 3 8" xfId="48194" xr:uid="{00000000-0005-0000-0000-000036BC0000}"/>
    <cellStyle name="Note 3 8 10" xfId="48195" xr:uid="{00000000-0005-0000-0000-000037BC0000}"/>
    <cellStyle name="Note 3 8 11" xfId="48196" xr:uid="{00000000-0005-0000-0000-000038BC0000}"/>
    <cellStyle name="Note 3 8 12" xfId="48197" xr:uid="{00000000-0005-0000-0000-000039BC0000}"/>
    <cellStyle name="Note 3 8 13" xfId="48198" xr:uid="{00000000-0005-0000-0000-00003ABC0000}"/>
    <cellStyle name="Note 3 8 2" xfId="48199" xr:uid="{00000000-0005-0000-0000-00003BBC0000}"/>
    <cellStyle name="Note 3 8 2 10" xfId="48200" xr:uid="{00000000-0005-0000-0000-00003CBC0000}"/>
    <cellStyle name="Note 3 8 2 11" xfId="48201" xr:uid="{00000000-0005-0000-0000-00003DBC0000}"/>
    <cellStyle name="Note 3 8 2 12" xfId="48202" xr:uid="{00000000-0005-0000-0000-00003EBC0000}"/>
    <cellStyle name="Note 3 8 2 2" xfId="48203" xr:uid="{00000000-0005-0000-0000-00003FBC0000}"/>
    <cellStyle name="Note 3 8 2 2 10" xfId="48204" xr:uid="{00000000-0005-0000-0000-000040BC0000}"/>
    <cellStyle name="Note 3 8 2 2 11" xfId="48205" xr:uid="{00000000-0005-0000-0000-000041BC0000}"/>
    <cellStyle name="Note 3 8 2 2 2" xfId="48206" xr:uid="{00000000-0005-0000-0000-000042BC0000}"/>
    <cellStyle name="Note 3 8 2 2 2 10" xfId="48207" xr:uid="{00000000-0005-0000-0000-000043BC0000}"/>
    <cellStyle name="Note 3 8 2 2 2 11" xfId="48208" xr:uid="{00000000-0005-0000-0000-000044BC0000}"/>
    <cellStyle name="Note 3 8 2 2 2 2" xfId="48209" xr:uid="{00000000-0005-0000-0000-000045BC0000}"/>
    <cellStyle name="Note 3 8 2 2 2 3" xfId="48210" xr:uid="{00000000-0005-0000-0000-000046BC0000}"/>
    <cellStyle name="Note 3 8 2 2 2 4" xfId="48211" xr:uid="{00000000-0005-0000-0000-000047BC0000}"/>
    <cellStyle name="Note 3 8 2 2 2 5" xfId="48212" xr:uid="{00000000-0005-0000-0000-000048BC0000}"/>
    <cellStyle name="Note 3 8 2 2 2 6" xfId="48213" xr:uid="{00000000-0005-0000-0000-000049BC0000}"/>
    <cellStyle name="Note 3 8 2 2 2 7" xfId="48214" xr:uid="{00000000-0005-0000-0000-00004ABC0000}"/>
    <cellStyle name="Note 3 8 2 2 2 8" xfId="48215" xr:uid="{00000000-0005-0000-0000-00004BBC0000}"/>
    <cellStyle name="Note 3 8 2 2 2 9" xfId="48216" xr:uid="{00000000-0005-0000-0000-00004CBC0000}"/>
    <cellStyle name="Note 3 8 2 2 3" xfId="48217" xr:uid="{00000000-0005-0000-0000-00004DBC0000}"/>
    <cellStyle name="Note 3 8 2 2 4" xfId="48218" xr:uid="{00000000-0005-0000-0000-00004EBC0000}"/>
    <cellStyle name="Note 3 8 2 2 5" xfId="48219" xr:uid="{00000000-0005-0000-0000-00004FBC0000}"/>
    <cellStyle name="Note 3 8 2 2 6" xfId="48220" xr:uid="{00000000-0005-0000-0000-000050BC0000}"/>
    <cellStyle name="Note 3 8 2 2 7" xfId="48221" xr:uid="{00000000-0005-0000-0000-000051BC0000}"/>
    <cellStyle name="Note 3 8 2 2 8" xfId="48222" xr:uid="{00000000-0005-0000-0000-000052BC0000}"/>
    <cellStyle name="Note 3 8 2 2 9" xfId="48223" xr:uid="{00000000-0005-0000-0000-000053BC0000}"/>
    <cellStyle name="Note 3 8 2 3" xfId="48224" xr:uid="{00000000-0005-0000-0000-000054BC0000}"/>
    <cellStyle name="Note 3 8 2 3 10" xfId="48225" xr:uid="{00000000-0005-0000-0000-000055BC0000}"/>
    <cellStyle name="Note 3 8 2 3 11" xfId="48226" xr:uid="{00000000-0005-0000-0000-000056BC0000}"/>
    <cellStyle name="Note 3 8 2 3 2" xfId="48227" xr:uid="{00000000-0005-0000-0000-000057BC0000}"/>
    <cellStyle name="Note 3 8 2 3 3" xfId="48228" xr:uid="{00000000-0005-0000-0000-000058BC0000}"/>
    <cellStyle name="Note 3 8 2 3 4" xfId="48229" xr:uid="{00000000-0005-0000-0000-000059BC0000}"/>
    <cellStyle name="Note 3 8 2 3 5" xfId="48230" xr:uid="{00000000-0005-0000-0000-00005ABC0000}"/>
    <cellStyle name="Note 3 8 2 3 6" xfId="48231" xr:uid="{00000000-0005-0000-0000-00005BBC0000}"/>
    <cellStyle name="Note 3 8 2 3 7" xfId="48232" xr:uid="{00000000-0005-0000-0000-00005CBC0000}"/>
    <cellStyle name="Note 3 8 2 3 8" xfId="48233" xr:uid="{00000000-0005-0000-0000-00005DBC0000}"/>
    <cellStyle name="Note 3 8 2 3 9" xfId="48234" xr:uid="{00000000-0005-0000-0000-00005EBC0000}"/>
    <cellStyle name="Note 3 8 2 4" xfId="48235" xr:uid="{00000000-0005-0000-0000-00005FBC0000}"/>
    <cellStyle name="Note 3 8 2 5" xfId="48236" xr:uid="{00000000-0005-0000-0000-000060BC0000}"/>
    <cellStyle name="Note 3 8 2 6" xfId="48237" xr:uid="{00000000-0005-0000-0000-000061BC0000}"/>
    <cellStyle name="Note 3 8 2 7" xfId="48238" xr:uid="{00000000-0005-0000-0000-000062BC0000}"/>
    <cellStyle name="Note 3 8 2 8" xfId="48239" xr:uid="{00000000-0005-0000-0000-000063BC0000}"/>
    <cellStyle name="Note 3 8 2 9" xfId="48240" xr:uid="{00000000-0005-0000-0000-000064BC0000}"/>
    <cellStyle name="Note 3 8 3" xfId="48241" xr:uid="{00000000-0005-0000-0000-000065BC0000}"/>
    <cellStyle name="Note 3 8 3 10" xfId="48242" xr:uid="{00000000-0005-0000-0000-000066BC0000}"/>
    <cellStyle name="Note 3 8 3 11" xfId="48243" xr:uid="{00000000-0005-0000-0000-000067BC0000}"/>
    <cellStyle name="Note 3 8 3 2" xfId="48244" xr:uid="{00000000-0005-0000-0000-000068BC0000}"/>
    <cellStyle name="Note 3 8 3 2 10" xfId="48245" xr:uid="{00000000-0005-0000-0000-000069BC0000}"/>
    <cellStyle name="Note 3 8 3 2 11" xfId="48246" xr:uid="{00000000-0005-0000-0000-00006ABC0000}"/>
    <cellStyle name="Note 3 8 3 2 2" xfId="48247" xr:uid="{00000000-0005-0000-0000-00006BBC0000}"/>
    <cellStyle name="Note 3 8 3 2 3" xfId="48248" xr:uid="{00000000-0005-0000-0000-00006CBC0000}"/>
    <cellStyle name="Note 3 8 3 2 4" xfId="48249" xr:uid="{00000000-0005-0000-0000-00006DBC0000}"/>
    <cellStyle name="Note 3 8 3 2 5" xfId="48250" xr:uid="{00000000-0005-0000-0000-00006EBC0000}"/>
    <cellStyle name="Note 3 8 3 2 6" xfId="48251" xr:uid="{00000000-0005-0000-0000-00006FBC0000}"/>
    <cellStyle name="Note 3 8 3 2 7" xfId="48252" xr:uid="{00000000-0005-0000-0000-000070BC0000}"/>
    <cellStyle name="Note 3 8 3 2 8" xfId="48253" xr:uid="{00000000-0005-0000-0000-000071BC0000}"/>
    <cellStyle name="Note 3 8 3 2 9" xfId="48254" xr:uid="{00000000-0005-0000-0000-000072BC0000}"/>
    <cellStyle name="Note 3 8 3 3" xfId="48255" xr:uid="{00000000-0005-0000-0000-000073BC0000}"/>
    <cellStyle name="Note 3 8 3 4" xfId="48256" xr:uid="{00000000-0005-0000-0000-000074BC0000}"/>
    <cellStyle name="Note 3 8 3 5" xfId="48257" xr:uid="{00000000-0005-0000-0000-000075BC0000}"/>
    <cellStyle name="Note 3 8 3 6" xfId="48258" xr:uid="{00000000-0005-0000-0000-000076BC0000}"/>
    <cellStyle name="Note 3 8 3 7" xfId="48259" xr:uid="{00000000-0005-0000-0000-000077BC0000}"/>
    <cellStyle name="Note 3 8 3 8" xfId="48260" xr:uid="{00000000-0005-0000-0000-000078BC0000}"/>
    <cellStyle name="Note 3 8 3 9" xfId="48261" xr:uid="{00000000-0005-0000-0000-000079BC0000}"/>
    <cellStyle name="Note 3 8 4" xfId="48262" xr:uid="{00000000-0005-0000-0000-00007ABC0000}"/>
    <cellStyle name="Note 3 8 4 10" xfId="48263" xr:uid="{00000000-0005-0000-0000-00007BBC0000}"/>
    <cellStyle name="Note 3 8 4 11" xfId="48264" xr:uid="{00000000-0005-0000-0000-00007CBC0000}"/>
    <cellStyle name="Note 3 8 4 2" xfId="48265" xr:uid="{00000000-0005-0000-0000-00007DBC0000}"/>
    <cellStyle name="Note 3 8 4 3" xfId="48266" xr:uid="{00000000-0005-0000-0000-00007EBC0000}"/>
    <cellStyle name="Note 3 8 4 4" xfId="48267" xr:uid="{00000000-0005-0000-0000-00007FBC0000}"/>
    <cellStyle name="Note 3 8 4 5" xfId="48268" xr:uid="{00000000-0005-0000-0000-000080BC0000}"/>
    <cellStyle name="Note 3 8 4 6" xfId="48269" xr:uid="{00000000-0005-0000-0000-000081BC0000}"/>
    <cellStyle name="Note 3 8 4 7" xfId="48270" xr:uid="{00000000-0005-0000-0000-000082BC0000}"/>
    <cellStyle name="Note 3 8 4 8" xfId="48271" xr:uid="{00000000-0005-0000-0000-000083BC0000}"/>
    <cellStyle name="Note 3 8 4 9" xfId="48272" xr:uid="{00000000-0005-0000-0000-000084BC0000}"/>
    <cellStyle name="Note 3 8 5" xfId="48273" xr:uid="{00000000-0005-0000-0000-000085BC0000}"/>
    <cellStyle name="Note 3 8 6" xfId="48274" xr:uid="{00000000-0005-0000-0000-000086BC0000}"/>
    <cellStyle name="Note 3 8 7" xfId="48275" xr:uid="{00000000-0005-0000-0000-000087BC0000}"/>
    <cellStyle name="Note 3 8 8" xfId="48276" xr:uid="{00000000-0005-0000-0000-000088BC0000}"/>
    <cellStyle name="Note 3 8 9" xfId="48277" xr:uid="{00000000-0005-0000-0000-000089BC0000}"/>
    <cellStyle name="Note 3 9" xfId="48278" xr:uid="{00000000-0005-0000-0000-00008ABC0000}"/>
    <cellStyle name="Note 3 9 10" xfId="48279" xr:uid="{00000000-0005-0000-0000-00008BBC0000}"/>
    <cellStyle name="Note 3 9 11" xfId="48280" xr:uid="{00000000-0005-0000-0000-00008CBC0000}"/>
    <cellStyle name="Note 3 9 12" xfId="48281" xr:uid="{00000000-0005-0000-0000-00008DBC0000}"/>
    <cellStyle name="Note 3 9 2" xfId="48282" xr:uid="{00000000-0005-0000-0000-00008EBC0000}"/>
    <cellStyle name="Note 3 9 2 10" xfId="48283" xr:uid="{00000000-0005-0000-0000-00008FBC0000}"/>
    <cellStyle name="Note 3 9 2 11" xfId="48284" xr:uid="{00000000-0005-0000-0000-000090BC0000}"/>
    <cellStyle name="Note 3 9 2 2" xfId="48285" xr:uid="{00000000-0005-0000-0000-000091BC0000}"/>
    <cellStyle name="Note 3 9 2 2 10" xfId="48286" xr:uid="{00000000-0005-0000-0000-000092BC0000}"/>
    <cellStyle name="Note 3 9 2 2 11" xfId="48287" xr:uid="{00000000-0005-0000-0000-000093BC0000}"/>
    <cellStyle name="Note 3 9 2 2 2" xfId="48288" xr:uid="{00000000-0005-0000-0000-000094BC0000}"/>
    <cellStyle name="Note 3 9 2 2 3" xfId="48289" xr:uid="{00000000-0005-0000-0000-000095BC0000}"/>
    <cellStyle name="Note 3 9 2 2 4" xfId="48290" xr:uid="{00000000-0005-0000-0000-000096BC0000}"/>
    <cellStyle name="Note 3 9 2 2 5" xfId="48291" xr:uid="{00000000-0005-0000-0000-000097BC0000}"/>
    <cellStyle name="Note 3 9 2 2 6" xfId="48292" xr:uid="{00000000-0005-0000-0000-000098BC0000}"/>
    <cellStyle name="Note 3 9 2 2 7" xfId="48293" xr:uid="{00000000-0005-0000-0000-000099BC0000}"/>
    <cellStyle name="Note 3 9 2 2 8" xfId="48294" xr:uid="{00000000-0005-0000-0000-00009ABC0000}"/>
    <cellStyle name="Note 3 9 2 2 9" xfId="48295" xr:uid="{00000000-0005-0000-0000-00009BBC0000}"/>
    <cellStyle name="Note 3 9 2 3" xfId="48296" xr:uid="{00000000-0005-0000-0000-00009CBC0000}"/>
    <cellStyle name="Note 3 9 2 4" xfId="48297" xr:uid="{00000000-0005-0000-0000-00009DBC0000}"/>
    <cellStyle name="Note 3 9 2 5" xfId="48298" xr:uid="{00000000-0005-0000-0000-00009EBC0000}"/>
    <cellStyle name="Note 3 9 2 6" xfId="48299" xr:uid="{00000000-0005-0000-0000-00009FBC0000}"/>
    <cellStyle name="Note 3 9 2 7" xfId="48300" xr:uid="{00000000-0005-0000-0000-0000A0BC0000}"/>
    <cellStyle name="Note 3 9 2 8" xfId="48301" xr:uid="{00000000-0005-0000-0000-0000A1BC0000}"/>
    <cellStyle name="Note 3 9 2 9" xfId="48302" xr:uid="{00000000-0005-0000-0000-0000A2BC0000}"/>
    <cellStyle name="Note 3 9 3" xfId="48303" xr:uid="{00000000-0005-0000-0000-0000A3BC0000}"/>
    <cellStyle name="Note 3 9 3 10" xfId="48304" xr:uid="{00000000-0005-0000-0000-0000A4BC0000}"/>
    <cellStyle name="Note 3 9 3 11" xfId="48305" xr:uid="{00000000-0005-0000-0000-0000A5BC0000}"/>
    <cellStyle name="Note 3 9 3 2" xfId="48306" xr:uid="{00000000-0005-0000-0000-0000A6BC0000}"/>
    <cellStyle name="Note 3 9 3 3" xfId="48307" xr:uid="{00000000-0005-0000-0000-0000A7BC0000}"/>
    <cellStyle name="Note 3 9 3 4" xfId="48308" xr:uid="{00000000-0005-0000-0000-0000A8BC0000}"/>
    <cellStyle name="Note 3 9 3 5" xfId="48309" xr:uid="{00000000-0005-0000-0000-0000A9BC0000}"/>
    <cellStyle name="Note 3 9 3 6" xfId="48310" xr:uid="{00000000-0005-0000-0000-0000AABC0000}"/>
    <cellStyle name="Note 3 9 3 7" xfId="48311" xr:uid="{00000000-0005-0000-0000-0000ABBC0000}"/>
    <cellStyle name="Note 3 9 3 8" xfId="48312" xr:uid="{00000000-0005-0000-0000-0000ACBC0000}"/>
    <cellStyle name="Note 3 9 3 9" xfId="48313" xr:uid="{00000000-0005-0000-0000-0000ADBC0000}"/>
    <cellStyle name="Note 3 9 4" xfId="48314" xr:uid="{00000000-0005-0000-0000-0000AEBC0000}"/>
    <cellStyle name="Note 3 9 5" xfId="48315" xr:uid="{00000000-0005-0000-0000-0000AFBC0000}"/>
    <cellStyle name="Note 3 9 6" xfId="48316" xr:uid="{00000000-0005-0000-0000-0000B0BC0000}"/>
    <cellStyle name="Note 3 9 7" xfId="48317" xr:uid="{00000000-0005-0000-0000-0000B1BC0000}"/>
    <cellStyle name="Note 3 9 8" xfId="48318" xr:uid="{00000000-0005-0000-0000-0000B2BC0000}"/>
    <cellStyle name="Note 3 9 9" xfId="48319" xr:uid="{00000000-0005-0000-0000-0000B3BC0000}"/>
    <cellStyle name="Note 4" xfId="48320" xr:uid="{00000000-0005-0000-0000-0000B4BC0000}"/>
    <cellStyle name="Note 4 10" xfId="48321" xr:uid="{00000000-0005-0000-0000-0000B5BC0000}"/>
    <cellStyle name="Note 4 10 10" xfId="48322" xr:uid="{00000000-0005-0000-0000-0000B6BC0000}"/>
    <cellStyle name="Note 4 10 11" xfId="48323" xr:uid="{00000000-0005-0000-0000-0000B7BC0000}"/>
    <cellStyle name="Note 4 10 2" xfId="48324" xr:uid="{00000000-0005-0000-0000-0000B8BC0000}"/>
    <cellStyle name="Note 4 10 3" xfId="48325" xr:uid="{00000000-0005-0000-0000-0000B9BC0000}"/>
    <cellStyle name="Note 4 10 4" xfId="48326" xr:uid="{00000000-0005-0000-0000-0000BABC0000}"/>
    <cellStyle name="Note 4 10 5" xfId="48327" xr:uid="{00000000-0005-0000-0000-0000BBBC0000}"/>
    <cellStyle name="Note 4 10 6" xfId="48328" xr:uid="{00000000-0005-0000-0000-0000BCBC0000}"/>
    <cellStyle name="Note 4 10 7" xfId="48329" xr:uid="{00000000-0005-0000-0000-0000BDBC0000}"/>
    <cellStyle name="Note 4 10 8" xfId="48330" xr:uid="{00000000-0005-0000-0000-0000BEBC0000}"/>
    <cellStyle name="Note 4 10 9" xfId="48331" xr:uid="{00000000-0005-0000-0000-0000BFBC0000}"/>
    <cellStyle name="Note 4 11" xfId="48332" xr:uid="{00000000-0005-0000-0000-0000C0BC0000}"/>
    <cellStyle name="Note 4 12" xfId="48333" xr:uid="{00000000-0005-0000-0000-0000C1BC0000}"/>
    <cellStyle name="Note 4 2" xfId="48334" xr:uid="{00000000-0005-0000-0000-0000C2BC0000}"/>
    <cellStyle name="Note 4 2 10" xfId="48335" xr:uid="{00000000-0005-0000-0000-0000C3BC0000}"/>
    <cellStyle name="Note 4 2 11" xfId="48336" xr:uid="{00000000-0005-0000-0000-0000C4BC0000}"/>
    <cellStyle name="Note 4 2 12" xfId="48337" xr:uid="{00000000-0005-0000-0000-0000C5BC0000}"/>
    <cellStyle name="Note 4 2 13" xfId="48338" xr:uid="{00000000-0005-0000-0000-0000C6BC0000}"/>
    <cellStyle name="Note 4 2 2" xfId="48339" xr:uid="{00000000-0005-0000-0000-0000C7BC0000}"/>
    <cellStyle name="Note 4 2 2 10" xfId="48340" xr:uid="{00000000-0005-0000-0000-0000C8BC0000}"/>
    <cellStyle name="Note 4 2 2 11" xfId="48341" xr:uid="{00000000-0005-0000-0000-0000C9BC0000}"/>
    <cellStyle name="Note 4 2 2 12" xfId="48342" xr:uid="{00000000-0005-0000-0000-0000CABC0000}"/>
    <cellStyle name="Note 4 2 2 2" xfId="48343" xr:uid="{00000000-0005-0000-0000-0000CBBC0000}"/>
    <cellStyle name="Note 4 2 2 2 10" xfId="48344" xr:uid="{00000000-0005-0000-0000-0000CCBC0000}"/>
    <cellStyle name="Note 4 2 2 2 11" xfId="48345" xr:uid="{00000000-0005-0000-0000-0000CDBC0000}"/>
    <cellStyle name="Note 4 2 2 2 2" xfId="48346" xr:uid="{00000000-0005-0000-0000-0000CEBC0000}"/>
    <cellStyle name="Note 4 2 2 2 2 10" xfId="48347" xr:uid="{00000000-0005-0000-0000-0000CFBC0000}"/>
    <cellStyle name="Note 4 2 2 2 2 11" xfId="48348" xr:uid="{00000000-0005-0000-0000-0000D0BC0000}"/>
    <cellStyle name="Note 4 2 2 2 2 2" xfId="48349" xr:uid="{00000000-0005-0000-0000-0000D1BC0000}"/>
    <cellStyle name="Note 4 2 2 2 2 3" xfId="48350" xr:uid="{00000000-0005-0000-0000-0000D2BC0000}"/>
    <cellStyle name="Note 4 2 2 2 2 4" xfId="48351" xr:uid="{00000000-0005-0000-0000-0000D3BC0000}"/>
    <cellStyle name="Note 4 2 2 2 2 5" xfId="48352" xr:uid="{00000000-0005-0000-0000-0000D4BC0000}"/>
    <cellStyle name="Note 4 2 2 2 2 6" xfId="48353" xr:uid="{00000000-0005-0000-0000-0000D5BC0000}"/>
    <cellStyle name="Note 4 2 2 2 2 7" xfId="48354" xr:uid="{00000000-0005-0000-0000-0000D6BC0000}"/>
    <cellStyle name="Note 4 2 2 2 2 8" xfId="48355" xr:uid="{00000000-0005-0000-0000-0000D7BC0000}"/>
    <cellStyle name="Note 4 2 2 2 2 9" xfId="48356" xr:uid="{00000000-0005-0000-0000-0000D8BC0000}"/>
    <cellStyle name="Note 4 2 2 2 3" xfId="48357" xr:uid="{00000000-0005-0000-0000-0000D9BC0000}"/>
    <cellStyle name="Note 4 2 2 2 4" xfId="48358" xr:uid="{00000000-0005-0000-0000-0000DABC0000}"/>
    <cellStyle name="Note 4 2 2 2 5" xfId="48359" xr:uid="{00000000-0005-0000-0000-0000DBBC0000}"/>
    <cellStyle name="Note 4 2 2 2 6" xfId="48360" xr:uid="{00000000-0005-0000-0000-0000DCBC0000}"/>
    <cellStyle name="Note 4 2 2 2 7" xfId="48361" xr:uid="{00000000-0005-0000-0000-0000DDBC0000}"/>
    <cellStyle name="Note 4 2 2 2 8" xfId="48362" xr:uid="{00000000-0005-0000-0000-0000DEBC0000}"/>
    <cellStyle name="Note 4 2 2 2 9" xfId="48363" xr:uid="{00000000-0005-0000-0000-0000DFBC0000}"/>
    <cellStyle name="Note 4 2 2 3" xfId="48364" xr:uid="{00000000-0005-0000-0000-0000E0BC0000}"/>
    <cellStyle name="Note 4 2 2 3 10" xfId="48365" xr:uid="{00000000-0005-0000-0000-0000E1BC0000}"/>
    <cellStyle name="Note 4 2 2 3 11" xfId="48366" xr:uid="{00000000-0005-0000-0000-0000E2BC0000}"/>
    <cellStyle name="Note 4 2 2 3 2" xfId="48367" xr:uid="{00000000-0005-0000-0000-0000E3BC0000}"/>
    <cellStyle name="Note 4 2 2 3 3" xfId="48368" xr:uid="{00000000-0005-0000-0000-0000E4BC0000}"/>
    <cellStyle name="Note 4 2 2 3 4" xfId="48369" xr:uid="{00000000-0005-0000-0000-0000E5BC0000}"/>
    <cellStyle name="Note 4 2 2 3 5" xfId="48370" xr:uid="{00000000-0005-0000-0000-0000E6BC0000}"/>
    <cellStyle name="Note 4 2 2 3 6" xfId="48371" xr:uid="{00000000-0005-0000-0000-0000E7BC0000}"/>
    <cellStyle name="Note 4 2 2 3 7" xfId="48372" xr:uid="{00000000-0005-0000-0000-0000E8BC0000}"/>
    <cellStyle name="Note 4 2 2 3 8" xfId="48373" xr:uid="{00000000-0005-0000-0000-0000E9BC0000}"/>
    <cellStyle name="Note 4 2 2 3 9" xfId="48374" xr:uid="{00000000-0005-0000-0000-0000EABC0000}"/>
    <cellStyle name="Note 4 2 2 4" xfId="48375" xr:uid="{00000000-0005-0000-0000-0000EBBC0000}"/>
    <cellStyle name="Note 4 2 2 5" xfId="48376" xr:uid="{00000000-0005-0000-0000-0000ECBC0000}"/>
    <cellStyle name="Note 4 2 2 6" xfId="48377" xr:uid="{00000000-0005-0000-0000-0000EDBC0000}"/>
    <cellStyle name="Note 4 2 2 7" xfId="48378" xr:uid="{00000000-0005-0000-0000-0000EEBC0000}"/>
    <cellStyle name="Note 4 2 2 8" xfId="48379" xr:uid="{00000000-0005-0000-0000-0000EFBC0000}"/>
    <cellStyle name="Note 4 2 2 9" xfId="48380" xr:uid="{00000000-0005-0000-0000-0000F0BC0000}"/>
    <cellStyle name="Note 4 2 3" xfId="48381" xr:uid="{00000000-0005-0000-0000-0000F1BC0000}"/>
    <cellStyle name="Note 4 2 3 10" xfId="48382" xr:uid="{00000000-0005-0000-0000-0000F2BC0000}"/>
    <cellStyle name="Note 4 2 3 11" xfId="48383" xr:uid="{00000000-0005-0000-0000-0000F3BC0000}"/>
    <cellStyle name="Note 4 2 3 2" xfId="48384" xr:uid="{00000000-0005-0000-0000-0000F4BC0000}"/>
    <cellStyle name="Note 4 2 3 2 10" xfId="48385" xr:uid="{00000000-0005-0000-0000-0000F5BC0000}"/>
    <cellStyle name="Note 4 2 3 2 11" xfId="48386" xr:uid="{00000000-0005-0000-0000-0000F6BC0000}"/>
    <cellStyle name="Note 4 2 3 2 2" xfId="48387" xr:uid="{00000000-0005-0000-0000-0000F7BC0000}"/>
    <cellStyle name="Note 4 2 3 2 3" xfId="48388" xr:uid="{00000000-0005-0000-0000-0000F8BC0000}"/>
    <cellStyle name="Note 4 2 3 2 4" xfId="48389" xr:uid="{00000000-0005-0000-0000-0000F9BC0000}"/>
    <cellStyle name="Note 4 2 3 2 5" xfId="48390" xr:uid="{00000000-0005-0000-0000-0000FABC0000}"/>
    <cellStyle name="Note 4 2 3 2 6" xfId="48391" xr:uid="{00000000-0005-0000-0000-0000FBBC0000}"/>
    <cellStyle name="Note 4 2 3 2 7" xfId="48392" xr:uid="{00000000-0005-0000-0000-0000FCBC0000}"/>
    <cellStyle name="Note 4 2 3 2 8" xfId="48393" xr:uid="{00000000-0005-0000-0000-0000FDBC0000}"/>
    <cellStyle name="Note 4 2 3 2 9" xfId="48394" xr:uid="{00000000-0005-0000-0000-0000FEBC0000}"/>
    <cellStyle name="Note 4 2 3 3" xfId="48395" xr:uid="{00000000-0005-0000-0000-0000FFBC0000}"/>
    <cellStyle name="Note 4 2 3 4" xfId="48396" xr:uid="{00000000-0005-0000-0000-000000BD0000}"/>
    <cellStyle name="Note 4 2 3 5" xfId="48397" xr:uid="{00000000-0005-0000-0000-000001BD0000}"/>
    <cellStyle name="Note 4 2 3 6" xfId="48398" xr:uid="{00000000-0005-0000-0000-000002BD0000}"/>
    <cellStyle name="Note 4 2 3 7" xfId="48399" xr:uid="{00000000-0005-0000-0000-000003BD0000}"/>
    <cellStyle name="Note 4 2 3 8" xfId="48400" xr:uid="{00000000-0005-0000-0000-000004BD0000}"/>
    <cellStyle name="Note 4 2 3 9" xfId="48401" xr:uid="{00000000-0005-0000-0000-000005BD0000}"/>
    <cellStyle name="Note 4 2 4" xfId="48402" xr:uid="{00000000-0005-0000-0000-000006BD0000}"/>
    <cellStyle name="Note 4 2 4 10" xfId="48403" xr:uid="{00000000-0005-0000-0000-000007BD0000}"/>
    <cellStyle name="Note 4 2 4 11" xfId="48404" xr:uid="{00000000-0005-0000-0000-000008BD0000}"/>
    <cellStyle name="Note 4 2 4 2" xfId="48405" xr:uid="{00000000-0005-0000-0000-000009BD0000}"/>
    <cellStyle name="Note 4 2 4 3" xfId="48406" xr:uid="{00000000-0005-0000-0000-00000ABD0000}"/>
    <cellStyle name="Note 4 2 4 4" xfId="48407" xr:uid="{00000000-0005-0000-0000-00000BBD0000}"/>
    <cellStyle name="Note 4 2 4 5" xfId="48408" xr:uid="{00000000-0005-0000-0000-00000CBD0000}"/>
    <cellStyle name="Note 4 2 4 6" xfId="48409" xr:uid="{00000000-0005-0000-0000-00000DBD0000}"/>
    <cellStyle name="Note 4 2 4 7" xfId="48410" xr:uid="{00000000-0005-0000-0000-00000EBD0000}"/>
    <cellStyle name="Note 4 2 4 8" xfId="48411" xr:uid="{00000000-0005-0000-0000-00000FBD0000}"/>
    <cellStyle name="Note 4 2 4 9" xfId="48412" xr:uid="{00000000-0005-0000-0000-000010BD0000}"/>
    <cellStyle name="Note 4 2 5" xfId="48413" xr:uid="{00000000-0005-0000-0000-000011BD0000}"/>
    <cellStyle name="Note 4 2 6" xfId="48414" xr:uid="{00000000-0005-0000-0000-000012BD0000}"/>
    <cellStyle name="Note 4 2 7" xfId="48415" xr:uid="{00000000-0005-0000-0000-000013BD0000}"/>
    <cellStyle name="Note 4 2 8" xfId="48416" xr:uid="{00000000-0005-0000-0000-000014BD0000}"/>
    <cellStyle name="Note 4 2 9" xfId="48417" xr:uid="{00000000-0005-0000-0000-000015BD0000}"/>
    <cellStyle name="Note 4 3" xfId="48418" xr:uid="{00000000-0005-0000-0000-000016BD0000}"/>
    <cellStyle name="Note 4 3 10" xfId="48419" xr:uid="{00000000-0005-0000-0000-000017BD0000}"/>
    <cellStyle name="Note 4 3 11" xfId="48420" xr:uid="{00000000-0005-0000-0000-000018BD0000}"/>
    <cellStyle name="Note 4 3 12" xfId="48421" xr:uid="{00000000-0005-0000-0000-000019BD0000}"/>
    <cellStyle name="Note 4 3 13" xfId="48422" xr:uid="{00000000-0005-0000-0000-00001ABD0000}"/>
    <cellStyle name="Note 4 3 2" xfId="48423" xr:uid="{00000000-0005-0000-0000-00001BBD0000}"/>
    <cellStyle name="Note 4 3 2 10" xfId="48424" xr:uid="{00000000-0005-0000-0000-00001CBD0000}"/>
    <cellStyle name="Note 4 3 2 11" xfId="48425" xr:uid="{00000000-0005-0000-0000-00001DBD0000}"/>
    <cellStyle name="Note 4 3 2 12" xfId="48426" xr:uid="{00000000-0005-0000-0000-00001EBD0000}"/>
    <cellStyle name="Note 4 3 2 2" xfId="48427" xr:uid="{00000000-0005-0000-0000-00001FBD0000}"/>
    <cellStyle name="Note 4 3 2 2 10" xfId="48428" xr:uid="{00000000-0005-0000-0000-000020BD0000}"/>
    <cellStyle name="Note 4 3 2 2 11" xfId="48429" xr:uid="{00000000-0005-0000-0000-000021BD0000}"/>
    <cellStyle name="Note 4 3 2 2 2" xfId="48430" xr:uid="{00000000-0005-0000-0000-000022BD0000}"/>
    <cellStyle name="Note 4 3 2 2 2 10" xfId="48431" xr:uid="{00000000-0005-0000-0000-000023BD0000}"/>
    <cellStyle name="Note 4 3 2 2 2 11" xfId="48432" xr:uid="{00000000-0005-0000-0000-000024BD0000}"/>
    <cellStyle name="Note 4 3 2 2 2 2" xfId="48433" xr:uid="{00000000-0005-0000-0000-000025BD0000}"/>
    <cellStyle name="Note 4 3 2 2 2 3" xfId="48434" xr:uid="{00000000-0005-0000-0000-000026BD0000}"/>
    <cellStyle name="Note 4 3 2 2 2 4" xfId="48435" xr:uid="{00000000-0005-0000-0000-000027BD0000}"/>
    <cellStyle name="Note 4 3 2 2 2 5" xfId="48436" xr:uid="{00000000-0005-0000-0000-000028BD0000}"/>
    <cellStyle name="Note 4 3 2 2 2 6" xfId="48437" xr:uid="{00000000-0005-0000-0000-000029BD0000}"/>
    <cellStyle name="Note 4 3 2 2 2 7" xfId="48438" xr:uid="{00000000-0005-0000-0000-00002ABD0000}"/>
    <cellStyle name="Note 4 3 2 2 2 8" xfId="48439" xr:uid="{00000000-0005-0000-0000-00002BBD0000}"/>
    <cellStyle name="Note 4 3 2 2 2 9" xfId="48440" xr:uid="{00000000-0005-0000-0000-00002CBD0000}"/>
    <cellStyle name="Note 4 3 2 2 3" xfId="48441" xr:uid="{00000000-0005-0000-0000-00002DBD0000}"/>
    <cellStyle name="Note 4 3 2 2 4" xfId="48442" xr:uid="{00000000-0005-0000-0000-00002EBD0000}"/>
    <cellStyle name="Note 4 3 2 2 5" xfId="48443" xr:uid="{00000000-0005-0000-0000-00002FBD0000}"/>
    <cellStyle name="Note 4 3 2 2 6" xfId="48444" xr:uid="{00000000-0005-0000-0000-000030BD0000}"/>
    <cellStyle name="Note 4 3 2 2 7" xfId="48445" xr:uid="{00000000-0005-0000-0000-000031BD0000}"/>
    <cellStyle name="Note 4 3 2 2 8" xfId="48446" xr:uid="{00000000-0005-0000-0000-000032BD0000}"/>
    <cellStyle name="Note 4 3 2 2 9" xfId="48447" xr:uid="{00000000-0005-0000-0000-000033BD0000}"/>
    <cellStyle name="Note 4 3 2 3" xfId="48448" xr:uid="{00000000-0005-0000-0000-000034BD0000}"/>
    <cellStyle name="Note 4 3 2 3 10" xfId="48449" xr:uid="{00000000-0005-0000-0000-000035BD0000}"/>
    <cellStyle name="Note 4 3 2 3 11" xfId="48450" xr:uid="{00000000-0005-0000-0000-000036BD0000}"/>
    <cellStyle name="Note 4 3 2 3 2" xfId="48451" xr:uid="{00000000-0005-0000-0000-000037BD0000}"/>
    <cellStyle name="Note 4 3 2 3 3" xfId="48452" xr:uid="{00000000-0005-0000-0000-000038BD0000}"/>
    <cellStyle name="Note 4 3 2 3 4" xfId="48453" xr:uid="{00000000-0005-0000-0000-000039BD0000}"/>
    <cellStyle name="Note 4 3 2 3 5" xfId="48454" xr:uid="{00000000-0005-0000-0000-00003ABD0000}"/>
    <cellStyle name="Note 4 3 2 3 6" xfId="48455" xr:uid="{00000000-0005-0000-0000-00003BBD0000}"/>
    <cellStyle name="Note 4 3 2 3 7" xfId="48456" xr:uid="{00000000-0005-0000-0000-00003CBD0000}"/>
    <cellStyle name="Note 4 3 2 3 8" xfId="48457" xr:uid="{00000000-0005-0000-0000-00003DBD0000}"/>
    <cellStyle name="Note 4 3 2 3 9" xfId="48458" xr:uid="{00000000-0005-0000-0000-00003EBD0000}"/>
    <cellStyle name="Note 4 3 2 4" xfId="48459" xr:uid="{00000000-0005-0000-0000-00003FBD0000}"/>
    <cellStyle name="Note 4 3 2 5" xfId="48460" xr:uid="{00000000-0005-0000-0000-000040BD0000}"/>
    <cellStyle name="Note 4 3 2 6" xfId="48461" xr:uid="{00000000-0005-0000-0000-000041BD0000}"/>
    <cellStyle name="Note 4 3 2 7" xfId="48462" xr:uid="{00000000-0005-0000-0000-000042BD0000}"/>
    <cellStyle name="Note 4 3 2 8" xfId="48463" xr:uid="{00000000-0005-0000-0000-000043BD0000}"/>
    <cellStyle name="Note 4 3 2 9" xfId="48464" xr:uid="{00000000-0005-0000-0000-000044BD0000}"/>
    <cellStyle name="Note 4 3 3" xfId="48465" xr:uid="{00000000-0005-0000-0000-000045BD0000}"/>
    <cellStyle name="Note 4 3 3 10" xfId="48466" xr:uid="{00000000-0005-0000-0000-000046BD0000}"/>
    <cellStyle name="Note 4 3 3 11" xfId="48467" xr:uid="{00000000-0005-0000-0000-000047BD0000}"/>
    <cellStyle name="Note 4 3 3 2" xfId="48468" xr:uid="{00000000-0005-0000-0000-000048BD0000}"/>
    <cellStyle name="Note 4 3 3 2 10" xfId="48469" xr:uid="{00000000-0005-0000-0000-000049BD0000}"/>
    <cellStyle name="Note 4 3 3 2 11" xfId="48470" xr:uid="{00000000-0005-0000-0000-00004ABD0000}"/>
    <cellStyle name="Note 4 3 3 2 2" xfId="48471" xr:uid="{00000000-0005-0000-0000-00004BBD0000}"/>
    <cellStyle name="Note 4 3 3 2 3" xfId="48472" xr:uid="{00000000-0005-0000-0000-00004CBD0000}"/>
    <cellStyle name="Note 4 3 3 2 4" xfId="48473" xr:uid="{00000000-0005-0000-0000-00004DBD0000}"/>
    <cellStyle name="Note 4 3 3 2 5" xfId="48474" xr:uid="{00000000-0005-0000-0000-00004EBD0000}"/>
    <cellStyle name="Note 4 3 3 2 6" xfId="48475" xr:uid="{00000000-0005-0000-0000-00004FBD0000}"/>
    <cellStyle name="Note 4 3 3 2 7" xfId="48476" xr:uid="{00000000-0005-0000-0000-000050BD0000}"/>
    <cellStyle name="Note 4 3 3 2 8" xfId="48477" xr:uid="{00000000-0005-0000-0000-000051BD0000}"/>
    <cellStyle name="Note 4 3 3 2 9" xfId="48478" xr:uid="{00000000-0005-0000-0000-000052BD0000}"/>
    <cellStyle name="Note 4 3 3 3" xfId="48479" xr:uid="{00000000-0005-0000-0000-000053BD0000}"/>
    <cellStyle name="Note 4 3 3 4" xfId="48480" xr:uid="{00000000-0005-0000-0000-000054BD0000}"/>
    <cellStyle name="Note 4 3 3 5" xfId="48481" xr:uid="{00000000-0005-0000-0000-000055BD0000}"/>
    <cellStyle name="Note 4 3 3 6" xfId="48482" xr:uid="{00000000-0005-0000-0000-000056BD0000}"/>
    <cellStyle name="Note 4 3 3 7" xfId="48483" xr:uid="{00000000-0005-0000-0000-000057BD0000}"/>
    <cellStyle name="Note 4 3 3 8" xfId="48484" xr:uid="{00000000-0005-0000-0000-000058BD0000}"/>
    <cellStyle name="Note 4 3 3 9" xfId="48485" xr:uid="{00000000-0005-0000-0000-000059BD0000}"/>
    <cellStyle name="Note 4 3 4" xfId="48486" xr:uid="{00000000-0005-0000-0000-00005ABD0000}"/>
    <cellStyle name="Note 4 3 4 10" xfId="48487" xr:uid="{00000000-0005-0000-0000-00005BBD0000}"/>
    <cellStyle name="Note 4 3 4 11" xfId="48488" xr:uid="{00000000-0005-0000-0000-00005CBD0000}"/>
    <cellStyle name="Note 4 3 4 2" xfId="48489" xr:uid="{00000000-0005-0000-0000-00005DBD0000}"/>
    <cellStyle name="Note 4 3 4 3" xfId="48490" xr:uid="{00000000-0005-0000-0000-00005EBD0000}"/>
    <cellStyle name="Note 4 3 4 4" xfId="48491" xr:uid="{00000000-0005-0000-0000-00005FBD0000}"/>
    <cellStyle name="Note 4 3 4 5" xfId="48492" xr:uid="{00000000-0005-0000-0000-000060BD0000}"/>
    <cellStyle name="Note 4 3 4 6" xfId="48493" xr:uid="{00000000-0005-0000-0000-000061BD0000}"/>
    <cellStyle name="Note 4 3 4 7" xfId="48494" xr:uid="{00000000-0005-0000-0000-000062BD0000}"/>
    <cellStyle name="Note 4 3 4 8" xfId="48495" xr:uid="{00000000-0005-0000-0000-000063BD0000}"/>
    <cellStyle name="Note 4 3 4 9" xfId="48496" xr:uid="{00000000-0005-0000-0000-000064BD0000}"/>
    <cellStyle name="Note 4 3 5" xfId="48497" xr:uid="{00000000-0005-0000-0000-000065BD0000}"/>
    <cellStyle name="Note 4 3 6" xfId="48498" xr:uid="{00000000-0005-0000-0000-000066BD0000}"/>
    <cellStyle name="Note 4 3 7" xfId="48499" xr:uid="{00000000-0005-0000-0000-000067BD0000}"/>
    <cellStyle name="Note 4 3 8" xfId="48500" xr:uid="{00000000-0005-0000-0000-000068BD0000}"/>
    <cellStyle name="Note 4 3 9" xfId="48501" xr:uid="{00000000-0005-0000-0000-000069BD0000}"/>
    <cellStyle name="Note 4 4" xfId="48502" xr:uid="{00000000-0005-0000-0000-00006ABD0000}"/>
    <cellStyle name="Note 4 4 10" xfId="48503" xr:uid="{00000000-0005-0000-0000-00006BBD0000}"/>
    <cellStyle name="Note 4 4 11" xfId="48504" xr:uid="{00000000-0005-0000-0000-00006CBD0000}"/>
    <cellStyle name="Note 4 4 12" xfId="48505" xr:uid="{00000000-0005-0000-0000-00006DBD0000}"/>
    <cellStyle name="Note 4 4 13" xfId="48506" xr:uid="{00000000-0005-0000-0000-00006EBD0000}"/>
    <cellStyle name="Note 4 4 2" xfId="48507" xr:uid="{00000000-0005-0000-0000-00006FBD0000}"/>
    <cellStyle name="Note 4 4 2 10" xfId="48508" xr:uid="{00000000-0005-0000-0000-000070BD0000}"/>
    <cellStyle name="Note 4 4 2 11" xfId="48509" xr:uid="{00000000-0005-0000-0000-000071BD0000}"/>
    <cellStyle name="Note 4 4 2 12" xfId="48510" xr:uid="{00000000-0005-0000-0000-000072BD0000}"/>
    <cellStyle name="Note 4 4 2 2" xfId="48511" xr:uid="{00000000-0005-0000-0000-000073BD0000}"/>
    <cellStyle name="Note 4 4 2 2 10" xfId="48512" xr:uid="{00000000-0005-0000-0000-000074BD0000}"/>
    <cellStyle name="Note 4 4 2 2 11" xfId="48513" xr:uid="{00000000-0005-0000-0000-000075BD0000}"/>
    <cellStyle name="Note 4 4 2 2 2" xfId="48514" xr:uid="{00000000-0005-0000-0000-000076BD0000}"/>
    <cellStyle name="Note 4 4 2 2 2 10" xfId="48515" xr:uid="{00000000-0005-0000-0000-000077BD0000}"/>
    <cellStyle name="Note 4 4 2 2 2 11" xfId="48516" xr:uid="{00000000-0005-0000-0000-000078BD0000}"/>
    <cellStyle name="Note 4 4 2 2 2 2" xfId="48517" xr:uid="{00000000-0005-0000-0000-000079BD0000}"/>
    <cellStyle name="Note 4 4 2 2 2 3" xfId="48518" xr:uid="{00000000-0005-0000-0000-00007ABD0000}"/>
    <cellStyle name="Note 4 4 2 2 2 4" xfId="48519" xr:uid="{00000000-0005-0000-0000-00007BBD0000}"/>
    <cellStyle name="Note 4 4 2 2 2 5" xfId="48520" xr:uid="{00000000-0005-0000-0000-00007CBD0000}"/>
    <cellStyle name="Note 4 4 2 2 2 6" xfId="48521" xr:uid="{00000000-0005-0000-0000-00007DBD0000}"/>
    <cellStyle name="Note 4 4 2 2 2 7" xfId="48522" xr:uid="{00000000-0005-0000-0000-00007EBD0000}"/>
    <cellStyle name="Note 4 4 2 2 2 8" xfId="48523" xr:uid="{00000000-0005-0000-0000-00007FBD0000}"/>
    <cellStyle name="Note 4 4 2 2 2 9" xfId="48524" xr:uid="{00000000-0005-0000-0000-000080BD0000}"/>
    <cellStyle name="Note 4 4 2 2 3" xfId="48525" xr:uid="{00000000-0005-0000-0000-000081BD0000}"/>
    <cellStyle name="Note 4 4 2 2 4" xfId="48526" xr:uid="{00000000-0005-0000-0000-000082BD0000}"/>
    <cellStyle name="Note 4 4 2 2 5" xfId="48527" xr:uid="{00000000-0005-0000-0000-000083BD0000}"/>
    <cellStyle name="Note 4 4 2 2 6" xfId="48528" xr:uid="{00000000-0005-0000-0000-000084BD0000}"/>
    <cellStyle name="Note 4 4 2 2 7" xfId="48529" xr:uid="{00000000-0005-0000-0000-000085BD0000}"/>
    <cellStyle name="Note 4 4 2 2 8" xfId="48530" xr:uid="{00000000-0005-0000-0000-000086BD0000}"/>
    <cellStyle name="Note 4 4 2 2 9" xfId="48531" xr:uid="{00000000-0005-0000-0000-000087BD0000}"/>
    <cellStyle name="Note 4 4 2 3" xfId="48532" xr:uid="{00000000-0005-0000-0000-000088BD0000}"/>
    <cellStyle name="Note 4 4 2 3 10" xfId="48533" xr:uid="{00000000-0005-0000-0000-000089BD0000}"/>
    <cellStyle name="Note 4 4 2 3 11" xfId="48534" xr:uid="{00000000-0005-0000-0000-00008ABD0000}"/>
    <cellStyle name="Note 4 4 2 3 2" xfId="48535" xr:uid="{00000000-0005-0000-0000-00008BBD0000}"/>
    <cellStyle name="Note 4 4 2 3 3" xfId="48536" xr:uid="{00000000-0005-0000-0000-00008CBD0000}"/>
    <cellStyle name="Note 4 4 2 3 4" xfId="48537" xr:uid="{00000000-0005-0000-0000-00008DBD0000}"/>
    <cellStyle name="Note 4 4 2 3 5" xfId="48538" xr:uid="{00000000-0005-0000-0000-00008EBD0000}"/>
    <cellStyle name="Note 4 4 2 3 6" xfId="48539" xr:uid="{00000000-0005-0000-0000-00008FBD0000}"/>
    <cellStyle name="Note 4 4 2 3 7" xfId="48540" xr:uid="{00000000-0005-0000-0000-000090BD0000}"/>
    <cellStyle name="Note 4 4 2 3 8" xfId="48541" xr:uid="{00000000-0005-0000-0000-000091BD0000}"/>
    <cellStyle name="Note 4 4 2 3 9" xfId="48542" xr:uid="{00000000-0005-0000-0000-000092BD0000}"/>
    <cellStyle name="Note 4 4 2 4" xfId="48543" xr:uid="{00000000-0005-0000-0000-000093BD0000}"/>
    <cellStyle name="Note 4 4 2 5" xfId="48544" xr:uid="{00000000-0005-0000-0000-000094BD0000}"/>
    <cellStyle name="Note 4 4 2 6" xfId="48545" xr:uid="{00000000-0005-0000-0000-000095BD0000}"/>
    <cellStyle name="Note 4 4 2 7" xfId="48546" xr:uid="{00000000-0005-0000-0000-000096BD0000}"/>
    <cellStyle name="Note 4 4 2 8" xfId="48547" xr:uid="{00000000-0005-0000-0000-000097BD0000}"/>
    <cellStyle name="Note 4 4 2 9" xfId="48548" xr:uid="{00000000-0005-0000-0000-000098BD0000}"/>
    <cellStyle name="Note 4 4 3" xfId="48549" xr:uid="{00000000-0005-0000-0000-000099BD0000}"/>
    <cellStyle name="Note 4 4 3 10" xfId="48550" xr:uid="{00000000-0005-0000-0000-00009ABD0000}"/>
    <cellStyle name="Note 4 4 3 11" xfId="48551" xr:uid="{00000000-0005-0000-0000-00009BBD0000}"/>
    <cellStyle name="Note 4 4 3 2" xfId="48552" xr:uid="{00000000-0005-0000-0000-00009CBD0000}"/>
    <cellStyle name="Note 4 4 3 2 10" xfId="48553" xr:uid="{00000000-0005-0000-0000-00009DBD0000}"/>
    <cellStyle name="Note 4 4 3 2 11" xfId="48554" xr:uid="{00000000-0005-0000-0000-00009EBD0000}"/>
    <cellStyle name="Note 4 4 3 2 2" xfId="48555" xr:uid="{00000000-0005-0000-0000-00009FBD0000}"/>
    <cellStyle name="Note 4 4 3 2 3" xfId="48556" xr:uid="{00000000-0005-0000-0000-0000A0BD0000}"/>
    <cellStyle name="Note 4 4 3 2 4" xfId="48557" xr:uid="{00000000-0005-0000-0000-0000A1BD0000}"/>
    <cellStyle name="Note 4 4 3 2 5" xfId="48558" xr:uid="{00000000-0005-0000-0000-0000A2BD0000}"/>
    <cellStyle name="Note 4 4 3 2 6" xfId="48559" xr:uid="{00000000-0005-0000-0000-0000A3BD0000}"/>
    <cellStyle name="Note 4 4 3 2 7" xfId="48560" xr:uid="{00000000-0005-0000-0000-0000A4BD0000}"/>
    <cellStyle name="Note 4 4 3 2 8" xfId="48561" xr:uid="{00000000-0005-0000-0000-0000A5BD0000}"/>
    <cellStyle name="Note 4 4 3 2 9" xfId="48562" xr:uid="{00000000-0005-0000-0000-0000A6BD0000}"/>
    <cellStyle name="Note 4 4 3 3" xfId="48563" xr:uid="{00000000-0005-0000-0000-0000A7BD0000}"/>
    <cellStyle name="Note 4 4 3 4" xfId="48564" xr:uid="{00000000-0005-0000-0000-0000A8BD0000}"/>
    <cellStyle name="Note 4 4 3 5" xfId="48565" xr:uid="{00000000-0005-0000-0000-0000A9BD0000}"/>
    <cellStyle name="Note 4 4 3 6" xfId="48566" xr:uid="{00000000-0005-0000-0000-0000AABD0000}"/>
    <cellStyle name="Note 4 4 3 7" xfId="48567" xr:uid="{00000000-0005-0000-0000-0000ABBD0000}"/>
    <cellStyle name="Note 4 4 3 8" xfId="48568" xr:uid="{00000000-0005-0000-0000-0000ACBD0000}"/>
    <cellStyle name="Note 4 4 3 9" xfId="48569" xr:uid="{00000000-0005-0000-0000-0000ADBD0000}"/>
    <cellStyle name="Note 4 4 4" xfId="48570" xr:uid="{00000000-0005-0000-0000-0000AEBD0000}"/>
    <cellStyle name="Note 4 4 4 10" xfId="48571" xr:uid="{00000000-0005-0000-0000-0000AFBD0000}"/>
    <cellStyle name="Note 4 4 4 11" xfId="48572" xr:uid="{00000000-0005-0000-0000-0000B0BD0000}"/>
    <cellStyle name="Note 4 4 4 2" xfId="48573" xr:uid="{00000000-0005-0000-0000-0000B1BD0000}"/>
    <cellStyle name="Note 4 4 4 3" xfId="48574" xr:uid="{00000000-0005-0000-0000-0000B2BD0000}"/>
    <cellStyle name="Note 4 4 4 4" xfId="48575" xr:uid="{00000000-0005-0000-0000-0000B3BD0000}"/>
    <cellStyle name="Note 4 4 4 5" xfId="48576" xr:uid="{00000000-0005-0000-0000-0000B4BD0000}"/>
    <cellStyle name="Note 4 4 4 6" xfId="48577" xr:uid="{00000000-0005-0000-0000-0000B5BD0000}"/>
    <cellStyle name="Note 4 4 4 7" xfId="48578" xr:uid="{00000000-0005-0000-0000-0000B6BD0000}"/>
    <cellStyle name="Note 4 4 4 8" xfId="48579" xr:uid="{00000000-0005-0000-0000-0000B7BD0000}"/>
    <cellStyle name="Note 4 4 4 9" xfId="48580" xr:uid="{00000000-0005-0000-0000-0000B8BD0000}"/>
    <cellStyle name="Note 4 4 5" xfId="48581" xr:uid="{00000000-0005-0000-0000-0000B9BD0000}"/>
    <cellStyle name="Note 4 4 6" xfId="48582" xr:uid="{00000000-0005-0000-0000-0000BABD0000}"/>
    <cellStyle name="Note 4 4 7" xfId="48583" xr:uid="{00000000-0005-0000-0000-0000BBBD0000}"/>
    <cellStyle name="Note 4 4 8" xfId="48584" xr:uid="{00000000-0005-0000-0000-0000BCBD0000}"/>
    <cellStyle name="Note 4 4 9" xfId="48585" xr:uid="{00000000-0005-0000-0000-0000BDBD0000}"/>
    <cellStyle name="Note 4 5" xfId="48586" xr:uid="{00000000-0005-0000-0000-0000BEBD0000}"/>
    <cellStyle name="Note 4 5 10" xfId="48587" xr:uid="{00000000-0005-0000-0000-0000BFBD0000}"/>
    <cellStyle name="Note 4 5 11" xfId="48588" xr:uid="{00000000-0005-0000-0000-0000C0BD0000}"/>
    <cellStyle name="Note 4 5 12" xfId="48589" xr:uid="{00000000-0005-0000-0000-0000C1BD0000}"/>
    <cellStyle name="Note 4 5 13" xfId="48590" xr:uid="{00000000-0005-0000-0000-0000C2BD0000}"/>
    <cellStyle name="Note 4 5 2" xfId="48591" xr:uid="{00000000-0005-0000-0000-0000C3BD0000}"/>
    <cellStyle name="Note 4 5 2 10" xfId="48592" xr:uid="{00000000-0005-0000-0000-0000C4BD0000}"/>
    <cellStyle name="Note 4 5 2 11" xfId="48593" xr:uid="{00000000-0005-0000-0000-0000C5BD0000}"/>
    <cellStyle name="Note 4 5 2 12" xfId="48594" xr:uid="{00000000-0005-0000-0000-0000C6BD0000}"/>
    <cellStyle name="Note 4 5 2 2" xfId="48595" xr:uid="{00000000-0005-0000-0000-0000C7BD0000}"/>
    <cellStyle name="Note 4 5 2 2 10" xfId="48596" xr:uid="{00000000-0005-0000-0000-0000C8BD0000}"/>
    <cellStyle name="Note 4 5 2 2 11" xfId="48597" xr:uid="{00000000-0005-0000-0000-0000C9BD0000}"/>
    <cellStyle name="Note 4 5 2 2 2" xfId="48598" xr:uid="{00000000-0005-0000-0000-0000CABD0000}"/>
    <cellStyle name="Note 4 5 2 2 2 10" xfId="48599" xr:uid="{00000000-0005-0000-0000-0000CBBD0000}"/>
    <cellStyle name="Note 4 5 2 2 2 11" xfId="48600" xr:uid="{00000000-0005-0000-0000-0000CCBD0000}"/>
    <cellStyle name="Note 4 5 2 2 2 2" xfId="48601" xr:uid="{00000000-0005-0000-0000-0000CDBD0000}"/>
    <cellStyle name="Note 4 5 2 2 2 3" xfId="48602" xr:uid="{00000000-0005-0000-0000-0000CEBD0000}"/>
    <cellStyle name="Note 4 5 2 2 2 4" xfId="48603" xr:uid="{00000000-0005-0000-0000-0000CFBD0000}"/>
    <cellStyle name="Note 4 5 2 2 2 5" xfId="48604" xr:uid="{00000000-0005-0000-0000-0000D0BD0000}"/>
    <cellStyle name="Note 4 5 2 2 2 6" xfId="48605" xr:uid="{00000000-0005-0000-0000-0000D1BD0000}"/>
    <cellStyle name="Note 4 5 2 2 2 7" xfId="48606" xr:uid="{00000000-0005-0000-0000-0000D2BD0000}"/>
    <cellStyle name="Note 4 5 2 2 2 8" xfId="48607" xr:uid="{00000000-0005-0000-0000-0000D3BD0000}"/>
    <cellStyle name="Note 4 5 2 2 2 9" xfId="48608" xr:uid="{00000000-0005-0000-0000-0000D4BD0000}"/>
    <cellStyle name="Note 4 5 2 2 3" xfId="48609" xr:uid="{00000000-0005-0000-0000-0000D5BD0000}"/>
    <cellStyle name="Note 4 5 2 2 4" xfId="48610" xr:uid="{00000000-0005-0000-0000-0000D6BD0000}"/>
    <cellStyle name="Note 4 5 2 2 5" xfId="48611" xr:uid="{00000000-0005-0000-0000-0000D7BD0000}"/>
    <cellStyle name="Note 4 5 2 2 6" xfId="48612" xr:uid="{00000000-0005-0000-0000-0000D8BD0000}"/>
    <cellStyle name="Note 4 5 2 2 7" xfId="48613" xr:uid="{00000000-0005-0000-0000-0000D9BD0000}"/>
    <cellStyle name="Note 4 5 2 2 8" xfId="48614" xr:uid="{00000000-0005-0000-0000-0000DABD0000}"/>
    <cellStyle name="Note 4 5 2 2 9" xfId="48615" xr:uid="{00000000-0005-0000-0000-0000DBBD0000}"/>
    <cellStyle name="Note 4 5 2 3" xfId="48616" xr:uid="{00000000-0005-0000-0000-0000DCBD0000}"/>
    <cellStyle name="Note 4 5 2 3 10" xfId="48617" xr:uid="{00000000-0005-0000-0000-0000DDBD0000}"/>
    <cellStyle name="Note 4 5 2 3 11" xfId="48618" xr:uid="{00000000-0005-0000-0000-0000DEBD0000}"/>
    <cellStyle name="Note 4 5 2 3 2" xfId="48619" xr:uid="{00000000-0005-0000-0000-0000DFBD0000}"/>
    <cellStyle name="Note 4 5 2 3 3" xfId="48620" xr:uid="{00000000-0005-0000-0000-0000E0BD0000}"/>
    <cellStyle name="Note 4 5 2 3 4" xfId="48621" xr:uid="{00000000-0005-0000-0000-0000E1BD0000}"/>
    <cellStyle name="Note 4 5 2 3 5" xfId="48622" xr:uid="{00000000-0005-0000-0000-0000E2BD0000}"/>
    <cellStyle name="Note 4 5 2 3 6" xfId="48623" xr:uid="{00000000-0005-0000-0000-0000E3BD0000}"/>
    <cellStyle name="Note 4 5 2 3 7" xfId="48624" xr:uid="{00000000-0005-0000-0000-0000E4BD0000}"/>
    <cellStyle name="Note 4 5 2 3 8" xfId="48625" xr:uid="{00000000-0005-0000-0000-0000E5BD0000}"/>
    <cellStyle name="Note 4 5 2 3 9" xfId="48626" xr:uid="{00000000-0005-0000-0000-0000E6BD0000}"/>
    <cellStyle name="Note 4 5 2 4" xfId="48627" xr:uid="{00000000-0005-0000-0000-0000E7BD0000}"/>
    <cellStyle name="Note 4 5 2 5" xfId="48628" xr:uid="{00000000-0005-0000-0000-0000E8BD0000}"/>
    <cellStyle name="Note 4 5 2 6" xfId="48629" xr:uid="{00000000-0005-0000-0000-0000E9BD0000}"/>
    <cellStyle name="Note 4 5 2 7" xfId="48630" xr:uid="{00000000-0005-0000-0000-0000EABD0000}"/>
    <cellStyle name="Note 4 5 2 8" xfId="48631" xr:uid="{00000000-0005-0000-0000-0000EBBD0000}"/>
    <cellStyle name="Note 4 5 2 9" xfId="48632" xr:uid="{00000000-0005-0000-0000-0000ECBD0000}"/>
    <cellStyle name="Note 4 5 3" xfId="48633" xr:uid="{00000000-0005-0000-0000-0000EDBD0000}"/>
    <cellStyle name="Note 4 5 3 10" xfId="48634" xr:uid="{00000000-0005-0000-0000-0000EEBD0000}"/>
    <cellStyle name="Note 4 5 3 11" xfId="48635" xr:uid="{00000000-0005-0000-0000-0000EFBD0000}"/>
    <cellStyle name="Note 4 5 3 2" xfId="48636" xr:uid="{00000000-0005-0000-0000-0000F0BD0000}"/>
    <cellStyle name="Note 4 5 3 2 10" xfId="48637" xr:uid="{00000000-0005-0000-0000-0000F1BD0000}"/>
    <cellStyle name="Note 4 5 3 2 11" xfId="48638" xr:uid="{00000000-0005-0000-0000-0000F2BD0000}"/>
    <cellStyle name="Note 4 5 3 2 2" xfId="48639" xr:uid="{00000000-0005-0000-0000-0000F3BD0000}"/>
    <cellStyle name="Note 4 5 3 2 3" xfId="48640" xr:uid="{00000000-0005-0000-0000-0000F4BD0000}"/>
    <cellStyle name="Note 4 5 3 2 4" xfId="48641" xr:uid="{00000000-0005-0000-0000-0000F5BD0000}"/>
    <cellStyle name="Note 4 5 3 2 5" xfId="48642" xr:uid="{00000000-0005-0000-0000-0000F6BD0000}"/>
    <cellStyle name="Note 4 5 3 2 6" xfId="48643" xr:uid="{00000000-0005-0000-0000-0000F7BD0000}"/>
    <cellStyle name="Note 4 5 3 2 7" xfId="48644" xr:uid="{00000000-0005-0000-0000-0000F8BD0000}"/>
    <cellStyle name="Note 4 5 3 2 8" xfId="48645" xr:uid="{00000000-0005-0000-0000-0000F9BD0000}"/>
    <cellStyle name="Note 4 5 3 2 9" xfId="48646" xr:uid="{00000000-0005-0000-0000-0000FABD0000}"/>
    <cellStyle name="Note 4 5 3 3" xfId="48647" xr:uid="{00000000-0005-0000-0000-0000FBBD0000}"/>
    <cellStyle name="Note 4 5 3 4" xfId="48648" xr:uid="{00000000-0005-0000-0000-0000FCBD0000}"/>
    <cellStyle name="Note 4 5 3 5" xfId="48649" xr:uid="{00000000-0005-0000-0000-0000FDBD0000}"/>
    <cellStyle name="Note 4 5 3 6" xfId="48650" xr:uid="{00000000-0005-0000-0000-0000FEBD0000}"/>
    <cellStyle name="Note 4 5 3 7" xfId="48651" xr:uid="{00000000-0005-0000-0000-0000FFBD0000}"/>
    <cellStyle name="Note 4 5 3 8" xfId="48652" xr:uid="{00000000-0005-0000-0000-000000BE0000}"/>
    <cellStyle name="Note 4 5 3 9" xfId="48653" xr:uid="{00000000-0005-0000-0000-000001BE0000}"/>
    <cellStyle name="Note 4 5 4" xfId="48654" xr:uid="{00000000-0005-0000-0000-000002BE0000}"/>
    <cellStyle name="Note 4 5 4 10" xfId="48655" xr:uid="{00000000-0005-0000-0000-000003BE0000}"/>
    <cellStyle name="Note 4 5 4 11" xfId="48656" xr:uid="{00000000-0005-0000-0000-000004BE0000}"/>
    <cellStyle name="Note 4 5 4 2" xfId="48657" xr:uid="{00000000-0005-0000-0000-000005BE0000}"/>
    <cellStyle name="Note 4 5 4 3" xfId="48658" xr:uid="{00000000-0005-0000-0000-000006BE0000}"/>
    <cellStyle name="Note 4 5 4 4" xfId="48659" xr:uid="{00000000-0005-0000-0000-000007BE0000}"/>
    <cellStyle name="Note 4 5 4 5" xfId="48660" xr:uid="{00000000-0005-0000-0000-000008BE0000}"/>
    <cellStyle name="Note 4 5 4 6" xfId="48661" xr:uid="{00000000-0005-0000-0000-000009BE0000}"/>
    <cellStyle name="Note 4 5 4 7" xfId="48662" xr:uid="{00000000-0005-0000-0000-00000ABE0000}"/>
    <cellStyle name="Note 4 5 4 8" xfId="48663" xr:uid="{00000000-0005-0000-0000-00000BBE0000}"/>
    <cellStyle name="Note 4 5 4 9" xfId="48664" xr:uid="{00000000-0005-0000-0000-00000CBE0000}"/>
    <cellStyle name="Note 4 5 5" xfId="48665" xr:uid="{00000000-0005-0000-0000-00000DBE0000}"/>
    <cellStyle name="Note 4 5 6" xfId="48666" xr:uid="{00000000-0005-0000-0000-00000EBE0000}"/>
    <cellStyle name="Note 4 5 7" xfId="48667" xr:uid="{00000000-0005-0000-0000-00000FBE0000}"/>
    <cellStyle name="Note 4 5 8" xfId="48668" xr:uid="{00000000-0005-0000-0000-000010BE0000}"/>
    <cellStyle name="Note 4 5 9" xfId="48669" xr:uid="{00000000-0005-0000-0000-000011BE0000}"/>
    <cellStyle name="Note 4 6" xfId="48670" xr:uid="{00000000-0005-0000-0000-000012BE0000}"/>
    <cellStyle name="Note 4 6 10" xfId="48671" xr:uid="{00000000-0005-0000-0000-000013BE0000}"/>
    <cellStyle name="Note 4 6 11" xfId="48672" xr:uid="{00000000-0005-0000-0000-000014BE0000}"/>
    <cellStyle name="Note 4 6 12" xfId="48673" xr:uid="{00000000-0005-0000-0000-000015BE0000}"/>
    <cellStyle name="Note 4 6 13" xfId="48674" xr:uid="{00000000-0005-0000-0000-000016BE0000}"/>
    <cellStyle name="Note 4 6 2" xfId="48675" xr:uid="{00000000-0005-0000-0000-000017BE0000}"/>
    <cellStyle name="Note 4 6 2 10" xfId="48676" xr:uid="{00000000-0005-0000-0000-000018BE0000}"/>
    <cellStyle name="Note 4 6 2 11" xfId="48677" xr:uid="{00000000-0005-0000-0000-000019BE0000}"/>
    <cellStyle name="Note 4 6 2 12" xfId="48678" xr:uid="{00000000-0005-0000-0000-00001ABE0000}"/>
    <cellStyle name="Note 4 6 2 2" xfId="48679" xr:uid="{00000000-0005-0000-0000-00001BBE0000}"/>
    <cellStyle name="Note 4 6 2 2 10" xfId="48680" xr:uid="{00000000-0005-0000-0000-00001CBE0000}"/>
    <cellStyle name="Note 4 6 2 2 11" xfId="48681" xr:uid="{00000000-0005-0000-0000-00001DBE0000}"/>
    <cellStyle name="Note 4 6 2 2 2" xfId="48682" xr:uid="{00000000-0005-0000-0000-00001EBE0000}"/>
    <cellStyle name="Note 4 6 2 2 2 10" xfId="48683" xr:uid="{00000000-0005-0000-0000-00001FBE0000}"/>
    <cellStyle name="Note 4 6 2 2 2 11" xfId="48684" xr:uid="{00000000-0005-0000-0000-000020BE0000}"/>
    <cellStyle name="Note 4 6 2 2 2 2" xfId="48685" xr:uid="{00000000-0005-0000-0000-000021BE0000}"/>
    <cellStyle name="Note 4 6 2 2 2 3" xfId="48686" xr:uid="{00000000-0005-0000-0000-000022BE0000}"/>
    <cellStyle name="Note 4 6 2 2 2 4" xfId="48687" xr:uid="{00000000-0005-0000-0000-000023BE0000}"/>
    <cellStyle name="Note 4 6 2 2 2 5" xfId="48688" xr:uid="{00000000-0005-0000-0000-000024BE0000}"/>
    <cellStyle name="Note 4 6 2 2 2 6" xfId="48689" xr:uid="{00000000-0005-0000-0000-000025BE0000}"/>
    <cellStyle name="Note 4 6 2 2 2 7" xfId="48690" xr:uid="{00000000-0005-0000-0000-000026BE0000}"/>
    <cellStyle name="Note 4 6 2 2 2 8" xfId="48691" xr:uid="{00000000-0005-0000-0000-000027BE0000}"/>
    <cellStyle name="Note 4 6 2 2 2 9" xfId="48692" xr:uid="{00000000-0005-0000-0000-000028BE0000}"/>
    <cellStyle name="Note 4 6 2 2 3" xfId="48693" xr:uid="{00000000-0005-0000-0000-000029BE0000}"/>
    <cellStyle name="Note 4 6 2 2 4" xfId="48694" xr:uid="{00000000-0005-0000-0000-00002ABE0000}"/>
    <cellStyle name="Note 4 6 2 2 5" xfId="48695" xr:uid="{00000000-0005-0000-0000-00002BBE0000}"/>
    <cellStyle name="Note 4 6 2 2 6" xfId="48696" xr:uid="{00000000-0005-0000-0000-00002CBE0000}"/>
    <cellStyle name="Note 4 6 2 2 7" xfId="48697" xr:uid="{00000000-0005-0000-0000-00002DBE0000}"/>
    <cellStyle name="Note 4 6 2 2 8" xfId="48698" xr:uid="{00000000-0005-0000-0000-00002EBE0000}"/>
    <cellStyle name="Note 4 6 2 2 9" xfId="48699" xr:uid="{00000000-0005-0000-0000-00002FBE0000}"/>
    <cellStyle name="Note 4 6 2 3" xfId="48700" xr:uid="{00000000-0005-0000-0000-000030BE0000}"/>
    <cellStyle name="Note 4 6 2 3 10" xfId="48701" xr:uid="{00000000-0005-0000-0000-000031BE0000}"/>
    <cellStyle name="Note 4 6 2 3 11" xfId="48702" xr:uid="{00000000-0005-0000-0000-000032BE0000}"/>
    <cellStyle name="Note 4 6 2 3 2" xfId="48703" xr:uid="{00000000-0005-0000-0000-000033BE0000}"/>
    <cellStyle name="Note 4 6 2 3 3" xfId="48704" xr:uid="{00000000-0005-0000-0000-000034BE0000}"/>
    <cellStyle name="Note 4 6 2 3 4" xfId="48705" xr:uid="{00000000-0005-0000-0000-000035BE0000}"/>
    <cellStyle name="Note 4 6 2 3 5" xfId="48706" xr:uid="{00000000-0005-0000-0000-000036BE0000}"/>
    <cellStyle name="Note 4 6 2 3 6" xfId="48707" xr:uid="{00000000-0005-0000-0000-000037BE0000}"/>
    <cellStyle name="Note 4 6 2 3 7" xfId="48708" xr:uid="{00000000-0005-0000-0000-000038BE0000}"/>
    <cellStyle name="Note 4 6 2 3 8" xfId="48709" xr:uid="{00000000-0005-0000-0000-000039BE0000}"/>
    <cellStyle name="Note 4 6 2 3 9" xfId="48710" xr:uid="{00000000-0005-0000-0000-00003ABE0000}"/>
    <cellStyle name="Note 4 6 2 4" xfId="48711" xr:uid="{00000000-0005-0000-0000-00003BBE0000}"/>
    <cellStyle name="Note 4 6 2 5" xfId="48712" xr:uid="{00000000-0005-0000-0000-00003CBE0000}"/>
    <cellStyle name="Note 4 6 2 6" xfId="48713" xr:uid="{00000000-0005-0000-0000-00003DBE0000}"/>
    <cellStyle name="Note 4 6 2 7" xfId="48714" xr:uid="{00000000-0005-0000-0000-00003EBE0000}"/>
    <cellStyle name="Note 4 6 2 8" xfId="48715" xr:uid="{00000000-0005-0000-0000-00003FBE0000}"/>
    <cellStyle name="Note 4 6 2 9" xfId="48716" xr:uid="{00000000-0005-0000-0000-000040BE0000}"/>
    <cellStyle name="Note 4 6 3" xfId="48717" xr:uid="{00000000-0005-0000-0000-000041BE0000}"/>
    <cellStyle name="Note 4 6 3 10" xfId="48718" xr:uid="{00000000-0005-0000-0000-000042BE0000}"/>
    <cellStyle name="Note 4 6 3 11" xfId="48719" xr:uid="{00000000-0005-0000-0000-000043BE0000}"/>
    <cellStyle name="Note 4 6 3 2" xfId="48720" xr:uid="{00000000-0005-0000-0000-000044BE0000}"/>
    <cellStyle name="Note 4 6 3 2 10" xfId="48721" xr:uid="{00000000-0005-0000-0000-000045BE0000}"/>
    <cellStyle name="Note 4 6 3 2 11" xfId="48722" xr:uid="{00000000-0005-0000-0000-000046BE0000}"/>
    <cellStyle name="Note 4 6 3 2 2" xfId="48723" xr:uid="{00000000-0005-0000-0000-000047BE0000}"/>
    <cellStyle name="Note 4 6 3 2 3" xfId="48724" xr:uid="{00000000-0005-0000-0000-000048BE0000}"/>
    <cellStyle name="Note 4 6 3 2 4" xfId="48725" xr:uid="{00000000-0005-0000-0000-000049BE0000}"/>
    <cellStyle name="Note 4 6 3 2 5" xfId="48726" xr:uid="{00000000-0005-0000-0000-00004ABE0000}"/>
    <cellStyle name="Note 4 6 3 2 6" xfId="48727" xr:uid="{00000000-0005-0000-0000-00004BBE0000}"/>
    <cellStyle name="Note 4 6 3 2 7" xfId="48728" xr:uid="{00000000-0005-0000-0000-00004CBE0000}"/>
    <cellStyle name="Note 4 6 3 2 8" xfId="48729" xr:uid="{00000000-0005-0000-0000-00004DBE0000}"/>
    <cellStyle name="Note 4 6 3 2 9" xfId="48730" xr:uid="{00000000-0005-0000-0000-00004EBE0000}"/>
    <cellStyle name="Note 4 6 3 3" xfId="48731" xr:uid="{00000000-0005-0000-0000-00004FBE0000}"/>
    <cellStyle name="Note 4 6 3 4" xfId="48732" xr:uid="{00000000-0005-0000-0000-000050BE0000}"/>
    <cellStyle name="Note 4 6 3 5" xfId="48733" xr:uid="{00000000-0005-0000-0000-000051BE0000}"/>
    <cellStyle name="Note 4 6 3 6" xfId="48734" xr:uid="{00000000-0005-0000-0000-000052BE0000}"/>
    <cellStyle name="Note 4 6 3 7" xfId="48735" xr:uid="{00000000-0005-0000-0000-000053BE0000}"/>
    <cellStyle name="Note 4 6 3 8" xfId="48736" xr:uid="{00000000-0005-0000-0000-000054BE0000}"/>
    <cellStyle name="Note 4 6 3 9" xfId="48737" xr:uid="{00000000-0005-0000-0000-000055BE0000}"/>
    <cellStyle name="Note 4 6 4" xfId="48738" xr:uid="{00000000-0005-0000-0000-000056BE0000}"/>
    <cellStyle name="Note 4 6 4 10" xfId="48739" xr:uid="{00000000-0005-0000-0000-000057BE0000}"/>
    <cellStyle name="Note 4 6 4 11" xfId="48740" xr:uid="{00000000-0005-0000-0000-000058BE0000}"/>
    <cellStyle name="Note 4 6 4 2" xfId="48741" xr:uid="{00000000-0005-0000-0000-000059BE0000}"/>
    <cellStyle name="Note 4 6 4 3" xfId="48742" xr:uid="{00000000-0005-0000-0000-00005ABE0000}"/>
    <cellStyle name="Note 4 6 4 4" xfId="48743" xr:uid="{00000000-0005-0000-0000-00005BBE0000}"/>
    <cellStyle name="Note 4 6 4 5" xfId="48744" xr:uid="{00000000-0005-0000-0000-00005CBE0000}"/>
    <cellStyle name="Note 4 6 4 6" xfId="48745" xr:uid="{00000000-0005-0000-0000-00005DBE0000}"/>
    <cellStyle name="Note 4 6 4 7" xfId="48746" xr:uid="{00000000-0005-0000-0000-00005EBE0000}"/>
    <cellStyle name="Note 4 6 4 8" xfId="48747" xr:uid="{00000000-0005-0000-0000-00005FBE0000}"/>
    <cellStyle name="Note 4 6 4 9" xfId="48748" xr:uid="{00000000-0005-0000-0000-000060BE0000}"/>
    <cellStyle name="Note 4 6 5" xfId="48749" xr:uid="{00000000-0005-0000-0000-000061BE0000}"/>
    <cellStyle name="Note 4 6 6" xfId="48750" xr:uid="{00000000-0005-0000-0000-000062BE0000}"/>
    <cellStyle name="Note 4 6 7" xfId="48751" xr:uid="{00000000-0005-0000-0000-000063BE0000}"/>
    <cellStyle name="Note 4 6 8" xfId="48752" xr:uid="{00000000-0005-0000-0000-000064BE0000}"/>
    <cellStyle name="Note 4 6 9" xfId="48753" xr:uid="{00000000-0005-0000-0000-000065BE0000}"/>
    <cellStyle name="Note 4 7" xfId="48754" xr:uid="{00000000-0005-0000-0000-000066BE0000}"/>
    <cellStyle name="Note 4 7 10" xfId="48755" xr:uid="{00000000-0005-0000-0000-000067BE0000}"/>
    <cellStyle name="Note 4 7 11" xfId="48756" xr:uid="{00000000-0005-0000-0000-000068BE0000}"/>
    <cellStyle name="Note 4 7 12" xfId="48757" xr:uid="{00000000-0005-0000-0000-000069BE0000}"/>
    <cellStyle name="Note 4 7 13" xfId="48758" xr:uid="{00000000-0005-0000-0000-00006ABE0000}"/>
    <cellStyle name="Note 4 7 2" xfId="48759" xr:uid="{00000000-0005-0000-0000-00006BBE0000}"/>
    <cellStyle name="Note 4 7 2 10" xfId="48760" xr:uid="{00000000-0005-0000-0000-00006CBE0000}"/>
    <cellStyle name="Note 4 7 2 11" xfId="48761" xr:uid="{00000000-0005-0000-0000-00006DBE0000}"/>
    <cellStyle name="Note 4 7 2 12" xfId="48762" xr:uid="{00000000-0005-0000-0000-00006EBE0000}"/>
    <cellStyle name="Note 4 7 2 2" xfId="48763" xr:uid="{00000000-0005-0000-0000-00006FBE0000}"/>
    <cellStyle name="Note 4 7 2 2 10" xfId="48764" xr:uid="{00000000-0005-0000-0000-000070BE0000}"/>
    <cellStyle name="Note 4 7 2 2 11" xfId="48765" xr:uid="{00000000-0005-0000-0000-000071BE0000}"/>
    <cellStyle name="Note 4 7 2 2 2" xfId="48766" xr:uid="{00000000-0005-0000-0000-000072BE0000}"/>
    <cellStyle name="Note 4 7 2 2 2 10" xfId="48767" xr:uid="{00000000-0005-0000-0000-000073BE0000}"/>
    <cellStyle name="Note 4 7 2 2 2 11" xfId="48768" xr:uid="{00000000-0005-0000-0000-000074BE0000}"/>
    <cellStyle name="Note 4 7 2 2 2 2" xfId="48769" xr:uid="{00000000-0005-0000-0000-000075BE0000}"/>
    <cellStyle name="Note 4 7 2 2 2 3" xfId="48770" xr:uid="{00000000-0005-0000-0000-000076BE0000}"/>
    <cellStyle name="Note 4 7 2 2 2 4" xfId="48771" xr:uid="{00000000-0005-0000-0000-000077BE0000}"/>
    <cellStyle name="Note 4 7 2 2 2 5" xfId="48772" xr:uid="{00000000-0005-0000-0000-000078BE0000}"/>
    <cellStyle name="Note 4 7 2 2 2 6" xfId="48773" xr:uid="{00000000-0005-0000-0000-000079BE0000}"/>
    <cellStyle name="Note 4 7 2 2 2 7" xfId="48774" xr:uid="{00000000-0005-0000-0000-00007ABE0000}"/>
    <cellStyle name="Note 4 7 2 2 2 8" xfId="48775" xr:uid="{00000000-0005-0000-0000-00007BBE0000}"/>
    <cellStyle name="Note 4 7 2 2 2 9" xfId="48776" xr:uid="{00000000-0005-0000-0000-00007CBE0000}"/>
    <cellStyle name="Note 4 7 2 2 3" xfId="48777" xr:uid="{00000000-0005-0000-0000-00007DBE0000}"/>
    <cellStyle name="Note 4 7 2 2 4" xfId="48778" xr:uid="{00000000-0005-0000-0000-00007EBE0000}"/>
    <cellStyle name="Note 4 7 2 2 5" xfId="48779" xr:uid="{00000000-0005-0000-0000-00007FBE0000}"/>
    <cellStyle name="Note 4 7 2 2 6" xfId="48780" xr:uid="{00000000-0005-0000-0000-000080BE0000}"/>
    <cellStyle name="Note 4 7 2 2 7" xfId="48781" xr:uid="{00000000-0005-0000-0000-000081BE0000}"/>
    <cellStyle name="Note 4 7 2 2 8" xfId="48782" xr:uid="{00000000-0005-0000-0000-000082BE0000}"/>
    <cellStyle name="Note 4 7 2 2 9" xfId="48783" xr:uid="{00000000-0005-0000-0000-000083BE0000}"/>
    <cellStyle name="Note 4 7 2 3" xfId="48784" xr:uid="{00000000-0005-0000-0000-000084BE0000}"/>
    <cellStyle name="Note 4 7 2 3 10" xfId="48785" xr:uid="{00000000-0005-0000-0000-000085BE0000}"/>
    <cellStyle name="Note 4 7 2 3 11" xfId="48786" xr:uid="{00000000-0005-0000-0000-000086BE0000}"/>
    <cellStyle name="Note 4 7 2 3 2" xfId="48787" xr:uid="{00000000-0005-0000-0000-000087BE0000}"/>
    <cellStyle name="Note 4 7 2 3 3" xfId="48788" xr:uid="{00000000-0005-0000-0000-000088BE0000}"/>
    <cellStyle name="Note 4 7 2 3 4" xfId="48789" xr:uid="{00000000-0005-0000-0000-000089BE0000}"/>
    <cellStyle name="Note 4 7 2 3 5" xfId="48790" xr:uid="{00000000-0005-0000-0000-00008ABE0000}"/>
    <cellStyle name="Note 4 7 2 3 6" xfId="48791" xr:uid="{00000000-0005-0000-0000-00008BBE0000}"/>
    <cellStyle name="Note 4 7 2 3 7" xfId="48792" xr:uid="{00000000-0005-0000-0000-00008CBE0000}"/>
    <cellStyle name="Note 4 7 2 3 8" xfId="48793" xr:uid="{00000000-0005-0000-0000-00008DBE0000}"/>
    <cellStyle name="Note 4 7 2 3 9" xfId="48794" xr:uid="{00000000-0005-0000-0000-00008EBE0000}"/>
    <cellStyle name="Note 4 7 2 4" xfId="48795" xr:uid="{00000000-0005-0000-0000-00008FBE0000}"/>
    <cellStyle name="Note 4 7 2 5" xfId="48796" xr:uid="{00000000-0005-0000-0000-000090BE0000}"/>
    <cellStyle name="Note 4 7 2 6" xfId="48797" xr:uid="{00000000-0005-0000-0000-000091BE0000}"/>
    <cellStyle name="Note 4 7 2 7" xfId="48798" xr:uid="{00000000-0005-0000-0000-000092BE0000}"/>
    <cellStyle name="Note 4 7 2 8" xfId="48799" xr:uid="{00000000-0005-0000-0000-000093BE0000}"/>
    <cellStyle name="Note 4 7 2 9" xfId="48800" xr:uid="{00000000-0005-0000-0000-000094BE0000}"/>
    <cellStyle name="Note 4 7 3" xfId="48801" xr:uid="{00000000-0005-0000-0000-000095BE0000}"/>
    <cellStyle name="Note 4 7 3 10" xfId="48802" xr:uid="{00000000-0005-0000-0000-000096BE0000}"/>
    <cellStyle name="Note 4 7 3 11" xfId="48803" xr:uid="{00000000-0005-0000-0000-000097BE0000}"/>
    <cellStyle name="Note 4 7 3 2" xfId="48804" xr:uid="{00000000-0005-0000-0000-000098BE0000}"/>
    <cellStyle name="Note 4 7 3 2 10" xfId="48805" xr:uid="{00000000-0005-0000-0000-000099BE0000}"/>
    <cellStyle name="Note 4 7 3 2 11" xfId="48806" xr:uid="{00000000-0005-0000-0000-00009ABE0000}"/>
    <cellStyle name="Note 4 7 3 2 2" xfId="48807" xr:uid="{00000000-0005-0000-0000-00009BBE0000}"/>
    <cellStyle name="Note 4 7 3 2 3" xfId="48808" xr:uid="{00000000-0005-0000-0000-00009CBE0000}"/>
    <cellStyle name="Note 4 7 3 2 4" xfId="48809" xr:uid="{00000000-0005-0000-0000-00009DBE0000}"/>
    <cellStyle name="Note 4 7 3 2 5" xfId="48810" xr:uid="{00000000-0005-0000-0000-00009EBE0000}"/>
    <cellStyle name="Note 4 7 3 2 6" xfId="48811" xr:uid="{00000000-0005-0000-0000-00009FBE0000}"/>
    <cellStyle name="Note 4 7 3 2 7" xfId="48812" xr:uid="{00000000-0005-0000-0000-0000A0BE0000}"/>
    <cellStyle name="Note 4 7 3 2 8" xfId="48813" xr:uid="{00000000-0005-0000-0000-0000A1BE0000}"/>
    <cellStyle name="Note 4 7 3 2 9" xfId="48814" xr:uid="{00000000-0005-0000-0000-0000A2BE0000}"/>
    <cellStyle name="Note 4 7 3 3" xfId="48815" xr:uid="{00000000-0005-0000-0000-0000A3BE0000}"/>
    <cellStyle name="Note 4 7 3 4" xfId="48816" xr:uid="{00000000-0005-0000-0000-0000A4BE0000}"/>
    <cellStyle name="Note 4 7 3 5" xfId="48817" xr:uid="{00000000-0005-0000-0000-0000A5BE0000}"/>
    <cellStyle name="Note 4 7 3 6" xfId="48818" xr:uid="{00000000-0005-0000-0000-0000A6BE0000}"/>
    <cellStyle name="Note 4 7 3 7" xfId="48819" xr:uid="{00000000-0005-0000-0000-0000A7BE0000}"/>
    <cellStyle name="Note 4 7 3 8" xfId="48820" xr:uid="{00000000-0005-0000-0000-0000A8BE0000}"/>
    <cellStyle name="Note 4 7 3 9" xfId="48821" xr:uid="{00000000-0005-0000-0000-0000A9BE0000}"/>
    <cellStyle name="Note 4 7 4" xfId="48822" xr:uid="{00000000-0005-0000-0000-0000AABE0000}"/>
    <cellStyle name="Note 4 7 4 10" xfId="48823" xr:uid="{00000000-0005-0000-0000-0000ABBE0000}"/>
    <cellStyle name="Note 4 7 4 11" xfId="48824" xr:uid="{00000000-0005-0000-0000-0000ACBE0000}"/>
    <cellStyle name="Note 4 7 4 2" xfId="48825" xr:uid="{00000000-0005-0000-0000-0000ADBE0000}"/>
    <cellStyle name="Note 4 7 4 3" xfId="48826" xr:uid="{00000000-0005-0000-0000-0000AEBE0000}"/>
    <cellStyle name="Note 4 7 4 4" xfId="48827" xr:uid="{00000000-0005-0000-0000-0000AFBE0000}"/>
    <cellStyle name="Note 4 7 4 5" xfId="48828" xr:uid="{00000000-0005-0000-0000-0000B0BE0000}"/>
    <cellStyle name="Note 4 7 4 6" xfId="48829" xr:uid="{00000000-0005-0000-0000-0000B1BE0000}"/>
    <cellStyle name="Note 4 7 4 7" xfId="48830" xr:uid="{00000000-0005-0000-0000-0000B2BE0000}"/>
    <cellStyle name="Note 4 7 4 8" xfId="48831" xr:uid="{00000000-0005-0000-0000-0000B3BE0000}"/>
    <cellStyle name="Note 4 7 4 9" xfId="48832" xr:uid="{00000000-0005-0000-0000-0000B4BE0000}"/>
    <cellStyle name="Note 4 7 5" xfId="48833" xr:uid="{00000000-0005-0000-0000-0000B5BE0000}"/>
    <cellStyle name="Note 4 7 6" xfId="48834" xr:uid="{00000000-0005-0000-0000-0000B6BE0000}"/>
    <cellStyle name="Note 4 7 7" xfId="48835" xr:uid="{00000000-0005-0000-0000-0000B7BE0000}"/>
    <cellStyle name="Note 4 7 8" xfId="48836" xr:uid="{00000000-0005-0000-0000-0000B8BE0000}"/>
    <cellStyle name="Note 4 7 9" xfId="48837" xr:uid="{00000000-0005-0000-0000-0000B9BE0000}"/>
    <cellStyle name="Note 4 8" xfId="48838" xr:uid="{00000000-0005-0000-0000-0000BABE0000}"/>
    <cellStyle name="Note 4 8 10" xfId="48839" xr:uid="{00000000-0005-0000-0000-0000BBBE0000}"/>
    <cellStyle name="Note 4 8 11" xfId="48840" xr:uid="{00000000-0005-0000-0000-0000BCBE0000}"/>
    <cellStyle name="Note 4 8 12" xfId="48841" xr:uid="{00000000-0005-0000-0000-0000BDBE0000}"/>
    <cellStyle name="Note 4 8 13" xfId="48842" xr:uid="{00000000-0005-0000-0000-0000BEBE0000}"/>
    <cellStyle name="Note 4 8 2" xfId="48843" xr:uid="{00000000-0005-0000-0000-0000BFBE0000}"/>
    <cellStyle name="Note 4 8 2 10" xfId="48844" xr:uid="{00000000-0005-0000-0000-0000C0BE0000}"/>
    <cellStyle name="Note 4 8 2 11" xfId="48845" xr:uid="{00000000-0005-0000-0000-0000C1BE0000}"/>
    <cellStyle name="Note 4 8 2 12" xfId="48846" xr:uid="{00000000-0005-0000-0000-0000C2BE0000}"/>
    <cellStyle name="Note 4 8 2 2" xfId="48847" xr:uid="{00000000-0005-0000-0000-0000C3BE0000}"/>
    <cellStyle name="Note 4 8 2 2 10" xfId="48848" xr:uid="{00000000-0005-0000-0000-0000C4BE0000}"/>
    <cellStyle name="Note 4 8 2 2 11" xfId="48849" xr:uid="{00000000-0005-0000-0000-0000C5BE0000}"/>
    <cellStyle name="Note 4 8 2 2 2" xfId="48850" xr:uid="{00000000-0005-0000-0000-0000C6BE0000}"/>
    <cellStyle name="Note 4 8 2 2 2 10" xfId="48851" xr:uid="{00000000-0005-0000-0000-0000C7BE0000}"/>
    <cellStyle name="Note 4 8 2 2 2 11" xfId="48852" xr:uid="{00000000-0005-0000-0000-0000C8BE0000}"/>
    <cellStyle name="Note 4 8 2 2 2 2" xfId="48853" xr:uid="{00000000-0005-0000-0000-0000C9BE0000}"/>
    <cellStyle name="Note 4 8 2 2 2 3" xfId="48854" xr:uid="{00000000-0005-0000-0000-0000CABE0000}"/>
    <cellStyle name="Note 4 8 2 2 2 4" xfId="48855" xr:uid="{00000000-0005-0000-0000-0000CBBE0000}"/>
    <cellStyle name="Note 4 8 2 2 2 5" xfId="48856" xr:uid="{00000000-0005-0000-0000-0000CCBE0000}"/>
    <cellStyle name="Note 4 8 2 2 2 6" xfId="48857" xr:uid="{00000000-0005-0000-0000-0000CDBE0000}"/>
    <cellStyle name="Note 4 8 2 2 2 7" xfId="48858" xr:uid="{00000000-0005-0000-0000-0000CEBE0000}"/>
    <cellStyle name="Note 4 8 2 2 2 8" xfId="48859" xr:uid="{00000000-0005-0000-0000-0000CFBE0000}"/>
    <cellStyle name="Note 4 8 2 2 2 9" xfId="48860" xr:uid="{00000000-0005-0000-0000-0000D0BE0000}"/>
    <cellStyle name="Note 4 8 2 2 3" xfId="48861" xr:uid="{00000000-0005-0000-0000-0000D1BE0000}"/>
    <cellStyle name="Note 4 8 2 2 4" xfId="48862" xr:uid="{00000000-0005-0000-0000-0000D2BE0000}"/>
    <cellStyle name="Note 4 8 2 2 5" xfId="48863" xr:uid="{00000000-0005-0000-0000-0000D3BE0000}"/>
    <cellStyle name="Note 4 8 2 2 6" xfId="48864" xr:uid="{00000000-0005-0000-0000-0000D4BE0000}"/>
    <cellStyle name="Note 4 8 2 2 7" xfId="48865" xr:uid="{00000000-0005-0000-0000-0000D5BE0000}"/>
    <cellStyle name="Note 4 8 2 2 8" xfId="48866" xr:uid="{00000000-0005-0000-0000-0000D6BE0000}"/>
    <cellStyle name="Note 4 8 2 2 9" xfId="48867" xr:uid="{00000000-0005-0000-0000-0000D7BE0000}"/>
    <cellStyle name="Note 4 8 2 3" xfId="48868" xr:uid="{00000000-0005-0000-0000-0000D8BE0000}"/>
    <cellStyle name="Note 4 8 2 3 10" xfId="48869" xr:uid="{00000000-0005-0000-0000-0000D9BE0000}"/>
    <cellStyle name="Note 4 8 2 3 11" xfId="48870" xr:uid="{00000000-0005-0000-0000-0000DABE0000}"/>
    <cellStyle name="Note 4 8 2 3 2" xfId="48871" xr:uid="{00000000-0005-0000-0000-0000DBBE0000}"/>
    <cellStyle name="Note 4 8 2 3 3" xfId="48872" xr:uid="{00000000-0005-0000-0000-0000DCBE0000}"/>
    <cellStyle name="Note 4 8 2 3 4" xfId="48873" xr:uid="{00000000-0005-0000-0000-0000DDBE0000}"/>
    <cellStyle name="Note 4 8 2 3 5" xfId="48874" xr:uid="{00000000-0005-0000-0000-0000DEBE0000}"/>
    <cellStyle name="Note 4 8 2 3 6" xfId="48875" xr:uid="{00000000-0005-0000-0000-0000DFBE0000}"/>
    <cellStyle name="Note 4 8 2 3 7" xfId="48876" xr:uid="{00000000-0005-0000-0000-0000E0BE0000}"/>
    <cellStyle name="Note 4 8 2 3 8" xfId="48877" xr:uid="{00000000-0005-0000-0000-0000E1BE0000}"/>
    <cellStyle name="Note 4 8 2 3 9" xfId="48878" xr:uid="{00000000-0005-0000-0000-0000E2BE0000}"/>
    <cellStyle name="Note 4 8 2 4" xfId="48879" xr:uid="{00000000-0005-0000-0000-0000E3BE0000}"/>
    <cellStyle name="Note 4 8 2 5" xfId="48880" xr:uid="{00000000-0005-0000-0000-0000E4BE0000}"/>
    <cellStyle name="Note 4 8 2 6" xfId="48881" xr:uid="{00000000-0005-0000-0000-0000E5BE0000}"/>
    <cellStyle name="Note 4 8 2 7" xfId="48882" xr:uid="{00000000-0005-0000-0000-0000E6BE0000}"/>
    <cellStyle name="Note 4 8 2 8" xfId="48883" xr:uid="{00000000-0005-0000-0000-0000E7BE0000}"/>
    <cellStyle name="Note 4 8 2 9" xfId="48884" xr:uid="{00000000-0005-0000-0000-0000E8BE0000}"/>
    <cellStyle name="Note 4 8 3" xfId="48885" xr:uid="{00000000-0005-0000-0000-0000E9BE0000}"/>
    <cellStyle name="Note 4 8 3 10" xfId="48886" xr:uid="{00000000-0005-0000-0000-0000EABE0000}"/>
    <cellStyle name="Note 4 8 3 11" xfId="48887" xr:uid="{00000000-0005-0000-0000-0000EBBE0000}"/>
    <cellStyle name="Note 4 8 3 2" xfId="48888" xr:uid="{00000000-0005-0000-0000-0000ECBE0000}"/>
    <cellStyle name="Note 4 8 3 2 10" xfId="48889" xr:uid="{00000000-0005-0000-0000-0000EDBE0000}"/>
    <cellStyle name="Note 4 8 3 2 11" xfId="48890" xr:uid="{00000000-0005-0000-0000-0000EEBE0000}"/>
    <cellStyle name="Note 4 8 3 2 2" xfId="48891" xr:uid="{00000000-0005-0000-0000-0000EFBE0000}"/>
    <cellStyle name="Note 4 8 3 2 3" xfId="48892" xr:uid="{00000000-0005-0000-0000-0000F0BE0000}"/>
    <cellStyle name="Note 4 8 3 2 4" xfId="48893" xr:uid="{00000000-0005-0000-0000-0000F1BE0000}"/>
    <cellStyle name="Note 4 8 3 2 5" xfId="48894" xr:uid="{00000000-0005-0000-0000-0000F2BE0000}"/>
    <cellStyle name="Note 4 8 3 2 6" xfId="48895" xr:uid="{00000000-0005-0000-0000-0000F3BE0000}"/>
    <cellStyle name="Note 4 8 3 2 7" xfId="48896" xr:uid="{00000000-0005-0000-0000-0000F4BE0000}"/>
    <cellStyle name="Note 4 8 3 2 8" xfId="48897" xr:uid="{00000000-0005-0000-0000-0000F5BE0000}"/>
    <cellStyle name="Note 4 8 3 2 9" xfId="48898" xr:uid="{00000000-0005-0000-0000-0000F6BE0000}"/>
    <cellStyle name="Note 4 8 3 3" xfId="48899" xr:uid="{00000000-0005-0000-0000-0000F7BE0000}"/>
    <cellStyle name="Note 4 8 3 4" xfId="48900" xr:uid="{00000000-0005-0000-0000-0000F8BE0000}"/>
    <cellStyle name="Note 4 8 3 5" xfId="48901" xr:uid="{00000000-0005-0000-0000-0000F9BE0000}"/>
    <cellStyle name="Note 4 8 3 6" xfId="48902" xr:uid="{00000000-0005-0000-0000-0000FABE0000}"/>
    <cellStyle name="Note 4 8 3 7" xfId="48903" xr:uid="{00000000-0005-0000-0000-0000FBBE0000}"/>
    <cellStyle name="Note 4 8 3 8" xfId="48904" xr:uid="{00000000-0005-0000-0000-0000FCBE0000}"/>
    <cellStyle name="Note 4 8 3 9" xfId="48905" xr:uid="{00000000-0005-0000-0000-0000FDBE0000}"/>
    <cellStyle name="Note 4 8 4" xfId="48906" xr:uid="{00000000-0005-0000-0000-0000FEBE0000}"/>
    <cellStyle name="Note 4 8 4 10" xfId="48907" xr:uid="{00000000-0005-0000-0000-0000FFBE0000}"/>
    <cellStyle name="Note 4 8 4 11" xfId="48908" xr:uid="{00000000-0005-0000-0000-000000BF0000}"/>
    <cellStyle name="Note 4 8 4 2" xfId="48909" xr:uid="{00000000-0005-0000-0000-000001BF0000}"/>
    <cellStyle name="Note 4 8 4 3" xfId="48910" xr:uid="{00000000-0005-0000-0000-000002BF0000}"/>
    <cellStyle name="Note 4 8 4 4" xfId="48911" xr:uid="{00000000-0005-0000-0000-000003BF0000}"/>
    <cellStyle name="Note 4 8 4 5" xfId="48912" xr:uid="{00000000-0005-0000-0000-000004BF0000}"/>
    <cellStyle name="Note 4 8 4 6" xfId="48913" xr:uid="{00000000-0005-0000-0000-000005BF0000}"/>
    <cellStyle name="Note 4 8 4 7" xfId="48914" xr:uid="{00000000-0005-0000-0000-000006BF0000}"/>
    <cellStyle name="Note 4 8 4 8" xfId="48915" xr:uid="{00000000-0005-0000-0000-000007BF0000}"/>
    <cellStyle name="Note 4 8 4 9" xfId="48916" xr:uid="{00000000-0005-0000-0000-000008BF0000}"/>
    <cellStyle name="Note 4 8 5" xfId="48917" xr:uid="{00000000-0005-0000-0000-000009BF0000}"/>
    <cellStyle name="Note 4 8 6" xfId="48918" xr:uid="{00000000-0005-0000-0000-00000ABF0000}"/>
    <cellStyle name="Note 4 8 7" xfId="48919" xr:uid="{00000000-0005-0000-0000-00000BBF0000}"/>
    <cellStyle name="Note 4 8 8" xfId="48920" xr:uid="{00000000-0005-0000-0000-00000CBF0000}"/>
    <cellStyle name="Note 4 8 9" xfId="48921" xr:uid="{00000000-0005-0000-0000-00000DBF0000}"/>
    <cellStyle name="Note 4 9" xfId="48922" xr:uid="{00000000-0005-0000-0000-00000EBF0000}"/>
    <cellStyle name="Note 4 9 10" xfId="48923" xr:uid="{00000000-0005-0000-0000-00000FBF0000}"/>
    <cellStyle name="Note 4 9 11" xfId="48924" xr:uid="{00000000-0005-0000-0000-000010BF0000}"/>
    <cellStyle name="Note 4 9 12" xfId="48925" xr:uid="{00000000-0005-0000-0000-000011BF0000}"/>
    <cellStyle name="Note 4 9 2" xfId="48926" xr:uid="{00000000-0005-0000-0000-000012BF0000}"/>
    <cellStyle name="Note 4 9 2 10" xfId="48927" xr:uid="{00000000-0005-0000-0000-000013BF0000}"/>
    <cellStyle name="Note 4 9 2 11" xfId="48928" xr:uid="{00000000-0005-0000-0000-000014BF0000}"/>
    <cellStyle name="Note 4 9 2 2" xfId="48929" xr:uid="{00000000-0005-0000-0000-000015BF0000}"/>
    <cellStyle name="Note 4 9 2 2 10" xfId="48930" xr:uid="{00000000-0005-0000-0000-000016BF0000}"/>
    <cellStyle name="Note 4 9 2 2 11" xfId="48931" xr:uid="{00000000-0005-0000-0000-000017BF0000}"/>
    <cellStyle name="Note 4 9 2 2 2" xfId="48932" xr:uid="{00000000-0005-0000-0000-000018BF0000}"/>
    <cellStyle name="Note 4 9 2 2 3" xfId="48933" xr:uid="{00000000-0005-0000-0000-000019BF0000}"/>
    <cellStyle name="Note 4 9 2 2 4" xfId="48934" xr:uid="{00000000-0005-0000-0000-00001ABF0000}"/>
    <cellStyle name="Note 4 9 2 2 5" xfId="48935" xr:uid="{00000000-0005-0000-0000-00001BBF0000}"/>
    <cellStyle name="Note 4 9 2 2 6" xfId="48936" xr:uid="{00000000-0005-0000-0000-00001CBF0000}"/>
    <cellStyle name="Note 4 9 2 2 7" xfId="48937" xr:uid="{00000000-0005-0000-0000-00001DBF0000}"/>
    <cellStyle name="Note 4 9 2 2 8" xfId="48938" xr:uid="{00000000-0005-0000-0000-00001EBF0000}"/>
    <cellStyle name="Note 4 9 2 2 9" xfId="48939" xr:uid="{00000000-0005-0000-0000-00001FBF0000}"/>
    <cellStyle name="Note 4 9 2 3" xfId="48940" xr:uid="{00000000-0005-0000-0000-000020BF0000}"/>
    <cellStyle name="Note 4 9 2 4" xfId="48941" xr:uid="{00000000-0005-0000-0000-000021BF0000}"/>
    <cellStyle name="Note 4 9 2 5" xfId="48942" xr:uid="{00000000-0005-0000-0000-000022BF0000}"/>
    <cellStyle name="Note 4 9 2 6" xfId="48943" xr:uid="{00000000-0005-0000-0000-000023BF0000}"/>
    <cellStyle name="Note 4 9 2 7" xfId="48944" xr:uid="{00000000-0005-0000-0000-000024BF0000}"/>
    <cellStyle name="Note 4 9 2 8" xfId="48945" xr:uid="{00000000-0005-0000-0000-000025BF0000}"/>
    <cellStyle name="Note 4 9 2 9" xfId="48946" xr:uid="{00000000-0005-0000-0000-000026BF0000}"/>
    <cellStyle name="Note 4 9 3" xfId="48947" xr:uid="{00000000-0005-0000-0000-000027BF0000}"/>
    <cellStyle name="Note 4 9 3 10" xfId="48948" xr:uid="{00000000-0005-0000-0000-000028BF0000}"/>
    <cellStyle name="Note 4 9 3 11" xfId="48949" xr:uid="{00000000-0005-0000-0000-000029BF0000}"/>
    <cellStyle name="Note 4 9 3 2" xfId="48950" xr:uid="{00000000-0005-0000-0000-00002ABF0000}"/>
    <cellStyle name="Note 4 9 3 3" xfId="48951" xr:uid="{00000000-0005-0000-0000-00002BBF0000}"/>
    <cellStyle name="Note 4 9 3 4" xfId="48952" xr:uid="{00000000-0005-0000-0000-00002CBF0000}"/>
    <cellStyle name="Note 4 9 3 5" xfId="48953" xr:uid="{00000000-0005-0000-0000-00002DBF0000}"/>
    <cellStyle name="Note 4 9 3 6" xfId="48954" xr:uid="{00000000-0005-0000-0000-00002EBF0000}"/>
    <cellStyle name="Note 4 9 3 7" xfId="48955" xr:uid="{00000000-0005-0000-0000-00002FBF0000}"/>
    <cellStyle name="Note 4 9 3 8" xfId="48956" xr:uid="{00000000-0005-0000-0000-000030BF0000}"/>
    <cellStyle name="Note 4 9 3 9" xfId="48957" xr:uid="{00000000-0005-0000-0000-000031BF0000}"/>
    <cellStyle name="Note 4 9 4" xfId="48958" xr:uid="{00000000-0005-0000-0000-000032BF0000}"/>
    <cellStyle name="Note 4 9 5" xfId="48959" xr:uid="{00000000-0005-0000-0000-000033BF0000}"/>
    <cellStyle name="Note 4 9 6" xfId="48960" xr:uid="{00000000-0005-0000-0000-000034BF0000}"/>
    <cellStyle name="Note 4 9 7" xfId="48961" xr:uid="{00000000-0005-0000-0000-000035BF0000}"/>
    <cellStyle name="Note 4 9 8" xfId="48962" xr:uid="{00000000-0005-0000-0000-000036BF0000}"/>
    <cellStyle name="Note 4 9 9" xfId="48963" xr:uid="{00000000-0005-0000-0000-000037BF0000}"/>
    <cellStyle name="Note 5" xfId="48964" xr:uid="{00000000-0005-0000-0000-000038BF0000}"/>
    <cellStyle name="Note 5 10" xfId="48965" xr:uid="{00000000-0005-0000-0000-000039BF0000}"/>
    <cellStyle name="Note 5 11" xfId="48966" xr:uid="{00000000-0005-0000-0000-00003ABF0000}"/>
    <cellStyle name="Note 5 12" xfId="48967" xr:uid="{00000000-0005-0000-0000-00003BBF0000}"/>
    <cellStyle name="Note 5 13" xfId="48968" xr:uid="{00000000-0005-0000-0000-00003CBF0000}"/>
    <cellStyle name="Note 5 14" xfId="48969" xr:uid="{00000000-0005-0000-0000-00003DBF0000}"/>
    <cellStyle name="Note 5 2" xfId="48970" xr:uid="{00000000-0005-0000-0000-00003EBF0000}"/>
    <cellStyle name="Note 5 2 10" xfId="48971" xr:uid="{00000000-0005-0000-0000-00003FBF0000}"/>
    <cellStyle name="Note 5 2 11" xfId="48972" xr:uid="{00000000-0005-0000-0000-000040BF0000}"/>
    <cellStyle name="Note 5 2 12" xfId="48973" xr:uid="{00000000-0005-0000-0000-000041BF0000}"/>
    <cellStyle name="Note 5 2 13" xfId="48974" xr:uid="{00000000-0005-0000-0000-000042BF0000}"/>
    <cellStyle name="Note 5 2 2" xfId="48975" xr:uid="{00000000-0005-0000-0000-000043BF0000}"/>
    <cellStyle name="Note 5 2 2 10" xfId="48976" xr:uid="{00000000-0005-0000-0000-000044BF0000}"/>
    <cellStyle name="Note 5 2 2 11" xfId="48977" xr:uid="{00000000-0005-0000-0000-000045BF0000}"/>
    <cellStyle name="Note 5 2 2 12" xfId="48978" xr:uid="{00000000-0005-0000-0000-000046BF0000}"/>
    <cellStyle name="Note 5 2 2 2" xfId="48979" xr:uid="{00000000-0005-0000-0000-000047BF0000}"/>
    <cellStyle name="Note 5 2 2 2 10" xfId="48980" xr:uid="{00000000-0005-0000-0000-000048BF0000}"/>
    <cellStyle name="Note 5 2 2 2 11" xfId="48981" xr:uid="{00000000-0005-0000-0000-000049BF0000}"/>
    <cellStyle name="Note 5 2 2 2 2" xfId="48982" xr:uid="{00000000-0005-0000-0000-00004ABF0000}"/>
    <cellStyle name="Note 5 2 2 2 2 10" xfId="48983" xr:uid="{00000000-0005-0000-0000-00004BBF0000}"/>
    <cellStyle name="Note 5 2 2 2 2 11" xfId="48984" xr:uid="{00000000-0005-0000-0000-00004CBF0000}"/>
    <cellStyle name="Note 5 2 2 2 2 2" xfId="48985" xr:uid="{00000000-0005-0000-0000-00004DBF0000}"/>
    <cellStyle name="Note 5 2 2 2 2 3" xfId="48986" xr:uid="{00000000-0005-0000-0000-00004EBF0000}"/>
    <cellStyle name="Note 5 2 2 2 2 4" xfId="48987" xr:uid="{00000000-0005-0000-0000-00004FBF0000}"/>
    <cellStyle name="Note 5 2 2 2 2 5" xfId="48988" xr:uid="{00000000-0005-0000-0000-000050BF0000}"/>
    <cellStyle name="Note 5 2 2 2 2 6" xfId="48989" xr:uid="{00000000-0005-0000-0000-000051BF0000}"/>
    <cellStyle name="Note 5 2 2 2 2 7" xfId="48990" xr:uid="{00000000-0005-0000-0000-000052BF0000}"/>
    <cellStyle name="Note 5 2 2 2 2 8" xfId="48991" xr:uid="{00000000-0005-0000-0000-000053BF0000}"/>
    <cellStyle name="Note 5 2 2 2 2 9" xfId="48992" xr:uid="{00000000-0005-0000-0000-000054BF0000}"/>
    <cellStyle name="Note 5 2 2 2 3" xfId="48993" xr:uid="{00000000-0005-0000-0000-000055BF0000}"/>
    <cellStyle name="Note 5 2 2 2 4" xfId="48994" xr:uid="{00000000-0005-0000-0000-000056BF0000}"/>
    <cellStyle name="Note 5 2 2 2 5" xfId="48995" xr:uid="{00000000-0005-0000-0000-000057BF0000}"/>
    <cellStyle name="Note 5 2 2 2 6" xfId="48996" xr:uid="{00000000-0005-0000-0000-000058BF0000}"/>
    <cellStyle name="Note 5 2 2 2 7" xfId="48997" xr:uid="{00000000-0005-0000-0000-000059BF0000}"/>
    <cellStyle name="Note 5 2 2 2 8" xfId="48998" xr:uid="{00000000-0005-0000-0000-00005ABF0000}"/>
    <cellStyle name="Note 5 2 2 2 9" xfId="48999" xr:uid="{00000000-0005-0000-0000-00005BBF0000}"/>
    <cellStyle name="Note 5 2 2 3" xfId="49000" xr:uid="{00000000-0005-0000-0000-00005CBF0000}"/>
    <cellStyle name="Note 5 2 2 3 10" xfId="49001" xr:uid="{00000000-0005-0000-0000-00005DBF0000}"/>
    <cellStyle name="Note 5 2 2 3 11" xfId="49002" xr:uid="{00000000-0005-0000-0000-00005EBF0000}"/>
    <cellStyle name="Note 5 2 2 3 2" xfId="49003" xr:uid="{00000000-0005-0000-0000-00005FBF0000}"/>
    <cellStyle name="Note 5 2 2 3 3" xfId="49004" xr:uid="{00000000-0005-0000-0000-000060BF0000}"/>
    <cellStyle name="Note 5 2 2 3 4" xfId="49005" xr:uid="{00000000-0005-0000-0000-000061BF0000}"/>
    <cellStyle name="Note 5 2 2 3 5" xfId="49006" xr:uid="{00000000-0005-0000-0000-000062BF0000}"/>
    <cellStyle name="Note 5 2 2 3 6" xfId="49007" xr:uid="{00000000-0005-0000-0000-000063BF0000}"/>
    <cellStyle name="Note 5 2 2 3 7" xfId="49008" xr:uid="{00000000-0005-0000-0000-000064BF0000}"/>
    <cellStyle name="Note 5 2 2 3 8" xfId="49009" xr:uid="{00000000-0005-0000-0000-000065BF0000}"/>
    <cellStyle name="Note 5 2 2 3 9" xfId="49010" xr:uid="{00000000-0005-0000-0000-000066BF0000}"/>
    <cellStyle name="Note 5 2 2 4" xfId="49011" xr:uid="{00000000-0005-0000-0000-000067BF0000}"/>
    <cellStyle name="Note 5 2 2 5" xfId="49012" xr:uid="{00000000-0005-0000-0000-000068BF0000}"/>
    <cellStyle name="Note 5 2 2 6" xfId="49013" xr:uid="{00000000-0005-0000-0000-000069BF0000}"/>
    <cellStyle name="Note 5 2 2 7" xfId="49014" xr:uid="{00000000-0005-0000-0000-00006ABF0000}"/>
    <cellStyle name="Note 5 2 2 8" xfId="49015" xr:uid="{00000000-0005-0000-0000-00006BBF0000}"/>
    <cellStyle name="Note 5 2 2 9" xfId="49016" xr:uid="{00000000-0005-0000-0000-00006CBF0000}"/>
    <cellStyle name="Note 5 2 3" xfId="49017" xr:uid="{00000000-0005-0000-0000-00006DBF0000}"/>
    <cellStyle name="Note 5 2 3 10" xfId="49018" xr:uid="{00000000-0005-0000-0000-00006EBF0000}"/>
    <cellStyle name="Note 5 2 3 11" xfId="49019" xr:uid="{00000000-0005-0000-0000-00006FBF0000}"/>
    <cellStyle name="Note 5 2 3 2" xfId="49020" xr:uid="{00000000-0005-0000-0000-000070BF0000}"/>
    <cellStyle name="Note 5 2 3 2 10" xfId="49021" xr:uid="{00000000-0005-0000-0000-000071BF0000}"/>
    <cellStyle name="Note 5 2 3 2 11" xfId="49022" xr:uid="{00000000-0005-0000-0000-000072BF0000}"/>
    <cellStyle name="Note 5 2 3 2 2" xfId="49023" xr:uid="{00000000-0005-0000-0000-000073BF0000}"/>
    <cellStyle name="Note 5 2 3 2 3" xfId="49024" xr:uid="{00000000-0005-0000-0000-000074BF0000}"/>
    <cellStyle name="Note 5 2 3 2 4" xfId="49025" xr:uid="{00000000-0005-0000-0000-000075BF0000}"/>
    <cellStyle name="Note 5 2 3 2 5" xfId="49026" xr:uid="{00000000-0005-0000-0000-000076BF0000}"/>
    <cellStyle name="Note 5 2 3 2 6" xfId="49027" xr:uid="{00000000-0005-0000-0000-000077BF0000}"/>
    <cellStyle name="Note 5 2 3 2 7" xfId="49028" xr:uid="{00000000-0005-0000-0000-000078BF0000}"/>
    <cellStyle name="Note 5 2 3 2 8" xfId="49029" xr:uid="{00000000-0005-0000-0000-000079BF0000}"/>
    <cellStyle name="Note 5 2 3 2 9" xfId="49030" xr:uid="{00000000-0005-0000-0000-00007ABF0000}"/>
    <cellStyle name="Note 5 2 3 3" xfId="49031" xr:uid="{00000000-0005-0000-0000-00007BBF0000}"/>
    <cellStyle name="Note 5 2 3 4" xfId="49032" xr:uid="{00000000-0005-0000-0000-00007CBF0000}"/>
    <cellStyle name="Note 5 2 3 5" xfId="49033" xr:uid="{00000000-0005-0000-0000-00007DBF0000}"/>
    <cellStyle name="Note 5 2 3 6" xfId="49034" xr:uid="{00000000-0005-0000-0000-00007EBF0000}"/>
    <cellStyle name="Note 5 2 3 7" xfId="49035" xr:uid="{00000000-0005-0000-0000-00007FBF0000}"/>
    <cellStyle name="Note 5 2 3 8" xfId="49036" xr:uid="{00000000-0005-0000-0000-000080BF0000}"/>
    <cellStyle name="Note 5 2 3 9" xfId="49037" xr:uid="{00000000-0005-0000-0000-000081BF0000}"/>
    <cellStyle name="Note 5 2 4" xfId="49038" xr:uid="{00000000-0005-0000-0000-000082BF0000}"/>
    <cellStyle name="Note 5 2 4 10" xfId="49039" xr:uid="{00000000-0005-0000-0000-000083BF0000}"/>
    <cellStyle name="Note 5 2 4 11" xfId="49040" xr:uid="{00000000-0005-0000-0000-000084BF0000}"/>
    <cellStyle name="Note 5 2 4 2" xfId="49041" xr:uid="{00000000-0005-0000-0000-000085BF0000}"/>
    <cellStyle name="Note 5 2 4 3" xfId="49042" xr:uid="{00000000-0005-0000-0000-000086BF0000}"/>
    <cellStyle name="Note 5 2 4 4" xfId="49043" xr:uid="{00000000-0005-0000-0000-000087BF0000}"/>
    <cellStyle name="Note 5 2 4 5" xfId="49044" xr:uid="{00000000-0005-0000-0000-000088BF0000}"/>
    <cellStyle name="Note 5 2 4 6" xfId="49045" xr:uid="{00000000-0005-0000-0000-000089BF0000}"/>
    <cellStyle name="Note 5 2 4 7" xfId="49046" xr:uid="{00000000-0005-0000-0000-00008ABF0000}"/>
    <cellStyle name="Note 5 2 4 8" xfId="49047" xr:uid="{00000000-0005-0000-0000-00008BBF0000}"/>
    <cellStyle name="Note 5 2 4 9" xfId="49048" xr:uid="{00000000-0005-0000-0000-00008CBF0000}"/>
    <cellStyle name="Note 5 2 5" xfId="49049" xr:uid="{00000000-0005-0000-0000-00008DBF0000}"/>
    <cellStyle name="Note 5 2 6" xfId="49050" xr:uid="{00000000-0005-0000-0000-00008EBF0000}"/>
    <cellStyle name="Note 5 2 7" xfId="49051" xr:uid="{00000000-0005-0000-0000-00008FBF0000}"/>
    <cellStyle name="Note 5 2 8" xfId="49052" xr:uid="{00000000-0005-0000-0000-000090BF0000}"/>
    <cellStyle name="Note 5 2 9" xfId="49053" xr:uid="{00000000-0005-0000-0000-000091BF0000}"/>
    <cellStyle name="Note 5 3" xfId="49054" xr:uid="{00000000-0005-0000-0000-000092BF0000}"/>
    <cellStyle name="Note 5 3 10" xfId="49055" xr:uid="{00000000-0005-0000-0000-000093BF0000}"/>
    <cellStyle name="Note 5 3 11" xfId="49056" xr:uid="{00000000-0005-0000-0000-000094BF0000}"/>
    <cellStyle name="Note 5 3 12" xfId="49057" xr:uid="{00000000-0005-0000-0000-000095BF0000}"/>
    <cellStyle name="Note 5 3 2" xfId="49058" xr:uid="{00000000-0005-0000-0000-000096BF0000}"/>
    <cellStyle name="Note 5 3 2 10" xfId="49059" xr:uid="{00000000-0005-0000-0000-000097BF0000}"/>
    <cellStyle name="Note 5 3 2 11" xfId="49060" xr:uid="{00000000-0005-0000-0000-000098BF0000}"/>
    <cellStyle name="Note 5 3 2 2" xfId="49061" xr:uid="{00000000-0005-0000-0000-000099BF0000}"/>
    <cellStyle name="Note 5 3 2 2 10" xfId="49062" xr:uid="{00000000-0005-0000-0000-00009ABF0000}"/>
    <cellStyle name="Note 5 3 2 2 11" xfId="49063" xr:uid="{00000000-0005-0000-0000-00009BBF0000}"/>
    <cellStyle name="Note 5 3 2 2 2" xfId="49064" xr:uid="{00000000-0005-0000-0000-00009CBF0000}"/>
    <cellStyle name="Note 5 3 2 2 3" xfId="49065" xr:uid="{00000000-0005-0000-0000-00009DBF0000}"/>
    <cellStyle name="Note 5 3 2 2 4" xfId="49066" xr:uid="{00000000-0005-0000-0000-00009EBF0000}"/>
    <cellStyle name="Note 5 3 2 2 5" xfId="49067" xr:uid="{00000000-0005-0000-0000-00009FBF0000}"/>
    <cellStyle name="Note 5 3 2 2 6" xfId="49068" xr:uid="{00000000-0005-0000-0000-0000A0BF0000}"/>
    <cellStyle name="Note 5 3 2 2 7" xfId="49069" xr:uid="{00000000-0005-0000-0000-0000A1BF0000}"/>
    <cellStyle name="Note 5 3 2 2 8" xfId="49070" xr:uid="{00000000-0005-0000-0000-0000A2BF0000}"/>
    <cellStyle name="Note 5 3 2 2 9" xfId="49071" xr:uid="{00000000-0005-0000-0000-0000A3BF0000}"/>
    <cellStyle name="Note 5 3 2 3" xfId="49072" xr:uid="{00000000-0005-0000-0000-0000A4BF0000}"/>
    <cellStyle name="Note 5 3 2 4" xfId="49073" xr:uid="{00000000-0005-0000-0000-0000A5BF0000}"/>
    <cellStyle name="Note 5 3 2 5" xfId="49074" xr:uid="{00000000-0005-0000-0000-0000A6BF0000}"/>
    <cellStyle name="Note 5 3 2 6" xfId="49075" xr:uid="{00000000-0005-0000-0000-0000A7BF0000}"/>
    <cellStyle name="Note 5 3 2 7" xfId="49076" xr:uid="{00000000-0005-0000-0000-0000A8BF0000}"/>
    <cellStyle name="Note 5 3 2 8" xfId="49077" xr:uid="{00000000-0005-0000-0000-0000A9BF0000}"/>
    <cellStyle name="Note 5 3 2 9" xfId="49078" xr:uid="{00000000-0005-0000-0000-0000AABF0000}"/>
    <cellStyle name="Note 5 3 3" xfId="49079" xr:uid="{00000000-0005-0000-0000-0000ABBF0000}"/>
    <cellStyle name="Note 5 3 3 10" xfId="49080" xr:uid="{00000000-0005-0000-0000-0000ACBF0000}"/>
    <cellStyle name="Note 5 3 3 11" xfId="49081" xr:uid="{00000000-0005-0000-0000-0000ADBF0000}"/>
    <cellStyle name="Note 5 3 3 2" xfId="49082" xr:uid="{00000000-0005-0000-0000-0000AEBF0000}"/>
    <cellStyle name="Note 5 3 3 3" xfId="49083" xr:uid="{00000000-0005-0000-0000-0000AFBF0000}"/>
    <cellStyle name="Note 5 3 3 4" xfId="49084" xr:uid="{00000000-0005-0000-0000-0000B0BF0000}"/>
    <cellStyle name="Note 5 3 3 5" xfId="49085" xr:uid="{00000000-0005-0000-0000-0000B1BF0000}"/>
    <cellStyle name="Note 5 3 3 6" xfId="49086" xr:uid="{00000000-0005-0000-0000-0000B2BF0000}"/>
    <cellStyle name="Note 5 3 3 7" xfId="49087" xr:uid="{00000000-0005-0000-0000-0000B3BF0000}"/>
    <cellStyle name="Note 5 3 3 8" xfId="49088" xr:uid="{00000000-0005-0000-0000-0000B4BF0000}"/>
    <cellStyle name="Note 5 3 3 9" xfId="49089" xr:uid="{00000000-0005-0000-0000-0000B5BF0000}"/>
    <cellStyle name="Note 5 3 4" xfId="49090" xr:uid="{00000000-0005-0000-0000-0000B6BF0000}"/>
    <cellStyle name="Note 5 3 5" xfId="49091" xr:uid="{00000000-0005-0000-0000-0000B7BF0000}"/>
    <cellStyle name="Note 5 3 6" xfId="49092" xr:uid="{00000000-0005-0000-0000-0000B8BF0000}"/>
    <cellStyle name="Note 5 3 7" xfId="49093" xr:uid="{00000000-0005-0000-0000-0000B9BF0000}"/>
    <cellStyle name="Note 5 3 8" xfId="49094" xr:uid="{00000000-0005-0000-0000-0000BABF0000}"/>
    <cellStyle name="Note 5 3 9" xfId="49095" xr:uid="{00000000-0005-0000-0000-0000BBBF0000}"/>
    <cellStyle name="Note 5 4" xfId="49096" xr:uid="{00000000-0005-0000-0000-0000BCBF0000}"/>
    <cellStyle name="Note 5 4 10" xfId="49097" xr:uid="{00000000-0005-0000-0000-0000BDBF0000}"/>
    <cellStyle name="Note 5 4 11" xfId="49098" xr:uid="{00000000-0005-0000-0000-0000BEBF0000}"/>
    <cellStyle name="Note 5 4 2" xfId="49099" xr:uid="{00000000-0005-0000-0000-0000BFBF0000}"/>
    <cellStyle name="Note 5 4 2 10" xfId="49100" xr:uid="{00000000-0005-0000-0000-0000C0BF0000}"/>
    <cellStyle name="Note 5 4 2 11" xfId="49101" xr:uid="{00000000-0005-0000-0000-0000C1BF0000}"/>
    <cellStyle name="Note 5 4 2 2" xfId="49102" xr:uid="{00000000-0005-0000-0000-0000C2BF0000}"/>
    <cellStyle name="Note 5 4 2 3" xfId="49103" xr:uid="{00000000-0005-0000-0000-0000C3BF0000}"/>
    <cellStyle name="Note 5 4 2 4" xfId="49104" xr:uid="{00000000-0005-0000-0000-0000C4BF0000}"/>
    <cellStyle name="Note 5 4 2 5" xfId="49105" xr:uid="{00000000-0005-0000-0000-0000C5BF0000}"/>
    <cellStyle name="Note 5 4 2 6" xfId="49106" xr:uid="{00000000-0005-0000-0000-0000C6BF0000}"/>
    <cellStyle name="Note 5 4 2 7" xfId="49107" xr:uid="{00000000-0005-0000-0000-0000C7BF0000}"/>
    <cellStyle name="Note 5 4 2 8" xfId="49108" xr:uid="{00000000-0005-0000-0000-0000C8BF0000}"/>
    <cellStyle name="Note 5 4 2 9" xfId="49109" xr:uid="{00000000-0005-0000-0000-0000C9BF0000}"/>
    <cellStyle name="Note 5 4 3" xfId="49110" xr:uid="{00000000-0005-0000-0000-0000CABF0000}"/>
    <cellStyle name="Note 5 4 4" xfId="49111" xr:uid="{00000000-0005-0000-0000-0000CBBF0000}"/>
    <cellStyle name="Note 5 4 5" xfId="49112" xr:uid="{00000000-0005-0000-0000-0000CCBF0000}"/>
    <cellStyle name="Note 5 4 6" xfId="49113" xr:uid="{00000000-0005-0000-0000-0000CDBF0000}"/>
    <cellStyle name="Note 5 4 7" xfId="49114" xr:uid="{00000000-0005-0000-0000-0000CEBF0000}"/>
    <cellStyle name="Note 5 4 8" xfId="49115" xr:uid="{00000000-0005-0000-0000-0000CFBF0000}"/>
    <cellStyle name="Note 5 4 9" xfId="49116" xr:uid="{00000000-0005-0000-0000-0000D0BF0000}"/>
    <cellStyle name="Note 5 5" xfId="49117" xr:uid="{00000000-0005-0000-0000-0000D1BF0000}"/>
    <cellStyle name="Note 5 5 10" xfId="49118" xr:uid="{00000000-0005-0000-0000-0000D2BF0000}"/>
    <cellStyle name="Note 5 5 11" xfId="49119" xr:uid="{00000000-0005-0000-0000-0000D3BF0000}"/>
    <cellStyle name="Note 5 5 2" xfId="49120" xr:uid="{00000000-0005-0000-0000-0000D4BF0000}"/>
    <cellStyle name="Note 5 5 3" xfId="49121" xr:uid="{00000000-0005-0000-0000-0000D5BF0000}"/>
    <cellStyle name="Note 5 5 4" xfId="49122" xr:uid="{00000000-0005-0000-0000-0000D6BF0000}"/>
    <cellStyle name="Note 5 5 5" xfId="49123" xr:uid="{00000000-0005-0000-0000-0000D7BF0000}"/>
    <cellStyle name="Note 5 5 6" xfId="49124" xr:uid="{00000000-0005-0000-0000-0000D8BF0000}"/>
    <cellStyle name="Note 5 5 7" xfId="49125" xr:uid="{00000000-0005-0000-0000-0000D9BF0000}"/>
    <cellStyle name="Note 5 5 8" xfId="49126" xr:uid="{00000000-0005-0000-0000-0000DABF0000}"/>
    <cellStyle name="Note 5 5 9" xfId="49127" xr:uid="{00000000-0005-0000-0000-0000DBBF0000}"/>
    <cellStyle name="Note 5 6" xfId="49128" xr:uid="{00000000-0005-0000-0000-0000DCBF0000}"/>
    <cellStyle name="Note 5 7" xfId="49129" xr:uid="{00000000-0005-0000-0000-0000DDBF0000}"/>
    <cellStyle name="Note 5 8" xfId="49130" xr:uid="{00000000-0005-0000-0000-0000DEBF0000}"/>
    <cellStyle name="Note 5 9" xfId="49131" xr:uid="{00000000-0005-0000-0000-0000DFBF0000}"/>
    <cellStyle name="Note 6" xfId="49132" xr:uid="{00000000-0005-0000-0000-0000E0BF0000}"/>
    <cellStyle name="Note 6 10" xfId="49133" xr:uid="{00000000-0005-0000-0000-0000E1BF0000}"/>
    <cellStyle name="Note 6 11" xfId="49134" xr:uid="{00000000-0005-0000-0000-0000E2BF0000}"/>
    <cellStyle name="Note 6 12" xfId="49135" xr:uid="{00000000-0005-0000-0000-0000E3BF0000}"/>
    <cellStyle name="Note 6 13" xfId="49136" xr:uid="{00000000-0005-0000-0000-0000E4BF0000}"/>
    <cellStyle name="Note 6 2" xfId="49137" xr:uid="{00000000-0005-0000-0000-0000E5BF0000}"/>
    <cellStyle name="Note 6 2 10" xfId="49138" xr:uid="{00000000-0005-0000-0000-0000E6BF0000}"/>
    <cellStyle name="Note 6 2 11" xfId="49139" xr:uid="{00000000-0005-0000-0000-0000E7BF0000}"/>
    <cellStyle name="Note 6 2 12" xfId="49140" xr:uid="{00000000-0005-0000-0000-0000E8BF0000}"/>
    <cellStyle name="Note 6 2 2" xfId="49141" xr:uid="{00000000-0005-0000-0000-0000E9BF0000}"/>
    <cellStyle name="Note 6 2 2 10" xfId="49142" xr:uid="{00000000-0005-0000-0000-0000EABF0000}"/>
    <cellStyle name="Note 6 2 2 11" xfId="49143" xr:uid="{00000000-0005-0000-0000-0000EBBF0000}"/>
    <cellStyle name="Note 6 2 2 2" xfId="49144" xr:uid="{00000000-0005-0000-0000-0000ECBF0000}"/>
    <cellStyle name="Note 6 2 2 2 10" xfId="49145" xr:uid="{00000000-0005-0000-0000-0000EDBF0000}"/>
    <cellStyle name="Note 6 2 2 2 11" xfId="49146" xr:uid="{00000000-0005-0000-0000-0000EEBF0000}"/>
    <cellStyle name="Note 6 2 2 2 2" xfId="49147" xr:uid="{00000000-0005-0000-0000-0000EFBF0000}"/>
    <cellStyle name="Note 6 2 2 2 3" xfId="49148" xr:uid="{00000000-0005-0000-0000-0000F0BF0000}"/>
    <cellStyle name="Note 6 2 2 2 4" xfId="49149" xr:uid="{00000000-0005-0000-0000-0000F1BF0000}"/>
    <cellStyle name="Note 6 2 2 2 5" xfId="49150" xr:uid="{00000000-0005-0000-0000-0000F2BF0000}"/>
    <cellStyle name="Note 6 2 2 2 6" xfId="49151" xr:uid="{00000000-0005-0000-0000-0000F3BF0000}"/>
    <cellStyle name="Note 6 2 2 2 7" xfId="49152" xr:uid="{00000000-0005-0000-0000-0000F4BF0000}"/>
    <cellStyle name="Note 6 2 2 2 8" xfId="49153" xr:uid="{00000000-0005-0000-0000-0000F5BF0000}"/>
    <cellStyle name="Note 6 2 2 2 9" xfId="49154" xr:uid="{00000000-0005-0000-0000-0000F6BF0000}"/>
    <cellStyle name="Note 6 2 2 3" xfId="49155" xr:uid="{00000000-0005-0000-0000-0000F7BF0000}"/>
    <cellStyle name="Note 6 2 2 4" xfId="49156" xr:uid="{00000000-0005-0000-0000-0000F8BF0000}"/>
    <cellStyle name="Note 6 2 2 5" xfId="49157" xr:uid="{00000000-0005-0000-0000-0000F9BF0000}"/>
    <cellStyle name="Note 6 2 2 6" xfId="49158" xr:uid="{00000000-0005-0000-0000-0000FABF0000}"/>
    <cellStyle name="Note 6 2 2 7" xfId="49159" xr:uid="{00000000-0005-0000-0000-0000FBBF0000}"/>
    <cellStyle name="Note 6 2 2 8" xfId="49160" xr:uid="{00000000-0005-0000-0000-0000FCBF0000}"/>
    <cellStyle name="Note 6 2 2 9" xfId="49161" xr:uid="{00000000-0005-0000-0000-0000FDBF0000}"/>
    <cellStyle name="Note 6 2 3" xfId="49162" xr:uid="{00000000-0005-0000-0000-0000FEBF0000}"/>
    <cellStyle name="Note 6 2 3 10" xfId="49163" xr:uid="{00000000-0005-0000-0000-0000FFBF0000}"/>
    <cellStyle name="Note 6 2 3 11" xfId="49164" xr:uid="{00000000-0005-0000-0000-000000C00000}"/>
    <cellStyle name="Note 6 2 3 2" xfId="49165" xr:uid="{00000000-0005-0000-0000-000001C00000}"/>
    <cellStyle name="Note 6 2 3 3" xfId="49166" xr:uid="{00000000-0005-0000-0000-000002C00000}"/>
    <cellStyle name="Note 6 2 3 4" xfId="49167" xr:uid="{00000000-0005-0000-0000-000003C00000}"/>
    <cellStyle name="Note 6 2 3 5" xfId="49168" xr:uid="{00000000-0005-0000-0000-000004C00000}"/>
    <cellStyle name="Note 6 2 3 6" xfId="49169" xr:uid="{00000000-0005-0000-0000-000005C00000}"/>
    <cellStyle name="Note 6 2 3 7" xfId="49170" xr:uid="{00000000-0005-0000-0000-000006C00000}"/>
    <cellStyle name="Note 6 2 3 8" xfId="49171" xr:uid="{00000000-0005-0000-0000-000007C00000}"/>
    <cellStyle name="Note 6 2 3 9" xfId="49172" xr:uid="{00000000-0005-0000-0000-000008C00000}"/>
    <cellStyle name="Note 6 2 4" xfId="49173" xr:uid="{00000000-0005-0000-0000-000009C00000}"/>
    <cellStyle name="Note 6 2 5" xfId="49174" xr:uid="{00000000-0005-0000-0000-00000AC00000}"/>
    <cellStyle name="Note 6 2 6" xfId="49175" xr:uid="{00000000-0005-0000-0000-00000BC00000}"/>
    <cellStyle name="Note 6 2 7" xfId="49176" xr:uid="{00000000-0005-0000-0000-00000CC00000}"/>
    <cellStyle name="Note 6 2 8" xfId="49177" xr:uid="{00000000-0005-0000-0000-00000DC00000}"/>
    <cellStyle name="Note 6 2 9" xfId="49178" xr:uid="{00000000-0005-0000-0000-00000EC00000}"/>
    <cellStyle name="Note 6 3" xfId="49179" xr:uid="{00000000-0005-0000-0000-00000FC00000}"/>
    <cellStyle name="Note 6 3 10" xfId="49180" xr:uid="{00000000-0005-0000-0000-000010C00000}"/>
    <cellStyle name="Note 6 3 11" xfId="49181" xr:uid="{00000000-0005-0000-0000-000011C00000}"/>
    <cellStyle name="Note 6 3 2" xfId="49182" xr:uid="{00000000-0005-0000-0000-000012C00000}"/>
    <cellStyle name="Note 6 3 2 10" xfId="49183" xr:uid="{00000000-0005-0000-0000-000013C00000}"/>
    <cellStyle name="Note 6 3 2 11" xfId="49184" xr:uid="{00000000-0005-0000-0000-000014C00000}"/>
    <cellStyle name="Note 6 3 2 2" xfId="49185" xr:uid="{00000000-0005-0000-0000-000015C00000}"/>
    <cellStyle name="Note 6 3 2 3" xfId="49186" xr:uid="{00000000-0005-0000-0000-000016C00000}"/>
    <cellStyle name="Note 6 3 2 4" xfId="49187" xr:uid="{00000000-0005-0000-0000-000017C00000}"/>
    <cellStyle name="Note 6 3 2 5" xfId="49188" xr:uid="{00000000-0005-0000-0000-000018C00000}"/>
    <cellStyle name="Note 6 3 2 6" xfId="49189" xr:uid="{00000000-0005-0000-0000-000019C00000}"/>
    <cellStyle name="Note 6 3 2 7" xfId="49190" xr:uid="{00000000-0005-0000-0000-00001AC00000}"/>
    <cellStyle name="Note 6 3 2 8" xfId="49191" xr:uid="{00000000-0005-0000-0000-00001BC00000}"/>
    <cellStyle name="Note 6 3 2 9" xfId="49192" xr:uid="{00000000-0005-0000-0000-00001CC00000}"/>
    <cellStyle name="Note 6 3 3" xfId="49193" xr:uid="{00000000-0005-0000-0000-00001DC00000}"/>
    <cellStyle name="Note 6 3 4" xfId="49194" xr:uid="{00000000-0005-0000-0000-00001EC00000}"/>
    <cellStyle name="Note 6 3 5" xfId="49195" xr:uid="{00000000-0005-0000-0000-00001FC00000}"/>
    <cellStyle name="Note 6 3 6" xfId="49196" xr:uid="{00000000-0005-0000-0000-000020C00000}"/>
    <cellStyle name="Note 6 3 7" xfId="49197" xr:uid="{00000000-0005-0000-0000-000021C00000}"/>
    <cellStyle name="Note 6 3 8" xfId="49198" xr:uid="{00000000-0005-0000-0000-000022C00000}"/>
    <cellStyle name="Note 6 3 9" xfId="49199" xr:uid="{00000000-0005-0000-0000-000023C00000}"/>
    <cellStyle name="Note 6 4" xfId="49200" xr:uid="{00000000-0005-0000-0000-000024C00000}"/>
    <cellStyle name="Note 6 4 10" xfId="49201" xr:uid="{00000000-0005-0000-0000-000025C00000}"/>
    <cellStyle name="Note 6 4 11" xfId="49202" xr:uid="{00000000-0005-0000-0000-000026C00000}"/>
    <cellStyle name="Note 6 4 2" xfId="49203" xr:uid="{00000000-0005-0000-0000-000027C00000}"/>
    <cellStyle name="Note 6 4 3" xfId="49204" xr:uid="{00000000-0005-0000-0000-000028C00000}"/>
    <cellStyle name="Note 6 4 4" xfId="49205" xr:uid="{00000000-0005-0000-0000-000029C00000}"/>
    <cellStyle name="Note 6 4 5" xfId="49206" xr:uid="{00000000-0005-0000-0000-00002AC00000}"/>
    <cellStyle name="Note 6 4 6" xfId="49207" xr:uid="{00000000-0005-0000-0000-00002BC00000}"/>
    <cellStyle name="Note 6 4 7" xfId="49208" xr:uid="{00000000-0005-0000-0000-00002CC00000}"/>
    <cellStyle name="Note 6 4 8" xfId="49209" xr:uid="{00000000-0005-0000-0000-00002DC00000}"/>
    <cellStyle name="Note 6 4 9" xfId="49210" xr:uid="{00000000-0005-0000-0000-00002EC00000}"/>
    <cellStyle name="Note 6 5" xfId="49211" xr:uid="{00000000-0005-0000-0000-00002FC00000}"/>
    <cellStyle name="Note 6 6" xfId="49212" xr:uid="{00000000-0005-0000-0000-000030C00000}"/>
    <cellStyle name="Note 6 7" xfId="49213" xr:uid="{00000000-0005-0000-0000-000031C00000}"/>
    <cellStyle name="Note 6 8" xfId="49214" xr:uid="{00000000-0005-0000-0000-000032C00000}"/>
    <cellStyle name="Note 6 9" xfId="49215" xr:uid="{00000000-0005-0000-0000-000033C00000}"/>
    <cellStyle name="Note 7" xfId="49216" xr:uid="{00000000-0005-0000-0000-000034C00000}"/>
    <cellStyle name="Note 7 10" xfId="49217" xr:uid="{00000000-0005-0000-0000-000035C00000}"/>
    <cellStyle name="Note 7 11" xfId="49218" xr:uid="{00000000-0005-0000-0000-000036C00000}"/>
    <cellStyle name="Note 7 12" xfId="49219" xr:uid="{00000000-0005-0000-0000-000037C00000}"/>
    <cellStyle name="Note 7 13" xfId="49220" xr:uid="{00000000-0005-0000-0000-000038C00000}"/>
    <cellStyle name="Note 7 2" xfId="49221" xr:uid="{00000000-0005-0000-0000-000039C00000}"/>
    <cellStyle name="Note 7 2 10" xfId="49222" xr:uid="{00000000-0005-0000-0000-00003AC00000}"/>
    <cellStyle name="Note 7 2 11" xfId="49223" xr:uid="{00000000-0005-0000-0000-00003BC00000}"/>
    <cellStyle name="Note 7 2 12" xfId="49224" xr:uid="{00000000-0005-0000-0000-00003CC00000}"/>
    <cellStyle name="Note 7 2 2" xfId="49225" xr:uid="{00000000-0005-0000-0000-00003DC00000}"/>
    <cellStyle name="Note 7 2 2 10" xfId="49226" xr:uid="{00000000-0005-0000-0000-00003EC00000}"/>
    <cellStyle name="Note 7 2 2 11" xfId="49227" xr:uid="{00000000-0005-0000-0000-00003FC00000}"/>
    <cellStyle name="Note 7 2 2 2" xfId="49228" xr:uid="{00000000-0005-0000-0000-000040C00000}"/>
    <cellStyle name="Note 7 2 2 2 10" xfId="49229" xr:uid="{00000000-0005-0000-0000-000041C00000}"/>
    <cellStyle name="Note 7 2 2 2 11" xfId="49230" xr:uid="{00000000-0005-0000-0000-000042C00000}"/>
    <cellStyle name="Note 7 2 2 2 2" xfId="49231" xr:uid="{00000000-0005-0000-0000-000043C00000}"/>
    <cellStyle name="Note 7 2 2 2 3" xfId="49232" xr:uid="{00000000-0005-0000-0000-000044C00000}"/>
    <cellStyle name="Note 7 2 2 2 4" xfId="49233" xr:uid="{00000000-0005-0000-0000-000045C00000}"/>
    <cellStyle name="Note 7 2 2 2 5" xfId="49234" xr:uid="{00000000-0005-0000-0000-000046C00000}"/>
    <cellStyle name="Note 7 2 2 2 6" xfId="49235" xr:uid="{00000000-0005-0000-0000-000047C00000}"/>
    <cellStyle name="Note 7 2 2 2 7" xfId="49236" xr:uid="{00000000-0005-0000-0000-000048C00000}"/>
    <cellStyle name="Note 7 2 2 2 8" xfId="49237" xr:uid="{00000000-0005-0000-0000-000049C00000}"/>
    <cellStyle name="Note 7 2 2 2 9" xfId="49238" xr:uid="{00000000-0005-0000-0000-00004AC00000}"/>
    <cellStyle name="Note 7 2 2 3" xfId="49239" xr:uid="{00000000-0005-0000-0000-00004BC00000}"/>
    <cellStyle name="Note 7 2 2 4" xfId="49240" xr:uid="{00000000-0005-0000-0000-00004CC00000}"/>
    <cellStyle name="Note 7 2 2 5" xfId="49241" xr:uid="{00000000-0005-0000-0000-00004DC00000}"/>
    <cellStyle name="Note 7 2 2 6" xfId="49242" xr:uid="{00000000-0005-0000-0000-00004EC00000}"/>
    <cellStyle name="Note 7 2 2 7" xfId="49243" xr:uid="{00000000-0005-0000-0000-00004FC00000}"/>
    <cellStyle name="Note 7 2 2 8" xfId="49244" xr:uid="{00000000-0005-0000-0000-000050C00000}"/>
    <cellStyle name="Note 7 2 2 9" xfId="49245" xr:uid="{00000000-0005-0000-0000-000051C00000}"/>
    <cellStyle name="Note 7 2 3" xfId="49246" xr:uid="{00000000-0005-0000-0000-000052C00000}"/>
    <cellStyle name="Note 7 2 3 10" xfId="49247" xr:uid="{00000000-0005-0000-0000-000053C00000}"/>
    <cellStyle name="Note 7 2 3 11" xfId="49248" xr:uid="{00000000-0005-0000-0000-000054C00000}"/>
    <cellStyle name="Note 7 2 3 2" xfId="49249" xr:uid="{00000000-0005-0000-0000-000055C00000}"/>
    <cellStyle name="Note 7 2 3 3" xfId="49250" xr:uid="{00000000-0005-0000-0000-000056C00000}"/>
    <cellStyle name="Note 7 2 3 4" xfId="49251" xr:uid="{00000000-0005-0000-0000-000057C00000}"/>
    <cellStyle name="Note 7 2 3 5" xfId="49252" xr:uid="{00000000-0005-0000-0000-000058C00000}"/>
    <cellStyle name="Note 7 2 3 6" xfId="49253" xr:uid="{00000000-0005-0000-0000-000059C00000}"/>
    <cellStyle name="Note 7 2 3 7" xfId="49254" xr:uid="{00000000-0005-0000-0000-00005AC00000}"/>
    <cellStyle name="Note 7 2 3 8" xfId="49255" xr:uid="{00000000-0005-0000-0000-00005BC00000}"/>
    <cellStyle name="Note 7 2 3 9" xfId="49256" xr:uid="{00000000-0005-0000-0000-00005CC00000}"/>
    <cellStyle name="Note 7 2 4" xfId="49257" xr:uid="{00000000-0005-0000-0000-00005DC00000}"/>
    <cellStyle name="Note 7 2 5" xfId="49258" xr:uid="{00000000-0005-0000-0000-00005EC00000}"/>
    <cellStyle name="Note 7 2 6" xfId="49259" xr:uid="{00000000-0005-0000-0000-00005FC00000}"/>
    <cellStyle name="Note 7 2 7" xfId="49260" xr:uid="{00000000-0005-0000-0000-000060C00000}"/>
    <cellStyle name="Note 7 2 8" xfId="49261" xr:uid="{00000000-0005-0000-0000-000061C00000}"/>
    <cellStyle name="Note 7 2 9" xfId="49262" xr:uid="{00000000-0005-0000-0000-000062C00000}"/>
    <cellStyle name="Note 7 3" xfId="49263" xr:uid="{00000000-0005-0000-0000-000063C00000}"/>
    <cellStyle name="Note 7 3 10" xfId="49264" xr:uid="{00000000-0005-0000-0000-000064C00000}"/>
    <cellStyle name="Note 7 3 11" xfId="49265" xr:uid="{00000000-0005-0000-0000-000065C00000}"/>
    <cellStyle name="Note 7 3 2" xfId="49266" xr:uid="{00000000-0005-0000-0000-000066C00000}"/>
    <cellStyle name="Note 7 3 2 10" xfId="49267" xr:uid="{00000000-0005-0000-0000-000067C00000}"/>
    <cellStyle name="Note 7 3 2 11" xfId="49268" xr:uid="{00000000-0005-0000-0000-000068C00000}"/>
    <cellStyle name="Note 7 3 2 2" xfId="49269" xr:uid="{00000000-0005-0000-0000-000069C00000}"/>
    <cellStyle name="Note 7 3 2 3" xfId="49270" xr:uid="{00000000-0005-0000-0000-00006AC00000}"/>
    <cellStyle name="Note 7 3 2 4" xfId="49271" xr:uid="{00000000-0005-0000-0000-00006BC00000}"/>
    <cellStyle name="Note 7 3 2 5" xfId="49272" xr:uid="{00000000-0005-0000-0000-00006CC00000}"/>
    <cellStyle name="Note 7 3 2 6" xfId="49273" xr:uid="{00000000-0005-0000-0000-00006DC00000}"/>
    <cellStyle name="Note 7 3 2 7" xfId="49274" xr:uid="{00000000-0005-0000-0000-00006EC00000}"/>
    <cellStyle name="Note 7 3 2 8" xfId="49275" xr:uid="{00000000-0005-0000-0000-00006FC00000}"/>
    <cellStyle name="Note 7 3 2 9" xfId="49276" xr:uid="{00000000-0005-0000-0000-000070C00000}"/>
    <cellStyle name="Note 7 3 3" xfId="49277" xr:uid="{00000000-0005-0000-0000-000071C00000}"/>
    <cellStyle name="Note 7 3 4" xfId="49278" xr:uid="{00000000-0005-0000-0000-000072C00000}"/>
    <cellStyle name="Note 7 3 5" xfId="49279" xr:uid="{00000000-0005-0000-0000-000073C00000}"/>
    <cellStyle name="Note 7 3 6" xfId="49280" xr:uid="{00000000-0005-0000-0000-000074C00000}"/>
    <cellStyle name="Note 7 3 7" xfId="49281" xr:uid="{00000000-0005-0000-0000-000075C00000}"/>
    <cellStyle name="Note 7 3 8" xfId="49282" xr:uid="{00000000-0005-0000-0000-000076C00000}"/>
    <cellStyle name="Note 7 3 9" xfId="49283" xr:uid="{00000000-0005-0000-0000-000077C00000}"/>
    <cellStyle name="Note 7 4" xfId="49284" xr:uid="{00000000-0005-0000-0000-000078C00000}"/>
    <cellStyle name="Note 7 4 10" xfId="49285" xr:uid="{00000000-0005-0000-0000-000079C00000}"/>
    <cellStyle name="Note 7 4 11" xfId="49286" xr:uid="{00000000-0005-0000-0000-00007AC00000}"/>
    <cellStyle name="Note 7 4 2" xfId="49287" xr:uid="{00000000-0005-0000-0000-00007BC00000}"/>
    <cellStyle name="Note 7 4 3" xfId="49288" xr:uid="{00000000-0005-0000-0000-00007CC00000}"/>
    <cellStyle name="Note 7 4 4" xfId="49289" xr:uid="{00000000-0005-0000-0000-00007DC00000}"/>
    <cellStyle name="Note 7 4 5" xfId="49290" xr:uid="{00000000-0005-0000-0000-00007EC00000}"/>
    <cellStyle name="Note 7 4 6" xfId="49291" xr:uid="{00000000-0005-0000-0000-00007FC00000}"/>
    <cellStyle name="Note 7 4 7" xfId="49292" xr:uid="{00000000-0005-0000-0000-000080C00000}"/>
    <cellStyle name="Note 7 4 8" xfId="49293" xr:uid="{00000000-0005-0000-0000-000081C00000}"/>
    <cellStyle name="Note 7 4 9" xfId="49294" xr:uid="{00000000-0005-0000-0000-000082C00000}"/>
    <cellStyle name="Note 7 5" xfId="49295" xr:uid="{00000000-0005-0000-0000-000083C00000}"/>
    <cellStyle name="Note 7 6" xfId="49296" xr:uid="{00000000-0005-0000-0000-000084C00000}"/>
    <cellStyle name="Note 7 7" xfId="49297" xr:uid="{00000000-0005-0000-0000-000085C00000}"/>
    <cellStyle name="Note 7 8" xfId="49298" xr:uid="{00000000-0005-0000-0000-000086C00000}"/>
    <cellStyle name="Note 7 9" xfId="49299" xr:uid="{00000000-0005-0000-0000-000087C00000}"/>
    <cellStyle name="Note 8" xfId="49300" xr:uid="{00000000-0005-0000-0000-000088C00000}"/>
    <cellStyle name="Note 8 10" xfId="49301" xr:uid="{00000000-0005-0000-0000-000089C00000}"/>
    <cellStyle name="Note 8 11" xfId="49302" xr:uid="{00000000-0005-0000-0000-00008AC00000}"/>
    <cellStyle name="Note 8 12" xfId="49303" xr:uid="{00000000-0005-0000-0000-00008BC00000}"/>
    <cellStyle name="Note 8 13" xfId="49304" xr:uid="{00000000-0005-0000-0000-00008CC00000}"/>
    <cellStyle name="Note 8 2" xfId="49305" xr:uid="{00000000-0005-0000-0000-00008DC00000}"/>
    <cellStyle name="Note 8 2 10" xfId="49306" xr:uid="{00000000-0005-0000-0000-00008EC00000}"/>
    <cellStyle name="Note 8 2 11" xfId="49307" xr:uid="{00000000-0005-0000-0000-00008FC00000}"/>
    <cellStyle name="Note 8 2 12" xfId="49308" xr:uid="{00000000-0005-0000-0000-000090C00000}"/>
    <cellStyle name="Note 8 2 2" xfId="49309" xr:uid="{00000000-0005-0000-0000-000091C00000}"/>
    <cellStyle name="Note 8 2 2 10" xfId="49310" xr:uid="{00000000-0005-0000-0000-000092C00000}"/>
    <cellStyle name="Note 8 2 2 11" xfId="49311" xr:uid="{00000000-0005-0000-0000-000093C00000}"/>
    <cellStyle name="Note 8 2 2 2" xfId="49312" xr:uid="{00000000-0005-0000-0000-000094C00000}"/>
    <cellStyle name="Note 8 2 2 2 10" xfId="49313" xr:uid="{00000000-0005-0000-0000-000095C00000}"/>
    <cellStyle name="Note 8 2 2 2 11" xfId="49314" xr:uid="{00000000-0005-0000-0000-000096C00000}"/>
    <cellStyle name="Note 8 2 2 2 2" xfId="49315" xr:uid="{00000000-0005-0000-0000-000097C00000}"/>
    <cellStyle name="Note 8 2 2 2 3" xfId="49316" xr:uid="{00000000-0005-0000-0000-000098C00000}"/>
    <cellStyle name="Note 8 2 2 2 4" xfId="49317" xr:uid="{00000000-0005-0000-0000-000099C00000}"/>
    <cellStyle name="Note 8 2 2 2 5" xfId="49318" xr:uid="{00000000-0005-0000-0000-00009AC00000}"/>
    <cellStyle name="Note 8 2 2 2 6" xfId="49319" xr:uid="{00000000-0005-0000-0000-00009BC00000}"/>
    <cellStyle name="Note 8 2 2 2 7" xfId="49320" xr:uid="{00000000-0005-0000-0000-00009CC00000}"/>
    <cellStyle name="Note 8 2 2 2 8" xfId="49321" xr:uid="{00000000-0005-0000-0000-00009DC00000}"/>
    <cellStyle name="Note 8 2 2 2 9" xfId="49322" xr:uid="{00000000-0005-0000-0000-00009EC00000}"/>
    <cellStyle name="Note 8 2 2 3" xfId="49323" xr:uid="{00000000-0005-0000-0000-00009FC00000}"/>
    <cellStyle name="Note 8 2 2 4" xfId="49324" xr:uid="{00000000-0005-0000-0000-0000A0C00000}"/>
    <cellStyle name="Note 8 2 2 5" xfId="49325" xr:uid="{00000000-0005-0000-0000-0000A1C00000}"/>
    <cellStyle name="Note 8 2 2 6" xfId="49326" xr:uid="{00000000-0005-0000-0000-0000A2C00000}"/>
    <cellStyle name="Note 8 2 2 7" xfId="49327" xr:uid="{00000000-0005-0000-0000-0000A3C00000}"/>
    <cellStyle name="Note 8 2 2 8" xfId="49328" xr:uid="{00000000-0005-0000-0000-0000A4C00000}"/>
    <cellStyle name="Note 8 2 2 9" xfId="49329" xr:uid="{00000000-0005-0000-0000-0000A5C00000}"/>
    <cellStyle name="Note 8 2 3" xfId="49330" xr:uid="{00000000-0005-0000-0000-0000A6C00000}"/>
    <cellStyle name="Note 8 2 3 10" xfId="49331" xr:uid="{00000000-0005-0000-0000-0000A7C00000}"/>
    <cellStyle name="Note 8 2 3 11" xfId="49332" xr:uid="{00000000-0005-0000-0000-0000A8C00000}"/>
    <cellStyle name="Note 8 2 3 2" xfId="49333" xr:uid="{00000000-0005-0000-0000-0000A9C00000}"/>
    <cellStyle name="Note 8 2 3 3" xfId="49334" xr:uid="{00000000-0005-0000-0000-0000AAC00000}"/>
    <cellStyle name="Note 8 2 3 4" xfId="49335" xr:uid="{00000000-0005-0000-0000-0000ABC00000}"/>
    <cellStyle name="Note 8 2 3 5" xfId="49336" xr:uid="{00000000-0005-0000-0000-0000ACC00000}"/>
    <cellStyle name="Note 8 2 3 6" xfId="49337" xr:uid="{00000000-0005-0000-0000-0000ADC00000}"/>
    <cellStyle name="Note 8 2 3 7" xfId="49338" xr:uid="{00000000-0005-0000-0000-0000AEC00000}"/>
    <cellStyle name="Note 8 2 3 8" xfId="49339" xr:uid="{00000000-0005-0000-0000-0000AFC00000}"/>
    <cellStyle name="Note 8 2 3 9" xfId="49340" xr:uid="{00000000-0005-0000-0000-0000B0C00000}"/>
    <cellStyle name="Note 8 2 4" xfId="49341" xr:uid="{00000000-0005-0000-0000-0000B1C00000}"/>
    <cellStyle name="Note 8 2 5" xfId="49342" xr:uid="{00000000-0005-0000-0000-0000B2C00000}"/>
    <cellStyle name="Note 8 2 6" xfId="49343" xr:uid="{00000000-0005-0000-0000-0000B3C00000}"/>
    <cellStyle name="Note 8 2 7" xfId="49344" xr:uid="{00000000-0005-0000-0000-0000B4C00000}"/>
    <cellStyle name="Note 8 2 8" xfId="49345" xr:uid="{00000000-0005-0000-0000-0000B5C00000}"/>
    <cellStyle name="Note 8 2 9" xfId="49346" xr:uid="{00000000-0005-0000-0000-0000B6C00000}"/>
    <cellStyle name="Note 8 3" xfId="49347" xr:uid="{00000000-0005-0000-0000-0000B7C00000}"/>
    <cellStyle name="Note 8 3 10" xfId="49348" xr:uid="{00000000-0005-0000-0000-0000B8C00000}"/>
    <cellStyle name="Note 8 3 11" xfId="49349" xr:uid="{00000000-0005-0000-0000-0000B9C00000}"/>
    <cellStyle name="Note 8 3 2" xfId="49350" xr:uid="{00000000-0005-0000-0000-0000BAC00000}"/>
    <cellStyle name="Note 8 3 2 10" xfId="49351" xr:uid="{00000000-0005-0000-0000-0000BBC00000}"/>
    <cellStyle name="Note 8 3 2 11" xfId="49352" xr:uid="{00000000-0005-0000-0000-0000BCC00000}"/>
    <cellStyle name="Note 8 3 2 2" xfId="49353" xr:uid="{00000000-0005-0000-0000-0000BDC00000}"/>
    <cellStyle name="Note 8 3 2 3" xfId="49354" xr:uid="{00000000-0005-0000-0000-0000BEC00000}"/>
    <cellStyle name="Note 8 3 2 4" xfId="49355" xr:uid="{00000000-0005-0000-0000-0000BFC00000}"/>
    <cellStyle name="Note 8 3 2 5" xfId="49356" xr:uid="{00000000-0005-0000-0000-0000C0C00000}"/>
    <cellStyle name="Note 8 3 2 6" xfId="49357" xr:uid="{00000000-0005-0000-0000-0000C1C00000}"/>
    <cellStyle name="Note 8 3 2 7" xfId="49358" xr:uid="{00000000-0005-0000-0000-0000C2C00000}"/>
    <cellStyle name="Note 8 3 2 8" xfId="49359" xr:uid="{00000000-0005-0000-0000-0000C3C00000}"/>
    <cellStyle name="Note 8 3 2 9" xfId="49360" xr:uid="{00000000-0005-0000-0000-0000C4C00000}"/>
    <cellStyle name="Note 8 3 3" xfId="49361" xr:uid="{00000000-0005-0000-0000-0000C5C00000}"/>
    <cellStyle name="Note 8 3 4" xfId="49362" xr:uid="{00000000-0005-0000-0000-0000C6C00000}"/>
    <cellStyle name="Note 8 3 5" xfId="49363" xr:uid="{00000000-0005-0000-0000-0000C7C00000}"/>
    <cellStyle name="Note 8 3 6" xfId="49364" xr:uid="{00000000-0005-0000-0000-0000C8C00000}"/>
    <cellStyle name="Note 8 3 7" xfId="49365" xr:uid="{00000000-0005-0000-0000-0000C9C00000}"/>
    <cellStyle name="Note 8 3 8" xfId="49366" xr:uid="{00000000-0005-0000-0000-0000CAC00000}"/>
    <cellStyle name="Note 8 3 9" xfId="49367" xr:uid="{00000000-0005-0000-0000-0000CBC00000}"/>
    <cellStyle name="Note 8 4" xfId="49368" xr:uid="{00000000-0005-0000-0000-0000CCC00000}"/>
    <cellStyle name="Note 8 4 10" xfId="49369" xr:uid="{00000000-0005-0000-0000-0000CDC00000}"/>
    <cellStyle name="Note 8 4 11" xfId="49370" xr:uid="{00000000-0005-0000-0000-0000CEC00000}"/>
    <cellStyle name="Note 8 4 2" xfId="49371" xr:uid="{00000000-0005-0000-0000-0000CFC00000}"/>
    <cellStyle name="Note 8 4 3" xfId="49372" xr:uid="{00000000-0005-0000-0000-0000D0C00000}"/>
    <cellStyle name="Note 8 4 4" xfId="49373" xr:uid="{00000000-0005-0000-0000-0000D1C00000}"/>
    <cellStyle name="Note 8 4 5" xfId="49374" xr:uid="{00000000-0005-0000-0000-0000D2C00000}"/>
    <cellStyle name="Note 8 4 6" xfId="49375" xr:uid="{00000000-0005-0000-0000-0000D3C00000}"/>
    <cellStyle name="Note 8 4 7" xfId="49376" xr:uid="{00000000-0005-0000-0000-0000D4C00000}"/>
    <cellStyle name="Note 8 4 8" xfId="49377" xr:uid="{00000000-0005-0000-0000-0000D5C00000}"/>
    <cellStyle name="Note 8 4 9" xfId="49378" xr:uid="{00000000-0005-0000-0000-0000D6C00000}"/>
    <cellStyle name="Note 8 5" xfId="49379" xr:uid="{00000000-0005-0000-0000-0000D7C00000}"/>
    <cellStyle name="Note 8 6" xfId="49380" xr:uid="{00000000-0005-0000-0000-0000D8C00000}"/>
    <cellStyle name="Note 8 7" xfId="49381" xr:uid="{00000000-0005-0000-0000-0000D9C00000}"/>
    <cellStyle name="Note 8 8" xfId="49382" xr:uid="{00000000-0005-0000-0000-0000DAC00000}"/>
    <cellStyle name="Note 8 9" xfId="49383" xr:uid="{00000000-0005-0000-0000-0000DBC00000}"/>
    <cellStyle name="Note 9" xfId="49384" xr:uid="{00000000-0005-0000-0000-0000DCC00000}"/>
    <cellStyle name="Note 9 10" xfId="49385" xr:uid="{00000000-0005-0000-0000-0000DDC00000}"/>
    <cellStyle name="Note 9 11" xfId="49386" xr:uid="{00000000-0005-0000-0000-0000DEC00000}"/>
    <cellStyle name="Note 9 12" xfId="49387" xr:uid="{00000000-0005-0000-0000-0000DFC00000}"/>
    <cellStyle name="Note 9 13" xfId="49388" xr:uid="{00000000-0005-0000-0000-0000E0C00000}"/>
    <cellStyle name="Note 9 2" xfId="49389" xr:uid="{00000000-0005-0000-0000-0000E1C00000}"/>
    <cellStyle name="Note 9 2 10" xfId="49390" xr:uid="{00000000-0005-0000-0000-0000E2C00000}"/>
    <cellStyle name="Note 9 2 11" xfId="49391" xr:uid="{00000000-0005-0000-0000-0000E3C00000}"/>
    <cellStyle name="Note 9 2 12" xfId="49392" xr:uid="{00000000-0005-0000-0000-0000E4C00000}"/>
    <cellStyle name="Note 9 2 2" xfId="49393" xr:uid="{00000000-0005-0000-0000-0000E5C00000}"/>
    <cellStyle name="Note 9 2 2 10" xfId="49394" xr:uid="{00000000-0005-0000-0000-0000E6C00000}"/>
    <cellStyle name="Note 9 2 2 11" xfId="49395" xr:uid="{00000000-0005-0000-0000-0000E7C00000}"/>
    <cellStyle name="Note 9 2 2 2" xfId="49396" xr:uid="{00000000-0005-0000-0000-0000E8C00000}"/>
    <cellStyle name="Note 9 2 2 2 10" xfId="49397" xr:uid="{00000000-0005-0000-0000-0000E9C00000}"/>
    <cellStyle name="Note 9 2 2 2 11" xfId="49398" xr:uid="{00000000-0005-0000-0000-0000EAC00000}"/>
    <cellStyle name="Note 9 2 2 2 2" xfId="49399" xr:uid="{00000000-0005-0000-0000-0000EBC00000}"/>
    <cellStyle name="Note 9 2 2 2 3" xfId="49400" xr:uid="{00000000-0005-0000-0000-0000ECC00000}"/>
    <cellStyle name="Note 9 2 2 2 4" xfId="49401" xr:uid="{00000000-0005-0000-0000-0000EDC00000}"/>
    <cellStyle name="Note 9 2 2 2 5" xfId="49402" xr:uid="{00000000-0005-0000-0000-0000EEC00000}"/>
    <cellStyle name="Note 9 2 2 2 6" xfId="49403" xr:uid="{00000000-0005-0000-0000-0000EFC00000}"/>
    <cellStyle name="Note 9 2 2 2 7" xfId="49404" xr:uid="{00000000-0005-0000-0000-0000F0C00000}"/>
    <cellStyle name="Note 9 2 2 2 8" xfId="49405" xr:uid="{00000000-0005-0000-0000-0000F1C00000}"/>
    <cellStyle name="Note 9 2 2 2 9" xfId="49406" xr:uid="{00000000-0005-0000-0000-0000F2C00000}"/>
    <cellStyle name="Note 9 2 2 3" xfId="49407" xr:uid="{00000000-0005-0000-0000-0000F3C00000}"/>
    <cellStyle name="Note 9 2 2 4" xfId="49408" xr:uid="{00000000-0005-0000-0000-0000F4C00000}"/>
    <cellStyle name="Note 9 2 2 5" xfId="49409" xr:uid="{00000000-0005-0000-0000-0000F5C00000}"/>
    <cellStyle name="Note 9 2 2 6" xfId="49410" xr:uid="{00000000-0005-0000-0000-0000F6C00000}"/>
    <cellStyle name="Note 9 2 2 7" xfId="49411" xr:uid="{00000000-0005-0000-0000-0000F7C00000}"/>
    <cellStyle name="Note 9 2 2 8" xfId="49412" xr:uid="{00000000-0005-0000-0000-0000F8C00000}"/>
    <cellStyle name="Note 9 2 2 9" xfId="49413" xr:uid="{00000000-0005-0000-0000-0000F9C00000}"/>
    <cellStyle name="Note 9 2 3" xfId="49414" xr:uid="{00000000-0005-0000-0000-0000FAC00000}"/>
    <cellStyle name="Note 9 2 3 10" xfId="49415" xr:uid="{00000000-0005-0000-0000-0000FBC00000}"/>
    <cellStyle name="Note 9 2 3 11" xfId="49416" xr:uid="{00000000-0005-0000-0000-0000FCC00000}"/>
    <cellStyle name="Note 9 2 3 2" xfId="49417" xr:uid="{00000000-0005-0000-0000-0000FDC00000}"/>
    <cellStyle name="Note 9 2 3 3" xfId="49418" xr:uid="{00000000-0005-0000-0000-0000FEC00000}"/>
    <cellStyle name="Note 9 2 3 4" xfId="49419" xr:uid="{00000000-0005-0000-0000-0000FFC00000}"/>
    <cellStyle name="Note 9 2 3 5" xfId="49420" xr:uid="{00000000-0005-0000-0000-000000C10000}"/>
    <cellStyle name="Note 9 2 3 6" xfId="49421" xr:uid="{00000000-0005-0000-0000-000001C10000}"/>
    <cellStyle name="Note 9 2 3 7" xfId="49422" xr:uid="{00000000-0005-0000-0000-000002C10000}"/>
    <cellStyle name="Note 9 2 3 8" xfId="49423" xr:uid="{00000000-0005-0000-0000-000003C10000}"/>
    <cellStyle name="Note 9 2 3 9" xfId="49424" xr:uid="{00000000-0005-0000-0000-000004C10000}"/>
    <cellStyle name="Note 9 2 4" xfId="49425" xr:uid="{00000000-0005-0000-0000-000005C10000}"/>
    <cellStyle name="Note 9 2 5" xfId="49426" xr:uid="{00000000-0005-0000-0000-000006C10000}"/>
    <cellStyle name="Note 9 2 6" xfId="49427" xr:uid="{00000000-0005-0000-0000-000007C10000}"/>
    <cellStyle name="Note 9 2 7" xfId="49428" xr:uid="{00000000-0005-0000-0000-000008C10000}"/>
    <cellStyle name="Note 9 2 8" xfId="49429" xr:uid="{00000000-0005-0000-0000-000009C10000}"/>
    <cellStyle name="Note 9 2 9" xfId="49430" xr:uid="{00000000-0005-0000-0000-00000AC10000}"/>
    <cellStyle name="Note 9 3" xfId="49431" xr:uid="{00000000-0005-0000-0000-00000BC10000}"/>
    <cellStyle name="Note 9 3 10" xfId="49432" xr:uid="{00000000-0005-0000-0000-00000CC10000}"/>
    <cellStyle name="Note 9 3 11" xfId="49433" xr:uid="{00000000-0005-0000-0000-00000DC10000}"/>
    <cellStyle name="Note 9 3 2" xfId="49434" xr:uid="{00000000-0005-0000-0000-00000EC10000}"/>
    <cellStyle name="Note 9 3 2 10" xfId="49435" xr:uid="{00000000-0005-0000-0000-00000FC10000}"/>
    <cellStyle name="Note 9 3 2 11" xfId="49436" xr:uid="{00000000-0005-0000-0000-000010C10000}"/>
    <cellStyle name="Note 9 3 2 2" xfId="49437" xr:uid="{00000000-0005-0000-0000-000011C10000}"/>
    <cellStyle name="Note 9 3 2 3" xfId="49438" xr:uid="{00000000-0005-0000-0000-000012C10000}"/>
    <cellStyle name="Note 9 3 2 4" xfId="49439" xr:uid="{00000000-0005-0000-0000-000013C10000}"/>
    <cellStyle name="Note 9 3 2 5" xfId="49440" xr:uid="{00000000-0005-0000-0000-000014C10000}"/>
    <cellStyle name="Note 9 3 2 6" xfId="49441" xr:uid="{00000000-0005-0000-0000-000015C10000}"/>
    <cellStyle name="Note 9 3 2 7" xfId="49442" xr:uid="{00000000-0005-0000-0000-000016C10000}"/>
    <cellStyle name="Note 9 3 2 8" xfId="49443" xr:uid="{00000000-0005-0000-0000-000017C10000}"/>
    <cellStyle name="Note 9 3 2 9" xfId="49444" xr:uid="{00000000-0005-0000-0000-000018C10000}"/>
    <cellStyle name="Note 9 3 3" xfId="49445" xr:uid="{00000000-0005-0000-0000-000019C10000}"/>
    <cellStyle name="Note 9 3 4" xfId="49446" xr:uid="{00000000-0005-0000-0000-00001AC10000}"/>
    <cellStyle name="Note 9 3 5" xfId="49447" xr:uid="{00000000-0005-0000-0000-00001BC10000}"/>
    <cellStyle name="Note 9 3 6" xfId="49448" xr:uid="{00000000-0005-0000-0000-00001CC10000}"/>
    <cellStyle name="Note 9 3 7" xfId="49449" xr:uid="{00000000-0005-0000-0000-00001DC10000}"/>
    <cellStyle name="Note 9 3 8" xfId="49450" xr:uid="{00000000-0005-0000-0000-00001EC10000}"/>
    <cellStyle name="Note 9 3 9" xfId="49451" xr:uid="{00000000-0005-0000-0000-00001FC10000}"/>
    <cellStyle name="Note 9 4" xfId="49452" xr:uid="{00000000-0005-0000-0000-000020C10000}"/>
    <cellStyle name="Note 9 4 10" xfId="49453" xr:uid="{00000000-0005-0000-0000-000021C10000}"/>
    <cellStyle name="Note 9 4 11" xfId="49454" xr:uid="{00000000-0005-0000-0000-000022C10000}"/>
    <cellStyle name="Note 9 4 2" xfId="49455" xr:uid="{00000000-0005-0000-0000-000023C10000}"/>
    <cellStyle name="Note 9 4 3" xfId="49456" xr:uid="{00000000-0005-0000-0000-000024C10000}"/>
    <cellStyle name="Note 9 4 4" xfId="49457" xr:uid="{00000000-0005-0000-0000-000025C10000}"/>
    <cellStyle name="Note 9 4 5" xfId="49458" xr:uid="{00000000-0005-0000-0000-000026C10000}"/>
    <cellStyle name="Note 9 4 6" xfId="49459" xr:uid="{00000000-0005-0000-0000-000027C10000}"/>
    <cellStyle name="Note 9 4 7" xfId="49460" xr:uid="{00000000-0005-0000-0000-000028C10000}"/>
    <cellStyle name="Note 9 4 8" xfId="49461" xr:uid="{00000000-0005-0000-0000-000029C10000}"/>
    <cellStyle name="Note 9 4 9" xfId="49462" xr:uid="{00000000-0005-0000-0000-00002AC10000}"/>
    <cellStyle name="Note 9 5" xfId="49463" xr:uid="{00000000-0005-0000-0000-00002BC10000}"/>
    <cellStyle name="Note 9 6" xfId="49464" xr:uid="{00000000-0005-0000-0000-00002CC10000}"/>
    <cellStyle name="Note 9 7" xfId="49465" xr:uid="{00000000-0005-0000-0000-00002DC10000}"/>
    <cellStyle name="Note 9 8" xfId="49466" xr:uid="{00000000-0005-0000-0000-00002EC10000}"/>
    <cellStyle name="Note 9 9" xfId="49467" xr:uid="{00000000-0005-0000-0000-00002FC10000}"/>
    <cellStyle name="Number." xfId="49468" xr:uid="{00000000-0005-0000-0000-000030C10000}"/>
    <cellStyle name="Number. 2" xfId="49469" xr:uid="{00000000-0005-0000-0000-000031C10000}"/>
    <cellStyle name="Output" xfId="13" builtinId="21" hidden="1" customBuiltin="1"/>
    <cellStyle name="Output" xfId="75" builtinId="21" customBuiltin="1"/>
    <cellStyle name="Output 10" xfId="49470" xr:uid="{00000000-0005-0000-0000-000034C10000}"/>
    <cellStyle name="Output 10 10" xfId="49471" xr:uid="{00000000-0005-0000-0000-000035C10000}"/>
    <cellStyle name="Output 10 11" xfId="49472" xr:uid="{00000000-0005-0000-0000-000036C10000}"/>
    <cellStyle name="Output 10 12" xfId="49473" xr:uid="{00000000-0005-0000-0000-000037C10000}"/>
    <cellStyle name="Output 10 13" xfId="49474" xr:uid="{00000000-0005-0000-0000-000038C10000}"/>
    <cellStyle name="Output 10 2" xfId="49475" xr:uid="{00000000-0005-0000-0000-000039C10000}"/>
    <cellStyle name="Output 10 2 10" xfId="49476" xr:uid="{00000000-0005-0000-0000-00003AC10000}"/>
    <cellStyle name="Output 10 2 11" xfId="49477" xr:uid="{00000000-0005-0000-0000-00003BC10000}"/>
    <cellStyle name="Output 10 2 12" xfId="49478" xr:uid="{00000000-0005-0000-0000-00003CC10000}"/>
    <cellStyle name="Output 10 2 2" xfId="49479" xr:uid="{00000000-0005-0000-0000-00003DC10000}"/>
    <cellStyle name="Output 10 2 2 10" xfId="49480" xr:uid="{00000000-0005-0000-0000-00003EC10000}"/>
    <cellStyle name="Output 10 2 2 11" xfId="49481" xr:uid="{00000000-0005-0000-0000-00003FC10000}"/>
    <cellStyle name="Output 10 2 2 2" xfId="49482" xr:uid="{00000000-0005-0000-0000-000040C10000}"/>
    <cellStyle name="Output 10 2 2 2 10" xfId="49483" xr:uid="{00000000-0005-0000-0000-000041C10000}"/>
    <cellStyle name="Output 10 2 2 2 11" xfId="49484" xr:uid="{00000000-0005-0000-0000-000042C10000}"/>
    <cellStyle name="Output 10 2 2 2 2" xfId="49485" xr:uid="{00000000-0005-0000-0000-000043C10000}"/>
    <cellStyle name="Output 10 2 2 2 3" xfId="49486" xr:uid="{00000000-0005-0000-0000-000044C10000}"/>
    <cellStyle name="Output 10 2 2 2 4" xfId="49487" xr:uid="{00000000-0005-0000-0000-000045C10000}"/>
    <cellStyle name="Output 10 2 2 2 5" xfId="49488" xr:uid="{00000000-0005-0000-0000-000046C10000}"/>
    <cellStyle name="Output 10 2 2 2 6" xfId="49489" xr:uid="{00000000-0005-0000-0000-000047C10000}"/>
    <cellStyle name="Output 10 2 2 2 7" xfId="49490" xr:uid="{00000000-0005-0000-0000-000048C10000}"/>
    <cellStyle name="Output 10 2 2 2 8" xfId="49491" xr:uid="{00000000-0005-0000-0000-000049C10000}"/>
    <cellStyle name="Output 10 2 2 2 9" xfId="49492" xr:uid="{00000000-0005-0000-0000-00004AC10000}"/>
    <cellStyle name="Output 10 2 2 3" xfId="49493" xr:uid="{00000000-0005-0000-0000-00004BC10000}"/>
    <cellStyle name="Output 10 2 2 4" xfId="49494" xr:uid="{00000000-0005-0000-0000-00004CC10000}"/>
    <cellStyle name="Output 10 2 2 5" xfId="49495" xr:uid="{00000000-0005-0000-0000-00004DC10000}"/>
    <cellStyle name="Output 10 2 2 6" xfId="49496" xr:uid="{00000000-0005-0000-0000-00004EC10000}"/>
    <cellStyle name="Output 10 2 2 7" xfId="49497" xr:uid="{00000000-0005-0000-0000-00004FC10000}"/>
    <cellStyle name="Output 10 2 2 8" xfId="49498" xr:uid="{00000000-0005-0000-0000-000050C10000}"/>
    <cellStyle name="Output 10 2 2 9" xfId="49499" xr:uid="{00000000-0005-0000-0000-000051C10000}"/>
    <cellStyle name="Output 10 2 3" xfId="49500" xr:uid="{00000000-0005-0000-0000-000052C10000}"/>
    <cellStyle name="Output 10 2 3 10" xfId="49501" xr:uid="{00000000-0005-0000-0000-000053C10000}"/>
    <cellStyle name="Output 10 2 3 11" xfId="49502" xr:uid="{00000000-0005-0000-0000-000054C10000}"/>
    <cellStyle name="Output 10 2 3 2" xfId="49503" xr:uid="{00000000-0005-0000-0000-000055C10000}"/>
    <cellStyle name="Output 10 2 3 3" xfId="49504" xr:uid="{00000000-0005-0000-0000-000056C10000}"/>
    <cellStyle name="Output 10 2 3 4" xfId="49505" xr:uid="{00000000-0005-0000-0000-000057C10000}"/>
    <cellStyle name="Output 10 2 3 5" xfId="49506" xr:uid="{00000000-0005-0000-0000-000058C10000}"/>
    <cellStyle name="Output 10 2 3 6" xfId="49507" xr:uid="{00000000-0005-0000-0000-000059C10000}"/>
    <cellStyle name="Output 10 2 3 7" xfId="49508" xr:uid="{00000000-0005-0000-0000-00005AC10000}"/>
    <cellStyle name="Output 10 2 3 8" xfId="49509" xr:uid="{00000000-0005-0000-0000-00005BC10000}"/>
    <cellStyle name="Output 10 2 3 9" xfId="49510" xr:uid="{00000000-0005-0000-0000-00005CC10000}"/>
    <cellStyle name="Output 10 2 4" xfId="49511" xr:uid="{00000000-0005-0000-0000-00005DC10000}"/>
    <cellStyle name="Output 10 2 5" xfId="49512" xr:uid="{00000000-0005-0000-0000-00005EC10000}"/>
    <cellStyle name="Output 10 2 6" xfId="49513" xr:uid="{00000000-0005-0000-0000-00005FC10000}"/>
    <cellStyle name="Output 10 2 7" xfId="49514" xr:uid="{00000000-0005-0000-0000-000060C10000}"/>
    <cellStyle name="Output 10 2 8" xfId="49515" xr:uid="{00000000-0005-0000-0000-000061C10000}"/>
    <cellStyle name="Output 10 2 9" xfId="49516" xr:uid="{00000000-0005-0000-0000-000062C10000}"/>
    <cellStyle name="Output 10 3" xfId="49517" xr:uid="{00000000-0005-0000-0000-000063C10000}"/>
    <cellStyle name="Output 10 3 10" xfId="49518" xr:uid="{00000000-0005-0000-0000-000064C10000}"/>
    <cellStyle name="Output 10 3 11" xfId="49519" xr:uid="{00000000-0005-0000-0000-000065C10000}"/>
    <cellStyle name="Output 10 3 2" xfId="49520" xr:uid="{00000000-0005-0000-0000-000066C10000}"/>
    <cellStyle name="Output 10 3 2 10" xfId="49521" xr:uid="{00000000-0005-0000-0000-000067C10000}"/>
    <cellStyle name="Output 10 3 2 11" xfId="49522" xr:uid="{00000000-0005-0000-0000-000068C10000}"/>
    <cellStyle name="Output 10 3 2 2" xfId="49523" xr:uid="{00000000-0005-0000-0000-000069C10000}"/>
    <cellStyle name="Output 10 3 2 3" xfId="49524" xr:uid="{00000000-0005-0000-0000-00006AC10000}"/>
    <cellStyle name="Output 10 3 2 4" xfId="49525" xr:uid="{00000000-0005-0000-0000-00006BC10000}"/>
    <cellStyle name="Output 10 3 2 5" xfId="49526" xr:uid="{00000000-0005-0000-0000-00006CC10000}"/>
    <cellStyle name="Output 10 3 2 6" xfId="49527" xr:uid="{00000000-0005-0000-0000-00006DC10000}"/>
    <cellStyle name="Output 10 3 2 7" xfId="49528" xr:uid="{00000000-0005-0000-0000-00006EC10000}"/>
    <cellStyle name="Output 10 3 2 8" xfId="49529" xr:uid="{00000000-0005-0000-0000-00006FC10000}"/>
    <cellStyle name="Output 10 3 2 9" xfId="49530" xr:uid="{00000000-0005-0000-0000-000070C10000}"/>
    <cellStyle name="Output 10 3 3" xfId="49531" xr:uid="{00000000-0005-0000-0000-000071C10000}"/>
    <cellStyle name="Output 10 3 4" xfId="49532" xr:uid="{00000000-0005-0000-0000-000072C10000}"/>
    <cellStyle name="Output 10 3 5" xfId="49533" xr:uid="{00000000-0005-0000-0000-000073C10000}"/>
    <cellStyle name="Output 10 3 6" xfId="49534" xr:uid="{00000000-0005-0000-0000-000074C10000}"/>
    <cellStyle name="Output 10 3 7" xfId="49535" xr:uid="{00000000-0005-0000-0000-000075C10000}"/>
    <cellStyle name="Output 10 3 8" xfId="49536" xr:uid="{00000000-0005-0000-0000-000076C10000}"/>
    <cellStyle name="Output 10 3 9" xfId="49537" xr:uid="{00000000-0005-0000-0000-000077C10000}"/>
    <cellStyle name="Output 10 4" xfId="49538" xr:uid="{00000000-0005-0000-0000-000078C10000}"/>
    <cellStyle name="Output 10 4 10" xfId="49539" xr:uid="{00000000-0005-0000-0000-000079C10000}"/>
    <cellStyle name="Output 10 4 11" xfId="49540" xr:uid="{00000000-0005-0000-0000-00007AC10000}"/>
    <cellStyle name="Output 10 4 2" xfId="49541" xr:uid="{00000000-0005-0000-0000-00007BC10000}"/>
    <cellStyle name="Output 10 4 3" xfId="49542" xr:uid="{00000000-0005-0000-0000-00007CC10000}"/>
    <cellStyle name="Output 10 4 4" xfId="49543" xr:uid="{00000000-0005-0000-0000-00007DC10000}"/>
    <cellStyle name="Output 10 4 5" xfId="49544" xr:uid="{00000000-0005-0000-0000-00007EC10000}"/>
    <cellStyle name="Output 10 4 6" xfId="49545" xr:uid="{00000000-0005-0000-0000-00007FC10000}"/>
    <cellStyle name="Output 10 4 7" xfId="49546" xr:uid="{00000000-0005-0000-0000-000080C10000}"/>
    <cellStyle name="Output 10 4 8" xfId="49547" xr:uid="{00000000-0005-0000-0000-000081C10000}"/>
    <cellStyle name="Output 10 4 9" xfId="49548" xr:uid="{00000000-0005-0000-0000-000082C10000}"/>
    <cellStyle name="Output 10 5" xfId="49549" xr:uid="{00000000-0005-0000-0000-000083C10000}"/>
    <cellStyle name="Output 10 6" xfId="49550" xr:uid="{00000000-0005-0000-0000-000084C10000}"/>
    <cellStyle name="Output 10 7" xfId="49551" xr:uid="{00000000-0005-0000-0000-000085C10000}"/>
    <cellStyle name="Output 10 8" xfId="49552" xr:uid="{00000000-0005-0000-0000-000086C10000}"/>
    <cellStyle name="Output 10 9" xfId="49553" xr:uid="{00000000-0005-0000-0000-000087C10000}"/>
    <cellStyle name="Output 11" xfId="49554" xr:uid="{00000000-0005-0000-0000-000088C10000}"/>
    <cellStyle name="Output 11 10" xfId="49555" xr:uid="{00000000-0005-0000-0000-000089C10000}"/>
    <cellStyle name="Output 11 11" xfId="49556" xr:uid="{00000000-0005-0000-0000-00008AC10000}"/>
    <cellStyle name="Output 11 12" xfId="49557" xr:uid="{00000000-0005-0000-0000-00008BC10000}"/>
    <cellStyle name="Output 11 13" xfId="49558" xr:uid="{00000000-0005-0000-0000-00008CC10000}"/>
    <cellStyle name="Output 11 2" xfId="49559" xr:uid="{00000000-0005-0000-0000-00008DC10000}"/>
    <cellStyle name="Output 11 2 10" xfId="49560" xr:uid="{00000000-0005-0000-0000-00008EC10000}"/>
    <cellStyle name="Output 11 2 11" xfId="49561" xr:uid="{00000000-0005-0000-0000-00008FC10000}"/>
    <cellStyle name="Output 11 2 12" xfId="49562" xr:uid="{00000000-0005-0000-0000-000090C10000}"/>
    <cellStyle name="Output 11 2 2" xfId="49563" xr:uid="{00000000-0005-0000-0000-000091C10000}"/>
    <cellStyle name="Output 11 2 2 10" xfId="49564" xr:uid="{00000000-0005-0000-0000-000092C10000}"/>
    <cellStyle name="Output 11 2 2 11" xfId="49565" xr:uid="{00000000-0005-0000-0000-000093C10000}"/>
    <cellStyle name="Output 11 2 2 2" xfId="49566" xr:uid="{00000000-0005-0000-0000-000094C10000}"/>
    <cellStyle name="Output 11 2 2 2 10" xfId="49567" xr:uid="{00000000-0005-0000-0000-000095C10000}"/>
    <cellStyle name="Output 11 2 2 2 11" xfId="49568" xr:uid="{00000000-0005-0000-0000-000096C10000}"/>
    <cellStyle name="Output 11 2 2 2 2" xfId="49569" xr:uid="{00000000-0005-0000-0000-000097C10000}"/>
    <cellStyle name="Output 11 2 2 2 3" xfId="49570" xr:uid="{00000000-0005-0000-0000-000098C10000}"/>
    <cellStyle name="Output 11 2 2 2 4" xfId="49571" xr:uid="{00000000-0005-0000-0000-000099C10000}"/>
    <cellStyle name="Output 11 2 2 2 5" xfId="49572" xr:uid="{00000000-0005-0000-0000-00009AC10000}"/>
    <cellStyle name="Output 11 2 2 2 6" xfId="49573" xr:uid="{00000000-0005-0000-0000-00009BC10000}"/>
    <cellStyle name="Output 11 2 2 2 7" xfId="49574" xr:uid="{00000000-0005-0000-0000-00009CC10000}"/>
    <cellStyle name="Output 11 2 2 2 8" xfId="49575" xr:uid="{00000000-0005-0000-0000-00009DC10000}"/>
    <cellStyle name="Output 11 2 2 2 9" xfId="49576" xr:uid="{00000000-0005-0000-0000-00009EC10000}"/>
    <cellStyle name="Output 11 2 2 3" xfId="49577" xr:uid="{00000000-0005-0000-0000-00009FC10000}"/>
    <cellStyle name="Output 11 2 2 4" xfId="49578" xr:uid="{00000000-0005-0000-0000-0000A0C10000}"/>
    <cellStyle name="Output 11 2 2 5" xfId="49579" xr:uid="{00000000-0005-0000-0000-0000A1C10000}"/>
    <cellStyle name="Output 11 2 2 6" xfId="49580" xr:uid="{00000000-0005-0000-0000-0000A2C10000}"/>
    <cellStyle name="Output 11 2 2 7" xfId="49581" xr:uid="{00000000-0005-0000-0000-0000A3C10000}"/>
    <cellStyle name="Output 11 2 2 8" xfId="49582" xr:uid="{00000000-0005-0000-0000-0000A4C10000}"/>
    <cellStyle name="Output 11 2 2 9" xfId="49583" xr:uid="{00000000-0005-0000-0000-0000A5C10000}"/>
    <cellStyle name="Output 11 2 3" xfId="49584" xr:uid="{00000000-0005-0000-0000-0000A6C10000}"/>
    <cellStyle name="Output 11 2 3 10" xfId="49585" xr:uid="{00000000-0005-0000-0000-0000A7C10000}"/>
    <cellStyle name="Output 11 2 3 11" xfId="49586" xr:uid="{00000000-0005-0000-0000-0000A8C10000}"/>
    <cellStyle name="Output 11 2 3 2" xfId="49587" xr:uid="{00000000-0005-0000-0000-0000A9C10000}"/>
    <cellStyle name="Output 11 2 3 3" xfId="49588" xr:uid="{00000000-0005-0000-0000-0000AAC10000}"/>
    <cellStyle name="Output 11 2 3 4" xfId="49589" xr:uid="{00000000-0005-0000-0000-0000ABC10000}"/>
    <cellStyle name="Output 11 2 3 5" xfId="49590" xr:uid="{00000000-0005-0000-0000-0000ACC10000}"/>
    <cellStyle name="Output 11 2 3 6" xfId="49591" xr:uid="{00000000-0005-0000-0000-0000ADC10000}"/>
    <cellStyle name="Output 11 2 3 7" xfId="49592" xr:uid="{00000000-0005-0000-0000-0000AEC10000}"/>
    <cellStyle name="Output 11 2 3 8" xfId="49593" xr:uid="{00000000-0005-0000-0000-0000AFC10000}"/>
    <cellStyle name="Output 11 2 3 9" xfId="49594" xr:uid="{00000000-0005-0000-0000-0000B0C10000}"/>
    <cellStyle name="Output 11 2 4" xfId="49595" xr:uid="{00000000-0005-0000-0000-0000B1C10000}"/>
    <cellStyle name="Output 11 2 5" xfId="49596" xr:uid="{00000000-0005-0000-0000-0000B2C10000}"/>
    <cellStyle name="Output 11 2 6" xfId="49597" xr:uid="{00000000-0005-0000-0000-0000B3C10000}"/>
    <cellStyle name="Output 11 2 7" xfId="49598" xr:uid="{00000000-0005-0000-0000-0000B4C10000}"/>
    <cellStyle name="Output 11 2 8" xfId="49599" xr:uid="{00000000-0005-0000-0000-0000B5C10000}"/>
    <cellStyle name="Output 11 2 9" xfId="49600" xr:uid="{00000000-0005-0000-0000-0000B6C10000}"/>
    <cellStyle name="Output 11 3" xfId="49601" xr:uid="{00000000-0005-0000-0000-0000B7C10000}"/>
    <cellStyle name="Output 11 3 10" xfId="49602" xr:uid="{00000000-0005-0000-0000-0000B8C10000}"/>
    <cellStyle name="Output 11 3 11" xfId="49603" xr:uid="{00000000-0005-0000-0000-0000B9C10000}"/>
    <cellStyle name="Output 11 3 2" xfId="49604" xr:uid="{00000000-0005-0000-0000-0000BAC10000}"/>
    <cellStyle name="Output 11 3 2 10" xfId="49605" xr:uid="{00000000-0005-0000-0000-0000BBC10000}"/>
    <cellStyle name="Output 11 3 2 11" xfId="49606" xr:uid="{00000000-0005-0000-0000-0000BCC10000}"/>
    <cellStyle name="Output 11 3 2 2" xfId="49607" xr:uid="{00000000-0005-0000-0000-0000BDC10000}"/>
    <cellStyle name="Output 11 3 2 3" xfId="49608" xr:uid="{00000000-0005-0000-0000-0000BEC10000}"/>
    <cellStyle name="Output 11 3 2 4" xfId="49609" xr:uid="{00000000-0005-0000-0000-0000BFC10000}"/>
    <cellStyle name="Output 11 3 2 5" xfId="49610" xr:uid="{00000000-0005-0000-0000-0000C0C10000}"/>
    <cellStyle name="Output 11 3 2 6" xfId="49611" xr:uid="{00000000-0005-0000-0000-0000C1C10000}"/>
    <cellStyle name="Output 11 3 2 7" xfId="49612" xr:uid="{00000000-0005-0000-0000-0000C2C10000}"/>
    <cellStyle name="Output 11 3 2 8" xfId="49613" xr:uid="{00000000-0005-0000-0000-0000C3C10000}"/>
    <cellStyle name="Output 11 3 2 9" xfId="49614" xr:uid="{00000000-0005-0000-0000-0000C4C10000}"/>
    <cellStyle name="Output 11 3 3" xfId="49615" xr:uid="{00000000-0005-0000-0000-0000C5C10000}"/>
    <cellStyle name="Output 11 3 4" xfId="49616" xr:uid="{00000000-0005-0000-0000-0000C6C10000}"/>
    <cellStyle name="Output 11 3 5" xfId="49617" xr:uid="{00000000-0005-0000-0000-0000C7C10000}"/>
    <cellStyle name="Output 11 3 6" xfId="49618" xr:uid="{00000000-0005-0000-0000-0000C8C10000}"/>
    <cellStyle name="Output 11 3 7" xfId="49619" xr:uid="{00000000-0005-0000-0000-0000C9C10000}"/>
    <cellStyle name="Output 11 3 8" xfId="49620" xr:uid="{00000000-0005-0000-0000-0000CAC10000}"/>
    <cellStyle name="Output 11 3 9" xfId="49621" xr:uid="{00000000-0005-0000-0000-0000CBC10000}"/>
    <cellStyle name="Output 11 4" xfId="49622" xr:uid="{00000000-0005-0000-0000-0000CCC10000}"/>
    <cellStyle name="Output 11 4 10" xfId="49623" xr:uid="{00000000-0005-0000-0000-0000CDC10000}"/>
    <cellStyle name="Output 11 4 11" xfId="49624" xr:uid="{00000000-0005-0000-0000-0000CEC10000}"/>
    <cellStyle name="Output 11 4 2" xfId="49625" xr:uid="{00000000-0005-0000-0000-0000CFC10000}"/>
    <cellStyle name="Output 11 4 3" xfId="49626" xr:uid="{00000000-0005-0000-0000-0000D0C10000}"/>
    <cellStyle name="Output 11 4 4" xfId="49627" xr:uid="{00000000-0005-0000-0000-0000D1C10000}"/>
    <cellStyle name="Output 11 4 5" xfId="49628" xr:uid="{00000000-0005-0000-0000-0000D2C10000}"/>
    <cellStyle name="Output 11 4 6" xfId="49629" xr:uid="{00000000-0005-0000-0000-0000D3C10000}"/>
    <cellStyle name="Output 11 4 7" xfId="49630" xr:uid="{00000000-0005-0000-0000-0000D4C10000}"/>
    <cellStyle name="Output 11 4 8" xfId="49631" xr:uid="{00000000-0005-0000-0000-0000D5C10000}"/>
    <cellStyle name="Output 11 4 9" xfId="49632" xr:uid="{00000000-0005-0000-0000-0000D6C10000}"/>
    <cellStyle name="Output 11 5" xfId="49633" xr:uid="{00000000-0005-0000-0000-0000D7C10000}"/>
    <cellStyle name="Output 11 6" xfId="49634" xr:uid="{00000000-0005-0000-0000-0000D8C10000}"/>
    <cellStyle name="Output 11 7" xfId="49635" xr:uid="{00000000-0005-0000-0000-0000D9C10000}"/>
    <cellStyle name="Output 11 8" xfId="49636" xr:uid="{00000000-0005-0000-0000-0000DAC10000}"/>
    <cellStyle name="Output 11 9" xfId="49637" xr:uid="{00000000-0005-0000-0000-0000DBC10000}"/>
    <cellStyle name="Output 12" xfId="49638" xr:uid="{00000000-0005-0000-0000-0000DCC10000}"/>
    <cellStyle name="Output 12 10" xfId="49639" xr:uid="{00000000-0005-0000-0000-0000DDC10000}"/>
    <cellStyle name="Output 12 11" xfId="49640" xr:uid="{00000000-0005-0000-0000-0000DEC10000}"/>
    <cellStyle name="Output 12 12" xfId="49641" xr:uid="{00000000-0005-0000-0000-0000DFC10000}"/>
    <cellStyle name="Output 12 2" xfId="49642" xr:uid="{00000000-0005-0000-0000-0000E0C10000}"/>
    <cellStyle name="Output 12 2 10" xfId="49643" xr:uid="{00000000-0005-0000-0000-0000E1C10000}"/>
    <cellStyle name="Output 12 2 11" xfId="49644" xr:uid="{00000000-0005-0000-0000-0000E2C10000}"/>
    <cellStyle name="Output 12 2 2" xfId="49645" xr:uid="{00000000-0005-0000-0000-0000E3C10000}"/>
    <cellStyle name="Output 12 2 2 10" xfId="49646" xr:uid="{00000000-0005-0000-0000-0000E4C10000}"/>
    <cellStyle name="Output 12 2 2 11" xfId="49647" xr:uid="{00000000-0005-0000-0000-0000E5C10000}"/>
    <cellStyle name="Output 12 2 2 2" xfId="49648" xr:uid="{00000000-0005-0000-0000-0000E6C10000}"/>
    <cellStyle name="Output 12 2 2 3" xfId="49649" xr:uid="{00000000-0005-0000-0000-0000E7C10000}"/>
    <cellStyle name="Output 12 2 2 4" xfId="49650" xr:uid="{00000000-0005-0000-0000-0000E8C10000}"/>
    <cellStyle name="Output 12 2 2 5" xfId="49651" xr:uid="{00000000-0005-0000-0000-0000E9C10000}"/>
    <cellStyle name="Output 12 2 2 6" xfId="49652" xr:uid="{00000000-0005-0000-0000-0000EAC10000}"/>
    <cellStyle name="Output 12 2 2 7" xfId="49653" xr:uid="{00000000-0005-0000-0000-0000EBC10000}"/>
    <cellStyle name="Output 12 2 2 8" xfId="49654" xr:uid="{00000000-0005-0000-0000-0000ECC10000}"/>
    <cellStyle name="Output 12 2 2 9" xfId="49655" xr:uid="{00000000-0005-0000-0000-0000EDC10000}"/>
    <cellStyle name="Output 12 2 3" xfId="49656" xr:uid="{00000000-0005-0000-0000-0000EEC10000}"/>
    <cellStyle name="Output 12 2 4" xfId="49657" xr:uid="{00000000-0005-0000-0000-0000EFC10000}"/>
    <cellStyle name="Output 12 2 5" xfId="49658" xr:uid="{00000000-0005-0000-0000-0000F0C10000}"/>
    <cellStyle name="Output 12 2 6" xfId="49659" xr:uid="{00000000-0005-0000-0000-0000F1C10000}"/>
    <cellStyle name="Output 12 2 7" xfId="49660" xr:uid="{00000000-0005-0000-0000-0000F2C10000}"/>
    <cellStyle name="Output 12 2 8" xfId="49661" xr:uid="{00000000-0005-0000-0000-0000F3C10000}"/>
    <cellStyle name="Output 12 2 9" xfId="49662" xr:uid="{00000000-0005-0000-0000-0000F4C10000}"/>
    <cellStyle name="Output 12 3" xfId="49663" xr:uid="{00000000-0005-0000-0000-0000F5C10000}"/>
    <cellStyle name="Output 12 3 10" xfId="49664" xr:uid="{00000000-0005-0000-0000-0000F6C10000}"/>
    <cellStyle name="Output 12 3 11" xfId="49665" xr:uid="{00000000-0005-0000-0000-0000F7C10000}"/>
    <cellStyle name="Output 12 3 2" xfId="49666" xr:uid="{00000000-0005-0000-0000-0000F8C10000}"/>
    <cellStyle name="Output 12 3 3" xfId="49667" xr:uid="{00000000-0005-0000-0000-0000F9C10000}"/>
    <cellStyle name="Output 12 3 4" xfId="49668" xr:uid="{00000000-0005-0000-0000-0000FAC10000}"/>
    <cellStyle name="Output 12 3 5" xfId="49669" xr:uid="{00000000-0005-0000-0000-0000FBC10000}"/>
    <cellStyle name="Output 12 3 6" xfId="49670" xr:uid="{00000000-0005-0000-0000-0000FCC10000}"/>
    <cellStyle name="Output 12 3 7" xfId="49671" xr:uid="{00000000-0005-0000-0000-0000FDC10000}"/>
    <cellStyle name="Output 12 3 8" xfId="49672" xr:uid="{00000000-0005-0000-0000-0000FEC10000}"/>
    <cellStyle name="Output 12 3 9" xfId="49673" xr:uid="{00000000-0005-0000-0000-0000FFC10000}"/>
    <cellStyle name="Output 12 4" xfId="49674" xr:uid="{00000000-0005-0000-0000-000000C20000}"/>
    <cellStyle name="Output 12 5" xfId="49675" xr:uid="{00000000-0005-0000-0000-000001C20000}"/>
    <cellStyle name="Output 12 6" xfId="49676" xr:uid="{00000000-0005-0000-0000-000002C20000}"/>
    <cellStyle name="Output 12 7" xfId="49677" xr:uid="{00000000-0005-0000-0000-000003C20000}"/>
    <cellStyle name="Output 12 8" xfId="49678" xr:uid="{00000000-0005-0000-0000-000004C20000}"/>
    <cellStyle name="Output 12 9" xfId="49679" xr:uid="{00000000-0005-0000-0000-000005C20000}"/>
    <cellStyle name="Output 13" xfId="49680" xr:uid="{00000000-0005-0000-0000-000006C20000}"/>
    <cellStyle name="Output 13 10" xfId="49681" xr:uid="{00000000-0005-0000-0000-000007C20000}"/>
    <cellStyle name="Output 13 11" xfId="49682" xr:uid="{00000000-0005-0000-0000-000008C20000}"/>
    <cellStyle name="Output 13 12" xfId="49683" xr:uid="{00000000-0005-0000-0000-000009C20000}"/>
    <cellStyle name="Output 13 2" xfId="49684" xr:uid="{00000000-0005-0000-0000-00000AC20000}"/>
    <cellStyle name="Output 13 2 10" xfId="49685" xr:uid="{00000000-0005-0000-0000-00000BC20000}"/>
    <cellStyle name="Output 13 2 11" xfId="49686" xr:uid="{00000000-0005-0000-0000-00000CC20000}"/>
    <cellStyle name="Output 13 2 2" xfId="49687" xr:uid="{00000000-0005-0000-0000-00000DC20000}"/>
    <cellStyle name="Output 13 2 2 10" xfId="49688" xr:uid="{00000000-0005-0000-0000-00000EC20000}"/>
    <cellStyle name="Output 13 2 2 11" xfId="49689" xr:uid="{00000000-0005-0000-0000-00000FC20000}"/>
    <cellStyle name="Output 13 2 2 2" xfId="49690" xr:uid="{00000000-0005-0000-0000-000010C20000}"/>
    <cellStyle name="Output 13 2 2 3" xfId="49691" xr:uid="{00000000-0005-0000-0000-000011C20000}"/>
    <cellStyle name="Output 13 2 2 4" xfId="49692" xr:uid="{00000000-0005-0000-0000-000012C20000}"/>
    <cellStyle name="Output 13 2 2 5" xfId="49693" xr:uid="{00000000-0005-0000-0000-000013C20000}"/>
    <cellStyle name="Output 13 2 2 6" xfId="49694" xr:uid="{00000000-0005-0000-0000-000014C20000}"/>
    <cellStyle name="Output 13 2 2 7" xfId="49695" xr:uid="{00000000-0005-0000-0000-000015C20000}"/>
    <cellStyle name="Output 13 2 2 8" xfId="49696" xr:uid="{00000000-0005-0000-0000-000016C20000}"/>
    <cellStyle name="Output 13 2 2 9" xfId="49697" xr:uid="{00000000-0005-0000-0000-000017C20000}"/>
    <cellStyle name="Output 13 2 3" xfId="49698" xr:uid="{00000000-0005-0000-0000-000018C20000}"/>
    <cellStyle name="Output 13 2 4" xfId="49699" xr:uid="{00000000-0005-0000-0000-000019C20000}"/>
    <cellStyle name="Output 13 2 5" xfId="49700" xr:uid="{00000000-0005-0000-0000-00001AC20000}"/>
    <cellStyle name="Output 13 2 6" xfId="49701" xr:uid="{00000000-0005-0000-0000-00001BC20000}"/>
    <cellStyle name="Output 13 2 7" xfId="49702" xr:uid="{00000000-0005-0000-0000-00001CC20000}"/>
    <cellStyle name="Output 13 2 8" xfId="49703" xr:uid="{00000000-0005-0000-0000-00001DC20000}"/>
    <cellStyle name="Output 13 2 9" xfId="49704" xr:uid="{00000000-0005-0000-0000-00001EC20000}"/>
    <cellStyle name="Output 13 3" xfId="49705" xr:uid="{00000000-0005-0000-0000-00001FC20000}"/>
    <cellStyle name="Output 13 3 10" xfId="49706" xr:uid="{00000000-0005-0000-0000-000020C20000}"/>
    <cellStyle name="Output 13 3 11" xfId="49707" xr:uid="{00000000-0005-0000-0000-000021C20000}"/>
    <cellStyle name="Output 13 3 2" xfId="49708" xr:uid="{00000000-0005-0000-0000-000022C20000}"/>
    <cellStyle name="Output 13 3 3" xfId="49709" xr:uid="{00000000-0005-0000-0000-000023C20000}"/>
    <cellStyle name="Output 13 3 4" xfId="49710" xr:uid="{00000000-0005-0000-0000-000024C20000}"/>
    <cellStyle name="Output 13 3 5" xfId="49711" xr:uid="{00000000-0005-0000-0000-000025C20000}"/>
    <cellStyle name="Output 13 3 6" xfId="49712" xr:uid="{00000000-0005-0000-0000-000026C20000}"/>
    <cellStyle name="Output 13 3 7" xfId="49713" xr:uid="{00000000-0005-0000-0000-000027C20000}"/>
    <cellStyle name="Output 13 3 8" xfId="49714" xr:uid="{00000000-0005-0000-0000-000028C20000}"/>
    <cellStyle name="Output 13 3 9" xfId="49715" xr:uid="{00000000-0005-0000-0000-000029C20000}"/>
    <cellStyle name="Output 13 4" xfId="49716" xr:uid="{00000000-0005-0000-0000-00002AC20000}"/>
    <cellStyle name="Output 13 5" xfId="49717" xr:uid="{00000000-0005-0000-0000-00002BC20000}"/>
    <cellStyle name="Output 13 6" xfId="49718" xr:uid="{00000000-0005-0000-0000-00002CC20000}"/>
    <cellStyle name="Output 13 7" xfId="49719" xr:uid="{00000000-0005-0000-0000-00002DC20000}"/>
    <cellStyle name="Output 13 8" xfId="49720" xr:uid="{00000000-0005-0000-0000-00002EC20000}"/>
    <cellStyle name="Output 13 9" xfId="49721" xr:uid="{00000000-0005-0000-0000-00002FC20000}"/>
    <cellStyle name="Output 14" xfId="49722" xr:uid="{00000000-0005-0000-0000-000030C20000}"/>
    <cellStyle name="Output 14 10" xfId="49723" xr:uid="{00000000-0005-0000-0000-000031C20000}"/>
    <cellStyle name="Output 14 11" xfId="49724" xr:uid="{00000000-0005-0000-0000-000032C20000}"/>
    <cellStyle name="Output 14 2" xfId="49725" xr:uid="{00000000-0005-0000-0000-000033C20000}"/>
    <cellStyle name="Output 14 3" xfId="49726" xr:uid="{00000000-0005-0000-0000-000034C20000}"/>
    <cellStyle name="Output 14 4" xfId="49727" xr:uid="{00000000-0005-0000-0000-000035C20000}"/>
    <cellStyle name="Output 14 5" xfId="49728" xr:uid="{00000000-0005-0000-0000-000036C20000}"/>
    <cellStyle name="Output 14 6" xfId="49729" xr:uid="{00000000-0005-0000-0000-000037C20000}"/>
    <cellStyle name="Output 14 7" xfId="49730" xr:uid="{00000000-0005-0000-0000-000038C20000}"/>
    <cellStyle name="Output 14 8" xfId="49731" xr:uid="{00000000-0005-0000-0000-000039C20000}"/>
    <cellStyle name="Output 14 9" xfId="49732" xr:uid="{00000000-0005-0000-0000-00003AC20000}"/>
    <cellStyle name="Output 15" xfId="49733" xr:uid="{00000000-0005-0000-0000-00003BC20000}"/>
    <cellStyle name="Output 16" xfId="49734" xr:uid="{00000000-0005-0000-0000-00003CC20000}"/>
    <cellStyle name="Output 17" xfId="49735" xr:uid="{00000000-0005-0000-0000-00003DC20000}"/>
    <cellStyle name="Output 2" xfId="49736" xr:uid="{00000000-0005-0000-0000-00003EC20000}"/>
    <cellStyle name="Output 2 10" xfId="49737" xr:uid="{00000000-0005-0000-0000-00003FC20000}"/>
    <cellStyle name="Output 2 10 10" xfId="49738" xr:uid="{00000000-0005-0000-0000-000040C20000}"/>
    <cellStyle name="Output 2 10 11" xfId="49739" xr:uid="{00000000-0005-0000-0000-000041C20000}"/>
    <cellStyle name="Output 2 10 2" xfId="49740" xr:uid="{00000000-0005-0000-0000-000042C20000}"/>
    <cellStyle name="Output 2 10 3" xfId="49741" xr:uid="{00000000-0005-0000-0000-000043C20000}"/>
    <cellStyle name="Output 2 10 4" xfId="49742" xr:uid="{00000000-0005-0000-0000-000044C20000}"/>
    <cellStyle name="Output 2 10 5" xfId="49743" xr:uid="{00000000-0005-0000-0000-000045C20000}"/>
    <cellStyle name="Output 2 10 6" xfId="49744" xr:uid="{00000000-0005-0000-0000-000046C20000}"/>
    <cellStyle name="Output 2 10 7" xfId="49745" xr:uid="{00000000-0005-0000-0000-000047C20000}"/>
    <cellStyle name="Output 2 10 8" xfId="49746" xr:uid="{00000000-0005-0000-0000-000048C20000}"/>
    <cellStyle name="Output 2 10 9" xfId="49747" xr:uid="{00000000-0005-0000-0000-000049C20000}"/>
    <cellStyle name="Output 2 11" xfId="49748" xr:uid="{00000000-0005-0000-0000-00004AC20000}"/>
    <cellStyle name="Output 2 12" xfId="49749" xr:uid="{00000000-0005-0000-0000-00004BC20000}"/>
    <cellStyle name="Output 2 2" xfId="49750" xr:uid="{00000000-0005-0000-0000-00004CC20000}"/>
    <cellStyle name="Output 2 2 10" xfId="49751" xr:uid="{00000000-0005-0000-0000-00004DC20000}"/>
    <cellStyle name="Output 2 2 11" xfId="49752" xr:uid="{00000000-0005-0000-0000-00004EC20000}"/>
    <cellStyle name="Output 2 2 12" xfId="49753" xr:uid="{00000000-0005-0000-0000-00004FC20000}"/>
    <cellStyle name="Output 2 2 13" xfId="49754" xr:uid="{00000000-0005-0000-0000-000050C20000}"/>
    <cellStyle name="Output 2 2 2" xfId="49755" xr:uid="{00000000-0005-0000-0000-000051C20000}"/>
    <cellStyle name="Output 2 2 2 10" xfId="49756" xr:uid="{00000000-0005-0000-0000-000052C20000}"/>
    <cellStyle name="Output 2 2 2 11" xfId="49757" xr:uid="{00000000-0005-0000-0000-000053C20000}"/>
    <cellStyle name="Output 2 2 2 12" xfId="49758" xr:uid="{00000000-0005-0000-0000-000054C20000}"/>
    <cellStyle name="Output 2 2 2 2" xfId="49759" xr:uid="{00000000-0005-0000-0000-000055C20000}"/>
    <cellStyle name="Output 2 2 2 2 10" xfId="49760" xr:uid="{00000000-0005-0000-0000-000056C20000}"/>
    <cellStyle name="Output 2 2 2 2 11" xfId="49761" xr:uid="{00000000-0005-0000-0000-000057C20000}"/>
    <cellStyle name="Output 2 2 2 2 2" xfId="49762" xr:uid="{00000000-0005-0000-0000-000058C20000}"/>
    <cellStyle name="Output 2 2 2 2 2 10" xfId="49763" xr:uid="{00000000-0005-0000-0000-000059C20000}"/>
    <cellStyle name="Output 2 2 2 2 2 11" xfId="49764" xr:uid="{00000000-0005-0000-0000-00005AC20000}"/>
    <cellStyle name="Output 2 2 2 2 2 2" xfId="49765" xr:uid="{00000000-0005-0000-0000-00005BC20000}"/>
    <cellStyle name="Output 2 2 2 2 2 3" xfId="49766" xr:uid="{00000000-0005-0000-0000-00005CC20000}"/>
    <cellStyle name="Output 2 2 2 2 2 4" xfId="49767" xr:uid="{00000000-0005-0000-0000-00005DC20000}"/>
    <cellStyle name="Output 2 2 2 2 2 5" xfId="49768" xr:uid="{00000000-0005-0000-0000-00005EC20000}"/>
    <cellStyle name="Output 2 2 2 2 2 6" xfId="49769" xr:uid="{00000000-0005-0000-0000-00005FC20000}"/>
    <cellStyle name="Output 2 2 2 2 2 7" xfId="49770" xr:uid="{00000000-0005-0000-0000-000060C20000}"/>
    <cellStyle name="Output 2 2 2 2 2 8" xfId="49771" xr:uid="{00000000-0005-0000-0000-000061C20000}"/>
    <cellStyle name="Output 2 2 2 2 2 9" xfId="49772" xr:uid="{00000000-0005-0000-0000-000062C20000}"/>
    <cellStyle name="Output 2 2 2 2 3" xfId="49773" xr:uid="{00000000-0005-0000-0000-000063C20000}"/>
    <cellStyle name="Output 2 2 2 2 4" xfId="49774" xr:uid="{00000000-0005-0000-0000-000064C20000}"/>
    <cellStyle name="Output 2 2 2 2 5" xfId="49775" xr:uid="{00000000-0005-0000-0000-000065C20000}"/>
    <cellStyle name="Output 2 2 2 2 6" xfId="49776" xr:uid="{00000000-0005-0000-0000-000066C20000}"/>
    <cellStyle name="Output 2 2 2 2 7" xfId="49777" xr:uid="{00000000-0005-0000-0000-000067C20000}"/>
    <cellStyle name="Output 2 2 2 2 8" xfId="49778" xr:uid="{00000000-0005-0000-0000-000068C20000}"/>
    <cellStyle name="Output 2 2 2 2 9" xfId="49779" xr:uid="{00000000-0005-0000-0000-000069C20000}"/>
    <cellStyle name="Output 2 2 2 3" xfId="49780" xr:uid="{00000000-0005-0000-0000-00006AC20000}"/>
    <cellStyle name="Output 2 2 2 3 10" xfId="49781" xr:uid="{00000000-0005-0000-0000-00006BC20000}"/>
    <cellStyle name="Output 2 2 2 3 11" xfId="49782" xr:uid="{00000000-0005-0000-0000-00006CC20000}"/>
    <cellStyle name="Output 2 2 2 3 2" xfId="49783" xr:uid="{00000000-0005-0000-0000-00006DC20000}"/>
    <cellStyle name="Output 2 2 2 3 3" xfId="49784" xr:uid="{00000000-0005-0000-0000-00006EC20000}"/>
    <cellStyle name="Output 2 2 2 3 4" xfId="49785" xr:uid="{00000000-0005-0000-0000-00006FC20000}"/>
    <cellStyle name="Output 2 2 2 3 5" xfId="49786" xr:uid="{00000000-0005-0000-0000-000070C20000}"/>
    <cellStyle name="Output 2 2 2 3 6" xfId="49787" xr:uid="{00000000-0005-0000-0000-000071C20000}"/>
    <cellStyle name="Output 2 2 2 3 7" xfId="49788" xr:uid="{00000000-0005-0000-0000-000072C20000}"/>
    <cellStyle name="Output 2 2 2 3 8" xfId="49789" xr:uid="{00000000-0005-0000-0000-000073C20000}"/>
    <cellStyle name="Output 2 2 2 3 9" xfId="49790" xr:uid="{00000000-0005-0000-0000-000074C20000}"/>
    <cellStyle name="Output 2 2 2 4" xfId="49791" xr:uid="{00000000-0005-0000-0000-000075C20000}"/>
    <cellStyle name="Output 2 2 2 5" xfId="49792" xr:uid="{00000000-0005-0000-0000-000076C20000}"/>
    <cellStyle name="Output 2 2 2 6" xfId="49793" xr:uid="{00000000-0005-0000-0000-000077C20000}"/>
    <cellStyle name="Output 2 2 2 7" xfId="49794" xr:uid="{00000000-0005-0000-0000-000078C20000}"/>
    <cellStyle name="Output 2 2 2 8" xfId="49795" xr:uid="{00000000-0005-0000-0000-000079C20000}"/>
    <cellStyle name="Output 2 2 2 9" xfId="49796" xr:uid="{00000000-0005-0000-0000-00007AC20000}"/>
    <cellStyle name="Output 2 2 3" xfId="49797" xr:uid="{00000000-0005-0000-0000-00007BC20000}"/>
    <cellStyle name="Output 2 2 3 10" xfId="49798" xr:uid="{00000000-0005-0000-0000-00007CC20000}"/>
    <cellStyle name="Output 2 2 3 11" xfId="49799" xr:uid="{00000000-0005-0000-0000-00007DC20000}"/>
    <cellStyle name="Output 2 2 3 2" xfId="49800" xr:uid="{00000000-0005-0000-0000-00007EC20000}"/>
    <cellStyle name="Output 2 2 3 2 10" xfId="49801" xr:uid="{00000000-0005-0000-0000-00007FC20000}"/>
    <cellStyle name="Output 2 2 3 2 11" xfId="49802" xr:uid="{00000000-0005-0000-0000-000080C20000}"/>
    <cellStyle name="Output 2 2 3 2 2" xfId="49803" xr:uid="{00000000-0005-0000-0000-000081C20000}"/>
    <cellStyle name="Output 2 2 3 2 3" xfId="49804" xr:uid="{00000000-0005-0000-0000-000082C20000}"/>
    <cellStyle name="Output 2 2 3 2 4" xfId="49805" xr:uid="{00000000-0005-0000-0000-000083C20000}"/>
    <cellStyle name="Output 2 2 3 2 5" xfId="49806" xr:uid="{00000000-0005-0000-0000-000084C20000}"/>
    <cellStyle name="Output 2 2 3 2 6" xfId="49807" xr:uid="{00000000-0005-0000-0000-000085C20000}"/>
    <cellStyle name="Output 2 2 3 2 7" xfId="49808" xr:uid="{00000000-0005-0000-0000-000086C20000}"/>
    <cellStyle name="Output 2 2 3 2 8" xfId="49809" xr:uid="{00000000-0005-0000-0000-000087C20000}"/>
    <cellStyle name="Output 2 2 3 2 9" xfId="49810" xr:uid="{00000000-0005-0000-0000-000088C20000}"/>
    <cellStyle name="Output 2 2 3 3" xfId="49811" xr:uid="{00000000-0005-0000-0000-000089C20000}"/>
    <cellStyle name="Output 2 2 3 4" xfId="49812" xr:uid="{00000000-0005-0000-0000-00008AC20000}"/>
    <cellStyle name="Output 2 2 3 5" xfId="49813" xr:uid="{00000000-0005-0000-0000-00008BC20000}"/>
    <cellStyle name="Output 2 2 3 6" xfId="49814" xr:uid="{00000000-0005-0000-0000-00008CC20000}"/>
    <cellStyle name="Output 2 2 3 7" xfId="49815" xr:uid="{00000000-0005-0000-0000-00008DC20000}"/>
    <cellStyle name="Output 2 2 3 8" xfId="49816" xr:uid="{00000000-0005-0000-0000-00008EC20000}"/>
    <cellStyle name="Output 2 2 3 9" xfId="49817" xr:uid="{00000000-0005-0000-0000-00008FC20000}"/>
    <cellStyle name="Output 2 2 4" xfId="49818" xr:uid="{00000000-0005-0000-0000-000090C20000}"/>
    <cellStyle name="Output 2 2 4 10" xfId="49819" xr:uid="{00000000-0005-0000-0000-000091C20000}"/>
    <cellStyle name="Output 2 2 4 11" xfId="49820" xr:uid="{00000000-0005-0000-0000-000092C20000}"/>
    <cellStyle name="Output 2 2 4 2" xfId="49821" xr:uid="{00000000-0005-0000-0000-000093C20000}"/>
    <cellStyle name="Output 2 2 4 3" xfId="49822" xr:uid="{00000000-0005-0000-0000-000094C20000}"/>
    <cellStyle name="Output 2 2 4 4" xfId="49823" xr:uid="{00000000-0005-0000-0000-000095C20000}"/>
    <cellStyle name="Output 2 2 4 5" xfId="49824" xr:uid="{00000000-0005-0000-0000-000096C20000}"/>
    <cellStyle name="Output 2 2 4 6" xfId="49825" xr:uid="{00000000-0005-0000-0000-000097C20000}"/>
    <cellStyle name="Output 2 2 4 7" xfId="49826" xr:uid="{00000000-0005-0000-0000-000098C20000}"/>
    <cellStyle name="Output 2 2 4 8" xfId="49827" xr:uid="{00000000-0005-0000-0000-000099C20000}"/>
    <cellStyle name="Output 2 2 4 9" xfId="49828" xr:uid="{00000000-0005-0000-0000-00009AC20000}"/>
    <cellStyle name="Output 2 2 5" xfId="49829" xr:uid="{00000000-0005-0000-0000-00009BC20000}"/>
    <cellStyle name="Output 2 2 6" xfId="49830" xr:uid="{00000000-0005-0000-0000-00009CC20000}"/>
    <cellStyle name="Output 2 2 7" xfId="49831" xr:uid="{00000000-0005-0000-0000-00009DC20000}"/>
    <cellStyle name="Output 2 2 8" xfId="49832" xr:uid="{00000000-0005-0000-0000-00009EC20000}"/>
    <cellStyle name="Output 2 2 9" xfId="49833" xr:uid="{00000000-0005-0000-0000-00009FC20000}"/>
    <cellStyle name="Output 2 3" xfId="49834" xr:uid="{00000000-0005-0000-0000-0000A0C20000}"/>
    <cellStyle name="Output 2 3 10" xfId="49835" xr:uid="{00000000-0005-0000-0000-0000A1C20000}"/>
    <cellStyle name="Output 2 3 11" xfId="49836" xr:uid="{00000000-0005-0000-0000-0000A2C20000}"/>
    <cellStyle name="Output 2 3 12" xfId="49837" xr:uid="{00000000-0005-0000-0000-0000A3C20000}"/>
    <cellStyle name="Output 2 3 13" xfId="49838" xr:uid="{00000000-0005-0000-0000-0000A4C20000}"/>
    <cellStyle name="Output 2 3 2" xfId="49839" xr:uid="{00000000-0005-0000-0000-0000A5C20000}"/>
    <cellStyle name="Output 2 3 2 10" xfId="49840" xr:uid="{00000000-0005-0000-0000-0000A6C20000}"/>
    <cellStyle name="Output 2 3 2 11" xfId="49841" xr:uid="{00000000-0005-0000-0000-0000A7C20000}"/>
    <cellStyle name="Output 2 3 2 12" xfId="49842" xr:uid="{00000000-0005-0000-0000-0000A8C20000}"/>
    <cellStyle name="Output 2 3 2 2" xfId="49843" xr:uid="{00000000-0005-0000-0000-0000A9C20000}"/>
    <cellStyle name="Output 2 3 2 2 10" xfId="49844" xr:uid="{00000000-0005-0000-0000-0000AAC20000}"/>
    <cellStyle name="Output 2 3 2 2 11" xfId="49845" xr:uid="{00000000-0005-0000-0000-0000ABC20000}"/>
    <cellStyle name="Output 2 3 2 2 2" xfId="49846" xr:uid="{00000000-0005-0000-0000-0000ACC20000}"/>
    <cellStyle name="Output 2 3 2 2 2 10" xfId="49847" xr:uid="{00000000-0005-0000-0000-0000ADC20000}"/>
    <cellStyle name="Output 2 3 2 2 2 11" xfId="49848" xr:uid="{00000000-0005-0000-0000-0000AEC20000}"/>
    <cellStyle name="Output 2 3 2 2 2 2" xfId="49849" xr:uid="{00000000-0005-0000-0000-0000AFC20000}"/>
    <cellStyle name="Output 2 3 2 2 2 3" xfId="49850" xr:uid="{00000000-0005-0000-0000-0000B0C20000}"/>
    <cellStyle name="Output 2 3 2 2 2 4" xfId="49851" xr:uid="{00000000-0005-0000-0000-0000B1C20000}"/>
    <cellStyle name="Output 2 3 2 2 2 5" xfId="49852" xr:uid="{00000000-0005-0000-0000-0000B2C20000}"/>
    <cellStyle name="Output 2 3 2 2 2 6" xfId="49853" xr:uid="{00000000-0005-0000-0000-0000B3C20000}"/>
    <cellStyle name="Output 2 3 2 2 2 7" xfId="49854" xr:uid="{00000000-0005-0000-0000-0000B4C20000}"/>
    <cellStyle name="Output 2 3 2 2 2 8" xfId="49855" xr:uid="{00000000-0005-0000-0000-0000B5C20000}"/>
    <cellStyle name="Output 2 3 2 2 2 9" xfId="49856" xr:uid="{00000000-0005-0000-0000-0000B6C20000}"/>
    <cellStyle name="Output 2 3 2 2 3" xfId="49857" xr:uid="{00000000-0005-0000-0000-0000B7C20000}"/>
    <cellStyle name="Output 2 3 2 2 4" xfId="49858" xr:uid="{00000000-0005-0000-0000-0000B8C20000}"/>
    <cellStyle name="Output 2 3 2 2 5" xfId="49859" xr:uid="{00000000-0005-0000-0000-0000B9C20000}"/>
    <cellStyle name="Output 2 3 2 2 6" xfId="49860" xr:uid="{00000000-0005-0000-0000-0000BAC20000}"/>
    <cellStyle name="Output 2 3 2 2 7" xfId="49861" xr:uid="{00000000-0005-0000-0000-0000BBC20000}"/>
    <cellStyle name="Output 2 3 2 2 8" xfId="49862" xr:uid="{00000000-0005-0000-0000-0000BCC20000}"/>
    <cellStyle name="Output 2 3 2 2 9" xfId="49863" xr:uid="{00000000-0005-0000-0000-0000BDC20000}"/>
    <cellStyle name="Output 2 3 2 3" xfId="49864" xr:uid="{00000000-0005-0000-0000-0000BEC20000}"/>
    <cellStyle name="Output 2 3 2 3 10" xfId="49865" xr:uid="{00000000-0005-0000-0000-0000BFC20000}"/>
    <cellStyle name="Output 2 3 2 3 11" xfId="49866" xr:uid="{00000000-0005-0000-0000-0000C0C20000}"/>
    <cellStyle name="Output 2 3 2 3 2" xfId="49867" xr:uid="{00000000-0005-0000-0000-0000C1C20000}"/>
    <cellStyle name="Output 2 3 2 3 3" xfId="49868" xr:uid="{00000000-0005-0000-0000-0000C2C20000}"/>
    <cellStyle name="Output 2 3 2 3 4" xfId="49869" xr:uid="{00000000-0005-0000-0000-0000C3C20000}"/>
    <cellStyle name="Output 2 3 2 3 5" xfId="49870" xr:uid="{00000000-0005-0000-0000-0000C4C20000}"/>
    <cellStyle name="Output 2 3 2 3 6" xfId="49871" xr:uid="{00000000-0005-0000-0000-0000C5C20000}"/>
    <cellStyle name="Output 2 3 2 3 7" xfId="49872" xr:uid="{00000000-0005-0000-0000-0000C6C20000}"/>
    <cellStyle name="Output 2 3 2 3 8" xfId="49873" xr:uid="{00000000-0005-0000-0000-0000C7C20000}"/>
    <cellStyle name="Output 2 3 2 3 9" xfId="49874" xr:uid="{00000000-0005-0000-0000-0000C8C20000}"/>
    <cellStyle name="Output 2 3 2 4" xfId="49875" xr:uid="{00000000-0005-0000-0000-0000C9C20000}"/>
    <cellStyle name="Output 2 3 2 5" xfId="49876" xr:uid="{00000000-0005-0000-0000-0000CAC20000}"/>
    <cellStyle name="Output 2 3 2 6" xfId="49877" xr:uid="{00000000-0005-0000-0000-0000CBC20000}"/>
    <cellStyle name="Output 2 3 2 7" xfId="49878" xr:uid="{00000000-0005-0000-0000-0000CCC20000}"/>
    <cellStyle name="Output 2 3 2 8" xfId="49879" xr:uid="{00000000-0005-0000-0000-0000CDC20000}"/>
    <cellStyle name="Output 2 3 2 9" xfId="49880" xr:uid="{00000000-0005-0000-0000-0000CEC20000}"/>
    <cellStyle name="Output 2 3 3" xfId="49881" xr:uid="{00000000-0005-0000-0000-0000CFC20000}"/>
    <cellStyle name="Output 2 3 3 10" xfId="49882" xr:uid="{00000000-0005-0000-0000-0000D0C20000}"/>
    <cellStyle name="Output 2 3 3 11" xfId="49883" xr:uid="{00000000-0005-0000-0000-0000D1C20000}"/>
    <cellStyle name="Output 2 3 3 2" xfId="49884" xr:uid="{00000000-0005-0000-0000-0000D2C20000}"/>
    <cellStyle name="Output 2 3 3 2 10" xfId="49885" xr:uid="{00000000-0005-0000-0000-0000D3C20000}"/>
    <cellStyle name="Output 2 3 3 2 11" xfId="49886" xr:uid="{00000000-0005-0000-0000-0000D4C20000}"/>
    <cellStyle name="Output 2 3 3 2 2" xfId="49887" xr:uid="{00000000-0005-0000-0000-0000D5C20000}"/>
    <cellStyle name="Output 2 3 3 2 3" xfId="49888" xr:uid="{00000000-0005-0000-0000-0000D6C20000}"/>
    <cellStyle name="Output 2 3 3 2 4" xfId="49889" xr:uid="{00000000-0005-0000-0000-0000D7C20000}"/>
    <cellStyle name="Output 2 3 3 2 5" xfId="49890" xr:uid="{00000000-0005-0000-0000-0000D8C20000}"/>
    <cellStyle name="Output 2 3 3 2 6" xfId="49891" xr:uid="{00000000-0005-0000-0000-0000D9C20000}"/>
    <cellStyle name="Output 2 3 3 2 7" xfId="49892" xr:uid="{00000000-0005-0000-0000-0000DAC20000}"/>
    <cellStyle name="Output 2 3 3 2 8" xfId="49893" xr:uid="{00000000-0005-0000-0000-0000DBC20000}"/>
    <cellStyle name="Output 2 3 3 2 9" xfId="49894" xr:uid="{00000000-0005-0000-0000-0000DCC20000}"/>
    <cellStyle name="Output 2 3 3 3" xfId="49895" xr:uid="{00000000-0005-0000-0000-0000DDC20000}"/>
    <cellStyle name="Output 2 3 3 4" xfId="49896" xr:uid="{00000000-0005-0000-0000-0000DEC20000}"/>
    <cellStyle name="Output 2 3 3 5" xfId="49897" xr:uid="{00000000-0005-0000-0000-0000DFC20000}"/>
    <cellStyle name="Output 2 3 3 6" xfId="49898" xr:uid="{00000000-0005-0000-0000-0000E0C20000}"/>
    <cellStyle name="Output 2 3 3 7" xfId="49899" xr:uid="{00000000-0005-0000-0000-0000E1C20000}"/>
    <cellStyle name="Output 2 3 3 8" xfId="49900" xr:uid="{00000000-0005-0000-0000-0000E2C20000}"/>
    <cellStyle name="Output 2 3 3 9" xfId="49901" xr:uid="{00000000-0005-0000-0000-0000E3C20000}"/>
    <cellStyle name="Output 2 3 4" xfId="49902" xr:uid="{00000000-0005-0000-0000-0000E4C20000}"/>
    <cellStyle name="Output 2 3 4 10" xfId="49903" xr:uid="{00000000-0005-0000-0000-0000E5C20000}"/>
    <cellStyle name="Output 2 3 4 11" xfId="49904" xr:uid="{00000000-0005-0000-0000-0000E6C20000}"/>
    <cellStyle name="Output 2 3 4 2" xfId="49905" xr:uid="{00000000-0005-0000-0000-0000E7C20000}"/>
    <cellStyle name="Output 2 3 4 3" xfId="49906" xr:uid="{00000000-0005-0000-0000-0000E8C20000}"/>
    <cellStyle name="Output 2 3 4 4" xfId="49907" xr:uid="{00000000-0005-0000-0000-0000E9C20000}"/>
    <cellStyle name="Output 2 3 4 5" xfId="49908" xr:uid="{00000000-0005-0000-0000-0000EAC20000}"/>
    <cellStyle name="Output 2 3 4 6" xfId="49909" xr:uid="{00000000-0005-0000-0000-0000EBC20000}"/>
    <cellStyle name="Output 2 3 4 7" xfId="49910" xr:uid="{00000000-0005-0000-0000-0000ECC20000}"/>
    <cellStyle name="Output 2 3 4 8" xfId="49911" xr:uid="{00000000-0005-0000-0000-0000EDC20000}"/>
    <cellStyle name="Output 2 3 4 9" xfId="49912" xr:uid="{00000000-0005-0000-0000-0000EEC20000}"/>
    <cellStyle name="Output 2 3 5" xfId="49913" xr:uid="{00000000-0005-0000-0000-0000EFC20000}"/>
    <cellStyle name="Output 2 3 6" xfId="49914" xr:uid="{00000000-0005-0000-0000-0000F0C20000}"/>
    <cellStyle name="Output 2 3 7" xfId="49915" xr:uid="{00000000-0005-0000-0000-0000F1C20000}"/>
    <cellStyle name="Output 2 3 8" xfId="49916" xr:uid="{00000000-0005-0000-0000-0000F2C20000}"/>
    <cellStyle name="Output 2 3 9" xfId="49917" xr:uid="{00000000-0005-0000-0000-0000F3C20000}"/>
    <cellStyle name="Output 2 4" xfId="49918" xr:uid="{00000000-0005-0000-0000-0000F4C20000}"/>
    <cellStyle name="Output 2 4 10" xfId="49919" xr:uid="{00000000-0005-0000-0000-0000F5C20000}"/>
    <cellStyle name="Output 2 4 11" xfId="49920" xr:uid="{00000000-0005-0000-0000-0000F6C20000}"/>
    <cellStyle name="Output 2 4 12" xfId="49921" xr:uid="{00000000-0005-0000-0000-0000F7C20000}"/>
    <cellStyle name="Output 2 4 13" xfId="49922" xr:uid="{00000000-0005-0000-0000-0000F8C20000}"/>
    <cellStyle name="Output 2 4 2" xfId="49923" xr:uid="{00000000-0005-0000-0000-0000F9C20000}"/>
    <cellStyle name="Output 2 4 2 10" xfId="49924" xr:uid="{00000000-0005-0000-0000-0000FAC20000}"/>
    <cellStyle name="Output 2 4 2 11" xfId="49925" xr:uid="{00000000-0005-0000-0000-0000FBC20000}"/>
    <cellStyle name="Output 2 4 2 12" xfId="49926" xr:uid="{00000000-0005-0000-0000-0000FCC20000}"/>
    <cellStyle name="Output 2 4 2 2" xfId="49927" xr:uid="{00000000-0005-0000-0000-0000FDC20000}"/>
    <cellStyle name="Output 2 4 2 2 10" xfId="49928" xr:uid="{00000000-0005-0000-0000-0000FEC20000}"/>
    <cellStyle name="Output 2 4 2 2 11" xfId="49929" xr:uid="{00000000-0005-0000-0000-0000FFC20000}"/>
    <cellStyle name="Output 2 4 2 2 2" xfId="49930" xr:uid="{00000000-0005-0000-0000-000000C30000}"/>
    <cellStyle name="Output 2 4 2 2 2 10" xfId="49931" xr:uid="{00000000-0005-0000-0000-000001C30000}"/>
    <cellStyle name="Output 2 4 2 2 2 11" xfId="49932" xr:uid="{00000000-0005-0000-0000-000002C30000}"/>
    <cellStyle name="Output 2 4 2 2 2 2" xfId="49933" xr:uid="{00000000-0005-0000-0000-000003C30000}"/>
    <cellStyle name="Output 2 4 2 2 2 3" xfId="49934" xr:uid="{00000000-0005-0000-0000-000004C30000}"/>
    <cellStyle name="Output 2 4 2 2 2 4" xfId="49935" xr:uid="{00000000-0005-0000-0000-000005C30000}"/>
    <cellStyle name="Output 2 4 2 2 2 5" xfId="49936" xr:uid="{00000000-0005-0000-0000-000006C30000}"/>
    <cellStyle name="Output 2 4 2 2 2 6" xfId="49937" xr:uid="{00000000-0005-0000-0000-000007C30000}"/>
    <cellStyle name="Output 2 4 2 2 2 7" xfId="49938" xr:uid="{00000000-0005-0000-0000-000008C30000}"/>
    <cellStyle name="Output 2 4 2 2 2 8" xfId="49939" xr:uid="{00000000-0005-0000-0000-000009C30000}"/>
    <cellStyle name="Output 2 4 2 2 2 9" xfId="49940" xr:uid="{00000000-0005-0000-0000-00000AC30000}"/>
    <cellStyle name="Output 2 4 2 2 3" xfId="49941" xr:uid="{00000000-0005-0000-0000-00000BC30000}"/>
    <cellStyle name="Output 2 4 2 2 4" xfId="49942" xr:uid="{00000000-0005-0000-0000-00000CC30000}"/>
    <cellStyle name="Output 2 4 2 2 5" xfId="49943" xr:uid="{00000000-0005-0000-0000-00000DC30000}"/>
    <cellStyle name="Output 2 4 2 2 6" xfId="49944" xr:uid="{00000000-0005-0000-0000-00000EC30000}"/>
    <cellStyle name="Output 2 4 2 2 7" xfId="49945" xr:uid="{00000000-0005-0000-0000-00000FC30000}"/>
    <cellStyle name="Output 2 4 2 2 8" xfId="49946" xr:uid="{00000000-0005-0000-0000-000010C30000}"/>
    <cellStyle name="Output 2 4 2 2 9" xfId="49947" xr:uid="{00000000-0005-0000-0000-000011C30000}"/>
    <cellStyle name="Output 2 4 2 3" xfId="49948" xr:uid="{00000000-0005-0000-0000-000012C30000}"/>
    <cellStyle name="Output 2 4 2 3 10" xfId="49949" xr:uid="{00000000-0005-0000-0000-000013C30000}"/>
    <cellStyle name="Output 2 4 2 3 11" xfId="49950" xr:uid="{00000000-0005-0000-0000-000014C30000}"/>
    <cellStyle name="Output 2 4 2 3 2" xfId="49951" xr:uid="{00000000-0005-0000-0000-000015C30000}"/>
    <cellStyle name="Output 2 4 2 3 3" xfId="49952" xr:uid="{00000000-0005-0000-0000-000016C30000}"/>
    <cellStyle name="Output 2 4 2 3 4" xfId="49953" xr:uid="{00000000-0005-0000-0000-000017C30000}"/>
    <cellStyle name="Output 2 4 2 3 5" xfId="49954" xr:uid="{00000000-0005-0000-0000-000018C30000}"/>
    <cellStyle name="Output 2 4 2 3 6" xfId="49955" xr:uid="{00000000-0005-0000-0000-000019C30000}"/>
    <cellStyle name="Output 2 4 2 3 7" xfId="49956" xr:uid="{00000000-0005-0000-0000-00001AC30000}"/>
    <cellStyle name="Output 2 4 2 3 8" xfId="49957" xr:uid="{00000000-0005-0000-0000-00001BC30000}"/>
    <cellStyle name="Output 2 4 2 3 9" xfId="49958" xr:uid="{00000000-0005-0000-0000-00001CC30000}"/>
    <cellStyle name="Output 2 4 2 4" xfId="49959" xr:uid="{00000000-0005-0000-0000-00001DC30000}"/>
    <cellStyle name="Output 2 4 2 5" xfId="49960" xr:uid="{00000000-0005-0000-0000-00001EC30000}"/>
    <cellStyle name="Output 2 4 2 6" xfId="49961" xr:uid="{00000000-0005-0000-0000-00001FC30000}"/>
    <cellStyle name="Output 2 4 2 7" xfId="49962" xr:uid="{00000000-0005-0000-0000-000020C30000}"/>
    <cellStyle name="Output 2 4 2 8" xfId="49963" xr:uid="{00000000-0005-0000-0000-000021C30000}"/>
    <cellStyle name="Output 2 4 2 9" xfId="49964" xr:uid="{00000000-0005-0000-0000-000022C30000}"/>
    <cellStyle name="Output 2 4 3" xfId="49965" xr:uid="{00000000-0005-0000-0000-000023C30000}"/>
    <cellStyle name="Output 2 4 3 10" xfId="49966" xr:uid="{00000000-0005-0000-0000-000024C30000}"/>
    <cellStyle name="Output 2 4 3 11" xfId="49967" xr:uid="{00000000-0005-0000-0000-000025C30000}"/>
    <cellStyle name="Output 2 4 3 2" xfId="49968" xr:uid="{00000000-0005-0000-0000-000026C30000}"/>
    <cellStyle name="Output 2 4 3 2 10" xfId="49969" xr:uid="{00000000-0005-0000-0000-000027C30000}"/>
    <cellStyle name="Output 2 4 3 2 11" xfId="49970" xr:uid="{00000000-0005-0000-0000-000028C30000}"/>
    <cellStyle name="Output 2 4 3 2 2" xfId="49971" xr:uid="{00000000-0005-0000-0000-000029C30000}"/>
    <cellStyle name="Output 2 4 3 2 3" xfId="49972" xr:uid="{00000000-0005-0000-0000-00002AC30000}"/>
    <cellStyle name="Output 2 4 3 2 4" xfId="49973" xr:uid="{00000000-0005-0000-0000-00002BC30000}"/>
    <cellStyle name="Output 2 4 3 2 5" xfId="49974" xr:uid="{00000000-0005-0000-0000-00002CC30000}"/>
    <cellStyle name="Output 2 4 3 2 6" xfId="49975" xr:uid="{00000000-0005-0000-0000-00002DC30000}"/>
    <cellStyle name="Output 2 4 3 2 7" xfId="49976" xr:uid="{00000000-0005-0000-0000-00002EC30000}"/>
    <cellStyle name="Output 2 4 3 2 8" xfId="49977" xr:uid="{00000000-0005-0000-0000-00002FC30000}"/>
    <cellStyle name="Output 2 4 3 2 9" xfId="49978" xr:uid="{00000000-0005-0000-0000-000030C30000}"/>
    <cellStyle name="Output 2 4 3 3" xfId="49979" xr:uid="{00000000-0005-0000-0000-000031C30000}"/>
    <cellStyle name="Output 2 4 3 4" xfId="49980" xr:uid="{00000000-0005-0000-0000-000032C30000}"/>
    <cellStyle name="Output 2 4 3 5" xfId="49981" xr:uid="{00000000-0005-0000-0000-000033C30000}"/>
    <cellStyle name="Output 2 4 3 6" xfId="49982" xr:uid="{00000000-0005-0000-0000-000034C30000}"/>
    <cellStyle name="Output 2 4 3 7" xfId="49983" xr:uid="{00000000-0005-0000-0000-000035C30000}"/>
    <cellStyle name="Output 2 4 3 8" xfId="49984" xr:uid="{00000000-0005-0000-0000-000036C30000}"/>
    <cellStyle name="Output 2 4 3 9" xfId="49985" xr:uid="{00000000-0005-0000-0000-000037C30000}"/>
    <cellStyle name="Output 2 4 4" xfId="49986" xr:uid="{00000000-0005-0000-0000-000038C30000}"/>
    <cellStyle name="Output 2 4 4 10" xfId="49987" xr:uid="{00000000-0005-0000-0000-000039C30000}"/>
    <cellStyle name="Output 2 4 4 11" xfId="49988" xr:uid="{00000000-0005-0000-0000-00003AC30000}"/>
    <cellStyle name="Output 2 4 4 2" xfId="49989" xr:uid="{00000000-0005-0000-0000-00003BC30000}"/>
    <cellStyle name="Output 2 4 4 3" xfId="49990" xr:uid="{00000000-0005-0000-0000-00003CC30000}"/>
    <cellStyle name="Output 2 4 4 4" xfId="49991" xr:uid="{00000000-0005-0000-0000-00003DC30000}"/>
    <cellStyle name="Output 2 4 4 5" xfId="49992" xr:uid="{00000000-0005-0000-0000-00003EC30000}"/>
    <cellStyle name="Output 2 4 4 6" xfId="49993" xr:uid="{00000000-0005-0000-0000-00003FC30000}"/>
    <cellStyle name="Output 2 4 4 7" xfId="49994" xr:uid="{00000000-0005-0000-0000-000040C30000}"/>
    <cellStyle name="Output 2 4 4 8" xfId="49995" xr:uid="{00000000-0005-0000-0000-000041C30000}"/>
    <cellStyle name="Output 2 4 4 9" xfId="49996" xr:uid="{00000000-0005-0000-0000-000042C30000}"/>
    <cellStyle name="Output 2 4 5" xfId="49997" xr:uid="{00000000-0005-0000-0000-000043C30000}"/>
    <cellStyle name="Output 2 4 6" xfId="49998" xr:uid="{00000000-0005-0000-0000-000044C30000}"/>
    <cellStyle name="Output 2 4 7" xfId="49999" xr:uid="{00000000-0005-0000-0000-000045C30000}"/>
    <cellStyle name="Output 2 4 8" xfId="50000" xr:uid="{00000000-0005-0000-0000-000046C30000}"/>
    <cellStyle name="Output 2 4 9" xfId="50001" xr:uid="{00000000-0005-0000-0000-000047C30000}"/>
    <cellStyle name="Output 2 5" xfId="50002" xr:uid="{00000000-0005-0000-0000-000048C30000}"/>
    <cellStyle name="Output 2 5 10" xfId="50003" xr:uid="{00000000-0005-0000-0000-000049C30000}"/>
    <cellStyle name="Output 2 5 11" xfId="50004" xr:uid="{00000000-0005-0000-0000-00004AC30000}"/>
    <cellStyle name="Output 2 5 12" xfId="50005" xr:uid="{00000000-0005-0000-0000-00004BC30000}"/>
    <cellStyle name="Output 2 5 13" xfId="50006" xr:uid="{00000000-0005-0000-0000-00004CC30000}"/>
    <cellStyle name="Output 2 5 2" xfId="50007" xr:uid="{00000000-0005-0000-0000-00004DC30000}"/>
    <cellStyle name="Output 2 5 2 10" xfId="50008" xr:uid="{00000000-0005-0000-0000-00004EC30000}"/>
    <cellStyle name="Output 2 5 2 11" xfId="50009" xr:uid="{00000000-0005-0000-0000-00004FC30000}"/>
    <cellStyle name="Output 2 5 2 12" xfId="50010" xr:uid="{00000000-0005-0000-0000-000050C30000}"/>
    <cellStyle name="Output 2 5 2 2" xfId="50011" xr:uid="{00000000-0005-0000-0000-000051C30000}"/>
    <cellStyle name="Output 2 5 2 2 10" xfId="50012" xr:uid="{00000000-0005-0000-0000-000052C30000}"/>
    <cellStyle name="Output 2 5 2 2 11" xfId="50013" xr:uid="{00000000-0005-0000-0000-000053C30000}"/>
    <cellStyle name="Output 2 5 2 2 2" xfId="50014" xr:uid="{00000000-0005-0000-0000-000054C30000}"/>
    <cellStyle name="Output 2 5 2 2 2 10" xfId="50015" xr:uid="{00000000-0005-0000-0000-000055C30000}"/>
    <cellStyle name="Output 2 5 2 2 2 11" xfId="50016" xr:uid="{00000000-0005-0000-0000-000056C30000}"/>
    <cellStyle name="Output 2 5 2 2 2 2" xfId="50017" xr:uid="{00000000-0005-0000-0000-000057C30000}"/>
    <cellStyle name="Output 2 5 2 2 2 3" xfId="50018" xr:uid="{00000000-0005-0000-0000-000058C30000}"/>
    <cellStyle name="Output 2 5 2 2 2 4" xfId="50019" xr:uid="{00000000-0005-0000-0000-000059C30000}"/>
    <cellStyle name="Output 2 5 2 2 2 5" xfId="50020" xr:uid="{00000000-0005-0000-0000-00005AC30000}"/>
    <cellStyle name="Output 2 5 2 2 2 6" xfId="50021" xr:uid="{00000000-0005-0000-0000-00005BC30000}"/>
    <cellStyle name="Output 2 5 2 2 2 7" xfId="50022" xr:uid="{00000000-0005-0000-0000-00005CC30000}"/>
    <cellStyle name="Output 2 5 2 2 2 8" xfId="50023" xr:uid="{00000000-0005-0000-0000-00005DC30000}"/>
    <cellStyle name="Output 2 5 2 2 2 9" xfId="50024" xr:uid="{00000000-0005-0000-0000-00005EC30000}"/>
    <cellStyle name="Output 2 5 2 2 3" xfId="50025" xr:uid="{00000000-0005-0000-0000-00005FC30000}"/>
    <cellStyle name="Output 2 5 2 2 4" xfId="50026" xr:uid="{00000000-0005-0000-0000-000060C30000}"/>
    <cellStyle name="Output 2 5 2 2 5" xfId="50027" xr:uid="{00000000-0005-0000-0000-000061C30000}"/>
    <cellStyle name="Output 2 5 2 2 6" xfId="50028" xr:uid="{00000000-0005-0000-0000-000062C30000}"/>
    <cellStyle name="Output 2 5 2 2 7" xfId="50029" xr:uid="{00000000-0005-0000-0000-000063C30000}"/>
    <cellStyle name="Output 2 5 2 2 8" xfId="50030" xr:uid="{00000000-0005-0000-0000-000064C30000}"/>
    <cellStyle name="Output 2 5 2 2 9" xfId="50031" xr:uid="{00000000-0005-0000-0000-000065C30000}"/>
    <cellStyle name="Output 2 5 2 3" xfId="50032" xr:uid="{00000000-0005-0000-0000-000066C30000}"/>
    <cellStyle name="Output 2 5 2 3 10" xfId="50033" xr:uid="{00000000-0005-0000-0000-000067C30000}"/>
    <cellStyle name="Output 2 5 2 3 11" xfId="50034" xr:uid="{00000000-0005-0000-0000-000068C30000}"/>
    <cellStyle name="Output 2 5 2 3 2" xfId="50035" xr:uid="{00000000-0005-0000-0000-000069C30000}"/>
    <cellStyle name="Output 2 5 2 3 3" xfId="50036" xr:uid="{00000000-0005-0000-0000-00006AC30000}"/>
    <cellStyle name="Output 2 5 2 3 4" xfId="50037" xr:uid="{00000000-0005-0000-0000-00006BC30000}"/>
    <cellStyle name="Output 2 5 2 3 5" xfId="50038" xr:uid="{00000000-0005-0000-0000-00006CC30000}"/>
    <cellStyle name="Output 2 5 2 3 6" xfId="50039" xr:uid="{00000000-0005-0000-0000-00006DC30000}"/>
    <cellStyle name="Output 2 5 2 3 7" xfId="50040" xr:uid="{00000000-0005-0000-0000-00006EC30000}"/>
    <cellStyle name="Output 2 5 2 3 8" xfId="50041" xr:uid="{00000000-0005-0000-0000-00006FC30000}"/>
    <cellStyle name="Output 2 5 2 3 9" xfId="50042" xr:uid="{00000000-0005-0000-0000-000070C30000}"/>
    <cellStyle name="Output 2 5 2 4" xfId="50043" xr:uid="{00000000-0005-0000-0000-000071C30000}"/>
    <cellStyle name="Output 2 5 2 5" xfId="50044" xr:uid="{00000000-0005-0000-0000-000072C30000}"/>
    <cellStyle name="Output 2 5 2 6" xfId="50045" xr:uid="{00000000-0005-0000-0000-000073C30000}"/>
    <cellStyle name="Output 2 5 2 7" xfId="50046" xr:uid="{00000000-0005-0000-0000-000074C30000}"/>
    <cellStyle name="Output 2 5 2 8" xfId="50047" xr:uid="{00000000-0005-0000-0000-000075C30000}"/>
    <cellStyle name="Output 2 5 2 9" xfId="50048" xr:uid="{00000000-0005-0000-0000-000076C30000}"/>
    <cellStyle name="Output 2 5 3" xfId="50049" xr:uid="{00000000-0005-0000-0000-000077C30000}"/>
    <cellStyle name="Output 2 5 3 10" xfId="50050" xr:uid="{00000000-0005-0000-0000-000078C30000}"/>
    <cellStyle name="Output 2 5 3 11" xfId="50051" xr:uid="{00000000-0005-0000-0000-000079C30000}"/>
    <cellStyle name="Output 2 5 3 2" xfId="50052" xr:uid="{00000000-0005-0000-0000-00007AC30000}"/>
    <cellStyle name="Output 2 5 3 2 10" xfId="50053" xr:uid="{00000000-0005-0000-0000-00007BC30000}"/>
    <cellStyle name="Output 2 5 3 2 11" xfId="50054" xr:uid="{00000000-0005-0000-0000-00007CC30000}"/>
    <cellStyle name="Output 2 5 3 2 2" xfId="50055" xr:uid="{00000000-0005-0000-0000-00007DC30000}"/>
    <cellStyle name="Output 2 5 3 2 3" xfId="50056" xr:uid="{00000000-0005-0000-0000-00007EC30000}"/>
    <cellStyle name="Output 2 5 3 2 4" xfId="50057" xr:uid="{00000000-0005-0000-0000-00007FC30000}"/>
    <cellStyle name="Output 2 5 3 2 5" xfId="50058" xr:uid="{00000000-0005-0000-0000-000080C30000}"/>
    <cellStyle name="Output 2 5 3 2 6" xfId="50059" xr:uid="{00000000-0005-0000-0000-000081C30000}"/>
    <cellStyle name="Output 2 5 3 2 7" xfId="50060" xr:uid="{00000000-0005-0000-0000-000082C30000}"/>
    <cellStyle name="Output 2 5 3 2 8" xfId="50061" xr:uid="{00000000-0005-0000-0000-000083C30000}"/>
    <cellStyle name="Output 2 5 3 2 9" xfId="50062" xr:uid="{00000000-0005-0000-0000-000084C30000}"/>
    <cellStyle name="Output 2 5 3 3" xfId="50063" xr:uid="{00000000-0005-0000-0000-000085C30000}"/>
    <cellStyle name="Output 2 5 3 4" xfId="50064" xr:uid="{00000000-0005-0000-0000-000086C30000}"/>
    <cellStyle name="Output 2 5 3 5" xfId="50065" xr:uid="{00000000-0005-0000-0000-000087C30000}"/>
    <cellStyle name="Output 2 5 3 6" xfId="50066" xr:uid="{00000000-0005-0000-0000-000088C30000}"/>
    <cellStyle name="Output 2 5 3 7" xfId="50067" xr:uid="{00000000-0005-0000-0000-000089C30000}"/>
    <cellStyle name="Output 2 5 3 8" xfId="50068" xr:uid="{00000000-0005-0000-0000-00008AC30000}"/>
    <cellStyle name="Output 2 5 3 9" xfId="50069" xr:uid="{00000000-0005-0000-0000-00008BC30000}"/>
    <cellStyle name="Output 2 5 4" xfId="50070" xr:uid="{00000000-0005-0000-0000-00008CC30000}"/>
    <cellStyle name="Output 2 5 4 10" xfId="50071" xr:uid="{00000000-0005-0000-0000-00008DC30000}"/>
    <cellStyle name="Output 2 5 4 11" xfId="50072" xr:uid="{00000000-0005-0000-0000-00008EC30000}"/>
    <cellStyle name="Output 2 5 4 2" xfId="50073" xr:uid="{00000000-0005-0000-0000-00008FC30000}"/>
    <cellStyle name="Output 2 5 4 3" xfId="50074" xr:uid="{00000000-0005-0000-0000-000090C30000}"/>
    <cellStyle name="Output 2 5 4 4" xfId="50075" xr:uid="{00000000-0005-0000-0000-000091C30000}"/>
    <cellStyle name="Output 2 5 4 5" xfId="50076" xr:uid="{00000000-0005-0000-0000-000092C30000}"/>
    <cellStyle name="Output 2 5 4 6" xfId="50077" xr:uid="{00000000-0005-0000-0000-000093C30000}"/>
    <cellStyle name="Output 2 5 4 7" xfId="50078" xr:uid="{00000000-0005-0000-0000-000094C30000}"/>
    <cellStyle name="Output 2 5 4 8" xfId="50079" xr:uid="{00000000-0005-0000-0000-000095C30000}"/>
    <cellStyle name="Output 2 5 4 9" xfId="50080" xr:uid="{00000000-0005-0000-0000-000096C30000}"/>
    <cellStyle name="Output 2 5 5" xfId="50081" xr:uid="{00000000-0005-0000-0000-000097C30000}"/>
    <cellStyle name="Output 2 5 6" xfId="50082" xr:uid="{00000000-0005-0000-0000-000098C30000}"/>
    <cellStyle name="Output 2 5 7" xfId="50083" xr:uid="{00000000-0005-0000-0000-000099C30000}"/>
    <cellStyle name="Output 2 5 8" xfId="50084" xr:uid="{00000000-0005-0000-0000-00009AC30000}"/>
    <cellStyle name="Output 2 5 9" xfId="50085" xr:uid="{00000000-0005-0000-0000-00009BC30000}"/>
    <cellStyle name="Output 2 6" xfId="50086" xr:uid="{00000000-0005-0000-0000-00009CC30000}"/>
    <cellStyle name="Output 2 6 10" xfId="50087" xr:uid="{00000000-0005-0000-0000-00009DC30000}"/>
    <cellStyle name="Output 2 6 11" xfId="50088" xr:uid="{00000000-0005-0000-0000-00009EC30000}"/>
    <cellStyle name="Output 2 6 12" xfId="50089" xr:uid="{00000000-0005-0000-0000-00009FC30000}"/>
    <cellStyle name="Output 2 6 13" xfId="50090" xr:uid="{00000000-0005-0000-0000-0000A0C30000}"/>
    <cellStyle name="Output 2 6 2" xfId="50091" xr:uid="{00000000-0005-0000-0000-0000A1C30000}"/>
    <cellStyle name="Output 2 6 2 10" xfId="50092" xr:uid="{00000000-0005-0000-0000-0000A2C30000}"/>
    <cellStyle name="Output 2 6 2 11" xfId="50093" xr:uid="{00000000-0005-0000-0000-0000A3C30000}"/>
    <cellStyle name="Output 2 6 2 12" xfId="50094" xr:uid="{00000000-0005-0000-0000-0000A4C30000}"/>
    <cellStyle name="Output 2 6 2 2" xfId="50095" xr:uid="{00000000-0005-0000-0000-0000A5C30000}"/>
    <cellStyle name="Output 2 6 2 2 10" xfId="50096" xr:uid="{00000000-0005-0000-0000-0000A6C30000}"/>
    <cellStyle name="Output 2 6 2 2 11" xfId="50097" xr:uid="{00000000-0005-0000-0000-0000A7C30000}"/>
    <cellStyle name="Output 2 6 2 2 2" xfId="50098" xr:uid="{00000000-0005-0000-0000-0000A8C30000}"/>
    <cellStyle name="Output 2 6 2 2 2 10" xfId="50099" xr:uid="{00000000-0005-0000-0000-0000A9C30000}"/>
    <cellStyle name="Output 2 6 2 2 2 11" xfId="50100" xr:uid="{00000000-0005-0000-0000-0000AAC30000}"/>
    <cellStyle name="Output 2 6 2 2 2 2" xfId="50101" xr:uid="{00000000-0005-0000-0000-0000ABC30000}"/>
    <cellStyle name="Output 2 6 2 2 2 3" xfId="50102" xr:uid="{00000000-0005-0000-0000-0000ACC30000}"/>
    <cellStyle name="Output 2 6 2 2 2 4" xfId="50103" xr:uid="{00000000-0005-0000-0000-0000ADC30000}"/>
    <cellStyle name="Output 2 6 2 2 2 5" xfId="50104" xr:uid="{00000000-0005-0000-0000-0000AEC30000}"/>
    <cellStyle name="Output 2 6 2 2 2 6" xfId="50105" xr:uid="{00000000-0005-0000-0000-0000AFC30000}"/>
    <cellStyle name="Output 2 6 2 2 2 7" xfId="50106" xr:uid="{00000000-0005-0000-0000-0000B0C30000}"/>
    <cellStyle name="Output 2 6 2 2 2 8" xfId="50107" xr:uid="{00000000-0005-0000-0000-0000B1C30000}"/>
    <cellStyle name="Output 2 6 2 2 2 9" xfId="50108" xr:uid="{00000000-0005-0000-0000-0000B2C30000}"/>
    <cellStyle name="Output 2 6 2 2 3" xfId="50109" xr:uid="{00000000-0005-0000-0000-0000B3C30000}"/>
    <cellStyle name="Output 2 6 2 2 4" xfId="50110" xr:uid="{00000000-0005-0000-0000-0000B4C30000}"/>
    <cellStyle name="Output 2 6 2 2 5" xfId="50111" xr:uid="{00000000-0005-0000-0000-0000B5C30000}"/>
    <cellStyle name="Output 2 6 2 2 6" xfId="50112" xr:uid="{00000000-0005-0000-0000-0000B6C30000}"/>
    <cellStyle name="Output 2 6 2 2 7" xfId="50113" xr:uid="{00000000-0005-0000-0000-0000B7C30000}"/>
    <cellStyle name="Output 2 6 2 2 8" xfId="50114" xr:uid="{00000000-0005-0000-0000-0000B8C30000}"/>
    <cellStyle name="Output 2 6 2 2 9" xfId="50115" xr:uid="{00000000-0005-0000-0000-0000B9C30000}"/>
    <cellStyle name="Output 2 6 2 3" xfId="50116" xr:uid="{00000000-0005-0000-0000-0000BAC30000}"/>
    <cellStyle name="Output 2 6 2 3 10" xfId="50117" xr:uid="{00000000-0005-0000-0000-0000BBC30000}"/>
    <cellStyle name="Output 2 6 2 3 11" xfId="50118" xr:uid="{00000000-0005-0000-0000-0000BCC30000}"/>
    <cellStyle name="Output 2 6 2 3 2" xfId="50119" xr:uid="{00000000-0005-0000-0000-0000BDC30000}"/>
    <cellStyle name="Output 2 6 2 3 3" xfId="50120" xr:uid="{00000000-0005-0000-0000-0000BEC30000}"/>
    <cellStyle name="Output 2 6 2 3 4" xfId="50121" xr:uid="{00000000-0005-0000-0000-0000BFC30000}"/>
    <cellStyle name="Output 2 6 2 3 5" xfId="50122" xr:uid="{00000000-0005-0000-0000-0000C0C30000}"/>
    <cellStyle name="Output 2 6 2 3 6" xfId="50123" xr:uid="{00000000-0005-0000-0000-0000C1C30000}"/>
    <cellStyle name="Output 2 6 2 3 7" xfId="50124" xr:uid="{00000000-0005-0000-0000-0000C2C30000}"/>
    <cellStyle name="Output 2 6 2 3 8" xfId="50125" xr:uid="{00000000-0005-0000-0000-0000C3C30000}"/>
    <cellStyle name="Output 2 6 2 3 9" xfId="50126" xr:uid="{00000000-0005-0000-0000-0000C4C30000}"/>
    <cellStyle name="Output 2 6 2 4" xfId="50127" xr:uid="{00000000-0005-0000-0000-0000C5C30000}"/>
    <cellStyle name="Output 2 6 2 5" xfId="50128" xr:uid="{00000000-0005-0000-0000-0000C6C30000}"/>
    <cellStyle name="Output 2 6 2 6" xfId="50129" xr:uid="{00000000-0005-0000-0000-0000C7C30000}"/>
    <cellStyle name="Output 2 6 2 7" xfId="50130" xr:uid="{00000000-0005-0000-0000-0000C8C30000}"/>
    <cellStyle name="Output 2 6 2 8" xfId="50131" xr:uid="{00000000-0005-0000-0000-0000C9C30000}"/>
    <cellStyle name="Output 2 6 2 9" xfId="50132" xr:uid="{00000000-0005-0000-0000-0000CAC30000}"/>
    <cellStyle name="Output 2 6 3" xfId="50133" xr:uid="{00000000-0005-0000-0000-0000CBC30000}"/>
    <cellStyle name="Output 2 6 3 10" xfId="50134" xr:uid="{00000000-0005-0000-0000-0000CCC30000}"/>
    <cellStyle name="Output 2 6 3 11" xfId="50135" xr:uid="{00000000-0005-0000-0000-0000CDC30000}"/>
    <cellStyle name="Output 2 6 3 2" xfId="50136" xr:uid="{00000000-0005-0000-0000-0000CEC30000}"/>
    <cellStyle name="Output 2 6 3 2 10" xfId="50137" xr:uid="{00000000-0005-0000-0000-0000CFC30000}"/>
    <cellStyle name="Output 2 6 3 2 11" xfId="50138" xr:uid="{00000000-0005-0000-0000-0000D0C30000}"/>
    <cellStyle name="Output 2 6 3 2 2" xfId="50139" xr:uid="{00000000-0005-0000-0000-0000D1C30000}"/>
    <cellStyle name="Output 2 6 3 2 3" xfId="50140" xr:uid="{00000000-0005-0000-0000-0000D2C30000}"/>
    <cellStyle name="Output 2 6 3 2 4" xfId="50141" xr:uid="{00000000-0005-0000-0000-0000D3C30000}"/>
    <cellStyle name="Output 2 6 3 2 5" xfId="50142" xr:uid="{00000000-0005-0000-0000-0000D4C30000}"/>
    <cellStyle name="Output 2 6 3 2 6" xfId="50143" xr:uid="{00000000-0005-0000-0000-0000D5C30000}"/>
    <cellStyle name="Output 2 6 3 2 7" xfId="50144" xr:uid="{00000000-0005-0000-0000-0000D6C30000}"/>
    <cellStyle name="Output 2 6 3 2 8" xfId="50145" xr:uid="{00000000-0005-0000-0000-0000D7C30000}"/>
    <cellStyle name="Output 2 6 3 2 9" xfId="50146" xr:uid="{00000000-0005-0000-0000-0000D8C30000}"/>
    <cellStyle name="Output 2 6 3 3" xfId="50147" xr:uid="{00000000-0005-0000-0000-0000D9C30000}"/>
    <cellStyle name="Output 2 6 3 4" xfId="50148" xr:uid="{00000000-0005-0000-0000-0000DAC30000}"/>
    <cellStyle name="Output 2 6 3 5" xfId="50149" xr:uid="{00000000-0005-0000-0000-0000DBC30000}"/>
    <cellStyle name="Output 2 6 3 6" xfId="50150" xr:uid="{00000000-0005-0000-0000-0000DCC30000}"/>
    <cellStyle name="Output 2 6 3 7" xfId="50151" xr:uid="{00000000-0005-0000-0000-0000DDC30000}"/>
    <cellStyle name="Output 2 6 3 8" xfId="50152" xr:uid="{00000000-0005-0000-0000-0000DEC30000}"/>
    <cellStyle name="Output 2 6 3 9" xfId="50153" xr:uid="{00000000-0005-0000-0000-0000DFC30000}"/>
    <cellStyle name="Output 2 6 4" xfId="50154" xr:uid="{00000000-0005-0000-0000-0000E0C30000}"/>
    <cellStyle name="Output 2 6 4 10" xfId="50155" xr:uid="{00000000-0005-0000-0000-0000E1C30000}"/>
    <cellStyle name="Output 2 6 4 11" xfId="50156" xr:uid="{00000000-0005-0000-0000-0000E2C30000}"/>
    <cellStyle name="Output 2 6 4 2" xfId="50157" xr:uid="{00000000-0005-0000-0000-0000E3C30000}"/>
    <cellStyle name="Output 2 6 4 3" xfId="50158" xr:uid="{00000000-0005-0000-0000-0000E4C30000}"/>
    <cellStyle name="Output 2 6 4 4" xfId="50159" xr:uid="{00000000-0005-0000-0000-0000E5C30000}"/>
    <cellStyle name="Output 2 6 4 5" xfId="50160" xr:uid="{00000000-0005-0000-0000-0000E6C30000}"/>
    <cellStyle name="Output 2 6 4 6" xfId="50161" xr:uid="{00000000-0005-0000-0000-0000E7C30000}"/>
    <cellStyle name="Output 2 6 4 7" xfId="50162" xr:uid="{00000000-0005-0000-0000-0000E8C30000}"/>
    <cellStyle name="Output 2 6 4 8" xfId="50163" xr:uid="{00000000-0005-0000-0000-0000E9C30000}"/>
    <cellStyle name="Output 2 6 4 9" xfId="50164" xr:uid="{00000000-0005-0000-0000-0000EAC30000}"/>
    <cellStyle name="Output 2 6 5" xfId="50165" xr:uid="{00000000-0005-0000-0000-0000EBC30000}"/>
    <cellStyle name="Output 2 6 6" xfId="50166" xr:uid="{00000000-0005-0000-0000-0000ECC30000}"/>
    <cellStyle name="Output 2 6 7" xfId="50167" xr:uid="{00000000-0005-0000-0000-0000EDC30000}"/>
    <cellStyle name="Output 2 6 8" xfId="50168" xr:uid="{00000000-0005-0000-0000-0000EEC30000}"/>
    <cellStyle name="Output 2 6 9" xfId="50169" xr:uid="{00000000-0005-0000-0000-0000EFC30000}"/>
    <cellStyle name="Output 2 7" xfId="50170" xr:uid="{00000000-0005-0000-0000-0000F0C30000}"/>
    <cellStyle name="Output 2 7 10" xfId="50171" xr:uid="{00000000-0005-0000-0000-0000F1C30000}"/>
    <cellStyle name="Output 2 7 11" xfId="50172" xr:uid="{00000000-0005-0000-0000-0000F2C30000}"/>
    <cellStyle name="Output 2 7 12" xfId="50173" xr:uid="{00000000-0005-0000-0000-0000F3C30000}"/>
    <cellStyle name="Output 2 7 13" xfId="50174" xr:uid="{00000000-0005-0000-0000-0000F4C30000}"/>
    <cellStyle name="Output 2 7 2" xfId="50175" xr:uid="{00000000-0005-0000-0000-0000F5C30000}"/>
    <cellStyle name="Output 2 7 2 10" xfId="50176" xr:uid="{00000000-0005-0000-0000-0000F6C30000}"/>
    <cellStyle name="Output 2 7 2 11" xfId="50177" xr:uid="{00000000-0005-0000-0000-0000F7C30000}"/>
    <cellStyle name="Output 2 7 2 12" xfId="50178" xr:uid="{00000000-0005-0000-0000-0000F8C30000}"/>
    <cellStyle name="Output 2 7 2 2" xfId="50179" xr:uid="{00000000-0005-0000-0000-0000F9C30000}"/>
    <cellStyle name="Output 2 7 2 2 10" xfId="50180" xr:uid="{00000000-0005-0000-0000-0000FAC30000}"/>
    <cellStyle name="Output 2 7 2 2 11" xfId="50181" xr:uid="{00000000-0005-0000-0000-0000FBC30000}"/>
    <cellStyle name="Output 2 7 2 2 2" xfId="50182" xr:uid="{00000000-0005-0000-0000-0000FCC30000}"/>
    <cellStyle name="Output 2 7 2 2 2 10" xfId="50183" xr:uid="{00000000-0005-0000-0000-0000FDC30000}"/>
    <cellStyle name="Output 2 7 2 2 2 11" xfId="50184" xr:uid="{00000000-0005-0000-0000-0000FEC30000}"/>
    <cellStyle name="Output 2 7 2 2 2 2" xfId="50185" xr:uid="{00000000-0005-0000-0000-0000FFC30000}"/>
    <cellStyle name="Output 2 7 2 2 2 3" xfId="50186" xr:uid="{00000000-0005-0000-0000-000000C40000}"/>
    <cellStyle name="Output 2 7 2 2 2 4" xfId="50187" xr:uid="{00000000-0005-0000-0000-000001C40000}"/>
    <cellStyle name="Output 2 7 2 2 2 5" xfId="50188" xr:uid="{00000000-0005-0000-0000-000002C40000}"/>
    <cellStyle name="Output 2 7 2 2 2 6" xfId="50189" xr:uid="{00000000-0005-0000-0000-000003C40000}"/>
    <cellStyle name="Output 2 7 2 2 2 7" xfId="50190" xr:uid="{00000000-0005-0000-0000-000004C40000}"/>
    <cellStyle name="Output 2 7 2 2 2 8" xfId="50191" xr:uid="{00000000-0005-0000-0000-000005C40000}"/>
    <cellStyle name="Output 2 7 2 2 2 9" xfId="50192" xr:uid="{00000000-0005-0000-0000-000006C40000}"/>
    <cellStyle name="Output 2 7 2 2 3" xfId="50193" xr:uid="{00000000-0005-0000-0000-000007C40000}"/>
    <cellStyle name="Output 2 7 2 2 4" xfId="50194" xr:uid="{00000000-0005-0000-0000-000008C40000}"/>
    <cellStyle name="Output 2 7 2 2 5" xfId="50195" xr:uid="{00000000-0005-0000-0000-000009C40000}"/>
    <cellStyle name="Output 2 7 2 2 6" xfId="50196" xr:uid="{00000000-0005-0000-0000-00000AC40000}"/>
    <cellStyle name="Output 2 7 2 2 7" xfId="50197" xr:uid="{00000000-0005-0000-0000-00000BC40000}"/>
    <cellStyle name="Output 2 7 2 2 8" xfId="50198" xr:uid="{00000000-0005-0000-0000-00000CC40000}"/>
    <cellStyle name="Output 2 7 2 2 9" xfId="50199" xr:uid="{00000000-0005-0000-0000-00000DC40000}"/>
    <cellStyle name="Output 2 7 2 3" xfId="50200" xr:uid="{00000000-0005-0000-0000-00000EC40000}"/>
    <cellStyle name="Output 2 7 2 3 10" xfId="50201" xr:uid="{00000000-0005-0000-0000-00000FC40000}"/>
    <cellStyle name="Output 2 7 2 3 11" xfId="50202" xr:uid="{00000000-0005-0000-0000-000010C40000}"/>
    <cellStyle name="Output 2 7 2 3 2" xfId="50203" xr:uid="{00000000-0005-0000-0000-000011C40000}"/>
    <cellStyle name="Output 2 7 2 3 3" xfId="50204" xr:uid="{00000000-0005-0000-0000-000012C40000}"/>
    <cellStyle name="Output 2 7 2 3 4" xfId="50205" xr:uid="{00000000-0005-0000-0000-000013C40000}"/>
    <cellStyle name="Output 2 7 2 3 5" xfId="50206" xr:uid="{00000000-0005-0000-0000-000014C40000}"/>
    <cellStyle name="Output 2 7 2 3 6" xfId="50207" xr:uid="{00000000-0005-0000-0000-000015C40000}"/>
    <cellStyle name="Output 2 7 2 3 7" xfId="50208" xr:uid="{00000000-0005-0000-0000-000016C40000}"/>
    <cellStyle name="Output 2 7 2 3 8" xfId="50209" xr:uid="{00000000-0005-0000-0000-000017C40000}"/>
    <cellStyle name="Output 2 7 2 3 9" xfId="50210" xr:uid="{00000000-0005-0000-0000-000018C40000}"/>
    <cellStyle name="Output 2 7 2 4" xfId="50211" xr:uid="{00000000-0005-0000-0000-000019C40000}"/>
    <cellStyle name="Output 2 7 2 5" xfId="50212" xr:uid="{00000000-0005-0000-0000-00001AC40000}"/>
    <cellStyle name="Output 2 7 2 6" xfId="50213" xr:uid="{00000000-0005-0000-0000-00001BC40000}"/>
    <cellStyle name="Output 2 7 2 7" xfId="50214" xr:uid="{00000000-0005-0000-0000-00001CC40000}"/>
    <cellStyle name="Output 2 7 2 8" xfId="50215" xr:uid="{00000000-0005-0000-0000-00001DC40000}"/>
    <cellStyle name="Output 2 7 2 9" xfId="50216" xr:uid="{00000000-0005-0000-0000-00001EC40000}"/>
    <cellStyle name="Output 2 7 3" xfId="50217" xr:uid="{00000000-0005-0000-0000-00001FC40000}"/>
    <cellStyle name="Output 2 7 3 10" xfId="50218" xr:uid="{00000000-0005-0000-0000-000020C40000}"/>
    <cellStyle name="Output 2 7 3 11" xfId="50219" xr:uid="{00000000-0005-0000-0000-000021C40000}"/>
    <cellStyle name="Output 2 7 3 2" xfId="50220" xr:uid="{00000000-0005-0000-0000-000022C40000}"/>
    <cellStyle name="Output 2 7 3 2 10" xfId="50221" xr:uid="{00000000-0005-0000-0000-000023C40000}"/>
    <cellStyle name="Output 2 7 3 2 11" xfId="50222" xr:uid="{00000000-0005-0000-0000-000024C40000}"/>
    <cellStyle name="Output 2 7 3 2 2" xfId="50223" xr:uid="{00000000-0005-0000-0000-000025C40000}"/>
    <cellStyle name="Output 2 7 3 2 3" xfId="50224" xr:uid="{00000000-0005-0000-0000-000026C40000}"/>
    <cellStyle name="Output 2 7 3 2 4" xfId="50225" xr:uid="{00000000-0005-0000-0000-000027C40000}"/>
    <cellStyle name="Output 2 7 3 2 5" xfId="50226" xr:uid="{00000000-0005-0000-0000-000028C40000}"/>
    <cellStyle name="Output 2 7 3 2 6" xfId="50227" xr:uid="{00000000-0005-0000-0000-000029C40000}"/>
    <cellStyle name="Output 2 7 3 2 7" xfId="50228" xr:uid="{00000000-0005-0000-0000-00002AC40000}"/>
    <cellStyle name="Output 2 7 3 2 8" xfId="50229" xr:uid="{00000000-0005-0000-0000-00002BC40000}"/>
    <cellStyle name="Output 2 7 3 2 9" xfId="50230" xr:uid="{00000000-0005-0000-0000-00002CC40000}"/>
    <cellStyle name="Output 2 7 3 3" xfId="50231" xr:uid="{00000000-0005-0000-0000-00002DC40000}"/>
    <cellStyle name="Output 2 7 3 4" xfId="50232" xr:uid="{00000000-0005-0000-0000-00002EC40000}"/>
    <cellStyle name="Output 2 7 3 5" xfId="50233" xr:uid="{00000000-0005-0000-0000-00002FC40000}"/>
    <cellStyle name="Output 2 7 3 6" xfId="50234" xr:uid="{00000000-0005-0000-0000-000030C40000}"/>
    <cellStyle name="Output 2 7 3 7" xfId="50235" xr:uid="{00000000-0005-0000-0000-000031C40000}"/>
    <cellStyle name="Output 2 7 3 8" xfId="50236" xr:uid="{00000000-0005-0000-0000-000032C40000}"/>
    <cellStyle name="Output 2 7 3 9" xfId="50237" xr:uid="{00000000-0005-0000-0000-000033C40000}"/>
    <cellStyle name="Output 2 7 4" xfId="50238" xr:uid="{00000000-0005-0000-0000-000034C40000}"/>
    <cellStyle name="Output 2 7 4 10" xfId="50239" xr:uid="{00000000-0005-0000-0000-000035C40000}"/>
    <cellStyle name="Output 2 7 4 11" xfId="50240" xr:uid="{00000000-0005-0000-0000-000036C40000}"/>
    <cellStyle name="Output 2 7 4 2" xfId="50241" xr:uid="{00000000-0005-0000-0000-000037C40000}"/>
    <cellStyle name="Output 2 7 4 3" xfId="50242" xr:uid="{00000000-0005-0000-0000-000038C40000}"/>
    <cellStyle name="Output 2 7 4 4" xfId="50243" xr:uid="{00000000-0005-0000-0000-000039C40000}"/>
    <cellStyle name="Output 2 7 4 5" xfId="50244" xr:uid="{00000000-0005-0000-0000-00003AC40000}"/>
    <cellStyle name="Output 2 7 4 6" xfId="50245" xr:uid="{00000000-0005-0000-0000-00003BC40000}"/>
    <cellStyle name="Output 2 7 4 7" xfId="50246" xr:uid="{00000000-0005-0000-0000-00003CC40000}"/>
    <cellStyle name="Output 2 7 4 8" xfId="50247" xr:uid="{00000000-0005-0000-0000-00003DC40000}"/>
    <cellStyle name="Output 2 7 4 9" xfId="50248" xr:uid="{00000000-0005-0000-0000-00003EC40000}"/>
    <cellStyle name="Output 2 7 5" xfId="50249" xr:uid="{00000000-0005-0000-0000-00003FC40000}"/>
    <cellStyle name="Output 2 7 6" xfId="50250" xr:uid="{00000000-0005-0000-0000-000040C40000}"/>
    <cellStyle name="Output 2 7 7" xfId="50251" xr:uid="{00000000-0005-0000-0000-000041C40000}"/>
    <cellStyle name="Output 2 7 8" xfId="50252" xr:uid="{00000000-0005-0000-0000-000042C40000}"/>
    <cellStyle name="Output 2 7 9" xfId="50253" xr:uid="{00000000-0005-0000-0000-000043C40000}"/>
    <cellStyle name="Output 2 8" xfId="50254" xr:uid="{00000000-0005-0000-0000-000044C40000}"/>
    <cellStyle name="Output 2 8 10" xfId="50255" xr:uid="{00000000-0005-0000-0000-000045C40000}"/>
    <cellStyle name="Output 2 8 11" xfId="50256" xr:uid="{00000000-0005-0000-0000-000046C40000}"/>
    <cellStyle name="Output 2 8 12" xfId="50257" xr:uid="{00000000-0005-0000-0000-000047C40000}"/>
    <cellStyle name="Output 2 8 13" xfId="50258" xr:uid="{00000000-0005-0000-0000-000048C40000}"/>
    <cellStyle name="Output 2 8 2" xfId="50259" xr:uid="{00000000-0005-0000-0000-000049C40000}"/>
    <cellStyle name="Output 2 8 2 10" xfId="50260" xr:uid="{00000000-0005-0000-0000-00004AC40000}"/>
    <cellStyle name="Output 2 8 2 11" xfId="50261" xr:uid="{00000000-0005-0000-0000-00004BC40000}"/>
    <cellStyle name="Output 2 8 2 12" xfId="50262" xr:uid="{00000000-0005-0000-0000-00004CC40000}"/>
    <cellStyle name="Output 2 8 2 2" xfId="50263" xr:uid="{00000000-0005-0000-0000-00004DC40000}"/>
    <cellStyle name="Output 2 8 2 2 10" xfId="50264" xr:uid="{00000000-0005-0000-0000-00004EC40000}"/>
    <cellStyle name="Output 2 8 2 2 11" xfId="50265" xr:uid="{00000000-0005-0000-0000-00004FC40000}"/>
    <cellStyle name="Output 2 8 2 2 2" xfId="50266" xr:uid="{00000000-0005-0000-0000-000050C40000}"/>
    <cellStyle name="Output 2 8 2 2 2 10" xfId="50267" xr:uid="{00000000-0005-0000-0000-000051C40000}"/>
    <cellStyle name="Output 2 8 2 2 2 11" xfId="50268" xr:uid="{00000000-0005-0000-0000-000052C40000}"/>
    <cellStyle name="Output 2 8 2 2 2 2" xfId="50269" xr:uid="{00000000-0005-0000-0000-000053C40000}"/>
    <cellStyle name="Output 2 8 2 2 2 3" xfId="50270" xr:uid="{00000000-0005-0000-0000-000054C40000}"/>
    <cellStyle name="Output 2 8 2 2 2 4" xfId="50271" xr:uid="{00000000-0005-0000-0000-000055C40000}"/>
    <cellStyle name="Output 2 8 2 2 2 5" xfId="50272" xr:uid="{00000000-0005-0000-0000-000056C40000}"/>
    <cellStyle name="Output 2 8 2 2 2 6" xfId="50273" xr:uid="{00000000-0005-0000-0000-000057C40000}"/>
    <cellStyle name="Output 2 8 2 2 2 7" xfId="50274" xr:uid="{00000000-0005-0000-0000-000058C40000}"/>
    <cellStyle name="Output 2 8 2 2 2 8" xfId="50275" xr:uid="{00000000-0005-0000-0000-000059C40000}"/>
    <cellStyle name="Output 2 8 2 2 2 9" xfId="50276" xr:uid="{00000000-0005-0000-0000-00005AC40000}"/>
    <cellStyle name="Output 2 8 2 2 3" xfId="50277" xr:uid="{00000000-0005-0000-0000-00005BC40000}"/>
    <cellStyle name="Output 2 8 2 2 4" xfId="50278" xr:uid="{00000000-0005-0000-0000-00005CC40000}"/>
    <cellStyle name="Output 2 8 2 2 5" xfId="50279" xr:uid="{00000000-0005-0000-0000-00005DC40000}"/>
    <cellStyle name="Output 2 8 2 2 6" xfId="50280" xr:uid="{00000000-0005-0000-0000-00005EC40000}"/>
    <cellStyle name="Output 2 8 2 2 7" xfId="50281" xr:uid="{00000000-0005-0000-0000-00005FC40000}"/>
    <cellStyle name="Output 2 8 2 2 8" xfId="50282" xr:uid="{00000000-0005-0000-0000-000060C40000}"/>
    <cellStyle name="Output 2 8 2 2 9" xfId="50283" xr:uid="{00000000-0005-0000-0000-000061C40000}"/>
    <cellStyle name="Output 2 8 2 3" xfId="50284" xr:uid="{00000000-0005-0000-0000-000062C40000}"/>
    <cellStyle name="Output 2 8 2 3 10" xfId="50285" xr:uid="{00000000-0005-0000-0000-000063C40000}"/>
    <cellStyle name="Output 2 8 2 3 11" xfId="50286" xr:uid="{00000000-0005-0000-0000-000064C40000}"/>
    <cellStyle name="Output 2 8 2 3 2" xfId="50287" xr:uid="{00000000-0005-0000-0000-000065C40000}"/>
    <cellStyle name="Output 2 8 2 3 3" xfId="50288" xr:uid="{00000000-0005-0000-0000-000066C40000}"/>
    <cellStyle name="Output 2 8 2 3 4" xfId="50289" xr:uid="{00000000-0005-0000-0000-000067C40000}"/>
    <cellStyle name="Output 2 8 2 3 5" xfId="50290" xr:uid="{00000000-0005-0000-0000-000068C40000}"/>
    <cellStyle name="Output 2 8 2 3 6" xfId="50291" xr:uid="{00000000-0005-0000-0000-000069C40000}"/>
    <cellStyle name="Output 2 8 2 3 7" xfId="50292" xr:uid="{00000000-0005-0000-0000-00006AC40000}"/>
    <cellStyle name="Output 2 8 2 3 8" xfId="50293" xr:uid="{00000000-0005-0000-0000-00006BC40000}"/>
    <cellStyle name="Output 2 8 2 3 9" xfId="50294" xr:uid="{00000000-0005-0000-0000-00006CC40000}"/>
    <cellStyle name="Output 2 8 2 4" xfId="50295" xr:uid="{00000000-0005-0000-0000-00006DC40000}"/>
    <cellStyle name="Output 2 8 2 5" xfId="50296" xr:uid="{00000000-0005-0000-0000-00006EC40000}"/>
    <cellStyle name="Output 2 8 2 6" xfId="50297" xr:uid="{00000000-0005-0000-0000-00006FC40000}"/>
    <cellStyle name="Output 2 8 2 7" xfId="50298" xr:uid="{00000000-0005-0000-0000-000070C40000}"/>
    <cellStyle name="Output 2 8 2 8" xfId="50299" xr:uid="{00000000-0005-0000-0000-000071C40000}"/>
    <cellStyle name="Output 2 8 2 9" xfId="50300" xr:uid="{00000000-0005-0000-0000-000072C40000}"/>
    <cellStyle name="Output 2 8 3" xfId="50301" xr:uid="{00000000-0005-0000-0000-000073C40000}"/>
    <cellStyle name="Output 2 8 3 10" xfId="50302" xr:uid="{00000000-0005-0000-0000-000074C40000}"/>
    <cellStyle name="Output 2 8 3 11" xfId="50303" xr:uid="{00000000-0005-0000-0000-000075C40000}"/>
    <cellStyle name="Output 2 8 3 2" xfId="50304" xr:uid="{00000000-0005-0000-0000-000076C40000}"/>
    <cellStyle name="Output 2 8 3 2 10" xfId="50305" xr:uid="{00000000-0005-0000-0000-000077C40000}"/>
    <cellStyle name="Output 2 8 3 2 11" xfId="50306" xr:uid="{00000000-0005-0000-0000-000078C40000}"/>
    <cellStyle name="Output 2 8 3 2 2" xfId="50307" xr:uid="{00000000-0005-0000-0000-000079C40000}"/>
    <cellStyle name="Output 2 8 3 2 3" xfId="50308" xr:uid="{00000000-0005-0000-0000-00007AC40000}"/>
    <cellStyle name="Output 2 8 3 2 4" xfId="50309" xr:uid="{00000000-0005-0000-0000-00007BC40000}"/>
    <cellStyle name="Output 2 8 3 2 5" xfId="50310" xr:uid="{00000000-0005-0000-0000-00007CC40000}"/>
    <cellStyle name="Output 2 8 3 2 6" xfId="50311" xr:uid="{00000000-0005-0000-0000-00007DC40000}"/>
    <cellStyle name="Output 2 8 3 2 7" xfId="50312" xr:uid="{00000000-0005-0000-0000-00007EC40000}"/>
    <cellStyle name="Output 2 8 3 2 8" xfId="50313" xr:uid="{00000000-0005-0000-0000-00007FC40000}"/>
    <cellStyle name="Output 2 8 3 2 9" xfId="50314" xr:uid="{00000000-0005-0000-0000-000080C40000}"/>
    <cellStyle name="Output 2 8 3 3" xfId="50315" xr:uid="{00000000-0005-0000-0000-000081C40000}"/>
    <cellStyle name="Output 2 8 3 4" xfId="50316" xr:uid="{00000000-0005-0000-0000-000082C40000}"/>
    <cellStyle name="Output 2 8 3 5" xfId="50317" xr:uid="{00000000-0005-0000-0000-000083C40000}"/>
    <cellStyle name="Output 2 8 3 6" xfId="50318" xr:uid="{00000000-0005-0000-0000-000084C40000}"/>
    <cellStyle name="Output 2 8 3 7" xfId="50319" xr:uid="{00000000-0005-0000-0000-000085C40000}"/>
    <cellStyle name="Output 2 8 3 8" xfId="50320" xr:uid="{00000000-0005-0000-0000-000086C40000}"/>
    <cellStyle name="Output 2 8 3 9" xfId="50321" xr:uid="{00000000-0005-0000-0000-000087C40000}"/>
    <cellStyle name="Output 2 8 4" xfId="50322" xr:uid="{00000000-0005-0000-0000-000088C40000}"/>
    <cellStyle name="Output 2 8 4 10" xfId="50323" xr:uid="{00000000-0005-0000-0000-000089C40000}"/>
    <cellStyle name="Output 2 8 4 11" xfId="50324" xr:uid="{00000000-0005-0000-0000-00008AC40000}"/>
    <cellStyle name="Output 2 8 4 2" xfId="50325" xr:uid="{00000000-0005-0000-0000-00008BC40000}"/>
    <cellStyle name="Output 2 8 4 3" xfId="50326" xr:uid="{00000000-0005-0000-0000-00008CC40000}"/>
    <cellStyle name="Output 2 8 4 4" xfId="50327" xr:uid="{00000000-0005-0000-0000-00008DC40000}"/>
    <cellStyle name="Output 2 8 4 5" xfId="50328" xr:uid="{00000000-0005-0000-0000-00008EC40000}"/>
    <cellStyle name="Output 2 8 4 6" xfId="50329" xr:uid="{00000000-0005-0000-0000-00008FC40000}"/>
    <cellStyle name="Output 2 8 4 7" xfId="50330" xr:uid="{00000000-0005-0000-0000-000090C40000}"/>
    <cellStyle name="Output 2 8 4 8" xfId="50331" xr:uid="{00000000-0005-0000-0000-000091C40000}"/>
    <cellStyle name="Output 2 8 4 9" xfId="50332" xr:uid="{00000000-0005-0000-0000-000092C40000}"/>
    <cellStyle name="Output 2 8 5" xfId="50333" xr:uid="{00000000-0005-0000-0000-000093C40000}"/>
    <cellStyle name="Output 2 8 6" xfId="50334" xr:uid="{00000000-0005-0000-0000-000094C40000}"/>
    <cellStyle name="Output 2 8 7" xfId="50335" xr:uid="{00000000-0005-0000-0000-000095C40000}"/>
    <cellStyle name="Output 2 8 8" xfId="50336" xr:uid="{00000000-0005-0000-0000-000096C40000}"/>
    <cellStyle name="Output 2 8 9" xfId="50337" xr:uid="{00000000-0005-0000-0000-000097C40000}"/>
    <cellStyle name="Output 2 9" xfId="50338" xr:uid="{00000000-0005-0000-0000-000098C40000}"/>
    <cellStyle name="Output 2 9 10" xfId="50339" xr:uid="{00000000-0005-0000-0000-000099C40000}"/>
    <cellStyle name="Output 2 9 11" xfId="50340" xr:uid="{00000000-0005-0000-0000-00009AC40000}"/>
    <cellStyle name="Output 2 9 12" xfId="50341" xr:uid="{00000000-0005-0000-0000-00009BC40000}"/>
    <cellStyle name="Output 2 9 2" xfId="50342" xr:uid="{00000000-0005-0000-0000-00009CC40000}"/>
    <cellStyle name="Output 2 9 2 10" xfId="50343" xr:uid="{00000000-0005-0000-0000-00009DC40000}"/>
    <cellStyle name="Output 2 9 2 11" xfId="50344" xr:uid="{00000000-0005-0000-0000-00009EC40000}"/>
    <cellStyle name="Output 2 9 2 2" xfId="50345" xr:uid="{00000000-0005-0000-0000-00009FC40000}"/>
    <cellStyle name="Output 2 9 2 2 10" xfId="50346" xr:uid="{00000000-0005-0000-0000-0000A0C40000}"/>
    <cellStyle name="Output 2 9 2 2 11" xfId="50347" xr:uid="{00000000-0005-0000-0000-0000A1C40000}"/>
    <cellStyle name="Output 2 9 2 2 2" xfId="50348" xr:uid="{00000000-0005-0000-0000-0000A2C40000}"/>
    <cellStyle name="Output 2 9 2 2 3" xfId="50349" xr:uid="{00000000-0005-0000-0000-0000A3C40000}"/>
    <cellStyle name="Output 2 9 2 2 4" xfId="50350" xr:uid="{00000000-0005-0000-0000-0000A4C40000}"/>
    <cellStyle name="Output 2 9 2 2 5" xfId="50351" xr:uid="{00000000-0005-0000-0000-0000A5C40000}"/>
    <cellStyle name="Output 2 9 2 2 6" xfId="50352" xr:uid="{00000000-0005-0000-0000-0000A6C40000}"/>
    <cellStyle name="Output 2 9 2 2 7" xfId="50353" xr:uid="{00000000-0005-0000-0000-0000A7C40000}"/>
    <cellStyle name="Output 2 9 2 2 8" xfId="50354" xr:uid="{00000000-0005-0000-0000-0000A8C40000}"/>
    <cellStyle name="Output 2 9 2 2 9" xfId="50355" xr:uid="{00000000-0005-0000-0000-0000A9C40000}"/>
    <cellStyle name="Output 2 9 2 3" xfId="50356" xr:uid="{00000000-0005-0000-0000-0000AAC40000}"/>
    <cellStyle name="Output 2 9 2 4" xfId="50357" xr:uid="{00000000-0005-0000-0000-0000ABC40000}"/>
    <cellStyle name="Output 2 9 2 5" xfId="50358" xr:uid="{00000000-0005-0000-0000-0000ACC40000}"/>
    <cellStyle name="Output 2 9 2 6" xfId="50359" xr:uid="{00000000-0005-0000-0000-0000ADC40000}"/>
    <cellStyle name="Output 2 9 2 7" xfId="50360" xr:uid="{00000000-0005-0000-0000-0000AEC40000}"/>
    <cellStyle name="Output 2 9 2 8" xfId="50361" xr:uid="{00000000-0005-0000-0000-0000AFC40000}"/>
    <cellStyle name="Output 2 9 2 9" xfId="50362" xr:uid="{00000000-0005-0000-0000-0000B0C40000}"/>
    <cellStyle name="Output 2 9 3" xfId="50363" xr:uid="{00000000-0005-0000-0000-0000B1C40000}"/>
    <cellStyle name="Output 2 9 3 10" xfId="50364" xr:uid="{00000000-0005-0000-0000-0000B2C40000}"/>
    <cellStyle name="Output 2 9 3 11" xfId="50365" xr:uid="{00000000-0005-0000-0000-0000B3C40000}"/>
    <cellStyle name="Output 2 9 3 2" xfId="50366" xr:uid="{00000000-0005-0000-0000-0000B4C40000}"/>
    <cellStyle name="Output 2 9 3 3" xfId="50367" xr:uid="{00000000-0005-0000-0000-0000B5C40000}"/>
    <cellStyle name="Output 2 9 3 4" xfId="50368" xr:uid="{00000000-0005-0000-0000-0000B6C40000}"/>
    <cellStyle name="Output 2 9 3 5" xfId="50369" xr:uid="{00000000-0005-0000-0000-0000B7C40000}"/>
    <cellStyle name="Output 2 9 3 6" xfId="50370" xr:uid="{00000000-0005-0000-0000-0000B8C40000}"/>
    <cellStyle name="Output 2 9 3 7" xfId="50371" xr:uid="{00000000-0005-0000-0000-0000B9C40000}"/>
    <cellStyle name="Output 2 9 3 8" xfId="50372" xr:uid="{00000000-0005-0000-0000-0000BAC40000}"/>
    <cellStyle name="Output 2 9 3 9" xfId="50373" xr:uid="{00000000-0005-0000-0000-0000BBC40000}"/>
    <cellStyle name="Output 2 9 4" xfId="50374" xr:uid="{00000000-0005-0000-0000-0000BCC40000}"/>
    <cellStyle name="Output 2 9 5" xfId="50375" xr:uid="{00000000-0005-0000-0000-0000BDC40000}"/>
    <cellStyle name="Output 2 9 6" xfId="50376" xr:uid="{00000000-0005-0000-0000-0000BEC40000}"/>
    <cellStyle name="Output 2 9 7" xfId="50377" xr:uid="{00000000-0005-0000-0000-0000BFC40000}"/>
    <cellStyle name="Output 2 9 8" xfId="50378" xr:uid="{00000000-0005-0000-0000-0000C0C40000}"/>
    <cellStyle name="Output 2 9 9" xfId="50379" xr:uid="{00000000-0005-0000-0000-0000C1C40000}"/>
    <cellStyle name="Output 3" xfId="50380" xr:uid="{00000000-0005-0000-0000-0000C2C40000}"/>
    <cellStyle name="Output 3 10" xfId="50381" xr:uid="{00000000-0005-0000-0000-0000C3C40000}"/>
    <cellStyle name="Output 3 10 10" xfId="50382" xr:uid="{00000000-0005-0000-0000-0000C4C40000}"/>
    <cellStyle name="Output 3 10 11" xfId="50383" xr:uid="{00000000-0005-0000-0000-0000C5C40000}"/>
    <cellStyle name="Output 3 10 2" xfId="50384" xr:uid="{00000000-0005-0000-0000-0000C6C40000}"/>
    <cellStyle name="Output 3 10 3" xfId="50385" xr:uid="{00000000-0005-0000-0000-0000C7C40000}"/>
    <cellStyle name="Output 3 10 4" xfId="50386" xr:uid="{00000000-0005-0000-0000-0000C8C40000}"/>
    <cellStyle name="Output 3 10 5" xfId="50387" xr:uid="{00000000-0005-0000-0000-0000C9C40000}"/>
    <cellStyle name="Output 3 10 6" xfId="50388" xr:uid="{00000000-0005-0000-0000-0000CAC40000}"/>
    <cellStyle name="Output 3 10 7" xfId="50389" xr:uid="{00000000-0005-0000-0000-0000CBC40000}"/>
    <cellStyle name="Output 3 10 8" xfId="50390" xr:uid="{00000000-0005-0000-0000-0000CCC40000}"/>
    <cellStyle name="Output 3 10 9" xfId="50391" xr:uid="{00000000-0005-0000-0000-0000CDC40000}"/>
    <cellStyle name="Output 3 11" xfId="50392" xr:uid="{00000000-0005-0000-0000-0000CEC40000}"/>
    <cellStyle name="Output 3 12" xfId="50393" xr:uid="{00000000-0005-0000-0000-0000CFC40000}"/>
    <cellStyle name="Output 3 2" xfId="50394" xr:uid="{00000000-0005-0000-0000-0000D0C40000}"/>
    <cellStyle name="Output 3 2 10" xfId="50395" xr:uid="{00000000-0005-0000-0000-0000D1C40000}"/>
    <cellStyle name="Output 3 2 11" xfId="50396" xr:uid="{00000000-0005-0000-0000-0000D2C40000}"/>
    <cellStyle name="Output 3 2 12" xfId="50397" xr:uid="{00000000-0005-0000-0000-0000D3C40000}"/>
    <cellStyle name="Output 3 2 13" xfId="50398" xr:uid="{00000000-0005-0000-0000-0000D4C40000}"/>
    <cellStyle name="Output 3 2 2" xfId="50399" xr:uid="{00000000-0005-0000-0000-0000D5C40000}"/>
    <cellStyle name="Output 3 2 2 10" xfId="50400" xr:uid="{00000000-0005-0000-0000-0000D6C40000}"/>
    <cellStyle name="Output 3 2 2 11" xfId="50401" xr:uid="{00000000-0005-0000-0000-0000D7C40000}"/>
    <cellStyle name="Output 3 2 2 12" xfId="50402" xr:uid="{00000000-0005-0000-0000-0000D8C40000}"/>
    <cellStyle name="Output 3 2 2 2" xfId="50403" xr:uid="{00000000-0005-0000-0000-0000D9C40000}"/>
    <cellStyle name="Output 3 2 2 2 10" xfId="50404" xr:uid="{00000000-0005-0000-0000-0000DAC40000}"/>
    <cellStyle name="Output 3 2 2 2 11" xfId="50405" xr:uid="{00000000-0005-0000-0000-0000DBC40000}"/>
    <cellStyle name="Output 3 2 2 2 2" xfId="50406" xr:uid="{00000000-0005-0000-0000-0000DCC40000}"/>
    <cellStyle name="Output 3 2 2 2 2 10" xfId="50407" xr:uid="{00000000-0005-0000-0000-0000DDC40000}"/>
    <cellStyle name="Output 3 2 2 2 2 11" xfId="50408" xr:uid="{00000000-0005-0000-0000-0000DEC40000}"/>
    <cellStyle name="Output 3 2 2 2 2 2" xfId="50409" xr:uid="{00000000-0005-0000-0000-0000DFC40000}"/>
    <cellStyle name="Output 3 2 2 2 2 3" xfId="50410" xr:uid="{00000000-0005-0000-0000-0000E0C40000}"/>
    <cellStyle name="Output 3 2 2 2 2 4" xfId="50411" xr:uid="{00000000-0005-0000-0000-0000E1C40000}"/>
    <cellStyle name="Output 3 2 2 2 2 5" xfId="50412" xr:uid="{00000000-0005-0000-0000-0000E2C40000}"/>
    <cellStyle name="Output 3 2 2 2 2 6" xfId="50413" xr:uid="{00000000-0005-0000-0000-0000E3C40000}"/>
    <cellStyle name="Output 3 2 2 2 2 7" xfId="50414" xr:uid="{00000000-0005-0000-0000-0000E4C40000}"/>
    <cellStyle name="Output 3 2 2 2 2 8" xfId="50415" xr:uid="{00000000-0005-0000-0000-0000E5C40000}"/>
    <cellStyle name="Output 3 2 2 2 2 9" xfId="50416" xr:uid="{00000000-0005-0000-0000-0000E6C40000}"/>
    <cellStyle name="Output 3 2 2 2 3" xfId="50417" xr:uid="{00000000-0005-0000-0000-0000E7C40000}"/>
    <cellStyle name="Output 3 2 2 2 4" xfId="50418" xr:uid="{00000000-0005-0000-0000-0000E8C40000}"/>
    <cellStyle name="Output 3 2 2 2 5" xfId="50419" xr:uid="{00000000-0005-0000-0000-0000E9C40000}"/>
    <cellStyle name="Output 3 2 2 2 6" xfId="50420" xr:uid="{00000000-0005-0000-0000-0000EAC40000}"/>
    <cellStyle name="Output 3 2 2 2 7" xfId="50421" xr:uid="{00000000-0005-0000-0000-0000EBC40000}"/>
    <cellStyle name="Output 3 2 2 2 8" xfId="50422" xr:uid="{00000000-0005-0000-0000-0000ECC40000}"/>
    <cellStyle name="Output 3 2 2 2 9" xfId="50423" xr:uid="{00000000-0005-0000-0000-0000EDC40000}"/>
    <cellStyle name="Output 3 2 2 3" xfId="50424" xr:uid="{00000000-0005-0000-0000-0000EEC40000}"/>
    <cellStyle name="Output 3 2 2 3 10" xfId="50425" xr:uid="{00000000-0005-0000-0000-0000EFC40000}"/>
    <cellStyle name="Output 3 2 2 3 11" xfId="50426" xr:uid="{00000000-0005-0000-0000-0000F0C40000}"/>
    <cellStyle name="Output 3 2 2 3 2" xfId="50427" xr:uid="{00000000-0005-0000-0000-0000F1C40000}"/>
    <cellStyle name="Output 3 2 2 3 3" xfId="50428" xr:uid="{00000000-0005-0000-0000-0000F2C40000}"/>
    <cellStyle name="Output 3 2 2 3 4" xfId="50429" xr:uid="{00000000-0005-0000-0000-0000F3C40000}"/>
    <cellStyle name="Output 3 2 2 3 5" xfId="50430" xr:uid="{00000000-0005-0000-0000-0000F4C40000}"/>
    <cellStyle name="Output 3 2 2 3 6" xfId="50431" xr:uid="{00000000-0005-0000-0000-0000F5C40000}"/>
    <cellStyle name="Output 3 2 2 3 7" xfId="50432" xr:uid="{00000000-0005-0000-0000-0000F6C40000}"/>
    <cellStyle name="Output 3 2 2 3 8" xfId="50433" xr:uid="{00000000-0005-0000-0000-0000F7C40000}"/>
    <cellStyle name="Output 3 2 2 3 9" xfId="50434" xr:uid="{00000000-0005-0000-0000-0000F8C40000}"/>
    <cellStyle name="Output 3 2 2 4" xfId="50435" xr:uid="{00000000-0005-0000-0000-0000F9C40000}"/>
    <cellStyle name="Output 3 2 2 5" xfId="50436" xr:uid="{00000000-0005-0000-0000-0000FAC40000}"/>
    <cellStyle name="Output 3 2 2 6" xfId="50437" xr:uid="{00000000-0005-0000-0000-0000FBC40000}"/>
    <cellStyle name="Output 3 2 2 7" xfId="50438" xr:uid="{00000000-0005-0000-0000-0000FCC40000}"/>
    <cellStyle name="Output 3 2 2 8" xfId="50439" xr:uid="{00000000-0005-0000-0000-0000FDC40000}"/>
    <cellStyle name="Output 3 2 2 9" xfId="50440" xr:uid="{00000000-0005-0000-0000-0000FEC40000}"/>
    <cellStyle name="Output 3 2 3" xfId="50441" xr:uid="{00000000-0005-0000-0000-0000FFC40000}"/>
    <cellStyle name="Output 3 2 3 10" xfId="50442" xr:uid="{00000000-0005-0000-0000-000000C50000}"/>
    <cellStyle name="Output 3 2 3 11" xfId="50443" xr:uid="{00000000-0005-0000-0000-000001C50000}"/>
    <cellStyle name="Output 3 2 3 2" xfId="50444" xr:uid="{00000000-0005-0000-0000-000002C50000}"/>
    <cellStyle name="Output 3 2 3 2 10" xfId="50445" xr:uid="{00000000-0005-0000-0000-000003C50000}"/>
    <cellStyle name="Output 3 2 3 2 11" xfId="50446" xr:uid="{00000000-0005-0000-0000-000004C50000}"/>
    <cellStyle name="Output 3 2 3 2 2" xfId="50447" xr:uid="{00000000-0005-0000-0000-000005C50000}"/>
    <cellStyle name="Output 3 2 3 2 3" xfId="50448" xr:uid="{00000000-0005-0000-0000-000006C50000}"/>
    <cellStyle name="Output 3 2 3 2 4" xfId="50449" xr:uid="{00000000-0005-0000-0000-000007C50000}"/>
    <cellStyle name="Output 3 2 3 2 5" xfId="50450" xr:uid="{00000000-0005-0000-0000-000008C50000}"/>
    <cellStyle name="Output 3 2 3 2 6" xfId="50451" xr:uid="{00000000-0005-0000-0000-000009C50000}"/>
    <cellStyle name="Output 3 2 3 2 7" xfId="50452" xr:uid="{00000000-0005-0000-0000-00000AC50000}"/>
    <cellStyle name="Output 3 2 3 2 8" xfId="50453" xr:uid="{00000000-0005-0000-0000-00000BC50000}"/>
    <cellStyle name="Output 3 2 3 2 9" xfId="50454" xr:uid="{00000000-0005-0000-0000-00000CC50000}"/>
    <cellStyle name="Output 3 2 3 3" xfId="50455" xr:uid="{00000000-0005-0000-0000-00000DC50000}"/>
    <cellStyle name="Output 3 2 3 4" xfId="50456" xr:uid="{00000000-0005-0000-0000-00000EC50000}"/>
    <cellStyle name="Output 3 2 3 5" xfId="50457" xr:uid="{00000000-0005-0000-0000-00000FC50000}"/>
    <cellStyle name="Output 3 2 3 6" xfId="50458" xr:uid="{00000000-0005-0000-0000-000010C50000}"/>
    <cellStyle name="Output 3 2 3 7" xfId="50459" xr:uid="{00000000-0005-0000-0000-000011C50000}"/>
    <cellStyle name="Output 3 2 3 8" xfId="50460" xr:uid="{00000000-0005-0000-0000-000012C50000}"/>
    <cellStyle name="Output 3 2 3 9" xfId="50461" xr:uid="{00000000-0005-0000-0000-000013C50000}"/>
    <cellStyle name="Output 3 2 4" xfId="50462" xr:uid="{00000000-0005-0000-0000-000014C50000}"/>
    <cellStyle name="Output 3 2 4 10" xfId="50463" xr:uid="{00000000-0005-0000-0000-000015C50000}"/>
    <cellStyle name="Output 3 2 4 11" xfId="50464" xr:uid="{00000000-0005-0000-0000-000016C50000}"/>
    <cellStyle name="Output 3 2 4 2" xfId="50465" xr:uid="{00000000-0005-0000-0000-000017C50000}"/>
    <cellStyle name="Output 3 2 4 3" xfId="50466" xr:uid="{00000000-0005-0000-0000-000018C50000}"/>
    <cellStyle name="Output 3 2 4 4" xfId="50467" xr:uid="{00000000-0005-0000-0000-000019C50000}"/>
    <cellStyle name="Output 3 2 4 5" xfId="50468" xr:uid="{00000000-0005-0000-0000-00001AC50000}"/>
    <cellStyle name="Output 3 2 4 6" xfId="50469" xr:uid="{00000000-0005-0000-0000-00001BC50000}"/>
    <cellStyle name="Output 3 2 4 7" xfId="50470" xr:uid="{00000000-0005-0000-0000-00001CC50000}"/>
    <cellStyle name="Output 3 2 4 8" xfId="50471" xr:uid="{00000000-0005-0000-0000-00001DC50000}"/>
    <cellStyle name="Output 3 2 4 9" xfId="50472" xr:uid="{00000000-0005-0000-0000-00001EC50000}"/>
    <cellStyle name="Output 3 2 5" xfId="50473" xr:uid="{00000000-0005-0000-0000-00001FC50000}"/>
    <cellStyle name="Output 3 2 6" xfId="50474" xr:uid="{00000000-0005-0000-0000-000020C50000}"/>
    <cellStyle name="Output 3 2 7" xfId="50475" xr:uid="{00000000-0005-0000-0000-000021C50000}"/>
    <cellStyle name="Output 3 2 8" xfId="50476" xr:uid="{00000000-0005-0000-0000-000022C50000}"/>
    <cellStyle name="Output 3 2 9" xfId="50477" xr:uid="{00000000-0005-0000-0000-000023C50000}"/>
    <cellStyle name="Output 3 3" xfId="50478" xr:uid="{00000000-0005-0000-0000-000024C50000}"/>
    <cellStyle name="Output 3 3 10" xfId="50479" xr:uid="{00000000-0005-0000-0000-000025C50000}"/>
    <cellStyle name="Output 3 3 11" xfId="50480" xr:uid="{00000000-0005-0000-0000-000026C50000}"/>
    <cellStyle name="Output 3 3 12" xfId="50481" xr:uid="{00000000-0005-0000-0000-000027C50000}"/>
    <cellStyle name="Output 3 3 13" xfId="50482" xr:uid="{00000000-0005-0000-0000-000028C50000}"/>
    <cellStyle name="Output 3 3 2" xfId="50483" xr:uid="{00000000-0005-0000-0000-000029C50000}"/>
    <cellStyle name="Output 3 3 2 10" xfId="50484" xr:uid="{00000000-0005-0000-0000-00002AC50000}"/>
    <cellStyle name="Output 3 3 2 11" xfId="50485" xr:uid="{00000000-0005-0000-0000-00002BC50000}"/>
    <cellStyle name="Output 3 3 2 12" xfId="50486" xr:uid="{00000000-0005-0000-0000-00002CC50000}"/>
    <cellStyle name="Output 3 3 2 2" xfId="50487" xr:uid="{00000000-0005-0000-0000-00002DC50000}"/>
    <cellStyle name="Output 3 3 2 2 10" xfId="50488" xr:uid="{00000000-0005-0000-0000-00002EC50000}"/>
    <cellStyle name="Output 3 3 2 2 11" xfId="50489" xr:uid="{00000000-0005-0000-0000-00002FC50000}"/>
    <cellStyle name="Output 3 3 2 2 2" xfId="50490" xr:uid="{00000000-0005-0000-0000-000030C50000}"/>
    <cellStyle name="Output 3 3 2 2 2 10" xfId="50491" xr:uid="{00000000-0005-0000-0000-000031C50000}"/>
    <cellStyle name="Output 3 3 2 2 2 11" xfId="50492" xr:uid="{00000000-0005-0000-0000-000032C50000}"/>
    <cellStyle name="Output 3 3 2 2 2 2" xfId="50493" xr:uid="{00000000-0005-0000-0000-000033C50000}"/>
    <cellStyle name="Output 3 3 2 2 2 3" xfId="50494" xr:uid="{00000000-0005-0000-0000-000034C50000}"/>
    <cellStyle name="Output 3 3 2 2 2 4" xfId="50495" xr:uid="{00000000-0005-0000-0000-000035C50000}"/>
    <cellStyle name="Output 3 3 2 2 2 5" xfId="50496" xr:uid="{00000000-0005-0000-0000-000036C50000}"/>
    <cellStyle name="Output 3 3 2 2 2 6" xfId="50497" xr:uid="{00000000-0005-0000-0000-000037C50000}"/>
    <cellStyle name="Output 3 3 2 2 2 7" xfId="50498" xr:uid="{00000000-0005-0000-0000-000038C50000}"/>
    <cellStyle name="Output 3 3 2 2 2 8" xfId="50499" xr:uid="{00000000-0005-0000-0000-000039C50000}"/>
    <cellStyle name="Output 3 3 2 2 2 9" xfId="50500" xr:uid="{00000000-0005-0000-0000-00003AC50000}"/>
    <cellStyle name="Output 3 3 2 2 3" xfId="50501" xr:uid="{00000000-0005-0000-0000-00003BC50000}"/>
    <cellStyle name="Output 3 3 2 2 4" xfId="50502" xr:uid="{00000000-0005-0000-0000-00003CC50000}"/>
    <cellStyle name="Output 3 3 2 2 5" xfId="50503" xr:uid="{00000000-0005-0000-0000-00003DC50000}"/>
    <cellStyle name="Output 3 3 2 2 6" xfId="50504" xr:uid="{00000000-0005-0000-0000-00003EC50000}"/>
    <cellStyle name="Output 3 3 2 2 7" xfId="50505" xr:uid="{00000000-0005-0000-0000-00003FC50000}"/>
    <cellStyle name="Output 3 3 2 2 8" xfId="50506" xr:uid="{00000000-0005-0000-0000-000040C50000}"/>
    <cellStyle name="Output 3 3 2 2 9" xfId="50507" xr:uid="{00000000-0005-0000-0000-000041C50000}"/>
    <cellStyle name="Output 3 3 2 3" xfId="50508" xr:uid="{00000000-0005-0000-0000-000042C50000}"/>
    <cellStyle name="Output 3 3 2 3 10" xfId="50509" xr:uid="{00000000-0005-0000-0000-000043C50000}"/>
    <cellStyle name="Output 3 3 2 3 11" xfId="50510" xr:uid="{00000000-0005-0000-0000-000044C50000}"/>
    <cellStyle name="Output 3 3 2 3 2" xfId="50511" xr:uid="{00000000-0005-0000-0000-000045C50000}"/>
    <cellStyle name="Output 3 3 2 3 3" xfId="50512" xr:uid="{00000000-0005-0000-0000-000046C50000}"/>
    <cellStyle name="Output 3 3 2 3 4" xfId="50513" xr:uid="{00000000-0005-0000-0000-000047C50000}"/>
    <cellStyle name="Output 3 3 2 3 5" xfId="50514" xr:uid="{00000000-0005-0000-0000-000048C50000}"/>
    <cellStyle name="Output 3 3 2 3 6" xfId="50515" xr:uid="{00000000-0005-0000-0000-000049C50000}"/>
    <cellStyle name="Output 3 3 2 3 7" xfId="50516" xr:uid="{00000000-0005-0000-0000-00004AC50000}"/>
    <cellStyle name="Output 3 3 2 3 8" xfId="50517" xr:uid="{00000000-0005-0000-0000-00004BC50000}"/>
    <cellStyle name="Output 3 3 2 3 9" xfId="50518" xr:uid="{00000000-0005-0000-0000-00004CC50000}"/>
    <cellStyle name="Output 3 3 2 4" xfId="50519" xr:uid="{00000000-0005-0000-0000-00004DC50000}"/>
    <cellStyle name="Output 3 3 2 5" xfId="50520" xr:uid="{00000000-0005-0000-0000-00004EC50000}"/>
    <cellStyle name="Output 3 3 2 6" xfId="50521" xr:uid="{00000000-0005-0000-0000-00004FC50000}"/>
    <cellStyle name="Output 3 3 2 7" xfId="50522" xr:uid="{00000000-0005-0000-0000-000050C50000}"/>
    <cellStyle name="Output 3 3 2 8" xfId="50523" xr:uid="{00000000-0005-0000-0000-000051C50000}"/>
    <cellStyle name="Output 3 3 2 9" xfId="50524" xr:uid="{00000000-0005-0000-0000-000052C50000}"/>
    <cellStyle name="Output 3 3 3" xfId="50525" xr:uid="{00000000-0005-0000-0000-000053C50000}"/>
    <cellStyle name="Output 3 3 3 10" xfId="50526" xr:uid="{00000000-0005-0000-0000-000054C50000}"/>
    <cellStyle name="Output 3 3 3 11" xfId="50527" xr:uid="{00000000-0005-0000-0000-000055C50000}"/>
    <cellStyle name="Output 3 3 3 2" xfId="50528" xr:uid="{00000000-0005-0000-0000-000056C50000}"/>
    <cellStyle name="Output 3 3 3 2 10" xfId="50529" xr:uid="{00000000-0005-0000-0000-000057C50000}"/>
    <cellStyle name="Output 3 3 3 2 11" xfId="50530" xr:uid="{00000000-0005-0000-0000-000058C50000}"/>
    <cellStyle name="Output 3 3 3 2 2" xfId="50531" xr:uid="{00000000-0005-0000-0000-000059C50000}"/>
    <cellStyle name="Output 3 3 3 2 3" xfId="50532" xr:uid="{00000000-0005-0000-0000-00005AC50000}"/>
    <cellStyle name="Output 3 3 3 2 4" xfId="50533" xr:uid="{00000000-0005-0000-0000-00005BC50000}"/>
    <cellStyle name="Output 3 3 3 2 5" xfId="50534" xr:uid="{00000000-0005-0000-0000-00005CC50000}"/>
    <cellStyle name="Output 3 3 3 2 6" xfId="50535" xr:uid="{00000000-0005-0000-0000-00005DC50000}"/>
    <cellStyle name="Output 3 3 3 2 7" xfId="50536" xr:uid="{00000000-0005-0000-0000-00005EC50000}"/>
    <cellStyle name="Output 3 3 3 2 8" xfId="50537" xr:uid="{00000000-0005-0000-0000-00005FC50000}"/>
    <cellStyle name="Output 3 3 3 2 9" xfId="50538" xr:uid="{00000000-0005-0000-0000-000060C50000}"/>
    <cellStyle name="Output 3 3 3 3" xfId="50539" xr:uid="{00000000-0005-0000-0000-000061C50000}"/>
    <cellStyle name="Output 3 3 3 4" xfId="50540" xr:uid="{00000000-0005-0000-0000-000062C50000}"/>
    <cellStyle name="Output 3 3 3 5" xfId="50541" xr:uid="{00000000-0005-0000-0000-000063C50000}"/>
    <cellStyle name="Output 3 3 3 6" xfId="50542" xr:uid="{00000000-0005-0000-0000-000064C50000}"/>
    <cellStyle name="Output 3 3 3 7" xfId="50543" xr:uid="{00000000-0005-0000-0000-000065C50000}"/>
    <cellStyle name="Output 3 3 3 8" xfId="50544" xr:uid="{00000000-0005-0000-0000-000066C50000}"/>
    <cellStyle name="Output 3 3 3 9" xfId="50545" xr:uid="{00000000-0005-0000-0000-000067C50000}"/>
    <cellStyle name="Output 3 3 4" xfId="50546" xr:uid="{00000000-0005-0000-0000-000068C50000}"/>
    <cellStyle name="Output 3 3 4 10" xfId="50547" xr:uid="{00000000-0005-0000-0000-000069C50000}"/>
    <cellStyle name="Output 3 3 4 11" xfId="50548" xr:uid="{00000000-0005-0000-0000-00006AC50000}"/>
    <cellStyle name="Output 3 3 4 2" xfId="50549" xr:uid="{00000000-0005-0000-0000-00006BC50000}"/>
    <cellStyle name="Output 3 3 4 3" xfId="50550" xr:uid="{00000000-0005-0000-0000-00006CC50000}"/>
    <cellStyle name="Output 3 3 4 4" xfId="50551" xr:uid="{00000000-0005-0000-0000-00006DC50000}"/>
    <cellStyle name="Output 3 3 4 5" xfId="50552" xr:uid="{00000000-0005-0000-0000-00006EC50000}"/>
    <cellStyle name="Output 3 3 4 6" xfId="50553" xr:uid="{00000000-0005-0000-0000-00006FC50000}"/>
    <cellStyle name="Output 3 3 4 7" xfId="50554" xr:uid="{00000000-0005-0000-0000-000070C50000}"/>
    <cellStyle name="Output 3 3 4 8" xfId="50555" xr:uid="{00000000-0005-0000-0000-000071C50000}"/>
    <cellStyle name="Output 3 3 4 9" xfId="50556" xr:uid="{00000000-0005-0000-0000-000072C50000}"/>
    <cellStyle name="Output 3 3 5" xfId="50557" xr:uid="{00000000-0005-0000-0000-000073C50000}"/>
    <cellStyle name="Output 3 3 6" xfId="50558" xr:uid="{00000000-0005-0000-0000-000074C50000}"/>
    <cellStyle name="Output 3 3 7" xfId="50559" xr:uid="{00000000-0005-0000-0000-000075C50000}"/>
    <cellStyle name="Output 3 3 8" xfId="50560" xr:uid="{00000000-0005-0000-0000-000076C50000}"/>
    <cellStyle name="Output 3 3 9" xfId="50561" xr:uid="{00000000-0005-0000-0000-000077C50000}"/>
    <cellStyle name="Output 3 4" xfId="50562" xr:uid="{00000000-0005-0000-0000-000078C50000}"/>
    <cellStyle name="Output 3 4 10" xfId="50563" xr:uid="{00000000-0005-0000-0000-000079C50000}"/>
    <cellStyle name="Output 3 4 11" xfId="50564" xr:uid="{00000000-0005-0000-0000-00007AC50000}"/>
    <cellStyle name="Output 3 4 12" xfId="50565" xr:uid="{00000000-0005-0000-0000-00007BC50000}"/>
    <cellStyle name="Output 3 4 13" xfId="50566" xr:uid="{00000000-0005-0000-0000-00007CC50000}"/>
    <cellStyle name="Output 3 4 2" xfId="50567" xr:uid="{00000000-0005-0000-0000-00007DC50000}"/>
    <cellStyle name="Output 3 4 2 10" xfId="50568" xr:uid="{00000000-0005-0000-0000-00007EC50000}"/>
    <cellStyle name="Output 3 4 2 11" xfId="50569" xr:uid="{00000000-0005-0000-0000-00007FC50000}"/>
    <cellStyle name="Output 3 4 2 12" xfId="50570" xr:uid="{00000000-0005-0000-0000-000080C50000}"/>
    <cellStyle name="Output 3 4 2 2" xfId="50571" xr:uid="{00000000-0005-0000-0000-000081C50000}"/>
    <cellStyle name="Output 3 4 2 2 10" xfId="50572" xr:uid="{00000000-0005-0000-0000-000082C50000}"/>
    <cellStyle name="Output 3 4 2 2 11" xfId="50573" xr:uid="{00000000-0005-0000-0000-000083C50000}"/>
    <cellStyle name="Output 3 4 2 2 2" xfId="50574" xr:uid="{00000000-0005-0000-0000-000084C50000}"/>
    <cellStyle name="Output 3 4 2 2 2 10" xfId="50575" xr:uid="{00000000-0005-0000-0000-000085C50000}"/>
    <cellStyle name="Output 3 4 2 2 2 11" xfId="50576" xr:uid="{00000000-0005-0000-0000-000086C50000}"/>
    <cellStyle name="Output 3 4 2 2 2 2" xfId="50577" xr:uid="{00000000-0005-0000-0000-000087C50000}"/>
    <cellStyle name="Output 3 4 2 2 2 3" xfId="50578" xr:uid="{00000000-0005-0000-0000-000088C50000}"/>
    <cellStyle name="Output 3 4 2 2 2 4" xfId="50579" xr:uid="{00000000-0005-0000-0000-000089C50000}"/>
    <cellStyle name="Output 3 4 2 2 2 5" xfId="50580" xr:uid="{00000000-0005-0000-0000-00008AC50000}"/>
    <cellStyle name="Output 3 4 2 2 2 6" xfId="50581" xr:uid="{00000000-0005-0000-0000-00008BC50000}"/>
    <cellStyle name="Output 3 4 2 2 2 7" xfId="50582" xr:uid="{00000000-0005-0000-0000-00008CC50000}"/>
    <cellStyle name="Output 3 4 2 2 2 8" xfId="50583" xr:uid="{00000000-0005-0000-0000-00008DC50000}"/>
    <cellStyle name="Output 3 4 2 2 2 9" xfId="50584" xr:uid="{00000000-0005-0000-0000-00008EC50000}"/>
    <cellStyle name="Output 3 4 2 2 3" xfId="50585" xr:uid="{00000000-0005-0000-0000-00008FC50000}"/>
    <cellStyle name="Output 3 4 2 2 4" xfId="50586" xr:uid="{00000000-0005-0000-0000-000090C50000}"/>
    <cellStyle name="Output 3 4 2 2 5" xfId="50587" xr:uid="{00000000-0005-0000-0000-000091C50000}"/>
    <cellStyle name="Output 3 4 2 2 6" xfId="50588" xr:uid="{00000000-0005-0000-0000-000092C50000}"/>
    <cellStyle name="Output 3 4 2 2 7" xfId="50589" xr:uid="{00000000-0005-0000-0000-000093C50000}"/>
    <cellStyle name="Output 3 4 2 2 8" xfId="50590" xr:uid="{00000000-0005-0000-0000-000094C50000}"/>
    <cellStyle name="Output 3 4 2 2 9" xfId="50591" xr:uid="{00000000-0005-0000-0000-000095C50000}"/>
    <cellStyle name="Output 3 4 2 3" xfId="50592" xr:uid="{00000000-0005-0000-0000-000096C50000}"/>
    <cellStyle name="Output 3 4 2 3 10" xfId="50593" xr:uid="{00000000-0005-0000-0000-000097C50000}"/>
    <cellStyle name="Output 3 4 2 3 11" xfId="50594" xr:uid="{00000000-0005-0000-0000-000098C50000}"/>
    <cellStyle name="Output 3 4 2 3 2" xfId="50595" xr:uid="{00000000-0005-0000-0000-000099C50000}"/>
    <cellStyle name="Output 3 4 2 3 3" xfId="50596" xr:uid="{00000000-0005-0000-0000-00009AC50000}"/>
    <cellStyle name="Output 3 4 2 3 4" xfId="50597" xr:uid="{00000000-0005-0000-0000-00009BC50000}"/>
    <cellStyle name="Output 3 4 2 3 5" xfId="50598" xr:uid="{00000000-0005-0000-0000-00009CC50000}"/>
    <cellStyle name="Output 3 4 2 3 6" xfId="50599" xr:uid="{00000000-0005-0000-0000-00009DC50000}"/>
    <cellStyle name="Output 3 4 2 3 7" xfId="50600" xr:uid="{00000000-0005-0000-0000-00009EC50000}"/>
    <cellStyle name="Output 3 4 2 3 8" xfId="50601" xr:uid="{00000000-0005-0000-0000-00009FC50000}"/>
    <cellStyle name="Output 3 4 2 3 9" xfId="50602" xr:uid="{00000000-0005-0000-0000-0000A0C50000}"/>
    <cellStyle name="Output 3 4 2 4" xfId="50603" xr:uid="{00000000-0005-0000-0000-0000A1C50000}"/>
    <cellStyle name="Output 3 4 2 5" xfId="50604" xr:uid="{00000000-0005-0000-0000-0000A2C50000}"/>
    <cellStyle name="Output 3 4 2 6" xfId="50605" xr:uid="{00000000-0005-0000-0000-0000A3C50000}"/>
    <cellStyle name="Output 3 4 2 7" xfId="50606" xr:uid="{00000000-0005-0000-0000-0000A4C50000}"/>
    <cellStyle name="Output 3 4 2 8" xfId="50607" xr:uid="{00000000-0005-0000-0000-0000A5C50000}"/>
    <cellStyle name="Output 3 4 2 9" xfId="50608" xr:uid="{00000000-0005-0000-0000-0000A6C50000}"/>
    <cellStyle name="Output 3 4 3" xfId="50609" xr:uid="{00000000-0005-0000-0000-0000A7C50000}"/>
    <cellStyle name="Output 3 4 3 10" xfId="50610" xr:uid="{00000000-0005-0000-0000-0000A8C50000}"/>
    <cellStyle name="Output 3 4 3 11" xfId="50611" xr:uid="{00000000-0005-0000-0000-0000A9C50000}"/>
    <cellStyle name="Output 3 4 3 2" xfId="50612" xr:uid="{00000000-0005-0000-0000-0000AAC50000}"/>
    <cellStyle name="Output 3 4 3 2 10" xfId="50613" xr:uid="{00000000-0005-0000-0000-0000ABC50000}"/>
    <cellStyle name="Output 3 4 3 2 11" xfId="50614" xr:uid="{00000000-0005-0000-0000-0000ACC50000}"/>
    <cellStyle name="Output 3 4 3 2 2" xfId="50615" xr:uid="{00000000-0005-0000-0000-0000ADC50000}"/>
    <cellStyle name="Output 3 4 3 2 3" xfId="50616" xr:uid="{00000000-0005-0000-0000-0000AEC50000}"/>
    <cellStyle name="Output 3 4 3 2 4" xfId="50617" xr:uid="{00000000-0005-0000-0000-0000AFC50000}"/>
    <cellStyle name="Output 3 4 3 2 5" xfId="50618" xr:uid="{00000000-0005-0000-0000-0000B0C50000}"/>
    <cellStyle name="Output 3 4 3 2 6" xfId="50619" xr:uid="{00000000-0005-0000-0000-0000B1C50000}"/>
    <cellStyle name="Output 3 4 3 2 7" xfId="50620" xr:uid="{00000000-0005-0000-0000-0000B2C50000}"/>
    <cellStyle name="Output 3 4 3 2 8" xfId="50621" xr:uid="{00000000-0005-0000-0000-0000B3C50000}"/>
    <cellStyle name="Output 3 4 3 2 9" xfId="50622" xr:uid="{00000000-0005-0000-0000-0000B4C50000}"/>
    <cellStyle name="Output 3 4 3 3" xfId="50623" xr:uid="{00000000-0005-0000-0000-0000B5C50000}"/>
    <cellStyle name="Output 3 4 3 4" xfId="50624" xr:uid="{00000000-0005-0000-0000-0000B6C50000}"/>
    <cellStyle name="Output 3 4 3 5" xfId="50625" xr:uid="{00000000-0005-0000-0000-0000B7C50000}"/>
    <cellStyle name="Output 3 4 3 6" xfId="50626" xr:uid="{00000000-0005-0000-0000-0000B8C50000}"/>
    <cellStyle name="Output 3 4 3 7" xfId="50627" xr:uid="{00000000-0005-0000-0000-0000B9C50000}"/>
    <cellStyle name="Output 3 4 3 8" xfId="50628" xr:uid="{00000000-0005-0000-0000-0000BAC50000}"/>
    <cellStyle name="Output 3 4 3 9" xfId="50629" xr:uid="{00000000-0005-0000-0000-0000BBC50000}"/>
    <cellStyle name="Output 3 4 4" xfId="50630" xr:uid="{00000000-0005-0000-0000-0000BCC50000}"/>
    <cellStyle name="Output 3 4 4 10" xfId="50631" xr:uid="{00000000-0005-0000-0000-0000BDC50000}"/>
    <cellStyle name="Output 3 4 4 11" xfId="50632" xr:uid="{00000000-0005-0000-0000-0000BEC50000}"/>
    <cellStyle name="Output 3 4 4 2" xfId="50633" xr:uid="{00000000-0005-0000-0000-0000BFC50000}"/>
    <cellStyle name="Output 3 4 4 3" xfId="50634" xr:uid="{00000000-0005-0000-0000-0000C0C50000}"/>
    <cellStyle name="Output 3 4 4 4" xfId="50635" xr:uid="{00000000-0005-0000-0000-0000C1C50000}"/>
    <cellStyle name="Output 3 4 4 5" xfId="50636" xr:uid="{00000000-0005-0000-0000-0000C2C50000}"/>
    <cellStyle name="Output 3 4 4 6" xfId="50637" xr:uid="{00000000-0005-0000-0000-0000C3C50000}"/>
    <cellStyle name="Output 3 4 4 7" xfId="50638" xr:uid="{00000000-0005-0000-0000-0000C4C50000}"/>
    <cellStyle name="Output 3 4 4 8" xfId="50639" xr:uid="{00000000-0005-0000-0000-0000C5C50000}"/>
    <cellStyle name="Output 3 4 4 9" xfId="50640" xr:uid="{00000000-0005-0000-0000-0000C6C50000}"/>
    <cellStyle name="Output 3 4 5" xfId="50641" xr:uid="{00000000-0005-0000-0000-0000C7C50000}"/>
    <cellStyle name="Output 3 4 6" xfId="50642" xr:uid="{00000000-0005-0000-0000-0000C8C50000}"/>
    <cellStyle name="Output 3 4 7" xfId="50643" xr:uid="{00000000-0005-0000-0000-0000C9C50000}"/>
    <cellStyle name="Output 3 4 8" xfId="50644" xr:uid="{00000000-0005-0000-0000-0000CAC50000}"/>
    <cellStyle name="Output 3 4 9" xfId="50645" xr:uid="{00000000-0005-0000-0000-0000CBC50000}"/>
    <cellStyle name="Output 3 5" xfId="50646" xr:uid="{00000000-0005-0000-0000-0000CCC50000}"/>
    <cellStyle name="Output 3 5 10" xfId="50647" xr:uid="{00000000-0005-0000-0000-0000CDC50000}"/>
    <cellStyle name="Output 3 5 11" xfId="50648" xr:uid="{00000000-0005-0000-0000-0000CEC50000}"/>
    <cellStyle name="Output 3 5 12" xfId="50649" xr:uid="{00000000-0005-0000-0000-0000CFC50000}"/>
    <cellStyle name="Output 3 5 13" xfId="50650" xr:uid="{00000000-0005-0000-0000-0000D0C50000}"/>
    <cellStyle name="Output 3 5 2" xfId="50651" xr:uid="{00000000-0005-0000-0000-0000D1C50000}"/>
    <cellStyle name="Output 3 5 2 10" xfId="50652" xr:uid="{00000000-0005-0000-0000-0000D2C50000}"/>
    <cellStyle name="Output 3 5 2 11" xfId="50653" xr:uid="{00000000-0005-0000-0000-0000D3C50000}"/>
    <cellStyle name="Output 3 5 2 12" xfId="50654" xr:uid="{00000000-0005-0000-0000-0000D4C50000}"/>
    <cellStyle name="Output 3 5 2 2" xfId="50655" xr:uid="{00000000-0005-0000-0000-0000D5C50000}"/>
    <cellStyle name="Output 3 5 2 2 10" xfId="50656" xr:uid="{00000000-0005-0000-0000-0000D6C50000}"/>
    <cellStyle name="Output 3 5 2 2 11" xfId="50657" xr:uid="{00000000-0005-0000-0000-0000D7C50000}"/>
    <cellStyle name="Output 3 5 2 2 2" xfId="50658" xr:uid="{00000000-0005-0000-0000-0000D8C50000}"/>
    <cellStyle name="Output 3 5 2 2 2 10" xfId="50659" xr:uid="{00000000-0005-0000-0000-0000D9C50000}"/>
    <cellStyle name="Output 3 5 2 2 2 11" xfId="50660" xr:uid="{00000000-0005-0000-0000-0000DAC50000}"/>
    <cellStyle name="Output 3 5 2 2 2 2" xfId="50661" xr:uid="{00000000-0005-0000-0000-0000DBC50000}"/>
    <cellStyle name="Output 3 5 2 2 2 3" xfId="50662" xr:uid="{00000000-0005-0000-0000-0000DCC50000}"/>
    <cellStyle name="Output 3 5 2 2 2 4" xfId="50663" xr:uid="{00000000-0005-0000-0000-0000DDC50000}"/>
    <cellStyle name="Output 3 5 2 2 2 5" xfId="50664" xr:uid="{00000000-0005-0000-0000-0000DEC50000}"/>
    <cellStyle name="Output 3 5 2 2 2 6" xfId="50665" xr:uid="{00000000-0005-0000-0000-0000DFC50000}"/>
    <cellStyle name="Output 3 5 2 2 2 7" xfId="50666" xr:uid="{00000000-0005-0000-0000-0000E0C50000}"/>
    <cellStyle name="Output 3 5 2 2 2 8" xfId="50667" xr:uid="{00000000-0005-0000-0000-0000E1C50000}"/>
    <cellStyle name="Output 3 5 2 2 2 9" xfId="50668" xr:uid="{00000000-0005-0000-0000-0000E2C50000}"/>
    <cellStyle name="Output 3 5 2 2 3" xfId="50669" xr:uid="{00000000-0005-0000-0000-0000E3C50000}"/>
    <cellStyle name="Output 3 5 2 2 4" xfId="50670" xr:uid="{00000000-0005-0000-0000-0000E4C50000}"/>
    <cellStyle name="Output 3 5 2 2 5" xfId="50671" xr:uid="{00000000-0005-0000-0000-0000E5C50000}"/>
    <cellStyle name="Output 3 5 2 2 6" xfId="50672" xr:uid="{00000000-0005-0000-0000-0000E6C50000}"/>
    <cellStyle name="Output 3 5 2 2 7" xfId="50673" xr:uid="{00000000-0005-0000-0000-0000E7C50000}"/>
    <cellStyle name="Output 3 5 2 2 8" xfId="50674" xr:uid="{00000000-0005-0000-0000-0000E8C50000}"/>
    <cellStyle name="Output 3 5 2 2 9" xfId="50675" xr:uid="{00000000-0005-0000-0000-0000E9C50000}"/>
    <cellStyle name="Output 3 5 2 3" xfId="50676" xr:uid="{00000000-0005-0000-0000-0000EAC50000}"/>
    <cellStyle name="Output 3 5 2 3 10" xfId="50677" xr:uid="{00000000-0005-0000-0000-0000EBC50000}"/>
    <cellStyle name="Output 3 5 2 3 11" xfId="50678" xr:uid="{00000000-0005-0000-0000-0000ECC50000}"/>
    <cellStyle name="Output 3 5 2 3 2" xfId="50679" xr:uid="{00000000-0005-0000-0000-0000EDC50000}"/>
    <cellStyle name="Output 3 5 2 3 3" xfId="50680" xr:uid="{00000000-0005-0000-0000-0000EEC50000}"/>
    <cellStyle name="Output 3 5 2 3 4" xfId="50681" xr:uid="{00000000-0005-0000-0000-0000EFC50000}"/>
    <cellStyle name="Output 3 5 2 3 5" xfId="50682" xr:uid="{00000000-0005-0000-0000-0000F0C50000}"/>
    <cellStyle name="Output 3 5 2 3 6" xfId="50683" xr:uid="{00000000-0005-0000-0000-0000F1C50000}"/>
    <cellStyle name="Output 3 5 2 3 7" xfId="50684" xr:uid="{00000000-0005-0000-0000-0000F2C50000}"/>
    <cellStyle name="Output 3 5 2 3 8" xfId="50685" xr:uid="{00000000-0005-0000-0000-0000F3C50000}"/>
    <cellStyle name="Output 3 5 2 3 9" xfId="50686" xr:uid="{00000000-0005-0000-0000-0000F4C50000}"/>
    <cellStyle name="Output 3 5 2 4" xfId="50687" xr:uid="{00000000-0005-0000-0000-0000F5C50000}"/>
    <cellStyle name="Output 3 5 2 5" xfId="50688" xr:uid="{00000000-0005-0000-0000-0000F6C50000}"/>
    <cellStyle name="Output 3 5 2 6" xfId="50689" xr:uid="{00000000-0005-0000-0000-0000F7C50000}"/>
    <cellStyle name="Output 3 5 2 7" xfId="50690" xr:uid="{00000000-0005-0000-0000-0000F8C50000}"/>
    <cellStyle name="Output 3 5 2 8" xfId="50691" xr:uid="{00000000-0005-0000-0000-0000F9C50000}"/>
    <cellStyle name="Output 3 5 2 9" xfId="50692" xr:uid="{00000000-0005-0000-0000-0000FAC50000}"/>
    <cellStyle name="Output 3 5 3" xfId="50693" xr:uid="{00000000-0005-0000-0000-0000FBC50000}"/>
    <cellStyle name="Output 3 5 3 10" xfId="50694" xr:uid="{00000000-0005-0000-0000-0000FCC50000}"/>
    <cellStyle name="Output 3 5 3 11" xfId="50695" xr:uid="{00000000-0005-0000-0000-0000FDC50000}"/>
    <cellStyle name="Output 3 5 3 2" xfId="50696" xr:uid="{00000000-0005-0000-0000-0000FEC50000}"/>
    <cellStyle name="Output 3 5 3 2 10" xfId="50697" xr:uid="{00000000-0005-0000-0000-0000FFC50000}"/>
    <cellStyle name="Output 3 5 3 2 11" xfId="50698" xr:uid="{00000000-0005-0000-0000-000000C60000}"/>
    <cellStyle name="Output 3 5 3 2 2" xfId="50699" xr:uid="{00000000-0005-0000-0000-000001C60000}"/>
    <cellStyle name="Output 3 5 3 2 3" xfId="50700" xr:uid="{00000000-0005-0000-0000-000002C60000}"/>
    <cellStyle name="Output 3 5 3 2 4" xfId="50701" xr:uid="{00000000-0005-0000-0000-000003C60000}"/>
    <cellStyle name="Output 3 5 3 2 5" xfId="50702" xr:uid="{00000000-0005-0000-0000-000004C60000}"/>
    <cellStyle name="Output 3 5 3 2 6" xfId="50703" xr:uid="{00000000-0005-0000-0000-000005C60000}"/>
    <cellStyle name="Output 3 5 3 2 7" xfId="50704" xr:uid="{00000000-0005-0000-0000-000006C60000}"/>
    <cellStyle name="Output 3 5 3 2 8" xfId="50705" xr:uid="{00000000-0005-0000-0000-000007C60000}"/>
    <cellStyle name="Output 3 5 3 2 9" xfId="50706" xr:uid="{00000000-0005-0000-0000-000008C60000}"/>
    <cellStyle name="Output 3 5 3 3" xfId="50707" xr:uid="{00000000-0005-0000-0000-000009C60000}"/>
    <cellStyle name="Output 3 5 3 4" xfId="50708" xr:uid="{00000000-0005-0000-0000-00000AC60000}"/>
    <cellStyle name="Output 3 5 3 5" xfId="50709" xr:uid="{00000000-0005-0000-0000-00000BC60000}"/>
    <cellStyle name="Output 3 5 3 6" xfId="50710" xr:uid="{00000000-0005-0000-0000-00000CC60000}"/>
    <cellStyle name="Output 3 5 3 7" xfId="50711" xr:uid="{00000000-0005-0000-0000-00000DC60000}"/>
    <cellStyle name="Output 3 5 3 8" xfId="50712" xr:uid="{00000000-0005-0000-0000-00000EC60000}"/>
    <cellStyle name="Output 3 5 3 9" xfId="50713" xr:uid="{00000000-0005-0000-0000-00000FC60000}"/>
    <cellStyle name="Output 3 5 4" xfId="50714" xr:uid="{00000000-0005-0000-0000-000010C60000}"/>
    <cellStyle name="Output 3 5 4 10" xfId="50715" xr:uid="{00000000-0005-0000-0000-000011C60000}"/>
    <cellStyle name="Output 3 5 4 11" xfId="50716" xr:uid="{00000000-0005-0000-0000-000012C60000}"/>
    <cellStyle name="Output 3 5 4 2" xfId="50717" xr:uid="{00000000-0005-0000-0000-000013C60000}"/>
    <cellStyle name="Output 3 5 4 3" xfId="50718" xr:uid="{00000000-0005-0000-0000-000014C60000}"/>
    <cellStyle name="Output 3 5 4 4" xfId="50719" xr:uid="{00000000-0005-0000-0000-000015C60000}"/>
    <cellStyle name="Output 3 5 4 5" xfId="50720" xr:uid="{00000000-0005-0000-0000-000016C60000}"/>
    <cellStyle name="Output 3 5 4 6" xfId="50721" xr:uid="{00000000-0005-0000-0000-000017C60000}"/>
    <cellStyle name="Output 3 5 4 7" xfId="50722" xr:uid="{00000000-0005-0000-0000-000018C60000}"/>
    <cellStyle name="Output 3 5 4 8" xfId="50723" xr:uid="{00000000-0005-0000-0000-000019C60000}"/>
    <cellStyle name="Output 3 5 4 9" xfId="50724" xr:uid="{00000000-0005-0000-0000-00001AC60000}"/>
    <cellStyle name="Output 3 5 5" xfId="50725" xr:uid="{00000000-0005-0000-0000-00001BC60000}"/>
    <cellStyle name="Output 3 5 6" xfId="50726" xr:uid="{00000000-0005-0000-0000-00001CC60000}"/>
    <cellStyle name="Output 3 5 7" xfId="50727" xr:uid="{00000000-0005-0000-0000-00001DC60000}"/>
    <cellStyle name="Output 3 5 8" xfId="50728" xr:uid="{00000000-0005-0000-0000-00001EC60000}"/>
    <cellStyle name="Output 3 5 9" xfId="50729" xr:uid="{00000000-0005-0000-0000-00001FC60000}"/>
    <cellStyle name="Output 3 6" xfId="50730" xr:uid="{00000000-0005-0000-0000-000020C60000}"/>
    <cellStyle name="Output 3 6 10" xfId="50731" xr:uid="{00000000-0005-0000-0000-000021C60000}"/>
    <cellStyle name="Output 3 6 11" xfId="50732" xr:uid="{00000000-0005-0000-0000-000022C60000}"/>
    <cellStyle name="Output 3 6 12" xfId="50733" xr:uid="{00000000-0005-0000-0000-000023C60000}"/>
    <cellStyle name="Output 3 6 13" xfId="50734" xr:uid="{00000000-0005-0000-0000-000024C60000}"/>
    <cellStyle name="Output 3 6 2" xfId="50735" xr:uid="{00000000-0005-0000-0000-000025C60000}"/>
    <cellStyle name="Output 3 6 2 10" xfId="50736" xr:uid="{00000000-0005-0000-0000-000026C60000}"/>
    <cellStyle name="Output 3 6 2 11" xfId="50737" xr:uid="{00000000-0005-0000-0000-000027C60000}"/>
    <cellStyle name="Output 3 6 2 12" xfId="50738" xr:uid="{00000000-0005-0000-0000-000028C60000}"/>
    <cellStyle name="Output 3 6 2 2" xfId="50739" xr:uid="{00000000-0005-0000-0000-000029C60000}"/>
    <cellStyle name="Output 3 6 2 2 10" xfId="50740" xr:uid="{00000000-0005-0000-0000-00002AC60000}"/>
    <cellStyle name="Output 3 6 2 2 11" xfId="50741" xr:uid="{00000000-0005-0000-0000-00002BC60000}"/>
    <cellStyle name="Output 3 6 2 2 2" xfId="50742" xr:uid="{00000000-0005-0000-0000-00002CC60000}"/>
    <cellStyle name="Output 3 6 2 2 2 10" xfId="50743" xr:uid="{00000000-0005-0000-0000-00002DC60000}"/>
    <cellStyle name="Output 3 6 2 2 2 11" xfId="50744" xr:uid="{00000000-0005-0000-0000-00002EC60000}"/>
    <cellStyle name="Output 3 6 2 2 2 2" xfId="50745" xr:uid="{00000000-0005-0000-0000-00002FC60000}"/>
    <cellStyle name="Output 3 6 2 2 2 3" xfId="50746" xr:uid="{00000000-0005-0000-0000-000030C60000}"/>
    <cellStyle name="Output 3 6 2 2 2 4" xfId="50747" xr:uid="{00000000-0005-0000-0000-000031C60000}"/>
    <cellStyle name="Output 3 6 2 2 2 5" xfId="50748" xr:uid="{00000000-0005-0000-0000-000032C60000}"/>
    <cellStyle name="Output 3 6 2 2 2 6" xfId="50749" xr:uid="{00000000-0005-0000-0000-000033C60000}"/>
    <cellStyle name="Output 3 6 2 2 2 7" xfId="50750" xr:uid="{00000000-0005-0000-0000-000034C60000}"/>
    <cellStyle name="Output 3 6 2 2 2 8" xfId="50751" xr:uid="{00000000-0005-0000-0000-000035C60000}"/>
    <cellStyle name="Output 3 6 2 2 2 9" xfId="50752" xr:uid="{00000000-0005-0000-0000-000036C60000}"/>
    <cellStyle name="Output 3 6 2 2 3" xfId="50753" xr:uid="{00000000-0005-0000-0000-000037C60000}"/>
    <cellStyle name="Output 3 6 2 2 4" xfId="50754" xr:uid="{00000000-0005-0000-0000-000038C60000}"/>
    <cellStyle name="Output 3 6 2 2 5" xfId="50755" xr:uid="{00000000-0005-0000-0000-000039C60000}"/>
    <cellStyle name="Output 3 6 2 2 6" xfId="50756" xr:uid="{00000000-0005-0000-0000-00003AC60000}"/>
    <cellStyle name="Output 3 6 2 2 7" xfId="50757" xr:uid="{00000000-0005-0000-0000-00003BC60000}"/>
    <cellStyle name="Output 3 6 2 2 8" xfId="50758" xr:uid="{00000000-0005-0000-0000-00003CC60000}"/>
    <cellStyle name="Output 3 6 2 2 9" xfId="50759" xr:uid="{00000000-0005-0000-0000-00003DC60000}"/>
    <cellStyle name="Output 3 6 2 3" xfId="50760" xr:uid="{00000000-0005-0000-0000-00003EC60000}"/>
    <cellStyle name="Output 3 6 2 3 10" xfId="50761" xr:uid="{00000000-0005-0000-0000-00003FC60000}"/>
    <cellStyle name="Output 3 6 2 3 11" xfId="50762" xr:uid="{00000000-0005-0000-0000-000040C60000}"/>
    <cellStyle name="Output 3 6 2 3 2" xfId="50763" xr:uid="{00000000-0005-0000-0000-000041C60000}"/>
    <cellStyle name="Output 3 6 2 3 3" xfId="50764" xr:uid="{00000000-0005-0000-0000-000042C60000}"/>
    <cellStyle name="Output 3 6 2 3 4" xfId="50765" xr:uid="{00000000-0005-0000-0000-000043C60000}"/>
    <cellStyle name="Output 3 6 2 3 5" xfId="50766" xr:uid="{00000000-0005-0000-0000-000044C60000}"/>
    <cellStyle name="Output 3 6 2 3 6" xfId="50767" xr:uid="{00000000-0005-0000-0000-000045C60000}"/>
    <cellStyle name="Output 3 6 2 3 7" xfId="50768" xr:uid="{00000000-0005-0000-0000-000046C60000}"/>
    <cellStyle name="Output 3 6 2 3 8" xfId="50769" xr:uid="{00000000-0005-0000-0000-000047C60000}"/>
    <cellStyle name="Output 3 6 2 3 9" xfId="50770" xr:uid="{00000000-0005-0000-0000-000048C60000}"/>
    <cellStyle name="Output 3 6 2 4" xfId="50771" xr:uid="{00000000-0005-0000-0000-000049C60000}"/>
    <cellStyle name="Output 3 6 2 5" xfId="50772" xr:uid="{00000000-0005-0000-0000-00004AC60000}"/>
    <cellStyle name="Output 3 6 2 6" xfId="50773" xr:uid="{00000000-0005-0000-0000-00004BC60000}"/>
    <cellStyle name="Output 3 6 2 7" xfId="50774" xr:uid="{00000000-0005-0000-0000-00004CC60000}"/>
    <cellStyle name="Output 3 6 2 8" xfId="50775" xr:uid="{00000000-0005-0000-0000-00004DC60000}"/>
    <cellStyle name="Output 3 6 2 9" xfId="50776" xr:uid="{00000000-0005-0000-0000-00004EC60000}"/>
    <cellStyle name="Output 3 6 3" xfId="50777" xr:uid="{00000000-0005-0000-0000-00004FC60000}"/>
    <cellStyle name="Output 3 6 3 10" xfId="50778" xr:uid="{00000000-0005-0000-0000-000050C60000}"/>
    <cellStyle name="Output 3 6 3 11" xfId="50779" xr:uid="{00000000-0005-0000-0000-000051C60000}"/>
    <cellStyle name="Output 3 6 3 2" xfId="50780" xr:uid="{00000000-0005-0000-0000-000052C60000}"/>
    <cellStyle name="Output 3 6 3 2 10" xfId="50781" xr:uid="{00000000-0005-0000-0000-000053C60000}"/>
    <cellStyle name="Output 3 6 3 2 11" xfId="50782" xr:uid="{00000000-0005-0000-0000-000054C60000}"/>
    <cellStyle name="Output 3 6 3 2 2" xfId="50783" xr:uid="{00000000-0005-0000-0000-000055C60000}"/>
    <cellStyle name="Output 3 6 3 2 3" xfId="50784" xr:uid="{00000000-0005-0000-0000-000056C60000}"/>
    <cellStyle name="Output 3 6 3 2 4" xfId="50785" xr:uid="{00000000-0005-0000-0000-000057C60000}"/>
    <cellStyle name="Output 3 6 3 2 5" xfId="50786" xr:uid="{00000000-0005-0000-0000-000058C60000}"/>
    <cellStyle name="Output 3 6 3 2 6" xfId="50787" xr:uid="{00000000-0005-0000-0000-000059C60000}"/>
    <cellStyle name="Output 3 6 3 2 7" xfId="50788" xr:uid="{00000000-0005-0000-0000-00005AC60000}"/>
    <cellStyle name="Output 3 6 3 2 8" xfId="50789" xr:uid="{00000000-0005-0000-0000-00005BC60000}"/>
    <cellStyle name="Output 3 6 3 2 9" xfId="50790" xr:uid="{00000000-0005-0000-0000-00005CC60000}"/>
    <cellStyle name="Output 3 6 3 3" xfId="50791" xr:uid="{00000000-0005-0000-0000-00005DC60000}"/>
    <cellStyle name="Output 3 6 3 4" xfId="50792" xr:uid="{00000000-0005-0000-0000-00005EC60000}"/>
    <cellStyle name="Output 3 6 3 5" xfId="50793" xr:uid="{00000000-0005-0000-0000-00005FC60000}"/>
    <cellStyle name="Output 3 6 3 6" xfId="50794" xr:uid="{00000000-0005-0000-0000-000060C60000}"/>
    <cellStyle name="Output 3 6 3 7" xfId="50795" xr:uid="{00000000-0005-0000-0000-000061C60000}"/>
    <cellStyle name="Output 3 6 3 8" xfId="50796" xr:uid="{00000000-0005-0000-0000-000062C60000}"/>
    <cellStyle name="Output 3 6 3 9" xfId="50797" xr:uid="{00000000-0005-0000-0000-000063C60000}"/>
    <cellStyle name="Output 3 6 4" xfId="50798" xr:uid="{00000000-0005-0000-0000-000064C60000}"/>
    <cellStyle name="Output 3 6 4 10" xfId="50799" xr:uid="{00000000-0005-0000-0000-000065C60000}"/>
    <cellStyle name="Output 3 6 4 11" xfId="50800" xr:uid="{00000000-0005-0000-0000-000066C60000}"/>
    <cellStyle name="Output 3 6 4 2" xfId="50801" xr:uid="{00000000-0005-0000-0000-000067C60000}"/>
    <cellStyle name="Output 3 6 4 3" xfId="50802" xr:uid="{00000000-0005-0000-0000-000068C60000}"/>
    <cellStyle name="Output 3 6 4 4" xfId="50803" xr:uid="{00000000-0005-0000-0000-000069C60000}"/>
    <cellStyle name="Output 3 6 4 5" xfId="50804" xr:uid="{00000000-0005-0000-0000-00006AC60000}"/>
    <cellStyle name="Output 3 6 4 6" xfId="50805" xr:uid="{00000000-0005-0000-0000-00006BC60000}"/>
    <cellStyle name="Output 3 6 4 7" xfId="50806" xr:uid="{00000000-0005-0000-0000-00006CC60000}"/>
    <cellStyle name="Output 3 6 4 8" xfId="50807" xr:uid="{00000000-0005-0000-0000-00006DC60000}"/>
    <cellStyle name="Output 3 6 4 9" xfId="50808" xr:uid="{00000000-0005-0000-0000-00006EC60000}"/>
    <cellStyle name="Output 3 6 5" xfId="50809" xr:uid="{00000000-0005-0000-0000-00006FC60000}"/>
    <cellStyle name="Output 3 6 6" xfId="50810" xr:uid="{00000000-0005-0000-0000-000070C60000}"/>
    <cellStyle name="Output 3 6 7" xfId="50811" xr:uid="{00000000-0005-0000-0000-000071C60000}"/>
    <cellStyle name="Output 3 6 8" xfId="50812" xr:uid="{00000000-0005-0000-0000-000072C60000}"/>
    <cellStyle name="Output 3 6 9" xfId="50813" xr:uid="{00000000-0005-0000-0000-000073C60000}"/>
    <cellStyle name="Output 3 7" xfId="50814" xr:uid="{00000000-0005-0000-0000-000074C60000}"/>
    <cellStyle name="Output 3 7 10" xfId="50815" xr:uid="{00000000-0005-0000-0000-000075C60000}"/>
    <cellStyle name="Output 3 7 11" xfId="50816" xr:uid="{00000000-0005-0000-0000-000076C60000}"/>
    <cellStyle name="Output 3 7 12" xfId="50817" xr:uid="{00000000-0005-0000-0000-000077C60000}"/>
    <cellStyle name="Output 3 7 13" xfId="50818" xr:uid="{00000000-0005-0000-0000-000078C60000}"/>
    <cellStyle name="Output 3 7 2" xfId="50819" xr:uid="{00000000-0005-0000-0000-000079C60000}"/>
    <cellStyle name="Output 3 7 2 10" xfId="50820" xr:uid="{00000000-0005-0000-0000-00007AC60000}"/>
    <cellStyle name="Output 3 7 2 11" xfId="50821" xr:uid="{00000000-0005-0000-0000-00007BC60000}"/>
    <cellStyle name="Output 3 7 2 12" xfId="50822" xr:uid="{00000000-0005-0000-0000-00007CC60000}"/>
    <cellStyle name="Output 3 7 2 2" xfId="50823" xr:uid="{00000000-0005-0000-0000-00007DC60000}"/>
    <cellStyle name="Output 3 7 2 2 10" xfId="50824" xr:uid="{00000000-0005-0000-0000-00007EC60000}"/>
    <cellStyle name="Output 3 7 2 2 11" xfId="50825" xr:uid="{00000000-0005-0000-0000-00007FC60000}"/>
    <cellStyle name="Output 3 7 2 2 2" xfId="50826" xr:uid="{00000000-0005-0000-0000-000080C60000}"/>
    <cellStyle name="Output 3 7 2 2 2 10" xfId="50827" xr:uid="{00000000-0005-0000-0000-000081C60000}"/>
    <cellStyle name="Output 3 7 2 2 2 11" xfId="50828" xr:uid="{00000000-0005-0000-0000-000082C60000}"/>
    <cellStyle name="Output 3 7 2 2 2 2" xfId="50829" xr:uid="{00000000-0005-0000-0000-000083C60000}"/>
    <cellStyle name="Output 3 7 2 2 2 3" xfId="50830" xr:uid="{00000000-0005-0000-0000-000084C60000}"/>
    <cellStyle name="Output 3 7 2 2 2 4" xfId="50831" xr:uid="{00000000-0005-0000-0000-000085C60000}"/>
    <cellStyle name="Output 3 7 2 2 2 5" xfId="50832" xr:uid="{00000000-0005-0000-0000-000086C60000}"/>
    <cellStyle name="Output 3 7 2 2 2 6" xfId="50833" xr:uid="{00000000-0005-0000-0000-000087C60000}"/>
    <cellStyle name="Output 3 7 2 2 2 7" xfId="50834" xr:uid="{00000000-0005-0000-0000-000088C60000}"/>
    <cellStyle name="Output 3 7 2 2 2 8" xfId="50835" xr:uid="{00000000-0005-0000-0000-000089C60000}"/>
    <cellStyle name="Output 3 7 2 2 2 9" xfId="50836" xr:uid="{00000000-0005-0000-0000-00008AC60000}"/>
    <cellStyle name="Output 3 7 2 2 3" xfId="50837" xr:uid="{00000000-0005-0000-0000-00008BC60000}"/>
    <cellStyle name="Output 3 7 2 2 4" xfId="50838" xr:uid="{00000000-0005-0000-0000-00008CC60000}"/>
    <cellStyle name="Output 3 7 2 2 5" xfId="50839" xr:uid="{00000000-0005-0000-0000-00008DC60000}"/>
    <cellStyle name="Output 3 7 2 2 6" xfId="50840" xr:uid="{00000000-0005-0000-0000-00008EC60000}"/>
    <cellStyle name="Output 3 7 2 2 7" xfId="50841" xr:uid="{00000000-0005-0000-0000-00008FC60000}"/>
    <cellStyle name="Output 3 7 2 2 8" xfId="50842" xr:uid="{00000000-0005-0000-0000-000090C60000}"/>
    <cellStyle name="Output 3 7 2 2 9" xfId="50843" xr:uid="{00000000-0005-0000-0000-000091C60000}"/>
    <cellStyle name="Output 3 7 2 3" xfId="50844" xr:uid="{00000000-0005-0000-0000-000092C60000}"/>
    <cellStyle name="Output 3 7 2 3 10" xfId="50845" xr:uid="{00000000-0005-0000-0000-000093C60000}"/>
    <cellStyle name="Output 3 7 2 3 11" xfId="50846" xr:uid="{00000000-0005-0000-0000-000094C60000}"/>
    <cellStyle name="Output 3 7 2 3 2" xfId="50847" xr:uid="{00000000-0005-0000-0000-000095C60000}"/>
    <cellStyle name="Output 3 7 2 3 3" xfId="50848" xr:uid="{00000000-0005-0000-0000-000096C60000}"/>
    <cellStyle name="Output 3 7 2 3 4" xfId="50849" xr:uid="{00000000-0005-0000-0000-000097C60000}"/>
    <cellStyle name="Output 3 7 2 3 5" xfId="50850" xr:uid="{00000000-0005-0000-0000-000098C60000}"/>
    <cellStyle name="Output 3 7 2 3 6" xfId="50851" xr:uid="{00000000-0005-0000-0000-000099C60000}"/>
    <cellStyle name="Output 3 7 2 3 7" xfId="50852" xr:uid="{00000000-0005-0000-0000-00009AC60000}"/>
    <cellStyle name="Output 3 7 2 3 8" xfId="50853" xr:uid="{00000000-0005-0000-0000-00009BC60000}"/>
    <cellStyle name="Output 3 7 2 3 9" xfId="50854" xr:uid="{00000000-0005-0000-0000-00009CC60000}"/>
    <cellStyle name="Output 3 7 2 4" xfId="50855" xr:uid="{00000000-0005-0000-0000-00009DC60000}"/>
    <cellStyle name="Output 3 7 2 5" xfId="50856" xr:uid="{00000000-0005-0000-0000-00009EC60000}"/>
    <cellStyle name="Output 3 7 2 6" xfId="50857" xr:uid="{00000000-0005-0000-0000-00009FC60000}"/>
    <cellStyle name="Output 3 7 2 7" xfId="50858" xr:uid="{00000000-0005-0000-0000-0000A0C60000}"/>
    <cellStyle name="Output 3 7 2 8" xfId="50859" xr:uid="{00000000-0005-0000-0000-0000A1C60000}"/>
    <cellStyle name="Output 3 7 2 9" xfId="50860" xr:uid="{00000000-0005-0000-0000-0000A2C60000}"/>
    <cellStyle name="Output 3 7 3" xfId="50861" xr:uid="{00000000-0005-0000-0000-0000A3C60000}"/>
    <cellStyle name="Output 3 7 3 10" xfId="50862" xr:uid="{00000000-0005-0000-0000-0000A4C60000}"/>
    <cellStyle name="Output 3 7 3 11" xfId="50863" xr:uid="{00000000-0005-0000-0000-0000A5C60000}"/>
    <cellStyle name="Output 3 7 3 2" xfId="50864" xr:uid="{00000000-0005-0000-0000-0000A6C60000}"/>
    <cellStyle name="Output 3 7 3 2 10" xfId="50865" xr:uid="{00000000-0005-0000-0000-0000A7C60000}"/>
    <cellStyle name="Output 3 7 3 2 11" xfId="50866" xr:uid="{00000000-0005-0000-0000-0000A8C60000}"/>
    <cellStyle name="Output 3 7 3 2 2" xfId="50867" xr:uid="{00000000-0005-0000-0000-0000A9C60000}"/>
    <cellStyle name="Output 3 7 3 2 3" xfId="50868" xr:uid="{00000000-0005-0000-0000-0000AAC60000}"/>
    <cellStyle name="Output 3 7 3 2 4" xfId="50869" xr:uid="{00000000-0005-0000-0000-0000ABC60000}"/>
    <cellStyle name="Output 3 7 3 2 5" xfId="50870" xr:uid="{00000000-0005-0000-0000-0000ACC60000}"/>
    <cellStyle name="Output 3 7 3 2 6" xfId="50871" xr:uid="{00000000-0005-0000-0000-0000ADC60000}"/>
    <cellStyle name="Output 3 7 3 2 7" xfId="50872" xr:uid="{00000000-0005-0000-0000-0000AEC60000}"/>
    <cellStyle name="Output 3 7 3 2 8" xfId="50873" xr:uid="{00000000-0005-0000-0000-0000AFC60000}"/>
    <cellStyle name="Output 3 7 3 2 9" xfId="50874" xr:uid="{00000000-0005-0000-0000-0000B0C60000}"/>
    <cellStyle name="Output 3 7 3 3" xfId="50875" xr:uid="{00000000-0005-0000-0000-0000B1C60000}"/>
    <cellStyle name="Output 3 7 3 4" xfId="50876" xr:uid="{00000000-0005-0000-0000-0000B2C60000}"/>
    <cellStyle name="Output 3 7 3 5" xfId="50877" xr:uid="{00000000-0005-0000-0000-0000B3C60000}"/>
    <cellStyle name="Output 3 7 3 6" xfId="50878" xr:uid="{00000000-0005-0000-0000-0000B4C60000}"/>
    <cellStyle name="Output 3 7 3 7" xfId="50879" xr:uid="{00000000-0005-0000-0000-0000B5C60000}"/>
    <cellStyle name="Output 3 7 3 8" xfId="50880" xr:uid="{00000000-0005-0000-0000-0000B6C60000}"/>
    <cellStyle name="Output 3 7 3 9" xfId="50881" xr:uid="{00000000-0005-0000-0000-0000B7C60000}"/>
    <cellStyle name="Output 3 7 4" xfId="50882" xr:uid="{00000000-0005-0000-0000-0000B8C60000}"/>
    <cellStyle name="Output 3 7 4 10" xfId="50883" xr:uid="{00000000-0005-0000-0000-0000B9C60000}"/>
    <cellStyle name="Output 3 7 4 11" xfId="50884" xr:uid="{00000000-0005-0000-0000-0000BAC60000}"/>
    <cellStyle name="Output 3 7 4 2" xfId="50885" xr:uid="{00000000-0005-0000-0000-0000BBC60000}"/>
    <cellStyle name="Output 3 7 4 3" xfId="50886" xr:uid="{00000000-0005-0000-0000-0000BCC60000}"/>
    <cellStyle name="Output 3 7 4 4" xfId="50887" xr:uid="{00000000-0005-0000-0000-0000BDC60000}"/>
    <cellStyle name="Output 3 7 4 5" xfId="50888" xr:uid="{00000000-0005-0000-0000-0000BEC60000}"/>
    <cellStyle name="Output 3 7 4 6" xfId="50889" xr:uid="{00000000-0005-0000-0000-0000BFC60000}"/>
    <cellStyle name="Output 3 7 4 7" xfId="50890" xr:uid="{00000000-0005-0000-0000-0000C0C60000}"/>
    <cellStyle name="Output 3 7 4 8" xfId="50891" xr:uid="{00000000-0005-0000-0000-0000C1C60000}"/>
    <cellStyle name="Output 3 7 4 9" xfId="50892" xr:uid="{00000000-0005-0000-0000-0000C2C60000}"/>
    <cellStyle name="Output 3 7 5" xfId="50893" xr:uid="{00000000-0005-0000-0000-0000C3C60000}"/>
    <cellStyle name="Output 3 7 6" xfId="50894" xr:uid="{00000000-0005-0000-0000-0000C4C60000}"/>
    <cellStyle name="Output 3 7 7" xfId="50895" xr:uid="{00000000-0005-0000-0000-0000C5C60000}"/>
    <cellStyle name="Output 3 7 8" xfId="50896" xr:uid="{00000000-0005-0000-0000-0000C6C60000}"/>
    <cellStyle name="Output 3 7 9" xfId="50897" xr:uid="{00000000-0005-0000-0000-0000C7C60000}"/>
    <cellStyle name="Output 3 8" xfId="50898" xr:uid="{00000000-0005-0000-0000-0000C8C60000}"/>
    <cellStyle name="Output 3 8 10" xfId="50899" xr:uid="{00000000-0005-0000-0000-0000C9C60000}"/>
    <cellStyle name="Output 3 8 11" xfId="50900" xr:uid="{00000000-0005-0000-0000-0000CAC60000}"/>
    <cellStyle name="Output 3 8 12" xfId="50901" xr:uid="{00000000-0005-0000-0000-0000CBC60000}"/>
    <cellStyle name="Output 3 8 13" xfId="50902" xr:uid="{00000000-0005-0000-0000-0000CCC60000}"/>
    <cellStyle name="Output 3 8 2" xfId="50903" xr:uid="{00000000-0005-0000-0000-0000CDC60000}"/>
    <cellStyle name="Output 3 8 2 10" xfId="50904" xr:uid="{00000000-0005-0000-0000-0000CEC60000}"/>
    <cellStyle name="Output 3 8 2 11" xfId="50905" xr:uid="{00000000-0005-0000-0000-0000CFC60000}"/>
    <cellStyle name="Output 3 8 2 12" xfId="50906" xr:uid="{00000000-0005-0000-0000-0000D0C60000}"/>
    <cellStyle name="Output 3 8 2 2" xfId="50907" xr:uid="{00000000-0005-0000-0000-0000D1C60000}"/>
    <cellStyle name="Output 3 8 2 2 10" xfId="50908" xr:uid="{00000000-0005-0000-0000-0000D2C60000}"/>
    <cellStyle name="Output 3 8 2 2 11" xfId="50909" xr:uid="{00000000-0005-0000-0000-0000D3C60000}"/>
    <cellStyle name="Output 3 8 2 2 2" xfId="50910" xr:uid="{00000000-0005-0000-0000-0000D4C60000}"/>
    <cellStyle name="Output 3 8 2 2 2 10" xfId="50911" xr:uid="{00000000-0005-0000-0000-0000D5C60000}"/>
    <cellStyle name="Output 3 8 2 2 2 11" xfId="50912" xr:uid="{00000000-0005-0000-0000-0000D6C60000}"/>
    <cellStyle name="Output 3 8 2 2 2 2" xfId="50913" xr:uid="{00000000-0005-0000-0000-0000D7C60000}"/>
    <cellStyle name="Output 3 8 2 2 2 3" xfId="50914" xr:uid="{00000000-0005-0000-0000-0000D8C60000}"/>
    <cellStyle name="Output 3 8 2 2 2 4" xfId="50915" xr:uid="{00000000-0005-0000-0000-0000D9C60000}"/>
    <cellStyle name="Output 3 8 2 2 2 5" xfId="50916" xr:uid="{00000000-0005-0000-0000-0000DAC60000}"/>
    <cellStyle name="Output 3 8 2 2 2 6" xfId="50917" xr:uid="{00000000-0005-0000-0000-0000DBC60000}"/>
    <cellStyle name="Output 3 8 2 2 2 7" xfId="50918" xr:uid="{00000000-0005-0000-0000-0000DCC60000}"/>
    <cellStyle name="Output 3 8 2 2 2 8" xfId="50919" xr:uid="{00000000-0005-0000-0000-0000DDC60000}"/>
    <cellStyle name="Output 3 8 2 2 2 9" xfId="50920" xr:uid="{00000000-0005-0000-0000-0000DEC60000}"/>
    <cellStyle name="Output 3 8 2 2 3" xfId="50921" xr:uid="{00000000-0005-0000-0000-0000DFC60000}"/>
    <cellStyle name="Output 3 8 2 2 4" xfId="50922" xr:uid="{00000000-0005-0000-0000-0000E0C60000}"/>
    <cellStyle name="Output 3 8 2 2 5" xfId="50923" xr:uid="{00000000-0005-0000-0000-0000E1C60000}"/>
    <cellStyle name="Output 3 8 2 2 6" xfId="50924" xr:uid="{00000000-0005-0000-0000-0000E2C60000}"/>
    <cellStyle name="Output 3 8 2 2 7" xfId="50925" xr:uid="{00000000-0005-0000-0000-0000E3C60000}"/>
    <cellStyle name="Output 3 8 2 2 8" xfId="50926" xr:uid="{00000000-0005-0000-0000-0000E4C60000}"/>
    <cellStyle name="Output 3 8 2 2 9" xfId="50927" xr:uid="{00000000-0005-0000-0000-0000E5C60000}"/>
    <cellStyle name="Output 3 8 2 3" xfId="50928" xr:uid="{00000000-0005-0000-0000-0000E6C60000}"/>
    <cellStyle name="Output 3 8 2 3 10" xfId="50929" xr:uid="{00000000-0005-0000-0000-0000E7C60000}"/>
    <cellStyle name="Output 3 8 2 3 11" xfId="50930" xr:uid="{00000000-0005-0000-0000-0000E8C60000}"/>
    <cellStyle name="Output 3 8 2 3 2" xfId="50931" xr:uid="{00000000-0005-0000-0000-0000E9C60000}"/>
    <cellStyle name="Output 3 8 2 3 3" xfId="50932" xr:uid="{00000000-0005-0000-0000-0000EAC60000}"/>
    <cellStyle name="Output 3 8 2 3 4" xfId="50933" xr:uid="{00000000-0005-0000-0000-0000EBC60000}"/>
    <cellStyle name="Output 3 8 2 3 5" xfId="50934" xr:uid="{00000000-0005-0000-0000-0000ECC60000}"/>
    <cellStyle name="Output 3 8 2 3 6" xfId="50935" xr:uid="{00000000-0005-0000-0000-0000EDC60000}"/>
    <cellStyle name="Output 3 8 2 3 7" xfId="50936" xr:uid="{00000000-0005-0000-0000-0000EEC60000}"/>
    <cellStyle name="Output 3 8 2 3 8" xfId="50937" xr:uid="{00000000-0005-0000-0000-0000EFC60000}"/>
    <cellStyle name="Output 3 8 2 3 9" xfId="50938" xr:uid="{00000000-0005-0000-0000-0000F0C60000}"/>
    <cellStyle name="Output 3 8 2 4" xfId="50939" xr:uid="{00000000-0005-0000-0000-0000F1C60000}"/>
    <cellStyle name="Output 3 8 2 5" xfId="50940" xr:uid="{00000000-0005-0000-0000-0000F2C60000}"/>
    <cellStyle name="Output 3 8 2 6" xfId="50941" xr:uid="{00000000-0005-0000-0000-0000F3C60000}"/>
    <cellStyle name="Output 3 8 2 7" xfId="50942" xr:uid="{00000000-0005-0000-0000-0000F4C60000}"/>
    <cellStyle name="Output 3 8 2 8" xfId="50943" xr:uid="{00000000-0005-0000-0000-0000F5C60000}"/>
    <cellStyle name="Output 3 8 2 9" xfId="50944" xr:uid="{00000000-0005-0000-0000-0000F6C60000}"/>
    <cellStyle name="Output 3 8 3" xfId="50945" xr:uid="{00000000-0005-0000-0000-0000F7C60000}"/>
    <cellStyle name="Output 3 8 3 10" xfId="50946" xr:uid="{00000000-0005-0000-0000-0000F8C60000}"/>
    <cellStyle name="Output 3 8 3 11" xfId="50947" xr:uid="{00000000-0005-0000-0000-0000F9C60000}"/>
    <cellStyle name="Output 3 8 3 2" xfId="50948" xr:uid="{00000000-0005-0000-0000-0000FAC60000}"/>
    <cellStyle name="Output 3 8 3 2 10" xfId="50949" xr:uid="{00000000-0005-0000-0000-0000FBC60000}"/>
    <cellStyle name="Output 3 8 3 2 11" xfId="50950" xr:uid="{00000000-0005-0000-0000-0000FCC60000}"/>
    <cellStyle name="Output 3 8 3 2 2" xfId="50951" xr:uid="{00000000-0005-0000-0000-0000FDC60000}"/>
    <cellStyle name="Output 3 8 3 2 3" xfId="50952" xr:uid="{00000000-0005-0000-0000-0000FEC60000}"/>
    <cellStyle name="Output 3 8 3 2 4" xfId="50953" xr:uid="{00000000-0005-0000-0000-0000FFC60000}"/>
    <cellStyle name="Output 3 8 3 2 5" xfId="50954" xr:uid="{00000000-0005-0000-0000-000000C70000}"/>
    <cellStyle name="Output 3 8 3 2 6" xfId="50955" xr:uid="{00000000-0005-0000-0000-000001C70000}"/>
    <cellStyle name="Output 3 8 3 2 7" xfId="50956" xr:uid="{00000000-0005-0000-0000-000002C70000}"/>
    <cellStyle name="Output 3 8 3 2 8" xfId="50957" xr:uid="{00000000-0005-0000-0000-000003C70000}"/>
    <cellStyle name="Output 3 8 3 2 9" xfId="50958" xr:uid="{00000000-0005-0000-0000-000004C70000}"/>
    <cellStyle name="Output 3 8 3 3" xfId="50959" xr:uid="{00000000-0005-0000-0000-000005C70000}"/>
    <cellStyle name="Output 3 8 3 4" xfId="50960" xr:uid="{00000000-0005-0000-0000-000006C70000}"/>
    <cellStyle name="Output 3 8 3 5" xfId="50961" xr:uid="{00000000-0005-0000-0000-000007C70000}"/>
    <cellStyle name="Output 3 8 3 6" xfId="50962" xr:uid="{00000000-0005-0000-0000-000008C70000}"/>
    <cellStyle name="Output 3 8 3 7" xfId="50963" xr:uid="{00000000-0005-0000-0000-000009C70000}"/>
    <cellStyle name="Output 3 8 3 8" xfId="50964" xr:uid="{00000000-0005-0000-0000-00000AC70000}"/>
    <cellStyle name="Output 3 8 3 9" xfId="50965" xr:uid="{00000000-0005-0000-0000-00000BC70000}"/>
    <cellStyle name="Output 3 8 4" xfId="50966" xr:uid="{00000000-0005-0000-0000-00000CC70000}"/>
    <cellStyle name="Output 3 8 4 10" xfId="50967" xr:uid="{00000000-0005-0000-0000-00000DC70000}"/>
    <cellStyle name="Output 3 8 4 11" xfId="50968" xr:uid="{00000000-0005-0000-0000-00000EC70000}"/>
    <cellStyle name="Output 3 8 4 2" xfId="50969" xr:uid="{00000000-0005-0000-0000-00000FC70000}"/>
    <cellStyle name="Output 3 8 4 3" xfId="50970" xr:uid="{00000000-0005-0000-0000-000010C70000}"/>
    <cellStyle name="Output 3 8 4 4" xfId="50971" xr:uid="{00000000-0005-0000-0000-000011C70000}"/>
    <cellStyle name="Output 3 8 4 5" xfId="50972" xr:uid="{00000000-0005-0000-0000-000012C70000}"/>
    <cellStyle name="Output 3 8 4 6" xfId="50973" xr:uid="{00000000-0005-0000-0000-000013C70000}"/>
    <cellStyle name="Output 3 8 4 7" xfId="50974" xr:uid="{00000000-0005-0000-0000-000014C70000}"/>
    <cellStyle name="Output 3 8 4 8" xfId="50975" xr:uid="{00000000-0005-0000-0000-000015C70000}"/>
    <cellStyle name="Output 3 8 4 9" xfId="50976" xr:uid="{00000000-0005-0000-0000-000016C70000}"/>
    <cellStyle name="Output 3 8 5" xfId="50977" xr:uid="{00000000-0005-0000-0000-000017C70000}"/>
    <cellStyle name="Output 3 8 6" xfId="50978" xr:uid="{00000000-0005-0000-0000-000018C70000}"/>
    <cellStyle name="Output 3 8 7" xfId="50979" xr:uid="{00000000-0005-0000-0000-000019C70000}"/>
    <cellStyle name="Output 3 8 8" xfId="50980" xr:uid="{00000000-0005-0000-0000-00001AC70000}"/>
    <cellStyle name="Output 3 8 9" xfId="50981" xr:uid="{00000000-0005-0000-0000-00001BC70000}"/>
    <cellStyle name="Output 3 9" xfId="50982" xr:uid="{00000000-0005-0000-0000-00001CC70000}"/>
    <cellStyle name="Output 3 9 10" xfId="50983" xr:uid="{00000000-0005-0000-0000-00001DC70000}"/>
    <cellStyle name="Output 3 9 11" xfId="50984" xr:uid="{00000000-0005-0000-0000-00001EC70000}"/>
    <cellStyle name="Output 3 9 12" xfId="50985" xr:uid="{00000000-0005-0000-0000-00001FC70000}"/>
    <cellStyle name="Output 3 9 2" xfId="50986" xr:uid="{00000000-0005-0000-0000-000020C70000}"/>
    <cellStyle name="Output 3 9 2 10" xfId="50987" xr:uid="{00000000-0005-0000-0000-000021C70000}"/>
    <cellStyle name="Output 3 9 2 11" xfId="50988" xr:uid="{00000000-0005-0000-0000-000022C70000}"/>
    <cellStyle name="Output 3 9 2 2" xfId="50989" xr:uid="{00000000-0005-0000-0000-000023C70000}"/>
    <cellStyle name="Output 3 9 2 2 10" xfId="50990" xr:uid="{00000000-0005-0000-0000-000024C70000}"/>
    <cellStyle name="Output 3 9 2 2 11" xfId="50991" xr:uid="{00000000-0005-0000-0000-000025C70000}"/>
    <cellStyle name="Output 3 9 2 2 2" xfId="50992" xr:uid="{00000000-0005-0000-0000-000026C70000}"/>
    <cellStyle name="Output 3 9 2 2 3" xfId="50993" xr:uid="{00000000-0005-0000-0000-000027C70000}"/>
    <cellStyle name="Output 3 9 2 2 4" xfId="50994" xr:uid="{00000000-0005-0000-0000-000028C70000}"/>
    <cellStyle name="Output 3 9 2 2 5" xfId="50995" xr:uid="{00000000-0005-0000-0000-000029C70000}"/>
    <cellStyle name="Output 3 9 2 2 6" xfId="50996" xr:uid="{00000000-0005-0000-0000-00002AC70000}"/>
    <cellStyle name="Output 3 9 2 2 7" xfId="50997" xr:uid="{00000000-0005-0000-0000-00002BC70000}"/>
    <cellStyle name="Output 3 9 2 2 8" xfId="50998" xr:uid="{00000000-0005-0000-0000-00002CC70000}"/>
    <cellStyle name="Output 3 9 2 2 9" xfId="50999" xr:uid="{00000000-0005-0000-0000-00002DC70000}"/>
    <cellStyle name="Output 3 9 2 3" xfId="51000" xr:uid="{00000000-0005-0000-0000-00002EC70000}"/>
    <cellStyle name="Output 3 9 2 4" xfId="51001" xr:uid="{00000000-0005-0000-0000-00002FC70000}"/>
    <cellStyle name="Output 3 9 2 5" xfId="51002" xr:uid="{00000000-0005-0000-0000-000030C70000}"/>
    <cellStyle name="Output 3 9 2 6" xfId="51003" xr:uid="{00000000-0005-0000-0000-000031C70000}"/>
    <cellStyle name="Output 3 9 2 7" xfId="51004" xr:uid="{00000000-0005-0000-0000-000032C70000}"/>
    <cellStyle name="Output 3 9 2 8" xfId="51005" xr:uid="{00000000-0005-0000-0000-000033C70000}"/>
    <cellStyle name="Output 3 9 2 9" xfId="51006" xr:uid="{00000000-0005-0000-0000-000034C70000}"/>
    <cellStyle name="Output 3 9 3" xfId="51007" xr:uid="{00000000-0005-0000-0000-000035C70000}"/>
    <cellStyle name="Output 3 9 3 10" xfId="51008" xr:uid="{00000000-0005-0000-0000-000036C70000}"/>
    <cellStyle name="Output 3 9 3 11" xfId="51009" xr:uid="{00000000-0005-0000-0000-000037C70000}"/>
    <cellStyle name="Output 3 9 3 2" xfId="51010" xr:uid="{00000000-0005-0000-0000-000038C70000}"/>
    <cellStyle name="Output 3 9 3 3" xfId="51011" xr:uid="{00000000-0005-0000-0000-000039C70000}"/>
    <cellStyle name="Output 3 9 3 4" xfId="51012" xr:uid="{00000000-0005-0000-0000-00003AC70000}"/>
    <cellStyle name="Output 3 9 3 5" xfId="51013" xr:uid="{00000000-0005-0000-0000-00003BC70000}"/>
    <cellStyle name="Output 3 9 3 6" xfId="51014" xr:uid="{00000000-0005-0000-0000-00003CC70000}"/>
    <cellStyle name="Output 3 9 3 7" xfId="51015" xr:uid="{00000000-0005-0000-0000-00003DC70000}"/>
    <cellStyle name="Output 3 9 3 8" xfId="51016" xr:uid="{00000000-0005-0000-0000-00003EC70000}"/>
    <cellStyle name="Output 3 9 3 9" xfId="51017" xr:uid="{00000000-0005-0000-0000-00003FC70000}"/>
    <cellStyle name="Output 3 9 4" xfId="51018" xr:uid="{00000000-0005-0000-0000-000040C70000}"/>
    <cellStyle name="Output 3 9 5" xfId="51019" xr:uid="{00000000-0005-0000-0000-000041C70000}"/>
    <cellStyle name="Output 3 9 6" xfId="51020" xr:uid="{00000000-0005-0000-0000-000042C70000}"/>
    <cellStyle name="Output 3 9 7" xfId="51021" xr:uid="{00000000-0005-0000-0000-000043C70000}"/>
    <cellStyle name="Output 3 9 8" xfId="51022" xr:uid="{00000000-0005-0000-0000-000044C70000}"/>
    <cellStyle name="Output 3 9 9" xfId="51023" xr:uid="{00000000-0005-0000-0000-000045C70000}"/>
    <cellStyle name="Output 4" xfId="51024" xr:uid="{00000000-0005-0000-0000-000046C70000}"/>
    <cellStyle name="Output 4 10" xfId="51025" xr:uid="{00000000-0005-0000-0000-000047C70000}"/>
    <cellStyle name="Output 4 10 10" xfId="51026" xr:uid="{00000000-0005-0000-0000-000048C70000}"/>
    <cellStyle name="Output 4 10 11" xfId="51027" xr:uid="{00000000-0005-0000-0000-000049C70000}"/>
    <cellStyle name="Output 4 10 2" xfId="51028" xr:uid="{00000000-0005-0000-0000-00004AC70000}"/>
    <cellStyle name="Output 4 10 3" xfId="51029" xr:uid="{00000000-0005-0000-0000-00004BC70000}"/>
    <cellStyle name="Output 4 10 4" xfId="51030" xr:uid="{00000000-0005-0000-0000-00004CC70000}"/>
    <cellStyle name="Output 4 10 5" xfId="51031" xr:uid="{00000000-0005-0000-0000-00004DC70000}"/>
    <cellStyle name="Output 4 10 6" xfId="51032" xr:uid="{00000000-0005-0000-0000-00004EC70000}"/>
    <cellStyle name="Output 4 10 7" xfId="51033" xr:uid="{00000000-0005-0000-0000-00004FC70000}"/>
    <cellStyle name="Output 4 10 8" xfId="51034" xr:uid="{00000000-0005-0000-0000-000050C70000}"/>
    <cellStyle name="Output 4 10 9" xfId="51035" xr:uid="{00000000-0005-0000-0000-000051C70000}"/>
    <cellStyle name="Output 4 11" xfId="51036" xr:uid="{00000000-0005-0000-0000-000052C70000}"/>
    <cellStyle name="Output 4 12" xfId="51037" xr:uid="{00000000-0005-0000-0000-000053C70000}"/>
    <cellStyle name="Output 4 2" xfId="51038" xr:uid="{00000000-0005-0000-0000-000054C70000}"/>
    <cellStyle name="Output 4 2 10" xfId="51039" xr:uid="{00000000-0005-0000-0000-000055C70000}"/>
    <cellStyle name="Output 4 2 11" xfId="51040" xr:uid="{00000000-0005-0000-0000-000056C70000}"/>
    <cellStyle name="Output 4 2 12" xfId="51041" xr:uid="{00000000-0005-0000-0000-000057C70000}"/>
    <cellStyle name="Output 4 2 13" xfId="51042" xr:uid="{00000000-0005-0000-0000-000058C70000}"/>
    <cellStyle name="Output 4 2 2" xfId="51043" xr:uid="{00000000-0005-0000-0000-000059C70000}"/>
    <cellStyle name="Output 4 2 2 10" xfId="51044" xr:uid="{00000000-0005-0000-0000-00005AC70000}"/>
    <cellStyle name="Output 4 2 2 11" xfId="51045" xr:uid="{00000000-0005-0000-0000-00005BC70000}"/>
    <cellStyle name="Output 4 2 2 12" xfId="51046" xr:uid="{00000000-0005-0000-0000-00005CC70000}"/>
    <cellStyle name="Output 4 2 2 2" xfId="51047" xr:uid="{00000000-0005-0000-0000-00005DC70000}"/>
    <cellStyle name="Output 4 2 2 2 10" xfId="51048" xr:uid="{00000000-0005-0000-0000-00005EC70000}"/>
    <cellStyle name="Output 4 2 2 2 11" xfId="51049" xr:uid="{00000000-0005-0000-0000-00005FC70000}"/>
    <cellStyle name="Output 4 2 2 2 2" xfId="51050" xr:uid="{00000000-0005-0000-0000-000060C70000}"/>
    <cellStyle name="Output 4 2 2 2 2 10" xfId="51051" xr:uid="{00000000-0005-0000-0000-000061C70000}"/>
    <cellStyle name="Output 4 2 2 2 2 11" xfId="51052" xr:uid="{00000000-0005-0000-0000-000062C70000}"/>
    <cellStyle name="Output 4 2 2 2 2 2" xfId="51053" xr:uid="{00000000-0005-0000-0000-000063C70000}"/>
    <cellStyle name="Output 4 2 2 2 2 3" xfId="51054" xr:uid="{00000000-0005-0000-0000-000064C70000}"/>
    <cellStyle name="Output 4 2 2 2 2 4" xfId="51055" xr:uid="{00000000-0005-0000-0000-000065C70000}"/>
    <cellStyle name="Output 4 2 2 2 2 5" xfId="51056" xr:uid="{00000000-0005-0000-0000-000066C70000}"/>
    <cellStyle name="Output 4 2 2 2 2 6" xfId="51057" xr:uid="{00000000-0005-0000-0000-000067C70000}"/>
    <cellStyle name="Output 4 2 2 2 2 7" xfId="51058" xr:uid="{00000000-0005-0000-0000-000068C70000}"/>
    <cellStyle name="Output 4 2 2 2 2 8" xfId="51059" xr:uid="{00000000-0005-0000-0000-000069C70000}"/>
    <cellStyle name="Output 4 2 2 2 2 9" xfId="51060" xr:uid="{00000000-0005-0000-0000-00006AC70000}"/>
    <cellStyle name="Output 4 2 2 2 3" xfId="51061" xr:uid="{00000000-0005-0000-0000-00006BC70000}"/>
    <cellStyle name="Output 4 2 2 2 4" xfId="51062" xr:uid="{00000000-0005-0000-0000-00006CC70000}"/>
    <cellStyle name="Output 4 2 2 2 5" xfId="51063" xr:uid="{00000000-0005-0000-0000-00006DC70000}"/>
    <cellStyle name="Output 4 2 2 2 6" xfId="51064" xr:uid="{00000000-0005-0000-0000-00006EC70000}"/>
    <cellStyle name="Output 4 2 2 2 7" xfId="51065" xr:uid="{00000000-0005-0000-0000-00006FC70000}"/>
    <cellStyle name="Output 4 2 2 2 8" xfId="51066" xr:uid="{00000000-0005-0000-0000-000070C70000}"/>
    <cellStyle name="Output 4 2 2 2 9" xfId="51067" xr:uid="{00000000-0005-0000-0000-000071C70000}"/>
    <cellStyle name="Output 4 2 2 3" xfId="51068" xr:uid="{00000000-0005-0000-0000-000072C70000}"/>
    <cellStyle name="Output 4 2 2 3 10" xfId="51069" xr:uid="{00000000-0005-0000-0000-000073C70000}"/>
    <cellStyle name="Output 4 2 2 3 11" xfId="51070" xr:uid="{00000000-0005-0000-0000-000074C70000}"/>
    <cellStyle name="Output 4 2 2 3 2" xfId="51071" xr:uid="{00000000-0005-0000-0000-000075C70000}"/>
    <cellStyle name="Output 4 2 2 3 3" xfId="51072" xr:uid="{00000000-0005-0000-0000-000076C70000}"/>
    <cellStyle name="Output 4 2 2 3 4" xfId="51073" xr:uid="{00000000-0005-0000-0000-000077C70000}"/>
    <cellStyle name="Output 4 2 2 3 5" xfId="51074" xr:uid="{00000000-0005-0000-0000-000078C70000}"/>
    <cellStyle name="Output 4 2 2 3 6" xfId="51075" xr:uid="{00000000-0005-0000-0000-000079C70000}"/>
    <cellStyle name="Output 4 2 2 3 7" xfId="51076" xr:uid="{00000000-0005-0000-0000-00007AC70000}"/>
    <cellStyle name="Output 4 2 2 3 8" xfId="51077" xr:uid="{00000000-0005-0000-0000-00007BC70000}"/>
    <cellStyle name="Output 4 2 2 3 9" xfId="51078" xr:uid="{00000000-0005-0000-0000-00007CC70000}"/>
    <cellStyle name="Output 4 2 2 4" xfId="51079" xr:uid="{00000000-0005-0000-0000-00007DC70000}"/>
    <cellStyle name="Output 4 2 2 5" xfId="51080" xr:uid="{00000000-0005-0000-0000-00007EC70000}"/>
    <cellStyle name="Output 4 2 2 6" xfId="51081" xr:uid="{00000000-0005-0000-0000-00007FC70000}"/>
    <cellStyle name="Output 4 2 2 7" xfId="51082" xr:uid="{00000000-0005-0000-0000-000080C70000}"/>
    <cellStyle name="Output 4 2 2 8" xfId="51083" xr:uid="{00000000-0005-0000-0000-000081C70000}"/>
    <cellStyle name="Output 4 2 2 9" xfId="51084" xr:uid="{00000000-0005-0000-0000-000082C70000}"/>
    <cellStyle name="Output 4 2 3" xfId="51085" xr:uid="{00000000-0005-0000-0000-000083C70000}"/>
    <cellStyle name="Output 4 2 3 10" xfId="51086" xr:uid="{00000000-0005-0000-0000-000084C70000}"/>
    <cellStyle name="Output 4 2 3 11" xfId="51087" xr:uid="{00000000-0005-0000-0000-000085C70000}"/>
    <cellStyle name="Output 4 2 3 2" xfId="51088" xr:uid="{00000000-0005-0000-0000-000086C70000}"/>
    <cellStyle name="Output 4 2 3 2 10" xfId="51089" xr:uid="{00000000-0005-0000-0000-000087C70000}"/>
    <cellStyle name="Output 4 2 3 2 11" xfId="51090" xr:uid="{00000000-0005-0000-0000-000088C70000}"/>
    <cellStyle name="Output 4 2 3 2 2" xfId="51091" xr:uid="{00000000-0005-0000-0000-000089C70000}"/>
    <cellStyle name="Output 4 2 3 2 3" xfId="51092" xr:uid="{00000000-0005-0000-0000-00008AC70000}"/>
    <cellStyle name="Output 4 2 3 2 4" xfId="51093" xr:uid="{00000000-0005-0000-0000-00008BC70000}"/>
    <cellStyle name="Output 4 2 3 2 5" xfId="51094" xr:uid="{00000000-0005-0000-0000-00008CC70000}"/>
    <cellStyle name="Output 4 2 3 2 6" xfId="51095" xr:uid="{00000000-0005-0000-0000-00008DC70000}"/>
    <cellStyle name="Output 4 2 3 2 7" xfId="51096" xr:uid="{00000000-0005-0000-0000-00008EC70000}"/>
    <cellStyle name="Output 4 2 3 2 8" xfId="51097" xr:uid="{00000000-0005-0000-0000-00008FC70000}"/>
    <cellStyle name="Output 4 2 3 2 9" xfId="51098" xr:uid="{00000000-0005-0000-0000-000090C70000}"/>
    <cellStyle name="Output 4 2 3 3" xfId="51099" xr:uid="{00000000-0005-0000-0000-000091C70000}"/>
    <cellStyle name="Output 4 2 3 4" xfId="51100" xr:uid="{00000000-0005-0000-0000-000092C70000}"/>
    <cellStyle name="Output 4 2 3 5" xfId="51101" xr:uid="{00000000-0005-0000-0000-000093C70000}"/>
    <cellStyle name="Output 4 2 3 6" xfId="51102" xr:uid="{00000000-0005-0000-0000-000094C70000}"/>
    <cellStyle name="Output 4 2 3 7" xfId="51103" xr:uid="{00000000-0005-0000-0000-000095C70000}"/>
    <cellStyle name="Output 4 2 3 8" xfId="51104" xr:uid="{00000000-0005-0000-0000-000096C70000}"/>
    <cellStyle name="Output 4 2 3 9" xfId="51105" xr:uid="{00000000-0005-0000-0000-000097C70000}"/>
    <cellStyle name="Output 4 2 4" xfId="51106" xr:uid="{00000000-0005-0000-0000-000098C70000}"/>
    <cellStyle name="Output 4 2 4 10" xfId="51107" xr:uid="{00000000-0005-0000-0000-000099C70000}"/>
    <cellStyle name="Output 4 2 4 11" xfId="51108" xr:uid="{00000000-0005-0000-0000-00009AC70000}"/>
    <cellStyle name="Output 4 2 4 2" xfId="51109" xr:uid="{00000000-0005-0000-0000-00009BC70000}"/>
    <cellStyle name="Output 4 2 4 3" xfId="51110" xr:uid="{00000000-0005-0000-0000-00009CC70000}"/>
    <cellStyle name="Output 4 2 4 4" xfId="51111" xr:uid="{00000000-0005-0000-0000-00009DC70000}"/>
    <cellStyle name="Output 4 2 4 5" xfId="51112" xr:uid="{00000000-0005-0000-0000-00009EC70000}"/>
    <cellStyle name="Output 4 2 4 6" xfId="51113" xr:uid="{00000000-0005-0000-0000-00009FC70000}"/>
    <cellStyle name="Output 4 2 4 7" xfId="51114" xr:uid="{00000000-0005-0000-0000-0000A0C70000}"/>
    <cellStyle name="Output 4 2 4 8" xfId="51115" xr:uid="{00000000-0005-0000-0000-0000A1C70000}"/>
    <cellStyle name="Output 4 2 4 9" xfId="51116" xr:uid="{00000000-0005-0000-0000-0000A2C70000}"/>
    <cellStyle name="Output 4 2 5" xfId="51117" xr:uid="{00000000-0005-0000-0000-0000A3C70000}"/>
    <cellStyle name="Output 4 2 6" xfId="51118" xr:uid="{00000000-0005-0000-0000-0000A4C70000}"/>
    <cellStyle name="Output 4 2 7" xfId="51119" xr:uid="{00000000-0005-0000-0000-0000A5C70000}"/>
    <cellStyle name="Output 4 2 8" xfId="51120" xr:uid="{00000000-0005-0000-0000-0000A6C70000}"/>
    <cellStyle name="Output 4 2 9" xfId="51121" xr:uid="{00000000-0005-0000-0000-0000A7C70000}"/>
    <cellStyle name="Output 4 3" xfId="51122" xr:uid="{00000000-0005-0000-0000-0000A8C70000}"/>
    <cellStyle name="Output 4 3 10" xfId="51123" xr:uid="{00000000-0005-0000-0000-0000A9C70000}"/>
    <cellStyle name="Output 4 3 11" xfId="51124" xr:uid="{00000000-0005-0000-0000-0000AAC70000}"/>
    <cellStyle name="Output 4 3 12" xfId="51125" xr:uid="{00000000-0005-0000-0000-0000ABC70000}"/>
    <cellStyle name="Output 4 3 13" xfId="51126" xr:uid="{00000000-0005-0000-0000-0000ACC70000}"/>
    <cellStyle name="Output 4 3 2" xfId="51127" xr:uid="{00000000-0005-0000-0000-0000ADC70000}"/>
    <cellStyle name="Output 4 3 2 10" xfId="51128" xr:uid="{00000000-0005-0000-0000-0000AEC70000}"/>
    <cellStyle name="Output 4 3 2 11" xfId="51129" xr:uid="{00000000-0005-0000-0000-0000AFC70000}"/>
    <cellStyle name="Output 4 3 2 12" xfId="51130" xr:uid="{00000000-0005-0000-0000-0000B0C70000}"/>
    <cellStyle name="Output 4 3 2 2" xfId="51131" xr:uid="{00000000-0005-0000-0000-0000B1C70000}"/>
    <cellStyle name="Output 4 3 2 2 10" xfId="51132" xr:uid="{00000000-0005-0000-0000-0000B2C70000}"/>
    <cellStyle name="Output 4 3 2 2 11" xfId="51133" xr:uid="{00000000-0005-0000-0000-0000B3C70000}"/>
    <cellStyle name="Output 4 3 2 2 2" xfId="51134" xr:uid="{00000000-0005-0000-0000-0000B4C70000}"/>
    <cellStyle name="Output 4 3 2 2 2 10" xfId="51135" xr:uid="{00000000-0005-0000-0000-0000B5C70000}"/>
    <cellStyle name="Output 4 3 2 2 2 11" xfId="51136" xr:uid="{00000000-0005-0000-0000-0000B6C70000}"/>
    <cellStyle name="Output 4 3 2 2 2 2" xfId="51137" xr:uid="{00000000-0005-0000-0000-0000B7C70000}"/>
    <cellStyle name="Output 4 3 2 2 2 3" xfId="51138" xr:uid="{00000000-0005-0000-0000-0000B8C70000}"/>
    <cellStyle name="Output 4 3 2 2 2 4" xfId="51139" xr:uid="{00000000-0005-0000-0000-0000B9C70000}"/>
    <cellStyle name="Output 4 3 2 2 2 5" xfId="51140" xr:uid="{00000000-0005-0000-0000-0000BAC70000}"/>
    <cellStyle name="Output 4 3 2 2 2 6" xfId="51141" xr:uid="{00000000-0005-0000-0000-0000BBC70000}"/>
    <cellStyle name="Output 4 3 2 2 2 7" xfId="51142" xr:uid="{00000000-0005-0000-0000-0000BCC70000}"/>
    <cellStyle name="Output 4 3 2 2 2 8" xfId="51143" xr:uid="{00000000-0005-0000-0000-0000BDC70000}"/>
    <cellStyle name="Output 4 3 2 2 2 9" xfId="51144" xr:uid="{00000000-0005-0000-0000-0000BEC70000}"/>
    <cellStyle name="Output 4 3 2 2 3" xfId="51145" xr:uid="{00000000-0005-0000-0000-0000BFC70000}"/>
    <cellStyle name="Output 4 3 2 2 4" xfId="51146" xr:uid="{00000000-0005-0000-0000-0000C0C70000}"/>
    <cellStyle name="Output 4 3 2 2 5" xfId="51147" xr:uid="{00000000-0005-0000-0000-0000C1C70000}"/>
    <cellStyle name="Output 4 3 2 2 6" xfId="51148" xr:uid="{00000000-0005-0000-0000-0000C2C70000}"/>
    <cellStyle name="Output 4 3 2 2 7" xfId="51149" xr:uid="{00000000-0005-0000-0000-0000C3C70000}"/>
    <cellStyle name="Output 4 3 2 2 8" xfId="51150" xr:uid="{00000000-0005-0000-0000-0000C4C70000}"/>
    <cellStyle name="Output 4 3 2 2 9" xfId="51151" xr:uid="{00000000-0005-0000-0000-0000C5C70000}"/>
    <cellStyle name="Output 4 3 2 3" xfId="51152" xr:uid="{00000000-0005-0000-0000-0000C6C70000}"/>
    <cellStyle name="Output 4 3 2 3 10" xfId="51153" xr:uid="{00000000-0005-0000-0000-0000C7C70000}"/>
    <cellStyle name="Output 4 3 2 3 11" xfId="51154" xr:uid="{00000000-0005-0000-0000-0000C8C70000}"/>
    <cellStyle name="Output 4 3 2 3 2" xfId="51155" xr:uid="{00000000-0005-0000-0000-0000C9C70000}"/>
    <cellStyle name="Output 4 3 2 3 3" xfId="51156" xr:uid="{00000000-0005-0000-0000-0000CAC70000}"/>
    <cellStyle name="Output 4 3 2 3 4" xfId="51157" xr:uid="{00000000-0005-0000-0000-0000CBC70000}"/>
    <cellStyle name="Output 4 3 2 3 5" xfId="51158" xr:uid="{00000000-0005-0000-0000-0000CCC70000}"/>
    <cellStyle name="Output 4 3 2 3 6" xfId="51159" xr:uid="{00000000-0005-0000-0000-0000CDC70000}"/>
    <cellStyle name="Output 4 3 2 3 7" xfId="51160" xr:uid="{00000000-0005-0000-0000-0000CEC70000}"/>
    <cellStyle name="Output 4 3 2 3 8" xfId="51161" xr:uid="{00000000-0005-0000-0000-0000CFC70000}"/>
    <cellStyle name="Output 4 3 2 3 9" xfId="51162" xr:uid="{00000000-0005-0000-0000-0000D0C70000}"/>
    <cellStyle name="Output 4 3 2 4" xfId="51163" xr:uid="{00000000-0005-0000-0000-0000D1C70000}"/>
    <cellStyle name="Output 4 3 2 5" xfId="51164" xr:uid="{00000000-0005-0000-0000-0000D2C70000}"/>
    <cellStyle name="Output 4 3 2 6" xfId="51165" xr:uid="{00000000-0005-0000-0000-0000D3C70000}"/>
    <cellStyle name="Output 4 3 2 7" xfId="51166" xr:uid="{00000000-0005-0000-0000-0000D4C70000}"/>
    <cellStyle name="Output 4 3 2 8" xfId="51167" xr:uid="{00000000-0005-0000-0000-0000D5C70000}"/>
    <cellStyle name="Output 4 3 2 9" xfId="51168" xr:uid="{00000000-0005-0000-0000-0000D6C70000}"/>
    <cellStyle name="Output 4 3 3" xfId="51169" xr:uid="{00000000-0005-0000-0000-0000D7C70000}"/>
    <cellStyle name="Output 4 3 3 10" xfId="51170" xr:uid="{00000000-0005-0000-0000-0000D8C70000}"/>
    <cellStyle name="Output 4 3 3 11" xfId="51171" xr:uid="{00000000-0005-0000-0000-0000D9C70000}"/>
    <cellStyle name="Output 4 3 3 2" xfId="51172" xr:uid="{00000000-0005-0000-0000-0000DAC70000}"/>
    <cellStyle name="Output 4 3 3 2 10" xfId="51173" xr:uid="{00000000-0005-0000-0000-0000DBC70000}"/>
    <cellStyle name="Output 4 3 3 2 11" xfId="51174" xr:uid="{00000000-0005-0000-0000-0000DCC70000}"/>
    <cellStyle name="Output 4 3 3 2 2" xfId="51175" xr:uid="{00000000-0005-0000-0000-0000DDC70000}"/>
    <cellStyle name="Output 4 3 3 2 3" xfId="51176" xr:uid="{00000000-0005-0000-0000-0000DEC70000}"/>
    <cellStyle name="Output 4 3 3 2 4" xfId="51177" xr:uid="{00000000-0005-0000-0000-0000DFC70000}"/>
    <cellStyle name="Output 4 3 3 2 5" xfId="51178" xr:uid="{00000000-0005-0000-0000-0000E0C70000}"/>
    <cellStyle name="Output 4 3 3 2 6" xfId="51179" xr:uid="{00000000-0005-0000-0000-0000E1C70000}"/>
    <cellStyle name="Output 4 3 3 2 7" xfId="51180" xr:uid="{00000000-0005-0000-0000-0000E2C70000}"/>
    <cellStyle name="Output 4 3 3 2 8" xfId="51181" xr:uid="{00000000-0005-0000-0000-0000E3C70000}"/>
    <cellStyle name="Output 4 3 3 2 9" xfId="51182" xr:uid="{00000000-0005-0000-0000-0000E4C70000}"/>
    <cellStyle name="Output 4 3 3 3" xfId="51183" xr:uid="{00000000-0005-0000-0000-0000E5C70000}"/>
    <cellStyle name="Output 4 3 3 4" xfId="51184" xr:uid="{00000000-0005-0000-0000-0000E6C70000}"/>
    <cellStyle name="Output 4 3 3 5" xfId="51185" xr:uid="{00000000-0005-0000-0000-0000E7C70000}"/>
    <cellStyle name="Output 4 3 3 6" xfId="51186" xr:uid="{00000000-0005-0000-0000-0000E8C70000}"/>
    <cellStyle name="Output 4 3 3 7" xfId="51187" xr:uid="{00000000-0005-0000-0000-0000E9C70000}"/>
    <cellStyle name="Output 4 3 3 8" xfId="51188" xr:uid="{00000000-0005-0000-0000-0000EAC70000}"/>
    <cellStyle name="Output 4 3 3 9" xfId="51189" xr:uid="{00000000-0005-0000-0000-0000EBC70000}"/>
    <cellStyle name="Output 4 3 4" xfId="51190" xr:uid="{00000000-0005-0000-0000-0000ECC70000}"/>
    <cellStyle name="Output 4 3 4 10" xfId="51191" xr:uid="{00000000-0005-0000-0000-0000EDC70000}"/>
    <cellStyle name="Output 4 3 4 11" xfId="51192" xr:uid="{00000000-0005-0000-0000-0000EEC70000}"/>
    <cellStyle name="Output 4 3 4 2" xfId="51193" xr:uid="{00000000-0005-0000-0000-0000EFC70000}"/>
    <cellStyle name="Output 4 3 4 3" xfId="51194" xr:uid="{00000000-0005-0000-0000-0000F0C70000}"/>
    <cellStyle name="Output 4 3 4 4" xfId="51195" xr:uid="{00000000-0005-0000-0000-0000F1C70000}"/>
    <cellStyle name="Output 4 3 4 5" xfId="51196" xr:uid="{00000000-0005-0000-0000-0000F2C70000}"/>
    <cellStyle name="Output 4 3 4 6" xfId="51197" xr:uid="{00000000-0005-0000-0000-0000F3C70000}"/>
    <cellStyle name="Output 4 3 4 7" xfId="51198" xr:uid="{00000000-0005-0000-0000-0000F4C70000}"/>
    <cellStyle name="Output 4 3 4 8" xfId="51199" xr:uid="{00000000-0005-0000-0000-0000F5C70000}"/>
    <cellStyle name="Output 4 3 4 9" xfId="51200" xr:uid="{00000000-0005-0000-0000-0000F6C70000}"/>
    <cellStyle name="Output 4 3 5" xfId="51201" xr:uid="{00000000-0005-0000-0000-0000F7C70000}"/>
    <cellStyle name="Output 4 3 6" xfId="51202" xr:uid="{00000000-0005-0000-0000-0000F8C70000}"/>
    <cellStyle name="Output 4 3 7" xfId="51203" xr:uid="{00000000-0005-0000-0000-0000F9C70000}"/>
    <cellStyle name="Output 4 3 8" xfId="51204" xr:uid="{00000000-0005-0000-0000-0000FAC70000}"/>
    <cellStyle name="Output 4 3 9" xfId="51205" xr:uid="{00000000-0005-0000-0000-0000FBC70000}"/>
    <cellStyle name="Output 4 4" xfId="51206" xr:uid="{00000000-0005-0000-0000-0000FCC70000}"/>
    <cellStyle name="Output 4 4 10" xfId="51207" xr:uid="{00000000-0005-0000-0000-0000FDC70000}"/>
    <cellStyle name="Output 4 4 11" xfId="51208" xr:uid="{00000000-0005-0000-0000-0000FEC70000}"/>
    <cellStyle name="Output 4 4 12" xfId="51209" xr:uid="{00000000-0005-0000-0000-0000FFC70000}"/>
    <cellStyle name="Output 4 4 13" xfId="51210" xr:uid="{00000000-0005-0000-0000-000000C80000}"/>
    <cellStyle name="Output 4 4 2" xfId="51211" xr:uid="{00000000-0005-0000-0000-000001C80000}"/>
    <cellStyle name="Output 4 4 2 10" xfId="51212" xr:uid="{00000000-0005-0000-0000-000002C80000}"/>
    <cellStyle name="Output 4 4 2 11" xfId="51213" xr:uid="{00000000-0005-0000-0000-000003C80000}"/>
    <cellStyle name="Output 4 4 2 12" xfId="51214" xr:uid="{00000000-0005-0000-0000-000004C80000}"/>
    <cellStyle name="Output 4 4 2 2" xfId="51215" xr:uid="{00000000-0005-0000-0000-000005C80000}"/>
    <cellStyle name="Output 4 4 2 2 10" xfId="51216" xr:uid="{00000000-0005-0000-0000-000006C80000}"/>
    <cellStyle name="Output 4 4 2 2 11" xfId="51217" xr:uid="{00000000-0005-0000-0000-000007C80000}"/>
    <cellStyle name="Output 4 4 2 2 2" xfId="51218" xr:uid="{00000000-0005-0000-0000-000008C80000}"/>
    <cellStyle name="Output 4 4 2 2 2 10" xfId="51219" xr:uid="{00000000-0005-0000-0000-000009C80000}"/>
    <cellStyle name="Output 4 4 2 2 2 11" xfId="51220" xr:uid="{00000000-0005-0000-0000-00000AC80000}"/>
    <cellStyle name="Output 4 4 2 2 2 2" xfId="51221" xr:uid="{00000000-0005-0000-0000-00000BC80000}"/>
    <cellStyle name="Output 4 4 2 2 2 3" xfId="51222" xr:uid="{00000000-0005-0000-0000-00000CC80000}"/>
    <cellStyle name="Output 4 4 2 2 2 4" xfId="51223" xr:uid="{00000000-0005-0000-0000-00000DC80000}"/>
    <cellStyle name="Output 4 4 2 2 2 5" xfId="51224" xr:uid="{00000000-0005-0000-0000-00000EC80000}"/>
    <cellStyle name="Output 4 4 2 2 2 6" xfId="51225" xr:uid="{00000000-0005-0000-0000-00000FC80000}"/>
    <cellStyle name="Output 4 4 2 2 2 7" xfId="51226" xr:uid="{00000000-0005-0000-0000-000010C80000}"/>
    <cellStyle name="Output 4 4 2 2 2 8" xfId="51227" xr:uid="{00000000-0005-0000-0000-000011C80000}"/>
    <cellStyle name="Output 4 4 2 2 2 9" xfId="51228" xr:uid="{00000000-0005-0000-0000-000012C80000}"/>
    <cellStyle name="Output 4 4 2 2 3" xfId="51229" xr:uid="{00000000-0005-0000-0000-000013C80000}"/>
    <cellStyle name="Output 4 4 2 2 4" xfId="51230" xr:uid="{00000000-0005-0000-0000-000014C80000}"/>
    <cellStyle name="Output 4 4 2 2 5" xfId="51231" xr:uid="{00000000-0005-0000-0000-000015C80000}"/>
    <cellStyle name="Output 4 4 2 2 6" xfId="51232" xr:uid="{00000000-0005-0000-0000-000016C80000}"/>
    <cellStyle name="Output 4 4 2 2 7" xfId="51233" xr:uid="{00000000-0005-0000-0000-000017C80000}"/>
    <cellStyle name="Output 4 4 2 2 8" xfId="51234" xr:uid="{00000000-0005-0000-0000-000018C80000}"/>
    <cellStyle name="Output 4 4 2 2 9" xfId="51235" xr:uid="{00000000-0005-0000-0000-000019C80000}"/>
    <cellStyle name="Output 4 4 2 3" xfId="51236" xr:uid="{00000000-0005-0000-0000-00001AC80000}"/>
    <cellStyle name="Output 4 4 2 3 10" xfId="51237" xr:uid="{00000000-0005-0000-0000-00001BC80000}"/>
    <cellStyle name="Output 4 4 2 3 11" xfId="51238" xr:uid="{00000000-0005-0000-0000-00001CC80000}"/>
    <cellStyle name="Output 4 4 2 3 2" xfId="51239" xr:uid="{00000000-0005-0000-0000-00001DC80000}"/>
    <cellStyle name="Output 4 4 2 3 3" xfId="51240" xr:uid="{00000000-0005-0000-0000-00001EC80000}"/>
    <cellStyle name="Output 4 4 2 3 4" xfId="51241" xr:uid="{00000000-0005-0000-0000-00001FC80000}"/>
    <cellStyle name="Output 4 4 2 3 5" xfId="51242" xr:uid="{00000000-0005-0000-0000-000020C80000}"/>
    <cellStyle name="Output 4 4 2 3 6" xfId="51243" xr:uid="{00000000-0005-0000-0000-000021C80000}"/>
    <cellStyle name="Output 4 4 2 3 7" xfId="51244" xr:uid="{00000000-0005-0000-0000-000022C80000}"/>
    <cellStyle name="Output 4 4 2 3 8" xfId="51245" xr:uid="{00000000-0005-0000-0000-000023C80000}"/>
    <cellStyle name="Output 4 4 2 3 9" xfId="51246" xr:uid="{00000000-0005-0000-0000-000024C80000}"/>
    <cellStyle name="Output 4 4 2 4" xfId="51247" xr:uid="{00000000-0005-0000-0000-000025C80000}"/>
    <cellStyle name="Output 4 4 2 5" xfId="51248" xr:uid="{00000000-0005-0000-0000-000026C80000}"/>
    <cellStyle name="Output 4 4 2 6" xfId="51249" xr:uid="{00000000-0005-0000-0000-000027C80000}"/>
    <cellStyle name="Output 4 4 2 7" xfId="51250" xr:uid="{00000000-0005-0000-0000-000028C80000}"/>
    <cellStyle name="Output 4 4 2 8" xfId="51251" xr:uid="{00000000-0005-0000-0000-000029C80000}"/>
    <cellStyle name="Output 4 4 2 9" xfId="51252" xr:uid="{00000000-0005-0000-0000-00002AC80000}"/>
    <cellStyle name="Output 4 4 3" xfId="51253" xr:uid="{00000000-0005-0000-0000-00002BC80000}"/>
    <cellStyle name="Output 4 4 3 10" xfId="51254" xr:uid="{00000000-0005-0000-0000-00002CC80000}"/>
    <cellStyle name="Output 4 4 3 11" xfId="51255" xr:uid="{00000000-0005-0000-0000-00002DC80000}"/>
    <cellStyle name="Output 4 4 3 2" xfId="51256" xr:uid="{00000000-0005-0000-0000-00002EC80000}"/>
    <cellStyle name="Output 4 4 3 2 10" xfId="51257" xr:uid="{00000000-0005-0000-0000-00002FC80000}"/>
    <cellStyle name="Output 4 4 3 2 11" xfId="51258" xr:uid="{00000000-0005-0000-0000-000030C80000}"/>
    <cellStyle name="Output 4 4 3 2 2" xfId="51259" xr:uid="{00000000-0005-0000-0000-000031C80000}"/>
    <cellStyle name="Output 4 4 3 2 3" xfId="51260" xr:uid="{00000000-0005-0000-0000-000032C80000}"/>
    <cellStyle name="Output 4 4 3 2 4" xfId="51261" xr:uid="{00000000-0005-0000-0000-000033C80000}"/>
    <cellStyle name="Output 4 4 3 2 5" xfId="51262" xr:uid="{00000000-0005-0000-0000-000034C80000}"/>
    <cellStyle name="Output 4 4 3 2 6" xfId="51263" xr:uid="{00000000-0005-0000-0000-000035C80000}"/>
    <cellStyle name="Output 4 4 3 2 7" xfId="51264" xr:uid="{00000000-0005-0000-0000-000036C80000}"/>
    <cellStyle name="Output 4 4 3 2 8" xfId="51265" xr:uid="{00000000-0005-0000-0000-000037C80000}"/>
    <cellStyle name="Output 4 4 3 2 9" xfId="51266" xr:uid="{00000000-0005-0000-0000-000038C80000}"/>
    <cellStyle name="Output 4 4 3 3" xfId="51267" xr:uid="{00000000-0005-0000-0000-000039C80000}"/>
    <cellStyle name="Output 4 4 3 4" xfId="51268" xr:uid="{00000000-0005-0000-0000-00003AC80000}"/>
    <cellStyle name="Output 4 4 3 5" xfId="51269" xr:uid="{00000000-0005-0000-0000-00003BC80000}"/>
    <cellStyle name="Output 4 4 3 6" xfId="51270" xr:uid="{00000000-0005-0000-0000-00003CC80000}"/>
    <cellStyle name="Output 4 4 3 7" xfId="51271" xr:uid="{00000000-0005-0000-0000-00003DC80000}"/>
    <cellStyle name="Output 4 4 3 8" xfId="51272" xr:uid="{00000000-0005-0000-0000-00003EC80000}"/>
    <cellStyle name="Output 4 4 3 9" xfId="51273" xr:uid="{00000000-0005-0000-0000-00003FC80000}"/>
    <cellStyle name="Output 4 4 4" xfId="51274" xr:uid="{00000000-0005-0000-0000-000040C80000}"/>
    <cellStyle name="Output 4 4 4 10" xfId="51275" xr:uid="{00000000-0005-0000-0000-000041C80000}"/>
    <cellStyle name="Output 4 4 4 11" xfId="51276" xr:uid="{00000000-0005-0000-0000-000042C80000}"/>
    <cellStyle name="Output 4 4 4 2" xfId="51277" xr:uid="{00000000-0005-0000-0000-000043C80000}"/>
    <cellStyle name="Output 4 4 4 3" xfId="51278" xr:uid="{00000000-0005-0000-0000-000044C80000}"/>
    <cellStyle name="Output 4 4 4 4" xfId="51279" xr:uid="{00000000-0005-0000-0000-000045C80000}"/>
    <cellStyle name="Output 4 4 4 5" xfId="51280" xr:uid="{00000000-0005-0000-0000-000046C80000}"/>
    <cellStyle name="Output 4 4 4 6" xfId="51281" xr:uid="{00000000-0005-0000-0000-000047C80000}"/>
    <cellStyle name="Output 4 4 4 7" xfId="51282" xr:uid="{00000000-0005-0000-0000-000048C80000}"/>
    <cellStyle name="Output 4 4 4 8" xfId="51283" xr:uid="{00000000-0005-0000-0000-000049C80000}"/>
    <cellStyle name="Output 4 4 4 9" xfId="51284" xr:uid="{00000000-0005-0000-0000-00004AC80000}"/>
    <cellStyle name="Output 4 4 5" xfId="51285" xr:uid="{00000000-0005-0000-0000-00004BC80000}"/>
    <cellStyle name="Output 4 4 6" xfId="51286" xr:uid="{00000000-0005-0000-0000-00004CC80000}"/>
    <cellStyle name="Output 4 4 7" xfId="51287" xr:uid="{00000000-0005-0000-0000-00004DC80000}"/>
    <cellStyle name="Output 4 4 8" xfId="51288" xr:uid="{00000000-0005-0000-0000-00004EC80000}"/>
    <cellStyle name="Output 4 4 9" xfId="51289" xr:uid="{00000000-0005-0000-0000-00004FC80000}"/>
    <cellStyle name="Output 4 5" xfId="51290" xr:uid="{00000000-0005-0000-0000-000050C80000}"/>
    <cellStyle name="Output 4 5 10" xfId="51291" xr:uid="{00000000-0005-0000-0000-000051C80000}"/>
    <cellStyle name="Output 4 5 11" xfId="51292" xr:uid="{00000000-0005-0000-0000-000052C80000}"/>
    <cellStyle name="Output 4 5 12" xfId="51293" xr:uid="{00000000-0005-0000-0000-000053C80000}"/>
    <cellStyle name="Output 4 5 13" xfId="51294" xr:uid="{00000000-0005-0000-0000-000054C80000}"/>
    <cellStyle name="Output 4 5 2" xfId="51295" xr:uid="{00000000-0005-0000-0000-000055C80000}"/>
    <cellStyle name="Output 4 5 2 10" xfId="51296" xr:uid="{00000000-0005-0000-0000-000056C80000}"/>
    <cellStyle name="Output 4 5 2 11" xfId="51297" xr:uid="{00000000-0005-0000-0000-000057C80000}"/>
    <cellStyle name="Output 4 5 2 12" xfId="51298" xr:uid="{00000000-0005-0000-0000-000058C80000}"/>
    <cellStyle name="Output 4 5 2 2" xfId="51299" xr:uid="{00000000-0005-0000-0000-000059C80000}"/>
    <cellStyle name="Output 4 5 2 2 10" xfId="51300" xr:uid="{00000000-0005-0000-0000-00005AC80000}"/>
    <cellStyle name="Output 4 5 2 2 11" xfId="51301" xr:uid="{00000000-0005-0000-0000-00005BC80000}"/>
    <cellStyle name="Output 4 5 2 2 2" xfId="51302" xr:uid="{00000000-0005-0000-0000-00005CC80000}"/>
    <cellStyle name="Output 4 5 2 2 2 10" xfId="51303" xr:uid="{00000000-0005-0000-0000-00005DC80000}"/>
    <cellStyle name="Output 4 5 2 2 2 11" xfId="51304" xr:uid="{00000000-0005-0000-0000-00005EC80000}"/>
    <cellStyle name="Output 4 5 2 2 2 2" xfId="51305" xr:uid="{00000000-0005-0000-0000-00005FC80000}"/>
    <cellStyle name="Output 4 5 2 2 2 3" xfId="51306" xr:uid="{00000000-0005-0000-0000-000060C80000}"/>
    <cellStyle name="Output 4 5 2 2 2 4" xfId="51307" xr:uid="{00000000-0005-0000-0000-000061C80000}"/>
    <cellStyle name="Output 4 5 2 2 2 5" xfId="51308" xr:uid="{00000000-0005-0000-0000-000062C80000}"/>
    <cellStyle name="Output 4 5 2 2 2 6" xfId="51309" xr:uid="{00000000-0005-0000-0000-000063C80000}"/>
    <cellStyle name="Output 4 5 2 2 2 7" xfId="51310" xr:uid="{00000000-0005-0000-0000-000064C80000}"/>
    <cellStyle name="Output 4 5 2 2 2 8" xfId="51311" xr:uid="{00000000-0005-0000-0000-000065C80000}"/>
    <cellStyle name="Output 4 5 2 2 2 9" xfId="51312" xr:uid="{00000000-0005-0000-0000-000066C80000}"/>
    <cellStyle name="Output 4 5 2 2 3" xfId="51313" xr:uid="{00000000-0005-0000-0000-000067C80000}"/>
    <cellStyle name="Output 4 5 2 2 4" xfId="51314" xr:uid="{00000000-0005-0000-0000-000068C80000}"/>
    <cellStyle name="Output 4 5 2 2 5" xfId="51315" xr:uid="{00000000-0005-0000-0000-000069C80000}"/>
    <cellStyle name="Output 4 5 2 2 6" xfId="51316" xr:uid="{00000000-0005-0000-0000-00006AC80000}"/>
    <cellStyle name="Output 4 5 2 2 7" xfId="51317" xr:uid="{00000000-0005-0000-0000-00006BC80000}"/>
    <cellStyle name="Output 4 5 2 2 8" xfId="51318" xr:uid="{00000000-0005-0000-0000-00006CC80000}"/>
    <cellStyle name="Output 4 5 2 2 9" xfId="51319" xr:uid="{00000000-0005-0000-0000-00006DC80000}"/>
    <cellStyle name="Output 4 5 2 3" xfId="51320" xr:uid="{00000000-0005-0000-0000-00006EC80000}"/>
    <cellStyle name="Output 4 5 2 3 10" xfId="51321" xr:uid="{00000000-0005-0000-0000-00006FC80000}"/>
    <cellStyle name="Output 4 5 2 3 11" xfId="51322" xr:uid="{00000000-0005-0000-0000-000070C80000}"/>
    <cellStyle name="Output 4 5 2 3 2" xfId="51323" xr:uid="{00000000-0005-0000-0000-000071C80000}"/>
    <cellStyle name="Output 4 5 2 3 3" xfId="51324" xr:uid="{00000000-0005-0000-0000-000072C80000}"/>
    <cellStyle name="Output 4 5 2 3 4" xfId="51325" xr:uid="{00000000-0005-0000-0000-000073C80000}"/>
    <cellStyle name="Output 4 5 2 3 5" xfId="51326" xr:uid="{00000000-0005-0000-0000-000074C80000}"/>
    <cellStyle name="Output 4 5 2 3 6" xfId="51327" xr:uid="{00000000-0005-0000-0000-000075C80000}"/>
    <cellStyle name="Output 4 5 2 3 7" xfId="51328" xr:uid="{00000000-0005-0000-0000-000076C80000}"/>
    <cellStyle name="Output 4 5 2 3 8" xfId="51329" xr:uid="{00000000-0005-0000-0000-000077C80000}"/>
    <cellStyle name="Output 4 5 2 3 9" xfId="51330" xr:uid="{00000000-0005-0000-0000-000078C80000}"/>
    <cellStyle name="Output 4 5 2 4" xfId="51331" xr:uid="{00000000-0005-0000-0000-000079C80000}"/>
    <cellStyle name="Output 4 5 2 5" xfId="51332" xr:uid="{00000000-0005-0000-0000-00007AC80000}"/>
    <cellStyle name="Output 4 5 2 6" xfId="51333" xr:uid="{00000000-0005-0000-0000-00007BC80000}"/>
    <cellStyle name="Output 4 5 2 7" xfId="51334" xr:uid="{00000000-0005-0000-0000-00007CC80000}"/>
    <cellStyle name="Output 4 5 2 8" xfId="51335" xr:uid="{00000000-0005-0000-0000-00007DC80000}"/>
    <cellStyle name="Output 4 5 2 9" xfId="51336" xr:uid="{00000000-0005-0000-0000-00007EC80000}"/>
    <cellStyle name="Output 4 5 3" xfId="51337" xr:uid="{00000000-0005-0000-0000-00007FC80000}"/>
    <cellStyle name="Output 4 5 3 10" xfId="51338" xr:uid="{00000000-0005-0000-0000-000080C80000}"/>
    <cellStyle name="Output 4 5 3 11" xfId="51339" xr:uid="{00000000-0005-0000-0000-000081C80000}"/>
    <cellStyle name="Output 4 5 3 2" xfId="51340" xr:uid="{00000000-0005-0000-0000-000082C80000}"/>
    <cellStyle name="Output 4 5 3 2 10" xfId="51341" xr:uid="{00000000-0005-0000-0000-000083C80000}"/>
    <cellStyle name="Output 4 5 3 2 11" xfId="51342" xr:uid="{00000000-0005-0000-0000-000084C80000}"/>
    <cellStyle name="Output 4 5 3 2 2" xfId="51343" xr:uid="{00000000-0005-0000-0000-000085C80000}"/>
    <cellStyle name="Output 4 5 3 2 3" xfId="51344" xr:uid="{00000000-0005-0000-0000-000086C80000}"/>
    <cellStyle name="Output 4 5 3 2 4" xfId="51345" xr:uid="{00000000-0005-0000-0000-000087C80000}"/>
    <cellStyle name="Output 4 5 3 2 5" xfId="51346" xr:uid="{00000000-0005-0000-0000-000088C80000}"/>
    <cellStyle name="Output 4 5 3 2 6" xfId="51347" xr:uid="{00000000-0005-0000-0000-000089C80000}"/>
    <cellStyle name="Output 4 5 3 2 7" xfId="51348" xr:uid="{00000000-0005-0000-0000-00008AC80000}"/>
    <cellStyle name="Output 4 5 3 2 8" xfId="51349" xr:uid="{00000000-0005-0000-0000-00008BC80000}"/>
    <cellStyle name="Output 4 5 3 2 9" xfId="51350" xr:uid="{00000000-0005-0000-0000-00008CC80000}"/>
    <cellStyle name="Output 4 5 3 3" xfId="51351" xr:uid="{00000000-0005-0000-0000-00008DC80000}"/>
    <cellStyle name="Output 4 5 3 4" xfId="51352" xr:uid="{00000000-0005-0000-0000-00008EC80000}"/>
    <cellStyle name="Output 4 5 3 5" xfId="51353" xr:uid="{00000000-0005-0000-0000-00008FC80000}"/>
    <cellStyle name="Output 4 5 3 6" xfId="51354" xr:uid="{00000000-0005-0000-0000-000090C80000}"/>
    <cellStyle name="Output 4 5 3 7" xfId="51355" xr:uid="{00000000-0005-0000-0000-000091C80000}"/>
    <cellStyle name="Output 4 5 3 8" xfId="51356" xr:uid="{00000000-0005-0000-0000-000092C80000}"/>
    <cellStyle name="Output 4 5 3 9" xfId="51357" xr:uid="{00000000-0005-0000-0000-000093C80000}"/>
    <cellStyle name="Output 4 5 4" xfId="51358" xr:uid="{00000000-0005-0000-0000-000094C80000}"/>
    <cellStyle name="Output 4 5 4 10" xfId="51359" xr:uid="{00000000-0005-0000-0000-000095C80000}"/>
    <cellStyle name="Output 4 5 4 11" xfId="51360" xr:uid="{00000000-0005-0000-0000-000096C80000}"/>
    <cellStyle name="Output 4 5 4 2" xfId="51361" xr:uid="{00000000-0005-0000-0000-000097C80000}"/>
    <cellStyle name="Output 4 5 4 3" xfId="51362" xr:uid="{00000000-0005-0000-0000-000098C80000}"/>
    <cellStyle name="Output 4 5 4 4" xfId="51363" xr:uid="{00000000-0005-0000-0000-000099C80000}"/>
    <cellStyle name="Output 4 5 4 5" xfId="51364" xr:uid="{00000000-0005-0000-0000-00009AC80000}"/>
    <cellStyle name="Output 4 5 4 6" xfId="51365" xr:uid="{00000000-0005-0000-0000-00009BC80000}"/>
    <cellStyle name="Output 4 5 4 7" xfId="51366" xr:uid="{00000000-0005-0000-0000-00009CC80000}"/>
    <cellStyle name="Output 4 5 4 8" xfId="51367" xr:uid="{00000000-0005-0000-0000-00009DC80000}"/>
    <cellStyle name="Output 4 5 4 9" xfId="51368" xr:uid="{00000000-0005-0000-0000-00009EC80000}"/>
    <cellStyle name="Output 4 5 5" xfId="51369" xr:uid="{00000000-0005-0000-0000-00009FC80000}"/>
    <cellStyle name="Output 4 5 6" xfId="51370" xr:uid="{00000000-0005-0000-0000-0000A0C80000}"/>
    <cellStyle name="Output 4 5 7" xfId="51371" xr:uid="{00000000-0005-0000-0000-0000A1C80000}"/>
    <cellStyle name="Output 4 5 8" xfId="51372" xr:uid="{00000000-0005-0000-0000-0000A2C80000}"/>
    <cellStyle name="Output 4 5 9" xfId="51373" xr:uid="{00000000-0005-0000-0000-0000A3C80000}"/>
    <cellStyle name="Output 4 6" xfId="51374" xr:uid="{00000000-0005-0000-0000-0000A4C80000}"/>
    <cellStyle name="Output 4 6 10" xfId="51375" xr:uid="{00000000-0005-0000-0000-0000A5C80000}"/>
    <cellStyle name="Output 4 6 11" xfId="51376" xr:uid="{00000000-0005-0000-0000-0000A6C80000}"/>
    <cellStyle name="Output 4 6 12" xfId="51377" xr:uid="{00000000-0005-0000-0000-0000A7C80000}"/>
    <cellStyle name="Output 4 6 13" xfId="51378" xr:uid="{00000000-0005-0000-0000-0000A8C80000}"/>
    <cellStyle name="Output 4 6 2" xfId="51379" xr:uid="{00000000-0005-0000-0000-0000A9C80000}"/>
    <cellStyle name="Output 4 6 2 10" xfId="51380" xr:uid="{00000000-0005-0000-0000-0000AAC80000}"/>
    <cellStyle name="Output 4 6 2 11" xfId="51381" xr:uid="{00000000-0005-0000-0000-0000ABC80000}"/>
    <cellStyle name="Output 4 6 2 12" xfId="51382" xr:uid="{00000000-0005-0000-0000-0000ACC80000}"/>
    <cellStyle name="Output 4 6 2 2" xfId="51383" xr:uid="{00000000-0005-0000-0000-0000ADC80000}"/>
    <cellStyle name="Output 4 6 2 2 10" xfId="51384" xr:uid="{00000000-0005-0000-0000-0000AEC80000}"/>
    <cellStyle name="Output 4 6 2 2 11" xfId="51385" xr:uid="{00000000-0005-0000-0000-0000AFC80000}"/>
    <cellStyle name="Output 4 6 2 2 2" xfId="51386" xr:uid="{00000000-0005-0000-0000-0000B0C80000}"/>
    <cellStyle name="Output 4 6 2 2 2 10" xfId="51387" xr:uid="{00000000-0005-0000-0000-0000B1C80000}"/>
    <cellStyle name="Output 4 6 2 2 2 11" xfId="51388" xr:uid="{00000000-0005-0000-0000-0000B2C80000}"/>
    <cellStyle name="Output 4 6 2 2 2 2" xfId="51389" xr:uid="{00000000-0005-0000-0000-0000B3C80000}"/>
    <cellStyle name="Output 4 6 2 2 2 3" xfId="51390" xr:uid="{00000000-0005-0000-0000-0000B4C80000}"/>
    <cellStyle name="Output 4 6 2 2 2 4" xfId="51391" xr:uid="{00000000-0005-0000-0000-0000B5C80000}"/>
    <cellStyle name="Output 4 6 2 2 2 5" xfId="51392" xr:uid="{00000000-0005-0000-0000-0000B6C80000}"/>
    <cellStyle name="Output 4 6 2 2 2 6" xfId="51393" xr:uid="{00000000-0005-0000-0000-0000B7C80000}"/>
    <cellStyle name="Output 4 6 2 2 2 7" xfId="51394" xr:uid="{00000000-0005-0000-0000-0000B8C80000}"/>
    <cellStyle name="Output 4 6 2 2 2 8" xfId="51395" xr:uid="{00000000-0005-0000-0000-0000B9C80000}"/>
    <cellStyle name="Output 4 6 2 2 2 9" xfId="51396" xr:uid="{00000000-0005-0000-0000-0000BAC80000}"/>
    <cellStyle name="Output 4 6 2 2 3" xfId="51397" xr:uid="{00000000-0005-0000-0000-0000BBC80000}"/>
    <cellStyle name="Output 4 6 2 2 4" xfId="51398" xr:uid="{00000000-0005-0000-0000-0000BCC80000}"/>
    <cellStyle name="Output 4 6 2 2 5" xfId="51399" xr:uid="{00000000-0005-0000-0000-0000BDC80000}"/>
    <cellStyle name="Output 4 6 2 2 6" xfId="51400" xr:uid="{00000000-0005-0000-0000-0000BEC80000}"/>
    <cellStyle name="Output 4 6 2 2 7" xfId="51401" xr:uid="{00000000-0005-0000-0000-0000BFC80000}"/>
    <cellStyle name="Output 4 6 2 2 8" xfId="51402" xr:uid="{00000000-0005-0000-0000-0000C0C80000}"/>
    <cellStyle name="Output 4 6 2 2 9" xfId="51403" xr:uid="{00000000-0005-0000-0000-0000C1C80000}"/>
    <cellStyle name="Output 4 6 2 3" xfId="51404" xr:uid="{00000000-0005-0000-0000-0000C2C80000}"/>
    <cellStyle name="Output 4 6 2 3 10" xfId="51405" xr:uid="{00000000-0005-0000-0000-0000C3C80000}"/>
    <cellStyle name="Output 4 6 2 3 11" xfId="51406" xr:uid="{00000000-0005-0000-0000-0000C4C80000}"/>
    <cellStyle name="Output 4 6 2 3 2" xfId="51407" xr:uid="{00000000-0005-0000-0000-0000C5C80000}"/>
    <cellStyle name="Output 4 6 2 3 3" xfId="51408" xr:uid="{00000000-0005-0000-0000-0000C6C80000}"/>
    <cellStyle name="Output 4 6 2 3 4" xfId="51409" xr:uid="{00000000-0005-0000-0000-0000C7C80000}"/>
    <cellStyle name="Output 4 6 2 3 5" xfId="51410" xr:uid="{00000000-0005-0000-0000-0000C8C80000}"/>
    <cellStyle name="Output 4 6 2 3 6" xfId="51411" xr:uid="{00000000-0005-0000-0000-0000C9C80000}"/>
    <cellStyle name="Output 4 6 2 3 7" xfId="51412" xr:uid="{00000000-0005-0000-0000-0000CAC80000}"/>
    <cellStyle name="Output 4 6 2 3 8" xfId="51413" xr:uid="{00000000-0005-0000-0000-0000CBC80000}"/>
    <cellStyle name="Output 4 6 2 3 9" xfId="51414" xr:uid="{00000000-0005-0000-0000-0000CCC80000}"/>
    <cellStyle name="Output 4 6 2 4" xfId="51415" xr:uid="{00000000-0005-0000-0000-0000CDC80000}"/>
    <cellStyle name="Output 4 6 2 5" xfId="51416" xr:uid="{00000000-0005-0000-0000-0000CEC80000}"/>
    <cellStyle name="Output 4 6 2 6" xfId="51417" xr:uid="{00000000-0005-0000-0000-0000CFC80000}"/>
    <cellStyle name="Output 4 6 2 7" xfId="51418" xr:uid="{00000000-0005-0000-0000-0000D0C80000}"/>
    <cellStyle name="Output 4 6 2 8" xfId="51419" xr:uid="{00000000-0005-0000-0000-0000D1C80000}"/>
    <cellStyle name="Output 4 6 2 9" xfId="51420" xr:uid="{00000000-0005-0000-0000-0000D2C80000}"/>
    <cellStyle name="Output 4 6 3" xfId="51421" xr:uid="{00000000-0005-0000-0000-0000D3C80000}"/>
    <cellStyle name="Output 4 6 3 10" xfId="51422" xr:uid="{00000000-0005-0000-0000-0000D4C80000}"/>
    <cellStyle name="Output 4 6 3 11" xfId="51423" xr:uid="{00000000-0005-0000-0000-0000D5C80000}"/>
    <cellStyle name="Output 4 6 3 2" xfId="51424" xr:uid="{00000000-0005-0000-0000-0000D6C80000}"/>
    <cellStyle name="Output 4 6 3 2 10" xfId="51425" xr:uid="{00000000-0005-0000-0000-0000D7C80000}"/>
    <cellStyle name="Output 4 6 3 2 11" xfId="51426" xr:uid="{00000000-0005-0000-0000-0000D8C80000}"/>
    <cellStyle name="Output 4 6 3 2 2" xfId="51427" xr:uid="{00000000-0005-0000-0000-0000D9C80000}"/>
    <cellStyle name="Output 4 6 3 2 3" xfId="51428" xr:uid="{00000000-0005-0000-0000-0000DAC80000}"/>
    <cellStyle name="Output 4 6 3 2 4" xfId="51429" xr:uid="{00000000-0005-0000-0000-0000DBC80000}"/>
    <cellStyle name="Output 4 6 3 2 5" xfId="51430" xr:uid="{00000000-0005-0000-0000-0000DCC80000}"/>
    <cellStyle name="Output 4 6 3 2 6" xfId="51431" xr:uid="{00000000-0005-0000-0000-0000DDC80000}"/>
    <cellStyle name="Output 4 6 3 2 7" xfId="51432" xr:uid="{00000000-0005-0000-0000-0000DEC80000}"/>
    <cellStyle name="Output 4 6 3 2 8" xfId="51433" xr:uid="{00000000-0005-0000-0000-0000DFC80000}"/>
    <cellStyle name="Output 4 6 3 2 9" xfId="51434" xr:uid="{00000000-0005-0000-0000-0000E0C80000}"/>
    <cellStyle name="Output 4 6 3 3" xfId="51435" xr:uid="{00000000-0005-0000-0000-0000E1C80000}"/>
    <cellStyle name="Output 4 6 3 4" xfId="51436" xr:uid="{00000000-0005-0000-0000-0000E2C80000}"/>
    <cellStyle name="Output 4 6 3 5" xfId="51437" xr:uid="{00000000-0005-0000-0000-0000E3C80000}"/>
    <cellStyle name="Output 4 6 3 6" xfId="51438" xr:uid="{00000000-0005-0000-0000-0000E4C80000}"/>
    <cellStyle name="Output 4 6 3 7" xfId="51439" xr:uid="{00000000-0005-0000-0000-0000E5C80000}"/>
    <cellStyle name="Output 4 6 3 8" xfId="51440" xr:uid="{00000000-0005-0000-0000-0000E6C80000}"/>
    <cellStyle name="Output 4 6 3 9" xfId="51441" xr:uid="{00000000-0005-0000-0000-0000E7C80000}"/>
    <cellStyle name="Output 4 6 4" xfId="51442" xr:uid="{00000000-0005-0000-0000-0000E8C80000}"/>
    <cellStyle name="Output 4 6 4 10" xfId="51443" xr:uid="{00000000-0005-0000-0000-0000E9C80000}"/>
    <cellStyle name="Output 4 6 4 11" xfId="51444" xr:uid="{00000000-0005-0000-0000-0000EAC80000}"/>
    <cellStyle name="Output 4 6 4 2" xfId="51445" xr:uid="{00000000-0005-0000-0000-0000EBC80000}"/>
    <cellStyle name="Output 4 6 4 3" xfId="51446" xr:uid="{00000000-0005-0000-0000-0000ECC80000}"/>
    <cellStyle name="Output 4 6 4 4" xfId="51447" xr:uid="{00000000-0005-0000-0000-0000EDC80000}"/>
    <cellStyle name="Output 4 6 4 5" xfId="51448" xr:uid="{00000000-0005-0000-0000-0000EEC80000}"/>
    <cellStyle name="Output 4 6 4 6" xfId="51449" xr:uid="{00000000-0005-0000-0000-0000EFC80000}"/>
    <cellStyle name="Output 4 6 4 7" xfId="51450" xr:uid="{00000000-0005-0000-0000-0000F0C80000}"/>
    <cellStyle name="Output 4 6 4 8" xfId="51451" xr:uid="{00000000-0005-0000-0000-0000F1C80000}"/>
    <cellStyle name="Output 4 6 4 9" xfId="51452" xr:uid="{00000000-0005-0000-0000-0000F2C80000}"/>
    <cellStyle name="Output 4 6 5" xfId="51453" xr:uid="{00000000-0005-0000-0000-0000F3C80000}"/>
    <cellStyle name="Output 4 6 6" xfId="51454" xr:uid="{00000000-0005-0000-0000-0000F4C80000}"/>
    <cellStyle name="Output 4 6 7" xfId="51455" xr:uid="{00000000-0005-0000-0000-0000F5C80000}"/>
    <cellStyle name="Output 4 6 8" xfId="51456" xr:uid="{00000000-0005-0000-0000-0000F6C80000}"/>
    <cellStyle name="Output 4 6 9" xfId="51457" xr:uid="{00000000-0005-0000-0000-0000F7C80000}"/>
    <cellStyle name="Output 4 7" xfId="51458" xr:uid="{00000000-0005-0000-0000-0000F8C80000}"/>
    <cellStyle name="Output 4 7 10" xfId="51459" xr:uid="{00000000-0005-0000-0000-0000F9C80000}"/>
    <cellStyle name="Output 4 7 11" xfId="51460" xr:uid="{00000000-0005-0000-0000-0000FAC80000}"/>
    <cellStyle name="Output 4 7 12" xfId="51461" xr:uid="{00000000-0005-0000-0000-0000FBC80000}"/>
    <cellStyle name="Output 4 7 13" xfId="51462" xr:uid="{00000000-0005-0000-0000-0000FCC80000}"/>
    <cellStyle name="Output 4 7 2" xfId="51463" xr:uid="{00000000-0005-0000-0000-0000FDC80000}"/>
    <cellStyle name="Output 4 7 2 10" xfId="51464" xr:uid="{00000000-0005-0000-0000-0000FEC80000}"/>
    <cellStyle name="Output 4 7 2 11" xfId="51465" xr:uid="{00000000-0005-0000-0000-0000FFC80000}"/>
    <cellStyle name="Output 4 7 2 12" xfId="51466" xr:uid="{00000000-0005-0000-0000-000000C90000}"/>
    <cellStyle name="Output 4 7 2 2" xfId="51467" xr:uid="{00000000-0005-0000-0000-000001C90000}"/>
    <cellStyle name="Output 4 7 2 2 10" xfId="51468" xr:uid="{00000000-0005-0000-0000-000002C90000}"/>
    <cellStyle name="Output 4 7 2 2 11" xfId="51469" xr:uid="{00000000-0005-0000-0000-000003C90000}"/>
    <cellStyle name="Output 4 7 2 2 2" xfId="51470" xr:uid="{00000000-0005-0000-0000-000004C90000}"/>
    <cellStyle name="Output 4 7 2 2 2 10" xfId="51471" xr:uid="{00000000-0005-0000-0000-000005C90000}"/>
    <cellStyle name="Output 4 7 2 2 2 11" xfId="51472" xr:uid="{00000000-0005-0000-0000-000006C90000}"/>
    <cellStyle name="Output 4 7 2 2 2 2" xfId="51473" xr:uid="{00000000-0005-0000-0000-000007C90000}"/>
    <cellStyle name="Output 4 7 2 2 2 3" xfId="51474" xr:uid="{00000000-0005-0000-0000-000008C90000}"/>
    <cellStyle name="Output 4 7 2 2 2 4" xfId="51475" xr:uid="{00000000-0005-0000-0000-000009C90000}"/>
    <cellStyle name="Output 4 7 2 2 2 5" xfId="51476" xr:uid="{00000000-0005-0000-0000-00000AC90000}"/>
    <cellStyle name="Output 4 7 2 2 2 6" xfId="51477" xr:uid="{00000000-0005-0000-0000-00000BC90000}"/>
    <cellStyle name="Output 4 7 2 2 2 7" xfId="51478" xr:uid="{00000000-0005-0000-0000-00000CC90000}"/>
    <cellStyle name="Output 4 7 2 2 2 8" xfId="51479" xr:uid="{00000000-0005-0000-0000-00000DC90000}"/>
    <cellStyle name="Output 4 7 2 2 2 9" xfId="51480" xr:uid="{00000000-0005-0000-0000-00000EC90000}"/>
    <cellStyle name="Output 4 7 2 2 3" xfId="51481" xr:uid="{00000000-0005-0000-0000-00000FC90000}"/>
    <cellStyle name="Output 4 7 2 2 4" xfId="51482" xr:uid="{00000000-0005-0000-0000-000010C90000}"/>
    <cellStyle name="Output 4 7 2 2 5" xfId="51483" xr:uid="{00000000-0005-0000-0000-000011C90000}"/>
    <cellStyle name="Output 4 7 2 2 6" xfId="51484" xr:uid="{00000000-0005-0000-0000-000012C90000}"/>
    <cellStyle name="Output 4 7 2 2 7" xfId="51485" xr:uid="{00000000-0005-0000-0000-000013C90000}"/>
    <cellStyle name="Output 4 7 2 2 8" xfId="51486" xr:uid="{00000000-0005-0000-0000-000014C90000}"/>
    <cellStyle name="Output 4 7 2 2 9" xfId="51487" xr:uid="{00000000-0005-0000-0000-000015C90000}"/>
    <cellStyle name="Output 4 7 2 3" xfId="51488" xr:uid="{00000000-0005-0000-0000-000016C90000}"/>
    <cellStyle name="Output 4 7 2 3 10" xfId="51489" xr:uid="{00000000-0005-0000-0000-000017C90000}"/>
    <cellStyle name="Output 4 7 2 3 11" xfId="51490" xr:uid="{00000000-0005-0000-0000-000018C90000}"/>
    <cellStyle name="Output 4 7 2 3 2" xfId="51491" xr:uid="{00000000-0005-0000-0000-000019C90000}"/>
    <cellStyle name="Output 4 7 2 3 3" xfId="51492" xr:uid="{00000000-0005-0000-0000-00001AC90000}"/>
    <cellStyle name="Output 4 7 2 3 4" xfId="51493" xr:uid="{00000000-0005-0000-0000-00001BC90000}"/>
    <cellStyle name="Output 4 7 2 3 5" xfId="51494" xr:uid="{00000000-0005-0000-0000-00001CC90000}"/>
    <cellStyle name="Output 4 7 2 3 6" xfId="51495" xr:uid="{00000000-0005-0000-0000-00001DC90000}"/>
    <cellStyle name="Output 4 7 2 3 7" xfId="51496" xr:uid="{00000000-0005-0000-0000-00001EC90000}"/>
    <cellStyle name="Output 4 7 2 3 8" xfId="51497" xr:uid="{00000000-0005-0000-0000-00001FC90000}"/>
    <cellStyle name="Output 4 7 2 3 9" xfId="51498" xr:uid="{00000000-0005-0000-0000-000020C90000}"/>
    <cellStyle name="Output 4 7 2 4" xfId="51499" xr:uid="{00000000-0005-0000-0000-000021C90000}"/>
    <cellStyle name="Output 4 7 2 5" xfId="51500" xr:uid="{00000000-0005-0000-0000-000022C90000}"/>
    <cellStyle name="Output 4 7 2 6" xfId="51501" xr:uid="{00000000-0005-0000-0000-000023C90000}"/>
    <cellStyle name="Output 4 7 2 7" xfId="51502" xr:uid="{00000000-0005-0000-0000-000024C90000}"/>
    <cellStyle name="Output 4 7 2 8" xfId="51503" xr:uid="{00000000-0005-0000-0000-000025C90000}"/>
    <cellStyle name="Output 4 7 2 9" xfId="51504" xr:uid="{00000000-0005-0000-0000-000026C90000}"/>
    <cellStyle name="Output 4 7 3" xfId="51505" xr:uid="{00000000-0005-0000-0000-000027C90000}"/>
    <cellStyle name="Output 4 7 3 10" xfId="51506" xr:uid="{00000000-0005-0000-0000-000028C90000}"/>
    <cellStyle name="Output 4 7 3 11" xfId="51507" xr:uid="{00000000-0005-0000-0000-000029C90000}"/>
    <cellStyle name="Output 4 7 3 2" xfId="51508" xr:uid="{00000000-0005-0000-0000-00002AC90000}"/>
    <cellStyle name="Output 4 7 3 2 10" xfId="51509" xr:uid="{00000000-0005-0000-0000-00002BC90000}"/>
    <cellStyle name="Output 4 7 3 2 11" xfId="51510" xr:uid="{00000000-0005-0000-0000-00002CC90000}"/>
    <cellStyle name="Output 4 7 3 2 2" xfId="51511" xr:uid="{00000000-0005-0000-0000-00002DC90000}"/>
    <cellStyle name="Output 4 7 3 2 3" xfId="51512" xr:uid="{00000000-0005-0000-0000-00002EC90000}"/>
    <cellStyle name="Output 4 7 3 2 4" xfId="51513" xr:uid="{00000000-0005-0000-0000-00002FC90000}"/>
    <cellStyle name="Output 4 7 3 2 5" xfId="51514" xr:uid="{00000000-0005-0000-0000-000030C90000}"/>
    <cellStyle name="Output 4 7 3 2 6" xfId="51515" xr:uid="{00000000-0005-0000-0000-000031C90000}"/>
    <cellStyle name="Output 4 7 3 2 7" xfId="51516" xr:uid="{00000000-0005-0000-0000-000032C90000}"/>
    <cellStyle name="Output 4 7 3 2 8" xfId="51517" xr:uid="{00000000-0005-0000-0000-000033C90000}"/>
    <cellStyle name="Output 4 7 3 2 9" xfId="51518" xr:uid="{00000000-0005-0000-0000-000034C90000}"/>
    <cellStyle name="Output 4 7 3 3" xfId="51519" xr:uid="{00000000-0005-0000-0000-000035C90000}"/>
    <cellStyle name="Output 4 7 3 4" xfId="51520" xr:uid="{00000000-0005-0000-0000-000036C90000}"/>
    <cellStyle name="Output 4 7 3 5" xfId="51521" xr:uid="{00000000-0005-0000-0000-000037C90000}"/>
    <cellStyle name="Output 4 7 3 6" xfId="51522" xr:uid="{00000000-0005-0000-0000-000038C90000}"/>
    <cellStyle name="Output 4 7 3 7" xfId="51523" xr:uid="{00000000-0005-0000-0000-000039C90000}"/>
    <cellStyle name="Output 4 7 3 8" xfId="51524" xr:uid="{00000000-0005-0000-0000-00003AC90000}"/>
    <cellStyle name="Output 4 7 3 9" xfId="51525" xr:uid="{00000000-0005-0000-0000-00003BC90000}"/>
    <cellStyle name="Output 4 7 4" xfId="51526" xr:uid="{00000000-0005-0000-0000-00003CC90000}"/>
    <cellStyle name="Output 4 7 4 10" xfId="51527" xr:uid="{00000000-0005-0000-0000-00003DC90000}"/>
    <cellStyle name="Output 4 7 4 11" xfId="51528" xr:uid="{00000000-0005-0000-0000-00003EC90000}"/>
    <cellStyle name="Output 4 7 4 2" xfId="51529" xr:uid="{00000000-0005-0000-0000-00003FC90000}"/>
    <cellStyle name="Output 4 7 4 3" xfId="51530" xr:uid="{00000000-0005-0000-0000-000040C90000}"/>
    <cellStyle name="Output 4 7 4 4" xfId="51531" xr:uid="{00000000-0005-0000-0000-000041C90000}"/>
    <cellStyle name="Output 4 7 4 5" xfId="51532" xr:uid="{00000000-0005-0000-0000-000042C90000}"/>
    <cellStyle name="Output 4 7 4 6" xfId="51533" xr:uid="{00000000-0005-0000-0000-000043C90000}"/>
    <cellStyle name="Output 4 7 4 7" xfId="51534" xr:uid="{00000000-0005-0000-0000-000044C90000}"/>
    <cellStyle name="Output 4 7 4 8" xfId="51535" xr:uid="{00000000-0005-0000-0000-000045C90000}"/>
    <cellStyle name="Output 4 7 4 9" xfId="51536" xr:uid="{00000000-0005-0000-0000-000046C90000}"/>
    <cellStyle name="Output 4 7 5" xfId="51537" xr:uid="{00000000-0005-0000-0000-000047C90000}"/>
    <cellStyle name="Output 4 7 6" xfId="51538" xr:uid="{00000000-0005-0000-0000-000048C90000}"/>
    <cellStyle name="Output 4 7 7" xfId="51539" xr:uid="{00000000-0005-0000-0000-000049C90000}"/>
    <cellStyle name="Output 4 7 8" xfId="51540" xr:uid="{00000000-0005-0000-0000-00004AC90000}"/>
    <cellStyle name="Output 4 7 9" xfId="51541" xr:uid="{00000000-0005-0000-0000-00004BC90000}"/>
    <cellStyle name="Output 4 8" xfId="51542" xr:uid="{00000000-0005-0000-0000-00004CC90000}"/>
    <cellStyle name="Output 4 8 10" xfId="51543" xr:uid="{00000000-0005-0000-0000-00004DC90000}"/>
    <cellStyle name="Output 4 8 11" xfId="51544" xr:uid="{00000000-0005-0000-0000-00004EC90000}"/>
    <cellStyle name="Output 4 8 12" xfId="51545" xr:uid="{00000000-0005-0000-0000-00004FC90000}"/>
    <cellStyle name="Output 4 8 13" xfId="51546" xr:uid="{00000000-0005-0000-0000-000050C90000}"/>
    <cellStyle name="Output 4 8 2" xfId="51547" xr:uid="{00000000-0005-0000-0000-000051C90000}"/>
    <cellStyle name="Output 4 8 2 10" xfId="51548" xr:uid="{00000000-0005-0000-0000-000052C90000}"/>
    <cellStyle name="Output 4 8 2 11" xfId="51549" xr:uid="{00000000-0005-0000-0000-000053C90000}"/>
    <cellStyle name="Output 4 8 2 12" xfId="51550" xr:uid="{00000000-0005-0000-0000-000054C90000}"/>
    <cellStyle name="Output 4 8 2 2" xfId="51551" xr:uid="{00000000-0005-0000-0000-000055C90000}"/>
    <cellStyle name="Output 4 8 2 2 10" xfId="51552" xr:uid="{00000000-0005-0000-0000-000056C90000}"/>
    <cellStyle name="Output 4 8 2 2 11" xfId="51553" xr:uid="{00000000-0005-0000-0000-000057C90000}"/>
    <cellStyle name="Output 4 8 2 2 2" xfId="51554" xr:uid="{00000000-0005-0000-0000-000058C90000}"/>
    <cellStyle name="Output 4 8 2 2 2 10" xfId="51555" xr:uid="{00000000-0005-0000-0000-000059C90000}"/>
    <cellStyle name="Output 4 8 2 2 2 11" xfId="51556" xr:uid="{00000000-0005-0000-0000-00005AC90000}"/>
    <cellStyle name="Output 4 8 2 2 2 2" xfId="51557" xr:uid="{00000000-0005-0000-0000-00005BC90000}"/>
    <cellStyle name="Output 4 8 2 2 2 3" xfId="51558" xr:uid="{00000000-0005-0000-0000-00005CC90000}"/>
    <cellStyle name="Output 4 8 2 2 2 4" xfId="51559" xr:uid="{00000000-0005-0000-0000-00005DC90000}"/>
    <cellStyle name="Output 4 8 2 2 2 5" xfId="51560" xr:uid="{00000000-0005-0000-0000-00005EC90000}"/>
    <cellStyle name="Output 4 8 2 2 2 6" xfId="51561" xr:uid="{00000000-0005-0000-0000-00005FC90000}"/>
    <cellStyle name="Output 4 8 2 2 2 7" xfId="51562" xr:uid="{00000000-0005-0000-0000-000060C90000}"/>
    <cellStyle name="Output 4 8 2 2 2 8" xfId="51563" xr:uid="{00000000-0005-0000-0000-000061C90000}"/>
    <cellStyle name="Output 4 8 2 2 2 9" xfId="51564" xr:uid="{00000000-0005-0000-0000-000062C90000}"/>
    <cellStyle name="Output 4 8 2 2 3" xfId="51565" xr:uid="{00000000-0005-0000-0000-000063C90000}"/>
    <cellStyle name="Output 4 8 2 2 4" xfId="51566" xr:uid="{00000000-0005-0000-0000-000064C90000}"/>
    <cellStyle name="Output 4 8 2 2 5" xfId="51567" xr:uid="{00000000-0005-0000-0000-000065C90000}"/>
    <cellStyle name="Output 4 8 2 2 6" xfId="51568" xr:uid="{00000000-0005-0000-0000-000066C90000}"/>
    <cellStyle name="Output 4 8 2 2 7" xfId="51569" xr:uid="{00000000-0005-0000-0000-000067C90000}"/>
    <cellStyle name="Output 4 8 2 2 8" xfId="51570" xr:uid="{00000000-0005-0000-0000-000068C90000}"/>
    <cellStyle name="Output 4 8 2 2 9" xfId="51571" xr:uid="{00000000-0005-0000-0000-000069C90000}"/>
    <cellStyle name="Output 4 8 2 3" xfId="51572" xr:uid="{00000000-0005-0000-0000-00006AC90000}"/>
    <cellStyle name="Output 4 8 2 3 10" xfId="51573" xr:uid="{00000000-0005-0000-0000-00006BC90000}"/>
    <cellStyle name="Output 4 8 2 3 11" xfId="51574" xr:uid="{00000000-0005-0000-0000-00006CC90000}"/>
    <cellStyle name="Output 4 8 2 3 2" xfId="51575" xr:uid="{00000000-0005-0000-0000-00006DC90000}"/>
    <cellStyle name="Output 4 8 2 3 3" xfId="51576" xr:uid="{00000000-0005-0000-0000-00006EC90000}"/>
    <cellStyle name="Output 4 8 2 3 4" xfId="51577" xr:uid="{00000000-0005-0000-0000-00006FC90000}"/>
    <cellStyle name="Output 4 8 2 3 5" xfId="51578" xr:uid="{00000000-0005-0000-0000-000070C90000}"/>
    <cellStyle name="Output 4 8 2 3 6" xfId="51579" xr:uid="{00000000-0005-0000-0000-000071C90000}"/>
    <cellStyle name="Output 4 8 2 3 7" xfId="51580" xr:uid="{00000000-0005-0000-0000-000072C90000}"/>
    <cellStyle name="Output 4 8 2 3 8" xfId="51581" xr:uid="{00000000-0005-0000-0000-000073C90000}"/>
    <cellStyle name="Output 4 8 2 3 9" xfId="51582" xr:uid="{00000000-0005-0000-0000-000074C90000}"/>
    <cellStyle name="Output 4 8 2 4" xfId="51583" xr:uid="{00000000-0005-0000-0000-000075C90000}"/>
    <cellStyle name="Output 4 8 2 5" xfId="51584" xr:uid="{00000000-0005-0000-0000-000076C90000}"/>
    <cellStyle name="Output 4 8 2 6" xfId="51585" xr:uid="{00000000-0005-0000-0000-000077C90000}"/>
    <cellStyle name="Output 4 8 2 7" xfId="51586" xr:uid="{00000000-0005-0000-0000-000078C90000}"/>
    <cellStyle name="Output 4 8 2 8" xfId="51587" xr:uid="{00000000-0005-0000-0000-000079C90000}"/>
    <cellStyle name="Output 4 8 2 9" xfId="51588" xr:uid="{00000000-0005-0000-0000-00007AC90000}"/>
    <cellStyle name="Output 4 8 3" xfId="51589" xr:uid="{00000000-0005-0000-0000-00007BC90000}"/>
    <cellStyle name="Output 4 8 3 10" xfId="51590" xr:uid="{00000000-0005-0000-0000-00007CC90000}"/>
    <cellStyle name="Output 4 8 3 11" xfId="51591" xr:uid="{00000000-0005-0000-0000-00007DC90000}"/>
    <cellStyle name="Output 4 8 3 2" xfId="51592" xr:uid="{00000000-0005-0000-0000-00007EC90000}"/>
    <cellStyle name="Output 4 8 3 2 10" xfId="51593" xr:uid="{00000000-0005-0000-0000-00007FC90000}"/>
    <cellStyle name="Output 4 8 3 2 11" xfId="51594" xr:uid="{00000000-0005-0000-0000-000080C90000}"/>
    <cellStyle name="Output 4 8 3 2 2" xfId="51595" xr:uid="{00000000-0005-0000-0000-000081C90000}"/>
    <cellStyle name="Output 4 8 3 2 3" xfId="51596" xr:uid="{00000000-0005-0000-0000-000082C90000}"/>
    <cellStyle name="Output 4 8 3 2 4" xfId="51597" xr:uid="{00000000-0005-0000-0000-000083C90000}"/>
    <cellStyle name="Output 4 8 3 2 5" xfId="51598" xr:uid="{00000000-0005-0000-0000-000084C90000}"/>
    <cellStyle name="Output 4 8 3 2 6" xfId="51599" xr:uid="{00000000-0005-0000-0000-000085C90000}"/>
    <cellStyle name="Output 4 8 3 2 7" xfId="51600" xr:uid="{00000000-0005-0000-0000-000086C90000}"/>
    <cellStyle name="Output 4 8 3 2 8" xfId="51601" xr:uid="{00000000-0005-0000-0000-000087C90000}"/>
    <cellStyle name="Output 4 8 3 2 9" xfId="51602" xr:uid="{00000000-0005-0000-0000-000088C90000}"/>
    <cellStyle name="Output 4 8 3 3" xfId="51603" xr:uid="{00000000-0005-0000-0000-000089C90000}"/>
    <cellStyle name="Output 4 8 3 4" xfId="51604" xr:uid="{00000000-0005-0000-0000-00008AC90000}"/>
    <cellStyle name="Output 4 8 3 5" xfId="51605" xr:uid="{00000000-0005-0000-0000-00008BC90000}"/>
    <cellStyle name="Output 4 8 3 6" xfId="51606" xr:uid="{00000000-0005-0000-0000-00008CC90000}"/>
    <cellStyle name="Output 4 8 3 7" xfId="51607" xr:uid="{00000000-0005-0000-0000-00008DC90000}"/>
    <cellStyle name="Output 4 8 3 8" xfId="51608" xr:uid="{00000000-0005-0000-0000-00008EC90000}"/>
    <cellStyle name="Output 4 8 3 9" xfId="51609" xr:uid="{00000000-0005-0000-0000-00008FC90000}"/>
    <cellStyle name="Output 4 8 4" xfId="51610" xr:uid="{00000000-0005-0000-0000-000090C90000}"/>
    <cellStyle name="Output 4 8 4 10" xfId="51611" xr:uid="{00000000-0005-0000-0000-000091C90000}"/>
    <cellStyle name="Output 4 8 4 11" xfId="51612" xr:uid="{00000000-0005-0000-0000-000092C90000}"/>
    <cellStyle name="Output 4 8 4 2" xfId="51613" xr:uid="{00000000-0005-0000-0000-000093C90000}"/>
    <cellStyle name="Output 4 8 4 3" xfId="51614" xr:uid="{00000000-0005-0000-0000-000094C90000}"/>
    <cellStyle name="Output 4 8 4 4" xfId="51615" xr:uid="{00000000-0005-0000-0000-000095C90000}"/>
    <cellStyle name="Output 4 8 4 5" xfId="51616" xr:uid="{00000000-0005-0000-0000-000096C90000}"/>
    <cellStyle name="Output 4 8 4 6" xfId="51617" xr:uid="{00000000-0005-0000-0000-000097C90000}"/>
    <cellStyle name="Output 4 8 4 7" xfId="51618" xr:uid="{00000000-0005-0000-0000-000098C90000}"/>
    <cellStyle name="Output 4 8 4 8" xfId="51619" xr:uid="{00000000-0005-0000-0000-000099C90000}"/>
    <cellStyle name="Output 4 8 4 9" xfId="51620" xr:uid="{00000000-0005-0000-0000-00009AC90000}"/>
    <cellStyle name="Output 4 8 5" xfId="51621" xr:uid="{00000000-0005-0000-0000-00009BC90000}"/>
    <cellStyle name="Output 4 8 6" xfId="51622" xr:uid="{00000000-0005-0000-0000-00009CC90000}"/>
    <cellStyle name="Output 4 8 7" xfId="51623" xr:uid="{00000000-0005-0000-0000-00009DC90000}"/>
    <cellStyle name="Output 4 8 8" xfId="51624" xr:uid="{00000000-0005-0000-0000-00009EC90000}"/>
    <cellStyle name="Output 4 8 9" xfId="51625" xr:uid="{00000000-0005-0000-0000-00009FC90000}"/>
    <cellStyle name="Output 4 9" xfId="51626" xr:uid="{00000000-0005-0000-0000-0000A0C90000}"/>
    <cellStyle name="Output 4 9 10" xfId="51627" xr:uid="{00000000-0005-0000-0000-0000A1C90000}"/>
    <cellStyle name="Output 4 9 11" xfId="51628" xr:uid="{00000000-0005-0000-0000-0000A2C90000}"/>
    <cellStyle name="Output 4 9 12" xfId="51629" xr:uid="{00000000-0005-0000-0000-0000A3C90000}"/>
    <cellStyle name="Output 4 9 2" xfId="51630" xr:uid="{00000000-0005-0000-0000-0000A4C90000}"/>
    <cellStyle name="Output 4 9 2 10" xfId="51631" xr:uid="{00000000-0005-0000-0000-0000A5C90000}"/>
    <cellStyle name="Output 4 9 2 11" xfId="51632" xr:uid="{00000000-0005-0000-0000-0000A6C90000}"/>
    <cellStyle name="Output 4 9 2 2" xfId="51633" xr:uid="{00000000-0005-0000-0000-0000A7C90000}"/>
    <cellStyle name="Output 4 9 2 2 10" xfId="51634" xr:uid="{00000000-0005-0000-0000-0000A8C90000}"/>
    <cellStyle name="Output 4 9 2 2 11" xfId="51635" xr:uid="{00000000-0005-0000-0000-0000A9C90000}"/>
    <cellStyle name="Output 4 9 2 2 2" xfId="51636" xr:uid="{00000000-0005-0000-0000-0000AAC90000}"/>
    <cellStyle name="Output 4 9 2 2 3" xfId="51637" xr:uid="{00000000-0005-0000-0000-0000ABC90000}"/>
    <cellStyle name="Output 4 9 2 2 4" xfId="51638" xr:uid="{00000000-0005-0000-0000-0000ACC90000}"/>
    <cellStyle name="Output 4 9 2 2 5" xfId="51639" xr:uid="{00000000-0005-0000-0000-0000ADC90000}"/>
    <cellStyle name="Output 4 9 2 2 6" xfId="51640" xr:uid="{00000000-0005-0000-0000-0000AEC90000}"/>
    <cellStyle name="Output 4 9 2 2 7" xfId="51641" xr:uid="{00000000-0005-0000-0000-0000AFC90000}"/>
    <cellStyle name="Output 4 9 2 2 8" xfId="51642" xr:uid="{00000000-0005-0000-0000-0000B0C90000}"/>
    <cellStyle name="Output 4 9 2 2 9" xfId="51643" xr:uid="{00000000-0005-0000-0000-0000B1C90000}"/>
    <cellStyle name="Output 4 9 2 3" xfId="51644" xr:uid="{00000000-0005-0000-0000-0000B2C90000}"/>
    <cellStyle name="Output 4 9 2 4" xfId="51645" xr:uid="{00000000-0005-0000-0000-0000B3C90000}"/>
    <cellStyle name="Output 4 9 2 5" xfId="51646" xr:uid="{00000000-0005-0000-0000-0000B4C90000}"/>
    <cellStyle name="Output 4 9 2 6" xfId="51647" xr:uid="{00000000-0005-0000-0000-0000B5C90000}"/>
    <cellStyle name="Output 4 9 2 7" xfId="51648" xr:uid="{00000000-0005-0000-0000-0000B6C90000}"/>
    <cellStyle name="Output 4 9 2 8" xfId="51649" xr:uid="{00000000-0005-0000-0000-0000B7C90000}"/>
    <cellStyle name="Output 4 9 2 9" xfId="51650" xr:uid="{00000000-0005-0000-0000-0000B8C90000}"/>
    <cellStyle name="Output 4 9 3" xfId="51651" xr:uid="{00000000-0005-0000-0000-0000B9C90000}"/>
    <cellStyle name="Output 4 9 3 10" xfId="51652" xr:uid="{00000000-0005-0000-0000-0000BAC90000}"/>
    <cellStyle name="Output 4 9 3 11" xfId="51653" xr:uid="{00000000-0005-0000-0000-0000BBC90000}"/>
    <cellStyle name="Output 4 9 3 2" xfId="51654" xr:uid="{00000000-0005-0000-0000-0000BCC90000}"/>
    <cellStyle name="Output 4 9 3 3" xfId="51655" xr:uid="{00000000-0005-0000-0000-0000BDC90000}"/>
    <cellStyle name="Output 4 9 3 4" xfId="51656" xr:uid="{00000000-0005-0000-0000-0000BEC90000}"/>
    <cellStyle name="Output 4 9 3 5" xfId="51657" xr:uid="{00000000-0005-0000-0000-0000BFC90000}"/>
    <cellStyle name="Output 4 9 3 6" xfId="51658" xr:uid="{00000000-0005-0000-0000-0000C0C90000}"/>
    <cellStyle name="Output 4 9 3 7" xfId="51659" xr:uid="{00000000-0005-0000-0000-0000C1C90000}"/>
    <cellStyle name="Output 4 9 3 8" xfId="51660" xr:uid="{00000000-0005-0000-0000-0000C2C90000}"/>
    <cellStyle name="Output 4 9 3 9" xfId="51661" xr:uid="{00000000-0005-0000-0000-0000C3C90000}"/>
    <cellStyle name="Output 4 9 4" xfId="51662" xr:uid="{00000000-0005-0000-0000-0000C4C90000}"/>
    <cellStyle name="Output 4 9 5" xfId="51663" xr:uid="{00000000-0005-0000-0000-0000C5C90000}"/>
    <cellStyle name="Output 4 9 6" xfId="51664" xr:uid="{00000000-0005-0000-0000-0000C6C90000}"/>
    <cellStyle name="Output 4 9 7" xfId="51665" xr:uid="{00000000-0005-0000-0000-0000C7C90000}"/>
    <cellStyle name="Output 4 9 8" xfId="51666" xr:uid="{00000000-0005-0000-0000-0000C8C90000}"/>
    <cellStyle name="Output 4 9 9" xfId="51667" xr:uid="{00000000-0005-0000-0000-0000C9C90000}"/>
    <cellStyle name="Output 5" xfId="51668" xr:uid="{00000000-0005-0000-0000-0000CAC90000}"/>
    <cellStyle name="Output 5 10" xfId="51669" xr:uid="{00000000-0005-0000-0000-0000CBC90000}"/>
    <cellStyle name="Output 5 11" xfId="51670" xr:uid="{00000000-0005-0000-0000-0000CCC90000}"/>
    <cellStyle name="Output 5 12" xfId="51671" xr:uid="{00000000-0005-0000-0000-0000CDC90000}"/>
    <cellStyle name="Output 5 13" xfId="51672" xr:uid="{00000000-0005-0000-0000-0000CEC90000}"/>
    <cellStyle name="Output 5 14" xfId="51673" xr:uid="{00000000-0005-0000-0000-0000CFC90000}"/>
    <cellStyle name="Output 5 2" xfId="51674" xr:uid="{00000000-0005-0000-0000-0000D0C90000}"/>
    <cellStyle name="Output 5 2 10" xfId="51675" xr:uid="{00000000-0005-0000-0000-0000D1C90000}"/>
    <cellStyle name="Output 5 2 11" xfId="51676" xr:uid="{00000000-0005-0000-0000-0000D2C90000}"/>
    <cellStyle name="Output 5 2 12" xfId="51677" xr:uid="{00000000-0005-0000-0000-0000D3C90000}"/>
    <cellStyle name="Output 5 2 13" xfId="51678" xr:uid="{00000000-0005-0000-0000-0000D4C90000}"/>
    <cellStyle name="Output 5 2 2" xfId="51679" xr:uid="{00000000-0005-0000-0000-0000D5C90000}"/>
    <cellStyle name="Output 5 2 2 10" xfId="51680" xr:uid="{00000000-0005-0000-0000-0000D6C90000}"/>
    <cellStyle name="Output 5 2 2 11" xfId="51681" xr:uid="{00000000-0005-0000-0000-0000D7C90000}"/>
    <cellStyle name="Output 5 2 2 12" xfId="51682" xr:uid="{00000000-0005-0000-0000-0000D8C90000}"/>
    <cellStyle name="Output 5 2 2 2" xfId="51683" xr:uid="{00000000-0005-0000-0000-0000D9C90000}"/>
    <cellStyle name="Output 5 2 2 2 10" xfId="51684" xr:uid="{00000000-0005-0000-0000-0000DAC90000}"/>
    <cellStyle name="Output 5 2 2 2 11" xfId="51685" xr:uid="{00000000-0005-0000-0000-0000DBC90000}"/>
    <cellStyle name="Output 5 2 2 2 2" xfId="51686" xr:uid="{00000000-0005-0000-0000-0000DCC90000}"/>
    <cellStyle name="Output 5 2 2 2 2 10" xfId="51687" xr:uid="{00000000-0005-0000-0000-0000DDC90000}"/>
    <cellStyle name="Output 5 2 2 2 2 11" xfId="51688" xr:uid="{00000000-0005-0000-0000-0000DEC90000}"/>
    <cellStyle name="Output 5 2 2 2 2 2" xfId="51689" xr:uid="{00000000-0005-0000-0000-0000DFC90000}"/>
    <cellStyle name="Output 5 2 2 2 2 3" xfId="51690" xr:uid="{00000000-0005-0000-0000-0000E0C90000}"/>
    <cellStyle name="Output 5 2 2 2 2 4" xfId="51691" xr:uid="{00000000-0005-0000-0000-0000E1C90000}"/>
    <cellStyle name="Output 5 2 2 2 2 5" xfId="51692" xr:uid="{00000000-0005-0000-0000-0000E2C90000}"/>
    <cellStyle name="Output 5 2 2 2 2 6" xfId="51693" xr:uid="{00000000-0005-0000-0000-0000E3C90000}"/>
    <cellStyle name="Output 5 2 2 2 2 7" xfId="51694" xr:uid="{00000000-0005-0000-0000-0000E4C90000}"/>
    <cellStyle name="Output 5 2 2 2 2 8" xfId="51695" xr:uid="{00000000-0005-0000-0000-0000E5C90000}"/>
    <cellStyle name="Output 5 2 2 2 2 9" xfId="51696" xr:uid="{00000000-0005-0000-0000-0000E6C90000}"/>
    <cellStyle name="Output 5 2 2 2 3" xfId="51697" xr:uid="{00000000-0005-0000-0000-0000E7C90000}"/>
    <cellStyle name="Output 5 2 2 2 4" xfId="51698" xr:uid="{00000000-0005-0000-0000-0000E8C90000}"/>
    <cellStyle name="Output 5 2 2 2 5" xfId="51699" xr:uid="{00000000-0005-0000-0000-0000E9C90000}"/>
    <cellStyle name="Output 5 2 2 2 6" xfId="51700" xr:uid="{00000000-0005-0000-0000-0000EAC90000}"/>
    <cellStyle name="Output 5 2 2 2 7" xfId="51701" xr:uid="{00000000-0005-0000-0000-0000EBC90000}"/>
    <cellStyle name="Output 5 2 2 2 8" xfId="51702" xr:uid="{00000000-0005-0000-0000-0000ECC90000}"/>
    <cellStyle name="Output 5 2 2 2 9" xfId="51703" xr:uid="{00000000-0005-0000-0000-0000EDC90000}"/>
    <cellStyle name="Output 5 2 2 3" xfId="51704" xr:uid="{00000000-0005-0000-0000-0000EEC90000}"/>
    <cellStyle name="Output 5 2 2 3 10" xfId="51705" xr:uid="{00000000-0005-0000-0000-0000EFC90000}"/>
    <cellStyle name="Output 5 2 2 3 11" xfId="51706" xr:uid="{00000000-0005-0000-0000-0000F0C90000}"/>
    <cellStyle name="Output 5 2 2 3 2" xfId="51707" xr:uid="{00000000-0005-0000-0000-0000F1C90000}"/>
    <cellStyle name="Output 5 2 2 3 3" xfId="51708" xr:uid="{00000000-0005-0000-0000-0000F2C90000}"/>
    <cellStyle name="Output 5 2 2 3 4" xfId="51709" xr:uid="{00000000-0005-0000-0000-0000F3C90000}"/>
    <cellStyle name="Output 5 2 2 3 5" xfId="51710" xr:uid="{00000000-0005-0000-0000-0000F4C90000}"/>
    <cellStyle name="Output 5 2 2 3 6" xfId="51711" xr:uid="{00000000-0005-0000-0000-0000F5C90000}"/>
    <cellStyle name="Output 5 2 2 3 7" xfId="51712" xr:uid="{00000000-0005-0000-0000-0000F6C90000}"/>
    <cellStyle name="Output 5 2 2 3 8" xfId="51713" xr:uid="{00000000-0005-0000-0000-0000F7C90000}"/>
    <cellStyle name="Output 5 2 2 3 9" xfId="51714" xr:uid="{00000000-0005-0000-0000-0000F8C90000}"/>
    <cellStyle name="Output 5 2 2 4" xfId="51715" xr:uid="{00000000-0005-0000-0000-0000F9C90000}"/>
    <cellStyle name="Output 5 2 2 5" xfId="51716" xr:uid="{00000000-0005-0000-0000-0000FAC90000}"/>
    <cellStyle name="Output 5 2 2 6" xfId="51717" xr:uid="{00000000-0005-0000-0000-0000FBC90000}"/>
    <cellStyle name="Output 5 2 2 7" xfId="51718" xr:uid="{00000000-0005-0000-0000-0000FCC90000}"/>
    <cellStyle name="Output 5 2 2 8" xfId="51719" xr:uid="{00000000-0005-0000-0000-0000FDC90000}"/>
    <cellStyle name="Output 5 2 2 9" xfId="51720" xr:uid="{00000000-0005-0000-0000-0000FEC90000}"/>
    <cellStyle name="Output 5 2 3" xfId="51721" xr:uid="{00000000-0005-0000-0000-0000FFC90000}"/>
    <cellStyle name="Output 5 2 3 10" xfId="51722" xr:uid="{00000000-0005-0000-0000-000000CA0000}"/>
    <cellStyle name="Output 5 2 3 11" xfId="51723" xr:uid="{00000000-0005-0000-0000-000001CA0000}"/>
    <cellStyle name="Output 5 2 3 2" xfId="51724" xr:uid="{00000000-0005-0000-0000-000002CA0000}"/>
    <cellStyle name="Output 5 2 3 2 10" xfId="51725" xr:uid="{00000000-0005-0000-0000-000003CA0000}"/>
    <cellStyle name="Output 5 2 3 2 11" xfId="51726" xr:uid="{00000000-0005-0000-0000-000004CA0000}"/>
    <cellStyle name="Output 5 2 3 2 2" xfId="51727" xr:uid="{00000000-0005-0000-0000-000005CA0000}"/>
    <cellStyle name="Output 5 2 3 2 3" xfId="51728" xr:uid="{00000000-0005-0000-0000-000006CA0000}"/>
    <cellStyle name="Output 5 2 3 2 4" xfId="51729" xr:uid="{00000000-0005-0000-0000-000007CA0000}"/>
    <cellStyle name="Output 5 2 3 2 5" xfId="51730" xr:uid="{00000000-0005-0000-0000-000008CA0000}"/>
    <cellStyle name="Output 5 2 3 2 6" xfId="51731" xr:uid="{00000000-0005-0000-0000-000009CA0000}"/>
    <cellStyle name="Output 5 2 3 2 7" xfId="51732" xr:uid="{00000000-0005-0000-0000-00000ACA0000}"/>
    <cellStyle name="Output 5 2 3 2 8" xfId="51733" xr:uid="{00000000-0005-0000-0000-00000BCA0000}"/>
    <cellStyle name="Output 5 2 3 2 9" xfId="51734" xr:uid="{00000000-0005-0000-0000-00000CCA0000}"/>
    <cellStyle name="Output 5 2 3 3" xfId="51735" xr:uid="{00000000-0005-0000-0000-00000DCA0000}"/>
    <cellStyle name="Output 5 2 3 4" xfId="51736" xr:uid="{00000000-0005-0000-0000-00000ECA0000}"/>
    <cellStyle name="Output 5 2 3 5" xfId="51737" xr:uid="{00000000-0005-0000-0000-00000FCA0000}"/>
    <cellStyle name="Output 5 2 3 6" xfId="51738" xr:uid="{00000000-0005-0000-0000-000010CA0000}"/>
    <cellStyle name="Output 5 2 3 7" xfId="51739" xr:uid="{00000000-0005-0000-0000-000011CA0000}"/>
    <cellStyle name="Output 5 2 3 8" xfId="51740" xr:uid="{00000000-0005-0000-0000-000012CA0000}"/>
    <cellStyle name="Output 5 2 3 9" xfId="51741" xr:uid="{00000000-0005-0000-0000-000013CA0000}"/>
    <cellStyle name="Output 5 2 4" xfId="51742" xr:uid="{00000000-0005-0000-0000-000014CA0000}"/>
    <cellStyle name="Output 5 2 4 10" xfId="51743" xr:uid="{00000000-0005-0000-0000-000015CA0000}"/>
    <cellStyle name="Output 5 2 4 11" xfId="51744" xr:uid="{00000000-0005-0000-0000-000016CA0000}"/>
    <cellStyle name="Output 5 2 4 2" xfId="51745" xr:uid="{00000000-0005-0000-0000-000017CA0000}"/>
    <cellStyle name="Output 5 2 4 3" xfId="51746" xr:uid="{00000000-0005-0000-0000-000018CA0000}"/>
    <cellStyle name="Output 5 2 4 4" xfId="51747" xr:uid="{00000000-0005-0000-0000-000019CA0000}"/>
    <cellStyle name="Output 5 2 4 5" xfId="51748" xr:uid="{00000000-0005-0000-0000-00001ACA0000}"/>
    <cellStyle name="Output 5 2 4 6" xfId="51749" xr:uid="{00000000-0005-0000-0000-00001BCA0000}"/>
    <cellStyle name="Output 5 2 4 7" xfId="51750" xr:uid="{00000000-0005-0000-0000-00001CCA0000}"/>
    <cellStyle name="Output 5 2 4 8" xfId="51751" xr:uid="{00000000-0005-0000-0000-00001DCA0000}"/>
    <cellStyle name="Output 5 2 4 9" xfId="51752" xr:uid="{00000000-0005-0000-0000-00001ECA0000}"/>
    <cellStyle name="Output 5 2 5" xfId="51753" xr:uid="{00000000-0005-0000-0000-00001FCA0000}"/>
    <cellStyle name="Output 5 2 6" xfId="51754" xr:uid="{00000000-0005-0000-0000-000020CA0000}"/>
    <cellStyle name="Output 5 2 7" xfId="51755" xr:uid="{00000000-0005-0000-0000-000021CA0000}"/>
    <cellStyle name="Output 5 2 8" xfId="51756" xr:uid="{00000000-0005-0000-0000-000022CA0000}"/>
    <cellStyle name="Output 5 2 9" xfId="51757" xr:uid="{00000000-0005-0000-0000-000023CA0000}"/>
    <cellStyle name="Output 5 3" xfId="51758" xr:uid="{00000000-0005-0000-0000-000024CA0000}"/>
    <cellStyle name="Output 5 3 10" xfId="51759" xr:uid="{00000000-0005-0000-0000-000025CA0000}"/>
    <cellStyle name="Output 5 3 11" xfId="51760" xr:uid="{00000000-0005-0000-0000-000026CA0000}"/>
    <cellStyle name="Output 5 3 12" xfId="51761" xr:uid="{00000000-0005-0000-0000-000027CA0000}"/>
    <cellStyle name="Output 5 3 2" xfId="51762" xr:uid="{00000000-0005-0000-0000-000028CA0000}"/>
    <cellStyle name="Output 5 3 2 10" xfId="51763" xr:uid="{00000000-0005-0000-0000-000029CA0000}"/>
    <cellStyle name="Output 5 3 2 11" xfId="51764" xr:uid="{00000000-0005-0000-0000-00002ACA0000}"/>
    <cellStyle name="Output 5 3 2 2" xfId="51765" xr:uid="{00000000-0005-0000-0000-00002BCA0000}"/>
    <cellStyle name="Output 5 3 2 2 10" xfId="51766" xr:uid="{00000000-0005-0000-0000-00002CCA0000}"/>
    <cellStyle name="Output 5 3 2 2 11" xfId="51767" xr:uid="{00000000-0005-0000-0000-00002DCA0000}"/>
    <cellStyle name="Output 5 3 2 2 2" xfId="51768" xr:uid="{00000000-0005-0000-0000-00002ECA0000}"/>
    <cellStyle name="Output 5 3 2 2 3" xfId="51769" xr:uid="{00000000-0005-0000-0000-00002FCA0000}"/>
    <cellStyle name="Output 5 3 2 2 4" xfId="51770" xr:uid="{00000000-0005-0000-0000-000030CA0000}"/>
    <cellStyle name="Output 5 3 2 2 5" xfId="51771" xr:uid="{00000000-0005-0000-0000-000031CA0000}"/>
    <cellStyle name="Output 5 3 2 2 6" xfId="51772" xr:uid="{00000000-0005-0000-0000-000032CA0000}"/>
    <cellStyle name="Output 5 3 2 2 7" xfId="51773" xr:uid="{00000000-0005-0000-0000-000033CA0000}"/>
    <cellStyle name="Output 5 3 2 2 8" xfId="51774" xr:uid="{00000000-0005-0000-0000-000034CA0000}"/>
    <cellStyle name="Output 5 3 2 2 9" xfId="51775" xr:uid="{00000000-0005-0000-0000-000035CA0000}"/>
    <cellStyle name="Output 5 3 2 3" xfId="51776" xr:uid="{00000000-0005-0000-0000-000036CA0000}"/>
    <cellStyle name="Output 5 3 2 4" xfId="51777" xr:uid="{00000000-0005-0000-0000-000037CA0000}"/>
    <cellStyle name="Output 5 3 2 5" xfId="51778" xr:uid="{00000000-0005-0000-0000-000038CA0000}"/>
    <cellStyle name="Output 5 3 2 6" xfId="51779" xr:uid="{00000000-0005-0000-0000-000039CA0000}"/>
    <cellStyle name="Output 5 3 2 7" xfId="51780" xr:uid="{00000000-0005-0000-0000-00003ACA0000}"/>
    <cellStyle name="Output 5 3 2 8" xfId="51781" xr:uid="{00000000-0005-0000-0000-00003BCA0000}"/>
    <cellStyle name="Output 5 3 2 9" xfId="51782" xr:uid="{00000000-0005-0000-0000-00003CCA0000}"/>
    <cellStyle name="Output 5 3 3" xfId="51783" xr:uid="{00000000-0005-0000-0000-00003DCA0000}"/>
    <cellStyle name="Output 5 3 3 10" xfId="51784" xr:uid="{00000000-0005-0000-0000-00003ECA0000}"/>
    <cellStyle name="Output 5 3 3 11" xfId="51785" xr:uid="{00000000-0005-0000-0000-00003FCA0000}"/>
    <cellStyle name="Output 5 3 3 2" xfId="51786" xr:uid="{00000000-0005-0000-0000-000040CA0000}"/>
    <cellStyle name="Output 5 3 3 3" xfId="51787" xr:uid="{00000000-0005-0000-0000-000041CA0000}"/>
    <cellStyle name="Output 5 3 3 4" xfId="51788" xr:uid="{00000000-0005-0000-0000-000042CA0000}"/>
    <cellStyle name="Output 5 3 3 5" xfId="51789" xr:uid="{00000000-0005-0000-0000-000043CA0000}"/>
    <cellStyle name="Output 5 3 3 6" xfId="51790" xr:uid="{00000000-0005-0000-0000-000044CA0000}"/>
    <cellStyle name="Output 5 3 3 7" xfId="51791" xr:uid="{00000000-0005-0000-0000-000045CA0000}"/>
    <cellStyle name="Output 5 3 3 8" xfId="51792" xr:uid="{00000000-0005-0000-0000-000046CA0000}"/>
    <cellStyle name="Output 5 3 3 9" xfId="51793" xr:uid="{00000000-0005-0000-0000-000047CA0000}"/>
    <cellStyle name="Output 5 3 4" xfId="51794" xr:uid="{00000000-0005-0000-0000-000048CA0000}"/>
    <cellStyle name="Output 5 3 5" xfId="51795" xr:uid="{00000000-0005-0000-0000-000049CA0000}"/>
    <cellStyle name="Output 5 3 6" xfId="51796" xr:uid="{00000000-0005-0000-0000-00004ACA0000}"/>
    <cellStyle name="Output 5 3 7" xfId="51797" xr:uid="{00000000-0005-0000-0000-00004BCA0000}"/>
    <cellStyle name="Output 5 3 8" xfId="51798" xr:uid="{00000000-0005-0000-0000-00004CCA0000}"/>
    <cellStyle name="Output 5 3 9" xfId="51799" xr:uid="{00000000-0005-0000-0000-00004DCA0000}"/>
    <cellStyle name="Output 5 4" xfId="51800" xr:uid="{00000000-0005-0000-0000-00004ECA0000}"/>
    <cellStyle name="Output 5 4 10" xfId="51801" xr:uid="{00000000-0005-0000-0000-00004FCA0000}"/>
    <cellStyle name="Output 5 4 11" xfId="51802" xr:uid="{00000000-0005-0000-0000-000050CA0000}"/>
    <cellStyle name="Output 5 4 2" xfId="51803" xr:uid="{00000000-0005-0000-0000-000051CA0000}"/>
    <cellStyle name="Output 5 4 2 10" xfId="51804" xr:uid="{00000000-0005-0000-0000-000052CA0000}"/>
    <cellStyle name="Output 5 4 2 11" xfId="51805" xr:uid="{00000000-0005-0000-0000-000053CA0000}"/>
    <cellStyle name="Output 5 4 2 2" xfId="51806" xr:uid="{00000000-0005-0000-0000-000054CA0000}"/>
    <cellStyle name="Output 5 4 2 3" xfId="51807" xr:uid="{00000000-0005-0000-0000-000055CA0000}"/>
    <cellStyle name="Output 5 4 2 4" xfId="51808" xr:uid="{00000000-0005-0000-0000-000056CA0000}"/>
    <cellStyle name="Output 5 4 2 5" xfId="51809" xr:uid="{00000000-0005-0000-0000-000057CA0000}"/>
    <cellStyle name="Output 5 4 2 6" xfId="51810" xr:uid="{00000000-0005-0000-0000-000058CA0000}"/>
    <cellStyle name="Output 5 4 2 7" xfId="51811" xr:uid="{00000000-0005-0000-0000-000059CA0000}"/>
    <cellStyle name="Output 5 4 2 8" xfId="51812" xr:uid="{00000000-0005-0000-0000-00005ACA0000}"/>
    <cellStyle name="Output 5 4 2 9" xfId="51813" xr:uid="{00000000-0005-0000-0000-00005BCA0000}"/>
    <cellStyle name="Output 5 4 3" xfId="51814" xr:uid="{00000000-0005-0000-0000-00005CCA0000}"/>
    <cellStyle name="Output 5 4 4" xfId="51815" xr:uid="{00000000-0005-0000-0000-00005DCA0000}"/>
    <cellStyle name="Output 5 4 5" xfId="51816" xr:uid="{00000000-0005-0000-0000-00005ECA0000}"/>
    <cellStyle name="Output 5 4 6" xfId="51817" xr:uid="{00000000-0005-0000-0000-00005FCA0000}"/>
    <cellStyle name="Output 5 4 7" xfId="51818" xr:uid="{00000000-0005-0000-0000-000060CA0000}"/>
    <cellStyle name="Output 5 4 8" xfId="51819" xr:uid="{00000000-0005-0000-0000-000061CA0000}"/>
    <cellStyle name="Output 5 4 9" xfId="51820" xr:uid="{00000000-0005-0000-0000-000062CA0000}"/>
    <cellStyle name="Output 5 5" xfId="51821" xr:uid="{00000000-0005-0000-0000-000063CA0000}"/>
    <cellStyle name="Output 5 5 10" xfId="51822" xr:uid="{00000000-0005-0000-0000-000064CA0000}"/>
    <cellStyle name="Output 5 5 11" xfId="51823" xr:uid="{00000000-0005-0000-0000-000065CA0000}"/>
    <cellStyle name="Output 5 5 2" xfId="51824" xr:uid="{00000000-0005-0000-0000-000066CA0000}"/>
    <cellStyle name="Output 5 5 3" xfId="51825" xr:uid="{00000000-0005-0000-0000-000067CA0000}"/>
    <cellStyle name="Output 5 5 4" xfId="51826" xr:uid="{00000000-0005-0000-0000-000068CA0000}"/>
    <cellStyle name="Output 5 5 5" xfId="51827" xr:uid="{00000000-0005-0000-0000-000069CA0000}"/>
    <cellStyle name="Output 5 5 6" xfId="51828" xr:uid="{00000000-0005-0000-0000-00006ACA0000}"/>
    <cellStyle name="Output 5 5 7" xfId="51829" xr:uid="{00000000-0005-0000-0000-00006BCA0000}"/>
    <cellStyle name="Output 5 5 8" xfId="51830" xr:uid="{00000000-0005-0000-0000-00006CCA0000}"/>
    <cellStyle name="Output 5 5 9" xfId="51831" xr:uid="{00000000-0005-0000-0000-00006DCA0000}"/>
    <cellStyle name="Output 5 6" xfId="51832" xr:uid="{00000000-0005-0000-0000-00006ECA0000}"/>
    <cellStyle name="Output 5 7" xfId="51833" xr:uid="{00000000-0005-0000-0000-00006FCA0000}"/>
    <cellStyle name="Output 5 8" xfId="51834" xr:uid="{00000000-0005-0000-0000-000070CA0000}"/>
    <cellStyle name="Output 5 9" xfId="51835" xr:uid="{00000000-0005-0000-0000-000071CA0000}"/>
    <cellStyle name="Output 6" xfId="51836" xr:uid="{00000000-0005-0000-0000-000072CA0000}"/>
    <cellStyle name="Output 6 10" xfId="51837" xr:uid="{00000000-0005-0000-0000-000073CA0000}"/>
    <cellStyle name="Output 6 11" xfId="51838" xr:uid="{00000000-0005-0000-0000-000074CA0000}"/>
    <cellStyle name="Output 6 12" xfId="51839" xr:uid="{00000000-0005-0000-0000-000075CA0000}"/>
    <cellStyle name="Output 6 13" xfId="51840" xr:uid="{00000000-0005-0000-0000-000076CA0000}"/>
    <cellStyle name="Output 6 2" xfId="51841" xr:uid="{00000000-0005-0000-0000-000077CA0000}"/>
    <cellStyle name="Output 6 2 10" xfId="51842" xr:uid="{00000000-0005-0000-0000-000078CA0000}"/>
    <cellStyle name="Output 6 2 11" xfId="51843" xr:uid="{00000000-0005-0000-0000-000079CA0000}"/>
    <cellStyle name="Output 6 2 12" xfId="51844" xr:uid="{00000000-0005-0000-0000-00007ACA0000}"/>
    <cellStyle name="Output 6 2 2" xfId="51845" xr:uid="{00000000-0005-0000-0000-00007BCA0000}"/>
    <cellStyle name="Output 6 2 2 10" xfId="51846" xr:uid="{00000000-0005-0000-0000-00007CCA0000}"/>
    <cellStyle name="Output 6 2 2 11" xfId="51847" xr:uid="{00000000-0005-0000-0000-00007DCA0000}"/>
    <cellStyle name="Output 6 2 2 2" xfId="51848" xr:uid="{00000000-0005-0000-0000-00007ECA0000}"/>
    <cellStyle name="Output 6 2 2 2 10" xfId="51849" xr:uid="{00000000-0005-0000-0000-00007FCA0000}"/>
    <cellStyle name="Output 6 2 2 2 11" xfId="51850" xr:uid="{00000000-0005-0000-0000-000080CA0000}"/>
    <cellStyle name="Output 6 2 2 2 2" xfId="51851" xr:uid="{00000000-0005-0000-0000-000081CA0000}"/>
    <cellStyle name="Output 6 2 2 2 3" xfId="51852" xr:uid="{00000000-0005-0000-0000-000082CA0000}"/>
    <cellStyle name="Output 6 2 2 2 4" xfId="51853" xr:uid="{00000000-0005-0000-0000-000083CA0000}"/>
    <cellStyle name="Output 6 2 2 2 5" xfId="51854" xr:uid="{00000000-0005-0000-0000-000084CA0000}"/>
    <cellStyle name="Output 6 2 2 2 6" xfId="51855" xr:uid="{00000000-0005-0000-0000-000085CA0000}"/>
    <cellStyle name="Output 6 2 2 2 7" xfId="51856" xr:uid="{00000000-0005-0000-0000-000086CA0000}"/>
    <cellStyle name="Output 6 2 2 2 8" xfId="51857" xr:uid="{00000000-0005-0000-0000-000087CA0000}"/>
    <cellStyle name="Output 6 2 2 2 9" xfId="51858" xr:uid="{00000000-0005-0000-0000-000088CA0000}"/>
    <cellStyle name="Output 6 2 2 3" xfId="51859" xr:uid="{00000000-0005-0000-0000-000089CA0000}"/>
    <cellStyle name="Output 6 2 2 4" xfId="51860" xr:uid="{00000000-0005-0000-0000-00008ACA0000}"/>
    <cellStyle name="Output 6 2 2 5" xfId="51861" xr:uid="{00000000-0005-0000-0000-00008BCA0000}"/>
    <cellStyle name="Output 6 2 2 6" xfId="51862" xr:uid="{00000000-0005-0000-0000-00008CCA0000}"/>
    <cellStyle name="Output 6 2 2 7" xfId="51863" xr:uid="{00000000-0005-0000-0000-00008DCA0000}"/>
    <cellStyle name="Output 6 2 2 8" xfId="51864" xr:uid="{00000000-0005-0000-0000-00008ECA0000}"/>
    <cellStyle name="Output 6 2 2 9" xfId="51865" xr:uid="{00000000-0005-0000-0000-00008FCA0000}"/>
    <cellStyle name="Output 6 2 3" xfId="51866" xr:uid="{00000000-0005-0000-0000-000090CA0000}"/>
    <cellStyle name="Output 6 2 3 10" xfId="51867" xr:uid="{00000000-0005-0000-0000-000091CA0000}"/>
    <cellStyle name="Output 6 2 3 11" xfId="51868" xr:uid="{00000000-0005-0000-0000-000092CA0000}"/>
    <cellStyle name="Output 6 2 3 2" xfId="51869" xr:uid="{00000000-0005-0000-0000-000093CA0000}"/>
    <cellStyle name="Output 6 2 3 3" xfId="51870" xr:uid="{00000000-0005-0000-0000-000094CA0000}"/>
    <cellStyle name="Output 6 2 3 4" xfId="51871" xr:uid="{00000000-0005-0000-0000-000095CA0000}"/>
    <cellStyle name="Output 6 2 3 5" xfId="51872" xr:uid="{00000000-0005-0000-0000-000096CA0000}"/>
    <cellStyle name="Output 6 2 3 6" xfId="51873" xr:uid="{00000000-0005-0000-0000-000097CA0000}"/>
    <cellStyle name="Output 6 2 3 7" xfId="51874" xr:uid="{00000000-0005-0000-0000-000098CA0000}"/>
    <cellStyle name="Output 6 2 3 8" xfId="51875" xr:uid="{00000000-0005-0000-0000-000099CA0000}"/>
    <cellStyle name="Output 6 2 3 9" xfId="51876" xr:uid="{00000000-0005-0000-0000-00009ACA0000}"/>
    <cellStyle name="Output 6 2 4" xfId="51877" xr:uid="{00000000-0005-0000-0000-00009BCA0000}"/>
    <cellStyle name="Output 6 2 5" xfId="51878" xr:uid="{00000000-0005-0000-0000-00009CCA0000}"/>
    <cellStyle name="Output 6 2 6" xfId="51879" xr:uid="{00000000-0005-0000-0000-00009DCA0000}"/>
    <cellStyle name="Output 6 2 7" xfId="51880" xr:uid="{00000000-0005-0000-0000-00009ECA0000}"/>
    <cellStyle name="Output 6 2 8" xfId="51881" xr:uid="{00000000-0005-0000-0000-00009FCA0000}"/>
    <cellStyle name="Output 6 2 9" xfId="51882" xr:uid="{00000000-0005-0000-0000-0000A0CA0000}"/>
    <cellStyle name="Output 6 3" xfId="51883" xr:uid="{00000000-0005-0000-0000-0000A1CA0000}"/>
    <cellStyle name="Output 6 3 10" xfId="51884" xr:uid="{00000000-0005-0000-0000-0000A2CA0000}"/>
    <cellStyle name="Output 6 3 11" xfId="51885" xr:uid="{00000000-0005-0000-0000-0000A3CA0000}"/>
    <cellStyle name="Output 6 3 2" xfId="51886" xr:uid="{00000000-0005-0000-0000-0000A4CA0000}"/>
    <cellStyle name="Output 6 3 2 10" xfId="51887" xr:uid="{00000000-0005-0000-0000-0000A5CA0000}"/>
    <cellStyle name="Output 6 3 2 11" xfId="51888" xr:uid="{00000000-0005-0000-0000-0000A6CA0000}"/>
    <cellStyle name="Output 6 3 2 2" xfId="51889" xr:uid="{00000000-0005-0000-0000-0000A7CA0000}"/>
    <cellStyle name="Output 6 3 2 3" xfId="51890" xr:uid="{00000000-0005-0000-0000-0000A8CA0000}"/>
    <cellStyle name="Output 6 3 2 4" xfId="51891" xr:uid="{00000000-0005-0000-0000-0000A9CA0000}"/>
    <cellStyle name="Output 6 3 2 5" xfId="51892" xr:uid="{00000000-0005-0000-0000-0000AACA0000}"/>
    <cellStyle name="Output 6 3 2 6" xfId="51893" xr:uid="{00000000-0005-0000-0000-0000ABCA0000}"/>
    <cellStyle name="Output 6 3 2 7" xfId="51894" xr:uid="{00000000-0005-0000-0000-0000ACCA0000}"/>
    <cellStyle name="Output 6 3 2 8" xfId="51895" xr:uid="{00000000-0005-0000-0000-0000ADCA0000}"/>
    <cellStyle name="Output 6 3 2 9" xfId="51896" xr:uid="{00000000-0005-0000-0000-0000AECA0000}"/>
    <cellStyle name="Output 6 3 3" xfId="51897" xr:uid="{00000000-0005-0000-0000-0000AFCA0000}"/>
    <cellStyle name="Output 6 3 4" xfId="51898" xr:uid="{00000000-0005-0000-0000-0000B0CA0000}"/>
    <cellStyle name="Output 6 3 5" xfId="51899" xr:uid="{00000000-0005-0000-0000-0000B1CA0000}"/>
    <cellStyle name="Output 6 3 6" xfId="51900" xr:uid="{00000000-0005-0000-0000-0000B2CA0000}"/>
    <cellStyle name="Output 6 3 7" xfId="51901" xr:uid="{00000000-0005-0000-0000-0000B3CA0000}"/>
    <cellStyle name="Output 6 3 8" xfId="51902" xr:uid="{00000000-0005-0000-0000-0000B4CA0000}"/>
    <cellStyle name="Output 6 3 9" xfId="51903" xr:uid="{00000000-0005-0000-0000-0000B5CA0000}"/>
    <cellStyle name="Output 6 4" xfId="51904" xr:uid="{00000000-0005-0000-0000-0000B6CA0000}"/>
    <cellStyle name="Output 6 4 10" xfId="51905" xr:uid="{00000000-0005-0000-0000-0000B7CA0000}"/>
    <cellStyle name="Output 6 4 11" xfId="51906" xr:uid="{00000000-0005-0000-0000-0000B8CA0000}"/>
    <cellStyle name="Output 6 4 2" xfId="51907" xr:uid="{00000000-0005-0000-0000-0000B9CA0000}"/>
    <cellStyle name="Output 6 4 3" xfId="51908" xr:uid="{00000000-0005-0000-0000-0000BACA0000}"/>
    <cellStyle name="Output 6 4 4" xfId="51909" xr:uid="{00000000-0005-0000-0000-0000BBCA0000}"/>
    <cellStyle name="Output 6 4 5" xfId="51910" xr:uid="{00000000-0005-0000-0000-0000BCCA0000}"/>
    <cellStyle name="Output 6 4 6" xfId="51911" xr:uid="{00000000-0005-0000-0000-0000BDCA0000}"/>
    <cellStyle name="Output 6 4 7" xfId="51912" xr:uid="{00000000-0005-0000-0000-0000BECA0000}"/>
    <cellStyle name="Output 6 4 8" xfId="51913" xr:uid="{00000000-0005-0000-0000-0000BFCA0000}"/>
    <cellStyle name="Output 6 4 9" xfId="51914" xr:uid="{00000000-0005-0000-0000-0000C0CA0000}"/>
    <cellStyle name="Output 6 5" xfId="51915" xr:uid="{00000000-0005-0000-0000-0000C1CA0000}"/>
    <cellStyle name="Output 6 6" xfId="51916" xr:uid="{00000000-0005-0000-0000-0000C2CA0000}"/>
    <cellStyle name="Output 6 7" xfId="51917" xr:uid="{00000000-0005-0000-0000-0000C3CA0000}"/>
    <cellStyle name="Output 6 8" xfId="51918" xr:uid="{00000000-0005-0000-0000-0000C4CA0000}"/>
    <cellStyle name="Output 6 9" xfId="51919" xr:uid="{00000000-0005-0000-0000-0000C5CA0000}"/>
    <cellStyle name="Output 7" xfId="51920" xr:uid="{00000000-0005-0000-0000-0000C6CA0000}"/>
    <cellStyle name="Output 7 10" xfId="51921" xr:uid="{00000000-0005-0000-0000-0000C7CA0000}"/>
    <cellStyle name="Output 7 11" xfId="51922" xr:uid="{00000000-0005-0000-0000-0000C8CA0000}"/>
    <cellStyle name="Output 7 12" xfId="51923" xr:uid="{00000000-0005-0000-0000-0000C9CA0000}"/>
    <cellStyle name="Output 7 13" xfId="51924" xr:uid="{00000000-0005-0000-0000-0000CACA0000}"/>
    <cellStyle name="Output 7 2" xfId="51925" xr:uid="{00000000-0005-0000-0000-0000CBCA0000}"/>
    <cellStyle name="Output 7 2 10" xfId="51926" xr:uid="{00000000-0005-0000-0000-0000CCCA0000}"/>
    <cellStyle name="Output 7 2 11" xfId="51927" xr:uid="{00000000-0005-0000-0000-0000CDCA0000}"/>
    <cellStyle name="Output 7 2 12" xfId="51928" xr:uid="{00000000-0005-0000-0000-0000CECA0000}"/>
    <cellStyle name="Output 7 2 2" xfId="51929" xr:uid="{00000000-0005-0000-0000-0000CFCA0000}"/>
    <cellStyle name="Output 7 2 2 10" xfId="51930" xr:uid="{00000000-0005-0000-0000-0000D0CA0000}"/>
    <cellStyle name="Output 7 2 2 11" xfId="51931" xr:uid="{00000000-0005-0000-0000-0000D1CA0000}"/>
    <cellStyle name="Output 7 2 2 2" xfId="51932" xr:uid="{00000000-0005-0000-0000-0000D2CA0000}"/>
    <cellStyle name="Output 7 2 2 2 10" xfId="51933" xr:uid="{00000000-0005-0000-0000-0000D3CA0000}"/>
    <cellStyle name="Output 7 2 2 2 11" xfId="51934" xr:uid="{00000000-0005-0000-0000-0000D4CA0000}"/>
    <cellStyle name="Output 7 2 2 2 2" xfId="51935" xr:uid="{00000000-0005-0000-0000-0000D5CA0000}"/>
    <cellStyle name="Output 7 2 2 2 3" xfId="51936" xr:uid="{00000000-0005-0000-0000-0000D6CA0000}"/>
    <cellStyle name="Output 7 2 2 2 4" xfId="51937" xr:uid="{00000000-0005-0000-0000-0000D7CA0000}"/>
    <cellStyle name="Output 7 2 2 2 5" xfId="51938" xr:uid="{00000000-0005-0000-0000-0000D8CA0000}"/>
    <cellStyle name="Output 7 2 2 2 6" xfId="51939" xr:uid="{00000000-0005-0000-0000-0000D9CA0000}"/>
    <cellStyle name="Output 7 2 2 2 7" xfId="51940" xr:uid="{00000000-0005-0000-0000-0000DACA0000}"/>
    <cellStyle name="Output 7 2 2 2 8" xfId="51941" xr:uid="{00000000-0005-0000-0000-0000DBCA0000}"/>
    <cellStyle name="Output 7 2 2 2 9" xfId="51942" xr:uid="{00000000-0005-0000-0000-0000DCCA0000}"/>
    <cellStyle name="Output 7 2 2 3" xfId="51943" xr:uid="{00000000-0005-0000-0000-0000DDCA0000}"/>
    <cellStyle name="Output 7 2 2 4" xfId="51944" xr:uid="{00000000-0005-0000-0000-0000DECA0000}"/>
    <cellStyle name="Output 7 2 2 5" xfId="51945" xr:uid="{00000000-0005-0000-0000-0000DFCA0000}"/>
    <cellStyle name="Output 7 2 2 6" xfId="51946" xr:uid="{00000000-0005-0000-0000-0000E0CA0000}"/>
    <cellStyle name="Output 7 2 2 7" xfId="51947" xr:uid="{00000000-0005-0000-0000-0000E1CA0000}"/>
    <cellStyle name="Output 7 2 2 8" xfId="51948" xr:uid="{00000000-0005-0000-0000-0000E2CA0000}"/>
    <cellStyle name="Output 7 2 2 9" xfId="51949" xr:uid="{00000000-0005-0000-0000-0000E3CA0000}"/>
    <cellStyle name="Output 7 2 3" xfId="51950" xr:uid="{00000000-0005-0000-0000-0000E4CA0000}"/>
    <cellStyle name="Output 7 2 3 10" xfId="51951" xr:uid="{00000000-0005-0000-0000-0000E5CA0000}"/>
    <cellStyle name="Output 7 2 3 11" xfId="51952" xr:uid="{00000000-0005-0000-0000-0000E6CA0000}"/>
    <cellStyle name="Output 7 2 3 2" xfId="51953" xr:uid="{00000000-0005-0000-0000-0000E7CA0000}"/>
    <cellStyle name="Output 7 2 3 3" xfId="51954" xr:uid="{00000000-0005-0000-0000-0000E8CA0000}"/>
    <cellStyle name="Output 7 2 3 4" xfId="51955" xr:uid="{00000000-0005-0000-0000-0000E9CA0000}"/>
    <cellStyle name="Output 7 2 3 5" xfId="51956" xr:uid="{00000000-0005-0000-0000-0000EACA0000}"/>
    <cellStyle name="Output 7 2 3 6" xfId="51957" xr:uid="{00000000-0005-0000-0000-0000EBCA0000}"/>
    <cellStyle name="Output 7 2 3 7" xfId="51958" xr:uid="{00000000-0005-0000-0000-0000ECCA0000}"/>
    <cellStyle name="Output 7 2 3 8" xfId="51959" xr:uid="{00000000-0005-0000-0000-0000EDCA0000}"/>
    <cellStyle name="Output 7 2 3 9" xfId="51960" xr:uid="{00000000-0005-0000-0000-0000EECA0000}"/>
    <cellStyle name="Output 7 2 4" xfId="51961" xr:uid="{00000000-0005-0000-0000-0000EFCA0000}"/>
    <cellStyle name="Output 7 2 5" xfId="51962" xr:uid="{00000000-0005-0000-0000-0000F0CA0000}"/>
    <cellStyle name="Output 7 2 6" xfId="51963" xr:uid="{00000000-0005-0000-0000-0000F1CA0000}"/>
    <cellStyle name="Output 7 2 7" xfId="51964" xr:uid="{00000000-0005-0000-0000-0000F2CA0000}"/>
    <cellStyle name="Output 7 2 8" xfId="51965" xr:uid="{00000000-0005-0000-0000-0000F3CA0000}"/>
    <cellStyle name="Output 7 2 9" xfId="51966" xr:uid="{00000000-0005-0000-0000-0000F4CA0000}"/>
    <cellStyle name="Output 7 3" xfId="51967" xr:uid="{00000000-0005-0000-0000-0000F5CA0000}"/>
    <cellStyle name="Output 7 3 10" xfId="51968" xr:uid="{00000000-0005-0000-0000-0000F6CA0000}"/>
    <cellStyle name="Output 7 3 11" xfId="51969" xr:uid="{00000000-0005-0000-0000-0000F7CA0000}"/>
    <cellStyle name="Output 7 3 2" xfId="51970" xr:uid="{00000000-0005-0000-0000-0000F8CA0000}"/>
    <cellStyle name="Output 7 3 2 10" xfId="51971" xr:uid="{00000000-0005-0000-0000-0000F9CA0000}"/>
    <cellStyle name="Output 7 3 2 11" xfId="51972" xr:uid="{00000000-0005-0000-0000-0000FACA0000}"/>
    <cellStyle name="Output 7 3 2 2" xfId="51973" xr:uid="{00000000-0005-0000-0000-0000FBCA0000}"/>
    <cellStyle name="Output 7 3 2 3" xfId="51974" xr:uid="{00000000-0005-0000-0000-0000FCCA0000}"/>
    <cellStyle name="Output 7 3 2 4" xfId="51975" xr:uid="{00000000-0005-0000-0000-0000FDCA0000}"/>
    <cellStyle name="Output 7 3 2 5" xfId="51976" xr:uid="{00000000-0005-0000-0000-0000FECA0000}"/>
    <cellStyle name="Output 7 3 2 6" xfId="51977" xr:uid="{00000000-0005-0000-0000-0000FFCA0000}"/>
    <cellStyle name="Output 7 3 2 7" xfId="51978" xr:uid="{00000000-0005-0000-0000-000000CB0000}"/>
    <cellStyle name="Output 7 3 2 8" xfId="51979" xr:uid="{00000000-0005-0000-0000-000001CB0000}"/>
    <cellStyle name="Output 7 3 2 9" xfId="51980" xr:uid="{00000000-0005-0000-0000-000002CB0000}"/>
    <cellStyle name="Output 7 3 3" xfId="51981" xr:uid="{00000000-0005-0000-0000-000003CB0000}"/>
    <cellStyle name="Output 7 3 4" xfId="51982" xr:uid="{00000000-0005-0000-0000-000004CB0000}"/>
    <cellStyle name="Output 7 3 5" xfId="51983" xr:uid="{00000000-0005-0000-0000-000005CB0000}"/>
    <cellStyle name="Output 7 3 6" xfId="51984" xr:uid="{00000000-0005-0000-0000-000006CB0000}"/>
    <cellStyle name="Output 7 3 7" xfId="51985" xr:uid="{00000000-0005-0000-0000-000007CB0000}"/>
    <cellStyle name="Output 7 3 8" xfId="51986" xr:uid="{00000000-0005-0000-0000-000008CB0000}"/>
    <cellStyle name="Output 7 3 9" xfId="51987" xr:uid="{00000000-0005-0000-0000-000009CB0000}"/>
    <cellStyle name="Output 7 4" xfId="51988" xr:uid="{00000000-0005-0000-0000-00000ACB0000}"/>
    <cellStyle name="Output 7 4 10" xfId="51989" xr:uid="{00000000-0005-0000-0000-00000BCB0000}"/>
    <cellStyle name="Output 7 4 11" xfId="51990" xr:uid="{00000000-0005-0000-0000-00000CCB0000}"/>
    <cellStyle name="Output 7 4 2" xfId="51991" xr:uid="{00000000-0005-0000-0000-00000DCB0000}"/>
    <cellStyle name="Output 7 4 3" xfId="51992" xr:uid="{00000000-0005-0000-0000-00000ECB0000}"/>
    <cellStyle name="Output 7 4 4" xfId="51993" xr:uid="{00000000-0005-0000-0000-00000FCB0000}"/>
    <cellStyle name="Output 7 4 5" xfId="51994" xr:uid="{00000000-0005-0000-0000-000010CB0000}"/>
    <cellStyle name="Output 7 4 6" xfId="51995" xr:uid="{00000000-0005-0000-0000-000011CB0000}"/>
    <cellStyle name="Output 7 4 7" xfId="51996" xr:uid="{00000000-0005-0000-0000-000012CB0000}"/>
    <cellStyle name="Output 7 4 8" xfId="51997" xr:uid="{00000000-0005-0000-0000-000013CB0000}"/>
    <cellStyle name="Output 7 4 9" xfId="51998" xr:uid="{00000000-0005-0000-0000-000014CB0000}"/>
    <cellStyle name="Output 7 5" xfId="51999" xr:uid="{00000000-0005-0000-0000-000015CB0000}"/>
    <cellStyle name="Output 7 6" xfId="52000" xr:uid="{00000000-0005-0000-0000-000016CB0000}"/>
    <cellStyle name="Output 7 7" xfId="52001" xr:uid="{00000000-0005-0000-0000-000017CB0000}"/>
    <cellStyle name="Output 7 8" xfId="52002" xr:uid="{00000000-0005-0000-0000-000018CB0000}"/>
    <cellStyle name="Output 7 9" xfId="52003" xr:uid="{00000000-0005-0000-0000-000019CB0000}"/>
    <cellStyle name="Output 8" xfId="52004" xr:uid="{00000000-0005-0000-0000-00001ACB0000}"/>
    <cellStyle name="Output 8 10" xfId="52005" xr:uid="{00000000-0005-0000-0000-00001BCB0000}"/>
    <cellStyle name="Output 8 11" xfId="52006" xr:uid="{00000000-0005-0000-0000-00001CCB0000}"/>
    <cellStyle name="Output 8 12" xfId="52007" xr:uid="{00000000-0005-0000-0000-00001DCB0000}"/>
    <cellStyle name="Output 8 13" xfId="52008" xr:uid="{00000000-0005-0000-0000-00001ECB0000}"/>
    <cellStyle name="Output 8 2" xfId="52009" xr:uid="{00000000-0005-0000-0000-00001FCB0000}"/>
    <cellStyle name="Output 8 2 10" xfId="52010" xr:uid="{00000000-0005-0000-0000-000020CB0000}"/>
    <cellStyle name="Output 8 2 11" xfId="52011" xr:uid="{00000000-0005-0000-0000-000021CB0000}"/>
    <cellStyle name="Output 8 2 12" xfId="52012" xr:uid="{00000000-0005-0000-0000-000022CB0000}"/>
    <cellStyle name="Output 8 2 2" xfId="52013" xr:uid="{00000000-0005-0000-0000-000023CB0000}"/>
    <cellStyle name="Output 8 2 2 10" xfId="52014" xr:uid="{00000000-0005-0000-0000-000024CB0000}"/>
    <cellStyle name="Output 8 2 2 11" xfId="52015" xr:uid="{00000000-0005-0000-0000-000025CB0000}"/>
    <cellStyle name="Output 8 2 2 2" xfId="52016" xr:uid="{00000000-0005-0000-0000-000026CB0000}"/>
    <cellStyle name="Output 8 2 2 2 10" xfId="52017" xr:uid="{00000000-0005-0000-0000-000027CB0000}"/>
    <cellStyle name="Output 8 2 2 2 11" xfId="52018" xr:uid="{00000000-0005-0000-0000-000028CB0000}"/>
    <cellStyle name="Output 8 2 2 2 2" xfId="52019" xr:uid="{00000000-0005-0000-0000-000029CB0000}"/>
    <cellStyle name="Output 8 2 2 2 3" xfId="52020" xr:uid="{00000000-0005-0000-0000-00002ACB0000}"/>
    <cellStyle name="Output 8 2 2 2 4" xfId="52021" xr:uid="{00000000-0005-0000-0000-00002BCB0000}"/>
    <cellStyle name="Output 8 2 2 2 5" xfId="52022" xr:uid="{00000000-0005-0000-0000-00002CCB0000}"/>
    <cellStyle name="Output 8 2 2 2 6" xfId="52023" xr:uid="{00000000-0005-0000-0000-00002DCB0000}"/>
    <cellStyle name="Output 8 2 2 2 7" xfId="52024" xr:uid="{00000000-0005-0000-0000-00002ECB0000}"/>
    <cellStyle name="Output 8 2 2 2 8" xfId="52025" xr:uid="{00000000-0005-0000-0000-00002FCB0000}"/>
    <cellStyle name="Output 8 2 2 2 9" xfId="52026" xr:uid="{00000000-0005-0000-0000-000030CB0000}"/>
    <cellStyle name="Output 8 2 2 3" xfId="52027" xr:uid="{00000000-0005-0000-0000-000031CB0000}"/>
    <cellStyle name="Output 8 2 2 4" xfId="52028" xr:uid="{00000000-0005-0000-0000-000032CB0000}"/>
    <cellStyle name="Output 8 2 2 5" xfId="52029" xr:uid="{00000000-0005-0000-0000-000033CB0000}"/>
    <cellStyle name="Output 8 2 2 6" xfId="52030" xr:uid="{00000000-0005-0000-0000-000034CB0000}"/>
    <cellStyle name="Output 8 2 2 7" xfId="52031" xr:uid="{00000000-0005-0000-0000-000035CB0000}"/>
    <cellStyle name="Output 8 2 2 8" xfId="52032" xr:uid="{00000000-0005-0000-0000-000036CB0000}"/>
    <cellStyle name="Output 8 2 2 9" xfId="52033" xr:uid="{00000000-0005-0000-0000-000037CB0000}"/>
    <cellStyle name="Output 8 2 3" xfId="52034" xr:uid="{00000000-0005-0000-0000-000038CB0000}"/>
    <cellStyle name="Output 8 2 3 10" xfId="52035" xr:uid="{00000000-0005-0000-0000-000039CB0000}"/>
    <cellStyle name="Output 8 2 3 11" xfId="52036" xr:uid="{00000000-0005-0000-0000-00003ACB0000}"/>
    <cellStyle name="Output 8 2 3 2" xfId="52037" xr:uid="{00000000-0005-0000-0000-00003BCB0000}"/>
    <cellStyle name="Output 8 2 3 3" xfId="52038" xr:uid="{00000000-0005-0000-0000-00003CCB0000}"/>
    <cellStyle name="Output 8 2 3 4" xfId="52039" xr:uid="{00000000-0005-0000-0000-00003DCB0000}"/>
    <cellStyle name="Output 8 2 3 5" xfId="52040" xr:uid="{00000000-0005-0000-0000-00003ECB0000}"/>
    <cellStyle name="Output 8 2 3 6" xfId="52041" xr:uid="{00000000-0005-0000-0000-00003FCB0000}"/>
    <cellStyle name="Output 8 2 3 7" xfId="52042" xr:uid="{00000000-0005-0000-0000-000040CB0000}"/>
    <cellStyle name="Output 8 2 3 8" xfId="52043" xr:uid="{00000000-0005-0000-0000-000041CB0000}"/>
    <cellStyle name="Output 8 2 3 9" xfId="52044" xr:uid="{00000000-0005-0000-0000-000042CB0000}"/>
    <cellStyle name="Output 8 2 4" xfId="52045" xr:uid="{00000000-0005-0000-0000-000043CB0000}"/>
    <cellStyle name="Output 8 2 5" xfId="52046" xr:uid="{00000000-0005-0000-0000-000044CB0000}"/>
    <cellStyle name="Output 8 2 6" xfId="52047" xr:uid="{00000000-0005-0000-0000-000045CB0000}"/>
    <cellStyle name="Output 8 2 7" xfId="52048" xr:uid="{00000000-0005-0000-0000-000046CB0000}"/>
    <cellStyle name="Output 8 2 8" xfId="52049" xr:uid="{00000000-0005-0000-0000-000047CB0000}"/>
    <cellStyle name="Output 8 2 9" xfId="52050" xr:uid="{00000000-0005-0000-0000-000048CB0000}"/>
    <cellStyle name="Output 8 3" xfId="52051" xr:uid="{00000000-0005-0000-0000-000049CB0000}"/>
    <cellStyle name="Output 8 3 10" xfId="52052" xr:uid="{00000000-0005-0000-0000-00004ACB0000}"/>
    <cellStyle name="Output 8 3 11" xfId="52053" xr:uid="{00000000-0005-0000-0000-00004BCB0000}"/>
    <cellStyle name="Output 8 3 2" xfId="52054" xr:uid="{00000000-0005-0000-0000-00004CCB0000}"/>
    <cellStyle name="Output 8 3 2 10" xfId="52055" xr:uid="{00000000-0005-0000-0000-00004DCB0000}"/>
    <cellStyle name="Output 8 3 2 11" xfId="52056" xr:uid="{00000000-0005-0000-0000-00004ECB0000}"/>
    <cellStyle name="Output 8 3 2 2" xfId="52057" xr:uid="{00000000-0005-0000-0000-00004FCB0000}"/>
    <cellStyle name="Output 8 3 2 3" xfId="52058" xr:uid="{00000000-0005-0000-0000-000050CB0000}"/>
    <cellStyle name="Output 8 3 2 4" xfId="52059" xr:uid="{00000000-0005-0000-0000-000051CB0000}"/>
    <cellStyle name="Output 8 3 2 5" xfId="52060" xr:uid="{00000000-0005-0000-0000-000052CB0000}"/>
    <cellStyle name="Output 8 3 2 6" xfId="52061" xr:uid="{00000000-0005-0000-0000-000053CB0000}"/>
    <cellStyle name="Output 8 3 2 7" xfId="52062" xr:uid="{00000000-0005-0000-0000-000054CB0000}"/>
    <cellStyle name="Output 8 3 2 8" xfId="52063" xr:uid="{00000000-0005-0000-0000-000055CB0000}"/>
    <cellStyle name="Output 8 3 2 9" xfId="52064" xr:uid="{00000000-0005-0000-0000-000056CB0000}"/>
    <cellStyle name="Output 8 3 3" xfId="52065" xr:uid="{00000000-0005-0000-0000-000057CB0000}"/>
    <cellStyle name="Output 8 3 4" xfId="52066" xr:uid="{00000000-0005-0000-0000-000058CB0000}"/>
    <cellStyle name="Output 8 3 5" xfId="52067" xr:uid="{00000000-0005-0000-0000-000059CB0000}"/>
    <cellStyle name="Output 8 3 6" xfId="52068" xr:uid="{00000000-0005-0000-0000-00005ACB0000}"/>
    <cellStyle name="Output 8 3 7" xfId="52069" xr:uid="{00000000-0005-0000-0000-00005BCB0000}"/>
    <cellStyle name="Output 8 3 8" xfId="52070" xr:uid="{00000000-0005-0000-0000-00005CCB0000}"/>
    <cellStyle name="Output 8 3 9" xfId="52071" xr:uid="{00000000-0005-0000-0000-00005DCB0000}"/>
    <cellStyle name="Output 8 4" xfId="52072" xr:uid="{00000000-0005-0000-0000-00005ECB0000}"/>
    <cellStyle name="Output 8 4 10" xfId="52073" xr:uid="{00000000-0005-0000-0000-00005FCB0000}"/>
    <cellStyle name="Output 8 4 11" xfId="52074" xr:uid="{00000000-0005-0000-0000-000060CB0000}"/>
    <cellStyle name="Output 8 4 2" xfId="52075" xr:uid="{00000000-0005-0000-0000-000061CB0000}"/>
    <cellStyle name="Output 8 4 3" xfId="52076" xr:uid="{00000000-0005-0000-0000-000062CB0000}"/>
    <cellStyle name="Output 8 4 4" xfId="52077" xr:uid="{00000000-0005-0000-0000-000063CB0000}"/>
    <cellStyle name="Output 8 4 5" xfId="52078" xr:uid="{00000000-0005-0000-0000-000064CB0000}"/>
    <cellStyle name="Output 8 4 6" xfId="52079" xr:uid="{00000000-0005-0000-0000-000065CB0000}"/>
    <cellStyle name="Output 8 4 7" xfId="52080" xr:uid="{00000000-0005-0000-0000-000066CB0000}"/>
    <cellStyle name="Output 8 4 8" xfId="52081" xr:uid="{00000000-0005-0000-0000-000067CB0000}"/>
    <cellStyle name="Output 8 4 9" xfId="52082" xr:uid="{00000000-0005-0000-0000-000068CB0000}"/>
    <cellStyle name="Output 8 5" xfId="52083" xr:uid="{00000000-0005-0000-0000-000069CB0000}"/>
    <cellStyle name="Output 8 6" xfId="52084" xr:uid="{00000000-0005-0000-0000-00006ACB0000}"/>
    <cellStyle name="Output 8 7" xfId="52085" xr:uid="{00000000-0005-0000-0000-00006BCB0000}"/>
    <cellStyle name="Output 8 8" xfId="52086" xr:uid="{00000000-0005-0000-0000-00006CCB0000}"/>
    <cellStyle name="Output 8 9" xfId="52087" xr:uid="{00000000-0005-0000-0000-00006DCB0000}"/>
    <cellStyle name="Output 9" xfId="52088" xr:uid="{00000000-0005-0000-0000-00006ECB0000}"/>
    <cellStyle name="Output 9 10" xfId="52089" xr:uid="{00000000-0005-0000-0000-00006FCB0000}"/>
    <cellStyle name="Output 9 11" xfId="52090" xr:uid="{00000000-0005-0000-0000-000070CB0000}"/>
    <cellStyle name="Output 9 12" xfId="52091" xr:uid="{00000000-0005-0000-0000-000071CB0000}"/>
    <cellStyle name="Output 9 13" xfId="52092" xr:uid="{00000000-0005-0000-0000-000072CB0000}"/>
    <cellStyle name="Output 9 2" xfId="52093" xr:uid="{00000000-0005-0000-0000-000073CB0000}"/>
    <cellStyle name="Output 9 2 10" xfId="52094" xr:uid="{00000000-0005-0000-0000-000074CB0000}"/>
    <cellStyle name="Output 9 2 11" xfId="52095" xr:uid="{00000000-0005-0000-0000-000075CB0000}"/>
    <cellStyle name="Output 9 2 12" xfId="52096" xr:uid="{00000000-0005-0000-0000-000076CB0000}"/>
    <cellStyle name="Output 9 2 2" xfId="52097" xr:uid="{00000000-0005-0000-0000-000077CB0000}"/>
    <cellStyle name="Output 9 2 2 10" xfId="52098" xr:uid="{00000000-0005-0000-0000-000078CB0000}"/>
    <cellStyle name="Output 9 2 2 11" xfId="52099" xr:uid="{00000000-0005-0000-0000-000079CB0000}"/>
    <cellStyle name="Output 9 2 2 2" xfId="52100" xr:uid="{00000000-0005-0000-0000-00007ACB0000}"/>
    <cellStyle name="Output 9 2 2 2 10" xfId="52101" xr:uid="{00000000-0005-0000-0000-00007BCB0000}"/>
    <cellStyle name="Output 9 2 2 2 11" xfId="52102" xr:uid="{00000000-0005-0000-0000-00007CCB0000}"/>
    <cellStyle name="Output 9 2 2 2 2" xfId="52103" xr:uid="{00000000-0005-0000-0000-00007DCB0000}"/>
    <cellStyle name="Output 9 2 2 2 3" xfId="52104" xr:uid="{00000000-0005-0000-0000-00007ECB0000}"/>
    <cellStyle name="Output 9 2 2 2 4" xfId="52105" xr:uid="{00000000-0005-0000-0000-00007FCB0000}"/>
    <cellStyle name="Output 9 2 2 2 5" xfId="52106" xr:uid="{00000000-0005-0000-0000-000080CB0000}"/>
    <cellStyle name="Output 9 2 2 2 6" xfId="52107" xr:uid="{00000000-0005-0000-0000-000081CB0000}"/>
    <cellStyle name="Output 9 2 2 2 7" xfId="52108" xr:uid="{00000000-0005-0000-0000-000082CB0000}"/>
    <cellStyle name="Output 9 2 2 2 8" xfId="52109" xr:uid="{00000000-0005-0000-0000-000083CB0000}"/>
    <cellStyle name="Output 9 2 2 2 9" xfId="52110" xr:uid="{00000000-0005-0000-0000-000084CB0000}"/>
    <cellStyle name="Output 9 2 2 3" xfId="52111" xr:uid="{00000000-0005-0000-0000-000085CB0000}"/>
    <cellStyle name="Output 9 2 2 4" xfId="52112" xr:uid="{00000000-0005-0000-0000-000086CB0000}"/>
    <cellStyle name="Output 9 2 2 5" xfId="52113" xr:uid="{00000000-0005-0000-0000-000087CB0000}"/>
    <cellStyle name="Output 9 2 2 6" xfId="52114" xr:uid="{00000000-0005-0000-0000-000088CB0000}"/>
    <cellStyle name="Output 9 2 2 7" xfId="52115" xr:uid="{00000000-0005-0000-0000-000089CB0000}"/>
    <cellStyle name="Output 9 2 2 8" xfId="52116" xr:uid="{00000000-0005-0000-0000-00008ACB0000}"/>
    <cellStyle name="Output 9 2 2 9" xfId="52117" xr:uid="{00000000-0005-0000-0000-00008BCB0000}"/>
    <cellStyle name="Output 9 2 3" xfId="52118" xr:uid="{00000000-0005-0000-0000-00008CCB0000}"/>
    <cellStyle name="Output 9 2 3 10" xfId="52119" xr:uid="{00000000-0005-0000-0000-00008DCB0000}"/>
    <cellStyle name="Output 9 2 3 11" xfId="52120" xr:uid="{00000000-0005-0000-0000-00008ECB0000}"/>
    <cellStyle name="Output 9 2 3 2" xfId="52121" xr:uid="{00000000-0005-0000-0000-00008FCB0000}"/>
    <cellStyle name="Output 9 2 3 3" xfId="52122" xr:uid="{00000000-0005-0000-0000-000090CB0000}"/>
    <cellStyle name="Output 9 2 3 4" xfId="52123" xr:uid="{00000000-0005-0000-0000-000091CB0000}"/>
    <cellStyle name="Output 9 2 3 5" xfId="52124" xr:uid="{00000000-0005-0000-0000-000092CB0000}"/>
    <cellStyle name="Output 9 2 3 6" xfId="52125" xr:uid="{00000000-0005-0000-0000-000093CB0000}"/>
    <cellStyle name="Output 9 2 3 7" xfId="52126" xr:uid="{00000000-0005-0000-0000-000094CB0000}"/>
    <cellStyle name="Output 9 2 3 8" xfId="52127" xr:uid="{00000000-0005-0000-0000-000095CB0000}"/>
    <cellStyle name="Output 9 2 3 9" xfId="52128" xr:uid="{00000000-0005-0000-0000-000096CB0000}"/>
    <cellStyle name="Output 9 2 4" xfId="52129" xr:uid="{00000000-0005-0000-0000-000097CB0000}"/>
    <cellStyle name="Output 9 2 5" xfId="52130" xr:uid="{00000000-0005-0000-0000-000098CB0000}"/>
    <cellStyle name="Output 9 2 6" xfId="52131" xr:uid="{00000000-0005-0000-0000-000099CB0000}"/>
    <cellStyle name="Output 9 2 7" xfId="52132" xr:uid="{00000000-0005-0000-0000-00009ACB0000}"/>
    <cellStyle name="Output 9 2 8" xfId="52133" xr:uid="{00000000-0005-0000-0000-00009BCB0000}"/>
    <cellStyle name="Output 9 2 9" xfId="52134" xr:uid="{00000000-0005-0000-0000-00009CCB0000}"/>
    <cellStyle name="Output 9 3" xfId="52135" xr:uid="{00000000-0005-0000-0000-00009DCB0000}"/>
    <cellStyle name="Output 9 3 10" xfId="52136" xr:uid="{00000000-0005-0000-0000-00009ECB0000}"/>
    <cellStyle name="Output 9 3 11" xfId="52137" xr:uid="{00000000-0005-0000-0000-00009FCB0000}"/>
    <cellStyle name="Output 9 3 2" xfId="52138" xr:uid="{00000000-0005-0000-0000-0000A0CB0000}"/>
    <cellStyle name="Output 9 3 2 10" xfId="52139" xr:uid="{00000000-0005-0000-0000-0000A1CB0000}"/>
    <cellStyle name="Output 9 3 2 11" xfId="52140" xr:uid="{00000000-0005-0000-0000-0000A2CB0000}"/>
    <cellStyle name="Output 9 3 2 2" xfId="52141" xr:uid="{00000000-0005-0000-0000-0000A3CB0000}"/>
    <cellStyle name="Output 9 3 2 3" xfId="52142" xr:uid="{00000000-0005-0000-0000-0000A4CB0000}"/>
    <cellStyle name="Output 9 3 2 4" xfId="52143" xr:uid="{00000000-0005-0000-0000-0000A5CB0000}"/>
    <cellStyle name="Output 9 3 2 5" xfId="52144" xr:uid="{00000000-0005-0000-0000-0000A6CB0000}"/>
    <cellStyle name="Output 9 3 2 6" xfId="52145" xr:uid="{00000000-0005-0000-0000-0000A7CB0000}"/>
    <cellStyle name="Output 9 3 2 7" xfId="52146" xr:uid="{00000000-0005-0000-0000-0000A8CB0000}"/>
    <cellStyle name="Output 9 3 2 8" xfId="52147" xr:uid="{00000000-0005-0000-0000-0000A9CB0000}"/>
    <cellStyle name="Output 9 3 2 9" xfId="52148" xr:uid="{00000000-0005-0000-0000-0000AACB0000}"/>
    <cellStyle name="Output 9 3 3" xfId="52149" xr:uid="{00000000-0005-0000-0000-0000ABCB0000}"/>
    <cellStyle name="Output 9 3 4" xfId="52150" xr:uid="{00000000-0005-0000-0000-0000ACCB0000}"/>
    <cellStyle name="Output 9 3 5" xfId="52151" xr:uid="{00000000-0005-0000-0000-0000ADCB0000}"/>
    <cellStyle name="Output 9 3 6" xfId="52152" xr:uid="{00000000-0005-0000-0000-0000AECB0000}"/>
    <cellStyle name="Output 9 3 7" xfId="52153" xr:uid="{00000000-0005-0000-0000-0000AFCB0000}"/>
    <cellStyle name="Output 9 3 8" xfId="52154" xr:uid="{00000000-0005-0000-0000-0000B0CB0000}"/>
    <cellStyle name="Output 9 3 9" xfId="52155" xr:uid="{00000000-0005-0000-0000-0000B1CB0000}"/>
    <cellStyle name="Output 9 4" xfId="52156" xr:uid="{00000000-0005-0000-0000-0000B2CB0000}"/>
    <cellStyle name="Output 9 4 10" xfId="52157" xr:uid="{00000000-0005-0000-0000-0000B3CB0000}"/>
    <cellStyle name="Output 9 4 11" xfId="52158" xr:uid="{00000000-0005-0000-0000-0000B4CB0000}"/>
    <cellStyle name="Output 9 4 2" xfId="52159" xr:uid="{00000000-0005-0000-0000-0000B5CB0000}"/>
    <cellStyle name="Output 9 4 3" xfId="52160" xr:uid="{00000000-0005-0000-0000-0000B6CB0000}"/>
    <cellStyle name="Output 9 4 4" xfId="52161" xr:uid="{00000000-0005-0000-0000-0000B7CB0000}"/>
    <cellStyle name="Output 9 4 5" xfId="52162" xr:uid="{00000000-0005-0000-0000-0000B8CB0000}"/>
    <cellStyle name="Output 9 4 6" xfId="52163" xr:uid="{00000000-0005-0000-0000-0000B9CB0000}"/>
    <cellStyle name="Output 9 4 7" xfId="52164" xr:uid="{00000000-0005-0000-0000-0000BACB0000}"/>
    <cellStyle name="Output 9 4 8" xfId="52165" xr:uid="{00000000-0005-0000-0000-0000BBCB0000}"/>
    <cellStyle name="Output 9 4 9" xfId="52166" xr:uid="{00000000-0005-0000-0000-0000BCCB0000}"/>
    <cellStyle name="Output 9 5" xfId="52167" xr:uid="{00000000-0005-0000-0000-0000BDCB0000}"/>
    <cellStyle name="Output 9 6" xfId="52168" xr:uid="{00000000-0005-0000-0000-0000BECB0000}"/>
    <cellStyle name="Output 9 7" xfId="52169" xr:uid="{00000000-0005-0000-0000-0000BFCB0000}"/>
    <cellStyle name="Output 9 8" xfId="52170" xr:uid="{00000000-0005-0000-0000-0000C0CB0000}"/>
    <cellStyle name="Output 9 9" xfId="52171" xr:uid="{00000000-0005-0000-0000-0000C1CB0000}"/>
    <cellStyle name="OUTPUT AMOUNTS" xfId="52172" xr:uid="{00000000-0005-0000-0000-0000C2CB0000}"/>
    <cellStyle name="Output Company Name" xfId="52173" xr:uid="{00000000-0005-0000-0000-0000C3CB0000}"/>
    <cellStyle name="Output Forecast Currency" xfId="52174" xr:uid="{00000000-0005-0000-0000-0000C4CB0000}"/>
    <cellStyle name="Output Forecast Date" xfId="52175" xr:uid="{00000000-0005-0000-0000-0000C5CB0000}"/>
    <cellStyle name="Output Forecast Multiple" xfId="52176" xr:uid="{00000000-0005-0000-0000-0000C6CB0000}"/>
    <cellStyle name="Output Forecast Number" xfId="52177" xr:uid="{00000000-0005-0000-0000-0000C7CB0000}"/>
    <cellStyle name="Output Forecast Percentage" xfId="52178" xr:uid="{00000000-0005-0000-0000-0000C8CB0000}"/>
    <cellStyle name="Output Forecast Period Title" xfId="52179" xr:uid="{00000000-0005-0000-0000-0000C9CB0000}"/>
    <cellStyle name="Output Forecast Year" xfId="52180" xr:uid="{00000000-0005-0000-0000-0000CACB0000}"/>
    <cellStyle name="Output Heading 1" xfId="52181" xr:uid="{00000000-0005-0000-0000-0000CBCB0000}"/>
    <cellStyle name="Output Heading 2" xfId="52182" xr:uid="{00000000-0005-0000-0000-0000CCCB0000}"/>
    <cellStyle name="Output Heading 3" xfId="52183" xr:uid="{00000000-0005-0000-0000-0000CDCB0000}"/>
    <cellStyle name="Output Heading 4" xfId="52184" xr:uid="{00000000-0005-0000-0000-0000CECB0000}"/>
    <cellStyle name="Output Middle Currency" xfId="52185" xr:uid="{00000000-0005-0000-0000-0000CFCB0000}"/>
    <cellStyle name="Output Middle Date" xfId="52186" xr:uid="{00000000-0005-0000-0000-0000D0CB0000}"/>
    <cellStyle name="Output Middle Multiple" xfId="52187" xr:uid="{00000000-0005-0000-0000-0000D1CB0000}"/>
    <cellStyle name="Output Middle Number" xfId="52188" xr:uid="{00000000-0005-0000-0000-0000D2CB0000}"/>
    <cellStyle name="Output Middle Percentage" xfId="52189" xr:uid="{00000000-0005-0000-0000-0000D3CB0000}"/>
    <cellStyle name="Output Middle Title / Name" xfId="52190" xr:uid="{00000000-0005-0000-0000-0000D4CB0000}"/>
    <cellStyle name="Output Middle Year" xfId="52191" xr:uid="{00000000-0005-0000-0000-0000D5CB0000}"/>
    <cellStyle name="Output Sheet Title" xfId="52192" xr:uid="{00000000-0005-0000-0000-0000D6CB0000}"/>
    <cellStyle name="Page Number" xfId="52193" xr:uid="{00000000-0005-0000-0000-0000D7CB0000}"/>
    <cellStyle name="Percent" xfId="3" builtinId="5" hidden="1"/>
    <cellStyle name="Percent [2]" xfId="52194" xr:uid="{00000000-0005-0000-0000-0000D9CB0000}"/>
    <cellStyle name="Percent [2] 2" xfId="52195" xr:uid="{00000000-0005-0000-0000-0000DACB0000}"/>
    <cellStyle name="Percent 10" xfId="52196" xr:uid="{00000000-0005-0000-0000-0000DBCB0000}"/>
    <cellStyle name="Percent 10 2" xfId="52197" xr:uid="{00000000-0005-0000-0000-0000DCCB0000}"/>
    <cellStyle name="Percent 100" xfId="52198" xr:uid="{00000000-0005-0000-0000-0000DDCB0000}"/>
    <cellStyle name="Percent 100 2" xfId="52199" xr:uid="{00000000-0005-0000-0000-0000DECB0000}"/>
    <cellStyle name="Percent 100 2 2" xfId="52200" xr:uid="{00000000-0005-0000-0000-0000DFCB0000}"/>
    <cellStyle name="Percent 100 2 2 2" xfId="52201" xr:uid="{00000000-0005-0000-0000-0000E0CB0000}"/>
    <cellStyle name="Percent 100 2 2 2 2" xfId="52202" xr:uid="{00000000-0005-0000-0000-0000E1CB0000}"/>
    <cellStyle name="Percent 100 2 2 2 3" xfId="52203" xr:uid="{00000000-0005-0000-0000-0000E2CB0000}"/>
    <cellStyle name="Percent 100 2 2 2 4" xfId="52204" xr:uid="{00000000-0005-0000-0000-0000E3CB0000}"/>
    <cellStyle name="Percent 100 2 2 2 5" xfId="52205" xr:uid="{00000000-0005-0000-0000-0000E4CB0000}"/>
    <cellStyle name="Percent 100 2 2 2 6" xfId="52206" xr:uid="{00000000-0005-0000-0000-0000E5CB0000}"/>
    <cellStyle name="Percent 100 2 2 3" xfId="52207" xr:uid="{00000000-0005-0000-0000-0000E6CB0000}"/>
    <cellStyle name="Percent 100 2 2 4" xfId="52208" xr:uid="{00000000-0005-0000-0000-0000E7CB0000}"/>
    <cellStyle name="Percent 100 2 2 5" xfId="52209" xr:uid="{00000000-0005-0000-0000-0000E8CB0000}"/>
    <cellStyle name="Percent 100 2 2 6" xfId="52210" xr:uid="{00000000-0005-0000-0000-0000E9CB0000}"/>
    <cellStyle name="Percent 100 2 2 7" xfId="52211" xr:uid="{00000000-0005-0000-0000-0000EACB0000}"/>
    <cellStyle name="Percent 100 2 3" xfId="52212" xr:uid="{00000000-0005-0000-0000-0000EBCB0000}"/>
    <cellStyle name="Percent 100 2 3 2" xfId="52213" xr:uid="{00000000-0005-0000-0000-0000ECCB0000}"/>
    <cellStyle name="Percent 100 2 3 3" xfId="52214" xr:uid="{00000000-0005-0000-0000-0000EDCB0000}"/>
    <cellStyle name="Percent 100 2 3 4" xfId="52215" xr:uid="{00000000-0005-0000-0000-0000EECB0000}"/>
    <cellStyle name="Percent 100 2 3 5" xfId="52216" xr:uid="{00000000-0005-0000-0000-0000EFCB0000}"/>
    <cellStyle name="Percent 100 2 3 6" xfId="52217" xr:uid="{00000000-0005-0000-0000-0000F0CB0000}"/>
    <cellStyle name="Percent 100 2 4" xfId="52218" xr:uid="{00000000-0005-0000-0000-0000F1CB0000}"/>
    <cellStyle name="Percent 100 2 5" xfId="52219" xr:uid="{00000000-0005-0000-0000-0000F2CB0000}"/>
    <cellStyle name="Percent 100 2 6" xfId="52220" xr:uid="{00000000-0005-0000-0000-0000F3CB0000}"/>
    <cellStyle name="Percent 100 2 7" xfId="52221" xr:uid="{00000000-0005-0000-0000-0000F4CB0000}"/>
    <cellStyle name="Percent 100 2 8" xfId="52222" xr:uid="{00000000-0005-0000-0000-0000F5CB0000}"/>
    <cellStyle name="Percent 100 3" xfId="52223" xr:uid="{00000000-0005-0000-0000-0000F6CB0000}"/>
    <cellStyle name="Percent 100 3 2" xfId="52224" xr:uid="{00000000-0005-0000-0000-0000F7CB0000}"/>
    <cellStyle name="Percent 100 3 2 2" xfId="52225" xr:uid="{00000000-0005-0000-0000-0000F8CB0000}"/>
    <cellStyle name="Percent 100 3 2 3" xfId="52226" xr:uid="{00000000-0005-0000-0000-0000F9CB0000}"/>
    <cellStyle name="Percent 100 3 2 4" xfId="52227" xr:uid="{00000000-0005-0000-0000-0000FACB0000}"/>
    <cellStyle name="Percent 100 3 2 5" xfId="52228" xr:uid="{00000000-0005-0000-0000-0000FBCB0000}"/>
    <cellStyle name="Percent 100 3 2 6" xfId="52229" xr:uid="{00000000-0005-0000-0000-0000FCCB0000}"/>
    <cellStyle name="Percent 100 3 3" xfId="52230" xr:uid="{00000000-0005-0000-0000-0000FDCB0000}"/>
    <cellStyle name="Percent 100 3 4" xfId="52231" xr:uid="{00000000-0005-0000-0000-0000FECB0000}"/>
    <cellStyle name="Percent 100 3 5" xfId="52232" xr:uid="{00000000-0005-0000-0000-0000FFCB0000}"/>
    <cellStyle name="Percent 100 3 6" xfId="52233" xr:uid="{00000000-0005-0000-0000-000000CC0000}"/>
    <cellStyle name="Percent 100 3 7" xfId="52234" xr:uid="{00000000-0005-0000-0000-000001CC0000}"/>
    <cellStyle name="Percent 100 4" xfId="52235" xr:uid="{00000000-0005-0000-0000-000002CC0000}"/>
    <cellStyle name="Percent 100 4 2" xfId="52236" xr:uid="{00000000-0005-0000-0000-000003CC0000}"/>
    <cellStyle name="Percent 100 4 3" xfId="52237" xr:uid="{00000000-0005-0000-0000-000004CC0000}"/>
    <cellStyle name="Percent 100 4 4" xfId="52238" xr:uid="{00000000-0005-0000-0000-000005CC0000}"/>
    <cellStyle name="Percent 100 4 5" xfId="52239" xr:uid="{00000000-0005-0000-0000-000006CC0000}"/>
    <cellStyle name="Percent 100 4 6" xfId="52240" xr:uid="{00000000-0005-0000-0000-000007CC0000}"/>
    <cellStyle name="Percent 100 5" xfId="52241" xr:uid="{00000000-0005-0000-0000-000008CC0000}"/>
    <cellStyle name="Percent 100 6" xfId="52242" xr:uid="{00000000-0005-0000-0000-000009CC0000}"/>
    <cellStyle name="Percent 100 7" xfId="52243" xr:uid="{00000000-0005-0000-0000-00000ACC0000}"/>
    <cellStyle name="Percent 100 8" xfId="52244" xr:uid="{00000000-0005-0000-0000-00000BCC0000}"/>
    <cellStyle name="Percent 100 9" xfId="52245" xr:uid="{00000000-0005-0000-0000-00000CCC0000}"/>
    <cellStyle name="Percent 101" xfId="52246" xr:uid="{00000000-0005-0000-0000-00000DCC0000}"/>
    <cellStyle name="Percent 102" xfId="52247" xr:uid="{00000000-0005-0000-0000-00000ECC0000}"/>
    <cellStyle name="Percent 103" xfId="52248" xr:uid="{00000000-0005-0000-0000-00000FCC0000}"/>
    <cellStyle name="Percent 104" xfId="52249" xr:uid="{00000000-0005-0000-0000-000010CC0000}"/>
    <cellStyle name="Percent 104 2" xfId="52250" xr:uid="{00000000-0005-0000-0000-000011CC0000}"/>
    <cellStyle name="Percent 105" xfId="52251" xr:uid="{00000000-0005-0000-0000-000012CC0000}"/>
    <cellStyle name="Percent 105 2" xfId="52252" xr:uid="{00000000-0005-0000-0000-000013CC0000}"/>
    <cellStyle name="Percent 106" xfId="52253" xr:uid="{00000000-0005-0000-0000-000014CC0000}"/>
    <cellStyle name="Percent 106 2" xfId="52254" xr:uid="{00000000-0005-0000-0000-000015CC0000}"/>
    <cellStyle name="Percent 106 2 2" xfId="52255" xr:uid="{00000000-0005-0000-0000-000016CC0000}"/>
    <cellStyle name="Percent 106 2 2 2" xfId="52256" xr:uid="{00000000-0005-0000-0000-000017CC0000}"/>
    <cellStyle name="Percent 106 2 2 2 2" xfId="52257" xr:uid="{00000000-0005-0000-0000-000018CC0000}"/>
    <cellStyle name="Percent 106 2 2 2 3" xfId="52258" xr:uid="{00000000-0005-0000-0000-000019CC0000}"/>
    <cellStyle name="Percent 106 2 2 2 4" xfId="52259" xr:uid="{00000000-0005-0000-0000-00001ACC0000}"/>
    <cellStyle name="Percent 106 2 2 2 5" xfId="52260" xr:uid="{00000000-0005-0000-0000-00001BCC0000}"/>
    <cellStyle name="Percent 106 2 2 2 6" xfId="52261" xr:uid="{00000000-0005-0000-0000-00001CCC0000}"/>
    <cellStyle name="Percent 106 2 2 3" xfId="52262" xr:uid="{00000000-0005-0000-0000-00001DCC0000}"/>
    <cellStyle name="Percent 106 2 2 4" xfId="52263" xr:uid="{00000000-0005-0000-0000-00001ECC0000}"/>
    <cellStyle name="Percent 106 2 2 5" xfId="52264" xr:uid="{00000000-0005-0000-0000-00001FCC0000}"/>
    <cellStyle name="Percent 106 2 2 6" xfId="52265" xr:uid="{00000000-0005-0000-0000-000020CC0000}"/>
    <cellStyle name="Percent 106 2 2 7" xfId="52266" xr:uid="{00000000-0005-0000-0000-000021CC0000}"/>
    <cellStyle name="Percent 106 2 3" xfId="52267" xr:uid="{00000000-0005-0000-0000-000022CC0000}"/>
    <cellStyle name="Percent 106 2 3 2" xfId="52268" xr:uid="{00000000-0005-0000-0000-000023CC0000}"/>
    <cellStyle name="Percent 106 2 3 3" xfId="52269" xr:uid="{00000000-0005-0000-0000-000024CC0000}"/>
    <cellStyle name="Percent 106 2 3 4" xfId="52270" xr:uid="{00000000-0005-0000-0000-000025CC0000}"/>
    <cellStyle name="Percent 106 2 3 5" xfId="52271" xr:uid="{00000000-0005-0000-0000-000026CC0000}"/>
    <cellStyle name="Percent 106 2 3 6" xfId="52272" xr:uid="{00000000-0005-0000-0000-000027CC0000}"/>
    <cellStyle name="Percent 106 2 4" xfId="52273" xr:uid="{00000000-0005-0000-0000-000028CC0000}"/>
    <cellStyle name="Percent 106 2 5" xfId="52274" xr:uid="{00000000-0005-0000-0000-000029CC0000}"/>
    <cellStyle name="Percent 106 2 6" xfId="52275" xr:uid="{00000000-0005-0000-0000-00002ACC0000}"/>
    <cellStyle name="Percent 106 2 7" xfId="52276" xr:uid="{00000000-0005-0000-0000-00002BCC0000}"/>
    <cellStyle name="Percent 106 2 8" xfId="52277" xr:uid="{00000000-0005-0000-0000-00002CCC0000}"/>
    <cellStyle name="Percent 106 3" xfId="52278" xr:uid="{00000000-0005-0000-0000-00002DCC0000}"/>
    <cellStyle name="Percent 106 3 2" xfId="52279" xr:uid="{00000000-0005-0000-0000-00002ECC0000}"/>
    <cellStyle name="Percent 106 3 2 2" xfId="52280" xr:uid="{00000000-0005-0000-0000-00002FCC0000}"/>
    <cellStyle name="Percent 106 3 2 3" xfId="52281" xr:uid="{00000000-0005-0000-0000-000030CC0000}"/>
    <cellStyle name="Percent 106 3 2 4" xfId="52282" xr:uid="{00000000-0005-0000-0000-000031CC0000}"/>
    <cellStyle name="Percent 106 3 2 5" xfId="52283" xr:uid="{00000000-0005-0000-0000-000032CC0000}"/>
    <cellStyle name="Percent 106 3 2 6" xfId="52284" xr:uid="{00000000-0005-0000-0000-000033CC0000}"/>
    <cellStyle name="Percent 106 3 3" xfId="52285" xr:uid="{00000000-0005-0000-0000-000034CC0000}"/>
    <cellStyle name="Percent 106 3 4" xfId="52286" xr:uid="{00000000-0005-0000-0000-000035CC0000}"/>
    <cellStyle name="Percent 106 3 5" xfId="52287" xr:uid="{00000000-0005-0000-0000-000036CC0000}"/>
    <cellStyle name="Percent 106 3 6" xfId="52288" xr:uid="{00000000-0005-0000-0000-000037CC0000}"/>
    <cellStyle name="Percent 106 3 7" xfId="52289" xr:uid="{00000000-0005-0000-0000-000038CC0000}"/>
    <cellStyle name="Percent 106 4" xfId="52290" xr:uid="{00000000-0005-0000-0000-000039CC0000}"/>
    <cellStyle name="Percent 106 4 2" xfId="52291" xr:uid="{00000000-0005-0000-0000-00003ACC0000}"/>
    <cellStyle name="Percent 106 4 3" xfId="52292" xr:uid="{00000000-0005-0000-0000-00003BCC0000}"/>
    <cellStyle name="Percent 106 4 4" xfId="52293" xr:uid="{00000000-0005-0000-0000-00003CCC0000}"/>
    <cellStyle name="Percent 106 4 5" xfId="52294" xr:uid="{00000000-0005-0000-0000-00003DCC0000}"/>
    <cellStyle name="Percent 106 4 6" xfId="52295" xr:uid="{00000000-0005-0000-0000-00003ECC0000}"/>
    <cellStyle name="Percent 106 5" xfId="52296" xr:uid="{00000000-0005-0000-0000-00003FCC0000}"/>
    <cellStyle name="Percent 106 6" xfId="52297" xr:uid="{00000000-0005-0000-0000-000040CC0000}"/>
    <cellStyle name="Percent 106 7" xfId="52298" xr:uid="{00000000-0005-0000-0000-000041CC0000}"/>
    <cellStyle name="Percent 106 8" xfId="52299" xr:uid="{00000000-0005-0000-0000-000042CC0000}"/>
    <cellStyle name="Percent 106 9" xfId="52300" xr:uid="{00000000-0005-0000-0000-000043CC0000}"/>
    <cellStyle name="Percent 107" xfId="52301" xr:uid="{00000000-0005-0000-0000-000044CC0000}"/>
    <cellStyle name="Percent 107 2" xfId="52302" xr:uid="{00000000-0005-0000-0000-000045CC0000}"/>
    <cellStyle name="Percent 107 2 2" xfId="52303" xr:uid="{00000000-0005-0000-0000-000046CC0000}"/>
    <cellStyle name="Percent 107 2 2 2" xfId="52304" xr:uid="{00000000-0005-0000-0000-000047CC0000}"/>
    <cellStyle name="Percent 107 2 2 2 2" xfId="52305" xr:uid="{00000000-0005-0000-0000-000048CC0000}"/>
    <cellStyle name="Percent 107 2 2 2 3" xfId="52306" xr:uid="{00000000-0005-0000-0000-000049CC0000}"/>
    <cellStyle name="Percent 107 2 2 2 4" xfId="52307" xr:uid="{00000000-0005-0000-0000-00004ACC0000}"/>
    <cellStyle name="Percent 107 2 2 2 5" xfId="52308" xr:uid="{00000000-0005-0000-0000-00004BCC0000}"/>
    <cellStyle name="Percent 107 2 2 2 6" xfId="52309" xr:uid="{00000000-0005-0000-0000-00004CCC0000}"/>
    <cellStyle name="Percent 107 2 2 3" xfId="52310" xr:uid="{00000000-0005-0000-0000-00004DCC0000}"/>
    <cellStyle name="Percent 107 2 2 4" xfId="52311" xr:uid="{00000000-0005-0000-0000-00004ECC0000}"/>
    <cellStyle name="Percent 107 2 2 5" xfId="52312" xr:uid="{00000000-0005-0000-0000-00004FCC0000}"/>
    <cellStyle name="Percent 107 2 2 6" xfId="52313" xr:uid="{00000000-0005-0000-0000-000050CC0000}"/>
    <cellStyle name="Percent 107 2 2 7" xfId="52314" xr:uid="{00000000-0005-0000-0000-000051CC0000}"/>
    <cellStyle name="Percent 107 2 3" xfId="52315" xr:uid="{00000000-0005-0000-0000-000052CC0000}"/>
    <cellStyle name="Percent 107 2 3 2" xfId="52316" xr:uid="{00000000-0005-0000-0000-000053CC0000}"/>
    <cellStyle name="Percent 107 2 3 3" xfId="52317" xr:uid="{00000000-0005-0000-0000-000054CC0000}"/>
    <cellStyle name="Percent 107 2 3 4" xfId="52318" xr:uid="{00000000-0005-0000-0000-000055CC0000}"/>
    <cellStyle name="Percent 107 2 3 5" xfId="52319" xr:uid="{00000000-0005-0000-0000-000056CC0000}"/>
    <cellStyle name="Percent 107 2 3 6" xfId="52320" xr:uid="{00000000-0005-0000-0000-000057CC0000}"/>
    <cellStyle name="Percent 107 2 4" xfId="52321" xr:uid="{00000000-0005-0000-0000-000058CC0000}"/>
    <cellStyle name="Percent 107 2 5" xfId="52322" xr:uid="{00000000-0005-0000-0000-000059CC0000}"/>
    <cellStyle name="Percent 107 2 6" xfId="52323" xr:uid="{00000000-0005-0000-0000-00005ACC0000}"/>
    <cellStyle name="Percent 107 2 7" xfId="52324" xr:uid="{00000000-0005-0000-0000-00005BCC0000}"/>
    <cellStyle name="Percent 107 2 8" xfId="52325" xr:uid="{00000000-0005-0000-0000-00005CCC0000}"/>
    <cellStyle name="Percent 107 3" xfId="52326" xr:uid="{00000000-0005-0000-0000-00005DCC0000}"/>
    <cellStyle name="Percent 107 3 2" xfId="52327" xr:uid="{00000000-0005-0000-0000-00005ECC0000}"/>
    <cellStyle name="Percent 107 3 2 2" xfId="52328" xr:uid="{00000000-0005-0000-0000-00005FCC0000}"/>
    <cellStyle name="Percent 107 3 2 3" xfId="52329" xr:uid="{00000000-0005-0000-0000-000060CC0000}"/>
    <cellStyle name="Percent 107 3 2 4" xfId="52330" xr:uid="{00000000-0005-0000-0000-000061CC0000}"/>
    <cellStyle name="Percent 107 3 2 5" xfId="52331" xr:uid="{00000000-0005-0000-0000-000062CC0000}"/>
    <cellStyle name="Percent 107 3 2 6" xfId="52332" xr:uid="{00000000-0005-0000-0000-000063CC0000}"/>
    <cellStyle name="Percent 107 3 3" xfId="52333" xr:uid="{00000000-0005-0000-0000-000064CC0000}"/>
    <cellStyle name="Percent 107 3 4" xfId="52334" xr:uid="{00000000-0005-0000-0000-000065CC0000}"/>
    <cellStyle name="Percent 107 3 5" xfId="52335" xr:uid="{00000000-0005-0000-0000-000066CC0000}"/>
    <cellStyle name="Percent 107 3 6" xfId="52336" xr:uid="{00000000-0005-0000-0000-000067CC0000}"/>
    <cellStyle name="Percent 107 3 7" xfId="52337" xr:uid="{00000000-0005-0000-0000-000068CC0000}"/>
    <cellStyle name="Percent 107 4" xfId="52338" xr:uid="{00000000-0005-0000-0000-000069CC0000}"/>
    <cellStyle name="Percent 107 4 2" xfId="52339" xr:uid="{00000000-0005-0000-0000-00006ACC0000}"/>
    <cellStyle name="Percent 107 4 3" xfId="52340" xr:uid="{00000000-0005-0000-0000-00006BCC0000}"/>
    <cellStyle name="Percent 107 4 4" xfId="52341" xr:uid="{00000000-0005-0000-0000-00006CCC0000}"/>
    <cellStyle name="Percent 107 4 5" xfId="52342" xr:uid="{00000000-0005-0000-0000-00006DCC0000}"/>
    <cellStyle name="Percent 107 4 6" xfId="52343" xr:uid="{00000000-0005-0000-0000-00006ECC0000}"/>
    <cellStyle name="Percent 107 5" xfId="52344" xr:uid="{00000000-0005-0000-0000-00006FCC0000}"/>
    <cellStyle name="Percent 107 6" xfId="52345" xr:uid="{00000000-0005-0000-0000-000070CC0000}"/>
    <cellStyle name="Percent 107 7" xfId="52346" xr:uid="{00000000-0005-0000-0000-000071CC0000}"/>
    <cellStyle name="Percent 107 8" xfId="52347" xr:uid="{00000000-0005-0000-0000-000072CC0000}"/>
    <cellStyle name="Percent 107 9" xfId="52348" xr:uid="{00000000-0005-0000-0000-000073CC0000}"/>
    <cellStyle name="Percent 108" xfId="52349" xr:uid="{00000000-0005-0000-0000-000074CC0000}"/>
    <cellStyle name="Percent 108 2" xfId="52350" xr:uid="{00000000-0005-0000-0000-000075CC0000}"/>
    <cellStyle name="Percent 108 2 2" xfId="52351" xr:uid="{00000000-0005-0000-0000-000076CC0000}"/>
    <cellStyle name="Percent 108 2 2 2" xfId="52352" xr:uid="{00000000-0005-0000-0000-000077CC0000}"/>
    <cellStyle name="Percent 108 2 2 2 2" xfId="52353" xr:uid="{00000000-0005-0000-0000-000078CC0000}"/>
    <cellStyle name="Percent 108 2 2 2 3" xfId="52354" xr:uid="{00000000-0005-0000-0000-000079CC0000}"/>
    <cellStyle name="Percent 108 2 2 2 4" xfId="52355" xr:uid="{00000000-0005-0000-0000-00007ACC0000}"/>
    <cellStyle name="Percent 108 2 2 2 5" xfId="52356" xr:uid="{00000000-0005-0000-0000-00007BCC0000}"/>
    <cellStyle name="Percent 108 2 2 2 6" xfId="52357" xr:uid="{00000000-0005-0000-0000-00007CCC0000}"/>
    <cellStyle name="Percent 108 2 2 3" xfId="52358" xr:uid="{00000000-0005-0000-0000-00007DCC0000}"/>
    <cellStyle name="Percent 108 2 2 4" xfId="52359" xr:uid="{00000000-0005-0000-0000-00007ECC0000}"/>
    <cellStyle name="Percent 108 2 2 5" xfId="52360" xr:uid="{00000000-0005-0000-0000-00007FCC0000}"/>
    <cellStyle name="Percent 108 2 2 6" xfId="52361" xr:uid="{00000000-0005-0000-0000-000080CC0000}"/>
    <cellStyle name="Percent 108 2 2 7" xfId="52362" xr:uid="{00000000-0005-0000-0000-000081CC0000}"/>
    <cellStyle name="Percent 108 2 3" xfId="52363" xr:uid="{00000000-0005-0000-0000-000082CC0000}"/>
    <cellStyle name="Percent 108 2 3 2" xfId="52364" xr:uid="{00000000-0005-0000-0000-000083CC0000}"/>
    <cellStyle name="Percent 108 2 3 3" xfId="52365" xr:uid="{00000000-0005-0000-0000-000084CC0000}"/>
    <cellStyle name="Percent 108 2 3 4" xfId="52366" xr:uid="{00000000-0005-0000-0000-000085CC0000}"/>
    <cellStyle name="Percent 108 2 3 5" xfId="52367" xr:uid="{00000000-0005-0000-0000-000086CC0000}"/>
    <cellStyle name="Percent 108 2 3 6" xfId="52368" xr:uid="{00000000-0005-0000-0000-000087CC0000}"/>
    <cellStyle name="Percent 108 2 4" xfId="52369" xr:uid="{00000000-0005-0000-0000-000088CC0000}"/>
    <cellStyle name="Percent 108 2 5" xfId="52370" xr:uid="{00000000-0005-0000-0000-000089CC0000}"/>
    <cellStyle name="Percent 108 2 6" xfId="52371" xr:uid="{00000000-0005-0000-0000-00008ACC0000}"/>
    <cellStyle name="Percent 108 2 7" xfId="52372" xr:uid="{00000000-0005-0000-0000-00008BCC0000}"/>
    <cellStyle name="Percent 108 2 8" xfId="52373" xr:uid="{00000000-0005-0000-0000-00008CCC0000}"/>
    <cellStyle name="Percent 108 3" xfId="52374" xr:uid="{00000000-0005-0000-0000-00008DCC0000}"/>
    <cellStyle name="Percent 108 3 2" xfId="52375" xr:uid="{00000000-0005-0000-0000-00008ECC0000}"/>
    <cellStyle name="Percent 108 3 2 2" xfId="52376" xr:uid="{00000000-0005-0000-0000-00008FCC0000}"/>
    <cellStyle name="Percent 108 3 2 3" xfId="52377" xr:uid="{00000000-0005-0000-0000-000090CC0000}"/>
    <cellStyle name="Percent 108 3 2 4" xfId="52378" xr:uid="{00000000-0005-0000-0000-000091CC0000}"/>
    <cellStyle name="Percent 108 3 2 5" xfId="52379" xr:uid="{00000000-0005-0000-0000-000092CC0000}"/>
    <cellStyle name="Percent 108 3 2 6" xfId="52380" xr:uid="{00000000-0005-0000-0000-000093CC0000}"/>
    <cellStyle name="Percent 108 3 3" xfId="52381" xr:uid="{00000000-0005-0000-0000-000094CC0000}"/>
    <cellStyle name="Percent 108 3 4" xfId="52382" xr:uid="{00000000-0005-0000-0000-000095CC0000}"/>
    <cellStyle name="Percent 108 3 5" xfId="52383" xr:uid="{00000000-0005-0000-0000-000096CC0000}"/>
    <cellStyle name="Percent 108 3 6" xfId="52384" xr:uid="{00000000-0005-0000-0000-000097CC0000}"/>
    <cellStyle name="Percent 108 3 7" xfId="52385" xr:uid="{00000000-0005-0000-0000-000098CC0000}"/>
    <cellStyle name="Percent 108 4" xfId="52386" xr:uid="{00000000-0005-0000-0000-000099CC0000}"/>
    <cellStyle name="Percent 108 4 2" xfId="52387" xr:uid="{00000000-0005-0000-0000-00009ACC0000}"/>
    <cellStyle name="Percent 108 4 3" xfId="52388" xr:uid="{00000000-0005-0000-0000-00009BCC0000}"/>
    <cellStyle name="Percent 108 4 4" xfId="52389" xr:uid="{00000000-0005-0000-0000-00009CCC0000}"/>
    <cellStyle name="Percent 108 4 5" xfId="52390" xr:uid="{00000000-0005-0000-0000-00009DCC0000}"/>
    <cellStyle name="Percent 108 4 6" xfId="52391" xr:uid="{00000000-0005-0000-0000-00009ECC0000}"/>
    <cellStyle name="Percent 108 5" xfId="52392" xr:uid="{00000000-0005-0000-0000-00009FCC0000}"/>
    <cellStyle name="Percent 108 6" xfId="52393" xr:uid="{00000000-0005-0000-0000-0000A0CC0000}"/>
    <cellStyle name="Percent 108 7" xfId="52394" xr:uid="{00000000-0005-0000-0000-0000A1CC0000}"/>
    <cellStyle name="Percent 108 8" xfId="52395" xr:uid="{00000000-0005-0000-0000-0000A2CC0000}"/>
    <cellStyle name="Percent 108 9" xfId="52396" xr:uid="{00000000-0005-0000-0000-0000A3CC0000}"/>
    <cellStyle name="Percent 109" xfId="52397" xr:uid="{00000000-0005-0000-0000-0000A4CC0000}"/>
    <cellStyle name="Percent 109 2" xfId="52398" xr:uid="{00000000-0005-0000-0000-0000A5CC0000}"/>
    <cellStyle name="Percent 109 2 2" xfId="52399" xr:uid="{00000000-0005-0000-0000-0000A6CC0000}"/>
    <cellStyle name="Percent 109 2 2 2" xfId="52400" xr:uid="{00000000-0005-0000-0000-0000A7CC0000}"/>
    <cellStyle name="Percent 109 2 2 3" xfId="52401" xr:uid="{00000000-0005-0000-0000-0000A8CC0000}"/>
    <cellStyle name="Percent 109 2 2 4" xfId="52402" xr:uid="{00000000-0005-0000-0000-0000A9CC0000}"/>
    <cellStyle name="Percent 109 2 2 5" xfId="52403" xr:uid="{00000000-0005-0000-0000-0000AACC0000}"/>
    <cellStyle name="Percent 109 2 2 6" xfId="52404" xr:uid="{00000000-0005-0000-0000-0000ABCC0000}"/>
    <cellStyle name="Percent 109 2 3" xfId="52405" xr:uid="{00000000-0005-0000-0000-0000ACCC0000}"/>
    <cellStyle name="Percent 109 2 4" xfId="52406" xr:uid="{00000000-0005-0000-0000-0000ADCC0000}"/>
    <cellStyle name="Percent 109 2 5" xfId="52407" xr:uid="{00000000-0005-0000-0000-0000AECC0000}"/>
    <cellStyle name="Percent 109 2 6" xfId="52408" xr:uid="{00000000-0005-0000-0000-0000AFCC0000}"/>
    <cellStyle name="Percent 109 2 7" xfId="52409" xr:uid="{00000000-0005-0000-0000-0000B0CC0000}"/>
    <cellStyle name="Percent 109 3" xfId="52410" xr:uid="{00000000-0005-0000-0000-0000B1CC0000}"/>
    <cellStyle name="Percent 109 3 2" xfId="52411" xr:uid="{00000000-0005-0000-0000-0000B2CC0000}"/>
    <cellStyle name="Percent 109 3 3" xfId="52412" xr:uid="{00000000-0005-0000-0000-0000B3CC0000}"/>
    <cellStyle name="Percent 109 3 4" xfId="52413" xr:uid="{00000000-0005-0000-0000-0000B4CC0000}"/>
    <cellStyle name="Percent 109 3 5" xfId="52414" xr:uid="{00000000-0005-0000-0000-0000B5CC0000}"/>
    <cellStyle name="Percent 109 3 6" xfId="52415" xr:uid="{00000000-0005-0000-0000-0000B6CC0000}"/>
    <cellStyle name="Percent 109 4" xfId="52416" xr:uid="{00000000-0005-0000-0000-0000B7CC0000}"/>
    <cellStyle name="Percent 109 5" xfId="52417" xr:uid="{00000000-0005-0000-0000-0000B8CC0000}"/>
    <cellStyle name="Percent 109 6" xfId="52418" xr:uid="{00000000-0005-0000-0000-0000B9CC0000}"/>
    <cellStyle name="Percent 109 7" xfId="52419" xr:uid="{00000000-0005-0000-0000-0000BACC0000}"/>
    <cellStyle name="Percent 109 8" xfId="52420" xr:uid="{00000000-0005-0000-0000-0000BBCC0000}"/>
    <cellStyle name="Percent 11" xfId="52421" xr:uid="{00000000-0005-0000-0000-0000BCCC0000}"/>
    <cellStyle name="Percent 110" xfId="52422" xr:uid="{00000000-0005-0000-0000-0000BDCC0000}"/>
    <cellStyle name="Percent 110 2" xfId="52423" xr:uid="{00000000-0005-0000-0000-0000BECC0000}"/>
    <cellStyle name="Percent 110 2 2" xfId="52424" xr:uid="{00000000-0005-0000-0000-0000BFCC0000}"/>
    <cellStyle name="Percent 110 2 2 2" xfId="52425" xr:uid="{00000000-0005-0000-0000-0000C0CC0000}"/>
    <cellStyle name="Percent 110 2 2 3" xfId="52426" xr:uid="{00000000-0005-0000-0000-0000C1CC0000}"/>
    <cellStyle name="Percent 110 2 2 4" xfId="52427" xr:uid="{00000000-0005-0000-0000-0000C2CC0000}"/>
    <cellStyle name="Percent 110 2 2 5" xfId="52428" xr:uid="{00000000-0005-0000-0000-0000C3CC0000}"/>
    <cellStyle name="Percent 110 2 2 6" xfId="52429" xr:uid="{00000000-0005-0000-0000-0000C4CC0000}"/>
    <cellStyle name="Percent 110 2 3" xfId="52430" xr:uid="{00000000-0005-0000-0000-0000C5CC0000}"/>
    <cellStyle name="Percent 110 2 4" xfId="52431" xr:uid="{00000000-0005-0000-0000-0000C6CC0000}"/>
    <cellStyle name="Percent 110 2 5" xfId="52432" xr:uid="{00000000-0005-0000-0000-0000C7CC0000}"/>
    <cellStyle name="Percent 110 2 6" xfId="52433" xr:uid="{00000000-0005-0000-0000-0000C8CC0000}"/>
    <cellStyle name="Percent 110 2 7" xfId="52434" xr:uid="{00000000-0005-0000-0000-0000C9CC0000}"/>
    <cellStyle name="Percent 110 3" xfId="52435" xr:uid="{00000000-0005-0000-0000-0000CACC0000}"/>
    <cellStyle name="Percent 110 3 2" xfId="52436" xr:uid="{00000000-0005-0000-0000-0000CBCC0000}"/>
    <cellStyle name="Percent 110 3 3" xfId="52437" xr:uid="{00000000-0005-0000-0000-0000CCCC0000}"/>
    <cellStyle name="Percent 110 3 4" xfId="52438" xr:uid="{00000000-0005-0000-0000-0000CDCC0000}"/>
    <cellStyle name="Percent 110 3 5" xfId="52439" xr:uid="{00000000-0005-0000-0000-0000CECC0000}"/>
    <cellStyle name="Percent 110 3 6" xfId="52440" xr:uid="{00000000-0005-0000-0000-0000CFCC0000}"/>
    <cellStyle name="Percent 110 4" xfId="52441" xr:uid="{00000000-0005-0000-0000-0000D0CC0000}"/>
    <cellStyle name="Percent 110 5" xfId="52442" xr:uid="{00000000-0005-0000-0000-0000D1CC0000}"/>
    <cellStyle name="Percent 110 6" xfId="52443" xr:uid="{00000000-0005-0000-0000-0000D2CC0000}"/>
    <cellStyle name="Percent 110 7" xfId="52444" xr:uid="{00000000-0005-0000-0000-0000D3CC0000}"/>
    <cellStyle name="Percent 110 8" xfId="52445" xr:uid="{00000000-0005-0000-0000-0000D4CC0000}"/>
    <cellStyle name="Percent 111" xfId="52446" xr:uid="{00000000-0005-0000-0000-0000D5CC0000}"/>
    <cellStyle name="Percent 111 2" xfId="52447" xr:uid="{00000000-0005-0000-0000-0000D6CC0000}"/>
    <cellStyle name="Percent 111 2 2" xfId="52448" xr:uid="{00000000-0005-0000-0000-0000D7CC0000}"/>
    <cellStyle name="Percent 111 2 2 2" xfId="52449" xr:uid="{00000000-0005-0000-0000-0000D8CC0000}"/>
    <cellStyle name="Percent 111 2 2 3" xfId="52450" xr:uid="{00000000-0005-0000-0000-0000D9CC0000}"/>
    <cellStyle name="Percent 111 2 2 4" xfId="52451" xr:uid="{00000000-0005-0000-0000-0000DACC0000}"/>
    <cellStyle name="Percent 111 2 2 5" xfId="52452" xr:uid="{00000000-0005-0000-0000-0000DBCC0000}"/>
    <cellStyle name="Percent 111 2 2 6" xfId="52453" xr:uid="{00000000-0005-0000-0000-0000DCCC0000}"/>
    <cellStyle name="Percent 111 2 3" xfId="52454" xr:uid="{00000000-0005-0000-0000-0000DDCC0000}"/>
    <cellStyle name="Percent 111 2 4" xfId="52455" xr:uid="{00000000-0005-0000-0000-0000DECC0000}"/>
    <cellStyle name="Percent 111 2 5" xfId="52456" xr:uid="{00000000-0005-0000-0000-0000DFCC0000}"/>
    <cellStyle name="Percent 111 2 6" xfId="52457" xr:uid="{00000000-0005-0000-0000-0000E0CC0000}"/>
    <cellStyle name="Percent 111 2 7" xfId="52458" xr:uid="{00000000-0005-0000-0000-0000E1CC0000}"/>
    <cellStyle name="Percent 111 3" xfId="52459" xr:uid="{00000000-0005-0000-0000-0000E2CC0000}"/>
    <cellStyle name="Percent 111 3 2" xfId="52460" xr:uid="{00000000-0005-0000-0000-0000E3CC0000}"/>
    <cellStyle name="Percent 111 3 3" xfId="52461" xr:uid="{00000000-0005-0000-0000-0000E4CC0000}"/>
    <cellStyle name="Percent 111 3 4" xfId="52462" xr:uid="{00000000-0005-0000-0000-0000E5CC0000}"/>
    <cellStyle name="Percent 111 3 5" xfId="52463" xr:uid="{00000000-0005-0000-0000-0000E6CC0000}"/>
    <cellStyle name="Percent 111 3 6" xfId="52464" xr:uid="{00000000-0005-0000-0000-0000E7CC0000}"/>
    <cellStyle name="Percent 111 4" xfId="52465" xr:uid="{00000000-0005-0000-0000-0000E8CC0000}"/>
    <cellStyle name="Percent 111 5" xfId="52466" xr:uid="{00000000-0005-0000-0000-0000E9CC0000}"/>
    <cellStyle name="Percent 111 6" xfId="52467" xr:uid="{00000000-0005-0000-0000-0000EACC0000}"/>
    <cellStyle name="Percent 111 7" xfId="52468" xr:uid="{00000000-0005-0000-0000-0000EBCC0000}"/>
    <cellStyle name="Percent 111 8" xfId="52469" xr:uid="{00000000-0005-0000-0000-0000ECCC0000}"/>
    <cellStyle name="Percent 112" xfId="52470" xr:uid="{00000000-0005-0000-0000-0000EDCC0000}"/>
    <cellStyle name="Percent 113" xfId="52471" xr:uid="{00000000-0005-0000-0000-0000EECC0000}"/>
    <cellStyle name="Percent 114" xfId="52472" xr:uid="{00000000-0005-0000-0000-0000EFCC0000}"/>
    <cellStyle name="Percent 115" xfId="52473" xr:uid="{00000000-0005-0000-0000-0000F0CC0000}"/>
    <cellStyle name="Percent 116" xfId="52474" xr:uid="{00000000-0005-0000-0000-0000F1CC0000}"/>
    <cellStyle name="Percent 117" xfId="52475" xr:uid="{00000000-0005-0000-0000-0000F2CC0000}"/>
    <cellStyle name="Percent 118" xfId="52476" xr:uid="{00000000-0005-0000-0000-0000F3CC0000}"/>
    <cellStyle name="Percent 119" xfId="52477" xr:uid="{00000000-0005-0000-0000-0000F4CC0000}"/>
    <cellStyle name="Percent 12" xfId="52478" xr:uid="{00000000-0005-0000-0000-0000F5CC0000}"/>
    <cellStyle name="Percent 120" xfId="52479" xr:uid="{00000000-0005-0000-0000-0000F6CC0000}"/>
    <cellStyle name="Percent 121" xfId="52480" xr:uid="{00000000-0005-0000-0000-0000F7CC0000}"/>
    <cellStyle name="Percent 122" xfId="52481" xr:uid="{00000000-0005-0000-0000-0000F8CC0000}"/>
    <cellStyle name="Percent 123" xfId="52482" xr:uid="{00000000-0005-0000-0000-0000F9CC0000}"/>
    <cellStyle name="Percent 124" xfId="52483" xr:uid="{00000000-0005-0000-0000-0000FACC0000}"/>
    <cellStyle name="Percent 124 2" xfId="52484" xr:uid="{00000000-0005-0000-0000-0000FBCC0000}"/>
    <cellStyle name="Percent 124 2 2" xfId="52485" xr:uid="{00000000-0005-0000-0000-0000FCCC0000}"/>
    <cellStyle name="Percent 124 2 3" xfId="52486" xr:uid="{00000000-0005-0000-0000-0000FDCC0000}"/>
    <cellStyle name="Percent 124 2 4" xfId="52487" xr:uid="{00000000-0005-0000-0000-0000FECC0000}"/>
    <cellStyle name="Percent 124 2 5" xfId="52488" xr:uid="{00000000-0005-0000-0000-0000FFCC0000}"/>
    <cellStyle name="Percent 124 2 6" xfId="52489" xr:uid="{00000000-0005-0000-0000-000000CD0000}"/>
    <cellStyle name="Percent 124 3" xfId="52490" xr:uid="{00000000-0005-0000-0000-000001CD0000}"/>
    <cellStyle name="Percent 124 4" xfId="52491" xr:uid="{00000000-0005-0000-0000-000002CD0000}"/>
    <cellStyle name="Percent 124 5" xfId="52492" xr:uid="{00000000-0005-0000-0000-000003CD0000}"/>
    <cellStyle name="Percent 124 6" xfId="52493" xr:uid="{00000000-0005-0000-0000-000004CD0000}"/>
    <cellStyle name="Percent 124 7" xfId="52494" xr:uid="{00000000-0005-0000-0000-000005CD0000}"/>
    <cellStyle name="Percent 125" xfId="52495" xr:uid="{00000000-0005-0000-0000-000006CD0000}"/>
    <cellStyle name="Percent 13" xfId="52496" xr:uid="{00000000-0005-0000-0000-000007CD0000}"/>
    <cellStyle name="Percent 13 2" xfId="52497" xr:uid="{00000000-0005-0000-0000-000008CD0000}"/>
    <cellStyle name="Percent 14" xfId="52498" xr:uid="{00000000-0005-0000-0000-000009CD0000}"/>
    <cellStyle name="Percent 14 2" xfId="52499" xr:uid="{00000000-0005-0000-0000-00000ACD0000}"/>
    <cellStyle name="Percent 15" xfId="52500" xr:uid="{00000000-0005-0000-0000-00000BCD0000}"/>
    <cellStyle name="Percent 15 2" xfId="52501" xr:uid="{00000000-0005-0000-0000-00000CCD0000}"/>
    <cellStyle name="Percent 15 2 2" xfId="52502" xr:uid="{00000000-0005-0000-0000-00000DCD0000}"/>
    <cellStyle name="Percent 16" xfId="52503" xr:uid="{00000000-0005-0000-0000-00000ECD0000}"/>
    <cellStyle name="Percent 16 2" xfId="52504" xr:uid="{00000000-0005-0000-0000-00000FCD0000}"/>
    <cellStyle name="Percent 17" xfId="52505" xr:uid="{00000000-0005-0000-0000-000010CD0000}"/>
    <cellStyle name="Percent 17 2" xfId="52506" xr:uid="{00000000-0005-0000-0000-000011CD0000}"/>
    <cellStyle name="Percent 18" xfId="52507" xr:uid="{00000000-0005-0000-0000-000012CD0000}"/>
    <cellStyle name="Percent 18 2" xfId="52508" xr:uid="{00000000-0005-0000-0000-000013CD0000}"/>
    <cellStyle name="Percent 19" xfId="52509" xr:uid="{00000000-0005-0000-0000-000014CD0000}"/>
    <cellStyle name="Percent 19 2" xfId="52510" xr:uid="{00000000-0005-0000-0000-000015CD0000}"/>
    <cellStyle name="Percent 2" xfId="52511" xr:uid="{00000000-0005-0000-0000-000016CD0000}"/>
    <cellStyle name="Percent 2 2" xfId="52512" xr:uid="{00000000-0005-0000-0000-000017CD0000}"/>
    <cellStyle name="Percent 2 2 2" xfId="52513" xr:uid="{00000000-0005-0000-0000-000018CD0000}"/>
    <cellStyle name="Percent 2 3" xfId="52514" xr:uid="{00000000-0005-0000-0000-000019CD0000}"/>
    <cellStyle name="Percent 2 3 2" xfId="52515" xr:uid="{00000000-0005-0000-0000-00001ACD0000}"/>
    <cellStyle name="Percent 2 3 2 10" xfId="52516" xr:uid="{00000000-0005-0000-0000-00001BCD0000}"/>
    <cellStyle name="Percent 2 3 2 2" xfId="52517" xr:uid="{00000000-0005-0000-0000-00001CCD0000}"/>
    <cellStyle name="Percent 2 3 2 2 2" xfId="52518" xr:uid="{00000000-0005-0000-0000-00001DCD0000}"/>
    <cellStyle name="Percent 2 3 2 2 2 2" xfId="52519" xr:uid="{00000000-0005-0000-0000-00001ECD0000}"/>
    <cellStyle name="Percent 2 3 2 2 2 2 2" xfId="52520" xr:uid="{00000000-0005-0000-0000-00001FCD0000}"/>
    <cellStyle name="Percent 2 3 2 2 2 2 2 2" xfId="52521" xr:uid="{00000000-0005-0000-0000-000020CD0000}"/>
    <cellStyle name="Percent 2 3 2 2 2 2 2 3" xfId="52522" xr:uid="{00000000-0005-0000-0000-000021CD0000}"/>
    <cellStyle name="Percent 2 3 2 2 2 2 2 4" xfId="52523" xr:uid="{00000000-0005-0000-0000-000022CD0000}"/>
    <cellStyle name="Percent 2 3 2 2 2 2 2 5" xfId="52524" xr:uid="{00000000-0005-0000-0000-000023CD0000}"/>
    <cellStyle name="Percent 2 3 2 2 2 2 2 6" xfId="52525" xr:uid="{00000000-0005-0000-0000-000024CD0000}"/>
    <cellStyle name="Percent 2 3 2 2 2 2 3" xfId="52526" xr:uid="{00000000-0005-0000-0000-000025CD0000}"/>
    <cellStyle name="Percent 2 3 2 2 2 2 4" xfId="52527" xr:uid="{00000000-0005-0000-0000-000026CD0000}"/>
    <cellStyle name="Percent 2 3 2 2 2 2 5" xfId="52528" xr:uid="{00000000-0005-0000-0000-000027CD0000}"/>
    <cellStyle name="Percent 2 3 2 2 2 2 6" xfId="52529" xr:uid="{00000000-0005-0000-0000-000028CD0000}"/>
    <cellStyle name="Percent 2 3 2 2 2 2 7" xfId="52530" xr:uid="{00000000-0005-0000-0000-000029CD0000}"/>
    <cellStyle name="Percent 2 3 2 2 2 3" xfId="52531" xr:uid="{00000000-0005-0000-0000-00002ACD0000}"/>
    <cellStyle name="Percent 2 3 2 2 2 3 2" xfId="52532" xr:uid="{00000000-0005-0000-0000-00002BCD0000}"/>
    <cellStyle name="Percent 2 3 2 2 2 3 3" xfId="52533" xr:uid="{00000000-0005-0000-0000-00002CCD0000}"/>
    <cellStyle name="Percent 2 3 2 2 2 3 4" xfId="52534" xr:uid="{00000000-0005-0000-0000-00002DCD0000}"/>
    <cellStyle name="Percent 2 3 2 2 2 3 5" xfId="52535" xr:uid="{00000000-0005-0000-0000-00002ECD0000}"/>
    <cellStyle name="Percent 2 3 2 2 2 3 6" xfId="52536" xr:uid="{00000000-0005-0000-0000-00002FCD0000}"/>
    <cellStyle name="Percent 2 3 2 2 2 4" xfId="52537" xr:uid="{00000000-0005-0000-0000-000030CD0000}"/>
    <cellStyle name="Percent 2 3 2 2 2 5" xfId="52538" xr:uid="{00000000-0005-0000-0000-000031CD0000}"/>
    <cellStyle name="Percent 2 3 2 2 2 6" xfId="52539" xr:uid="{00000000-0005-0000-0000-000032CD0000}"/>
    <cellStyle name="Percent 2 3 2 2 2 7" xfId="52540" xr:uid="{00000000-0005-0000-0000-000033CD0000}"/>
    <cellStyle name="Percent 2 3 2 2 2 8" xfId="52541" xr:uid="{00000000-0005-0000-0000-000034CD0000}"/>
    <cellStyle name="Percent 2 3 2 2 3" xfId="52542" xr:uid="{00000000-0005-0000-0000-000035CD0000}"/>
    <cellStyle name="Percent 2 3 2 2 3 2" xfId="52543" xr:uid="{00000000-0005-0000-0000-000036CD0000}"/>
    <cellStyle name="Percent 2 3 2 2 3 2 2" xfId="52544" xr:uid="{00000000-0005-0000-0000-000037CD0000}"/>
    <cellStyle name="Percent 2 3 2 2 3 2 3" xfId="52545" xr:uid="{00000000-0005-0000-0000-000038CD0000}"/>
    <cellStyle name="Percent 2 3 2 2 3 2 4" xfId="52546" xr:uid="{00000000-0005-0000-0000-000039CD0000}"/>
    <cellStyle name="Percent 2 3 2 2 3 2 5" xfId="52547" xr:uid="{00000000-0005-0000-0000-00003ACD0000}"/>
    <cellStyle name="Percent 2 3 2 2 3 2 6" xfId="52548" xr:uid="{00000000-0005-0000-0000-00003BCD0000}"/>
    <cellStyle name="Percent 2 3 2 2 3 3" xfId="52549" xr:uid="{00000000-0005-0000-0000-00003CCD0000}"/>
    <cellStyle name="Percent 2 3 2 2 3 4" xfId="52550" xr:uid="{00000000-0005-0000-0000-00003DCD0000}"/>
    <cellStyle name="Percent 2 3 2 2 3 5" xfId="52551" xr:uid="{00000000-0005-0000-0000-00003ECD0000}"/>
    <cellStyle name="Percent 2 3 2 2 3 6" xfId="52552" xr:uid="{00000000-0005-0000-0000-00003FCD0000}"/>
    <cellStyle name="Percent 2 3 2 2 3 7" xfId="52553" xr:uid="{00000000-0005-0000-0000-000040CD0000}"/>
    <cellStyle name="Percent 2 3 2 2 4" xfId="52554" xr:uid="{00000000-0005-0000-0000-000041CD0000}"/>
    <cellStyle name="Percent 2 3 2 2 4 2" xfId="52555" xr:uid="{00000000-0005-0000-0000-000042CD0000}"/>
    <cellStyle name="Percent 2 3 2 2 4 3" xfId="52556" xr:uid="{00000000-0005-0000-0000-000043CD0000}"/>
    <cellStyle name="Percent 2 3 2 2 4 4" xfId="52557" xr:uid="{00000000-0005-0000-0000-000044CD0000}"/>
    <cellStyle name="Percent 2 3 2 2 4 5" xfId="52558" xr:uid="{00000000-0005-0000-0000-000045CD0000}"/>
    <cellStyle name="Percent 2 3 2 2 4 6" xfId="52559" xr:uid="{00000000-0005-0000-0000-000046CD0000}"/>
    <cellStyle name="Percent 2 3 2 2 5" xfId="52560" xr:uid="{00000000-0005-0000-0000-000047CD0000}"/>
    <cellStyle name="Percent 2 3 2 2 6" xfId="52561" xr:uid="{00000000-0005-0000-0000-000048CD0000}"/>
    <cellStyle name="Percent 2 3 2 2 7" xfId="52562" xr:uid="{00000000-0005-0000-0000-000049CD0000}"/>
    <cellStyle name="Percent 2 3 2 2 8" xfId="52563" xr:uid="{00000000-0005-0000-0000-00004ACD0000}"/>
    <cellStyle name="Percent 2 3 2 2 9" xfId="52564" xr:uid="{00000000-0005-0000-0000-00004BCD0000}"/>
    <cellStyle name="Percent 2 3 2 3" xfId="52565" xr:uid="{00000000-0005-0000-0000-00004CCD0000}"/>
    <cellStyle name="Percent 2 3 2 3 2" xfId="52566" xr:uid="{00000000-0005-0000-0000-00004DCD0000}"/>
    <cellStyle name="Percent 2 3 2 3 2 2" xfId="52567" xr:uid="{00000000-0005-0000-0000-00004ECD0000}"/>
    <cellStyle name="Percent 2 3 2 3 2 2 2" xfId="52568" xr:uid="{00000000-0005-0000-0000-00004FCD0000}"/>
    <cellStyle name="Percent 2 3 2 3 2 2 3" xfId="52569" xr:uid="{00000000-0005-0000-0000-000050CD0000}"/>
    <cellStyle name="Percent 2 3 2 3 2 2 4" xfId="52570" xr:uid="{00000000-0005-0000-0000-000051CD0000}"/>
    <cellStyle name="Percent 2 3 2 3 2 2 5" xfId="52571" xr:uid="{00000000-0005-0000-0000-000052CD0000}"/>
    <cellStyle name="Percent 2 3 2 3 2 2 6" xfId="52572" xr:uid="{00000000-0005-0000-0000-000053CD0000}"/>
    <cellStyle name="Percent 2 3 2 3 2 3" xfId="52573" xr:uid="{00000000-0005-0000-0000-000054CD0000}"/>
    <cellStyle name="Percent 2 3 2 3 2 4" xfId="52574" xr:uid="{00000000-0005-0000-0000-000055CD0000}"/>
    <cellStyle name="Percent 2 3 2 3 2 5" xfId="52575" xr:uid="{00000000-0005-0000-0000-000056CD0000}"/>
    <cellStyle name="Percent 2 3 2 3 2 6" xfId="52576" xr:uid="{00000000-0005-0000-0000-000057CD0000}"/>
    <cellStyle name="Percent 2 3 2 3 2 7" xfId="52577" xr:uid="{00000000-0005-0000-0000-000058CD0000}"/>
    <cellStyle name="Percent 2 3 2 3 3" xfId="52578" xr:uid="{00000000-0005-0000-0000-000059CD0000}"/>
    <cellStyle name="Percent 2 3 2 3 3 2" xfId="52579" xr:uid="{00000000-0005-0000-0000-00005ACD0000}"/>
    <cellStyle name="Percent 2 3 2 3 3 3" xfId="52580" xr:uid="{00000000-0005-0000-0000-00005BCD0000}"/>
    <cellStyle name="Percent 2 3 2 3 3 4" xfId="52581" xr:uid="{00000000-0005-0000-0000-00005CCD0000}"/>
    <cellStyle name="Percent 2 3 2 3 3 5" xfId="52582" xr:uid="{00000000-0005-0000-0000-00005DCD0000}"/>
    <cellStyle name="Percent 2 3 2 3 3 6" xfId="52583" xr:uid="{00000000-0005-0000-0000-00005ECD0000}"/>
    <cellStyle name="Percent 2 3 2 3 4" xfId="52584" xr:uid="{00000000-0005-0000-0000-00005FCD0000}"/>
    <cellStyle name="Percent 2 3 2 3 5" xfId="52585" xr:uid="{00000000-0005-0000-0000-000060CD0000}"/>
    <cellStyle name="Percent 2 3 2 3 6" xfId="52586" xr:uid="{00000000-0005-0000-0000-000061CD0000}"/>
    <cellStyle name="Percent 2 3 2 3 7" xfId="52587" xr:uid="{00000000-0005-0000-0000-000062CD0000}"/>
    <cellStyle name="Percent 2 3 2 3 8" xfId="52588" xr:uid="{00000000-0005-0000-0000-000063CD0000}"/>
    <cellStyle name="Percent 2 3 2 4" xfId="52589" xr:uid="{00000000-0005-0000-0000-000064CD0000}"/>
    <cellStyle name="Percent 2 3 2 4 2" xfId="52590" xr:uid="{00000000-0005-0000-0000-000065CD0000}"/>
    <cellStyle name="Percent 2 3 2 4 2 2" xfId="52591" xr:uid="{00000000-0005-0000-0000-000066CD0000}"/>
    <cellStyle name="Percent 2 3 2 4 2 3" xfId="52592" xr:uid="{00000000-0005-0000-0000-000067CD0000}"/>
    <cellStyle name="Percent 2 3 2 4 2 4" xfId="52593" xr:uid="{00000000-0005-0000-0000-000068CD0000}"/>
    <cellStyle name="Percent 2 3 2 4 2 5" xfId="52594" xr:uid="{00000000-0005-0000-0000-000069CD0000}"/>
    <cellStyle name="Percent 2 3 2 4 2 6" xfId="52595" xr:uid="{00000000-0005-0000-0000-00006ACD0000}"/>
    <cellStyle name="Percent 2 3 2 4 3" xfId="52596" xr:uid="{00000000-0005-0000-0000-00006BCD0000}"/>
    <cellStyle name="Percent 2 3 2 4 4" xfId="52597" xr:uid="{00000000-0005-0000-0000-00006CCD0000}"/>
    <cellStyle name="Percent 2 3 2 4 5" xfId="52598" xr:uid="{00000000-0005-0000-0000-00006DCD0000}"/>
    <cellStyle name="Percent 2 3 2 4 6" xfId="52599" xr:uid="{00000000-0005-0000-0000-00006ECD0000}"/>
    <cellStyle name="Percent 2 3 2 4 7" xfId="52600" xr:uid="{00000000-0005-0000-0000-00006FCD0000}"/>
    <cellStyle name="Percent 2 3 2 5" xfId="52601" xr:uid="{00000000-0005-0000-0000-000070CD0000}"/>
    <cellStyle name="Percent 2 3 2 5 2" xfId="52602" xr:uid="{00000000-0005-0000-0000-000071CD0000}"/>
    <cellStyle name="Percent 2 3 2 5 3" xfId="52603" xr:uid="{00000000-0005-0000-0000-000072CD0000}"/>
    <cellStyle name="Percent 2 3 2 5 4" xfId="52604" xr:uid="{00000000-0005-0000-0000-000073CD0000}"/>
    <cellStyle name="Percent 2 3 2 5 5" xfId="52605" xr:uid="{00000000-0005-0000-0000-000074CD0000}"/>
    <cellStyle name="Percent 2 3 2 5 6" xfId="52606" xr:uid="{00000000-0005-0000-0000-000075CD0000}"/>
    <cellStyle name="Percent 2 3 2 6" xfId="52607" xr:uid="{00000000-0005-0000-0000-000076CD0000}"/>
    <cellStyle name="Percent 2 3 2 7" xfId="52608" xr:uid="{00000000-0005-0000-0000-000077CD0000}"/>
    <cellStyle name="Percent 2 3 2 8" xfId="52609" xr:uid="{00000000-0005-0000-0000-000078CD0000}"/>
    <cellStyle name="Percent 2 3 2 9" xfId="52610" xr:uid="{00000000-0005-0000-0000-000079CD0000}"/>
    <cellStyle name="Percent 2 3 3" xfId="52611" xr:uid="{00000000-0005-0000-0000-00007ACD0000}"/>
    <cellStyle name="Percent 2 3 3 10" xfId="52612" xr:uid="{00000000-0005-0000-0000-00007BCD0000}"/>
    <cellStyle name="Percent 2 3 3 2" xfId="52613" xr:uid="{00000000-0005-0000-0000-00007CCD0000}"/>
    <cellStyle name="Percent 2 3 3 2 2" xfId="52614" xr:uid="{00000000-0005-0000-0000-00007DCD0000}"/>
    <cellStyle name="Percent 2 3 3 2 2 2" xfId="52615" xr:uid="{00000000-0005-0000-0000-00007ECD0000}"/>
    <cellStyle name="Percent 2 3 3 2 2 2 2" xfId="52616" xr:uid="{00000000-0005-0000-0000-00007FCD0000}"/>
    <cellStyle name="Percent 2 3 3 2 2 2 2 2" xfId="52617" xr:uid="{00000000-0005-0000-0000-000080CD0000}"/>
    <cellStyle name="Percent 2 3 3 2 2 2 2 3" xfId="52618" xr:uid="{00000000-0005-0000-0000-000081CD0000}"/>
    <cellStyle name="Percent 2 3 3 2 2 2 2 4" xfId="52619" xr:uid="{00000000-0005-0000-0000-000082CD0000}"/>
    <cellStyle name="Percent 2 3 3 2 2 2 2 5" xfId="52620" xr:uid="{00000000-0005-0000-0000-000083CD0000}"/>
    <cellStyle name="Percent 2 3 3 2 2 2 2 6" xfId="52621" xr:uid="{00000000-0005-0000-0000-000084CD0000}"/>
    <cellStyle name="Percent 2 3 3 2 2 2 3" xfId="52622" xr:uid="{00000000-0005-0000-0000-000085CD0000}"/>
    <cellStyle name="Percent 2 3 3 2 2 2 4" xfId="52623" xr:uid="{00000000-0005-0000-0000-000086CD0000}"/>
    <cellStyle name="Percent 2 3 3 2 2 2 5" xfId="52624" xr:uid="{00000000-0005-0000-0000-000087CD0000}"/>
    <cellStyle name="Percent 2 3 3 2 2 2 6" xfId="52625" xr:uid="{00000000-0005-0000-0000-000088CD0000}"/>
    <cellStyle name="Percent 2 3 3 2 2 2 7" xfId="52626" xr:uid="{00000000-0005-0000-0000-000089CD0000}"/>
    <cellStyle name="Percent 2 3 3 2 2 3" xfId="52627" xr:uid="{00000000-0005-0000-0000-00008ACD0000}"/>
    <cellStyle name="Percent 2 3 3 2 2 3 2" xfId="52628" xr:uid="{00000000-0005-0000-0000-00008BCD0000}"/>
    <cellStyle name="Percent 2 3 3 2 2 3 3" xfId="52629" xr:uid="{00000000-0005-0000-0000-00008CCD0000}"/>
    <cellStyle name="Percent 2 3 3 2 2 3 4" xfId="52630" xr:uid="{00000000-0005-0000-0000-00008DCD0000}"/>
    <cellStyle name="Percent 2 3 3 2 2 3 5" xfId="52631" xr:uid="{00000000-0005-0000-0000-00008ECD0000}"/>
    <cellStyle name="Percent 2 3 3 2 2 3 6" xfId="52632" xr:uid="{00000000-0005-0000-0000-00008FCD0000}"/>
    <cellStyle name="Percent 2 3 3 2 2 4" xfId="52633" xr:uid="{00000000-0005-0000-0000-000090CD0000}"/>
    <cellStyle name="Percent 2 3 3 2 2 5" xfId="52634" xr:uid="{00000000-0005-0000-0000-000091CD0000}"/>
    <cellStyle name="Percent 2 3 3 2 2 6" xfId="52635" xr:uid="{00000000-0005-0000-0000-000092CD0000}"/>
    <cellStyle name="Percent 2 3 3 2 2 7" xfId="52636" xr:uid="{00000000-0005-0000-0000-000093CD0000}"/>
    <cellStyle name="Percent 2 3 3 2 2 8" xfId="52637" xr:uid="{00000000-0005-0000-0000-000094CD0000}"/>
    <cellStyle name="Percent 2 3 3 2 3" xfId="52638" xr:uid="{00000000-0005-0000-0000-000095CD0000}"/>
    <cellStyle name="Percent 2 3 3 2 3 2" xfId="52639" xr:uid="{00000000-0005-0000-0000-000096CD0000}"/>
    <cellStyle name="Percent 2 3 3 2 3 2 2" xfId="52640" xr:uid="{00000000-0005-0000-0000-000097CD0000}"/>
    <cellStyle name="Percent 2 3 3 2 3 2 3" xfId="52641" xr:uid="{00000000-0005-0000-0000-000098CD0000}"/>
    <cellStyle name="Percent 2 3 3 2 3 2 4" xfId="52642" xr:uid="{00000000-0005-0000-0000-000099CD0000}"/>
    <cellStyle name="Percent 2 3 3 2 3 2 5" xfId="52643" xr:uid="{00000000-0005-0000-0000-00009ACD0000}"/>
    <cellStyle name="Percent 2 3 3 2 3 2 6" xfId="52644" xr:uid="{00000000-0005-0000-0000-00009BCD0000}"/>
    <cellStyle name="Percent 2 3 3 2 3 3" xfId="52645" xr:uid="{00000000-0005-0000-0000-00009CCD0000}"/>
    <cellStyle name="Percent 2 3 3 2 3 4" xfId="52646" xr:uid="{00000000-0005-0000-0000-00009DCD0000}"/>
    <cellStyle name="Percent 2 3 3 2 3 5" xfId="52647" xr:uid="{00000000-0005-0000-0000-00009ECD0000}"/>
    <cellStyle name="Percent 2 3 3 2 3 6" xfId="52648" xr:uid="{00000000-0005-0000-0000-00009FCD0000}"/>
    <cellStyle name="Percent 2 3 3 2 3 7" xfId="52649" xr:uid="{00000000-0005-0000-0000-0000A0CD0000}"/>
    <cellStyle name="Percent 2 3 3 2 4" xfId="52650" xr:uid="{00000000-0005-0000-0000-0000A1CD0000}"/>
    <cellStyle name="Percent 2 3 3 2 4 2" xfId="52651" xr:uid="{00000000-0005-0000-0000-0000A2CD0000}"/>
    <cellStyle name="Percent 2 3 3 2 4 3" xfId="52652" xr:uid="{00000000-0005-0000-0000-0000A3CD0000}"/>
    <cellStyle name="Percent 2 3 3 2 4 4" xfId="52653" xr:uid="{00000000-0005-0000-0000-0000A4CD0000}"/>
    <cellStyle name="Percent 2 3 3 2 4 5" xfId="52654" xr:uid="{00000000-0005-0000-0000-0000A5CD0000}"/>
    <cellStyle name="Percent 2 3 3 2 4 6" xfId="52655" xr:uid="{00000000-0005-0000-0000-0000A6CD0000}"/>
    <cellStyle name="Percent 2 3 3 2 5" xfId="52656" xr:uid="{00000000-0005-0000-0000-0000A7CD0000}"/>
    <cellStyle name="Percent 2 3 3 2 6" xfId="52657" xr:uid="{00000000-0005-0000-0000-0000A8CD0000}"/>
    <cellStyle name="Percent 2 3 3 2 7" xfId="52658" xr:uid="{00000000-0005-0000-0000-0000A9CD0000}"/>
    <cellStyle name="Percent 2 3 3 2 8" xfId="52659" xr:uid="{00000000-0005-0000-0000-0000AACD0000}"/>
    <cellStyle name="Percent 2 3 3 2 9" xfId="52660" xr:uid="{00000000-0005-0000-0000-0000ABCD0000}"/>
    <cellStyle name="Percent 2 3 3 3" xfId="52661" xr:uid="{00000000-0005-0000-0000-0000ACCD0000}"/>
    <cellStyle name="Percent 2 3 3 3 2" xfId="52662" xr:uid="{00000000-0005-0000-0000-0000ADCD0000}"/>
    <cellStyle name="Percent 2 3 3 3 2 2" xfId="52663" xr:uid="{00000000-0005-0000-0000-0000AECD0000}"/>
    <cellStyle name="Percent 2 3 3 3 2 2 2" xfId="52664" xr:uid="{00000000-0005-0000-0000-0000AFCD0000}"/>
    <cellStyle name="Percent 2 3 3 3 2 2 3" xfId="52665" xr:uid="{00000000-0005-0000-0000-0000B0CD0000}"/>
    <cellStyle name="Percent 2 3 3 3 2 2 4" xfId="52666" xr:uid="{00000000-0005-0000-0000-0000B1CD0000}"/>
    <cellStyle name="Percent 2 3 3 3 2 2 5" xfId="52667" xr:uid="{00000000-0005-0000-0000-0000B2CD0000}"/>
    <cellStyle name="Percent 2 3 3 3 2 2 6" xfId="52668" xr:uid="{00000000-0005-0000-0000-0000B3CD0000}"/>
    <cellStyle name="Percent 2 3 3 3 2 3" xfId="52669" xr:uid="{00000000-0005-0000-0000-0000B4CD0000}"/>
    <cellStyle name="Percent 2 3 3 3 2 4" xfId="52670" xr:uid="{00000000-0005-0000-0000-0000B5CD0000}"/>
    <cellStyle name="Percent 2 3 3 3 2 5" xfId="52671" xr:uid="{00000000-0005-0000-0000-0000B6CD0000}"/>
    <cellStyle name="Percent 2 3 3 3 2 6" xfId="52672" xr:uid="{00000000-0005-0000-0000-0000B7CD0000}"/>
    <cellStyle name="Percent 2 3 3 3 2 7" xfId="52673" xr:uid="{00000000-0005-0000-0000-0000B8CD0000}"/>
    <cellStyle name="Percent 2 3 3 3 3" xfId="52674" xr:uid="{00000000-0005-0000-0000-0000B9CD0000}"/>
    <cellStyle name="Percent 2 3 3 3 3 2" xfId="52675" xr:uid="{00000000-0005-0000-0000-0000BACD0000}"/>
    <cellStyle name="Percent 2 3 3 3 3 3" xfId="52676" xr:uid="{00000000-0005-0000-0000-0000BBCD0000}"/>
    <cellStyle name="Percent 2 3 3 3 3 4" xfId="52677" xr:uid="{00000000-0005-0000-0000-0000BCCD0000}"/>
    <cellStyle name="Percent 2 3 3 3 3 5" xfId="52678" xr:uid="{00000000-0005-0000-0000-0000BDCD0000}"/>
    <cellStyle name="Percent 2 3 3 3 3 6" xfId="52679" xr:uid="{00000000-0005-0000-0000-0000BECD0000}"/>
    <cellStyle name="Percent 2 3 3 3 4" xfId="52680" xr:uid="{00000000-0005-0000-0000-0000BFCD0000}"/>
    <cellStyle name="Percent 2 3 3 3 5" xfId="52681" xr:uid="{00000000-0005-0000-0000-0000C0CD0000}"/>
    <cellStyle name="Percent 2 3 3 3 6" xfId="52682" xr:uid="{00000000-0005-0000-0000-0000C1CD0000}"/>
    <cellStyle name="Percent 2 3 3 3 7" xfId="52683" xr:uid="{00000000-0005-0000-0000-0000C2CD0000}"/>
    <cellStyle name="Percent 2 3 3 3 8" xfId="52684" xr:uid="{00000000-0005-0000-0000-0000C3CD0000}"/>
    <cellStyle name="Percent 2 3 3 4" xfId="52685" xr:uid="{00000000-0005-0000-0000-0000C4CD0000}"/>
    <cellStyle name="Percent 2 3 3 4 2" xfId="52686" xr:uid="{00000000-0005-0000-0000-0000C5CD0000}"/>
    <cellStyle name="Percent 2 3 3 4 2 2" xfId="52687" xr:uid="{00000000-0005-0000-0000-0000C6CD0000}"/>
    <cellStyle name="Percent 2 3 3 4 2 3" xfId="52688" xr:uid="{00000000-0005-0000-0000-0000C7CD0000}"/>
    <cellStyle name="Percent 2 3 3 4 2 4" xfId="52689" xr:uid="{00000000-0005-0000-0000-0000C8CD0000}"/>
    <cellStyle name="Percent 2 3 3 4 2 5" xfId="52690" xr:uid="{00000000-0005-0000-0000-0000C9CD0000}"/>
    <cellStyle name="Percent 2 3 3 4 2 6" xfId="52691" xr:uid="{00000000-0005-0000-0000-0000CACD0000}"/>
    <cellStyle name="Percent 2 3 3 4 3" xfId="52692" xr:uid="{00000000-0005-0000-0000-0000CBCD0000}"/>
    <cellStyle name="Percent 2 3 3 4 4" xfId="52693" xr:uid="{00000000-0005-0000-0000-0000CCCD0000}"/>
    <cellStyle name="Percent 2 3 3 4 5" xfId="52694" xr:uid="{00000000-0005-0000-0000-0000CDCD0000}"/>
    <cellStyle name="Percent 2 3 3 4 6" xfId="52695" xr:uid="{00000000-0005-0000-0000-0000CECD0000}"/>
    <cellStyle name="Percent 2 3 3 4 7" xfId="52696" xr:uid="{00000000-0005-0000-0000-0000CFCD0000}"/>
    <cellStyle name="Percent 2 3 3 5" xfId="52697" xr:uid="{00000000-0005-0000-0000-0000D0CD0000}"/>
    <cellStyle name="Percent 2 3 3 5 2" xfId="52698" xr:uid="{00000000-0005-0000-0000-0000D1CD0000}"/>
    <cellStyle name="Percent 2 3 3 5 3" xfId="52699" xr:uid="{00000000-0005-0000-0000-0000D2CD0000}"/>
    <cellStyle name="Percent 2 3 3 5 4" xfId="52700" xr:uid="{00000000-0005-0000-0000-0000D3CD0000}"/>
    <cellStyle name="Percent 2 3 3 5 5" xfId="52701" xr:uid="{00000000-0005-0000-0000-0000D4CD0000}"/>
    <cellStyle name="Percent 2 3 3 5 6" xfId="52702" xr:uid="{00000000-0005-0000-0000-0000D5CD0000}"/>
    <cellStyle name="Percent 2 3 3 6" xfId="52703" xr:uid="{00000000-0005-0000-0000-0000D6CD0000}"/>
    <cellStyle name="Percent 2 3 3 7" xfId="52704" xr:uid="{00000000-0005-0000-0000-0000D7CD0000}"/>
    <cellStyle name="Percent 2 3 3 8" xfId="52705" xr:uid="{00000000-0005-0000-0000-0000D8CD0000}"/>
    <cellStyle name="Percent 2 3 3 9" xfId="52706" xr:uid="{00000000-0005-0000-0000-0000D9CD0000}"/>
    <cellStyle name="Percent 2 3 4" xfId="52707" xr:uid="{00000000-0005-0000-0000-0000DACD0000}"/>
    <cellStyle name="Percent 2 3 4 2" xfId="52708" xr:uid="{00000000-0005-0000-0000-0000DBCD0000}"/>
    <cellStyle name="Percent 2 3 4 2 2" xfId="52709" xr:uid="{00000000-0005-0000-0000-0000DCCD0000}"/>
    <cellStyle name="Percent 2 3 4 2 2 2" xfId="52710" xr:uid="{00000000-0005-0000-0000-0000DDCD0000}"/>
    <cellStyle name="Percent 2 3 4 2 2 2 2" xfId="52711" xr:uid="{00000000-0005-0000-0000-0000DECD0000}"/>
    <cellStyle name="Percent 2 3 4 2 2 2 3" xfId="52712" xr:uid="{00000000-0005-0000-0000-0000DFCD0000}"/>
    <cellStyle name="Percent 2 3 4 2 2 2 4" xfId="52713" xr:uid="{00000000-0005-0000-0000-0000E0CD0000}"/>
    <cellStyle name="Percent 2 3 4 2 2 2 5" xfId="52714" xr:uid="{00000000-0005-0000-0000-0000E1CD0000}"/>
    <cellStyle name="Percent 2 3 4 2 2 2 6" xfId="52715" xr:uid="{00000000-0005-0000-0000-0000E2CD0000}"/>
    <cellStyle name="Percent 2 3 4 2 2 3" xfId="52716" xr:uid="{00000000-0005-0000-0000-0000E3CD0000}"/>
    <cellStyle name="Percent 2 3 4 2 2 4" xfId="52717" xr:uid="{00000000-0005-0000-0000-0000E4CD0000}"/>
    <cellStyle name="Percent 2 3 4 2 2 5" xfId="52718" xr:uid="{00000000-0005-0000-0000-0000E5CD0000}"/>
    <cellStyle name="Percent 2 3 4 2 2 6" xfId="52719" xr:uid="{00000000-0005-0000-0000-0000E6CD0000}"/>
    <cellStyle name="Percent 2 3 4 2 2 7" xfId="52720" xr:uid="{00000000-0005-0000-0000-0000E7CD0000}"/>
    <cellStyle name="Percent 2 3 4 2 3" xfId="52721" xr:uid="{00000000-0005-0000-0000-0000E8CD0000}"/>
    <cellStyle name="Percent 2 3 4 2 3 2" xfId="52722" xr:uid="{00000000-0005-0000-0000-0000E9CD0000}"/>
    <cellStyle name="Percent 2 3 4 2 3 3" xfId="52723" xr:uid="{00000000-0005-0000-0000-0000EACD0000}"/>
    <cellStyle name="Percent 2 3 4 2 3 4" xfId="52724" xr:uid="{00000000-0005-0000-0000-0000EBCD0000}"/>
    <cellStyle name="Percent 2 3 4 2 3 5" xfId="52725" xr:uid="{00000000-0005-0000-0000-0000ECCD0000}"/>
    <cellStyle name="Percent 2 3 4 2 3 6" xfId="52726" xr:uid="{00000000-0005-0000-0000-0000EDCD0000}"/>
    <cellStyle name="Percent 2 3 4 2 4" xfId="52727" xr:uid="{00000000-0005-0000-0000-0000EECD0000}"/>
    <cellStyle name="Percent 2 3 4 2 5" xfId="52728" xr:uid="{00000000-0005-0000-0000-0000EFCD0000}"/>
    <cellStyle name="Percent 2 3 4 2 6" xfId="52729" xr:uid="{00000000-0005-0000-0000-0000F0CD0000}"/>
    <cellStyle name="Percent 2 3 4 2 7" xfId="52730" xr:uid="{00000000-0005-0000-0000-0000F1CD0000}"/>
    <cellStyle name="Percent 2 3 4 2 8" xfId="52731" xr:uid="{00000000-0005-0000-0000-0000F2CD0000}"/>
    <cellStyle name="Percent 2 3 4 3" xfId="52732" xr:uid="{00000000-0005-0000-0000-0000F3CD0000}"/>
    <cellStyle name="Percent 2 3 4 3 2" xfId="52733" xr:uid="{00000000-0005-0000-0000-0000F4CD0000}"/>
    <cellStyle name="Percent 2 3 4 3 2 2" xfId="52734" xr:uid="{00000000-0005-0000-0000-0000F5CD0000}"/>
    <cellStyle name="Percent 2 3 4 3 2 3" xfId="52735" xr:uid="{00000000-0005-0000-0000-0000F6CD0000}"/>
    <cellStyle name="Percent 2 3 4 3 2 4" xfId="52736" xr:uid="{00000000-0005-0000-0000-0000F7CD0000}"/>
    <cellStyle name="Percent 2 3 4 3 2 5" xfId="52737" xr:uid="{00000000-0005-0000-0000-0000F8CD0000}"/>
    <cellStyle name="Percent 2 3 4 3 2 6" xfId="52738" xr:uid="{00000000-0005-0000-0000-0000F9CD0000}"/>
    <cellStyle name="Percent 2 3 4 3 3" xfId="52739" xr:uid="{00000000-0005-0000-0000-0000FACD0000}"/>
    <cellStyle name="Percent 2 3 4 3 4" xfId="52740" xr:uid="{00000000-0005-0000-0000-0000FBCD0000}"/>
    <cellStyle name="Percent 2 3 4 3 5" xfId="52741" xr:uid="{00000000-0005-0000-0000-0000FCCD0000}"/>
    <cellStyle name="Percent 2 3 4 3 6" xfId="52742" xr:uid="{00000000-0005-0000-0000-0000FDCD0000}"/>
    <cellStyle name="Percent 2 3 4 3 7" xfId="52743" xr:uid="{00000000-0005-0000-0000-0000FECD0000}"/>
    <cellStyle name="Percent 2 3 4 4" xfId="52744" xr:uid="{00000000-0005-0000-0000-0000FFCD0000}"/>
    <cellStyle name="Percent 2 3 4 4 2" xfId="52745" xr:uid="{00000000-0005-0000-0000-000000CE0000}"/>
    <cellStyle name="Percent 2 3 4 4 3" xfId="52746" xr:uid="{00000000-0005-0000-0000-000001CE0000}"/>
    <cellStyle name="Percent 2 3 4 4 4" xfId="52747" xr:uid="{00000000-0005-0000-0000-000002CE0000}"/>
    <cellStyle name="Percent 2 3 4 4 5" xfId="52748" xr:uid="{00000000-0005-0000-0000-000003CE0000}"/>
    <cellStyle name="Percent 2 3 4 4 6" xfId="52749" xr:uid="{00000000-0005-0000-0000-000004CE0000}"/>
    <cellStyle name="Percent 2 3 4 5" xfId="52750" xr:uid="{00000000-0005-0000-0000-000005CE0000}"/>
    <cellStyle name="Percent 2 3 4 6" xfId="52751" xr:uid="{00000000-0005-0000-0000-000006CE0000}"/>
    <cellStyle name="Percent 2 3 4 7" xfId="52752" xr:uid="{00000000-0005-0000-0000-000007CE0000}"/>
    <cellStyle name="Percent 2 3 4 8" xfId="52753" xr:uid="{00000000-0005-0000-0000-000008CE0000}"/>
    <cellStyle name="Percent 2 3 4 9" xfId="52754" xr:uid="{00000000-0005-0000-0000-000009CE0000}"/>
    <cellStyle name="Percent 2 3 5" xfId="52755" xr:uid="{00000000-0005-0000-0000-00000ACE0000}"/>
    <cellStyle name="Percent 2 4" xfId="52756" xr:uid="{00000000-0005-0000-0000-00000BCE0000}"/>
    <cellStyle name="Percent 2 5" xfId="52757" xr:uid="{00000000-0005-0000-0000-00000CCE0000}"/>
    <cellStyle name="Percent 2 5 2" xfId="52758" xr:uid="{00000000-0005-0000-0000-00000DCE0000}"/>
    <cellStyle name="Percent 2 6" xfId="52759" xr:uid="{00000000-0005-0000-0000-00000ECE0000}"/>
    <cellStyle name="Percent 20" xfId="52760" xr:uid="{00000000-0005-0000-0000-00000FCE0000}"/>
    <cellStyle name="Percent 20 2" xfId="52761" xr:uid="{00000000-0005-0000-0000-000010CE0000}"/>
    <cellStyle name="Percent 21" xfId="52762" xr:uid="{00000000-0005-0000-0000-000011CE0000}"/>
    <cellStyle name="Percent 21 2" xfId="52763" xr:uid="{00000000-0005-0000-0000-000012CE0000}"/>
    <cellStyle name="Percent 22" xfId="52764" xr:uid="{00000000-0005-0000-0000-000013CE0000}"/>
    <cellStyle name="Percent 22 2" xfId="52765" xr:uid="{00000000-0005-0000-0000-000014CE0000}"/>
    <cellStyle name="Percent 23" xfId="52766" xr:uid="{00000000-0005-0000-0000-000015CE0000}"/>
    <cellStyle name="Percent 23 2" xfId="52767" xr:uid="{00000000-0005-0000-0000-000016CE0000}"/>
    <cellStyle name="Percent 24" xfId="52768" xr:uid="{00000000-0005-0000-0000-000017CE0000}"/>
    <cellStyle name="Percent 24 2" xfId="52769" xr:uid="{00000000-0005-0000-0000-000018CE0000}"/>
    <cellStyle name="Percent 25" xfId="52770" xr:uid="{00000000-0005-0000-0000-000019CE0000}"/>
    <cellStyle name="Percent 25 2" xfId="52771" xr:uid="{00000000-0005-0000-0000-00001ACE0000}"/>
    <cellStyle name="Percent 26" xfId="52772" xr:uid="{00000000-0005-0000-0000-00001BCE0000}"/>
    <cellStyle name="Percent 26 2" xfId="52773" xr:uid="{00000000-0005-0000-0000-00001CCE0000}"/>
    <cellStyle name="Percent 27" xfId="52774" xr:uid="{00000000-0005-0000-0000-00001DCE0000}"/>
    <cellStyle name="Percent 27 2" xfId="52775" xr:uid="{00000000-0005-0000-0000-00001ECE0000}"/>
    <cellStyle name="Percent 28" xfId="52776" xr:uid="{00000000-0005-0000-0000-00001FCE0000}"/>
    <cellStyle name="Percent 28 2" xfId="52777" xr:uid="{00000000-0005-0000-0000-000020CE0000}"/>
    <cellStyle name="Percent 29" xfId="52778" xr:uid="{00000000-0005-0000-0000-000021CE0000}"/>
    <cellStyle name="Percent 29 2" xfId="52779" xr:uid="{00000000-0005-0000-0000-000022CE0000}"/>
    <cellStyle name="Percent 3" xfId="52780" xr:uid="{00000000-0005-0000-0000-000023CE0000}"/>
    <cellStyle name="Percent 3 2" xfId="52781" xr:uid="{00000000-0005-0000-0000-000024CE0000}"/>
    <cellStyle name="Percent 3 3" xfId="52782" xr:uid="{00000000-0005-0000-0000-000025CE0000}"/>
    <cellStyle name="Percent 3 4" xfId="52783" xr:uid="{00000000-0005-0000-0000-000026CE0000}"/>
    <cellStyle name="Percent 3 5" xfId="52784" xr:uid="{00000000-0005-0000-0000-000027CE0000}"/>
    <cellStyle name="Percent 30" xfId="52785" xr:uid="{00000000-0005-0000-0000-000028CE0000}"/>
    <cellStyle name="Percent 30 2" xfId="52786" xr:uid="{00000000-0005-0000-0000-000029CE0000}"/>
    <cellStyle name="Percent 31" xfId="52787" xr:uid="{00000000-0005-0000-0000-00002ACE0000}"/>
    <cellStyle name="Percent 31 2" xfId="52788" xr:uid="{00000000-0005-0000-0000-00002BCE0000}"/>
    <cellStyle name="Percent 32" xfId="52789" xr:uid="{00000000-0005-0000-0000-00002CCE0000}"/>
    <cellStyle name="Percent 32 2" xfId="52790" xr:uid="{00000000-0005-0000-0000-00002DCE0000}"/>
    <cellStyle name="Percent 33" xfId="52791" xr:uid="{00000000-0005-0000-0000-00002ECE0000}"/>
    <cellStyle name="Percent 33 2" xfId="52792" xr:uid="{00000000-0005-0000-0000-00002FCE0000}"/>
    <cellStyle name="Percent 34" xfId="52793" xr:uid="{00000000-0005-0000-0000-000030CE0000}"/>
    <cellStyle name="Percent 34 2" xfId="52794" xr:uid="{00000000-0005-0000-0000-000031CE0000}"/>
    <cellStyle name="Percent 35" xfId="52795" xr:uid="{00000000-0005-0000-0000-000032CE0000}"/>
    <cellStyle name="Percent 35 2" xfId="52796" xr:uid="{00000000-0005-0000-0000-000033CE0000}"/>
    <cellStyle name="Percent 36" xfId="52797" xr:uid="{00000000-0005-0000-0000-000034CE0000}"/>
    <cellStyle name="Percent 36 2" xfId="52798" xr:uid="{00000000-0005-0000-0000-000035CE0000}"/>
    <cellStyle name="Percent 37" xfId="52799" xr:uid="{00000000-0005-0000-0000-000036CE0000}"/>
    <cellStyle name="Percent 37 2" xfId="52800" xr:uid="{00000000-0005-0000-0000-000037CE0000}"/>
    <cellStyle name="Percent 38" xfId="52801" xr:uid="{00000000-0005-0000-0000-000038CE0000}"/>
    <cellStyle name="Percent 38 2" xfId="52802" xr:uid="{00000000-0005-0000-0000-000039CE0000}"/>
    <cellStyle name="Percent 39" xfId="52803" xr:uid="{00000000-0005-0000-0000-00003ACE0000}"/>
    <cellStyle name="Percent 39 2" xfId="52804" xr:uid="{00000000-0005-0000-0000-00003BCE0000}"/>
    <cellStyle name="Percent 4" xfId="52805" xr:uid="{00000000-0005-0000-0000-00003CCE0000}"/>
    <cellStyle name="Percent 4 2" xfId="52806" xr:uid="{00000000-0005-0000-0000-00003DCE0000}"/>
    <cellStyle name="Percent 4 3" xfId="52807" xr:uid="{00000000-0005-0000-0000-00003ECE0000}"/>
    <cellStyle name="Percent 4 4" xfId="52808" xr:uid="{00000000-0005-0000-0000-00003FCE0000}"/>
    <cellStyle name="Percent 40" xfId="52809" xr:uid="{00000000-0005-0000-0000-000040CE0000}"/>
    <cellStyle name="Percent 40 2" xfId="52810" xr:uid="{00000000-0005-0000-0000-000041CE0000}"/>
    <cellStyle name="Percent 41" xfId="52811" xr:uid="{00000000-0005-0000-0000-000042CE0000}"/>
    <cellStyle name="Percent 41 2" xfId="52812" xr:uid="{00000000-0005-0000-0000-000043CE0000}"/>
    <cellStyle name="Percent 42" xfId="52813" xr:uid="{00000000-0005-0000-0000-000044CE0000}"/>
    <cellStyle name="Percent 42 2" xfId="52814" xr:uid="{00000000-0005-0000-0000-000045CE0000}"/>
    <cellStyle name="Percent 43" xfId="52815" xr:uid="{00000000-0005-0000-0000-000046CE0000}"/>
    <cellStyle name="Percent 43 2" xfId="52816" xr:uid="{00000000-0005-0000-0000-000047CE0000}"/>
    <cellStyle name="Percent 44" xfId="52817" xr:uid="{00000000-0005-0000-0000-000048CE0000}"/>
    <cellStyle name="Percent 44 2" xfId="52818" xr:uid="{00000000-0005-0000-0000-000049CE0000}"/>
    <cellStyle name="Percent 45" xfId="52819" xr:uid="{00000000-0005-0000-0000-00004ACE0000}"/>
    <cellStyle name="Percent 45 2" xfId="52820" xr:uid="{00000000-0005-0000-0000-00004BCE0000}"/>
    <cellStyle name="Percent 46" xfId="52821" xr:uid="{00000000-0005-0000-0000-00004CCE0000}"/>
    <cellStyle name="Percent 46 2" xfId="52822" xr:uid="{00000000-0005-0000-0000-00004DCE0000}"/>
    <cellStyle name="Percent 47" xfId="52823" xr:uid="{00000000-0005-0000-0000-00004ECE0000}"/>
    <cellStyle name="Percent 47 2" xfId="52824" xr:uid="{00000000-0005-0000-0000-00004FCE0000}"/>
    <cellStyle name="Percent 48" xfId="52825" xr:uid="{00000000-0005-0000-0000-000050CE0000}"/>
    <cellStyle name="Percent 48 2" xfId="52826" xr:uid="{00000000-0005-0000-0000-000051CE0000}"/>
    <cellStyle name="Percent 49" xfId="52827" xr:uid="{00000000-0005-0000-0000-000052CE0000}"/>
    <cellStyle name="Percent 49 2" xfId="52828" xr:uid="{00000000-0005-0000-0000-000053CE0000}"/>
    <cellStyle name="Percent 5" xfId="52829" xr:uid="{00000000-0005-0000-0000-000054CE0000}"/>
    <cellStyle name="Percent 5 2" xfId="52830" xr:uid="{00000000-0005-0000-0000-000055CE0000}"/>
    <cellStyle name="Percent 5 3" xfId="52831" xr:uid="{00000000-0005-0000-0000-000056CE0000}"/>
    <cellStyle name="Percent 50" xfId="52832" xr:uid="{00000000-0005-0000-0000-000057CE0000}"/>
    <cellStyle name="Percent 50 2" xfId="52833" xr:uid="{00000000-0005-0000-0000-000058CE0000}"/>
    <cellStyle name="Percent 51" xfId="52834" xr:uid="{00000000-0005-0000-0000-000059CE0000}"/>
    <cellStyle name="Percent 51 2" xfId="52835" xr:uid="{00000000-0005-0000-0000-00005ACE0000}"/>
    <cellStyle name="Percent 52" xfId="52836" xr:uid="{00000000-0005-0000-0000-00005BCE0000}"/>
    <cellStyle name="Percent 52 2" xfId="52837" xr:uid="{00000000-0005-0000-0000-00005CCE0000}"/>
    <cellStyle name="Percent 53" xfId="52838" xr:uid="{00000000-0005-0000-0000-00005DCE0000}"/>
    <cellStyle name="Percent 53 2" xfId="52839" xr:uid="{00000000-0005-0000-0000-00005ECE0000}"/>
    <cellStyle name="Percent 54" xfId="52840" xr:uid="{00000000-0005-0000-0000-00005FCE0000}"/>
    <cellStyle name="Percent 54 2" xfId="52841" xr:uid="{00000000-0005-0000-0000-000060CE0000}"/>
    <cellStyle name="Percent 55" xfId="52842" xr:uid="{00000000-0005-0000-0000-000061CE0000}"/>
    <cellStyle name="Percent 55 2" xfId="52843" xr:uid="{00000000-0005-0000-0000-000062CE0000}"/>
    <cellStyle name="Percent 56" xfId="52844" xr:uid="{00000000-0005-0000-0000-000063CE0000}"/>
    <cellStyle name="Percent 56 2" xfId="52845" xr:uid="{00000000-0005-0000-0000-000064CE0000}"/>
    <cellStyle name="Percent 57" xfId="52846" xr:uid="{00000000-0005-0000-0000-000065CE0000}"/>
    <cellStyle name="Percent 57 10" xfId="52847" xr:uid="{00000000-0005-0000-0000-000066CE0000}"/>
    <cellStyle name="Percent 57 10 2" xfId="52848" xr:uid="{00000000-0005-0000-0000-000067CE0000}"/>
    <cellStyle name="Percent 57 10 3" xfId="52849" xr:uid="{00000000-0005-0000-0000-000068CE0000}"/>
    <cellStyle name="Percent 57 10 4" xfId="52850" xr:uid="{00000000-0005-0000-0000-000069CE0000}"/>
    <cellStyle name="Percent 57 10 5" xfId="52851" xr:uid="{00000000-0005-0000-0000-00006ACE0000}"/>
    <cellStyle name="Percent 57 10 6" xfId="52852" xr:uid="{00000000-0005-0000-0000-00006BCE0000}"/>
    <cellStyle name="Percent 57 11" xfId="52853" xr:uid="{00000000-0005-0000-0000-00006CCE0000}"/>
    <cellStyle name="Percent 57 12" xfId="52854" xr:uid="{00000000-0005-0000-0000-00006DCE0000}"/>
    <cellStyle name="Percent 57 13" xfId="52855" xr:uid="{00000000-0005-0000-0000-00006ECE0000}"/>
    <cellStyle name="Percent 57 14" xfId="52856" xr:uid="{00000000-0005-0000-0000-00006FCE0000}"/>
    <cellStyle name="Percent 57 15" xfId="52857" xr:uid="{00000000-0005-0000-0000-000070CE0000}"/>
    <cellStyle name="Percent 57 2" xfId="52858" xr:uid="{00000000-0005-0000-0000-000071CE0000}"/>
    <cellStyle name="Percent 57 2 10" xfId="52859" xr:uid="{00000000-0005-0000-0000-000072CE0000}"/>
    <cellStyle name="Percent 57 2 11" xfId="52860" xr:uid="{00000000-0005-0000-0000-000073CE0000}"/>
    <cellStyle name="Percent 57 2 12" xfId="52861" xr:uid="{00000000-0005-0000-0000-000074CE0000}"/>
    <cellStyle name="Percent 57 2 13" xfId="52862" xr:uid="{00000000-0005-0000-0000-000075CE0000}"/>
    <cellStyle name="Percent 57 2 14" xfId="52863" xr:uid="{00000000-0005-0000-0000-000076CE0000}"/>
    <cellStyle name="Percent 57 2 2" xfId="52864" xr:uid="{00000000-0005-0000-0000-000077CE0000}"/>
    <cellStyle name="Percent 57 2 2 2" xfId="52865" xr:uid="{00000000-0005-0000-0000-000078CE0000}"/>
    <cellStyle name="Percent 57 2 2 2 2" xfId="52866" xr:uid="{00000000-0005-0000-0000-000079CE0000}"/>
    <cellStyle name="Percent 57 2 2 2 2 2" xfId="52867" xr:uid="{00000000-0005-0000-0000-00007ACE0000}"/>
    <cellStyle name="Percent 57 2 2 2 2 2 2" xfId="52868" xr:uid="{00000000-0005-0000-0000-00007BCE0000}"/>
    <cellStyle name="Percent 57 2 2 2 2 2 3" xfId="52869" xr:uid="{00000000-0005-0000-0000-00007CCE0000}"/>
    <cellStyle name="Percent 57 2 2 2 2 2 4" xfId="52870" xr:uid="{00000000-0005-0000-0000-00007DCE0000}"/>
    <cellStyle name="Percent 57 2 2 2 2 2 5" xfId="52871" xr:uid="{00000000-0005-0000-0000-00007ECE0000}"/>
    <cellStyle name="Percent 57 2 2 2 2 2 6" xfId="52872" xr:uid="{00000000-0005-0000-0000-00007FCE0000}"/>
    <cellStyle name="Percent 57 2 2 2 2 3" xfId="52873" xr:uid="{00000000-0005-0000-0000-000080CE0000}"/>
    <cellStyle name="Percent 57 2 2 2 2 4" xfId="52874" xr:uid="{00000000-0005-0000-0000-000081CE0000}"/>
    <cellStyle name="Percent 57 2 2 2 2 5" xfId="52875" xr:uid="{00000000-0005-0000-0000-000082CE0000}"/>
    <cellStyle name="Percent 57 2 2 2 2 6" xfId="52876" xr:uid="{00000000-0005-0000-0000-000083CE0000}"/>
    <cellStyle name="Percent 57 2 2 2 2 7" xfId="52877" xr:uid="{00000000-0005-0000-0000-000084CE0000}"/>
    <cellStyle name="Percent 57 2 2 2 3" xfId="52878" xr:uid="{00000000-0005-0000-0000-000085CE0000}"/>
    <cellStyle name="Percent 57 2 2 2 3 2" xfId="52879" xr:uid="{00000000-0005-0000-0000-000086CE0000}"/>
    <cellStyle name="Percent 57 2 2 2 3 3" xfId="52880" xr:uid="{00000000-0005-0000-0000-000087CE0000}"/>
    <cellStyle name="Percent 57 2 2 2 3 4" xfId="52881" xr:uid="{00000000-0005-0000-0000-000088CE0000}"/>
    <cellStyle name="Percent 57 2 2 2 3 5" xfId="52882" xr:uid="{00000000-0005-0000-0000-000089CE0000}"/>
    <cellStyle name="Percent 57 2 2 2 3 6" xfId="52883" xr:uid="{00000000-0005-0000-0000-00008ACE0000}"/>
    <cellStyle name="Percent 57 2 2 2 4" xfId="52884" xr:uid="{00000000-0005-0000-0000-00008BCE0000}"/>
    <cellStyle name="Percent 57 2 2 2 5" xfId="52885" xr:uid="{00000000-0005-0000-0000-00008CCE0000}"/>
    <cellStyle name="Percent 57 2 2 2 6" xfId="52886" xr:uid="{00000000-0005-0000-0000-00008DCE0000}"/>
    <cellStyle name="Percent 57 2 2 2 7" xfId="52887" xr:uid="{00000000-0005-0000-0000-00008ECE0000}"/>
    <cellStyle name="Percent 57 2 2 2 8" xfId="52888" xr:uid="{00000000-0005-0000-0000-00008FCE0000}"/>
    <cellStyle name="Percent 57 2 2 3" xfId="52889" xr:uid="{00000000-0005-0000-0000-000090CE0000}"/>
    <cellStyle name="Percent 57 2 2 3 2" xfId="52890" xr:uid="{00000000-0005-0000-0000-000091CE0000}"/>
    <cellStyle name="Percent 57 2 2 3 2 2" xfId="52891" xr:uid="{00000000-0005-0000-0000-000092CE0000}"/>
    <cellStyle name="Percent 57 2 2 3 2 3" xfId="52892" xr:uid="{00000000-0005-0000-0000-000093CE0000}"/>
    <cellStyle name="Percent 57 2 2 3 2 4" xfId="52893" xr:uid="{00000000-0005-0000-0000-000094CE0000}"/>
    <cellStyle name="Percent 57 2 2 3 2 5" xfId="52894" xr:uid="{00000000-0005-0000-0000-000095CE0000}"/>
    <cellStyle name="Percent 57 2 2 3 2 6" xfId="52895" xr:uid="{00000000-0005-0000-0000-000096CE0000}"/>
    <cellStyle name="Percent 57 2 2 3 3" xfId="52896" xr:uid="{00000000-0005-0000-0000-000097CE0000}"/>
    <cellStyle name="Percent 57 2 2 3 4" xfId="52897" xr:uid="{00000000-0005-0000-0000-000098CE0000}"/>
    <cellStyle name="Percent 57 2 2 3 5" xfId="52898" xr:uid="{00000000-0005-0000-0000-000099CE0000}"/>
    <cellStyle name="Percent 57 2 2 3 6" xfId="52899" xr:uid="{00000000-0005-0000-0000-00009ACE0000}"/>
    <cellStyle name="Percent 57 2 2 3 7" xfId="52900" xr:uid="{00000000-0005-0000-0000-00009BCE0000}"/>
    <cellStyle name="Percent 57 2 2 4" xfId="52901" xr:uid="{00000000-0005-0000-0000-00009CCE0000}"/>
    <cellStyle name="Percent 57 2 2 4 2" xfId="52902" xr:uid="{00000000-0005-0000-0000-00009DCE0000}"/>
    <cellStyle name="Percent 57 2 2 4 3" xfId="52903" xr:uid="{00000000-0005-0000-0000-00009ECE0000}"/>
    <cellStyle name="Percent 57 2 2 4 4" xfId="52904" xr:uid="{00000000-0005-0000-0000-00009FCE0000}"/>
    <cellStyle name="Percent 57 2 2 4 5" xfId="52905" xr:uid="{00000000-0005-0000-0000-0000A0CE0000}"/>
    <cellStyle name="Percent 57 2 2 4 6" xfId="52906" xr:uid="{00000000-0005-0000-0000-0000A1CE0000}"/>
    <cellStyle name="Percent 57 2 2 5" xfId="52907" xr:uid="{00000000-0005-0000-0000-0000A2CE0000}"/>
    <cellStyle name="Percent 57 2 2 6" xfId="52908" xr:uid="{00000000-0005-0000-0000-0000A3CE0000}"/>
    <cellStyle name="Percent 57 2 2 7" xfId="52909" xr:uid="{00000000-0005-0000-0000-0000A4CE0000}"/>
    <cellStyle name="Percent 57 2 2 8" xfId="52910" xr:uid="{00000000-0005-0000-0000-0000A5CE0000}"/>
    <cellStyle name="Percent 57 2 2 9" xfId="52911" xr:uid="{00000000-0005-0000-0000-0000A6CE0000}"/>
    <cellStyle name="Percent 57 2 3" xfId="52912" xr:uid="{00000000-0005-0000-0000-0000A7CE0000}"/>
    <cellStyle name="Percent 57 2 3 2" xfId="52913" xr:uid="{00000000-0005-0000-0000-0000A8CE0000}"/>
    <cellStyle name="Percent 57 2 3 2 2" xfId="52914" xr:uid="{00000000-0005-0000-0000-0000A9CE0000}"/>
    <cellStyle name="Percent 57 2 3 2 2 2" xfId="52915" xr:uid="{00000000-0005-0000-0000-0000AACE0000}"/>
    <cellStyle name="Percent 57 2 3 2 2 2 2" xfId="52916" xr:uid="{00000000-0005-0000-0000-0000ABCE0000}"/>
    <cellStyle name="Percent 57 2 3 2 2 2 3" xfId="52917" xr:uid="{00000000-0005-0000-0000-0000ACCE0000}"/>
    <cellStyle name="Percent 57 2 3 2 2 2 4" xfId="52918" xr:uid="{00000000-0005-0000-0000-0000ADCE0000}"/>
    <cellStyle name="Percent 57 2 3 2 2 2 5" xfId="52919" xr:uid="{00000000-0005-0000-0000-0000AECE0000}"/>
    <cellStyle name="Percent 57 2 3 2 2 2 6" xfId="52920" xr:uid="{00000000-0005-0000-0000-0000AFCE0000}"/>
    <cellStyle name="Percent 57 2 3 2 2 3" xfId="52921" xr:uid="{00000000-0005-0000-0000-0000B0CE0000}"/>
    <cellStyle name="Percent 57 2 3 2 2 4" xfId="52922" xr:uid="{00000000-0005-0000-0000-0000B1CE0000}"/>
    <cellStyle name="Percent 57 2 3 2 2 5" xfId="52923" xr:uid="{00000000-0005-0000-0000-0000B2CE0000}"/>
    <cellStyle name="Percent 57 2 3 2 2 6" xfId="52924" xr:uid="{00000000-0005-0000-0000-0000B3CE0000}"/>
    <cellStyle name="Percent 57 2 3 2 2 7" xfId="52925" xr:uid="{00000000-0005-0000-0000-0000B4CE0000}"/>
    <cellStyle name="Percent 57 2 3 2 3" xfId="52926" xr:uid="{00000000-0005-0000-0000-0000B5CE0000}"/>
    <cellStyle name="Percent 57 2 3 2 3 2" xfId="52927" xr:uid="{00000000-0005-0000-0000-0000B6CE0000}"/>
    <cellStyle name="Percent 57 2 3 2 3 3" xfId="52928" xr:uid="{00000000-0005-0000-0000-0000B7CE0000}"/>
    <cellStyle name="Percent 57 2 3 2 3 4" xfId="52929" xr:uid="{00000000-0005-0000-0000-0000B8CE0000}"/>
    <cellStyle name="Percent 57 2 3 2 3 5" xfId="52930" xr:uid="{00000000-0005-0000-0000-0000B9CE0000}"/>
    <cellStyle name="Percent 57 2 3 2 3 6" xfId="52931" xr:uid="{00000000-0005-0000-0000-0000BACE0000}"/>
    <cellStyle name="Percent 57 2 3 2 4" xfId="52932" xr:uid="{00000000-0005-0000-0000-0000BBCE0000}"/>
    <cellStyle name="Percent 57 2 3 2 5" xfId="52933" xr:uid="{00000000-0005-0000-0000-0000BCCE0000}"/>
    <cellStyle name="Percent 57 2 3 2 6" xfId="52934" xr:uid="{00000000-0005-0000-0000-0000BDCE0000}"/>
    <cellStyle name="Percent 57 2 3 2 7" xfId="52935" xr:uid="{00000000-0005-0000-0000-0000BECE0000}"/>
    <cellStyle name="Percent 57 2 3 2 8" xfId="52936" xr:uid="{00000000-0005-0000-0000-0000BFCE0000}"/>
    <cellStyle name="Percent 57 2 3 3" xfId="52937" xr:uid="{00000000-0005-0000-0000-0000C0CE0000}"/>
    <cellStyle name="Percent 57 2 3 3 2" xfId="52938" xr:uid="{00000000-0005-0000-0000-0000C1CE0000}"/>
    <cellStyle name="Percent 57 2 3 3 2 2" xfId="52939" xr:uid="{00000000-0005-0000-0000-0000C2CE0000}"/>
    <cellStyle name="Percent 57 2 3 3 2 3" xfId="52940" xr:uid="{00000000-0005-0000-0000-0000C3CE0000}"/>
    <cellStyle name="Percent 57 2 3 3 2 4" xfId="52941" xr:uid="{00000000-0005-0000-0000-0000C4CE0000}"/>
    <cellStyle name="Percent 57 2 3 3 2 5" xfId="52942" xr:uid="{00000000-0005-0000-0000-0000C5CE0000}"/>
    <cellStyle name="Percent 57 2 3 3 2 6" xfId="52943" xr:uid="{00000000-0005-0000-0000-0000C6CE0000}"/>
    <cellStyle name="Percent 57 2 3 3 3" xfId="52944" xr:uid="{00000000-0005-0000-0000-0000C7CE0000}"/>
    <cellStyle name="Percent 57 2 3 3 4" xfId="52945" xr:uid="{00000000-0005-0000-0000-0000C8CE0000}"/>
    <cellStyle name="Percent 57 2 3 3 5" xfId="52946" xr:uid="{00000000-0005-0000-0000-0000C9CE0000}"/>
    <cellStyle name="Percent 57 2 3 3 6" xfId="52947" xr:uid="{00000000-0005-0000-0000-0000CACE0000}"/>
    <cellStyle name="Percent 57 2 3 3 7" xfId="52948" xr:uid="{00000000-0005-0000-0000-0000CBCE0000}"/>
    <cellStyle name="Percent 57 2 3 4" xfId="52949" xr:uid="{00000000-0005-0000-0000-0000CCCE0000}"/>
    <cellStyle name="Percent 57 2 3 4 2" xfId="52950" xr:uid="{00000000-0005-0000-0000-0000CDCE0000}"/>
    <cellStyle name="Percent 57 2 3 4 3" xfId="52951" xr:uid="{00000000-0005-0000-0000-0000CECE0000}"/>
    <cellStyle name="Percent 57 2 3 4 4" xfId="52952" xr:uid="{00000000-0005-0000-0000-0000CFCE0000}"/>
    <cellStyle name="Percent 57 2 3 4 5" xfId="52953" xr:uid="{00000000-0005-0000-0000-0000D0CE0000}"/>
    <cellStyle name="Percent 57 2 3 4 6" xfId="52954" xr:uid="{00000000-0005-0000-0000-0000D1CE0000}"/>
    <cellStyle name="Percent 57 2 3 5" xfId="52955" xr:uid="{00000000-0005-0000-0000-0000D2CE0000}"/>
    <cellStyle name="Percent 57 2 3 6" xfId="52956" xr:uid="{00000000-0005-0000-0000-0000D3CE0000}"/>
    <cellStyle name="Percent 57 2 3 7" xfId="52957" xr:uid="{00000000-0005-0000-0000-0000D4CE0000}"/>
    <cellStyle name="Percent 57 2 3 8" xfId="52958" xr:uid="{00000000-0005-0000-0000-0000D5CE0000}"/>
    <cellStyle name="Percent 57 2 3 9" xfId="52959" xr:uid="{00000000-0005-0000-0000-0000D6CE0000}"/>
    <cellStyle name="Percent 57 2 4" xfId="52960" xr:uid="{00000000-0005-0000-0000-0000D7CE0000}"/>
    <cellStyle name="Percent 57 2 4 2" xfId="52961" xr:uid="{00000000-0005-0000-0000-0000D8CE0000}"/>
    <cellStyle name="Percent 57 2 4 2 2" xfId="52962" xr:uid="{00000000-0005-0000-0000-0000D9CE0000}"/>
    <cellStyle name="Percent 57 2 4 2 2 2" xfId="52963" xr:uid="{00000000-0005-0000-0000-0000DACE0000}"/>
    <cellStyle name="Percent 57 2 4 2 2 2 2" xfId="52964" xr:uid="{00000000-0005-0000-0000-0000DBCE0000}"/>
    <cellStyle name="Percent 57 2 4 2 2 2 3" xfId="52965" xr:uid="{00000000-0005-0000-0000-0000DCCE0000}"/>
    <cellStyle name="Percent 57 2 4 2 2 2 4" xfId="52966" xr:uid="{00000000-0005-0000-0000-0000DDCE0000}"/>
    <cellStyle name="Percent 57 2 4 2 2 2 5" xfId="52967" xr:uid="{00000000-0005-0000-0000-0000DECE0000}"/>
    <cellStyle name="Percent 57 2 4 2 2 2 6" xfId="52968" xr:uid="{00000000-0005-0000-0000-0000DFCE0000}"/>
    <cellStyle name="Percent 57 2 4 2 2 3" xfId="52969" xr:uid="{00000000-0005-0000-0000-0000E0CE0000}"/>
    <cellStyle name="Percent 57 2 4 2 2 4" xfId="52970" xr:uid="{00000000-0005-0000-0000-0000E1CE0000}"/>
    <cellStyle name="Percent 57 2 4 2 2 5" xfId="52971" xr:uid="{00000000-0005-0000-0000-0000E2CE0000}"/>
    <cellStyle name="Percent 57 2 4 2 2 6" xfId="52972" xr:uid="{00000000-0005-0000-0000-0000E3CE0000}"/>
    <cellStyle name="Percent 57 2 4 2 2 7" xfId="52973" xr:uid="{00000000-0005-0000-0000-0000E4CE0000}"/>
    <cellStyle name="Percent 57 2 4 2 3" xfId="52974" xr:uid="{00000000-0005-0000-0000-0000E5CE0000}"/>
    <cellStyle name="Percent 57 2 4 2 3 2" xfId="52975" xr:uid="{00000000-0005-0000-0000-0000E6CE0000}"/>
    <cellStyle name="Percent 57 2 4 2 3 3" xfId="52976" xr:uid="{00000000-0005-0000-0000-0000E7CE0000}"/>
    <cellStyle name="Percent 57 2 4 2 3 4" xfId="52977" xr:uid="{00000000-0005-0000-0000-0000E8CE0000}"/>
    <cellStyle name="Percent 57 2 4 2 3 5" xfId="52978" xr:uid="{00000000-0005-0000-0000-0000E9CE0000}"/>
    <cellStyle name="Percent 57 2 4 2 3 6" xfId="52979" xr:uid="{00000000-0005-0000-0000-0000EACE0000}"/>
    <cellStyle name="Percent 57 2 4 2 4" xfId="52980" xr:uid="{00000000-0005-0000-0000-0000EBCE0000}"/>
    <cellStyle name="Percent 57 2 4 2 5" xfId="52981" xr:uid="{00000000-0005-0000-0000-0000ECCE0000}"/>
    <cellStyle name="Percent 57 2 4 2 6" xfId="52982" xr:uid="{00000000-0005-0000-0000-0000EDCE0000}"/>
    <cellStyle name="Percent 57 2 4 2 7" xfId="52983" xr:uid="{00000000-0005-0000-0000-0000EECE0000}"/>
    <cellStyle name="Percent 57 2 4 2 8" xfId="52984" xr:uid="{00000000-0005-0000-0000-0000EFCE0000}"/>
    <cellStyle name="Percent 57 2 4 3" xfId="52985" xr:uid="{00000000-0005-0000-0000-0000F0CE0000}"/>
    <cellStyle name="Percent 57 2 4 3 2" xfId="52986" xr:uid="{00000000-0005-0000-0000-0000F1CE0000}"/>
    <cellStyle name="Percent 57 2 4 3 2 2" xfId="52987" xr:uid="{00000000-0005-0000-0000-0000F2CE0000}"/>
    <cellStyle name="Percent 57 2 4 3 2 3" xfId="52988" xr:uid="{00000000-0005-0000-0000-0000F3CE0000}"/>
    <cellStyle name="Percent 57 2 4 3 2 4" xfId="52989" xr:uid="{00000000-0005-0000-0000-0000F4CE0000}"/>
    <cellStyle name="Percent 57 2 4 3 2 5" xfId="52990" xr:uid="{00000000-0005-0000-0000-0000F5CE0000}"/>
    <cellStyle name="Percent 57 2 4 3 2 6" xfId="52991" xr:uid="{00000000-0005-0000-0000-0000F6CE0000}"/>
    <cellStyle name="Percent 57 2 4 3 3" xfId="52992" xr:uid="{00000000-0005-0000-0000-0000F7CE0000}"/>
    <cellStyle name="Percent 57 2 4 3 4" xfId="52993" xr:uid="{00000000-0005-0000-0000-0000F8CE0000}"/>
    <cellStyle name="Percent 57 2 4 3 5" xfId="52994" xr:uid="{00000000-0005-0000-0000-0000F9CE0000}"/>
    <cellStyle name="Percent 57 2 4 3 6" xfId="52995" xr:uid="{00000000-0005-0000-0000-0000FACE0000}"/>
    <cellStyle name="Percent 57 2 4 3 7" xfId="52996" xr:uid="{00000000-0005-0000-0000-0000FBCE0000}"/>
    <cellStyle name="Percent 57 2 4 4" xfId="52997" xr:uid="{00000000-0005-0000-0000-0000FCCE0000}"/>
    <cellStyle name="Percent 57 2 4 4 2" xfId="52998" xr:uid="{00000000-0005-0000-0000-0000FDCE0000}"/>
    <cellStyle name="Percent 57 2 4 4 3" xfId="52999" xr:uid="{00000000-0005-0000-0000-0000FECE0000}"/>
    <cellStyle name="Percent 57 2 4 4 4" xfId="53000" xr:uid="{00000000-0005-0000-0000-0000FFCE0000}"/>
    <cellStyle name="Percent 57 2 4 4 5" xfId="53001" xr:uid="{00000000-0005-0000-0000-000000CF0000}"/>
    <cellStyle name="Percent 57 2 4 4 6" xfId="53002" xr:uid="{00000000-0005-0000-0000-000001CF0000}"/>
    <cellStyle name="Percent 57 2 4 5" xfId="53003" xr:uid="{00000000-0005-0000-0000-000002CF0000}"/>
    <cellStyle name="Percent 57 2 4 6" xfId="53004" xr:uid="{00000000-0005-0000-0000-000003CF0000}"/>
    <cellStyle name="Percent 57 2 4 7" xfId="53005" xr:uid="{00000000-0005-0000-0000-000004CF0000}"/>
    <cellStyle name="Percent 57 2 4 8" xfId="53006" xr:uid="{00000000-0005-0000-0000-000005CF0000}"/>
    <cellStyle name="Percent 57 2 4 9" xfId="53007" xr:uid="{00000000-0005-0000-0000-000006CF0000}"/>
    <cellStyle name="Percent 57 2 5" xfId="53008" xr:uid="{00000000-0005-0000-0000-000007CF0000}"/>
    <cellStyle name="Percent 57 2 5 2" xfId="53009" xr:uid="{00000000-0005-0000-0000-000008CF0000}"/>
    <cellStyle name="Percent 57 2 5 2 2" xfId="53010" xr:uid="{00000000-0005-0000-0000-000009CF0000}"/>
    <cellStyle name="Percent 57 2 5 2 2 2" xfId="53011" xr:uid="{00000000-0005-0000-0000-00000ACF0000}"/>
    <cellStyle name="Percent 57 2 5 2 2 2 2" xfId="53012" xr:uid="{00000000-0005-0000-0000-00000BCF0000}"/>
    <cellStyle name="Percent 57 2 5 2 2 2 3" xfId="53013" xr:uid="{00000000-0005-0000-0000-00000CCF0000}"/>
    <cellStyle name="Percent 57 2 5 2 2 2 4" xfId="53014" xr:uid="{00000000-0005-0000-0000-00000DCF0000}"/>
    <cellStyle name="Percent 57 2 5 2 2 2 5" xfId="53015" xr:uid="{00000000-0005-0000-0000-00000ECF0000}"/>
    <cellStyle name="Percent 57 2 5 2 2 2 6" xfId="53016" xr:uid="{00000000-0005-0000-0000-00000FCF0000}"/>
    <cellStyle name="Percent 57 2 5 2 2 3" xfId="53017" xr:uid="{00000000-0005-0000-0000-000010CF0000}"/>
    <cellStyle name="Percent 57 2 5 2 2 4" xfId="53018" xr:uid="{00000000-0005-0000-0000-000011CF0000}"/>
    <cellStyle name="Percent 57 2 5 2 2 5" xfId="53019" xr:uid="{00000000-0005-0000-0000-000012CF0000}"/>
    <cellStyle name="Percent 57 2 5 2 2 6" xfId="53020" xr:uid="{00000000-0005-0000-0000-000013CF0000}"/>
    <cellStyle name="Percent 57 2 5 2 2 7" xfId="53021" xr:uid="{00000000-0005-0000-0000-000014CF0000}"/>
    <cellStyle name="Percent 57 2 5 2 3" xfId="53022" xr:uid="{00000000-0005-0000-0000-000015CF0000}"/>
    <cellStyle name="Percent 57 2 5 2 3 2" xfId="53023" xr:uid="{00000000-0005-0000-0000-000016CF0000}"/>
    <cellStyle name="Percent 57 2 5 2 3 3" xfId="53024" xr:uid="{00000000-0005-0000-0000-000017CF0000}"/>
    <cellStyle name="Percent 57 2 5 2 3 4" xfId="53025" xr:uid="{00000000-0005-0000-0000-000018CF0000}"/>
    <cellStyle name="Percent 57 2 5 2 3 5" xfId="53026" xr:uid="{00000000-0005-0000-0000-000019CF0000}"/>
    <cellStyle name="Percent 57 2 5 2 3 6" xfId="53027" xr:uid="{00000000-0005-0000-0000-00001ACF0000}"/>
    <cellStyle name="Percent 57 2 5 2 4" xfId="53028" xr:uid="{00000000-0005-0000-0000-00001BCF0000}"/>
    <cellStyle name="Percent 57 2 5 2 5" xfId="53029" xr:uid="{00000000-0005-0000-0000-00001CCF0000}"/>
    <cellStyle name="Percent 57 2 5 2 6" xfId="53030" xr:uid="{00000000-0005-0000-0000-00001DCF0000}"/>
    <cellStyle name="Percent 57 2 5 2 7" xfId="53031" xr:uid="{00000000-0005-0000-0000-00001ECF0000}"/>
    <cellStyle name="Percent 57 2 5 2 8" xfId="53032" xr:uid="{00000000-0005-0000-0000-00001FCF0000}"/>
    <cellStyle name="Percent 57 2 5 3" xfId="53033" xr:uid="{00000000-0005-0000-0000-000020CF0000}"/>
    <cellStyle name="Percent 57 2 5 3 2" xfId="53034" xr:uid="{00000000-0005-0000-0000-000021CF0000}"/>
    <cellStyle name="Percent 57 2 5 3 2 2" xfId="53035" xr:uid="{00000000-0005-0000-0000-000022CF0000}"/>
    <cellStyle name="Percent 57 2 5 3 2 3" xfId="53036" xr:uid="{00000000-0005-0000-0000-000023CF0000}"/>
    <cellStyle name="Percent 57 2 5 3 2 4" xfId="53037" xr:uid="{00000000-0005-0000-0000-000024CF0000}"/>
    <cellStyle name="Percent 57 2 5 3 2 5" xfId="53038" xr:uid="{00000000-0005-0000-0000-000025CF0000}"/>
    <cellStyle name="Percent 57 2 5 3 2 6" xfId="53039" xr:uid="{00000000-0005-0000-0000-000026CF0000}"/>
    <cellStyle name="Percent 57 2 5 3 3" xfId="53040" xr:uid="{00000000-0005-0000-0000-000027CF0000}"/>
    <cellStyle name="Percent 57 2 5 3 4" xfId="53041" xr:uid="{00000000-0005-0000-0000-000028CF0000}"/>
    <cellStyle name="Percent 57 2 5 3 5" xfId="53042" xr:uid="{00000000-0005-0000-0000-000029CF0000}"/>
    <cellStyle name="Percent 57 2 5 3 6" xfId="53043" xr:uid="{00000000-0005-0000-0000-00002ACF0000}"/>
    <cellStyle name="Percent 57 2 5 3 7" xfId="53044" xr:uid="{00000000-0005-0000-0000-00002BCF0000}"/>
    <cellStyle name="Percent 57 2 5 4" xfId="53045" xr:uid="{00000000-0005-0000-0000-00002CCF0000}"/>
    <cellStyle name="Percent 57 2 5 4 2" xfId="53046" xr:uid="{00000000-0005-0000-0000-00002DCF0000}"/>
    <cellStyle name="Percent 57 2 5 4 3" xfId="53047" xr:uid="{00000000-0005-0000-0000-00002ECF0000}"/>
    <cellStyle name="Percent 57 2 5 4 4" xfId="53048" xr:uid="{00000000-0005-0000-0000-00002FCF0000}"/>
    <cellStyle name="Percent 57 2 5 4 5" xfId="53049" xr:uid="{00000000-0005-0000-0000-000030CF0000}"/>
    <cellStyle name="Percent 57 2 5 4 6" xfId="53050" xr:uid="{00000000-0005-0000-0000-000031CF0000}"/>
    <cellStyle name="Percent 57 2 5 5" xfId="53051" xr:uid="{00000000-0005-0000-0000-000032CF0000}"/>
    <cellStyle name="Percent 57 2 5 6" xfId="53052" xr:uid="{00000000-0005-0000-0000-000033CF0000}"/>
    <cellStyle name="Percent 57 2 5 7" xfId="53053" xr:uid="{00000000-0005-0000-0000-000034CF0000}"/>
    <cellStyle name="Percent 57 2 5 8" xfId="53054" xr:uid="{00000000-0005-0000-0000-000035CF0000}"/>
    <cellStyle name="Percent 57 2 5 9" xfId="53055" xr:uid="{00000000-0005-0000-0000-000036CF0000}"/>
    <cellStyle name="Percent 57 2 6" xfId="53056" xr:uid="{00000000-0005-0000-0000-000037CF0000}"/>
    <cellStyle name="Percent 57 2 6 2" xfId="53057" xr:uid="{00000000-0005-0000-0000-000038CF0000}"/>
    <cellStyle name="Percent 57 2 6 2 2" xfId="53058" xr:uid="{00000000-0005-0000-0000-000039CF0000}"/>
    <cellStyle name="Percent 57 2 6 2 2 2" xfId="53059" xr:uid="{00000000-0005-0000-0000-00003ACF0000}"/>
    <cellStyle name="Percent 57 2 6 2 2 2 2" xfId="53060" xr:uid="{00000000-0005-0000-0000-00003BCF0000}"/>
    <cellStyle name="Percent 57 2 6 2 2 2 3" xfId="53061" xr:uid="{00000000-0005-0000-0000-00003CCF0000}"/>
    <cellStyle name="Percent 57 2 6 2 2 2 4" xfId="53062" xr:uid="{00000000-0005-0000-0000-00003DCF0000}"/>
    <cellStyle name="Percent 57 2 6 2 2 2 5" xfId="53063" xr:uid="{00000000-0005-0000-0000-00003ECF0000}"/>
    <cellStyle name="Percent 57 2 6 2 2 2 6" xfId="53064" xr:uid="{00000000-0005-0000-0000-00003FCF0000}"/>
    <cellStyle name="Percent 57 2 6 2 2 3" xfId="53065" xr:uid="{00000000-0005-0000-0000-000040CF0000}"/>
    <cellStyle name="Percent 57 2 6 2 2 4" xfId="53066" xr:uid="{00000000-0005-0000-0000-000041CF0000}"/>
    <cellStyle name="Percent 57 2 6 2 2 5" xfId="53067" xr:uid="{00000000-0005-0000-0000-000042CF0000}"/>
    <cellStyle name="Percent 57 2 6 2 2 6" xfId="53068" xr:uid="{00000000-0005-0000-0000-000043CF0000}"/>
    <cellStyle name="Percent 57 2 6 2 2 7" xfId="53069" xr:uid="{00000000-0005-0000-0000-000044CF0000}"/>
    <cellStyle name="Percent 57 2 6 2 3" xfId="53070" xr:uid="{00000000-0005-0000-0000-000045CF0000}"/>
    <cellStyle name="Percent 57 2 6 2 3 2" xfId="53071" xr:uid="{00000000-0005-0000-0000-000046CF0000}"/>
    <cellStyle name="Percent 57 2 6 2 3 3" xfId="53072" xr:uid="{00000000-0005-0000-0000-000047CF0000}"/>
    <cellStyle name="Percent 57 2 6 2 3 4" xfId="53073" xr:uid="{00000000-0005-0000-0000-000048CF0000}"/>
    <cellStyle name="Percent 57 2 6 2 3 5" xfId="53074" xr:uid="{00000000-0005-0000-0000-000049CF0000}"/>
    <cellStyle name="Percent 57 2 6 2 3 6" xfId="53075" xr:uid="{00000000-0005-0000-0000-00004ACF0000}"/>
    <cellStyle name="Percent 57 2 6 2 4" xfId="53076" xr:uid="{00000000-0005-0000-0000-00004BCF0000}"/>
    <cellStyle name="Percent 57 2 6 2 5" xfId="53077" xr:uid="{00000000-0005-0000-0000-00004CCF0000}"/>
    <cellStyle name="Percent 57 2 6 2 6" xfId="53078" xr:uid="{00000000-0005-0000-0000-00004DCF0000}"/>
    <cellStyle name="Percent 57 2 6 2 7" xfId="53079" xr:uid="{00000000-0005-0000-0000-00004ECF0000}"/>
    <cellStyle name="Percent 57 2 6 2 8" xfId="53080" xr:uid="{00000000-0005-0000-0000-00004FCF0000}"/>
    <cellStyle name="Percent 57 2 6 3" xfId="53081" xr:uid="{00000000-0005-0000-0000-000050CF0000}"/>
    <cellStyle name="Percent 57 2 6 3 2" xfId="53082" xr:uid="{00000000-0005-0000-0000-000051CF0000}"/>
    <cellStyle name="Percent 57 2 6 3 2 2" xfId="53083" xr:uid="{00000000-0005-0000-0000-000052CF0000}"/>
    <cellStyle name="Percent 57 2 6 3 2 3" xfId="53084" xr:uid="{00000000-0005-0000-0000-000053CF0000}"/>
    <cellStyle name="Percent 57 2 6 3 2 4" xfId="53085" xr:uid="{00000000-0005-0000-0000-000054CF0000}"/>
    <cellStyle name="Percent 57 2 6 3 2 5" xfId="53086" xr:uid="{00000000-0005-0000-0000-000055CF0000}"/>
    <cellStyle name="Percent 57 2 6 3 2 6" xfId="53087" xr:uid="{00000000-0005-0000-0000-000056CF0000}"/>
    <cellStyle name="Percent 57 2 6 3 3" xfId="53088" xr:uid="{00000000-0005-0000-0000-000057CF0000}"/>
    <cellStyle name="Percent 57 2 6 3 4" xfId="53089" xr:uid="{00000000-0005-0000-0000-000058CF0000}"/>
    <cellStyle name="Percent 57 2 6 3 5" xfId="53090" xr:uid="{00000000-0005-0000-0000-000059CF0000}"/>
    <cellStyle name="Percent 57 2 6 3 6" xfId="53091" xr:uid="{00000000-0005-0000-0000-00005ACF0000}"/>
    <cellStyle name="Percent 57 2 6 3 7" xfId="53092" xr:uid="{00000000-0005-0000-0000-00005BCF0000}"/>
    <cellStyle name="Percent 57 2 6 4" xfId="53093" xr:uid="{00000000-0005-0000-0000-00005CCF0000}"/>
    <cellStyle name="Percent 57 2 6 4 2" xfId="53094" xr:uid="{00000000-0005-0000-0000-00005DCF0000}"/>
    <cellStyle name="Percent 57 2 6 4 3" xfId="53095" xr:uid="{00000000-0005-0000-0000-00005ECF0000}"/>
    <cellStyle name="Percent 57 2 6 4 4" xfId="53096" xr:uid="{00000000-0005-0000-0000-00005FCF0000}"/>
    <cellStyle name="Percent 57 2 6 4 5" xfId="53097" xr:uid="{00000000-0005-0000-0000-000060CF0000}"/>
    <cellStyle name="Percent 57 2 6 4 6" xfId="53098" xr:uid="{00000000-0005-0000-0000-000061CF0000}"/>
    <cellStyle name="Percent 57 2 6 5" xfId="53099" xr:uid="{00000000-0005-0000-0000-000062CF0000}"/>
    <cellStyle name="Percent 57 2 6 6" xfId="53100" xr:uid="{00000000-0005-0000-0000-000063CF0000}"/>
    <cellStyle name="Percent 57 2 6 7" xfId="53101" xr:uid="{00000000-0005-0000-0000-000064CF0000}"/>
    <cellStyle name="Percent 57 2 6 8" xfId="53102" xr:uid="{00000000-0005-0000-0000-000065CF0000}"/>
    <cellStyle name="Percent 57 2 6 9" xfId="53103" xr:uid="{00000000-0005-0000-0000-000066CF0000}"/>
    <cellStyle name="Percent 57 2 7" xfId="53104" xr:uid="{00000000-0005-0000-0000-000067CF0000}"/>
    <cellStyle name="Percent 57 2 7 2" xfId="53105" xr:uid="{00000000-0005-0000-0000-000068CF0000}"/>
    <cellStyle name="Percent 57 2 7 2 2" xfId="53106" xr:uid="{00000000-0005-0000-0000-000069CF0000}"/>
    <cellStyle name="Percent 57 2 7 2 2 2" xfId="53107" xr:uid="{00000000-0005-0000-0000-00006ACF0000}"/>
    <cellStyle name="Percent 57 2 7 2 2 3" xfId="53108" xr:uid="{00000000-0005-0000-0000-00006BCF0000}"/>
    <cellStyle name="Percent 57 2 7 2 2 4" xfId="53109" xr:uid="{00000000-0005-0000-0000-00006CCF0000}"/>
    <cellStyle name="Percent 57 2 7 2 2 5" xfId="53110" xr:uid="{00000000-0005-0000-0000-00006DCF0000}"/>
    <cellStyle name="Percent 57 2 7 2 2 6" xfId="53111" xr:uid="{00000000-0005-0000-0000-00006ECF0000}"/>
    <cellStyle name="Percent 57 2 7 2 3" xfId="53112" xr:uid="{00000000-0005-0000-0000-00006FCF0000}"/>
    <cellStyle name="Percent 57 2 7 2 4" xfId="53113" xr:uid="{00000000-0005-0000-0000-000070CF0000}"/>
    <cellStyle name="Percent 57 2 7 2 5" xfId="53114" xr:uid="{00000000-0005-0000-0000-000071CF0000}"/>
    <cellStyle name="Percent 57 2 7 2 6" xfId="53115" xr:uid="{00000000-0005-0000-0000-000072CF0000}"/>
    <cellStyle name="Percent 57 2 7 2 7" xfId="53116" xr:uid="{00000000-0005-0000-0000-000073CF0000}"/>
    <cellStyle name="Percent 57 2 7 3" xfId="53117" xr:uid="{00000000-0005-0000-0000-000074CF0000}"/>
    <cellStyle name="Percent 57 2 7 3 2" xfId="53118" xr:uid="{00000000-0005-0000-0000-000075CF0000}"/>
    <cellStyle name="Percent 57 2 7 3 3" xfId="53119" xr:uid="{00000000-0005-0000-0000-000076CF0000}"/>
    <cellStyle name="Percent 57 2 7 3 4" xfId="53120" xr:uid="{00000000-0005-0000-0000-000077CF0000}"/>
    <cellStyle name="Percent 57 2 7 3 5" xfId="53121" xr:uid="{00000000-0005-0000-0000-000078CF0000}"/>
    <cellStyle name="Percent 57 2 7 3 6" xfId="53122" xr:uid="{00000000-0005-0000-0000-000079CF0000}"/>
    <cellStyle name="Percent 57 2 7 4" xfId="53123" xr:uid="{00000000-0005-0000-0000-00007ACF0000}"/>
    <cellStyle name="Percent 57 2 7 5" xfId="53124" xr:uid="{00000000-0005-0000-0000-00007BCF0000}"/>
    <cellStyle name="Percent 57 2 7 6" xfId="53125" xr:uid="{00000000-0005-0000-0000-00007CCF0000}"/>
    <cellStyle name="Percent 57 2 7 7" xfId="53126" xr:uid="{00000000-0005-0000-0000-00007DCF0000}"/>
    <cellStyle name="Percent 57 2 7 8" xfId="53127" xr:uid="{00000000-0005-0000-0000-00007ECF0000}"/>
    <cellStyle name="Percent 57 2 8" xfId="53128" xr:uid="{00000000-0005-0000-0000-00007FCF0000}"/>
    <cellStyle name="Percent 57 2 8 2" xfId="53129" xr:uid="{00000000-0005-0000-0000-000080CF0000}"/>
    <cellStyle name="Percent 57 2 8 2 2" xfId="53130" xr:uid="{00000000-0005-0000-0000-000081CF0000}"/>
    <cellStyle name="Percent 57 2 8 2 3" xfId="53131" xr:uid="{00000000-0005-0000-0000-000082CF0000}"/>
    <cellStyle name="Percent 57 2 8 2 4" xfId="53132" xr:uid="{00000000-0005-0000-0000-000083CF0000}"/>
    <cellStyle name="Percent 57 2 8 2 5" xfId="53133" xr:uid="{00000000-0005-0000-0000-000084CF0000}"/>
    <cellStyle name="Percent 57 2 8 2 6" xfId="53134" xr:uid="{00000000-0005-0000-0000-000085CF0000}"/>
    <cellStyle name="Percent 57 2 8 3" xfId="53135" xr:uid="{00000000-0005-0000-0000-000086CF0000}"/>
    <cellStyle name="Percent 57 2 8 4" xfId="53136" xr:uid="{00000000-0005-0000-0000-000087CF0000}"/>
    <cellStyle name="Percent 57 2 8 5" xfId="53137" xr:uid="{00000000-0005-0000-0000-000088CF0000}"/>
    <cellStyle name="Percent 57 2 8 6" xfId="53138" xr:uid="{00000000-0005-0000-0000-000089CF0000}"/>
    <cellStyle name="Percent 57 2 8 7" xfId="53139" xr:uid="{00000000-0005-0000-0000-00008ACF0000}"/>
    <cellStyle name="Percent 57 2 9" xfId="53140" xr:uid="{00000000-0005-0000-0000-00008BCF0000}"/>
    <cellStyle name="Percent 57 2 9 2" xfId="53141" xr:uid="{00000000-0005-0000-0000-00008CCF0000}"/>
    <cellStyle name="Percent 57 2 9 3" xfId="53142" xr:uid="{00000000-0005-0000-0000-00008DCF0000}"/>
    <cellStyle name="Percent 57 2 9 4" xfId="53143" xr:uid="{00000000-0005-0000-0000-00008ECF0000}"/>
    <cellStyle name="Percent 57 2 9 5" xfId="53144" xr:uid="{00000000-0005-0000-0000-00008FCF0000}"/>
    <cellStyle name="Percent 57 2 9 6" xfId="53145" xr:uid="{00000000-0005-0000-0000-000090CF0000}"/>
    <cellStyle name="Percent 57 3" xfId="53146" xr:uid="{00000000-0005-0000-0000-000091CF0000}"/>
    <cellStyle name="Percent 57 3 2" xfId="53147" xr:uid="{00000000-0005-0000-0000-000092CF0000}"/>
    <cellStyle name="Percent 57 3 2 2" xfId="53148" xr:uid="{00000000-0005-0000-0000-000093CF0000}"/>
    <cellStyle name="Percent 57 3 2 2 2" xfId="53149" xr:uid="{00000000-0005-0000-0000-000094CF0000}"/>
    <cellStyle name="Percent 57 3 2 2 2 2" xfId="53150" xr:uid="{00000000-0005-0000-0000-000095CF0000}"/>
    <cellStyle name="Percent 57 3 2 2 2 3" xfId="53151" xr:uid="{00000000-0005-0000-0000-000096CF0000}"/>
    <cellStyle name="Percent 57 3 2 2 2 4" xfId="53152" xr:uid="{00000000-0005-0000-0000-000097CF0000}"/>
    <cellStyle name="Percent 57 3 2 2 2 5" xfId="53153" xr:uid="{00000000-0005-0000-0000-000098CF0000}"/>
    <cellStyle name="Percent 57 3 2 2 2 6" xfId="53154" xr:uid="{00000000-0005-0000-0000-000099CF0000}"/>
    <cellStyle name="Percent 57 3 2 2 3" xfId="53155" xr:uid="{00000000-0005-0000-0000-00009ACF0000}"/>
    <cellStyle name="Percent 57 3 2 2 4" xfId="53156" xr:uid="{00000000-0005-0000-0000-00009BCF0000}"/>
    <cellStyle name="Percent 57 3 2 2 5" xfId="53157" xr:uid="{00000000-0005-0000-0000-00009CCF0000}"/>
    <cellStyle name="Percent 57 3 2 2 6" xfId="53158" xr:uid="{00000000-0005-0000-0000-00009DCF0000}"/>
    <cellStyle name="Percent 57 3 2 2 7" xfId="53159" xr:uid="{00000000-0005-0000-0000-00009ECF0000}"/>
    <cellStyle name="Percent 57 3 2 3" xfId="53160" xr:uid="{00000000-0005-0000-0000-00009FCF0000}"/>
    <cellStyle name="Percent 57 3 2 3 2" xfId="53161" xr:uid="{00000000-0005-0000-0000-0000A0CF0000}"/>
    <cellStyle name="Percent 57 3 2 3 3" xfId="53162" xr:uid="{00000000-0005-0000-0000-0000A1CF0000}"/>
    <cellStyle name="Percent 57 3 2 3 4" xfId="53163" xr:uid="{00000000-0005-0000-0000-0000A2CF0000}"/>
    <cellStyle name="Percent 57 3 2 3 5" xfId="53164" xr:uid="{00000000-0005-0000-0000-0000A3CF0000}"/>
    <cellStyle name="Percent 57 3 2 3 6" xfId="53165" xr:uid="{00000000-0005-0000-0000-0000A4CF0000}"/>
    <cellStyle name="Percent 57 3 2 4" xfId="53166" xr:uid="{00000000-0005-0000-0000-0000A5CF0000}"/>
    <cellStyle name="Percent 57 3 2 5" xfId="53167" xr:uid="{00000000-0005-0000-0000-0000A6CF0000}"/>
    <cellStyle name="Percent 57 3 2 6" xfId="53168" xr:uid="{00000000-0005-0000-0000-0000A7CF0000}"/>
    <cellStyle name="Percent 57 3 2 7" xfId="53169" xr:uid="{00000000-0005-0000-0000-0000A8CF0000}"/>
    <cellStyle name="Percent 57 3 2 8" xfId="53170" xr:uid="{00000000-0005-0000-0000-0000A9CF0000}"/>
    <cellStyle name="Percent 57 3 3" xfId="53171" xr:uid="{00000000-0005-0000-0000-0000AACF0000}"/>
    <cellStyle name="Percent 57 3 3 2" xfId="53172" xr:uid="{00000000-0005-0000-0000-0000ABCF0000}"/>
    <cellStyle name="Percent 57 3 3 2 2" xfId="53173" xr:uid="{00000000-0005-0000-0000-0000ACCF0000}"/>
    <cellStyle name="Percent 57 3 3 2 3" xfId="53174" xr:uid="{00000000-0005-0000-0000-0000ADCF0000}"/>
    <cellStyle name="Percent 57 3 3 2 4" xfId="53175" xr:uid="{00000000-0005-0000-0000-0000AECF0000}"/>
    <cellStyle name="Percent 57 3 3 2 5" xfId="53176" xr:uid="{00000000-0005-0000-0000-0000AFCF0000}"/>
    <cellStyle name="Percent 57 3 3 2 6" xfId="53177" xr:uid="{00000000-0005-0000-0000-0000B0CF0000}"/>
    <cellStyle name="Percent 57 3 3 3" xfId="53178" xr:uid="{00000000-0005-0000-0000-0000B1CF0000}"/>
    <cellStyle name="Percent 57 3 3 4" xfId="53179" xr:uid="{00000000-0005-0000-0000-0000B2CF0000}"/>
    <cellStyle name="Percent 57 3 3 5" xfId="53180" xr:uid="{00000000-0005-0000-0000-0000B3CF0000}"/>
    <cellStyle name="Percent 57 3 3 6" xfId="53181" xr:uid="{00000000-0005-0000-0000-0000B4CF0000}"/>
    <cellStyle name="Percent 57 3 3 7" xfId="53182" xr:uid="{00000000-0005-0000-0000-0000B5CF0000}"/>
    <cellStyle name="Percent 57 3 4" xfId="53183" xr:uid="{00000000-0005-0000-0000-0000B6CF0000}"/>
    <cellStyle name="Percent 57 3 4 2" xfId="53184" xr:uid="{00000000-0005-0000-0000-0000B7CF0000}"/>
    <cellStyle name="Percent 57 3 4 3" xfId="53185" xr:uid="{00000000-0005-0000-0000-0000B8CF0000}"/>
    <cellStyle name="Percent 57 3 4 4" xfId="53186" xr:uid="{00000000-0005-0000-0000-0000B9CF0000}"/>
    <cellStyle name="Percent 57 3 4 5" xfId="53187" xr:uid="{00000000-0005-0000-0000-0000BACF0000}"/>
    <cellStyle name="Percent 57 3 4 6" xfId="53188" xr:uid="{00000000-0005-0000-0000-0000BBCF0000}"/>
    <cellStyle name="Percent 57 3 5" xfId="53189" xr:uid="{00000000-0005-0000-0000-0000BCCF0000}"/>
    <cellStyle name="Percent 57 3 6" xfId="53190" xr:uid="{00000000-0005-0000-0000-0000BDCF0000}"/>
    <cellStyle name="Percent 57 3 7" xfId="53191" xr:uid="{00000000-0005-0000-0000-0000BECF0000}"/>
    <cellStyle name="Percent 57 3 8" xfId="53192" xr:uid="{00000000-0005-0000-0000-0000BFCF0000}"/>
    <cellStyle name="Percent 57 3 9" xfId="53193" xr:uid="{00000000-0005-0000-0000-0000C0CF0000}"/>
    <cellStyle name="Percent 57 4" xfId="53194" xr:uid="{00000000-0005-0000-0000-0000C1CF0000}"/>
    <cellStyle name="Percent 57 4 2" xfId="53195" xr:uid="{00000000-0005-0000-0000-0000C2CF0000}"/>
    <cellStyle name="Percent 57 4 2 2" xfId="53196" xr:uid="{00000000-0005-0000-0000-0000C3CF0000}"/>
    <cellStyle name="Percent 57 4 2 2 2" xfId="53197" xr:uid="{00000000-0005-0000-0000-0000C4CF0000}"/>
    <cellStyle name="Percent 57 4 2 2 2 2" xfId="53198" xr:uid="{00000000-0005-0000-0000-0000C5CF0000}"/>
    <cellStyle name="Percent 57 4 2 2 2 3" xfId="53199" xr:uid="{00000000-0005-0000-0000-0000C6CF0000}"/>
    <cellStyle name="Percent 57 4 2 2 2 4" xfId="53200" xr:uid="{00000000-0005-0000-0000-0000C7CF0000}"/>
    <cellStyle name="Percent 57 4 2 2 2 5" xfId="53201" xr:uid="{00000000-0005-0000-0000-0000C8CF0000}"/>
    <cellStyle name="Percent 57 4 2 2 2 6" xfId="53202" xr:uid="{00000000-0005-0000-0000-0000C9CF0000}"/>
    <cellStyle name="Percent 57 4 2 2 3" xfId="53203" xr:uid="{00000000-0005-0000-0000-0000CACF0000}"/>
    <cellStyle name="Percent 57 4 2 2 4" xfId="53204" xr:uid="{00000000-0005-0000-0000-0000CBCF0000}"/>
    <cellStyle name="Percent 57 4 2 2 5" xfId="53205" xr:uid="{00000000-0005-0000-0000-0000CCCF0000}"/>
    <cellStyle name="Percent 57 4 2 2 6" xfId="53206" xr:uid="{00000000-0005-0000-0000-0000CDCF0000}"/>
    <cellStyle name="Percent 57 4 2 2 7" xfId="53207" xr:uid="{00000000-0005-0000-0000-0000CECF0000}"/>
    <cellStyle name="Percent 57 4 2 3" xfId="53208" xr:uid="{00000000-0005-0000-0000-0000CFCF0000}"/>
    <cellStyle name="Percent 57 4 2 3 2" xfId="53209" xr:uid="{00000000-0005-0000-0000-0000D0CF0000}"/>
    <cellStyle name="Percent 57 4 2 3 3" xfId="53210" xr:uid="{00000000-0005-0000-0000-0000D1CF0000}"/>
    <cellStyle name="Percent 57 4 2 3 4" xfId="53211" xr:uid="{00000000-0005-0000-0000-0000D2CF0000}"/>
    <cellStyle name="Percent 57 4 2 3 5" xfId="53212" xr:uid="{00000000-0005-0000-0000-0000D3CF0000}"/>
    <cellStyle name="Percent 57 4 2 3 6" xfId="53213" xr:uid="{00000000-0005-0000-0000-0000D4CF0000}"/>
    <cellStyle name="Percent 57 4 2 4" xfId="53214" xr:uid="{00000000-0005-0000-0000-0000D5CF0000}"/>
    <cellStyle name="Percent 57 4 2 5" xfId="53215" xr:uid="{00000000-0005-0000-0000-0000D6CF0000}"/>
    <cellStyle name="Percent 57 4 2 6" xfId="53216" xr:uid="{00000000-0005-0000-0000-0000D7CF0000}"/>
    <cellStyle name="Percent 57 4 2 7" xfId="53217" xr:uid="{00000000-0005-0000-0000-0000D8CF0000}"/>
    <cellStyle name="Percent 57 4 2 8" xfId="53218" xr:uid="{00000000-0005-0000-0000-0000D9CF0000}"/>
    <cellStyle name="Percent 57 4 3" xfId="53219" xr:uid="{00000000-0005-0000-0000-0000DACF0000}"/>
    <cellStyle name="Percent 57 4 3 2" xfId="53220" xr:uid="{00000000-0005-0000-0000-0000DBCF0000}"/>
    <cellStyle name="Percent 57 4 3 2 2" xfId="53221" xr:uid="{00000000-0005-0000-0000-0000DCCF0000}"/>
    <cellStyle name="Percent 57 4 3 2 3" xfId="53222" xr:uid="{00000000-0005-0000-0000-0000DDCF0000}"/>
    <cellStyle name="Percent 57 4 3 2 4" xfId="53223" xr:uid="{00000000-0005-0000-0000-0000DECF0000}"/>
    <cellStyle name="Percent 57 4 3 2 5" xfId="53224" xr:uid="{00000000-0005-0000-0000-0000DFCF0000}"/>
    <cellStyle name="Percent 57 4 3 2 6" xfId="53225" xr:uid="{00000000-0005-0000-0000-0000E0CF0000}"/>
    <cellStyle name="Percent 57 4 3 3" xfId="53226" xr:uid="{00000000-0005-0000-0000-0000E1CF0000}"/>
    <cellStyle name="Percent 57 4 3 4" xfId="53227" xr:uid="{00000000-0005-0000-0000-0000E2CF0000}"/>
    <cellStyle name="Percent 57 4 3 5" xfId="53228" xr:uid="{00000000-0005-0000-0000-0000E3CF0000}"/>
    <cellStyle name="Percent 57 4 3 6" xfId="53229" xr:uid="{00000000-0005-0000-0000-0000E4CF0000}"/>
    <cellStyle name="Percent 57 4 3 7" xfId="53230" xr:uid="{00000000-0005-0000-0000-0000E5CF0000}"/>
    <cellStyle name="Percent 57 4 4" xfId="53231" xr:uid="{00000000-0005-0000-0000-0000E6CF0000}"/>
    <cellStyle name="Percent 57 4 4 2" xfId="53232" xr:uid="{00000000-0005-0000-0000-0000E7CF0000}"/>
    <cellStyle name="Percent 57 4 4 3" xfId="53233" xr:uid="{00000000-0005-0000-0000-0000E8CF0000}"/>
    <cellStyle name="Percent 57 4 4 4" xfId="53234" xr:uid="{00000000-0005-0000-0000-0000E9CF0000}"/>
    <cellStyle name="Percent 57 4 4 5" xfId="53235" xr:uid="{00000000-0005-0000-0000-0000EACF0000}"/>
    <cellStyle name="Percent 57 4 4 6" xfId="53236" xr:uid="{00000000-0005-0000-0000-0000EBCF0000}"/>
    <cellStyle name="Percent 57 4 5" xfId="53237" xr:uid="{00000000-0005-0000-0000-0000ECCF0000}"/>
    <cellStyle name="Percent 57 4 6" xfId="53238" xr:uid="{00000000-0005-0000-0000-0000EDCF0000}"/>
    <cellStyle name="Percent 57 4 7" xfId="53239" xr:uid="{00000000-0005-0000-0000-0000EECF0000}"/>
    <cellStyle name="Percent 57 4 8" xfId="53240" xr:uid="{00000000-0005-0000-0000-0000EFCF0000}"/>
    <cellStyle name="Percent 57 4 9" xfId="53241" xr:uid="{00000000-0005-0000-0000-0000F0CF0000}"/>
    <cellStyle name="Percent 57 5" xfId="53242" xr:uid="{00000000-0005-0000-0000-0000F1CF0000}"/>
    <cellStyle name="Percent 57 5 2" xfId="53243" xr:uid="{00000000-0005-0000-0000-0000F2CF0000}"/>
    <cellStyle name="Percent 57 5 2 2" xfId="53244" xr:uid="{00000000-0005-0000-0000-0000F3CF0000}"/>
    <cellStyle name="Percent 57 5 2 2 2" xfId="53245" xr:uid="{00000000-0005-0000-0000-0000F4CF0000}"/>
    <cellStyle name="Percent 57 5 2 2 2 2" xfId="53246" xr:uid="{00000000-0005-0000-0000-0000F5CF0000}"/>
    <cellStyle name="Percent 57 5 2 2 2 3" xfId="53247" xr:uid="{00000000-0005-0000-0000-0000F6CF0000}"/>
    <cellStyle name="Percent 57 5 2 2 2 4" xfId="53248" xr:uid="{00000000-0005-0000-0000-0000F7CF0000}"/>
    <cellStyle name="Percent 57 5 2 2 2 5" xfId="53249" xr:uid="{00000000-0005-0000-0000-0000F8CF0000}"/>
    <cellStyle name="Percent 57 5 2 2 2 6" xfId="53250" xr:uid="{00000000-0005-0000-0000-0000F9CF0000}"/>
    <cellStyle name="Percent 57 5 2 2 3" xfId="53251" xr:uid="{00000000-0005-0000-0000-0000FACF0000}"/>
    <cellStyle name="Percent 57 5 2 2 4" xfId="53252" xr:uid="{00000000-0005-0000-0000-0000FBCF0000}"/>
    <cellStyle name="Percent 57 5 2 2 5" xfId="53253" xr:uid="{00000000-0005-0000-0000-0000FCCF0000}"/>
    <cellStyle name="Percent 57 5 2 2 6" xfId="53254" xr:uid="{00000000-0005-0000-0000-0000FDCF0000}"/>
    <cellStyle name="Percent 57 5 2 2 7" xfId="53255" xr:uid="{00000000-0005-0000-0000-0000FECF0000}"/>
    <cellStyle name="Percent 57 5 2 3" xfId="53256" xr:uid="{00000000-0005-0000-0000-0000FFCF0000}"/>
    <cellStyle name="Percent 57 5 2 3 2" xfId="53257" xr:uid="{00000000-0005-0000-0000-000000D00000}"/>
    <cellStyle name="Percent 57 5 2 3 3" xfId="53258" xr:uid="{00000000-0005-0000-0000-000001D00000}"/>
    <cellStyle name="Percent 57 5 2 3 4" xfId="53259" xr:uid="{00000000-0005-0000-0000-000002D00000}"/>
    <cellStyle name="Percent 57 5 2 3 5" xfId="53260" xr:uid="{00000000-0005-0000-0000-000003D00000}"/>
    <cellStyle name="Percent 57 5 2 3 6" xfId="53261" xr:uid="{00000000-0005-0000-0000-000004D00000}"/>
    <cellStyle name="Percent 57 5 2 4" xfId="53262" xr:uid="{00000000-0005-0000-0000-000005D00000}"/>
    <cellStyle name="Percent 57 5 2 5" xfId="53263" xr:uid="{00000000-0005-0000-0000-000006D00000}"/>
    <cellStyle name="Percent 57 5 2 6" xfId="53264" xr:uid="{00000000-0005-0000-0000-000007D00000}"/>
    <cellStyle name="Percent 57 5 2 7" xfId="53265" xr:uid="{00000000-0005-0000-0000-000008D00000}"/>
    <cellStyle name="Percent 57 5 2 8" xfId="53266" xr:uid="{00000000-0005-0000-0000-000009D00000}"/>
    <cellStyle name="Percent 57 5 3" xfId="53267" xr:uid="{00000000-0005-0000-0000-00000AD00000}"/>
    <cellStyle name="Percent 57 5 3 2" xfId="53268" xr:uid="{00000000-0005-0000-0000-00000BD00000}"/>
    <cellStyle name="Percent 57 5 3 2 2" xfId="53269" xr:uid="{00000000-0005-0000-0000-00000CD00000}"/>
    <cellStyle name="Percent 57 5 3 2 3" xfId="53270" xr:uid="{00000000-0005-0000-0000-00000DD00000}"/>
    <cellStyle name="Percent 57 5 3 2 4" xfId="53271" xr:uid="{00000000-0005-0000-0000-00000ED00000}"/>
    <cellStyle name="Percent 57 5 3 2 5" xfId="53272" xr:uid="{00000000-0005-0000-0000-00000FD00000}"/>
    <cellStyle name="Percent 57 5 3 2 6" xfId="53273" xr:uid="{00000000-0005-0000-0000-000010D00000}"/>
    <cellStyle name="Percent 57 5 3 3" xfId="53274" xr:uid="{00000000-0005-0000-0000-000011D00000}"/>
    <cellStyle name="Percent 57 5 3 4" xfId="53275" xr:uid="{00000000-0005-0000-0000-000012D00000}"/>
    <cellStyle name="Percent 57 5 3 5" xfId="53276" xr:uid="{00000000-0005-0000-0000-000013D00000}"/>
    <cellStyle name="Percent 57 5 3 6" xfId="53277" xr:uid="{00000000-0005-0000-0000-000014D00000}"/>
    <cellStyle name="Percent 57 5 3 7" xfId="53278" xr:uid="{00000000-0005-0000-0000-000015D00000}"/>
    <cellStyle name="Percent 57 5 4" xfId="53279" xr:uid="{00000000-0005-0000-0000-000016D00000}"/>
    <cellStyle name="Percent 57 5 4 2" xfId="53280" xr:uid="{00000000-0005-0000-0000-000017D00000}"/>
    <cellStyle name="Percent 57 5 4 3" xfId="53281" xr:uid="{00000000-0005-0000-0000-000018D00000}"/>
    <cellStyle name="Percent 57 5 4 4" xfId="53282" xr:uid="{00000000-0005-0000-0000-000019D00000}"/>
    <cellStyle name="Percent 57 5 4 5" xfId="53283" xr:uid="{00000000-0005-0000-0000-00001AD00000}"/>
    <cellStyle name="Percent 57 5 4 6" xfId="53284" xr:uid="{00000000-0005-0000-0000-00001BD00000}"/>
    <cellStyle name="Percent 57 5 5" xfId="53285" xr:uid="{00000000-0005-0000-0000-00001CD00000}"/>
    <cellStyle name="Percent 57 5 6" xfId="53286" xr:uid="{00000000-0005-0000-0000-00001DD00000}"/>
    <cellStyle name="Percent 57 5 7" xfId="53287" xr:uid="{00000000-0005-0000-0000-00001ED00000}"/>
    <cellStyle name="Percent 57 5 8" xfId="53288" xr:uid="{00000000-0005-0000-0000-00001FD00000}"/>
    <cellStyle name="Percent 57 5 9" xfId="53289" xr:uid="{00000000-0005-0000-0000-000020D00000}"/>
    <cellStyle name="Percent 57 6" xfId="53290" xr:uid="{00000000-0005-0000-0000-000021D00000}"/>
    <cellStyle name="Percent 57 6 2" xfId="53291" xr:uid="{00000000-0005-0000-0000-000022D00000}"/>
    <cellStyle name="Percent 57 6 2 2" xfId="53292" xr:uid="{00000000-0005-0000-0000-000023D00000}"/>
    <cellStyle name="Percent 57 6 2 2 2" xfId="53293" xr:uid="{00000000-0005-0000-0000-000024D00000}"/>
    <cellStyle name="Percent 57 6 2 2 2 2" xfId="53294" xr:uid="{00000000-0005-0000-0000-000025D00000}"/>
    <cellStyle name="Percent 57 6 2 2 2 3" xfId="53295" xr:uid="{00000000-0005-0000-0000-000026D00000}"/>
    <cellStyle name="Percent 57 6 2 2 2 4" xfId="53296" xr:uid="{00000000-0005-0000-0000-000027D00000}"/>
    <cellStyle name="Percent 57 6 2 2 2 5" xfId="53297" xr:uid="{00000000-0005-0000-0000-000028D00000}"/>
    <cellStyle name="Percent 57 6 2 2 2 6" xfId="53298" xr:uid="{00000000-0005-0000-0000-000029D00000}"/>
    <cellStyle name="Percent 57 6 2 2 3" xfId="53299" xr:uid="{00000000-0005-0000-0000-00002AD00000}"/>
    <cellStyle name="Percent 57 6 2 2 4" xfId="53300" xr:uid="{00000000-0005-0000-0000-00002BD00000}"/>
    <cellStyle name="Percent 57 6 2 2 5" xfId="53301" xr:uid="{00000000-0005-0000-0000-00002CD00000}"/>
    <cellStyle name="Percent 57 6 2 2 6" xfId="53302" xr:uid="{00000000-0005-0000-0000-00002DD00000}"/>
    <cellStyle name="Percent 57 6 2 2 7" xfId="53303" xr:uid="{00000000-0005-0000-0000-00002ED00000}"/>
    <cellStyle name="Percent 57 6 2 3" xfId="53304" xr:uid="{00000000-0005-0000-0000-00002FD00000}"/>
    <cellStyle name="Percent 57 6 2 3 2" xfId="53305" xr:uid="{00000000-0005-0000-0000-000030D00000}"/>
    <cellStyle name="Percent 57 6 2 3 3" xfId="53306" xr:uid="{00000000-0005-0000-0000-000031D00000}"/>
    <cellStyle name="Percent 57 6 2 3 4" xfId="53307" xr:uid="{00000000-0005-0000-0000-000032D00000}"/>
    <cellStyle name="Percent 57 6 2 3 5" xfId="53308" xr:uid="{00000000-0005-0000-0000-000033D00000}"/>
    <cellStyle name="Percent 57 6 2 3 6" xfId="53309" xr:uid="{00000000-0005-0000-0000-000034D00000}"/>
    <cellStyle name="Percent 57 6 2 4" xfId="53310" xr:uid="{00000000-0005-0000-0000-000035D00000}"/>
    <cellStyle name="Percent 57 6 2 5" xfId="53311" xr:uid="{00000000-0005-0000-0000-000036D00000}"/>
    <cellStyle name="Percent 57 6 2 6" xfId="53312" xr:uid="{00000000-0005-0000-0000-000037D00000}"/>
    <cellStyle name="Percent 57 6 2 7" xfId="53313" xr:uid="{00000000-0005-0000-0000-000038D00000}"/>
    <cellStyle name="Percent 57 6 2 8" xfId="53314" xr:uid="{00000000-0005-0000-0000-000039D00000}"/>
    <cellStyle name="Percent 57 6 3" xfId="53315" xr:uid="{00000000-0005-0000-0000-00003AD00000}"/>
    <cellStyle name="Percent 57 6 3 2" xfId="53316" xr:uid="{00000000-0005-0000-0000-00003BD00000}"/>
    <cellStyle name="Percent 57 6 3 2 2" xfId="53317" xr:uid="{00000000-0005-0000-0000-00003CD00000}"/>
    <cellStyle name="Percent 57 6 3 2 3" xfId="53318" xr:uid="{00000000-0005-0000-0000-00003DD00000}"/>
    <cellStyle name="Percent 57 6 3 2 4" xfId="53319" xr:uid="{00000000-0005-0000-0000-00003ED00000}"/>
    <cellStyle name="Percent 57 6 3 2 5" xfId="53320" xr:uid="{00000000-0005-0000-0000-00003FD00000}"/>
    <cellStyle name="Percent 57 6 3 2 6" xfId="53321" xr:uid="{00000000-0005-0000-0000-000040D00000}"/>
    <cellStyle name="Percent 57 6 3 3" xfId="53322" xr:uid="{00000000-0005-0000-0000-000041D00000}"/>
    <cellStyle name="Percent 57 6 3 4" xfId="53323" xr:uid="{00000000-0005-0000-0000-000042D00000}"/>
    <cellStyle name="Percent 57 6 3 5" xfId="53324" xr:uid="{00000000-0005-0000-0000-000043D00000}"/>
    <cellStyle name="Percent 57 6 3 6" xfId="53325" xr:uid="{00000000-0005-0000-0000-000044D00000}"/>
    <cellStyle name="Percent 57 6 3 7" xfId="53326" xr:uid="{00000000-0005-0000-0000-000045D00000}"/>
    <cellStyle name="Percent 57 6 4" xfId="53327" xr:uid="{00000000-0005-0000-0000-000046D00000}"/>
    <cellStyle name="Percent 57 6 4 2" xfId="53328" xr:uid="{00000000-0005-0000-0000-000047D00000}"/>
    <cellStyle name="Percent 57 6 4 3" xfId="53329" xr:uid="{00000000-0005-0000-0000-000048D00000}"/>
    <cellStyle name="Percent 57 6 4 4" xfId="53330" xr:uid="{00000000-0005-0000-0000-000049D00000}"/>
    <cellStyle name="Percent 57 6 4 5" xfId="53331" xr:uid="{00000000-0005-0000-0000-00004AD00000}"/>
    <cellStyle name="Percent 57 6 4 6" xfId="53332" xr:uid="{00000000-0005-0000-0000-00004BD00000}"/>
    <cellStyle name="Percent 57 6 5" xfId="53333" xr:uid="{00000000-0005-0000-0000-00004CD00000}"/>
    <cellStyle name="Percent 57 6 6" xfId="53334" xr:uid="{00000000-0005-0000-0000-00004DD00000}"/>
    <cellStyle name="Percent 57 6 7" xfId="53335" xr:uid="{00000000-0005-0000-0000-00004ED00000}"/>
    <cellStyle name="Percent 57 6 8" xfId="53336" xr:uid="{00000000-0005-0000-0000-00004FD00000}"/>
    <cellStyle name="Percent 57 6 9" xfId="53337" xr:uid="{00000000-0005-0000-0000-000050D00000}"/>
    <cellStyle name="Percent 57 7" xfId="53338" xr:uid="{00000000-0005-0000-0000-000051D00000}"/>
    <cellStyle name="Percent 57 7 2" xfId="53339" xr:uid="{00000000-0005-0000-0000-000052D00000}"/>
    <cellStyle name="Percent 57 7 2 2" xfId="53340" xr:uid="{00000000-0005-0000-0000-000053D00000}"/>
    <cellStyle name="Percent 57 7 2 2 2" xfId="53341" xr:uid="{00000000-0005-0000-0000-000054D00000}"/>
    <cellStyle name="Percent 57 7 2 2 2 2" xfId="53342" xr:uid="{00000000-0005-0000-0000-000055D00000}"/>
    <cellStyle name="Percent 57 7 2 2 2 3" xfId="53343" xr:uid="{00000000-0005-0000-0000-000056D00000}"/>
    <cellStyle name="Percent 57 7 2 2 2 4" xfId="53344" xr:uid="{00000000-0005-0000-0000-000057D00000}"/>
    <cellStyle name="Percent 57 7 2 2 2 5" xfId="53345" xr:uid="{00000000-0005-0000-0000-000058D00000}"/>
    <cellStyle name="Percent 57 7 2 2 2 6" xfId="53346" xr:uid="{00000000-0005-0000-0000-000059D00000}"/>
    <cellStyle name="Percent 57 7 2 2 3" xfId="53347" xr:uid="{00000000-0005-0000-0000-00005AD00000}"/>
    <cellStyle name="Percent 57 7 2 2 4" xfId="53348" xr:uid="{00000000-0005-0000-0000-00005BD00000}"/>
    <cellStyle name="Percent 57 7 2 2 5" xfId="53349" xr:uid="{00000000-0005-0000-0000-00005CD00000}"/>
    <cellStyle name="Percent 57 7 2 2 6" xfId="53350" xr:uid="{00000000-0005-0000-0000-00005DD00000}"/>
    <cellStyle name="Percent 57 7 2 2 7" xfId="53351" xr:uid="{00000000-0005-0000-0000-00005ED00000}"/>
    <cellStyle name="Percent 57 7 2 3" xfId="53352" xr:uid="{00000000-0005-0000-0000-00005FD00000}"/>
    <cellStyle name="Percent 57 7 2 3 2" xfId="53353" xr:uid="{00000000-0005-0000-0000-000060D00000}"/>
    <cellStyle name="Percent 57 7 2 3 3" xfId="53354" xr:uid="{00000000-0005-0000-0000-000061D00000}"/>
    <cellStyle name="Percent 57 7 2 3 4" xfId="53355" xr:uid="{00000000-0005-0000-0000-000062D00000}"/>
    <cellStyle name="Percent 57 7 2 3 5" xfId="53356" xr:uid="{00000000-0005-0000-0000-000063D00000}"/>
    <cellStyle name="Percent 57 7 2 3 6" xfId="53357" xr:uid="{00000000-0005-0000-0000-000064D00000}"/>
    <cellStyle name="Percent 57 7 2 4" xfId="53358" xr:uid="{00000000-0005-0000-0000-000065D00000}"/>
    <cellStyle name="Percent 57 7 2 5" xfId="53359" xr:uid="{00000000-0005-0000-0000-000066D00000}"/>
    <cellStyle name="Percent 57 7 2 6" xfId="53360" xr:uid="{00000000-0005-0000-0000-000067D00000}"/>
    <cellStyle name="Percent 57 7 2 7" xfId="53361" xr:uid="{00000000-0005-0000-0000-000068D00000}"/>
    <cellStyle name="Percent 57 7 2 8" xfId="53362" xr:uid="{00000000-0005-0000-0000-000069D00000}"/>
    <cellStyle name="Percent 57 7 3" xfId="53363" xr:uid="{00000000-0005-0000-0000-00006AD00000}"/>
    <cellStyle name="Percent 57 7 3 2" xfId="53364" xr:uid="{00000000-0005-0000-0000-00006BD00000}"/>
    <cellStyle name="Percent 57 7 3 2 2" xfId="53365" xr:uid="{00000000-0005-0000-0000-00006CD00000}"/>
    <cellStyle name="Percent 57 7 3 2 3" xfId="53366" xr:uid="{00000000-0005-0000-0000-00006DD00000}"/>
    <cellStyle name="Percent 57 7 3 2 4" xfId="53367" xr:uid="{00000000-0005-0000-0000-00006ED00000}"/>
    <cellStyle name="Percent 57 7 3 2 5" xfId="53368" xr:uid="{00000000-0005-0000-0000-00006FD00000}"/>
    <cellStyle name="Percent 57 7 3 2 6" xfId="53369" xr:uid="{00000000-0005-0000-0000-000070D00000}"/>
    <cellStyle name="Percent 57 7 3 3" xfId="53370" xr:uid="{00000000-0005-0000-0000-000071D00000}"/>
    <cellStyle name="Percent 57 7 3 4" xfId="53371" xr:uid="{00000000-0005-0000-0000-000072D00000}"/>
    <cellStyle name="Percent 57 7 3 5" xfId="53372" xr:uid="{00000000-0005-0000-0000-000073D00000}"/>
    <cellStyle name="Percent 57 7 3 6" xfId="53373" xr:uid="{00000000-0005-0000-0000-000074D00000}"/>
    <cellStyle name="Percent 57 7 3 7" xfId="53374" xr:uid="{00000000-0005-0000-0000-000075D00000}"/>
    <cellStyle name="Percent 57 7 4" xfId="53375" xr:uid="{00000000-0005-0000-0000-000076D00000}"/>
    <cellStyle name="Percent 57 7 4 2" xfId="53376" xr:uid="{00000000-0005-0000-0000-000077D00000}"/>
    <cellStyle name="Percent 57 7 4 3" xfId="53377" xr:uid="{00000000-0005-0000-0000-000078D00000}"/>
    <cellStyle name="Percent 57 7 4 4" xfId="53378" xr:uid="{00000000-0005-0000-0000-000079D00000}"/>
    <cellStyle name="Percent 57 7 4 5" xfId="53379" xr:uid="{00000000-0005-0000-0000-00007AD00000}"/>
    <cellStyle name="Percent 57 7 4 6" xfId="53380" xr:uid="{00000000-0005-0000-0000-00007BD00000}"/>
    <cellStyle name="Percent 57 7 5" xfId="53381" xr:uid="{00000000-0005-0000-0000-00007CD00000}"/>
    <cellStyle name="Percent 57 7 6" xfId="53382" xr:uid="{00000000-0005-0000-0000-00007DD00000}"/>
    <cellStyle name="Percent 57 7 7" xfId="53383" xr:uid="{00000000-0005-0000-0000-00007ED00000}"/>
    <cellStyle name="Percent 57 7 8" xfId="53384" xr:uid="{00000000-0005-0000-0000-00007FD00000}"/>
    <cellStyle name="Percent 57 7 9" xfId="53385" xr:uid="{00000000-0005-0000-0000-000080D00000}"/>
    <cellStyle name="Percent 57 8" xfId="53386" xr:uid="{00000000-0005-0000-0000-000081D00000}"/>
    <cellStyle name="Percent 57 8 2" xfId="53387" xr:uid="{00000000-0005-0000-0000-000082D00000}"/>
    <cellStyle name="Percent 57 8 2 2" xfId="53388" xr:uid="{00000000-0005-0000-0000-000083D00000}"/>
    <cellStyle name="Percent 57 8 2 2 2" xfId="53389" xr:uid="{00000000-0005-0000-0000-000084D00000}"/>
    <cellStyle name="Percent 57 8 2 2 3" xfId="53390" xr:uid="{00000000-0005-0000-0000-000085D00000}"/>
    <cellStyle name="Percent 57 8 2 2 4" xfId="53391" xr:uid="{00000000-0005-0000-0000-000086D00000}"/>
    <cellStyle name="Percent 57 8 2 2 5" xfId="53392" xr:uid="{00000000-0005-0000-0000-000087D00000}"/>
    <cellStyle name="Percent 57 8 2 2 6" xfId="53393" xr:uid="{00000000-0005-0000-0000-000088D00000}"/>
    <cellStyle name="Percent 57 8 2 3" xfId="53394" xr:uid="{00000000-0005-0000-0000-000089D00000}"/>
    <cellStyle name="Percent 57 8 2 4" xfId="53395" xr:uid="{00000000-0005-0000-0000-00008AD00000}"/>
    <cellStyle name="Percent 57 8 2 5" xfId="53396" xr:uid="{00000000-0005-0000-0000-00008BD00000}"/>
    <cellStyle name="Percent 57 8 2 6" xfId="53397" xr:uid="{00000000-0005-0000-0000-00008CD00000}"/>
    <cellStyle name="Percent 57 8 2 7" xfId="53398" xr:uid="{00000000-0005-0000-0000-00008DD00000}"/>
    <cellStyle name="Percent 57 8 3" xfId="53399" xr:uid="{00000000-0005-0000-0000-00008ED00000}"/>
    <cellStyle name="Percent 57 8 3 2" xfId="53400" xr:uid="{00000000-0005-0000-0000-00008FD00000}"/>
    <cellStyle name="Percent 57 8 3 3" xfId="53401" xr:uid="{00000000-0005-0000-0000-000090D00000}"/>
    <cellStyle name="Percent 57 8 3 4" xfId="53402" xr:uid="{00000000-0005-0000-0000-000091D00000}"/>
    <cellStyle name="Percent 57 8 3 5" xfId="53403" xr:uid="{00000000-0005-0000-0000-000092D00000}"/>
    <cellStyle name="Percent 57 8 3 6" xfId="53404" xr:uid="{00000000-0005-0000-0000-000093D00000}"/>
    <cellStyle name="Percent 57 8 4" xfId="53405" xr:uid="{00000000-0005-0000-0000-000094D00000}"/>
    <cellStyle name="Percent 57 8 5" xfId="53406" xr:uid="{00000000-0005-0000-0000-000095D00000}"/>
    <cellStyle name="Percent 57 8 6" xfId="53407" xr:uid="{00000000-0005-0000-0000-000096D00000}"/>
    <cellStyle name="Percent 57 8 7" xfId="53408" xr:uid="{00000000-0005-0000-0000-000097D00000}"/>
    <cellStyle name="Percent 57 8 8" xfId="53409" xr:uid="{00000000-0005-0000-0000-000098D00000}"/>
    <cellStyle name="Percent 57 9" xfId="53410" xr:uid="{00000000-0005-0000-0000-000099D00000}"/>
    <cellStyle name="Percent 57 9 2" xfId="53411" xr:uid="{00000000-0005-0000-0000-00009AD00000}"/>
    <cellStyle name="Percent 57 9 2 2" xfId="53412" xr:uid="{00000000-0005-0000-0000-00009BD00000}"/>
    <cellStyle name="Percent 57 9 2 3" xfId="53413" xr:uid="{00000000-0005-0000-0000-00009CD00000}"/>
    <cellStyle name="Percent 57 9 2 4" xfId="53414" xr:uid="{00000000-0005-0000-0000-00009DD00000}"/>
    <cellStyle name="Percent 57 9 2 5" xfId="53415" xr:uid="{00000000-0005-0000-0000-00009ED00000}"/>
    <cellStyle name="Percent 57 9 2 6" xfId="53416" xr:uid="{00000000-0005-0000-0000-00009FD00000}"/>
    <cellStyle name="Percent 57 9 3" xfId="53417" xr:uid="{00000000-0005-0000-0000-0000A0D00000}"/>
    <cellStyle name="Percent 57 9 4" xfId="53418" xr:uid="{00000000-0005-0000-0000-0000A1D00000}"/>
    <cellStyle name="Percent 57 9 5" xfId="53419" xr:uid="{00000000-0005-0000-0000-0000A2D00000}"/>
    <cellStyle name="Percent 57 9 6" xfId="53420" xr:uid="{00000000-0005-0000-0000-0000A3D00000}"/>
    <cellStyle name="Percent 57 9 7" xfId="53421" xr:uid="{00000000-0005-0000-0000-0000A4D00000}"/>
    <cellStyle name="Percent 58" xfId="53422" xr:uid="{00000000-0005-0000-0000-0000A5D00000}"/>
    <cellStyle name="Percent 59" xfId="53423" xr:uid="{00000000-0005-0000-0000-0000A6D00000}"/>
    <cellStyle name="Percent 6" xfId="53424" xr:uid="{00000000-0005-0000-0000-0000A7D00000}"/>
    <cellStyle name="Percent 6 2" xfId="53425" xr:uid="{00000000-0005-0000-0000-0000A8D00000}"/>
    <cellStyle name="Percent 6 3" xfId="53426" xr:uid="{00000000-0005-0000-0000-0000A9D00000}"/>
    <cellStyle name="Percent 60" xfId="53427" xr:uid="{00000000-0005-0000-0000-0000AAD00000}"/>
    <cellStyle name="Percent 61" xfId="53428" xr:uid="{00000000-0005-0000-0000-0000ABD00000}"/>
    <cellStyle name="Percent 62" xfId="53429" xr:uid="{00000000-0005-0000-0000-0000ACD00000}"/>
    <cellStyle name="Percent 63" xfId="53430" xr:uid="{00000000-0005-0000-0000-0000ADD00000}"/>
    <cellStyle name="Percent 64" xfId="53431" xr:uid="{00000000-0005-0000-0000-0000AED00000}"/>
    <cellStyle name="Percent 65" xfId="53432" xr:uid="{00000000-0005-0000-0000-0000AFD00000}"/>
    <cellStyle name="Percent 65 10" xfId="53433" xr:uid="{00000000-0005-0000-0000-0000B0D00000}"/>
    <cellStyle name="Percent 65 11" xfId="53434" xr:uid="{00000000-0005-0000-0000-0000B1D00000}"/>
    <cellStyle name="Percent 65 2" xfId="53435" xr:uid="{00000000-0005-0000-0000-0000B2D00000}"/>
    <cellStyle name="Percent 65 2 2" xfId="53436" xr:uid="{00000000-0005-0000-0000-0000B3D00000}"/>
    <cellStyle name="Percent 65 2 2 2" xfId="53437" xr:uid="{00000000-0005-0000-0000-0000B4D00000}"/>
    <cellStyle name="Percent 65 2 2 2 2" xfId="53438" xr:uid="{00000000-0005-0000-0000-0000B5D00000}"/>
    <cellStyle name="Percent 65 2 2 2 2 2" xfId="53439" xr:uid="{00000000-0005-0000-0000-0000B6D00000}"/>
    <cellStyle name="Percent 65 2 2 2 2 3" xfId="53440" xr:uid="{00000000-0005-0000-0000-0000B7D00000}"/>
    <cellStyle name="Percent 65 2 2 2 2 4" xfId="53441" xr:uid="{00000000-0005-0000-0000-0000B8D00000}"/>
    <cellStyle name="Percent 65 2 2 2 2 5" xfId="53442" xr:uid="{00000000-0005-0000-0000-0000B9D00000}"/>
    <cellStyle name="Percent 65 2 2 2 2 6" xfId="53443" xr:uid="{00000000-0005-0000-0000-0000BAD00000}"/>
    <cellStyle name="Percent 65 2 2 2 3" xfId="53444" xr:uid="{00000000-0005-0000-0000-0000BBD00000}"/>
    <cellStyle name="Percent 65 2 2 2 4" xfId="53445" xr:uid="{00000000-0005-0000-0000-0000BCD00000}"/>
    <cellStyle name="Percent 65 2 2 2 5" xfId="53446" xr:uid="{00000000-0005-0000-0000-0000BDD00000}"/>
    <cellStyle name="Percent 65 2 2 2 6" xfId="53447" xr:uid="{00000000-0005-0000-0000-0000BED00000}"/>
    <cellStyle name="Percent 65 2 2 2 7" xfId="53448" xr:uid="{00000000-0005-0000-0000-0000BFD00000}"/>
    <cellStyle name="Percent 65 2 2 3" xfId="53449" xr:uid="{00000000-0005-0000-0000-0000C0D00000}"/>
    <cellStyle name="Percent 65 2 2 3 2" xfId="53450" xr:uid="{00000000-0005-0000-0000-0000C1D00000}"/>
    <cellStyle name="Percent 65 2 2 3 3" xfId="53451" xr:uid="{00000000-0005-0000-0000-0000C2D00000}"/>
    <cellStyle name="Percent 65 2 2 3 4" xfId="53452" xr:uid="{00000000-0005-0000-0000-0000C3D00000}"/>
    <cellStyle name="Percent 65 2 2 3 5" xfId="53453" xr:uid="{00000000-0005-0000-0000-0000C4D00000}"/>
    <cellStyle name="Percent 65 2 2 3 6" xfId="53454" xr:uid="{00000000-0005-0000-0000-0000C5D00000}"/>
    <cellStyle name="Percent 65 2 2 4" xfId="53455" xr:uid="{00000000-0005-0000-0000-0000C6D00000}"/>
    <cellStyle name="Percent 65 2 2 5" xfId="53456" xr:uid="{00000000-0005-0000-0000-0000C7D00000}"/>
    <cellStyle name="Percent 65 2 2 6" xfId="53457" xr:uid="{00000000-0005-0000-0000-0000C8D00000}"/>
    <cellStyle name="Percent 65 2 2 7" xfId="53458" xr:uid="{00000000-0005-0000-0000-0000C9D00000}"/>
    <cellStyle name="Percent 65 2 2 8" xfId="53459" xr:uid="{00000000-0005-0000-0000-0000CAD00000}"/>
    <cellStyle name="Percent 65 2 3" xfId="53460" xr:uid="{00000000-0005-0000-0000-0000CBD00000}"/>
    <cellStyle name="Percent 65 2 3 2" xfId="53461" xr:uid="{00000000-0005-0000-0000-0000CCD00000}"/>
    <cellStyle name="Percent 65 2 3 2 2" xfId="53462" xr:uid="{00000000-0005-0000-0000-0000CDD00000}"/>
    <cellStyle name="Percent 65 2 3 2 3" xfId="53463" xr:uid="{00000000-0005-0000-0000-0000CED00000}"/>
    <cellStyle name="Percent 65 2 3 2 4" xfId="53464" xr:uid="{00000000-0005-0000-0000-0000CFD00000}"/>
    <cellStyle name="Percent 65 2 3 2 5" xfId="53465" xr:uid="{00000000-0005-0000-0000-0000D0D00000}"/>
    <cellStyle name="Percent 65 2 3 2 6" xfId="53466" xr:uid="{00000000-0005-0000-0000-0000D1D00000}"/>
    <cellStyle name="Percent 65 2 3 3" xfId="53467" xr:uid="{00000000-0005-0000-0000-0000D2D00000}"/>
    <cellStyle name="Percent 65 2 3 4" xfId="53468" xr:uid="{00000000-0005-0000-0000-0000D3D00000}"/>
    <cellStyle name="Percent 65 2 3 5" xfId="53469" xr:uid="{00000000-0005-0000-0000-0000D4D00000}"/>
    <cellStyle name="Percent 65 2 3 6" xfId="53470" xr:uid="{00000000-0005-0000-0000-0000D5D00000}"/>
    <cellStyle name="Percent 65 2 3 7" xfId="53471" xr:uid="{00000000-0005-0000-0000-0000D6D00000}"/>
    <cellStyle name="Percent 65 2 4" xfId="53472" xr:uid="{00000000-0005-0000-0000-0000D7D00000}"/>
    <cellStyle name="Percent 65 2 4 2" xfId="53473" xr:uid="{00000000-0005-0000-0000-0000D8D00000}"/>
    <cellStyle name="Percent 65 2 4 3" xfId="53474" xr:uid="{00000000-0005-0000-0000-0000D9D00000}"/>
    <cellStyle name="Percent 65 2 4 4" xfId="53475" xr:uid="{00000000-0005-0000-0000-0000DAD00000}"/>
    <cellStyle name="Percent 65 2 4 5" xfId="53476" xr:uid="{00000000-0005-0000-0000-0000DBD00000}"/>
    <cellStyle name="Percent 65 2 4 6" xfId="53477" xr:uid="{00000000-0005-0000-0000-0000DCD00000}"/>
    <cellStyle name="Percent 65 2 5" xfId="53478" xr:uid="{00000000-0005-0000-0000-0000DDD00000}"/>
    <cellStyle name="Percent 65 2 6" xfId="53479" xr:uid="{00000000-0005-0000-0000-0000DED00000}"/>
    <cellStyle name="Percent 65 2 7" xfId="53480" xr:uid="{00000000-0005-0000-0000-0000DFD00000}"/>
    <cellStyle name="Percent 65 2 8" xfId="53481" xr:uid="{00000000-0005-0000-0000-0000E0D00000}"/>
    <cellStyle name="Percent 65 2 9" xfId="53482" xr:uid="{00000000-0005-0000-0000-0000E1D00000}"/>
    <cellStyle name="Percent 65 3" xfId="53483" xr:uid="{00000000-0005-0000-0000-0000E2D00000}"/>
    <cellStyle name="Percent 65 3 2" xfId="53484" xr:uid="{00000000-0005-0000-0000-0000E3D00000}"/>
    <cellStyle name="Percent 65 3 2 2" xfId="53485" xr:uid="{00000000-0005-0000-0000-0000E4D00000}"/>
    <cellStyle name="Percent 65 3 2 2 2" xfId="53486" xr:uid="{00000000-0005-0000-0000-0000E5D00000}"/>
    <cellStyle name="Percent 65 3 2 2 2 2" xfId="53487" xr:uid="{00000000-0005-0000-0000-0000E6D00000}"/>
    <cellStyle name="Percent 65 3 2 2 2 3" xfId="53488" xr:uid="{00000000-0005-0000-0000-0000E7D00000}"/>
    <cellStyle name="Percent 65 3 2 2 2 4" xfId="53489" xr:uid="{00000000-0005-0000-0000-0000E8D00000}"/>
    <cellStyle name="Percent 65 3 2 2 2 5" xfId="53490" xr:uid="{00000000-0005-0000-0000-0000E9D00000}"/>
    <cellStyle name="Percent 65 3 2 2 2 6" xfId="53491" xr:uid="{00000000-0005-0000-0000-0000EAD00000}"/>
    <cellStyle name="Percent 65 3 2 2 3" xfId="53492" xr:uid="{00000000-0005-0000-0000-0000EBD00000}"/>
    <cellStyle name="Percent 65 3 2 2 4" xfId="53493" xr:uid="{00000000-0005-0000-0000-0000ECD00000}"/>
    <cellStyle name="Percent 65 3 2 2 5" xfId="53494" xr:uid="{00000000-0005-0000-0000-0000EDD00000}"/>
    <cellStyle name="Percent 65 3 2 2 6" xfId="53495" xr:uid="{00000000-0005-0000-0000-0000EED00000}"/>
    <cellStyle name="Percent 65 3 2 2 7" xfId="53496" xr:uid="{00000000-0005-0000-0000-0000EFD00000}"/>
    <cellStyle name="Percent 65 3 2 3" xfId="53497" xr:uid="{00000000-0005-0000-0000-0000F0D00000}"/>
    <cellStyle name="Percent 65 3 2 3 2" xfId="53498" xr:uid="{00000000-0005-0000-0000-0000F1D00000}"/>
    <cellStyle name="Percent 65 3 2 3 3" xfId="53499" xr:uid="{00000000-0005-0000-0000-0000F2D00000}"/>
    <cellStyle name="Percent 65 3 2 3 4" xfId="53500" xr:uid="{00000000-0005-0000-0000-0000F3D00000}"/>
    <cellStyle name="Percent 65 3 2 3 5" xfId="53501" xr:uid="{00000000-0005-0000-0000-0000F4D00000}"/>
    <cellStyle name="Percent 65 3 2 3 6" xfId="53502" xr:uid="{00000000-0005-0000-0000-0000F5D00000}"/>
    <cellStyle name="Percent 65 3 2 4" xfId="53503" xr:uid="{00000000-0005-0000-0000-0000F6D00000}"/>
    <cellStyle name="Percent 65 3 2 5" xfId="53504" xr:uid="{00000000-0005-0000-0000-0000F7D00000}"/>
    <cellStyle name="Percent 65 3 2 6" xfId="53505" xr:uid="{00000000-0005-0000-0000-0000F8D00000}"/>
    <cellStyle name="Percent 65 3 2 7" xfId="53506" xr:uid="{00000000-0005-0000-0000-0000F9D00000}"/>
    <cellStyle name="Percent 65 3 2 8" xfId="53507" xr:uid="{00000000-0005-0000-0000-0000FAD00000}"/>
    <cellStyle name="Percent 65 3 3" xfId="53508" xr:uid="{00000000-0005-0000-0000-0000FBD00000}"/>
    <cellStyle name="Percent 65 3 3 2" xfId="53509" xr:uid="{00000000-0005-0000-0000-0000FCD00000}"/>
    <cellStyle name="Percent 65 3 3 2 2" xfId="53510" xr:uid="{00000000-0005-0000-0000-0000FDD00000}"/>
    <cellStyle name="Percent 65 3 3 2 3" xfId="53511" xr:uid="{00000000-0005-0000-0000-0000FED00000}"/>
    <cellStyle name="Percent 65 3 3 2 4" xfId="53512" xr:uid="{00000000-0005-0000-0000-0000FFD00000}"/>
    <cellStyle name="Percent 65 3 3 2 5" xfId="53513" xr:uid="{00000000-0005-0000-0000-000000D10000}"/>
    <cellStyle name="Percent 65 3 3 2 6" xfId="53514" xr:uid="{00000000-0005-0000-0000-000001D10000}"/>
    <cellStyle name="Percent 65 3 3 3" xfId="53515" xr:uid="{00000000-0005-0000-0000-000002D10000}"/>
    <cellStyle name="Percent 65 3 3 4" xfId="53516" xr:uid="{00000000-0005-0000-0000-000003D10000}"/>
    <cellStyle name="Percent 65 3 3 5" xfId="53517" xr:uid="{00000000-0005-0000-0000-000004D10000}"/>
    <cellStyle name="Percent 65 3 3 6" xfId="53518" xr:uid="{00000000-0005-0000-0000-000005D10000}"/>
    <cellStyle name="Percent 65 3 3 7" xfId="53519" xr:uid="{00000000-0005-0000-0000-000006D10000}"/>
    <cellStyle name="Percent 65 3 4" xfId="53520" xr:uid="{00000000-0005-0000-0000-000007D10000}"/>
    <cellStyle name="Percent 65 3 4 2" xfId="53521" xr:uid="{00000000-0005-0000-0000-000008D10000}"/>
    <cellStyle name="Percent 65 3 4 3" xfId="53522" xr:uid="{00000000-0005-0000-0000-000009D10000}"/>
    <cellStyle name="Percent 65 3 4 4" xfId="53523" xr:uid="{00000000-0005-0000-0000-00000AD10000}"/>
    <cellStyle name="Percent 65 3 4 5" xfId="53524" xr:uid="{00000000-0005-0000-0000-00000BD10000}"/>
    <cellStyle name="Percent 65 3 4 6" xfId="53525" xr:uid="{00000000-0005-0000-0000-00000CD10000}"/>
    <cellStyle name="Percent 65 3 5" xfId="53526" xr:uid="{00000000-0005-0000-0000-00000DD10000}"/>
    <cellStyle name="Percent 65 3 6" xfId="53527" xr:uid="{00000000-0005-0000-0000-00000ED10000}"/>
    <cellStyle name="Percent 65 3 7" xfId="53528" xr:uid="{00000000-0005-0000-0000-00000FD10000}"/>
    <cellStyle name="Percent 65 3 8" xfId="53529" xr:uid="{00000000-0005-0000-0000-000010D10000}"/>
    <cellStyle name="Percent 65 3 9" xfId="53530" xr:uid="{00000000-0005-0000-0000-000011D10000}"/>
    <cellStyle name="Percent 65 4" xfId="53531" xr:uid="{00000000-0005-0000-0000-000012D10000}"/>
    <cellStyle name="Percent 65 4 2" xfId="53532" xr:uid="{00000000-0005-0000-0000-000013D10000}"/>
    <cellStyle name="Percent 65 4 2 2" xfId="53533" xr:uid="{00000000-0005-0000-0000-000014D10000}"/>
    <cellStyle name="Percent 65 4 2 2 2" xfId="53534" xr:uid="{00000000-0005-0000-0000-000015D10000}"/>
    <cellStyle name="Percent 65 4 2 2 3" xfId="53535" xr:uid="{00000000-0005-0000-0000-000016D10000}"/>
    <cellStyle name="Percent 65 4 2 2 4" xfId="53536" xr:uid="{00000000-0005-0000-0000-000017D10000}"/>
    <cellStyle name="Percent 65 4 2 2 5" xfId="53537" xr:uid="{00000000-0005-0000-0000-000018D10000}"/>
    <cellStyle name="Percent 65 4 2 2 6" xfId="53538" xr:uid="{00000000-0005-0000-0000-000019D10000}"/>
    <cellStyle name="Percent 65 4 2 3" xfId="53539" xr:uid="{00000000-0005-0000-0000-00001AD10000}"/>
    <cellStyle name="Percent 65 4 2 4" xfId="53540" xr:uid="{00000000-0005-0000-0000-00001BD10000}"/>
    <cellStyle name="Percent 65 4 2 5" xfId="53541" xr:uid="{00000000-0005-0000-0000-00001CD10000}"/>
    <cellStyle name="Percent 65 4 2 6" xfId="53542" xr:uid="{00000000-0005-0000-0000-00001DD10000}"/>
    <cellStyle name="Percent 65 4 2 7" xfId="53543" xr:uid="{00000000-0005-0000-0000-00001ED10000}"/>
    <cellStyle name="Percent 65 4 3" xfId="53544" xr:uid="{00000000-0005-0000-0000-00001FD10000}"/>
    <cellStyle name="Percent 65 4 3 2" xfId="53545" xr:uid="{00000000-0005-0000-0000-000020D10000}"/>
    <cellStyle name="Percent 65 4 3 3" xfId="53546" xr:uid="{00000000-0005-0000-0000-000021D10000}"/>
    <cellStyle name="Percent 65 4 3 4" xfId="53547" xr:uid="{00000000-0005-0000-0000-000022D10000}"/>
    <cellStyle name="Percent 65 4 3 5" xfId="53548" xr:uid="{00000000-0005-0000-0000-000023D10000}"/>
    <cellStyle name="Percent 65 4 3 6" xfId="53549" xr:uid="{00000000-0005-0000-0000-000024D10000}"/>
    <cellStyle name="Percent 65 4 4" xfId="53550" xr:uid="{00000000-0005-0000-0000-000025D10000}"/>
    <cellStyle name="Percent 65 4 5" xfId="53551" xr:uid="{00000000-0005-0000-0000-000026D10000}"/>
    <cellStyle name="Percent 65 4 6" xfId="53552" xr:uid="{00000000-0005-0000-0000-000027D10000}"/>
    <cellStyle name="Percent 65 4 7" xfId="53553" xr:uid="{00000000-0005-0000-0000-000028D10000}"/>
    <cellStyle name="Percent 65 4 8" xfId="53554" xr:uid="{00000000-0005-0000-0000-000029D10000}"/>
    <cellStyle name="Percent 65 5" xfId="53555" xr:uid="{00000000-0005-0000-0000-00002AD10000}"/>
    <cellStyle name="Percent 65 5 2" xfId="53556" xr:uid="{00000000-0005-0000-0000-00002BD10000}"/>
    <cellStyle name="Percent 65 5 2 2" xfId="53557" xr:uid="{00000000-0005-0000-0000-00002CD10000}"/>
    <cellStyle name="Percent 65 5 2 3" xfId="53558" xr:uid="{00000000-0005-0000-0000-00002DD10000}"/>
    <cellStyle name="Percent 65 5 2 4" xfId="53559" xr:uid="{00000000-0005-0000-0000-00002ED10000}"/>
    <cellStyle name="Percent 65 5 2 5" xfId="53560" xr:uid="{00000000-0005-0000-0000-00002FD10000}"/>
    <cellStyle name="Percent 65 5 2 6" xfId="53561" xr:uid="{00000000-0005-0000-0000-000030D10000}"/>
    <cellStyle name="Percent 65 5 3" xfId="53562" xr:uid="{00000000-0005-0000-0000-000031D10000}"/>
    <cellStyle name="Percent 65 5 4" xfId="53563" xr:uid="{00000000-0005-0000-0000-000032D10000}"/>
    <cellStyle name="Percent 65 5 5" xfId="53564" xr:uid="{00000000-0005-0000-0000-000033D10000}"/>
    <cellStyle name="Percent 65 5 6" xfId="53565" xr:uid="{00000000-0005-0000-0000-000034D10000}"/>
    <cellStyle name="Percent 65 5 7" xfId="53566" xr:uid="{00000000-0005-0000-0000-000035D10000}"/>
    <cellStyle name="Percent 65 6" xfId="53567" xr:uid="{00000000-0005-0000-0000-000036D10000}"/>
    <cellStyle name="Percent 65 6 2" xfId="53568" xr:uid="{00000000-0005-0000-0000-000037D10000}"/>
    <cellStyle name="Percent 65 6 3" xfId="53569" xr:uid="{00000000-0005-0000-0000-000038D10000}"/>
    <cellStyle name="Percent 65 6 4" xfId="53570" xr:uid="{00000000-0005-0000-0000-000039D10000}"/>
    <cellStyle name="Percent 65 6 5" xfId="53571" xr:uid="{00000000-0005-0000-0000-00003AD10000}"/>
    <cellStyle name="Percent 65 6 6" xfId="53572" xr:uid="{00000000-0005-0000-0000-00003BD10000}"/>
    <cellStyle name="Percent 65 7" xfId="53573" xr:uid="{00000000-0005-0000-0000-00003CD10000}"/>
    <cellStyle name="Percent 65 8" xfId="53574" xr:uid="{00000000-0005-0000-0000-00003DD10000}"/>
    <cellStyle name="Percent 65 9" xfId="53575" xr:uid="{00000000-0005-0000-0000-00003ED10000}"/>
    <cellStyle name="Percent 66" xfId="53576" xr:uid="{00000000-0005-0000-0000-00003FD10000}"/>
    <cellStyle name="Percent 66 10" xfId="53577" xr:uid="{00000000-0005-0000-0000-000040D10000}"/>
    <cellStyle name="Percent 66 11" xfId="53578" xr:uid="{00000000-0005-0000-0000-000041D10000}"/>
    <cellStyle name="Percent 66 2" xfId="53579" xr:uid="{00000000-0005-0000-0000-000042D10000}"/>
    <cellStyle name="Percent 66 2 2" xfId="53580" xr:uid="{00000000-0005-0000-0000-000043D10000}"/>
    <cellStyle name="Percent 66 2 2 2" xfId="53581" xr:uid="{00000000-0005-0000-0000-000044D10000}"/>
    <cellStyle name="Percent 66 2 2 2 2" xfId="53582" xr:uid="{00000000-0005-0000-0000-000045D10000}"/>
    <cellStyle name="Percent 66 2 2 2 2 2" xfId="53583" xr:uid="{00000000-0005-0000-0000-000046D10000}"/>
    <cellStyle name="Percent 66 2 2 2 2 3" xfId="53584" xr:uid="{00000000-0005-0000-0000-000047D10000}"/>
    <cellStyle name="Percent 66 2 2 2 2 4" xfId="53585" xr:uid="{00000000-0005-0000-0000-000048D10000}"/>
    <cellStyle name="Percent 66 2 2 2 2 5" xfId="53586" xr:uid="{00000000-0005-0000-0000-000049D10000}"/>
    <cellStyle name="Percent 66 2 2 2 2 6" xfId="53587" xr:uid="{00000000-0005-0000-0000-00004AD10000}"/>
    <cellStyle name="Percent 66 2 2 2 3" xfId="53588" xr:uid="{00000000-0005-0000-0000-00004BD10000}"/>
    <cellStyle name="Percent 66 2 2 2 4" xfId="53589" xr:uid="{00000000-0005-0000-0000-00004CD10000}"/>
    <cellStyle name="Percent 66 2 2 2 5" xfId="53590" xr:uid="{00000000-0005-0000-0000-00004DD10000}"/>
    <cellStyle name="Percent 66 2 2 2 6" xfId="53591" xr:uid="{00000000-0005-0000-0000-00004ED10000}"/>
    <cellStyle name="Percent 66 2 2 2 7" xfId="53592" xr:uid="{00000000-0005-0000-0000-00004FD10000}"/>
    <cellStyle name="Percent 66 2 2 3" xfId="53593" xr:uid="{00000000-0005-0000-0000-000050D10000}"/>
    <cellStyle name="Percent 66 2 2 3 2" xfId="53594" xr:uid="{00000000-0005-0000-0000-000051D10000}"/>
    <cellStyle name="Percent 66 2 2 3 3" xfId="53595" xr:uid="{00000000-0005-0000-0000-000052D10000}"/>
    <cellStyle name="Percent 66 2 2 3 4" xfId="53596" xr:uid="{00000000-0005-0000-0000-000053D10000}"/>
    <cellStyle name="Percent 66 2 2 3 5" xfId="53597" xr:uid="{00000000-0005-0000-0000-000054D10000}"/>
    <cellStyle name="Percent 66 2 2 3 6" xfId="53598" xr:uid="{00000000-0005-0000-0000-000055D10000}"/>
    <cellStyle name="Percent 66 2 2 4" xfId="53599" xr:uid="{00000000-0005-0000-0000-000056D10000}"/>
    <cellStyle name="Percent 66 2 2 5" xfId="53600" xr:uid="{00000000-0005-0000-0000-000057D10000}"/>
    <cellStyle name="Percent 66 2 2 6" xfId="53601" xr:uid="{00000000-0005-0000-0000-000058D10000}"/>
    <cellStyle name="Percent 66 2 2 7" xfId="53602" xr:uid="{00000000-0005-0000-0000-000059D10000}"/>
    <cellStyle name="Percent 66 2 2 8" xfId="53603" xr:uid="{00000000-0005-0000-0000-00005AD10000}"/>
    <cellStyle name="Percent 66 2 3" xfId="53604" xr:uid="{00000000-0005-0000-0000-00005BD10000}"/>
    <cellStyle name="Percent 66 2 3 2" xfId="53605" xr:uid="{00000000-0005-0000-0000-00005CD10000}"/>
    <cellStyle name="Percent 66 2 3 2 2" xfId="53606" xr:uid="{00000000-0005-0000-0000-00005DD10000}"/>
    <cellStyle name="Percent 66 2 3 2 3" xfId="53607" xr:uid="{00000000-0005-0000-0000-00005ED10000}"/>
    <cellStyle name="Percent 66 2 3 2 4" xfId="53608" xr:uid="{00000000-0005-0000-0000-00005FD10000}"/>
    <cellStyle name="Percent 66 2 3 2 5" xfId="53609" xr:uid="{00000000-0005-0000-0000-000060D10000}"/>
    <cellStyle name="Percent 66 2 3 2 6" xfId="53610" xr:uid="{00000000-0005-0000-0000-000061D10000}"/>
    <cellStyle name="Percent 66 2 3 3" xfId="53611" xr:uid="{00000000-0005-0000-0000-000062D10000}"/>
    <cellStyle name="Percent 66 2 3 4" xfId="53612" xr:uid="{00000000-0005-0000-0000-000063D10000}"/>
    <cellStyle name="Percent 66 2 3 5" xfId="53613" xr:uid="{00000000-0005-0000-0000-000064D10000}"/>
    <cellStyle name="Percent 66 2 3 6" xfId="53614" xr:uid="{00000000-0005-0000-0000-000065D10000}"/>
    <cellStyle name="Percent 66 2 3 7" xfId="53615" xr:uid="{00000000-0005-0000-0000-000066D10000}"/>
    <cellStyle name="Percent 66 2 4" xfId="53616" xr:uid="{00000000-0005-0000-0000-000067D10000}"/>
    <cellStyle name="Percent 66 2 4 2" xfId="53617" xr:uid="{00000000-0005-0000-0000-000068D10000}"/>
    <cellStyle name="Percent 66 2 4 3" xfId="53618" xr:uid="{00000000-0005-0000-0000-000069D10000}"/>
    <cellStyle name="Percent 66 2 4 4" xfId="53619" xr:uid="{00000000-0005-0000-0000-00006AD10000}"/>
    <cellStyle name="Percent 66 2 4 5" xfId="53620" xr:uid="{00000000-0005-0000-0000-00006BD10000}"/>
    <cellStyle name="Percent 66 2 4 6" xfId="53621" xr:uid="{00000000-0005-0000-0000-00006CD10000}"/>
    <cellStyle name="Percent 66 2 5" xfId="53622" xr:uid="{00000000-0005-0000-0000-00006DD10000}"/>
    <cellStyle name="Percent 66 2 6" xfId="53623" xr:uid="{00000000-0005-0000-0000-00006ED10000}"/>
    <cellStyle name="Percent 66 2 7" xfId="53624" xr:uid="{00000000-0005-0000-0000-00006FD10000}"/>
    <cellStyle name="Percent 66 2 8" xfId="53625" xr:uid="{00000000-0005-0000-0000-000070D10000}"/>
    <cellStyle name="Percent 66 2 9" xfId="53626" xr:uid="{00000000-0005-0000-0000-000071D10000}"/>
    <cellStyle name="Percent 66 3" xfId="53627" xr:uid="{00000000-0005-0000-0000-000072D10000}"/>
    <cellStyle name="Percent 66 3 2" xfId="53628" xr:uid="{00000000-0005-0000-0000-000073D10000}"/>
    <cellStyle name="Percent 66 3 2 2" xfId="53629" xr:uid="{00000000-0005-0000-0000-000074D10000}"/>
    <cellStyle name="Percent 66 3 2 2 2" xfId="53630" xr:uid="{00000000-0005-0000-0000-000075D10000}"/>
    <cellStyle name="Percent 66 3 2 2 2 2" xfId="53631" xr:uid="{00000000-0005-0000-0000-000076D10000}"/>
    <cellStyle name="Percent 66 3 2 2 2 3" xfId="53632" xr:uid="{00000000-0005-0000-0000-000077D10000}"/>
    <cellStyle name="Percent 66 3 2 2 2 4" xfId="53633" xr:uid="{00000000-0005-0000-0000-000078D10000}"/>
    <cellStyle name="Percent 66 3 2 2 2 5" xfId="53634" xr:uid="{00000000-0005-0000-0000-000079D10000}"/>
    <cellStyle name="Percent 66 3 2 2 2 6" xfId="53635" xr:uid="{00000000-0005-0000-0000-00007AD10000}"/>
    <cellStyle name="Percent 66 3 2 2 3" xfId="53636" xr:uid="{00000000-0005-0000-0000-00007BD10000}"/>
    <cellStyle name="Percent 66 3 2 2 4" xfId="53637" xr:uid="{00000000-0005-0000-0000-00007CD10000}"/>
    <cellStyle name="Percent 66 3 2 2 5" xfId="53638" xr:uid="{00000000-0005-0000-0000-00007DD10000}"/>
    <cellStyle name="Percent 66 3 2 2 6" xfId="53639" xr:uid="{00000000-0005-0000-0000-00007ED10000}"/>
    <cellStyle name="Percent 66 3 2 2 7" xfId="53640" xr:uid="{00000000-0005-0000-0000-00007FD10000}"/>
    <cellStyle name="Percent 66 3 2 3" xfId="53641" xr:uid="{00000000-0005-0000-0000-000080D10000}"/>
    <cellStyle name="Percent 66 3 2 3 2" xfId="53642" xr:uid="{00000000-0005-0000-0000-000081D10000}"/>
    <cellStyle name="Percent 66 3 2 3 3" xfId="53643" xr:uid="{00000000-0005-0000-0000-000082D10000}"/>
    <cellStyle name="Percent 66 3 2 3 4" xfId="53644" xr:uid="{00000000-0005-0000-0000-000083D10000}"/>
    <cellStyle name="Percent 66 3 2 3 5" xfId="53645" xr:uid="{00000000-0005-0000-0000-000084D10000}"/>
    <cellStyle name="Percent 66 3 2 3 6" xfId="53646" xr:uid="{00000000-0005-0000-0000-000085D10000}"/>
    <cellStyle name="Percent 66 3 2 4" xfId="53647" xr:uid="{00000000-0005-0000-0000-000086D10000}"/>
    <cellStyle name="Percent 66 3 2 5" xfId="53648" xr:uid="{00000000-0005-0000-0000-000087D10000}"/>
    <cellStyle name="Percent 66 3 2 6" xfId="53649" xr:uid="{00000000-0005-0000-0000-000088D10000}"/>
    <cellStyle name="Percent 66 3 2 7" xfId="53650" xr:uid="{00000000-0005-0000-0000-000089D10000}"/>
    <cellStyle name="Percent 66 3 2 8" xfId="53651" xr:uid="{00000000-0005-0000-0000-00008AD10000}"/>
    <cellStyle name="Percent 66 3 3" xfId="53652" xr:uid="{00000000-0005-0000-0000-00008BD10000}"/>
    <cellStyle name="Percent 66 3 3 2" xfId="53653" xr:uid="{00000000-0005-0000-0000-00008CD10000}"/>
    <cellStyle name="Percent 66 3 3 2 2" xfId="53654" xr:uid="{00000000-0005-0000-0000-00008DD10000}"/>
    <cellStyle name="Percent 66 3 3 2 3" xfId="53655" xr:uid="{00000000-0005-0000-0000-00008ED10000}"/>
    <cellStyle name="Percent 66 3 3 2 4" xfId="53656" xr:uid="{00000000-0005-0000-0000-00008FD10000}"/>
    <cellStyle name="Percent 66 3 3 2 5" xfId="53657" xr:uid="{00000000-0005-0000-0000-000090D10000}"/>
    <cellStyle name="Percent 66 3 3 2 6" xfId="53658" xr:uid="{00000000-0005-0000-0000-000091D10000}"/>
    <cellStyle name="Percent 66 3 3 3" xfId="53659" xr:uid="{00000000-0005-0000-0000-000092D10000}"/>
    <cellStyle name="Percent 66 3 3 4" xfId="53660" xr:uid="{00000000-0005-0000-0000-000093D10000}"/>
    <cellStyle name="Percent 66 3 3 5" xfId="53661" xr:uid="{00000000-0005-0000-0000-000094D10000}"/>
    <cellStyle name="Percent 66 3 3 6" xfId="53662" xr:uid="{00000000-0005-0000-0000-000095D10000}"/>
    <cellStyle name="Percent 66 3 3 7" xfId="53663" xr:uid="{00000000-0005-0000-0000-000096D10000}"/>
    <cellStyle name="Percent 66 3 4" xfId="53664" xr:uid="{00000000-0005-0000-0000-000097D10000}"/>
    <cellStyle name="Percent 66 3 4 2" xfId="53665" xr:uid="{00000000-0005-0000-0000-000098D10000}"/>
    <cellStyle name="Percent 66 3 4 3" xfId="53666" xr:uid="{00000000-0005-0000-0000-000099D10000}"/>
    <cellStyle name="Percent 66 3 4 4" xfId="53667" xr:uid="{00000000-0005-0000-0000-00009AD10000}"/>
    <cellStyle name="Percent 66 3 4 5" xfId="53668" xr:uid="{00000000-0005-0000-0000-00009BD10000}"/>
    <cellStyle name="Percent 66 3 4 6" xfId="53669" xr:uid="{00000000-0005-0000-0000-00009CD10000}"/>
    <cellStyle name="Percent 66 3 5" xfId="53670" xr:uid="{00000000-0005-0000-0000-00009DD10000}"/>
    <cellStyle name="Percent 66 3 6" xfId="53671" xr:uid="{00000000-0005-0000-0000-00009ED10000}"/>
    <cellStyle name="Percent 66 3 7" xfId="53672" xr:uid="{00000000-0005-0000-0000-00009FD10000}"/>
    <cellStyle name="Percent 66 3 8" xfId="53673" xr:uid="{00000000-0005-0000-0000-0000A0D10000}"/>
    <cellStyle name="Percent 66 3 9" xfId="53674" xr:uid="{00000000-0005-0000-0000-0000A1D10000}"/>
    <cellStyle name="Percent 66 4" xfId="53675" xr:uid="{00000000-0005-0000-0000-0000A2D10000}"/>
    <cellStyle name="Percent 66 4 2" xfId="53676" xr:uid="{00000000-0005-0000-0000-0000A3D10000}"/>
    <cellStyle name="Percent 66 4 2 2" xfId="53677" xr:uid="{00000000-0005-0000-0000-0000A4D10000}"/>
    <cellStyle name="Percent 66 4 2 2 2" xfId="53678" xr:uid="{00000000-0005-0000-0000-0000A5D10000}"/>
    <cellStyle name="Percent 66 4 2 2 3" xfId="53679" xr:uid="{00000000-0005-0000-0000-0000A6D10000}"/>
    <cellStyle name="Percent 66 4 2 2 4" xfId="53680" xr:uid="{00000000-0005-0000-0000-0000A7D10000}"/>
    <cellStyle name="Percent 66 4 2 2 5" xfId="53681" xr:uid="{00000000-0005-0000-0000-0000A8D10000}"/>
    <cellStyle name="Percent 66 4 2 2 6" xfId="53682" xr:uid="{00000000-0005-0000-0000-0000A9D10000}"/>
    <cellStyle name="Percent 66 4 2 3" xfId="53683" xr:uid="{00000000-0005-0000-0000-0000AAD10000}"/>
    <cellStyle name="Percent 66 4 2 4" xfId="53684" xr:uid="{00000000-0005-0000-0000-0000ABD10000}"/>
    <cellStyle name="Percent 66 4 2 5" xfId="53685" xr:uid="{00000000-0005-0000-0000-0000ACD10000}"/>
    <cellStyle name="Percent 66 4 2 6" xfId="53686" xr:uid="{00000000-0005-0000-0000-0000ADD10000}"/>
    <cellStyle name="Percent 66 4 2 7" xfId="53687" xr:uid="{00000000-0005-0000-0000-0000AED10000}"/>
    <cellStyle name="Percent 66 4 3" xfId="53688" xr:uid="{00000000-0005-0000-0000-0000AFD10000}"/>
    <cellStyle name="Percent 66 4 3 2" xfId="53689" xr:uid="{00000000-0005-0000-0000-0000B0D10000}"/>
    <cellStyle name="Percent 66 4 3 3" xfId="53690" xr:uid="{00000000-0005-0000-0000-0000B1D10000}"/>
    <cellStyle name="Percent 66 4 3 4" xfId="53691" xr:uid="{00000000-0005-0000-0000-0000B2D10000}"/>
    <cellStyle name="Percent 66 4 3 5" xfId="53692" xr:uid="{00000000-0005-0000-0000-0000B3D10000}"/>
    <cellStyle name="Percent 66 4 3 6" xfId="53693" xr:uid="{00000000-0005-0000-0000-0000B4D10000}"/>
    <cellStyle name="Percent 66 4 4" xfId="53694" xr:uid="{00000000-0005-0000-0000-0000B5D10000}"/>
    <cellStyle name="Percent 66 4 5" xfId="53695" xr:uid="{00000000-0005-0000-0000-0000B6D10000}"/>
    <cellStyle name="Percent 66 4 6" xfId="53696" xr:uid="{00000000-0005-0000-0000-0000B7D10000}"/>
    <cellStyle name="Percent 66 4 7" xfId="53697" xr:uid="{00000000-0005-0000-0000-0000B8D10000}"/>
    <cellStyle name="Percent 66 4 8" xfId="53698" xr:uid="{00000000-0005-0000-0000-0000B9D10000}"/>
    <cellStyle name="Percent 66 5" xfId="53699" xr:uid="{00000000-0005-0000-0000-0000BAD10000}"/>
    <cellStyle name="Percent 66 5 2" xfId="53700" xr:uid="{00000000-0005-0000-0000-0000BBD10000}"/>
    <cellStyle name="Percent 66 5 2 2" xfId="53701" xr:uid="{00000000-0005-0000-0000-0000BCD10000}"/>
    <cellStyle name="Percent 66 5 2 3" xfId="53702" xr:uid="{00000000-0005-0000-0000-0000BDD10000}"/>
    <cellStyle name="Percent 66 5 2 4" xfId="53703" xr:uid="{00000000-0005-0000-0000-0000BED10000}"/>
    <cellStyle name="Percent 66 5 2 5" xfId="53704" xr:uid="{00000000-0005-0000-0000-0000BFD10000}"/>
    <cellStyle name="Percent 66 5 2 6" xfId="53705" xr:uid="{00000000-0005-0000-0000-0000C0D10000}"/>
    <cellStyle name="Percent 66 5 3" xfId="53706" xr:uid="{00000000-0005-0000-0000-0000C1D10000}"/>
    <cellStyle name="Percent 66 5 4" xfId="53707" xr:uid="{00000000-0005-0000-0000-0000C2D10000}"/>
    <cellStyle name="Percent 66 5 5" xfId="53708" xr:uid="{00000000-0005-0000-0000-0000C3D10000}"/>
    <cellStyle name="Percent 66 5 6" xfId="53709" xr:uid="{00000000-0005-0000-0000-0000C4D10000}"/>
    <cellStyle name="Percent 66 5 7" xfId="53710" xr:uid="{00000000-0005-0000-0000-0000C5D10000}"/>
    <cellStyle name="Percent 66 6" xfId="53711" xr:uid="{00000000-0005-0000-0000-0000C6D10000}"/>
    <cellStyle name="Percent 66 6 2" xfId="53712" xr:uid="{00000000-0005-0000-0000-0000C7D10000}"/>
    <cellStyle name="Percent 66 6 3" xfId="53713" xr:uid="{00000000-0005-0000-0000-0000C8D10000}"/>
    <cellStyle name="Percent 66 6 4" xfId="53714" xr:uid="{00000000-0005-0000-0000-0000C9D10000}"/>
    <cellStyle name="Percent 66 6 5" xfId="53715" xr:uid="{00000000-0005-0000-0000-0000CAD10000}"/>
    <cellStyle name="Percent 66 6 6" xfId="53716" xr:uid="{00000000-0005-0000-0000-0000CBD10000}"/>
    <cellStyle name="Percent 66 7" xfId="53717" xr:uid="{00000000-0005-0000-0000-0000CCD10000}"/>
    <cellStyle name="Percent 66 8" xfId="53718" xr:uid="{00000000-0005-0000-0000-0000CDD10000}"/>
    <cellStyle name="Percent 66 9" xfId="53719" xr:uid="{00000000-0005-0000-0000-0000CED10000}"/>
    <cellStyle name="Percent 67" xfId="53720" xr:uid="{00000000-0005-0000-0000-0000CFD10000}"/>
    <cellStyle name="Percent 67 10" xfId="53721" xr:uid="{00000000-0005-0000-0000-0000D0D10000}"/>
    <cellStyle name="Percent 67 2" xfId="53722" xr:uid="{00000000-0005-0000-0000-0000D1D10000}"/>
    <cellStyle name="Percent 67 2 2" xfId="53723" xr:uid="{00000000-0005-0000-0000-0000D2D10000}"/>
    <cellStyle name="Percent 67 2 2 2" xfId="53724" xr:uid="{00000000-0005-0000-0000-0000D3D10000}"/>
    <cellStyle name="Percent 67 2 2 2 2" xfId="53725" xr:uid="{00000000-0005-0000-0000-0000D4D10000}"/>
    <cellStyle name="Percent 67 2 2 2 2 2" xfId="53726" xr:uid="{00000000-0005-0000-0000-0000D5D10000}"/>
    <cellStyle name="Percent 67 2 2 2 2 3" xfId="53727" xr:uid="{00000000-0005-0000-0000-0000D6D10000}"/>
    <cellStyle name="Percent 67 2 2 2 2 4" xfId="53728" xr:uid="{00000000-0005-0000-0000-0000D7D10000}"/>
    <cellStyle name="Percent 67 2 2 2 2 5" xfId="53729" xr:uid="{00000000-0005-0000-0000-0000D8D10000}"/>
    <cellStyle name="Percent 67 2 2 2 2 6" xfId="53730" xr:uid="{00000000-0005-0000-0000-0000D9D10000}"/>
    <cellStyle name="Percent 67 2 2 2 3" xfId="53731" xr:uid="{00000000-0005-0000-0000-0000DAD10000}"/>
    <cellStyle name="Percent 67 2 2 2 4" xfId="53732" xr:uid="{00000000-0005-0000-0000-0000DBD10000}"/>
    <cellStyle name="Percent 67 2 2 2 5" xfId="53733" xr:uid="{00000000-0005-0000-0000-0000DCD10000}"/>
    <cellStyle name="Percent 67 2 2 2 6" xfId="53734" xr:uid="{00000000-0005-0000-0000-0000DDD10000}"/>
    <cellStyle name="Percent 67 2 2 2 7" xfId="53735" xr:uid="{00000000-0005-0000-0000-0000DED10000}"/>
    <cellStyle name="Percent 67 2 2 3" xfId="53736" xr:uid="{00000000-0005-0000-0000-0000DFD10000}"/>
    <cellStyle name="Percent 67 2 2 3 2" xfId="53737" xr:uid="{00000000-0005-0000-0000-0000E0D10000}"/>
    <cellStyle name="Percent 67 2 2 3 3" xfId="53738" xr:uid="{00000000-0005-0000-0000-0000E1D10000}"/>
    <cellStyle name="Percent 67 2 2 3 4" xfId="53739" xr:uid="{00000000-0005-0000-0000-0000E2D10000}"/>
    <cellStyle name="Percent 67 2 2 3 5" xfId="53740" xr:uid="{00000000-0005-0000-0000-0000E3D10000}"/>
    <cellStyle name="Percent 67 2 2 3 6" xfId="53741" xr:uid="{00000000-0005-0000-0000-0000E4D10000}"/>
    <cellStyle name="Percent 67 2 2 4" xfId="53742" xr:uid="{00000000-0005-0000-0000-0000E5D10000}"/>
    <cellStyle name="Percent 67 2 2 5" xfId="53743" xr:uid="{00000000-0005-0000-0000-0000E6D10000}"/>
    <cellStyle name="Percent 67 2 2 6" xfId="53744" xr:uid="{00000000-0005-0000-0000-0000E7D10000}"/>
    <cellStyle name="Percent 67 2 2 7" xfId="53745" xr:uid="{00000000-0005-0000-0000-0000E8D10000}"/>
    <cellStyle name="Percent 67 2 2 8" xfId="53746" xr:uid="{00000000-0005-0000-0000-0000E9D10000}"/>
    <cellStyle name="Percent 67 2 3" xfId="53747" xr:uid="{00000000-0005-0000-0000-0000EAD10000}"/>
    <cellStyle name="Percent 67 2 3 2" xfId="53748" xr:uid="{00000000-0005-0000-0000-0000EBD10000}"/>
    <cellStyle name="Percent 67 2 3 2 2" xfId="53749" xr:uid="{00000000-0005-0000-0000-0000ECD10000}"/>
    <cellStyle name="Percent 67 2 3 2 3" xfId="53750" xr:uid="{00000000-0005-0000-0000-0000EDD10000}"/>
    <cellStyle name="Percent 67 2 3 2 4" xfId="53751" xr:uid="{00000000-0005-0000-0000-0000EED10000}"/>
    <cellStyle name="Percent 67 2 3 2 5" xfId="53752" xr:uid="{00000000-0005-0000-0000-0000EFD10000}"/>
    <cellStyle name="Percent 67 2 3 2 6" xfId="53753" xr:uid="{00000000-0005-0000-0000-0000F0D10000}"/>
    <cellStyle name="Percent 67 2 3 3" xfId="53754" xr:uid="{00000000-0005-0000-0000-0000F1D10000}"/>
    <cellStyle name="Percent 67 2 3 4" xfId="53755" xr:uid="{00000000-0005-0000-0000-0000F2D10000}"/>
    <cellStyle name="Percent 67 2 3 5" xfId="53756" xr:uid="{00000000-0005-0000-0000-0000F3D10000}"/>
    <cellStyle name="Percent 67 2 3 6" xfId="53757" xr:uid="{00000000-0005-0000-0000-0000F4D10000}"/>
    <cellStyle name="Percent 67 2 3 7" xfId="53758" xr:uid="{00000000-0005-0000-0000-0000F5D10000}"/>
    <cellStyle name="Percent 67 2 4" xfId="53759" xr:uid="{00000000-0005-0000-0000-0000F6D10000}"/>
    <cellStyle name="Percent 67 2 4 2" xfId="53760" xr:uid="{00000000-0005-0000-0000-0000F7D10000}"/>
    <cellStyle name="Percent 67 2 4 3" xfId="53761" xr:uid="{00000000-0005-0000-0000-0000F8D10000}"/>
    <cellStyle name="Percent 67 2 4 4" xfId="53762" xr:uid="{00000000-0005-0000-0000-0000F9D10000}"/>
    <cellStyle name="Percent 67 2 4 5" xfId="53763" xr:uid="{00000000-0005-0000-0000-0000FAD10000}"/>
    <cellStyle name="Percent 67 2 4 6" xfId="53764" xr:uid="{00000000-0005-0000-0000-0000FBD10000}"/>
    <cellStyle name="Percent 67 2 5" xfId="53765" xr:uid="{00000000-0005-0000-0000-0000FCD10000}"/>
    <cellStyle name="Percent 67 2 6" xfId="53766" xr:uid="{00000000-0005-0000-0000-0000FDD10000}"/>
    <cellStyle name="Percent 67 2 7" xfId="53767" xr:uid="{00000000-0005-0000-0000-0000FED10000}"/>
    <cellStyle name="Percent 67 2 8" xfId="53768" xr:uid="{00000000-0005-0000-0000-0000FFD10000}"/>
    <cellStyle name="Percent 67 2 9" xfId="53769" xr:uid="{00000000-0005-0000-0000-000000D20000}"/>
    <cellStyle name="Percent 67 3" xfId="53770" xr:uid="{00000000-0005-0000-0000-000001D20000}"/>
    <cellStyle name="Percent 67 3 2" xfId="53771" xr:uid="{00000000-0005-0000-0000-000002D20000}"/>
    <cellStyle name="Percent 67 3 2 2" xfId="53772" xr:uid="{00000000-0005-0000-0000-000003D20000}"/>
    <cellStyle name="Percent 67 3 2 2 2" xfId="53773" xr:uid="{00000000-0005-0000-0000-000004D20000}"/>
    <cellStyle name="Percent 67 3 2 2 3" xfId="53774" xr:uid="{00000000-0005-0000-0000-000005D20000}"/>
    <cellStyle name="Percent 67 3 2 2 4" xfId="53775" xr:uid="{00000000-0005-0000-0000-000006D20000}"/>
    <cellStyle name="Percent 67 3 2 2 5" xfId="53776" xr:uid="{00000000-0005-0000-0000-000007D20000}"/>
    <cellStyle name="Percent 67 3 2 2 6" xfId="53777" xr:uid="{00000000-0005-0000-0000-000008D20000}"/>
    <cellStyle name="Percent 67 3 2 3" xfId="53778" xr:uid="{00000000-0005-0000-0000-000009D20000}"/>
    <cellStyle name="Percent 67 3 2 4" xfId="53779" xr:uid="{00000000-0005-0000-0000-00000AD20000}"/>
    <cellStyle name="Percent 67 3 2 5" xfId="53780" xr:uid="{00000000-0005-0000-0000-00000BD20000}"/>
    <cellStyle name="Percent 67 3 2 6" xfId="53781" xr:uid="{00000000-0005-0000-0000-00000CD20000}"/>
    <cellStyle name="Percent 67 3 2 7" xfId="53782" xr:uid="{00000000-0005-0000-0000-00000DD20000}"/>
    <cellStyle name="Percent 67 3 3" xfId="53783" xr:uid="{00000000-0005-0000-0000-00000ED20000}"/>
    <cellStyle name="Percent 67 3 3 2" xfId="53784" xr:uid="{00000000-0005-0000-0000-00000FD20000}"/>
    <cellStyle name="Percent 67 3 3 3" xfId="53785" xr:uid="{00000000-0005-0000-0000-000010D20000}"/>
    <cellStyle name="Percent 67 3 3 4" xfId="53786" xr:uid="{00000000-0005-0000-0000-000011D20000}"/>
    <cellStyle name="Percent 67 3 3 5" xfId="53787" xr:uid="{00000000-0005-0000-0000-000012D20000}"/>
    <cellStyle name="Percent 67 3 3 6" xfId="53788" xr:uid="{00000000-0005-0000-0000-000013D20000}"/>
    <cellStyle name="Percent 67 3 4" xfId="53789" xr:uid="{00000000-0005-0000-0000-000014D20000}"/>
    <cellStyle name="Percent 67 3 5" xfId="53790" xr:uid="{00000000-0005-0000-0000-000015D20000}"/>
    <cellStyle name="Percent 67 3 6" xfId="53791" xr:uid="{00000000-0005-0000-0000-000016D20000}"/>
    <cellStyle name="Percent 67 3 7" xfId="53792" xr:uid="{00000000-0005-0000-0000-000017D20000}"/>
    <cellStyle name="Percent 67 3 8" xfId="53793" xr:uid="{00000000-0005-0000-0000-000018D20000}"/>
    <cellStyle name="Percent 67 4" xfId="53794" xr:uid="{00000000-0005-0000-0000-000019D20000}"/>
    <cellStyle name="Percent 67 4 2" xfId="53795" xr:uid="{00000000-0005-0000-0000-00001AD20000}"/>
    <cellStyle name="Percent 67 4 2 2" xfId="53796" xr:uid="{00000000-0005-0000-0000-00001BD20000}"/>
    <cellStyle name="Percent 67 4 2 3" xfId="53797" xr:uid="{00000000-0005-0000-0000-00001CD20000}"/>
    <cellStyle name="Percent 67 4 2 4" xfId="53798" xr:uid="{00000000-0005-0000-0000-00001DD20000}"/>
    <cellStyle name="Percent 67 4 2 5" xfId="53799" xr:uid="{00000000-0005-0000-0000-00001ED20000}"/>
    <cellStyle name="Percent 67 4 2 6" xfId="53800" xr:uid="{00000000-0005-0000-0000-00001FD20000}"/>
    <cellStyle name="Percent 67 4 3" xfId="53801" xr:uid="{00000000-0005-0000-0000-000020D20000}"/>
    <cellStyle name="Percent 67 4 4" xfId="53802" xr:uid="{00000000-0005-0000-0000-000021D20000}"/>
    <cellStyle name="Percent 67 4 5" xfId="53803" xr:uid="{00000000-0005-0000-0000-000022D20000}"/>
    <cellStyle name="Percent 67 4 6" xfId="53804" xr:uid="{00000000-0005-0000-0000-000023D20000}"/>
    <cellStyle name="Percent 67 4 7" xfId="53805" xr:uid="{00000000-0005-0000-0000-000024D20000}"/>
    <cellStyle name="Percent 67 5" xfId="53806" xr:uid="{00000000-0005-0000-0000-000025D20000}"/>
    <cellStyle name="Percent 67 5 2" xfId="53807" xr:uid="{00000000-0005-0000-0000-000026D20000}"/>
    <cellStyle name="Percent 67 5 3" xfId="53808" xr:uid="{00000000-0005-0000-0000-000027D20000}"/>
    <cellStyle name="Percent 67 5 4" xfId="53809" xr:uid="{00000000-0005-0000-0000-000028D20000}"/>
    <cellStyle name="Percent 67 5 5" xfId="53810" xr:uid="{00000000-0005-0000-0000-000029D20000}"/>
    <cellStyle name="Percent 67 5 6" xfId="53811" xr:uid="{00000000-0005-0000-0000-00002AD20000}"/>
    <cellStyle name="Percent 67 6" xfId="53812" xr:uid="{00000000-0005-0000-0000-00002BD20000}"/>
    <cellStyle name="Percent 67 7" xfId="53813" xr:uid="{00000000-0005-0000-0000-00002CD20000}"/>
    <cellStyle name="Percent 67 8" xfId="53814" xr:uid="{00000000-0005-0000-0000-00002DD20000}"/>
    <cellStyle name="Percent 67 9" xfId="53815" xr:uid="{00000000-0005-0000-0000-00002ED20000}"/>
    <cellStyle name="Percent 68" xfId="53816" xr:uid="{00000000-0005-0000-0000-00002FD20000}"/>
    <cellStyle name="Percent 68 10" xfId="53817" xr:uid="{00000000-0005-0000-0000-000030D20000}"/>
    <cellStyle name="Percent 68 2" xfId="53818" xr:uid="{00000000-0005-0000-0000-000031D20000}"/>
    <cellStyle name="Percent 68 2 2" xfId="53819" xr:uid="{00000000-0005-0000-0000-000032D20000}"/>
    <cellStyle name="Percent 68 2 2 2" xfId="53820" xr:uid="{00000000-0005-0000-0000-000033D20000}"/>
    <cellStyle name="Percent 68 2 2 2 2" xfId="53821" xr:uid="{00000000-0005-0000-0000-000034D20000}"/>
    <cellStyle name="Percent 68 2 2 2 2 2" xfId="53822" xr:uid="{00000000-0005-0000-0000-000035D20000}"/>
    <cellStyle name="Percent 68 2 2 2 2 3" xfId="53823" xr:uid="{00000000-0005-0000-0000-000036D20000}"/>
    <cellStyle name="Percent 68 2 2 2 2 4" xfId="53824" xr:uid="{00000000-0005-0000-0000-000037D20000}"/>
    <cellStyle name="Percent 68 2 2 2 2 5" xfId="53825" xr:uid="{00000000-0005-0000-0000-000038D20000}"/>
    <cellStyle name="Percent 68 2 2 2 2 6" xfId="53826" xr:uid="{00000000-0005-0000-0000-000039D20000}"/>
    <cellStyle name="Percent 68 2 2 2 3" xfId="53827" xr:uid="{00000000-0005-0000-0000-00003AD20000}"/>
    <cellStyle name="Percent 68 2 2 2 4" xfId="53828" xr:uid="{00000000-0005-0000-0000-00003BD20000}"/>
    <cellStyle name="Percent 68 2 2 2 5" xfId="53829" xr:uid="{00000000-0005-0000-0000-00003CD20000}"/>
    <cellStyle name="Percent 68 2 2 2 6" xfId="53830" xr:uid="{00000000-0005-0000-0000-00003DD20000}"/>
    <cellStyle name="Percent 68 2 2 2 7" xfId="53831" xr:uid="{00000000-0005-0000-0000-00003ED20000}"/>
    <cellStyle name="Percent 68 2 2 3" xfId="53832" xr:uid="{00000000-0005-0000-0000-00003FD20000}"/>
    <cellStyle name="Percent 68 2 2 3 2" xfId="53833" xr:uid="{00000000-0005-0000-0000-000040D20000}"/>
    <cellStyle name="Percent 68 2 2 3 3" xfId="53834" xr:uid="{00000000-0005-0000-0000-000041D20000}"/>
    <cellStyle name="Percent 68 2 2 3 4" xfId="53835" xr:uid="{00000000-0005-0000-0000-000042D20000}"/>
    <cellStyle name="Percent 68 2 2 3 5" xfId="53836" xr:uid="{00000000-0005-0000-0000-000043D20000}"/>
    <cellStyle name="Percent 68 2 2 3 6" xfId="53837" xr:uid="{00000000-0005-0000-0000-000044D20000}"/>
    <cellStyle name="Percent 68 2 2 4" xfId="53838" xr:uid="{00000000-0005-0000-0000-000045D20000}"/>
    <cellStyle name="Percent 68 2 2 5" xfId="53839" xr:uid="{00000000-0005-0000-0000-000046D20000}"/>
    <cellStyle name="Percent 68 2 2 6" xfId="53840" xr:uid="{00000000-0005-0000-0000-000047D20000}"/>
    <cellStyle name="Percent 68 2 2 7" xfId="53841" xr:uid="{00000000-0005-0000-0000-000048D20000}"/>
    <cellStyle name="Percent 68 2 2 8" xfId="53842" xr:uid="{00000000-0005-0000-0000-000049D20000}"/>
    <cellStyle name="Percent 68 2 3" xfId="53843" xr:uid="{00000000-0005-0000-0000-00004AD20000}"/>
    <cellStyle name="Percent 68 2 3 2" xfId="53844" xr:uid="{00000000-0005-0000-0000-00004BD20000}"/>
    <cellStyle name="Percent 68 2 3 2 2" xfId="53845" xr:uid="{00000000-0005-0000-0000-00004CD20000}"/>
    <cellStyle name="Percent 68 2 3 2 3" xfId="53846" xr:uid="{00000000-0005-0000-0000-00004DD20000}"/>
    <cellStyle name="Percent 68 2 3 2 4" xfId="53847" xr:uid="{00000000-0005-0000-0000-00004ED20000}"/>
    <cellStyle name="Percent 68 2 3 2 5" xfId="53848" xr:uid="{00000000-0005-0000-0000-00004FD20000}"/>
    <cellStyle name="Percent 68 2 3 2 6" xfId="53849" xr:uid="{00000000-0005-0000-0000-000050D20000}"/>
    <cellStyle name="Percent 68 2 3 3" xfId="53850" xr:uid="{00000000-0005-0000-0000-000051D20000}"/>
    <cellStyle name="Percent 68 2 3 4" xfId="53851" xr:uid="{00000000-0005-0000-0000-000052D20000}"/>
    <cellStyle name="Percent 68 2 3 5" xfId="53852" xr:uid="{00000000-0005-0000-0000-000053D20000}"/>
    <cellStyle name="Percent 68 2 3 6" xfId="53853" xr:uid="{00000000-0005-0000-0000-000054D20000}"/>
    <cellStyle name="Percent 68 2 3 7" xfId="53854" xr:uid="{00000000-0005-0000-0000-000055D20000}"/>
    <cellStyle name="Percent 68 2 4" xfId="53855" xr:uid="{00000000-0005-0000-0000-000056D20000}"/>
    <cellStyle name="Percent 68 2 4 2" xfId="53856" xr:uid="{00000000-0005-0000-0000-000057D20000}"/>
    <cellStyle name="Percent 68 2 4 3" xfId="53857" xr:uid="{00000000-0005-0000-0000-000058D20000}"/>
    <cellStyle name="Percent 68 2 4 4" xfId="53858" xr:uid="{00000000-0005-0000-0000-000059D20000}"/>
    <cellStyle name="Percent 68 2 4 5" xfId="53859" xr:uid="{00000000-0005-0000-0000-00005AD20000}"/>
    <cellStyle name="Percent 68 2 4 6" xfId="53860" xr:uid="{00000000-0005-0000-0000-00005BD20000}"/>
    <cellStyle name="Percent 68 2 5" xfId="53861" xr:uid="{00000000-0005-0000-0000-00005CD20000}"/>
    <cellStyle name="Percent 68 2 6" xfId="53862" xr:uid="{00000000-0005-0000-0000-00005DD20000}"/>
    <cellStyle name="Percent 68 2 7" xfId="53863" xr:uid="{00000000-0005-0000-0000-00005ED20000}"/>
    <cellStyle name="Percent 68 2 8" xfId="53864" xr:uid="{00000000-0005-0000-0000-00005FD20000}"/>
    <cellStyle name="Percent 68 2 9" xfId="53865" xr:uid="{00000000-0005-0000-0000-000060D20000}"/>
    <cellStyle name="Percent 68 3" xfId="53866" xr:uid="{00000000-0005-0000-0000-000061D20000}"/>
    <cellStyle name="Percent 68 3 2" xfId="53867" xr:uid="{00000000-0005-0000-0000-000062D20000}"/>
    <cellStyle name="Percent 68 3 2 2" xfId="53868" xr:uid="{00000000-0005-0000-0000-000063D20000}"/>
    <cellStyle name="Percent 68 3 2 2 2" xfId="53869" xr:uid="{00000000-0005-0000-0000-000064D20000}"/>
    <cellStyle name="Percent 68 3 2 2 3" xfId="53870" xr:uid="{00000000-0005-0000-0000-000065D20000}"/>
    <cellStyle name="Percent 68 3 2 2 4" xfId="53871" xr:uid="{00000000-0005-0000-0000-000066D20000}"/>
    <cellStyle name="Percent 68 3 2 2 5" xfId="53872" xr:uid="{00000000-0005-0000-0000-000067D20000}"/>
    <cellStyle name="Percent 68 3 2 2 6" xfId="53873" xr:uid="{00000000-0005-0000-0000-000068D20000}"/>
    <cellStyle name="Percent 68 3 2 3" xfId="53874" xr:uid="{00000000-0005-0000-0000-000069D20000}"/>
    <cellStyle name="Percent 68 3 2 4" xfId="53875" xr:uid="{00000000-0005-0000-0000-00006AD20000}"/>
    <cellStyle name="Percent 68 3 2 5" xfId="53876" xr:uid="{00000000-0005-0000-0000-00006BD20000}"/>
    <cellStyle name="Percent 68 3 2 6" xfId="53877" xr:uid="{00000000-0005-0000-0000-00006CD20000}"/>
    <cellStyle name="Percent 68 3 2 7" xfId="53878" xr:uid="{00000000-0005-0000-0000-00006DD20000}"/>
    <cellStyle name="Percent 68 3 3" xfId="53879" xr:uid="{00000000-0005-0000-0000-00006ED20000}"/>
    <cellStyle name="Percent 68 3 3 2" xfId="53880" xr:uid="{00000000-0005-0000-0000-00006FD20000}"/>
    <cellStyle name="Percent 68 3 3 3" xfId="53881" xr:uid="{00000000-0005-0000-0000-000070D20000}"/>
    <cellStyle name="Percent 68 3 3 4" xfId="53882" xr:uid="{00000000-0005-0000-0000-000071D20000}"/>
    <cellStyle name="Percent 68 3 3 5" xfId="53883" xr:uid="{00000000-0005-0000-0000-000072D20000}"/>
    <cellStyle name="Percent 68 3 3 6" xfId="53884" xr:uid="{00000000-0005-0000-0000-000073D20000}"/>
    <cellStyle name="Percent 68 3 4" xfId="53885" xr:uid="{00000000-0005-0000-0000-000074D20000}"/>
    <cellStyle name="Percent 68 3 5" xfId="53886" xr:uid="{00000000-0005-0000-0000-000075D20000}"/>
    <cellStyle name="Percent 68 3 6" xfId="53887" xr:uid="{00000000-0005-0000-0000-000076D20000}"/>
    <cellStyle name="Percent 68 3 7" xfId="53888" xr:uid="{00000000-0005-0000-0000-000077D20000}"/>
    <cellStyle name="Percent 68 3 8" xfId="53889" xr:uid="{00000000-0005-0000-0000-000078D20000}"/>
    <cellStyle name="Percent 68 4" xfId="53890" xr:uid="{00000000-0005-0000-0000-000079D20000}"/>
    <cellStyle name="Percent 68 4 2" xfId="53891" xr:uid="{00000000-0005-0000-0000-00007AD20000}"/>
    <cellStyle name="Percent 68 4 2 2" xfId="53892" xr:uid="{00000000-0005-0000-0000-00007BD20000}"/>
    <cellStyle name="Percent 68 4 2 3" xfId="53893" xr:uid="{00000000-0005-0000-0000-00007CD20000}"/>
    <cellStyle name="Percent 68 4 2 4" xfId="53894" xr:uid="{00000000-0005-0000-0000-00007DD20000}"/>
    <cellStyle name="Percent 68 4 2 5" xfId="53895" xr:uid="{00000000-0005-0000-0000-00007ED20000}"/>
    <cellStyle name="Percent 68 4 2 6" xfId="53896" xr:uid="{00000000-0005-0000-0000-00007FD20000}"/>
    <cellStyle name="Percent 68 4 3" xfId="53897" xr:uid="{00000000-0005-0000-0000-000080D20000}"/>
    <cellStyle name="Percent 68 4 4" xfId="53898" xr:uid="{00000000-0005-0000-0000-000081D20000}"/>
    <cellStyle name="Percent 68 4 5" xfId="53899" xr:uid="{00000000-0005-0000-0000-000082D20000}"/>
    <cellStyle name="Percent 68 4 6" xfId="53900" xr:uid="{00000000-0005-0000-0000-000083D20000}"/>
    <cellStyle name="Percent 68 4 7" xfId="53901" xr:uid="{00000000-0005-0000-0000-000084D20000}"/>
    <cellStyle name="Percent 68 5" xfId="53902" xr:uid="{00000000-0005-0000-0000-000085D20000}"/>
    <cellStyle name="Percent 68 5 2" xfId="53903" xr:uid="{00000000-0005-0000-0000-000086D20000}"/>
    <cellStyle name="Percent 68 5 3" xfId="53904" xr:uid="{00000000-0005-0000-0000-000087D20000}"/>
    <cellStyle name="Percent 68 5 4" xfId="53905" xr:uid="{00000000-0005-0000-0000-000088D20000}"/>
    <cellStyle name="Percent 68 5 5" xfId="53906" xr:uid="{00000000-0005-0000-0000-000089D20000}"/>
    <cellStyle name="Percent 68 5 6" xfId="53907" xr:uid="{00000000-0005-0000-0000-00008AD20000}"/>
    <cellStyle name="Percent 68 6" xfId="53908" xr:uid="{00000000-0005-0000-0000-00008BD20000}"/>
    <cellStyle name="Percent 68 7" xfId="53909" xr:uid="{00000000-0005-0000-0000-00008CD20000}"/>
    <cellStyle name="Percent 68 8" xfId="53910" xr:uid="{00000000-0005-0000-0000-00008DD20000}"/>
    <cellStyle name="Percent 68 9" xfId="53911" xr:uid="{00000000-0005-0000-0000-00008ED20000}"/>
    <cellStyle name="Percent 69" xfId="53912" xr:uid="{00000000-0005-0000-0000-00008FD20000}"/>
    <cellStyle name="Percent 69 10" xfId="53913" xr:uid="{00000000-0005-0000-0000-000090D20000}"/>
    <cellStyle name="Percent 69 2" xfId="53914" xr:uid="{00000000-0005-0000-0000-000091D20000}"/>
    <cellStyle name="Percent 69 2 2" xfId="53915" xr:uid="{00000000-0005-0000-0000-000092D20000}"/>
    <cellStyle name="Percent 69 2 2 2" xfId="53916" xr:uid="{00000000-0005-0000-0000-000093D20000}"/>
    <cellStyle name="Percent 69 2 2 2 2" xfId="53917" xr:uid="{00000000-0005-0000-0000-000094D20000}"/>
    <cellStyle name="Percent 69 2 2 2 2 2" xfId="53918" xr:uid="{00000000-0005-0000-0000-000095D20000}"/>
    <cellStyle name="Percent 69 2 2 2 2 3" xfId="53919" xr:uid="{00000000-0005-0000-0000-000096D20000}"/>
    <cellStyle name="Percent 69 2 2 2 2 4" xfId="53920" xr:uid="{00000000-0005-0000-0000-000097D20000}"/>
    <cellStyle name="Percent 69 2 2 2 2 5" xfId="53921" xr:uid="{00000000-0005-0000-0000-000098D20000}"/>
    <cellStyle name="Percent 69 2 2 2 2 6" xfId="53922" xr:uid="{00000000-0005-0000-0000-000099D20000}"/>
    <cellStyle name="Percent 69 2 2 2 3" xfId="53923" xr:uid="{00000000-0005-0000-0000-00009AD20000}"/>
    <cellStyle name="Percent 69 2 2 2 4" xfId="53924" xr:uid="{00000000-0005-0000-0000-00009BD20000}"/>
    <cellStyle name="Percent 69 2 2 2 5" xfId="53925" xr:uid="{00000000-0005-0000-0000-00009CD20000}"/>
    <cellStyle name="Percent 69 2 2 2 6" xfId="53926" xr:uid="{00000000-0005-0000-0000-00009DD20000}"/>
    <cellStyle name="Percent 69 2 2 2 7" xfId="53927" xr:uid="{00000000-0005-0000-0000-00009ED20000}"/>
    <cellStyle name="Percent 69 2 2 3" xfId="53928" xr:uid="{00000000-0005-0000-0000-00009FD20000}"/>
    <cellStyle name="Percent 69 2 2 3 2" xfId="53929" xr:uid="{00000000-0005-0000-0000-0000A0D20000}"/>
    <cellStyle name="Percent 69 2 2 3 3" xfId="53930" xr:uid="{00000000-0005-0000-0000-0000A1D20000}"/>
    <cellStyle name="Percent 69 2 2 3 4" xfId="53931" xr:uid="{00000000-0005-0000-0000-0000A2D20000}"/>
    <cellStyle name="Percent 69 2 2 3 5" xfId="53932" xr:uid="{00000000-0005-0000-0000-0000A3D20000}"/>
    <cellStyle name="Percent 69 2 2 3 6" xfId="53933" xr:uid="{00000000-0005-0000-0000-0000A4D20000}"/>
    <cellStyle name="Percent 69 2 2 4" xfId="53934" xr:uid="{00000000-0005-0000-0000-0000A5D20000}"/>
    <cellStyle name="Percent 69 2 2 5" xfId="53935" xr:uid="{00000000-0005-0000-0000-0000A6D20000}"/>
    <cellStyle name="Percent 69 2 2 6" xfId="53936" xr:uid="{00000000-0005-0000-0000-0000A7D20000}"/>
    <cellStyle name="Percent 69 2 2 7" xfId="53937" xr:uid="{00000000-0005-0000-0000-0000A8D20000}"/>
    <cellStyle name="Percent 69 2 2 8" xfId="53938" xr:uid="{00000000-0005-0000-0000-0000A9D20000}"/>
    <cellStyle name="Percent 69 2 3" xfId="53939" xr:uid="{00000000-0005-0000-0000-0000AAD20000}"/>
    <cellStyle name="Percent 69 2 3 2" xfId="53940" xr:uid="{00000000-0005-0000-0000-0000ABD20000}"/>
    <cellStyle name="Percent 69 2 3 2 2" xfId="53941" xr:uid="{00000000-0005-0000-0000-0000ACD20000}"/>
    <cellStyle name="Percent 69 2 3 2 3" xfId="53942" xr:uid="{00000000-0005-0000-0000-0000ADD20000}"/>
    <cellStyle name="Percent 69 2 3 2 4" xfId="53943" xr:uid="{00000000-0005-0000-0000-0000AED20000}"/>
    <cellStyle name="Percent 69 2 3 2 5" xfId="53944" xr:uid="{00000000-0005-0000-0000-0000AFD20000}"/>
    <cellStyle name="Percent 69 2 3 2 6" xfId="53945" xr:uid="{00000000-0005-0000-0000-0000B0D20000}"/>
    <cellStyle name="Percent 69 2 3 3" xfId="53946" xr:uid="{00000000-0005-0000-0000-0000B1D20000}"/>
    <cellStyle name="Percent 69 2 3 4" xfId="53947" xr:uid="{00000000-0005-0000-0000-0000B2D20000}"/>
    <cellStyle name="Percent 69 2 3 5" xfId="53948" xr:uid="{00000000-0005-0000-0000-0000B3D20000}"/>
    <cellStyle name="Percent 69 2 3 6" xfId="53949" xr:uid="{00000000-0005-0000-0000-0000B4D20000}"/>
    <cellStyle name="Percent 69 2 3 7" xfId="53950" xr:uid="{00000000-0005-0000-0000-0000B5D20000}"/>
    <cellStyle name="Percent 69 2 4" xfId="53951" xr:uid="{00000000-0005-0000-0000-0000B6D20000}"/>
    <cellStyle name="Percent 69 2 4 2" xfId="53952" xr:uid="{00000000-0005-0000-0000-0000B7D20000}"/>
    <cellStyle name="Percent 69 2 4 3" xfId="53953" xr:uid="{00000000-0005-0000-0000-0000B8D20000}"/>
    <cellStyle name="Percent 69 2 4 4" xfId="53954" xr:uid="{00000000-0005-0000-0000-0000B9D20000}"/>
    <cellStyle name="Percent 69 2 4 5" xfId="53955" xr:uid="{00000000-0005-0000-0000-0000BAD20000}"/>
    <cellStyle name="Percent 69 2 4 6" xfId="53956" xr:uid="{00000000-0005-0000-0000-0000BBD20000}"/>
    <cellStyle name="Percent 69 2 5" xfId="53957" xr:uid="{00000000-0005-0000-0000-0000BCD20000}"/>
    <cellStyle name="Percent 69 2 6" xfId="53958" xr:uid="{00000000-0005-0000-0000-0000BDD20000}"/>
    <cellStyle name="Percent 69 2 7" xfId="53959" xr:uid="{00000000-0005-0000-0000-0000BED20000}"/>
    <cellStyle name="Percent 69 2 8" xfId="53960" xr:uid="{00000000-0005-0000-0000-0000BFD20000}"/>
    <cellStyle name="Percent 69 2 9" xfId="53961" xr:uid="{00000000-0005-0000-0000-0000C0D20000}"/>
    <cellStyle name="Percent 69 3" xfId="53962" xr:uid="{00000000-0005-0000-0000-0000C1D20000}"/>
    <cellStyle name="Percent 69 3 2" xfId="53963" xr:uid="{00000000-0005-0000-0000-0000C2D20000}"/>
    <cellStyle name="Percent 69 3 2 2" xfId="53964" xr:uid="{00000000-0005-0000-0000-0000C3D20000}"/>
    <cellStyle name="Percent 69 3 2 2 2" xfId="53965" xr:uid="{00000000-0005-0000-0000-0000C4D20000}"/>
    <cellStyle name="Percent 69 3 2 2 3" xfId="53966" xr:uid="{00000000-0005-0000-0000-0000C5D20000}"/>
    <cellStyle name="Percent 69 3 2 2 4" xfId="53967" xr:uid="{00000000-0005-0000-0000-0000C6D20000}"/>
    <cellStyle name="Percent 69 3 2 2 5" xfId="53968" xr:uid="{00000000-0005-0000-0000-0000C7D20000}"/>
    <cellStyle name="Percent 69 3 2 2 6" xfId="53969" xr:uid="{00000000-0005-0000-0000-0000C8D20000}"/>
    <cellStyle name="Percent 69 3 2 3" xfId="53970" xr:uid="{00000000-0005-0000-0000-0000C9D20000}"/>
    <cellStyle name="Percent 69 3 2 4" xfId="53971" xr:uid="{00000000-0005-0000-0000-0000CAD20000}"/>
    <cellStyle name="Percent 69 3 2 5" xfId="53972" xr:uid="{00000000-0005-0000-0000-0000CBD20000}"/>
    <cellStyle name="Percent 69 3 2 6" xfId="53973" xr:uid="{00000000-0005-0000-0000-0000CCD20000}"/>
    <cellStyle name="Percent 69 3 2 7" xfId="53974" xr:uid="{00000000-0005-0000-0000-0000CDD20000}"/>
    <cellStyle name="Percent 69 3 3" xfId="53975" xr:uid="{00000000-0005-0000-0000-0000CED20000}"/>
    <cellStyle name="Percent 69 3 3 2" xfId="53976" xr:uid="{00000000-0005-0000-0000-0000CFD20000}"/>
    <cellStyle name="Percent 69 3 3 3" xfId="53977" xr:uid="{00000000-0005-0000-0000-0000D0D20000}"/>
    <cellStyle name="Percent 69 3 3 4" xfId="53978" xr:uid="{00000000-0005-0000-0000-0000D1D20000}"/>
    <cellStyle name="Percent 69 3 3 5" xfId="53979" xr:uid="{00000000-0005-0000-0000-0000D2D20000}"/>
    <cellStyle name="Percent 69 3 3 6" xfId="53980" xr:uid="{00000000-0005-0000-0000-0000D3D20000}"/>
    <cellStyle name="Percent 69 3 4" xfId="53981" xr:uid="{00000000-0005-0000-0000-0000D4D20000}"/>
    <cellStyle name="Percent 69 3 5" xfId="53982" xr:uid="{00000000-0005-0000-0000-0000D5D20000}"/>
    <cellStyle name="Percent 69 3 6" xfId="53983" xr:uid="{00000000-0005-0000-0000-0000D6D20000}"/>
    <cellStyle name="Percent 69 3 7" xfId="53984" xr:uid="{00000000-0005-0000-0000-0000D7D20000}"/>
    <cellStyle name="Percent 69 3 8" xfId="53985" xr:uid="{00000000-0005-0000-0000-0000D8D20000}"/>
    <cellStyle name="Percent 69 4" xfId="53986" xr:uid="{00000000-0005-0000-0000-0000D9D20000}"/>
    <cellStyle name="Percent 69 4 2" xfId="53987" xr:uid="{00000000-0005-0000-0000-0000DAD20000}"/>
    <cellStyle name="Percent 69 4 2 2" xfId="53988" xr:uid="{00000000-0005-0000-0000-0000DBD20000}"/>
    <cellStyle name="Percent 69 4 2 3" xfId="53989" xr:uid="{00000000-0005-0000-0000-0000DCD20000}"/>
    <cellStyle name="Percent 69 4 2 4" xfId="53990" xr:uid="{00000000-0005-0000-0000-0000DDD20000}"/>
    <cellStyle name="Percent 69 4 2 5" xfId="53991" xr:uid="{00000000-0005-0000-0000-0000DED20000}"/>
    <cellStyle name="Percent 69 4 2 6" xfId="53992" xr:uid="{00000000-0005-0000-0000-0000DFD20000}"/>
    <cellStyle name="Percent 69 4 3" xfId="53993" xr:uid="{00000000-0005-0000-0000-0000E0D20000}"/>
    <cellStyle name="Percent 69 4 4" xfId="53994" xr:uid="{00000000-0005-0000-0000-0000E1D20000}"/>
    <cellStyle name="Percent 69 4 5" xfId="53995" xr:uid="{00000000-0005-0000-0000-0000E2D20000}"/>
    <cellStyle name="Percent 69 4 6" xfId="53996" xr:uid="{00000000-0005-0000-0000-0000E3D20000}"/>
    <cellStyle name="Percent 69 4 7" xfId="53997" xr:uid="{00000000-0005-0000-0000-0000E4D20000}"/>
    <cellStyle name="Percent 69 5" xfId="53998" xr:uid="{00000000-0005-0000-0000-0000E5D20000}"/>
    <cellStyle name="Percent 69 5 2" xfId="53999" xr:uid="{00000000-0005-0000-0000-0000E6D20000}"/>
    <cellStyle name="Percent 69 5 3" xfId="54000" xr:uid="{00000000-0005-0000-0000-0000E7D20000}"/>
    <cellStyle name="Percent 69 5 4" xfId="54001" xr:uid="{00000000-0005-0000-0000-0000E8D20000}"/>
    <cellStyle name="Percent 69 5 5" xfId="54002" xr:uid="{00000000-0005-0000-0000-0000E9D20000}"/>
    <cellStyle name="Percent 69 5 6" xfId="54003" xr:uid="{00000000-0005-0000-0000-0000EAD20000}"/>
    <cellStyle name="Percent 69 6" xfId="54004" xr:uid="{00000000-0005-0000-0000-0000EBD20000}"/>
    <cellStyle name="Percent 69 7" xfId="54005" xr:uid="{00000000-0005-0000-0000-0000ECD20000}"/>
    <cellStyle name="Percent 69 8" xfId="54006" xr:uid="{00000000-0005-0000-0000-0000EDD20000}"/>
    <cellStyle name="Percent 69 9" xfId="54007" xr:uid="{00000000-0005-0000-0000-0000EED20000}"/>
    <cellStyle name="Percent 7" xfId="54008" xr:uid="{00000000-0005-0000-0000-0000EFD20000}"/>
    <cellStyle name="Percent 7 2" xfId="54009" xr:uid="{00000000-0005-0000-0000-0000F0D20000}"/>
    <cellStyle name="Percent 7 3" xfId="54010" xr:uid="{00000000-0005-0000-0000-0000F1D20000}"/>
    <cellStyle name="Percent 70" xfId="54011" xr:uid="{00000000-0005-0000-0000-0000F2D20000}"/>
    <cellStyle name="Percent 70 10" xfId="54012" xr:uid="{00000000-0005-0000-0000-0000F3D20000}"/>
    <cellStyle name="Percent 70 2" xfId="54013" xr:uid="{00000000-0005-0000-0000-0000F4D20000}"/>
    <cellStyle name="Percent 70 2 2" xfId="54014" xr:uid="{00000000-0005-0000-0000-0000F5D20000}"/>
    <cellStyle name="Percent 70 2 2 2" xfId="54015" xr:uid="{00000000-0005-0000-0000-0000F6D20000}"/>
    <cellStyle name="Percent 70 2 2 2 2" xfId="54016" xr:uid="{00000000-0005-0000-0000-0000F7D20000}"/>
    <cellStyle name="Percent 70 2 2 2 2 2" xfId="54017" xr:uid="{00000000-0005-0000-0000-0000F8D20000}"/>
    <cellStyle name="Percent 70 2 2 2 2 3" xfId="54018" xr:uid="{00000000-0005-0000-0000-0000F9D20000}"/>
    <cellStyle name="Percent 70 2 2 2 2 4" xfId="54019" xr:uid="{00000000-0005-0000-0000-0000FAD20000}"/>
    <cellStyle name="Percent 70 2 2 2 2 5" xfId="54020" xr:uid="{00000000-0005-0000-0000-0000FBD20000}"/>
    <cellStyle name="Percent 70 2 2 2 2 6" xfId="54021" xr:uid="{00000000-0005-0000-0000-0000FCD20000}"/>
    <cellStyle name="Percent 70 2 2 2 3" xfId="54022" xr:uid="{00000000-0005-0000-0000-0000FDD20000}"/>
    <cellStyle name="Percent 70 2 2 2 4" xfId="54023" xr:uid="{00000000-0005-0000-0000-0000FED20000}"/>
    <cellStyle name="Percent 70 2 2 2 5" xfId="54024" xr:uid="{00000000-0005-0000-0000-0000FFD20000}"/>
    <cellStyle name="Percent 70 2 2 2 6" xfId="54025" xr:uid="{00000000-0005-0000-0000-000000D30000}"/>
    <cellStyle name="Percent 70 2 2 2 7" xfId="54026" xr:uid="{00000000-0005-0000-0000-000001D30000}"/>
    <cellStyle name="Percent 70 2 2 3" xfId="54027" xr:uid="{00000000-0005-0000-0000-000002D30000}"/>
    <cellStyle name="Percent 70 2 2 3 2" xfId="54028" xr:uid="{00000000-0005-0000-0000-000003D30000}"/>
    <cellStyle name="Percent 70 2 2 3 3" xfId="54029" xr:uid="{00000000-0005-0000-0000-000004D30000}"/>
    <cellStyle name="Percent 70 2 2 3 4" xfId="54030" xr:uid="{00000000-0005-0000-0000-000005D30000}"/>
    <cellStyle name="Percent 70 2 2 3 5" xfId="54031" xr:uid="{00000000-0005-0000-0000-000006D30000}"/>
    <cellStyle name="Percent 70 2 2 3 6" xfId="54032" xr:uid="{00000000-0005-0000-0000-000007D30000}"/>
    <cellStyle name="Percent 70 2 2 4" xfId="54033" xr:uid="{00000000-0005-0000-0000-000008D30000}"/>
    <cellStyle name="Percent 70 2 2 5" xfId="54034" xr:uid="{00000000-0005-0000-0000-000009D30000}"/>
    <cellStyle name="Percent 70 2 2 6" xfId="54035" xr:uid="{00000000-0005-0000-0000-00000AD30000}"/>
    <cellStyle name="Percent 70 2 2 7" xfId="54036" xr:uid="{00000000-0005-0000-0000-00000BD30000}"/>
    <cellStyle name="Percent 70 2 2 8" xfId="54037" xr:uid="{00000000-0005-0000-0000-00000CD30000}"/>
    <cellStyle name="Percent 70 2 3" xfId="54038" xr:uid="{00000000-0005-0000-0000-00000DD30000}"/>
    <cellStyle name="Percent 70 2 3 2" xfId="54039" xr:uid="{00000000-0005-0000-0000-00000ED30000}"/>
    <cellStyle name="Percent 70 2 3 2 2" xfId="54040" xr:uid="{00000000-0005-0000-0000-00000FD30000}"/>
    <cellStyle name="Percent 70 2 3 2 3" xfId="54041" xr:uid="{00000000-0005-0000-0000-000010D30000}"/>
    <cellStyle name="Percent 70 2 3 2 4" xfId="54042" xr:uid="{00000000-0005-0000-0000-000011D30000}"/>
    <cellStyle name="Percent 70 2 3 2 5" xfId="54043" xr:uid="{00000000-0005-0000-0000-000012D30000}"/>
    <cellStyle name="Percent 70 2 3 2 6" xfId="54044" xr:uid="{00000000-0005-0000-0000-000013D30000}"/>
    <cellStyle name="Percent 70 2 3 3" xfId="54045" xr:uid="{00000000-0005-0000-0000-000014D30000}"/>
    <cellStyle name="Percent 70 2 3 4" xfId="54046" xr:uid="{00000000-0005-0000-0000-000015D30000}"/>
    <cellStyle name="Percent 70 2 3 5" xfId="54047" xr:uid="{00000000-0005-0000-0000-000016D30000}"/>
    <cellStyle name="Percent 70 2 3 6" xfId="54048" xr:uid="{00000000-0005-0000-0000-000017D30000}"/>
    <cellStyle name="Percent 70 2 3 7" xfId="54049" xr:uid="{00000000-0005-0000-0000-000018D30000}"/>
    <cellStyle name="Percent 70 2 4" xfId="54050" xr:uid="{00000000-0005-0000-0000-000019D30000}"/>
    <cellStyle name="Percent 70 2 4 2" xfId="54051" xr:uid="{00000000-0005-0000-0000-00001AD30000}"/>
    <cellStyle name="Percent 70 2 4 3" xfId="54052" xr:uid="{00000000-0005-0000-0000-00001BD30000}"/>
    <cellStyle name="Percent 70 2 4 4" xfId="54053" xr:uid="{00000000-0005-0000-0000-00001CD30000}"/>
    <cellStyle name="Percent 70 2 4 5" xfId="54054" xr:uid="{00000000-0005-0000-0000-00001DD30000}"/>
    <cellStyle name="Percent 70 2 4 6" xfId="54055" xr:uid="{00000000-0005-0000-0000-00001ED30000}"/>
    <cellStyle name="Percent 70 2 5" xfId="54056" xr:uid="{00000000-0005-0000-0000-00001FD30000}"/>
    <cellStyle name="Percent 70 2 6" xfId="54057" xr:uid="{00000000-0005-0000-0000-000020D30000}"/>
    <cellStyle name="Percent 70 2 7" xfId="54058" xr:uid="{00000000-0005-0000-0000-000021D30000}"/>
    <cellStyle name="Percent 70 2 8" xfId="54059" xr:uid="{00000000-0005-0000-0000-000022D30000}"/>
    <cellStyle name="Percent 70 2 9" xfId="54060" xr:uid="{00000000-0005-0000-0000-000023D30000}"/>
    <cellStyle name="Percent 70 3" xfId="54061" xr:uid="{00000000-0005-0000-0000-000024D30000}"/>
    <cellStyle name="Percent 70 3 2" xfId="54062" xr:uid="{00000000-0005-0000-0000-000025D30000}"/>
    <cellStyle name="Percent 70 3 2 2" xfId="54063" xr:uid="{00000000-0005-0000-0000-000026D30000}"/>
    <cellStyle name="Percent 70 3 2 2 2" xfId="54064" xr:uid="{00000000-0005-0000-0000-000027D30000}"/>
    <cellStyle name="Percent 70 3 2 2 3" xfId="54065" xr:uid="{00000000-0005-0000-0000-000028D30000}"/>
    <cellStyle name="Percent 70 3 2 2 4" xfId="54066" xr:uid="{00000000-0005-0000-0000-000029D30000}"/>
    <cellStyle name="Percent 70 3 2 2 5" xfId="54067" xr:uid="{00000000-0005-0000-0000-00002AD30000}"/>
    <cellStyle name="Percent 70 3 2 2 6" xfId="54068" xr:uid="{00000000-0005-0000-0000-00002BD30000}"/>
    <cellStyle name="Percent 70 3 2 3" xfId="54069" xr:uid="{00000000-0005-0000-0000-00002CD30000}"/>
    <cellStyle name="Percent 70 3 2 4" xfId="54070" xr:uid="{00000000-0005-0000-0000-00002DD30000}"/>
    <cellStyle name="Percent 70 3 2 5" xfId="54071" xr:uid="{00000000-0005-0000-0000-00002ED30000}"/>
    <cellStyle name="Percent 70 3 2 6" xfId="54072" xr:uid="{00000000-0005-0000-0000-00002FD30000}"/>
    <cellStyle name="Percent 70 3 2 7" xfId="54073" xr:uid="{00000000-0005-0000-0000-000030D30000}"/>
    <cellStyle name="Percent 70 3 3" xfId="54074" xr:uid="{00000000-0005-0000-0000-000031D30000}"/>
    <cellStyle name="Percent 70 3 3 2" xfId="54075" xr:uid="{00000000-0005-0000-0000-000032D30000}"/>
    <cellStyle name="Percent 70 3 3 3" xfId="54076" xr:uid="{00000000-0005-0000-0000-000033D30000}"/>
    <cellStyle name="Percent 70 3 3 4" xfId="54077" xr:uid="{00000000-0005-0000-0000-000034D30000}"/>
    <cellStyle name="Percent 70 3 3 5" xfId="54078" xr:uid="{00000000-0005-0000-0000-000035D30000}"/>
    <cellStyle name="Percent 70 3 3 6" xfId="54079" xr:uid="{00000000-0005-0000-0000-000036D30000}"/>
    <cellStyle name="Percent 70 3 4" xfId="54080" xr:uid="{00000000-0005-0000-0000-000037D30000}"/>
    <cellStyle name="Percent 70 3 5" xfId="54081" xr:uid="{00000000-0005-0000-0000-000038D30000}"/>
    <cellStyle name="Percent 70 3 6" xfId="54082" xr:uid="{00000000-0005-0000-0000-000039D30000}"/>
    <cellStyle name="Percent 70 3 7" xfId="54083" xr:uid="{00000000-0005-0000-0000-00003AD30000}"/>
    <cellStyle name="Percent 70 3 8" xfId="54084" xr:uid="{00000000-0005-0000-0000-00003BD30000}"/>
    <cellStyle name="Percent 70 4" xfId="54085" xr:uid="{00000000-0005-0000-0000-00003CD30000}"/>
    <cellStyle name="Percent 70 4 2" xfId="54086" xr:uid="{00000000-0005-0000-0000-00003DD30000}"/>
    <cellStyle name="Percent 70 4 2 2" xfId="54087" xr:uid="{00000000-0005-0000-0000-00003ED30000}"/>
    <cellStyle name="Percent 70 4 2 3" xfId="54088" xr:uid="{00000000-0005-0000-0000-00003FD30000}"/>
    <cellStyle name="Percent 70 4 2 4" xfId="54089" xr:uid="{00000000-0005-0000-0000-000040D30000}"/>
    <cellStyle name="Percent 70 4 2 5" xfId="54090" xr:uid="{00000000-0005-0000-0000-000041D30000}"/>
    <cellStyle name="Percent 70 4 2 6" xfId="54091" xr:uid="{00000000-0005-0000-0000-000042D30000}"/>
    <cellStyle name="Percent 70 4 3" xfId="54092" xr:uid="{00000000-0005-0000-0000-000043D30000}"/>
    <cellStyle name="Percent 70 4 4" xfId="54093" xr:uid="{00000000-0005-0000-0000-000044D30000}"/>
    <cellStyle name="Percent 70 4 5" xfId="54094" xr:uid="{00000000-0005-0000-0000-000045D30000}"/>
    <cellStyle name="Percent 70 4 6" xfId="54095" xr:uid="{00000000-0005-0000-0000-000046D30000}"/>
    <cellStyle name="Percent 70 4 7" xfId="54096" xr:uid="{00000000-0005-0000-0000-000047D30000}"/>
    <cellStyle name="Percent 70 5" xfId="54097" xr:uid="{00000000-0005-0000-0000-000048D30000}"/>
    <cellStyle name="Percent 70 5 2" xfId="54098" xr:uid="{00000000-0005-0000-0000-000049D30000}"/>
    <cellStyle name="Percent 70 5 3" xfId="54099" xr:uid="{00000000-0005-0000-0000-00004AD30000}"/>
    <cellStyle name="Percent 70 5 4" xfId="54100" xr:uid="{00000000-0005-0000-0000-00004BD30000}"/>
    <cellStyle name="Percent 70 5 5" xfId="54101" xr:uid="{00000000-0005-0000-0000-00004CD30000}"/>
    <cellStyle name="Percent 70 5 6" xfId="54102" xr:uid="{00000000-0005-0000-0000-00004DD30000}"/>
    <cellStyle name="Percent 70 6" xfId="54103" xr:uid="{00000000-0005-0000-0000-00004ED30000}"/>
    <cellStyle name="Percent 70 7" xfId="54104" xr:uid="{00000000-0005-0000-0000-00004FD30000}"/>
    <cellStyle name="Percent 70 8" xfId="54105" xr:uid="{00000000-0005-0000-0000-000050D30000}"/>
    <cellStyle name="Percent 70 9" xfId="54106" xr:uid="{00000000-0005-0000-0000-000051D30000}"/>
    <cellStyle name="Percent 71" xfId="54107" xr:uid="{00000000-0005-0000-0000-000052D30000}"/>
    <cellStyle name="Percent 71 10" xfId="54108" xr:uid="{00000000-0005-0000-0000-000053D30000}"/>
    <cellStyle name="Percent 71 2" xfId="54109" xr:uid="{00000000-0005-0000-0000-000054D30000}"/>
    <cellStyle name="Percent 71 2 2" xfId="54110" xr:uid="{00000000-0005-0000-0000-000055D30000}"/>
    <cellStyle name="Percent 71 2 2 2" xfId="54111" xr:uid="{00000000-0005-0000-0000-000056D30000}"/>
    <cellStyle name="Percent 71 2 2 2 2" xfId="54112" xr:uid="{00000000-0005-0000-0000-000057D30000}"/>
    <cellStyle name="Percent 71 2 2 2 2 2" xfId="54113" xr:uid="{00000000-0005-0000-0000-000058D30000}"/>
    <cellStyle name="Percent 71 2 2 2 2 3" xfId="54114" xr:uid="{00000000-0005-0000-0000-000059D30000}"/>
    <cellStyle name="Percent 71 2 2 2 2 4" xfId="54115" xr:uid="{00000000-0005-0000-0000-00005AD30000}"/>
    <cellStyle name="Percent 71 2 2 2 2 5" xfId="54116" xr:uid="{00000000-0005-0000-0000-00005BD30000}"/>
    <cellStyle name="Percent 71 2 2 2 2 6" xfId="54117" xr:uid="{00000000-0005-0000-0000-00005CD30000}"/>
    <cellStyle name="Percent 71 2 2 2 3" xfId="54118" xr:uid="{00000000-0005-0000-0000-00005DD30000}"/>
    <cellStyle name="Percent 71 2 2 2 4" xfId="54119" xr:uid="{00000000-0005-0000-0000-00005ED30000}"/>
    <cellStyle name="Percent 71 2 2 2 5" xfId="54120" xr:uid="{00000000-0005-0000-0000-00005FD30000}"/>
    <cellStyle name="Percent 71 2 2 2 6" xfId="54121" xr:uid="{00000000-0005-0000-0000-000060D30000}"/>
    <cellStyle name="Percent 71 2 2 2 7" xfId="54122" xr:uid="{00000000-0005-0000-0000-000061D30000}"/>
    <cellStyle name="Percent 71 2 2 3" xfId="54123" xr:uid="{00000000-0005-0000-0000-000062D30000}"/>
    <cellStyle name="Percent 71 2 2 3 2" xfId="54124" xr:uid="{00000000-0005-0000-0000-000063D30000}"/>
    <cellStyle name="Percent 71 2 2 3 3" xfId="54125" xr:uid="{00000000-0005-0000-0000-000064D30000}"/>
    <cellStyle name="Percent 71 2 2 3 4" xfId="54126" xr:uid="{00000000-0005-0000-0000-000065D30000}"/>
    <cellStyle name="Percent 71 2 2 3 5" xfId="54127" xr:uid="{00000000-0005-0000-0000-000066D30000}"/>
    <cellStyle name="Percent 71 2 2 3 6" xfId="54128" xr:uid="{00000000-0005-0000-0000-000067D30000}"/>
    <cellStyle name="Percent 71 2 2 4" xfId="54129" xr:uid="{00000000-0005-0000-0000-000068D30000}"/>
    <cellStyle name="Percent 71 2 2 5" xfId="54130" xr:uid="{00000000-0005-0000-0000-000069D30000}"/>
    <cellStyle name="Percent 71 2 2 6" xfId="54131" xr:uid="{00000000-0005-0000-0000-00006AD30000}"/>
    <cellStyle name="Percent 71 2 2 7" xfId="54132" xr:uid="{00000000-0005-0000-0000-00006BD30000}"/>
    <cellStyle name="Percent 71 2 2 8" xfId="54133" xr:uid="{00000000-0005-0000-0000-00006CD30000}"/>
    <cellStyle name="Percent 71 2 3" xfId="54134" xr:uid="{00000000-0005-0000-0000-00006DD30000}"/>
    <cellStyle name="Percent 71 2 3 2" xfId="54135" xr:uid="{00000000-0005-0000-0000-00006ED30000}"/>
    <cellStyle name="Percent 71 2 3 2 2" xfId="54136" xr:uid="{00000000-0005-0000-0000-00006FD30000}"/>
    <cellStyle name="Percent 71 2 3 2 3" xfId="54137" xr:uid="{00000000-0005-0000-0000-000070D30000}"/>
    <cellStyle name="Percent 71 2 3 2 4" xfId="54138" xr:uid="{00000000-0005-0000-0000-000071D30000}"/>
    <cellStyle name="Percent 71 2 3 2 5" xfId="54139" xr:uid="{00000000-0005-0000-0000-000072D30000}"/>
    <cellStyle name="Percent 71 2 3 2 6" xfId="54140" xr:uid="{00000000-0005-0000-0000-000073D30000}"/>
    <cellStyle name="Percent 71 2 3 3" xfId="54141" xr:uid="{00000000-0005-0000-0000-000074D30000}"/>
    <cellStyle name="Percent 71 2 3 4" xfId="54142" xr:uid="{00000000-0005-0000-0000-000075D30000}"/>
    <cellStyle name="Percent 71 2 3 5" xfId="54143" xr:uid="{00000000-0005-0000-0000-000076D30000}"/>
    <cellStyle name="Percent 71 2 3 6" xfId="54144" xr:uid="{00000000-0005-0000-0000-000077D30000}"/>
    <cellStyle name="Percent 71 2 3 7" xfId="54145" xr:uid="{00000000-0005-0000-0000-000078D30000}"/>
    <cellStyle name="Percent 71 2 4" xfId="54146" xr:uid="{00000000-0005-0000-0000-000079D30000}"/>
    <cellStyle name="Percent 71 2 4 2" xfId="54147" xr:uid="{00000000-0005-0000-0000-00007AD30000}"/>
    <cellStyle name="Percent 71 2 4 3" xfId="54148" xr:uid="{00000000-0005-0000-0000-00007BD30000}"/>
    <cellStyle name="Percent 71 2 4 4" xfId="54149" xr:uid="{00000000-0005-0000-0000-00007CD30000}"/>
    <cellStyle name="Percent 71 2 4 5" xfId="54150" xr:uid="{00000000-0005-0000-0000-00007DD30000}"/>
    <cellStyle name="Percent 71 2 4 6" xfId="54151" xr:uid="{00000000-0005-0000-0000-00007ED30000}"/>
    <cellStyle name="Percent 71 2 5" xfId="54152" xr:uid="{00000000-0005-0000-0000-00007FD30000}"/>
    <cellStyle name="Percent 71 2 6" xfId="54153" xr:uid="{00000000-0005-0000-0000-000080D30000}"/>
    <cellStyle name="Percent 71 2 7" xfId="54154" xr:uid="{00000000-0005-0000-0000-000081D30000}"/>
    <cellStyle name="Percent 71 2 8" xfId="54155" xr:uid="{00000000-0005-0000-0000-000082D30000}"/>
    <cellStyle name="Percent 71 2 9" xfId="54156" xr:uid="{00000000-0005-0000-0000-000083D30000}"/>
    <cellStyle name="Percent 71 3" xfId="54157" xr:uid="{00000000-0005-0000-0000-000084D30000}"/>
    <cellStyle name="Percent 71 3 2" xfId="54158" xr:uid="{00000000-0005-0000-0000-000085D30000}"/>
    <cellStyle name="Percent 71 3 2 2" xfId="54159" xr:uid="{00000000-0005-0000-0000-000086D30000}"/>
    <cellStyle name="Percent 71 3 2 2 2" xfId="54160" xr:uid="{00000000-0005-0000-0000-000087D30000}"/>
    <cellStyle name="Percent 71 3 2 2 3" xfId="54161" xr:uid="{00000000-0005-0000-0000-000088D30000}"/>
    <cellStyle name="Percent 71 3 2 2 4" xfId="54162" xr:uid="{00000000-0005-0000-0000-000089D30000}"/>
    <cellStyle name="Percent 71 3 2 2 5" xfId="54163" xr:uid="{00000000-0005-0000-0000-00008AD30000}"/>
    <cellStyle name="Percent 71 3 2 2 6" xfId="54164" xr:uid="{00000000-0005-0000-0000-00008BD30000}"/>
    <cellStyle name="Percent 71 3 2 3" xfId="54165" xr:uid="{00000000-0005-0000-0000-00008CD30000}"/>
    <cellStyle name="Percent 71 3 2 4" xfId="54166" xr:uid="{00000000-0005-0000-0000-00008DD30000}"/>
    <cellStyle name="Percent 71 3 2 5" xfId="54167" xr:uid="{00000000-0005-0000-0000-00008ED30000}"/>
    <cellStyle name="Percent 71 3 2 6" xfId="54168" xr:uid="{00000000-0005-0000-0000-00008FD30000}"/>
    <cellStyle name="Percent 71 3 2 7" xfId="54169" xr:uid="{00000000-0005-0000-0000-000090D30000}"/>
    <cellStyle name="Percent 71 3 3" xfId="54170" xr:uid="{00000000-0005-0000-0000-000091D30000}"/>
    <cellStyle name="Percent 71 3 3 2" xfId="54171" xr:uid="{00000000-0005-0000-0000-000092D30000}"/>
    <cellStyle name="Percent 71 3 3 3" xfId="54172" xr:uid="{00000000-0005-0000-0000-000093D30000}"/>
    <cellStyle name="Percent 71 3 3 4" xfId="54173" xr:uid="{00000000-0005-0000-0000-000094D30000}"/>
    <cellStyle name="Percent 71 3 3 5" xfId="54174" xr:uid="{00000000-0005-0000-0000-000095D30000}"/>
    <cellStyle name="Percent 71 3 3 6" xfId="54175" xr:uid="{00000000-0005-0000-0000-000096D30000}"/>
    <cellStyle name="Percent 71 3 4" xfId="54176" xr:uid="{00000000-0005-0000-0000-000097D30000}"/>
    <cellStyle name="Percent 71 3 5" xfId="54177" xr:uid="{00000000-0005-0000-0000-000098D30000}"/>
    <cellStyle name="Percent 71 3 6" xfId="54178" xr:uid="{00000000-0005-0000-0000-000099D30000}"/>
    <cellStyle name="Percent 71 3 7" xfId="54179" xr:uid="{00000000-0005-0000-0000-00009AD30000}"/>
    <cellStyle name="Percent 71 3 8" xfId="54180" xr:uid="{00000000-0005-0000-0000-00009BD30000}"/>
    <cellStyle name="Percent 71 4" xfId="54181" xr:uid="{00000000-0005-0000-0000-00009CD30000}"/>
    <cellStyle name="Percent 71 4 2" xfId="54182" xr:uid="{00000000-0005-0000-0000-00009DD30000}"/>
    <cellStyle name="Percent 71 4 2 2" xfId="54183" xr:uid="{00000000-0005-0000-0000-00009ED30000}"/>
    <cellStyle name="Percent 71 4 2 3" xfId="54184" xr:uid="{00000000-0005-0000-0000-00009FD30000}"/>
    <cellStyle name="Percent 71 4 2 4" xfId="54185" xr:uid="{00000000-0005-0000-0000-0000A0D30000}"/>
    <cellStyle name="Percent 71 4 2 5" xfId="54186" xr:uid="{00000000-0005-0000-0000-0000A1D30000}"/>
    <cellStyle name="Percent 71 4 2 6" xfId="54187" xr:uid="{00000000-0005-0000-0000-0000A2D30000}"/>
    <cellStyle name="Percent 71 4 3" xfId="54188" xr:uid="{00000000-0005-0000-0000-0000A3D30000}"/>
    <cellStyle name="Percent 71 4 4" xfId="54189" xr:uid="{00000000-0005-0000-0000-0000A4D30000}"/>
    <cellStyle name="Percent 71 4 5" xfId="54190" xr:uid="{00000000-0005-0000-0000-0000A5D30000}"/>
    <cellStyle name="Percent 71 4 6" xfId="54191" xr:uid="{00000000-0005-0000-0000-0000A6D30000}"/>
    <cellStyle name="Percent 71 4 7" xfId="54192" xr:uid="{00000000-0005-0000-0000-0000A7D30000}"/>
    <cellStyle name="Percent 71 5" xfId="54193" xr:uid="{00000000-0005-0000-0000-0000A8D30000}"/>
    <cellStyle name="Percent 71 5 2" xfId="54194" xr:uid="{00000000-0005-0000-0000-0000A9D30000}"/>
    <cellStyle name="Percent 71 5 3" xfId="54195" xr:uid="{00000000-0005-0000-0000-0000AAD30000}"/>
    <cellStyle name="Percent 71 5 4" xfId="54196" xr:uid="{00000000-0005-0000-0000-0000ABD30000}"/>
    <cellStyle name="Percent 71 5 5" xfId="54197" xr:uid="{00000000-0005-0000-0000-0000ACD30000}"/>
    <cellStyle name="Percent 71 5 6" xfId="54198" xr:uid="{00000000-0005-0000-0000-0000ADD30000}"/>
    <cellStyle name="Percent 71 6" xfId="54199" xr:uid="{00000000-0005-0000-0000-0000AED30000}"/>
    <cellStyle name="Percent 71 7" xfId="54200" xr:uid="{00000000-0005-0000-0000-0000AFD30000}"/>
    <cellStyle name="Percent 71 8" xfId="54201" xr:uid="{00000000-0005-0000-0000-0000B0D30000}"/>
    <cellStyle name="Percent 71 9" xfId="54202" xr:uid="{00000000-0005-0000-0000-0000B1D30000}"/>
    <cellStyle name="Percent 72" xfId="54203" xr:uid="{00000000-0005-0000-0000-0000B2D30000}"/>
    <cellStyle name="Percent 72 10" xfId="54204" xr:uid="{00000000-0005-0000-0000-0000B3D30000}"/>
    <cellStyle name="Percent 72 2" xfId="54205" xr:uid="{00000000-0005-0000-0000-0000B4D30000}"/>
    <cellStyle name="Percent 72 2 2" xfId="54206" xr:uid="{00000000-0005-0000-0000-0000B5D30000}"/>
    <cellStyle name="Percent 72 2 2 2" xfId="54207" xr:uid="{00000000-0005-0000-0000-0000B6D30000}"/>
    <cellStyle name="Percent 72 2 2 2 2" xfId="54208" xr:uid="{00000000-0005-0000-0000-0000B7D30000}"/>
    <cellStyle name="Percent 72 2 2 2 2 2" xfId="54209" xr:uid="{00000000-0005-0000-0000-0000B8D30000}"/>
    <cellStyle name="Percent 72 2 2 2 2 3" xfId="54210" xr:uid="{00000000-0005-0000-0000-0000B9D30000}"/>
    <cellStyle name="Percent 72 2 2 2 2 4" xfId="54211" xr:uid="{00000000-0005-0000-0000-0000BAD30000}"/>
    <cellStyle name="Percent 72 2 2 2 2 5" xfId="54212" xr:uid="{00000000-0005-0000-0000-0000BBD30000}"/>
    <cellStyle name="Percent 72 2 2 2 2 6" xfId="54213" xr:uid="{00000000-0005-0000-0000-0000BCD30000}"/>
    <cellStyle name="Percent 72 2 2 2 3" xfId="54214" xr:uid="{00000000-0005-0000-0000-0000BDD30000}"/>
    <cellStyle name="Percent 72 2 2 2 4" xfId="54215" xr:uid="{00000000-0005-0000-0000-0000BED30000}"/>
    <cellStyle name="Percent 72 2 2 2 5" xfId="54216" xr:uid="{00000000-0005-0000-0000-0000BFD30000}"/>
    <cellStyle name="Percent 72 2 2 2 6" xfId="54217" xr:uid="{00000000-0005-0000-0000-0000C0D30000}"/>
    <cellStyle name="Percent 72 2 2 2 7" xfId="54218" xr:uid="{00000000-0005-0000-0000-0000C1D30000}"/>
    <cellStyle name="Percent 72 2 2 3" xfId="54219" xr:uid="{00000000-0005-0000-0000-0000C2D30000}"/>
    <cellStyle name="Percent 72 2 2 3 2" xfId="54220" xr:uid="{00000000-0005-0000-0000-0000C3D30000}"/>
    <cellStyle name="Percent 72 2 2 3 3" xfId="54221" xr:uid="{00000000-0005-0000-0000-0000C4D30000}"/>
    <cellStyle name="Percent 72 2 2 3 4" xfId="54222" xr:uid="{00000000-0005-0000-0000-0000C5D30000}"/>
    <cellStyle name="Percent 72 2 2 3 5" xfId="54223" xr:uid="{00000000-0005-0000-0000-0000C6D30000}"/>
    <cellStyle name="Percent 72 2 2 3 6" xfId="54224" xr:uid="{00000000-0005-0000-0000-0000C7D30000}"/>
    <cellStyle name="Percent 72 2 2 4" xfId="54225" xr:uid="{00000000-0005-0000-0000-0000C8D30000}"/>
    <cellStyle name="Percent 72 2 2 5" xfId="54226" xr:uid="{00000000-0005-0000-0000-0000C9D30000}"/>
    <cellStyle name="Percent 72 2 2 6" xfId="54227" xr:uid="{00000000-0005-0000-0000-0000CAD30000}"/>
    <cellStyle name="Percent 72 2 2 7" xfId="54228" xr:uid="{00000000-0005-0000-0000-0000CBD30000}"/>
    <cellStyle name="Percent 72 2 2 8" xfId="54229" xr:uid="{00000000-0005-0000-0000-0000CCD30000}"/>
    <cellStyle name="Percent 72 2 3" xfId="54230" xr:uid="{00000000-0005-0000-0000-0000CDD30000}"/>
    <cellStyle name="Percent 72 2 3 2" xfId="54231" xr:uid="{00000000-0005-0000-0000-0000CED30000}"/>
    <cellStyle name="Percent 72 2 3 2 2" xfId="54232" xr:uid="{00000000-0005-0000-0000-0000CFD30000}"/>
    <cellStyle name="Percent 72 2 3 2 3" xfId="54233" xr:uid="{00000000-0005-0000-0000-0000D0D30000}"/>
    <cellStyle name="Percent 72 2 3 2 4" xfId="54234" xr:uid="{00000000-0005-0000-0000-0000D1D30000}"/>
    <cellStyle name="Percent 72 2 3 2 5" xfId="54235" xr:uid="{00000000-0005-0000-0000-0000D2D30000}"/>
    <cellStyle name="Percent 72 2 3 2 6" xfId="54236" xr:uid="{00000000-0005-0000-0000-0000D3D30000}"/>
    <cellStyle name="Percent 72 2 3 3" xfId="54237" xr:uid="{00000000-0005-0000-0000-0000D4D30000}"/>
    <cellStyle name="Percent 72 2 3 4" xfId="54238" xr:uid="{00000000-0005-0000-0000-0000D5D30000}"/>
    <cellStyle name="Percent 72 2 3 5" xfId="54239" xr:uid="{00000000-0005-0000-0000-0000D6D30000}"/>
    <cellStyle name="Percent 72 2 3 6" xfId="54240" xr:uid="{00000000-0005-0000-0000-0000D7D30000}"/>
    <cellStyle name="Percent 72 2 3 7" xfId="54241" xr:uid="{00000000-0005-0000-0000-0000D8D30000}"/>
    <cellStyle name="Percent 72 2 4" xfId="54242" xr:uid="{00000000-0005-0000-0000-0000D9D30000}"/>
    <cellStyle name="Percent 72 2 4 2" xfId="54243" xr:uid="{00000000-0005-0000-0000-0000DAD30000}"/>
    <cellStyle name="Percent 72 2 4 3" xfId="54244" xr:uid="{00000000-0005-0000-0000-0000DBD30000}"/>
    <cellStyle name="Percent 72 2 4 4" xfId="54245" xr:uid="{00000000-0005-0000-0000-0000DCD30000}"/>
    <cellStyle name="Percent 72 2 4 5" xfId="54246" xr:uid="{00000000-0005-0000-0000-0000DDD30000}"/>
    <cellStyle name="Percent 72 2 4 6" xfId="54247" xr:uid="{00000000-0005-0000-0000-0000DED30000}"/>
    <cellStyle name="Percent 72 2 5" xfId="54248" xr:uid="{00000000-0005-0000-0000-0000DFD30000}"/>
    <cellStyle name="Percent 72 2 6" xfId="54249" xr:uid="{00000000-0005-0000-0000-0000E0D30000}"/>
    <cellStyle name="Percent 72 2 7" xfId="54250" xr:uid="{00000000-0005-0000-0000-0000E1D30000}"/>
    <cellStyle name="Percent 72 2 8" xfId="54251" xr:uid="{00000000-0005-0000-0000-0000E2D30000}"/>
    <cellStyle name="Percent 72 2 9" xfId="54252" xr:uid="{00000000-0005-0000-0000-0000E3D30000}"/>
    <cellStyle name="Percent 72 3" xfId="54253" xr:uid="{00000000-0005-0000-0000-0000E4D30000}"/>
    <cellStyle name="Percent 72 3 2" xfId="54254" xr:uid="{00000000-0005-0000-0000-0000E5D30000}"/>
    <cellStyle name="Percent 72 3 2 2" xfId="54255" xr:uid="{00000000-0005-0000-0000-0000E6D30000}"/>
    <cellStyle name="Percent 72 3 2 2 2" xfId="54256" xr:uid="{00000000-0005-0000-0000-0000E7D30000}"/>
    <cellStyle name="Percent 72 3 2 2 3" xfId="54257" xr:uid="{00000000-0005-0000-0000-0000E8D30000}"/>
    <cellStyle name="Percent 72 3 2 2 4" xfId="54258" xr:uid="{00000000-0005-0000-0000-0000E9D30000}"/>
    <cellStyle name="Percent 72 3 2 2 5" xfId="54259" xr:uid="{00000000-0005-0000-0000-0000EAD30000}"/>
    <cellStyle name="Percent 72 3 2 2 6" xfId="54260" xr:uid="{00000000-0005-0000-0000-0000EBD30000}"/>
    <cellStyle name="Percent 72 3 2 3" xfId="54261" xr:uid="{00000000-0005-0000-0000-0000ECD30000}"/>
    <cellStyle name="Percent 72 3 2 4" xfId="54262" xr:uid="{00000000-0005-0000-0000-0000EDD30000}"/>
    <cellStyle name="Percent 72 3 2 5" xfId="54263" xr:uid="{00000000-0005-0000-0000-0000EED30000}"/>
    <cellStyle name="Percent 72 3 2 6" xfId="54264" xr:uid="{00000000-0005-0000-0000-0000EFD30000}"/>
    <cellStyle name="Percent 72 3 2 7" xfId="54265" xr:uid="{00000000-0005-0000-0000-0000F0D30000}"/>
    <cellStyle name="Percent 72 3 3" xfId="54266" xr:uid="{00000000-0005-0000-0000-0000F1D30000}"/>
    <cellStyle name="Percent 72 3 3 2" xfId="54267" xr:uid="{00000000-0005-0000-0000-0000F2D30000}"/>
    <cellStyle name="Percent 72 3 3 3" xfId="54268" xr:uid="{00000000-0005-0000-0000-0000F3D30000}"/>
    <cellStyle name="Percent 72 3 3 4" xfId="54269" xr:uid="{00000000-0005-0000-0000-0000F4D30000}"/>
    <cellStyle name="Percent 72 3 3 5" xfId="54270" xr:uid="{00000000-0005-0000-0000-0000F5D30000}"/>
    <cellStyle name="Percent 72 3 3 6" xfId="54271" xr:uid="{00000000-0005-0000-0000-0000F6D30000}"/>
    <cellStyle name="Percent 72 3 4" xfId="54272" xr:uid="{00000000-0005-0000-0000-0000F7D30000}"/>
    <cellStyle name="Percent 72 3 5" xfId="54273" xr:uid="{00000000-0005-0000-0000-0000F8D30000}"/>
    <cellStyle name="Percent 72 3 6" xfId="54274" xr:uid="{00000000-0005-0000-0000-0000F9D30000}"/>
    <cellStyle name="Percent 72 3 7" xfId="54275" xr:uid="{00000000-0005-0000-0000-0000FAD30000}"/>
    <cellStyle name="Percent 72 3 8" xfId="54276" xr:uid="{00000000-0005-0000-0000-0000FBD30000}"/>
    <cellStyle name="Percent 72 4" xfId="54277" xr:uid="{00000000-0005-0000-0000-0000FCD30000}"/>
    <cellStyle name="Percent 72 4 2" xfId="54278" xr:uid="{00000000-0005-0000-0000-0000FDD30000}"/>
    <cellStyle name="Percent 72 4 2 2" xfId="54279" xr:uid="{00000000-0005-0000-0000-0000FED30000}"/>
    <cellStyle name="Percent 72 4 2 3" xfId="54280" xr:uid="{00000000-0005-0000-0000-0000FFD30000}"/>
    <cellStyle name="Percent 72 4 2 4" xfId="54281" xr:uid="{00000000-0005-0000-0000-000000D40000}"/>
    <cellStyle name="Percent 72 4 2 5" xfId="54282" xr:uid="{00000000-0005-0000-0000-000001D40000}"/>
    <cellStyle name="Percent 72 4 2 6" xfId="54283" xr:uid="{00000000-0005-0000-0000-000002D40000}"/>
    <cellStyle name="Percent 72 4 3" xfId="54284" xr:uid="{00000000-0005-0000-0000-000003D40000}"/>
    <cellStyle name="Percent 72 4 4" xfId="54285" xr:uid="{00000000-0005-0000-0000-000004D40000}"/>
    <cellStyle name="Percent 72 4 5" xfId="54286" xr:uid="{00000000-0005-0000-0000-000005D40000}"/>
    <cellStyle name="Percent 72 4 6" xfId="54287" xr:uid="{00000000-0005-0000-0000-000006D40000}"/>
    <cellStyle name="Percent 72 4 7" xfId="54288" xr:uid="{00000000-0005-0000-0000-000007D40000}"/>
    <cellStyle name="Percent 72 5" xfId="54289" xr:uid="{00000000-0005-0000-0000-000008D40000}"/>
    <cellStyle name="Percent 72 5 2" xfId="54290" xr:uid="{00000000-0005-0000-0000-000009D40000}"/>
    <cellStyle name="Percent 72 5 3" xfId="54291" xr:uid="{00000000-0005-0000-0000-00000AD40000}"/>
    <cellStyle name="Percent 72 5 4" xfId="54292" xr:uid="{00000000-0005-0000-0000-00000BD40000}"/>
    <cellStyle name="Percent 72 5 5" xfId="54293" xr:uid="{00000000-0005-0000-0000-00000CD40000}"/>
    <cellStyle name="Percent 72 5 6" xfId="54294" xr:uid="{00000000-0005-0000-0000-00000DD40000}"/>
    <cellStyle name="Percent 72 6" xfId="54295" xr:uid="{00000000-0005-0000-0000-00000ED40000}"/>
    <cellStyle name="Percent 72 7" xfId="54296" xr:uid="{00000000-0005-0000-0000-00000FD40000}"/>
    <cellStyle name="Percent 72 8" xfId="54297" xr:uid="{00000000-0005-0000-0000-000010D40000}"/>
    <cellStyle name="Percent 72 9" xfId="54298" xr:uid="{00000000-0005-0000-0000-000011D40000}"/>
    <cellStyle name="Percent 73" xfId="54299" xr:uid="{00000000-0005-0000-0000-000012D40000}"/>
    <cellStyle name="Percent 73 10" xfId="54300" xr:uid="{00000000-0005-0000-0000-000013D40000}"/>
    <cellStyle name="Percent 73 2" xfId="54301" xr:uid="{00000000-0005-0000-0000-000014D40000}"/>
    <cellStyle name="Percent 73 2 2" xfId="54302" xr:uid="{00000000-0005-0000-0000-000015D40000}"/>
    <cellStyle name="Percent 73 2 2 2" xfId="54303" xr:uid="{00000000-0005-0000-0000-000016D40000}"/>
    <cellStyle name="Percent 73 2 2 2 2" xfId="54304" xr:uid="{00000000-0005-0000-0000-000017D40000}"/>
    <cellStyle name="Percent 73 2 2 2 2 2" xfId="54305" xr:uid="{00000000-0005-0000-0000-000018D40000}"/>
    <cellStyle name="Percent 73 2 2 2 2 3" xfId="54306" xr:uid="{00000000-0005-0000-0000-000019D40000}"/>
    <cellStyle name="Percent 73 2 2 2 2 4" xfId="54307" xr:uid="{00000000-0005-0000-0000-00001AD40000}"/>
    <cellStyle name="Percent 73 2 2 2 2 5" xfId="54308" xr:uid="{00000000-0005-0000-0000-00001BD40000}"/>
    <cellStyle name="Percent 73 2 2 2 2 6" xfId="54309" xr:uid="{00000000-0005-0000-0000-00001CD40000}"/>
    <cellStyle name="Percent 73 2 2 2 3" xfId="54310" xr:uid="{00000000-0005-0000-0000-00001DD40000}"/>
    <cellStyle name="Percent 73 2 2 2 4" xfId="54311" xr:uid="{00000000-0005-0000-0000-00001ED40000}"/>
    <cellStyle name="Percent 73 2 2 2 5" xfId="54312" xr:uid="{00000000-0005-0000-0000-00001FD40000}"/>
    <cellStyle name="Percent 73 2 2 2 6" xfId="54313" xr:uid="{00000000-0005-0000-0000-000020D40000}"/>
    <cellStyle name="Percent 73 2 2 2 7" xfId="54314" xr:uid="{00000000-0005-0000-0000-000021D40000}"/>
    <cellStyle name="Percent 73 2 2 3" xfId="54315" xr:uid="{00000000-0005-0000-0000-000022D40000}"/>
    <cellStyle name="Percent 73 2 2 3 2" xfId="54316" xr:uid="{00000000-0005-0000-0000-000023D40000}"/>
    <cellStyle name="Percent 73 2 2 3 3" xfId="54317" xr:uid="{00000000-0005-0000-0000-000024D40000}"/>
    <cellStyle name="Percent 73 2 2 3 4" xfId="54318" xr:uid="{00000000-0005-0000-0000-000025D40000}"/>
    <cellStyle name="Percent 73 2 2 3 5" xfId="54319" xr:uid="{00000000-0005-0000-0000-000026D40000}"/>
    <cellStyle name="Percent 73 2 2 3 6" xfId="54320" xr:uid="{00000000-0005-0000-0000-000027D40000}"/>
    <cellStyle name="Percent 73 2 2 4" xfId="54321" xr:uid="{00000000-0005-0000-0000-000028D40000}"/>
    <cellStyle name="Percent 73 2 2 5" xfId="54322" xr:uid="{00000000-0005-0000-0000-000029D40000}"/>
    <cellStyle name="Percent 73 2 2 6" xfId="54323" xr:uid="{00000000-0005-0000-0000-00002AD40000}"/>
    <cellStyle name="Percent 73 2 2 7" xfId="54324" xr:uid="{00000000-0005-0000-0000-00002BD40000}"/>
    <cellStyle name="Percent 73 2 2 8" xfId="54325" xr:uid="{00000000-0005-0000-0000-00002CD40000}"/>
    <cellStyle name="Percent 73 2 3" xfId="54326" xr:uid="{00000000-0005-0000-0000-00002DD40000}"/>
    <cellStyle name="Percent 73 2 3 2" xfId="54327" xr:uid="{00000000-0005-0000-0000-00002ED40000}"/>
    <cellStyle name="Percent 73 2 3 2 2" xfId="54328" xr:uid="{00000000-0005-0000-0000-00002FD40000}"/>
    <cellStyle name="Percent 73 2 3 2 3" xfId="54329" xr:uid="{00000000-0005-0000-0000-000030D40000}"/>
    <cellStyle name="Percent 73 2 3 2 4" xfId="54330" xr:uid="{00000000-0005-0000-0000-000031D40000}"/>
    <cellStyle name="Percent 73 2 3 2 5" xfId="54331" xr:uid="{00000000-0005-0000-0000-000032D40000}"/>
    <cellStyle name="Percent 73 2 3 2 6" xfId="54332" xr:uid="{00000000-0005-0000-0000-000033D40000}"/>
    <cellStyle name="Percent 73 2 3 3" xfId="54333" xr:uid="{00000000-0005-0000-0000-000034D40000}"/>
    <cellStyle name="Percent 73 2 3 4" xfId="54334" xr:uid="{00000000-0005-0000-0000-000035D40000}"/>
    <cellStyle name="Percent 73 2 3 5" xfId="54335" xr:uid="{00000000-0005-0000-0000-000036D40000}"/>
    <cellStyle name="Percent 73 2 3 6" xfId="54336" xr:uid="{00000000-0005-0000-0000-000037D40000}"/>
    <cellStyle name="Percent 73 2 3 7" xfId="54337" xr:uid="{00000000-0005-0000-0000-000038D40000}"/>
    <cellStyle name="Percent 73 2 4" xfId="54338" xr:uid="{00000000-0005-0000-0000-000039D40000}"/>
    <cellStyle name="Percent 73 2 4 2" xfId="54339" xr:uid="{00000000-0005-0000-0000-00003AD40000}"/>
    <cellStyle name="Percent 73 2 4 3" xfId="54340" xr:uid="{00000000-0005-0000-0000-00003BD40000}"/>
    <cellStyle name="Percent 73 2 4 4" xfId="54341" xr:uid="{00000000-0005-0000-0000-00003CD40000}"/>
    <cellStyle name="Percent 73 2 4 5" xfId="54342" xr:uid="{00000000-0005-0000-0000-00003DD40000}"/>
    <cellStyle name="Percent 73 2 4 6" xfId="54343" xr:uid="{00000000-0005-0000-0000-00003ED40000}"/>
    <cellStyle name="Percent 73 2 5" xfId="54344" xr:uid="{00000000-0005-0000-0000-00003FD40000}"/>
    <cellStyle name="Percent 73 2 6" xfId="54345" xr:uid="{00000000-0005-0000-0000-000040D40000}"/>
    <cellStyle name="Percent 73 2 7" xfId="54346" xr:uid="{00000000-0005-0000-0000-000041D40000}"/>
    <cellStyle name="Percent 73 2 8" xfId="54347" xr:uid="{00000000-0005-0000-0000-000042D40000}"/>
    <cellStyle name="Percent 73 2 9" xfId="54348" xr:uid="{00000000-0005-0000-0000-000043D40000}"/>
    <cellStyle name="Percent 73 3" xfId="54349" xr:uid="{00000000-0005-0000-0000-000044D40000}"/>
    <cellStyle name="Percent 73 3 2" xfId="54350" xr:uid="{00000000-0005-0000-0000-000045D40000}"/>
    <cellStyle name="Percent 73 3 2 2" xfId="54351" xr:uid="{00000000-0005-0000-0000-000046D40000}"/>
    <cellStyle name="Percent 73 3 2 2 2" xfId="54352" xr:uid="{00000000-0005-0000-0000-000047D40000}"/>
    <cellStyle name="Percent 73 3 2 2 3" xfId="54353" xr:uid="{00000000-0005-0000-0000-000048D40000}"/>
    <cellStyle name="Percent 73 3 2 2 4" xfId="54354" xr:uid="{00000000-0005-0000-0000-000049D40000}"/>
    <cellStyle name="Percent 73 3 2 2 5" xfId="54355" xr:uid="{00000000-0005-0000-0000-00004AD40000}"/>
    <cellStyle name="Percent 73 3 2 2 6" xfId="54356" xr:uid="{00000000-0005-0000-0000-00004BD40000}"/>
    <cellStyle name="Percent 73 3 2 3" xfId="54357" xr:uid="{00000000-0005-0000-0000-00004CD40000}"/>
    <cellStyle name="Percent 73 3 2 4" xfId="54358" xr:uid="{00000000-0005-0000-0000-00004DD40000}"/>
    <cellStyle name="Percent 73 3 2 5" xfId="54359" xr:uid="{00000000-0005-0000-0000-00004ED40000}"/>
    <cellStyle name="Percent 73 3 2 6" xfId="54360" xr:uid="{00000000-0005-0000-0000-00004FD40000}"/>
    <cellStyle name="Percent 73 3 2 7" xfId="54361" xr:uid="{00000000-0005-0000-0000-000050D40000}"/>
    <cellStyle name="Percent 73 3 3" xfId="54362" xr:uid="{00000000-0005-0000-0000-000051D40000}"/>
    <cellStyle name="Percent 73 3 3 2" xfId="54363" xr:uid="{00000000-0005-0000-0000-000052D40000}"/>
    <cellStyle name="Percent 73 3 3 3" xfId="54364" xr:uid="{00000000-0005-0000-0000-000053D40000}"/>
    <cellStyle name="Percent 73 3 3 4" xfId="54365" xr:uid="{00000000-0005-0000-0000-000054D40000}"/>
    <cellStyle name="Percent 73 3 3 5" xfId="54366" xr:uid="{00000000-0005-0000-0000-000055D40000}"/>
    <cellStyle name="Percent 73 3 3 6" xfId="54367" xr:uid="{00000000-0005-0000-0000-000056D40000}"/>
    <cellStyle name="Percent 73 3 4" xfId="54368" xr:uid="{00000000-0005-0000-0000-000057D40000}"/>
    <cellStyle name="Percent 73 3 5" xfId="54369" xr:uid="{00000000-0005-0000-0000-000058D40000}"/>
    <cellStyle name="Percent 73 3 6" xfId="54370" xr:uid="{00000000-0005-0000-0000-000059D40000}"/>
    <cellStyle name="Percent 73 3 7" xfId="54371" xr:uid="{00000000-0005-0000-0000-00005AD40000}"/>
    <cellStyle name="Percent 73 3 8" xfId="54372" xr:uid="{00000000-0005-0000-0000-00005BD40000}"/>
    <cellStyle name="Percent 73 4" xfId="54373" xr:uid="{00000000-0005-0000-0000-00005CD40000}"/>
    <cellStyle name="Percent 73 4 2" xfId="54374" xr:uid="{00000000-0005-0000-0000-00005DD40000}"/>
    <cellStyle name="Percent 73 4 2 2" xfId="54375" xr:uid="{00000000-0005-0000-0000-00005ED40000}"/>
    <cellStyle name="Percent 73 4 2 3" xfId="54376" xr:uid="{00000000-0005-0000-0000-00005FD40000}"/>
    <cellStyle name="Percent 73 4 2 4" xfId="54377" xr:uid="{00000000-0005-0000-0000-000060D40000}"/>
    <cellStyle name="Percent 73 4 2 5" xfId="54378" xr:uid="{00000000-0005-0000-0000-000061D40000}"/>
    <cellStyle name="Percent 73 4 2 6" xfId="54379" xr:uid="{00000000-0005-0000-0000-000062D40000}"/>
    <cellStyle name="Percent 73 4 3" xfId="54380" xr:uid="{00000000-0005-0000-0000-000063D40000}"/>
    <cellStyle name="Percent 73 4 4" xfId="54381" xr:uid="{00000000-0005-0000-0000-000064D40000}"/>
    <cellStyle name="Percent 73 4 5" xfId="54382" xr:uid="{00000000-0005-0000-0000-000065D40000}"/>
    <cellStyle name="Percent 73 4 6" xfId="54383" xr:uid="{00000000-0005-0000-0000-000066D40000}"/>
    <cellStyle name="Percent 73 4 7" xfId="54384" xr:uid="{00000000-0005-0000-0000-000067D40000}"/>
    <cellStyle name="Percent 73 5" xfId="54385" xr:uid="{00000000-0005-0000-0000-000068D40000}"/>
    <cellStyle name="Percent 73 5 2" xfId="54386" xr:uid="{00000000-0005-0000-0000-000069D40000}"/>
    <cellStyle name="Percent 73 5 3" xfId="54387" xr:uid="{00000000-0005-0000-0000-00006AD40000}"/>
    <cellStyle name="Percent 73 5 4" xfId="54388" xr:uid="{00000000-0005-0000-0000-00006BD40000}"/>
    <cellStyle name="Percent 73 5 5" xfId="54389" xr:uid="{00000000-0005-0000-0000-00006CD40000}"/>
    <cellStyle name="Percent 73 5 6" xfId="54390" xr:uid="{00000000-0005-0000-0000-00006DD40000}"/>
    <cellStyle name="Percent 73 6" xfId="54391" xr:uid="{00000000-0005-0000-0000-00006ED40000}"/>
    <cellStyle name="Percent 73 7" xfId="54392" xr:uid="{00000000-0005-0000-0000-00006FD40000}"/>
    <cellStyle name="Percent 73 8" xfId="54393" xr:uid="{00000000-0005-0000-0000-000070D40000}"/>
    <cellStyle name="Percent 73 9" xfId="54394" xr:uid="{00000000-0005-0000-0000-000071D40000}"/>
    <cellStyle name="Percent 74" xfId="54395" xr:uid="{00000000-0005-0000-0000-000072D40000}"/>
    <cellStyle name="Percent 74 10" xfId="54396" xr:uid="{00000000-0005-0000-0000-000073D40000}"/>
    <cellStyle name="Percent 74 2" xfId="54397" xr:uid="{00000000-0005-0000-0000-000074D40000}"/>
    <cellStyle name="Percent 74 2 2" xfId="54398" xr:uid="{00000000-0005-0000-0000-000075D40000}"/>
    <cellStyle name="Percent 74 2 2 2" xfId="54399" xr:uid="{00000000-0005-0000-0000-000076D40000}"/>
    <cellStyle name="Percent 74 2 2 2 2" xfId="54400" xr:uid="{00000000-0005-0000-0000-000077D40000}"/>
    <cellStyle name="Percent 74 2 2 2 2 2" xfId="54401" xr:uid="{00000000-0005-0000-0000-000078D40000}"/>
    <cellStyle name="Percent 74 2 2 2 2 3" xfId="54402" xr:uid="{00000000-0005-0000-0000-000079D40000}"/>
    <cellStyle name="Percent 74 2 2 2 2 4" xfId="54403" xr:uid="{00000000-0005-0000-0000-00007AD40000}"/>
    <cellStyle name="Percent 74 2 2 2 2 5" xfId="54404" xr:uid="{00000000-0005-0000-0000-00007BD40000}"/>
    <cellStyle name="Percent 74 2 2 2 2 6" xfId="54405" xr:uid="{00000000-0005-0000-0000-00007CD40000}"/>
    <cellStyle name="Percent 74 2 2 2 3" xfId="54406" xr:uid="{00000000-0005-0000-0000-00007DD40000}"/>
    <cellStyle name="Percent 74 2 2 2 4" xfId="54407" xr:uid="{00000000-0005-0000-0000-00007ED40000}"/>
    <cellStyle name="Percent 74 2 2 2 5" xfId="54408" xr:uid="{00000000-0005-0000-0000-00007FD40000}"/>
    <cellStyle name="Percent 74 2 2 2 6" xfId="54409" xr:uid="{00000000-0005-0000-0000-000080D40000}"/>
    <cellStyle name="Percent 74 2 2 2 7" xfId="54410" xr:uid="{00000000-0005-0000-0000-000081D40000}"/>
    <cellStyle name="Percent 74 2 2 3" xfId="54411" xr:uid="{00000000-0005-0000-0000-000082D40000}"/>
    <cellStyle name="Percent 74 2 2 3 2" xfId="54412" xr:uid="{00000000-0005-0000-0000-000083D40000}"/>
    <cellStyle name="Percent 74 2 2 3 3" xfId="54413" xr:uid="{00000000-0005-0000-0000-000084D40000}"/>
    <cellStyle name="Percent 74 2 2 3 4" xfId="54414" xr:uid="{00000000-0005-0000-0000-000085D40000}"/>
    <cellStyle name="Percent 74 2 2 3 5" xfId="54415" xr:uid="{00000000-0005-0000-0000-000086D40000}"/>
    <cellStyle name="Percent 74 2 2 3 6" xfId="54416" xr:uid="{00000000-0005-0000-0000-000087D40000}"/>
    <cellStyle name="Percent 74 2 2 4" xfId="54417" xr:uid="{00000000-0005-0000-0000-000088D40000}"/>
    <cellStyle name="Percent 74 2 2 5" xfId="54418" xr:uid="{00000000-0005-0000-0000-000089D40000}"/>
    <cellStyle name="Percent 74 2 2 6" xfId="54419" xr:uid="{00000000-0005-0000-0000-00008AD40000}"/>
    <cellStyle name="Percent 74 2 2 7" xfId="54420" xr:uid="{00000000-0005-0000-0000-00008BD40000}"/>
    <cellStyle name="Percent 74 2 2 8" xfId="54421" xr:uid="{00000000-0005-0000-0000-00008CD40000}"/>
    <cellStyle name="Percent 74 2 3" xfId="54422" xr:uid="{00000000-0005-0000-0000-00008DD40000}"/>
    <cellStyle name="Percent 74 2 3 2" xfId="54423" xr:uid="{00000000-0005-0000-0000-00008ED40000}"/>
    <cellStyle name="Percent 74 2 3 2 2" xfId="54424" xr:uid="{00000000-0005-0000-0000-00008FD40000}"/>
    <cellStyle name="Percent 74 2 3 2 3" xfId="54425" xr:uid="{00000000-0005-0000-0000-000090D40000}"/>
    <cellStyle name="Percent 74 2 3 2 4" xfId="54426" xr:uid="{00000000-0005-0000-0000-000091D40000}"/>
    <cellStyle name="Percent 74 2 3 2 5" xfId="54427" xr:uid="{00000000-0005-0000-0000-000092D40000}"/>
    <cellStyle name="Percent 74 2 3 2 6" xfId="54428" xr:uid="{00000000-0005-0000-0000-000093D40000}"/>
    <cellStyle name="Percent 74 2 3 3" xfId="54429" xr:uid="{00000000-0005-0000-0000-000094D40000}"/>
    <cellStyle name="Percent 74 2 3 4" xfId="54430" xr:uid="{00000000-0005-0000-0000-000095D40000}"/>
    <cellStyle name="Percent 74 2 3 5" xfId="54431" xr:uid="{00000000-0005-0000-0000-000096D40000}"/>
    <cellStyle name="Percent 74 2 3 6" xfId="54432" xr:uid="{00000000-0005-0000-0000-000097D40000}"/>
    <cellStyle name="Percent 74 2 3 7" xfId="54433" xr:uid="{00000000-0005-0000-0000-000098D40000}"/>
    <cellStyle name="Percent 74 2 4" xfId="54434" xr:uid="{00000000-0005-0000-0000-000099D40000}"/>
    <cellStyle name="Percent 74 2 4 2" xfId="54435" xr:uid="{00000000-0005-0000-0000-00009AD40000}"/>
    <cellStyle name="Percent 74 2 4 3" xfId="54436" xr:uid="{00000000-0005-0000-0000-00009BD40000}"/>
    <cellStyle name="Percent 74 2 4 4" xfId="54437" xr:uid="{00000000-0005-0000-0000-00009CD40000}"/>
    <cellStyle name="Percent 74 2 4 5" xfId="54438" xr:uid="{00000000-0005-0000-0000-00009DD40000}"/>
    <cellStyle name="Percent 74 2 4 6" xfId="54439" xr:uid="{00000000-0005-0000-0000-00009ED40000}"/>
    <cellStyle name="Percent 74 2 5" xfId="54440" xr:uid="{00000000-0005-0000-0000-00009FD40000}"/>
    <cellStyle name="Percent 74 2 6" xfId="54441" xr:uid="{00000000-0005-0000-0000-0000A0D40000}"/>
    <cellStyle name="Percent 74 2 7" xfId="54442" xr:uid="{00000000-0005-0000-0000-0000A1D40000}"/>
    <cellStyle name="Percent 74 2 8" xfId="54443" xr:uid="{00000000-0005-0000-0000-0000A2D40000}"/>
    <cellStyle name="Percent 74 2 9" xfId="54444" xr:uid="{00000000-0005-0000-0000-0000A3D40000}"/>
    <cellStyle name="Percent 74 3" xfId="54445" xr:uid="{00000000-0005-0000-0000-0000A4D40000}"/>
    <cellStyle name="Percent 74 3 2" xfId="54446" xr:uid="{00000000-0005-0000-0000-0000A5D40000}"/>
    <cellStyle name="Percent 74 3 2 2" xfId="54447" xr:uid="{00000000-0005-0000-0000-0000A6D40000}"/>
    <cellStyle name="Percent 74 3 2 2 2" xfId="54448" xr:uid="{00000000-0005-0000-0000-0000A7D40000}"/>
    <cellStyle name="Percent 74 3 2 2 3" xfId="54449" xr:uid="{00000000-0005-0000-0000-0000A8D40000}"/>
    <cellStyle name="Percent 74 3 2 2 4" xfId="54450" xr:uid="{00000000-0005-0000-0000-0000A9D40000}"/>
    <cellStyle name="Percent 74 3 2 2 5" xfId="54451" xr:uid="{00000000-0005-0000-0000-0000AAD40000}"/>
    <cellStyle name="Percent 74 3 2 2 6" xfId="54452" xr:uid="{00000000-0005-0000-0000-0000ABD40000}"/>
    <cellStyle name="Percent 74 3 2 3" xfId="54453" xr:uid="{00000000-0005-0000-0000-0000ACD40000}"/>
    <cellStyle name="Percent 74 3 2 4" xfId="54454" xr:uid="{00000000-0005-0000-0000-0000ADD40000}"/>
    <cellStyle name="Percent 74 3 2 5" xfId="54455" xr:uid="{00000000-0005-0000-0000-0000AED40000}"/>
    <cellStyle name="Percent 74 3 2 6" xfId="54456" xr:uid="{00000000-0005-0000-0000-0000AFD40000}"/>
    <cellStyle name="Percent 74 3 2 7" xfId="54457" xr:uid="{00000000-0005-0000-0000-0000B0D40000}"/>
    <cellStyle name="Percent 74 3 3" xfId="54458" xr:uid="{00000000-0005-0000-0000-0000B1D40000}"/>
    <cellStyle name="Percent 74 3 3 2" xfId="54459" xr:uid="{00000000-0005-0000-0000-0000B2D40000}"/>
    <cellStyle name="Percent 74 3 3 3" xfId="54460" xr:uid="{00000000-0005-0000-0000-0000B3D40000}"/>
    <cellStyle name="Percent 74 3 3 4" xfId="54461" xr:uid="{00000000-0005-0000-0000-0000B4D40000}"/>
    <cellStyle name="Percent 74 3 3 5" xfId="54462" xr:uid="{00000000-0005-0000-0000-0000B5D40000}"/>
    <cellStyle name="Percent 74 3 3 6" xfId="54463" xr:uid="{00000000-0005-0000-0000-0000B6D40000}"/>
    <cellStyle name="Percent 74 3 4" xfId="54464" xr:uid="{00000000-0005-0000-0000-0000B7D40000}"/>
    <cellStyle name="Percent 74 3 5" xfId="54465" xr:uid="{00000000-0005-0000-0000-0000B8D40000}"/>
    <cellStyle name="Percent 74 3 6" xfId="54466" xr:uid="{00000000-0005-0000-0000-0000B9D40000}"/>
    <cellStyle name="Percent 74 3 7" xfId="54467" xr:uid="{00000000-0005-0000-0000-0000BAD40000}"/>
    <cellStyle name="Percent 74 3 8" xfId="54468" xr:uid="{00000000-0005-0000-0000-0000BBD40000}"/>
    <cellStyle name="Percent 74 4" xfId="54469" xr:uid="{00000000-0005-0000-0000-0000BCD40000}"/>
    <cellStyle name="Percent 74 4 2" xfId="54470" xr:uid="{00000000-0005-0000-0000-0000BDD40000}"/>
    <cellStyle name="Percent 74 4 2 2" xfId="54471" xr:uid="{00000000-0005-0000-0000-0000BED40000}"/>
    <cellStyle name="Percent 74 4 2 3" xfId="54472" xr:uid="{00000000-0005-0000-0000-0000BFD40000}"/>
    <cellStyle name="Percent 74 4 2 4" xfId="54473" xr:uid="{00000000-0005-0000-0000-0000C0D40000}"/>
    <cellStyle name="Percent 74 4 2 5" xfId="54474" xr:uid="{00000000-0005-0000-0000-0000C1D40000}"/>
    <cellStyle name="Percent 74 4 2 6" xfId="54475" xr:uid="{00000000-0005-0000-0000-0000C2D40000}"/>
    <cellStyle name="Percent 74 4 3" xfId="54476" xr:uid="{00000000-0005-0000-0000-0000C3D40000}"/>
    <cellStyle name="Percent 74 4 4" xfId="54477" xr:uid="{00000000-0005-0000-0000-0000C4D40000}"/>
    <cellStyle name="Percent 74 4 5" xfId="54478" xr:uid="{00000000-0005-0000-0000-0000C5D40000}"/>
    <cellStyle name="Percent 74 4 6" xfId="54479" xr:uid="{00000000-0005-0000-0000-0000C6D40000}"/>
    <cellStyle name="Percent 74 4 7" xfId="54480" xr:uid="{00000000-0005-0000-0000-0000C7D40000}"/>
    <cellStyle name="Percent 74 5" xfId="54481" xr:uid="{00000000-0005-0000-0000-0000C8D40000}"/>
    <cellStyle name="Percent 74 5 2" xfId="54482" xr:uid="{00000000-0005-0000-0000-0000C9D40000}"/>
    <cellStyle name="Percent 74 5 3" xfId="54483" xr:uid="{00000000-0005-0000-0000-0000CAD40000}"/>
    <cellStyle name="Percent 74 5 4" xfId="54484" xr:uid="{00000000-0005-0000-0000-0000CBD40000}"/>
    <cellStyle name="Percent 74 5 5" xfId="54485" xr:uid="{00000000-0005-0000-0000-0000CCD40000}"/>
    <cellStyle name="Percent 74 5 6" xfId="54486" xr:uid="{00000000-0005-0000-0000-0000CDD40000}"/>
    <cellStyle name="Percent 74 6" xfId="54487" xr:uid="{00000000-0005-0000-0000-0000CED40000}"/>
    <cellStyle name="Percent 74 7" xfId="54488" xr:uid="{00000000-0005-0000-0000-0000CFD40000}"/>
    <cellStyle name="Percent 74 8" xfId="54489" xr:uid="{00000000-0005-0000-0000-0000D0D40000}"/>
    <cellStyle name="Percent 74 9" xfId="54490" xr:uid="{00000000-0005-0000-0000-0000D1D40000}"/>
    <cellStyle name="Percent 75" xfId="54491" xr:uid="{00000000-0005-0000-0000-0000D2D40000}"/>
    <cellStyle name="Percent 75 10" xfId="54492" xr:uid="{00000000-0005-0000-0000-0000D3D40000}"/>
    <cellStyle name="Percent 75 2" xfId="54493" xr:uid="{00000000-0005-0000-0000-0000D4D40000}"/>
    <cellStyle name="Percent 75 2 2" xfId="54494" xr:uid="{00000000-0005-0000-0000-0000D5D40000}"/>
    <cellStyle name="Percent 75 2 2 2" xfId="54495" xr:uid="{00000000-0005-0000-0000-0000D6D40000}"/>
    <cellStyle name="Percent 75 2 2 2 2" xfId="54496" xr:uid="{00000000-0005-0000-0000-0000D7D40000}"/>
    <cellStyle name="Percent 75 2 2 2 2 2" xfId="54497" xr:uid="{00000000-0005-0000-0000-0000D8D40000}"/>
    <cellStyle name="Percent 75 2 2 2 2 3" xfId="54498" xr:uid="{00000000-0005-0000-0000-0000D9D40000}"/>
    <cellStyle name="Percent 75 2 2 2 2 4" xfId="54499" xr:uid="{00000000-0005-0000-0000-0000DAD40000}"/>
    <cellStyle name="Percent 75 2 2 2 2 5" xfId="54500" xr:uid="{00000000-0005-0000-0000-0000DBD40000}"/>
    <cellStyle name="Percent 75 2 2 2 2 6" xfId="54501" xr:uid="{00000000-0005-0000-0000-0000DCD40000}"/>
    <cellStyle name="Percent 75 2 2 2 3" xfId="54502" xr:uid="{00000000-0005-0000-0000-0000DDD40000}"/>
    <cellStyle name="Percent 75 2 2 2 4" xfId="54503" xr:uid="{00000000-0005-0000-0000-0000DED40000}"/>
    <cellStyle name="Percent 75 2 2 2 5" xfId="54504" xr:uid="{00000000-0005-0000-0000-0000DFD40000}"/>
    <cellStyle name="Percent 75 2 2 2 6" xfId="54505" xr:uid="{00000000-0005-0000-0000-0000E0D40000}"/>
    <cellStyle name="Percent 75 2 2 2 7" xfId="54506" xr:uid="{00000000-0005-0000-0000-0000E1D40000}"/>
    <cellStyle name="Percent 75 2 2 3" xfId="54507" xr:uid="{00000000-0005-0000-0000-0000E2D40000}"/>
    <cellStyle name="Percent 75 2 2 3 2" xfId="54508" xr:uid="{00000000-0005-0000-0000-0000E3D40000}"/>
    <cellStyle name="Percent 75 2 2 3 3" xfId="54509" xr:uid="{00000000-0005-0000-0000-0000E4D40000}"/>
    <cellStyle name="Percent 75 2 2 3 4" xfId="54510" xr:uid="{00000000-0005-0000-0000-0000E5D40000}"/>
    <cellStyle name="Percent 75 2 2 3 5" xfId="54511" xr:uid="{00000000-0005-0000-0000-0000E6D40000}"/>
    <cellStyle name="Percent 75 2 2 3 6" xfId="54512" xr:uid="{00000000-0005-0000-0000-0000E7D40000}"/>
    <cellStyle name="Percent 75 2 2 4" xfId="54513" xr:uid="{00000000-0005-0000-0000-0000E8D40000}"/>
    <cellStyle name="Percent 75 2 2 5" xfId="54514" xr:uid="{00000000-0005-0000-0000-0000E9D40000}"/>
    <cellStyle name="Percent 75 2 2 6" xfId="54515" xr:uid="{00000000-0005-0000-0000-0000EAD40000}"/>
    <cellStyle name="Percent 75 2 2 7" xfId="54516" xr:uid="{00000000-0005-0000-0000-0000EBD40000}"/>
    <cellStyle name="Percent 75 2 2 8" xfId="54517" xr:uid="{00000000-0005-0000-0000-0000ECD40000}"/>
    <cellStyle name="Percent 75 2 3" xfId="54518" xr:uid="{00000000-0005-0000-0000-0000EDD40000}"/>
    <cellStyle name="Percent 75 2 3 2" xfId="54519" xr:uid="{00000000-0005-0000-0000-0000EED40000}"/>
    <cellStyle name="Percent 75 2 3 2 2" xfId="54520" xr:uid="{00000000-0005-0000-0000-0000EFD40000}"/>
    <cellStyle name="Percent 75 2 3 2 3" xfId="54521" xr:uid="{00000000-0005-0000-0000-0000F0D40000}"/>
    <cellStyle name="Percent 75 2 3 2 4" xfId="54522" xr:uid="{00000000-0005-0000-0000-0000F1D40000}"/>
    <cellStyle name="Percent 75 2 3 2 5" xfId="54523" xr:uid="{00000000-0005-0000-0000-0000F2D40000}"/>
    <cellStyle name="Percent 75 2 3 2 6" xfId="54524" xr:uid="{00000000-0005-0000-0000-0000F3D40000}"/>
    <cellStyle name="Percent 75 2 3 3" xfId="54525" xr:uid="{00000000-0005-0000-0000-0000F4D40000}"/>
    <cellStyle name="Percent 75 2 3 4" xfId="54526" xr:uid="{00000000-0005-0000-0000-0000F5D40000}"/>
    <cellStyle name="Percent 75 2 3 5" xfId="54527" xr:uid="{00000000-0005-0000-0000-0000F6D40000}"/>
    <cellStyle name="Percent 75 2 3 6" xfId="54528" xr:uid="{00000000-0005-0000-0000-0000F7D40000}"/>
    <cellStyle name="Percent 75 2 3 7" xfId="54529" xr:uid="{00000000-0005-0000-0000-0000F8D40000}"/>
    <cellStyle name="Percent 75 2 4" xfId="54530" xr:uid="{00000000-0005-0000-0000-0000F9D40000}"/>
    <cellStyle name="Percent 75 2 4 2" xfId="54531" xr:uid="{00000000-0005-0000-0000-0000FAD40000}"/>
    <cellStyle name="Percent 75 2 4 3" xfId="54532" xr:uid="{00000000-0005-0000-0000-0000FBD40000}"/>
    <cellStyle name="Percent 75 2 4 4" xfId="54533" xr:uid="{00000000-0005-0000-0000-0000FCD40000}"/>
    <cellStyle name="Percent 75 2 4 5" xfId="54534" xr:uid="{00000000-0005-0000-0000-0000FDD40000}"/>
    <cellStyle name="Percent 75 2 4 6" xfId="54535" xr:uid="{00000000-0005-0000-0000-0000FED40000}"/>
    <cellStyle name="Percent 75 2 5" xfId="54536" xr:uid="{00000000-0005-0000-0000-0000FFD40000}"/>
    <cellStyle name="Percent 75 2 6" xfId="54537" xr:uid="{00000000-0005-0000-0000-000000D50000}"/>
    <cellStyle name="Percent 75 2 7" xfId="54538" xr:uid="{00000000-0005-0000-0000-000001D50000}"/>
    <cellStyle name="Percent 75 2 8" xfId="54539" xr:uid="{00000000-0005-0000-0000-000002D50000}"/>
    <cellStyle name="Percent 75 2 9" xfId="54540" xr:uid="{00000000-0005-0000-0000-000003D50000}"/>
    <cellStyle name="Percent 75 3" xfId="54541" xr:uid="{00000000-0005-0000-0000-000004D50000}"/>
    <cellStyle name="Percent 75 3 2" xfId="54542" xr:uid="{00000000-0005-0000-0000-000005D50000}"/>
    <cellStyle name="Percent 75 3 2 2" xfId="54543" xr:uid="{00000000-0005-0000-0000-000006D50000}"/>
    <cellStyle name="Percent 75 3 2 2 2" xfId="54544" xr:uid="{00000000-0005-0000-0000-000007D50000}"/>
    <cellStyle name="Percent 75 3 2 2 3" xfId="54545" xr:uid="{00000000-0005-0000-0000-000008D50000}"/>
    <cellStyle name="Percent 75 3 2 2 4" xfId="54546" xr:uid="{00000000-0005-0000-0000-000009D50000}"/>
    <cellStyle name="Percent 75 3 2 2 5" xfId="54547" xr:uid="{00000000-0005-0000-0000-00000AD50000}"/>
    <cellStyle name="Percent 75 3 2 2 6" xfId="54548" xr:uid="{00000000-0005-0000-0000-00000BD50000}"/>
    <cellStyle name="Percent 75 3 2 3" xfId="54549" xr:uid="{00000000-0005-0000-0000-00000CD50000}"/>
    <cellStyle name="Percent 75 3 2 4" xfId="54550" xr:uid="{00000000-0005-0000-0000-00000DD50000}"/>
    <cellStyle name="Percent 75 3 2 5" xfId="54551" xr:uid="{00000000-0005-0000-0000-00000ED50000}"/>
    <cellStyle name="Percent 75 3 2 6" xfId="54552" xr:uid="{00000000-0005-0000-0000-00000FD50000}"/>
    <cellStyle name="Percent 75 3 2 7" xfId="54553" xr:uid="{00000000-0005-0000-0000-000010D50000}"/>
    <cellStyle name="Percent 75 3 3" xfId="54554" xr:uid="{00000000-0005-0000-0000-000011D50000}"/>
    <cellStyle name="Percent 75 3 3 2" xfId="54555" xr:uid="{00000000-0005-0000-0000-000012D50000}"/>
    <cellStyle name="Percent 75 3 3 3" xfId="54556" xr:uid="{00000000-0005-0000-0000-000013D50000}"/>
    <cellStyle name="Percent 75 3 3 4" xfId="54557" xr:uid="{00000000-0005-0000-0000-000014D50000}"/>
    <cellStyle name="Percent 75 3 3 5" xfId="54558" xr:uid="{00000000-0005-0000-0000-000015D50000}"/>
    <cellStyle name="Percent 75 3 3 6" xfId="54559" xr:uid="{00000000-0005-0000-0000-000016D50000}"/>
    <cellStyle name="Percent 75 3 4" xfId="54560" xr:uid="{00000000-0005-0000-0000-000017D50000}"/>
    <cellStyle name="Percent 75 3 5" xfId="54561" xr:uid="{00000000-0005-0000-0000-000018D50000}"/>
    <cellStyle name="Percent 75 3 6" xfId="54562" xr:uid="{00000000-0005-0000-0000-000019D50000}"/>
    <cellStyle name="Percent 75 3 7" xfId="54563" xr:uid="{00000000-0005-0000-0000-00001AD50000}"/>
    <cellStyle name="Percent 75 3 8" xfId="54564" xr:uid="{00000000-0005-0000-0000-00001BD50000}"/>
    <cellStyle name="Percent 75 4" xfId="54565" xr:uid="{00000000-0005-0000-0000-00001CD50000}"/>
    <cellStyle name="Percent 75 4 2" xfId="54566" xr:uid="{00000000-0005-0000-0000-00001DD50000}"/>
    <cellStyle name="Percent 75 4 2 2" xfId="54567" xr:uid="{00000000-0005-0000-0000-00001ED50000}"/>
    <cellStyle name="Percent 75 4 2 3" xfId="54568" xr:uid="{00000000-0005-0000-0000-00001FD50000}"/>
    <cellStyle name="Percent 75 4 2 4" xfId="54569" xr:uid="{00000000-0005-0000-0000-000020D50000}"/>
    <cellStyle name="Percent 75 4 2 5" xfId="54570" xr:uid="{00000000-0005-0000-0000-000021D50000}"/>
    <cellStyle name="Percent 75 4 2 6" xfId="54571" xr:uid="{00000000-0005-0000-0000-000022D50000}"/>
    <cellStyle name="Percent 75 4 3" xfId="54572" xr:uid="{00000000-0005-0000-0000-000023D50000}"/>
    <cellStyle name="Percent 75 4 4" xfId="54573" xr:uid="{00000000-0005-0000-0000-000024D50000}"/>
    <cellStyle name="Percent 75 4 5" xfId="54574" xr:uid="{00000000-0005-0000-0000-000025D50000}"/>
    <cellStyle name="Percent 75 4 6" xfId="54575" xr:uid="{00000000-0005-0000-0000-000026D50000}"/>
    <cellStyle name="Percent 75 4 7" xfId="54576" xr:uid="{00000000-0005-0000-0000-000027D50000}"/>
    <cellStyle name="Percent 75 5" xfId="54577" xr:uid="{00000000-0005-0000-0000-000028D50000}"/>
    <cellStyle name="Percent 75 5 2" xfId="54578" xr:uid="{00000000-0005-0000-0000-000029D50000}"/>
    <cellStyle name="Percent 75 5 3" xfId="54579" xr:uid="{00000000-0005-0000-0000-00002AD50000}"/>
    <cellStyle name="Percent 75 5 4" xfId="54580" xr:uid="{00000000-0005-0000-0000-00002BD50000}"/>
    <cellStyle name="Percent 75 5 5" xfId="54581" xr:uid="{00000000-0005-0000-0000-00002CD50000}"/>
    <cellStyle name="Percent 75 5 6" xfId="54582" xr:uid="{00000000-0005-0000-0000-00002DD50000}"/>
    <cellStyle name="Percent 75 6" xfId="54583" xr:uid="{00000000-0005-0000-0000-00002ED50000}"/>
    <cellStyle name="Percent 75 7" xfId="54584" xr:uid="{00000000-0005-0000-0000-00002FD50000}"/>
    <cellStyle name="Percent 75 8" xfId="54585" xr:uid="{00000000-0005-0000-0000-000030D50000}"/>
    <cellStyle name="Percent 75 9" xfId="54586" xr:uid="{00000000-0005-0000-0000-000031D50000}"/>
    <cellStyle name="Percent 76" xfId="54587" xr:uid="{00000000-0005-0000-0000-000032D50000}"/>
    <cellStyle name="Percent 76 10" xfId="54588" xr:uid="{00000000-0005-0000-0000-000033D50000}"/>
    <cellStyle name="Percent 76 2" xfId="54589" xr:uid="{00000000-0005-0000-0000-000034D50000}"/>
    <cellStyle name="Percent 76 2 2" xfId="54590" xr:uid="{00000000-0005-0000-0000-000035D50000}"/>
    <cellStyle name="Percent 76 2 2 2" xfId="54591" xr:uid="{00000000-0005-0000-0000-000036D50000}"/>
    <cellStyle name="Percent 76 2 2 2 2" xfId="54592" xr:uid="{00000000-0005-0000-0000-000037D50000}"/>
    <cellStyle name="Percent 76 2 2 2 2 2" xfId="54593" xr:uid="{00000000-0005-0000-0000-000038D50000}"/>
    <cellStyle name="Percent 76 2 2 2 2 3" xfId="54594" xr:uid="{00000000-0005-0000-0000-000039D50000}"/>
    <cellStyle name="Percent 76 2 2 2 2 4" xfId="54595" xr:uid="{00000000-0005-0000-0000-00003AD50000}"/>
    <cellStyle name="Percent 76 2 2 2 2 5" xfId="54596" xr:uid="{00000000-0005-0000-0000-00003BD50000}"/>
    <cellStyle name="Percent 76 2 2 2 2 6" xfId="54597" xr:uid="{00000000-0005-0000-0000-00003CD50000}"/>
    <cellStyle name="Percent 76 2 2 2 3" xfId="54598" xr:uid="{00000000-0005-0000-0000-00003DD50000}"/>
    <cellStyle name="Percent 76 2 2 2 4" xfId="54599" xr:uid="{00000000-0005-0000-0000-00003ED50000}"/>
    <cellStyle name="Percent 76 2 2 2 5" xfId="54600" xr:uid="{00000000-0005-0000-0000-00003FD50000}"/>
    <cellStyle name="Percent 76 2 2 2 6" xfId="54601" xr:uid="{00000000-0005-0000-0000-000040D50000}"/>
    <cellStyle name="Percent 76 2 2 2 7" xfId="54602" xr:uid="{00000000-0005-0000-0000-000041D50000}"/>
    <cellStyle name="Percent 76 2 2 3" xfId="54603" xr:uid="{00000000-0005-0000-0000-000042D50000}"/>
    <cellStyle name="Percent 76 2 2 3 2" xfId="54604" xr:uid="{00000000-0005-0000-0000-000043D50000}"/>
    <cellStyle name="Percent 76 2 2 3 3" xfId="54605" xr:uid="{00000000-0005-0000-0000-000044D50000}"/>
    <cellStyle name="Percent 76 2 2 3 4" xfId="54606" xr:uid="{00000000-0005-0000-0000-000045D50000}"/>
    <cellStyle name="Percent 76 2 2 3 5" xfId="54607" xr:uid="{00000000-0005-0000-0000-000046D50000}"/>
    <cellStyle name="Percent 76 2 2 3 6" xfId="54608" xr:uid="{00000000-0005-0000-0000-000047D50000}"/>
    <cellStyle name="Percent 76 2 2 4" xfId="54609" xr:uid="{00000000-0005-0000-0000-000048D50000}"/>
    <cellStyle name="Percent 76 2 2 5" xfId="54610" xr:uid="{00000000-0005-0000-0000-000049D50000}"/>
    <cellStyle name="Percent 76 2 2 6" xfId="54611" xr:uid="{00000000-0005-0000-0000-00004AD50000}"/>
    <cellStyle name="Percent 76 2 2 7" xfId="54612" xr:uid="{00000000-0005-0000-0000-00004BD50000}"/>
    <cellStyle name="Percent 76 2 2 8" xfId="54613" xr:uid="{00000000-0005-0000-0000-00004CD50000}"/>
    <cellStyle name="Percent 76 2 3" xfId="54614" xr:uid="{00000000-0005-0000-0000-00004DD50000}"/>
    <cellStyle name="Percent 76 2 3 2" xfId="54615" xr:uid="{00000000-0005-0000-0000-00004ED50000}"/>
    <cellStyle name="Percent 76 2 3 2 2" xfId="54616" xr:uid="{00000000-0005-0000-0000-00004FD50000}"/>
    <cellStyle name="Percent 76 2 3 2 3" xfId="54617" xr:uid="{00000000-0005-0000-0000-000050D50000}"/>
    <cellStyle name="Percent 76 2 3 2 4" xfId="54618" xr:uid="{00000000-0005-0000-0000-000051D50000}"/>
    <cellStyle name="Percent 76 2 3 2 5" xfId="54619" xr:uid="{00000000-0005-0000-0000-000052D50000}"/>
    <cellStyle name="Percent 76 2 3 2 6" xfId="54620" xr:uid="{00000000-0005-0000-0000-000053D50000}"/>
    <cellStyle name="Percent 76 2 3 3" xfId="54621" xr:uid="{00000000-0005-0000-0000-000054D50000}"/>
    <cellStyle name="Percent 76 2 3 4" xfId="54622" xr:uid="{00000000-0005-0000-0000-000055D50000}"/>
    <cellStyle name="Percent 76 2 3 5" xfId="54623" xr:uid="{00000000-0005-0000-0000-000056D50000}"/>
    <cellStyle name="Percent 76 2 3 6" xfId="54624" xr:uid="{00000000-0005-0000-0000-000057D50000}"/>
    <cellStyle name="Percent 76 2 3 7" xfId="54625" xr:uid="{00000000-0005-0000-0000-000058D50000}"/>
    <cellStyle name="Percent 76 2 4" xfId="54626" xr:uid="{00000000-0005-0000-0000-000059D50000}"/>
    <cellStyle name="Percent 76 2 4 2" xfId="54627" xr:uid="{00000000-0005-0000-0000-00005AD50000}"/>
    <cellStyle name="Percent 76 2 4 3" xfId="54628" xr:uid="{00000000-0005-0000-0000-00005BD50000}"/>
    <cellStyle name="Percent 76 2 4 4" xfId="54629" xr:uid="{00000000-0005-0000-0000-00005CD50000}"/>
    <cellStyle name="Percent 76 2 4 5" xfId="54630" xr:uid="{00000000-0005-0000-0000-00005DD50000}"/>
    <cellStyle name="Percent 76 2 4 6" xfId="54631" xr:uid="{00000000-0005-0000-0000-00005ED50000}"/>
    <cellStyle name="Percent 76 2 5" xfId="54632" xr:uid="{00000000-0005-0000-0000-00005FD50000}"/>
    <cellStyle name="Percent 76 2 6" xfId="54633" xr:uid="{00000000-0005-0000-0000-000060D50000}"/>
    <cellStyle name="Percent 76 2 7" xfId="54634" xr:uid="{00000000-0005-0000-0000-000061D50000}"/>
    <cellStyle name="Percent 76 2 8" xfId="54635" xr:uid="{00000000-0005-0000-0000-000062D50000}"/>
    <cellStyle name="Percent 76 2 9" xfId="54636" xr:uid="{00000000-0005-0000-0000-000063D50000}"/>
    <cellStyle name="Percent 76 3" xfId="54637" xr:uid="{00000000-0005-0000-0000-000064D50000}"/>
    <cellStyle name="Percent 76 3 2" xfId="54638" xr:uid="{00000000-0005-0000-0000-000065D50000}"/>
    <cellStyle name="Percent 76 3 2 2" xfId="54639" xr:uid="{00000000-0005-0000-0000-000066D50000}"/>
    <cellStyle name="Percent 76 3 2 2 2" xfId="54640" xr:uid="{00000000-0005-0000-0000-000067D50000}"/>
    <cellStyle name="Percent 76 3 2 2 3" xfId="54641" xr:uid="{00000000-0005-0000-0000-000068D50000}"/>
    <cellStyle name="Percent 76 3 2 2 4" xfId="54642" xr:uid="{00000000-0005-0000-0000-000069D50000}"/>
    <cellStyle name="Percent 76 3 2 2 5" xfId="54643" xr:uid="{00000000-0005-0000-0000-00006AD50000}"/>
    <cellStyle name="Percent 76 3 2 2 6" xfId="54644" xr:uid="{00000000-0005-0000-0000-00006BD50000}"/>
    <cellStyle name="Percent 76 3 2 3" xfId="54645" xr:uid="{00000000-0005-0000-0000-00006CD50000}"/>
    <cellStyle name="Percent 76 3 2 4" xfId="54646" xr:uid="{00000000-0005-0000-0000-00006DD50000}"/>
    <cellStyle name="Percent 76 3 2 5" xfId="54647" xr:uid="{00000000-0005-0000-0000-00006ED50000}"/>
    <cellStyle name="Percent 76 3 2 6" xfId="54648" xr:uid="{00000000-0005-0000-0000-00006FD50000}"/>
    <cellStyle name="Percent 76 3 2 7" xfId="54649" xr:uid="{00000000-0005-0000-0000-000070D50000}"/>
    <cellStyle name="Percent 76 3 3" xfId="54650" xr:uid="{00000000-0005-0000-0000-000071D50000}"/>
    <cellStyle name="Percent 76 3 3 2" xfId="54651" xr:uid="{00000000-0005-0000-0000-000072D50000}"/>
    <cellStyle name="Percent 76 3 3 3" xfId="54652" xr:uid="{00000000-0005-0000-0000-000073D50000}"/>
    <cellStyle name="Percent 76 3 3 4" xfId="54653" xr:uid="{00000000-0005-0000-0000-000074D50000}"/>
    <cellStyle name="Percent 76 3 3 5" xfId="54654" xr:uid="{00000000-0005-0000-0000-000075D50000}"/>
    <cellStyle name="Percent 76 3 3 6" xfId="54655" xr:uid="{00000000-0005-0000-0000-000076D50000}"/>
    <cellStyle name="Percent 76 3 4" xfId="54656" xr:uid="{00000000-0005-0000-0000-000077D50000}"/>
    <cellStyle name="Percent 76 3 5" xfId="54657" xr:uid="{00000000-0005-0000-0000-000078D50000}"/>
    <cellStyle name="Percent 76 3 6" xfId="54658" xr:uid="{00000000-0005-0000-0000-000079D50000}"/>
    <cellStyle name="Percent 76 3 7" xfId="54659" xr:uid="{00000000-0005-0000-0000-00007AD50000}"/>
    <cellStyle name="Percent 76 3 8" xfId="54660" xr:uid="{00000000-0005-0000-0000-00007BD50000}"/>
    <cellStyle name="Percent 76 4" xfId="54661" xr:uid="{00000000-0005-0000-0000-00007CD50000}"/>
    <cellStyle name="Percent 76 4 2" xfId="54662" xr:uid="{00000000-0005-0000-0000-00007DD50000}"/>
    <cellStyle name="Percent 76 4 2 2" xfId="54663" xr:uid="{00000000-0005-0000-0000-00007ED50000}"/>
    <cellStyle name="Percent 76 4 2 3" xfId="54664" xr:uid="{00000000-0005-0000-0000-00007FD50000}"/>
    <cellStyle name="Percent 76 4 2 4" xfId="54665" xr:uid="{00000000-0005-0000-0000-000080D50000}"/>
    <cellStyle name="Percent 76 4 2 5" xfId="54666" xr:uid="{00000000-0005-0000-0000-000081D50000}"/>
    <cellStyle name="Percent 76 4 2 6" xfId="54667" xr:uid="{00000000-0005-0000-0000-000082D50000}"/>
    <cellStyle name="Percent 76 4 3" xfId="54668" xr:uid="{00000000-0005-0000-0000-000083D50000}"/>
    <cellStyle name="Percent 76 4 4" xfId="54669" xr:uid="{00000000-0005-0000-0000-000084D50000}"/>
    <cellStyle name="Percent 76 4 5" xfId="54670" xr:uid="{00000000-0005-0000-0000-000085D50000}"/>
    <cellStyle name="Percent 76 4 6" xfId="54671" xr:uid="{00000000-0005-0000-0000-000086D50000}"/>
    <cellStyle name="Percent 76 4 7" xfId="54672" xr:uid="{00000000-0005-0000-0000-000087D50000}"/>
    <cellStyle name="Percent 76 5" xfId="54673" xr:uid="{00000000-0005-0000-0000-000088D50000}"/>
    <cellStyle name="Percent 76 5 2" xfId="54674" xr:uid="{00000000-0005-0000-0000-000089D50000}"/>
    <cellStyle name="Percent 76 5 3" xfId="54675" xr:uid="{00000000-0005-0000-0000-00008AD50000}"/>
    <cellStyle name="Percent 76 5 4" xfId="54676" xr:uid="{00000000-0005-0000-0000-00008BD50000}"/>
    <cellStyle name="Percent 76 5 5" xfId="54677" xr:uid="{00000000-0005-0000-0000-00008CD50000}"/>
    <cellStyle name="Percent 76 5 6" xfId="54678" xr:uid="{00000000-0005-0000-0000-00008DD50000}"/>
    <cellStyle name="Percent 76 6" xfId="54679" xr:uid="{00000000-0005-0000-0000-00008ED50000}"/>
    <cellStyle name="Percent 76 7" xfId="54680" xr:uid="{00000000-0005-0000-0000-00008FD50000}"/>
    <cellStyle name="Percent 76 8" xfId="54681" xr:uid="{00000000-0005-0000-0000-000090D50000}"/>
    <cellStyle name="Percent 76 9" xfId="54682" xr:uid="{00000000-0005-0000-0000-000091D50000}"/>
    <cellStyle name="Percent 77" xfId="54683" xr:uid="{00000000-0005-0000-0000-000092D50000}"/>
    <cellStyle name="Percent 77 10" xfId="54684" xr:uid="{00000000-0005-0000-0000-000093D50000}"/>
    <cellStyle name="Percent 77 2" xfId="54685" xr:uid="{00000000-0005-0000-0000-000094D50000}"/>
    <cellStyle name="Percent 77 2 2" xfId="54686" xr:uid="{00000000-0005-0000-0000-000095D50000}"/>
    <cellStyle name="Percent 77 2 2 2" xfId="54687" xr:uid="{00000000-0005-0000-0000-000096D50000}"/>
    <cellStyle name="Percent 77 2 2 2 2" xfId="54688" xr:uid="{00000000-0005-0000-0000-000097D50000}"/>
    <cellStyle name="Percent 77 2 2 2 2 2" xfId="54689" xr:uid="{00000000-0005-0000-0000-000098D50000}"/>
    <cellStyle name="Percent 77 2 2 2 2 3" xfId="54690" xr:uid="{00000000-0005-0000-0000-000099D50000}"/>
    <cellStyle name="Percent 77 2 2 2 2 4" xfId="54691" xr:uid="{00000000-0005-0000-0000-00009AD50000}"/>
    <cellStyle name="Percent 77 2 2 2 2 5" xfId="54692" xr:uid="{00000000-0005-0000-0000-00009BD50000}"/>
    <cellStyle name="Percent 77 2 2 2 2 6" xfId="54693" xr:uid="{00000000-0005-0000-0000-00009CD50000}"/>
    <cellStyle name="Percent 77 2 2 2 3" xfId="54694" xr:uid="{00000000-0005-0000-0000-00009DD50000}"/>
    <cellStyle name="Percent 77 2 2 2 4" xfId="54695" xr:uid="{00000000-0005-0000-0000-00009ED50000}"/>
    <cellStyle name="Percent 77 2 2 2 5" xfId="54696" xr:uid="{00000000-0005-0000-0000-00009FD50000}"/>
    <cellStyle name="Percent 77 2 2 2 6" xfId="54697" xr:uid="{00000000-0005-0000-0000-0000A0D50000}"/>
    <cellStyle name="Percent 77 2 2 2 7" xfId="54698" xr:uid="{00000000-0005-0000-0000-0000A1D50000}"/>
    <cellStyle name="Percent 77 2 2 3" xfId="54699" xr:uid="{00000000-0005-0000-0000-0000A2D50000}"/>
    <cellStyle name="Percent 77 2 2 3 2" xfId="54700" xr:uid="{00000000-0005-0000-0000-0000A3D50000}"/>
    <cellStyle name="Percent 77 2 2 3 3" xfId="54701" xr:uid="{00000000-0005-0000-0000-0000A4D50000}"/>
    <cellStyle name="Percent 77 2 2 3 4" xfId="54702" xr:uid="{00000000-0005-0000-0000-0000A5D50000}"/>
    <cellStyle name="Percent 77 2 2 3 5" xfId="54703" xr:uid="{00000000-0005-0000-0000-0000A6D50000}"/>
    <cellStyle name="Percent 77 2 2 3 6" xfId="54704" xr:uid="{00000000-0005-0000-0000-0000A7D50000}"/>
    <cellStyle name="Percent 77 2 2 4" xfId="54705" xr:uid="{00000000-0005-0000-0000-0000A8D50000}"/>
    <cellStyle name="Percent 77 2 2 5" xfId="54706" xr:uid="{00000000-0005-0000-0000-0000A9D50000}"/>
    <cellStyle name="Percent 77 2 2 6" xfId="54707" xr:uid="{00000000-0005-0000-0000-0000AAD50000}"/>
    <cellStyle name="Percent 77 2 2 7" xfId="54708" xr:uid="{00000000-0005-0000-0000-0000ABD50000}"/>
    <cellStyle name="Percent 77 2 2 8" xfId="54709" xr:uid="{00000000-0005-0000-0000-0000ACD50000}"/>
    <cellStyle name="Percent 77 2 3" xfId="54710" xr:uid="{00000000-0005-0000-0000-0000ADD50000}"/>
    <cellStyle name="Percent 77 2 3 2" xfId="54711" xr:uid="{00000000-0005-0000-0000-0000AED50000}"/>
    <cellStyle name="Percent 77 2 3 2 2" xfId="54712" xr:uid="{00000000-0005-0000-0000-0000AFD50000}"/>
    <cellStyle name="Percent 77 2 3 2 3" xfId="54713" xr:uid="{00000000-0005-0000-0000-0000B0D50000}"/>
    <cellStyle name="Percent 77 2 3 2 4" xfId="54714" xr:uid="{00000000-0005-0000-0000-0000B1D50000}"/>
    <cellStyle name="Percent 77 2 3 2 5" xfId="54715" xr:uid="{00000000-0005-0000-0000-0000B2D50000}"/>
    <cellStyle name="Percent 77 2 3 2 6" xfId="54716" xr:uid="{00000000-0005-0000-0000-0000B3D50000}"/>
    <cellStyle name="Percent 77 2 3 3" xfId="54717" xr:uid="{00000000-0005-0000-0000-0000B4D50000}"/>
    <cellStyle name="Percent 77 2 3 4" xfId="54718" xr:uid="{00000000-0005-0000-0000-0000B5D50000}"/>
    <cellStyle name="Percent 77 2 3 5" xfId="54719" xr:uid="{00000000-0005-0000-0000-0000B6D50000}"/>
    <cellStyle name="Percent 77 2 3 6" xfId="54720" xr:uid="{00000000-0005-0000-0000-0000B7D50000}"/>
    <cellStyle name="Percent 77 2 3 7" xfId="54721" xr:uid="{00000000-0005-0000-0000-0000B8D50000}"/>
    <cellStyle name="Percent 77 2 4" xfId="54722" xr:uid="{00000000-0005-0000-0000-0000B9D50000}"/>
    <cellStyle name="Percent 77 2 4 2" xfId="54723" xr:uid="{00000000-0005-0000-0000-0000BAD50000}"/>
    <cellStyle name="Percent 77 2 4 3" xfId="54724" xr:uid="{00000000-0005-0000-0000-0000BBD50000}"/>
    <cellStyle name="Percent 77 2 4 4" xfId="54725" xr:uid="{00000000-0005-0000-0000-0000BCD50000}"/>
    <cellStyle name="Percent 77 2 4 5" xfId="54726" xr:uid="{00000000-0005-0000-0000-0000BDD50000}"/>
    <cellStyle name="Percent 77 2 4 6" xfId="54727" xr:uid="{00000000-0005-0000-0000-0000BED50000}"/>
    <cellStyle name="Percent 77 2 5" xfId="54728" xr:uid="{00000000-0005-0000-0000-0000BFD50000}"/>
    <cellStyle name="Percent 77 2 6" xfId="54729" xr:uid="{00000000-0005-0000-0000-0000C0D50000}"/>
    <cellStyle name="Percent 77 2 7" xfId="54730" xr:uid="{00000000-0005-0000-0000-0000C1D50000}"/>
    <cellStyle name="Percent 77 2 8" xfId="54731" xr:uid="{00000000-0005-0000-0000-0000C2D50000}"/>
    <cellStyle name="Percent 77 2 9" xfId="54732" xr:uid="{00000000-0005-0000-0000-0000C3D50000}"/>
    <cellStyle name="Percent 77 3" xfId="54733" xr:uid="{00000000-0005-0000-0000-0000C4D50000}"/>
    <cellStyle name="Percent 77 3 2" xfId="54734" xr:uid="{00000000-0005-0000-0000-0000C5D50000}"/>
    <cellStyle name="Percent 77 3 2 2" xfId="54735" xr:uid="{00000000-0005-0000-0000-0000C6D50000}"/>
    <cellStyle name="Percent 77 3 2 2 2" xfId="54736" xr:uid="{00000000-0005-0000-0000-0000C7D50000}"/>
    <cellStyle name="Percent 77 3 2 2 3" xfId="54737" xr:uid="{00000000-0005-0000-0000-0000C8D50000}"/>
    <cellStyle name="Percent 77 3 2 2 4" xfId="54738" xr:uid="{00000000-0005-0000-0000-0000C9D50000}"/>
    <cellStyle name="Percent 77 3 2 2 5" xfId="54739" xr:uid="{00000000-0005-0000-0000-0000CAD50000}"/>
    <cellStyle name="Percent 77 3 2 2 6" xfId="54740" xr:uid="{00000000-0005-0000-0000-0000CBD50000}"/>
    <cellStyle name="Percent 77 3 2 3" xfId="54741" xr:uid="{00000000-0005-0000-0000-0000CCD50000}"/>
    <cellStyle name="Percent 77 3 2 4" xfId="54742" xr:uid="{00000000-0005-0000-0000-0000CDD50000}"/>
    <cellStyle name="Percent 77 3 2 5" xfId="54743" xr:uid="{00000000-0005-0000-0000-0000CED50000}"/>
    <cellStyle name="Percent 77 3 2 6" xfId="54744" xr:uid="{00000000-0005-0000-0000-0000CFD50000}"/>
    <cellStyle name="Percent 77 3 2 7" xfId="54745" xr:uid="{00000000-0005-0000-0000-0000D0D50000}"/>
    <cellStyle name="Percent 77 3 3" xfId="54746" xr:uid="{00000000-0005-0000-0000-0000D1D50000}"/>
    <cellStyle name="Percent 77 3 3 2" xfId="54747" xr:uid="{00000000-0005-0000-0000-0000D2D50000}"/>
    <cellStyle name="Percent 77 3 3 3" xfId="54748" xr:uid="{00000000-0005-0000-0000-0000D3D50000}"/>
    <cellStyle name="Percent 77 3 3 4" xfId="54749" xr:uid="{00000000-0005-0000-0000-0000D4D50000}"/>
    <cellStyle name="Percent 77 3 3 5" xfId="54750" xr:uid="{00000000-0005-0000-0000-0000D5D50000}"/>
    <cellStyle name="Percent 77 3 3 6" xfId="54751" xr:uid="{00000000-0005-0000-0000-0000D6D50000}"/>
    <cellStyle name="Percent 77 3 4" xfId="54752" xr:uid="{00000000-0005-0000-0000-0000D7D50000}"/>
    <cellStyle name="Percent 77 3 5" xfId="54753" xr:uid="{00000000-0005-0000-0000-0000D8D50000}"/>
    <cellStyle name="Percent 77 3 6" xfId="54754" xr:uid="{00000000-0005-0000-0000-0000D9D50000}"/>
    <cellStyle name="Percent 77 3 7" xfId="54755" xr:uid="{00000000-0005-0000-0000-0000DAD50000}"/>
    <cellStyle name="Percent 77 3 8" xfId="54756" xr:uid="{00000000-0005-0000-0000-0000DBD50000}"/>
    <cellStyle name="Percent 77 4" xfId="54757" xr:uid="{00000000-0005-0000-0000-0000DCD50000}"/>
    <cellStyle name="Percent 77 4 2" xfId="54758" xr:uid="{00000000-0005-0000-0000-0000DDD50000}"/>
    <cellStyle name="Percent 77 4 2 2" xfId="54759" xr:uid="{00000000-0005-0000-0000-0000DED50000}"/>
    <cellStyle name="Percent 77 4 2 3" xfId="54760" xr:uid="{00000000-0005-0000-0000-0000DFD50000}"/>
    <cellStyle name="Percent 77 4 2 4" xfId="54761" xr:uid="{00000000-0005-0000-0000-0000E0D50000}"/>
    <cellStyle name="Percent 77 4 2 5" xfId="54762" xr:uid="{00000000-0005-0000-0000-0000E1D50000}"/>
    <cellStyle name="Percent 77 4 2 6" xfId="54763" xr:uid="{00000000-0005-0000-0000-0000E2D50000}"/>
    <cellStyle name="Percent 77 4 3" xfId="54764" xr:uid="{00000000-0005-0000-0000-0000E3D50000}"/>
    <cellStyle name="Percent 77 4 4" xfId="54765" xr:uid="{00000000-0005-0000-0000-0000E4D50000}"/>
    <cellStyle name="Percent 77 4 5" xfId="54766" xr:uid="{00000000-0005-0000-0000-0000E5D50000}"/>
    <cellStyle name="Percent 77 4 6" xfId="54767" xr:uid="{00000000-0005-0000-0000-0000E6D50000}"/>
    <cellStyle name="Percent 77 4 7" xfId="54768" xr:uid="{00000000-0005-0000-0000-0000E7D50000}"/>
    <cellStyle name="Percent 77 5" xfId="54769" xr:uid="{00000000-0005-0000-0000-0000E8D50000}"/>
    <cellStyle name="Percent 77 5 2" xfId="54770" xr:uid="{00000000-0005-0000-0000-0000E9D50000}"/>
    <cellStyle name="Percent 77 5 3" xfId="54771" xr:uid="{00000000-0005-0000-0000-0000EAD50000}"/>
    <cellStyle name="Percent 77 5 4" xfId="54772" xr:uid="{00000000-0005-0000-0000-0000EBD50000}"/>
    <cellStyle name="Percent 77 5 5" xfId="54773" xr:uid="{00000000-0005-0000-0000-0000ECD50000}"/>
    <cellStyle name="Percent 77 5 6" xfId="54774" xr:uid="{00000000-0005-0000-0000-0000EDD50000}"/>
    <cellStyle name="Percent 77 6" xfId="54775" xr:uid="{00000000-0005-0000-0000-0000EED50000}"/>
    <cellStyle name="Percent 77 7" xfId="54776" xr:uid="{00000000-0005-0000-0000-0000EFD50000}"/>
    <cellStyle name="Percent 77 8" xfId="54777" xr:uid="{00000000-0005-0000-0000-0000F0D50000}"/>
    <cellStyle name="Percent 77 9" xfId="54778" xr:uid="{00000000-0005-0000-0000-0000F1D50000}"/>
    <cellStyle name="Percent 78" xfId="54779" xr:uid="{00000000-0005-0000-0000-0000F2D50000}"/>
    <cellStyle name="Percent 78 10" xfId="54780" xr:uid="{00000000-0005-0000-0000-0000F3D50000}"/>
    <cellStyle name="Percent 78 2" xfId="54781" xr:uid="{00000000-0005-0000-0000-0000F4D50000}"/>
    <cellStyle name="Percent 78 2 2" xfId="54782" xr:uid="{00000000-0005-0000-0000-0000F5D50000}"/>
    <cellStyle name="Percent 78 2 2 2" xfId="54783" xr:uid="{00000000-0005-0000-0000-0000F6D50000}"/>
    <cellStyle name="Percent 78 2 2 2 2" xfId="54784" xr:uid="{00000000-0005-0000-0000-0000F7D50000}"/>
    <cellStyle name="Percent 78 2 2 2 2 2" xfId="54785" xr:uid="{00000000-0005-0000-0000-0000F8D50000}"/>
    <cellStyle name="Percent 78 2 2 2 2 3" xfId="54786" xr:uid="{00000000-0005-0000-0000-0000F9D50000}"/>
    <cellStyle name="Percent 78 2 2 2 2 4" xfId="54787" xr:uid="{00000000-0005-0000-0000-0000FAD50000}"/>
    <cellStyle name="Percent 78 2 2 2 2 5" xfId="54788" xr:uid="{00000000-0005-0000-0000-0000FBD50000}"/>
    <cellStyle name="Percent 78 2 2 2 2 6" xfId="54789" xr:uid="{00000000-0005-0000-0000-0000FCD50000}"/>
    <cellStyle name="Percent 78 2 2 2 3" xfId="54790" xr:uid="{00000000-0005-0000-0000-0000FDD50000}"/>
    <cellStyle name="Percent 78 2 2 2 4" xfId="54791" xr:uid="{00000000-0005-0000-0000-0000FED50000}"/>
    <cellStyle name="Percent 78 2 2 2 5" xfId="54792" xr:uid="{00000000-0005-0000-0000-0000FFD50000}"/>
    <cellStyle name="Percent 78 2 2 2 6" xfId="54793" xr:uid="{00000000-0005-0000-0000-000000D60000}"/>
    <cellStyle name="Percent 78 2 2 2 7" xfId="54794" xr:uid="{00000000-0005-0000-0000-000001D60000}"/>
    <cellStyle name="Percent 78 2 2 3" xfId="54795" xr:uid="{00000000-0005-0000-0000-000002D60000}"/>
    <cellStyle name="Percent 78 2 2 3 2" xfId="54796" xr:uid="{00000000-0005-0000-0000-000003D60000}"/>
    <cellStyle name="Percent 78 2 2 3 3" xfId="54797" xr:uid="{00000000-0005-0000-0000-000004D60000}"/>
    <cellStyle name="Percent 78 2 2 3 4" xfId="54798" xr:uid="{00000000-0005-0000-0000-000005D60000}"/>
    <cellStyle name="Percent 78 2 2 3 5" xfId="54799" xr:uid="{00000000-0005-0000-0000-000006D60000}"/>
    <cellStyle name="Percent 78 2 2 3 6" xfId="54800" xr:uid="{00000000-0005-0000-0000-000007D60000}"/>
    <cellStyle name="Percent 78 2 2 4" xfId="54801" xr:uid="{00000000-0005-0000-0000-000008D60000}"/>
    <cellStyle name="Percent 78 2 2 5" xfId="54802" xr:uid="{00000000-0005-0000-0000-000009D60000}"/>
    <cellStyle name="Percent 78 2 2 6" xfId="54803" xr:uid="{00000000-0005-0000-0000-00000AD60000}"/>
    <cellStyle name="Percent 78 2 2 7" xfId="54804" xr:uid="{00000000-0005-0000-0000-00000BD60000}"/>
    <cellStyle name="Percent 78 2 2 8" xfId="54805" xr:uid="{00000000-0005-0000-0000-00000CD60000}"/>
    <cellStyle name="Percent 78 2 3" xfId="54806" xr:uid="{00000000-0005-0000-0000-00000DD60000}"/>
    <cellStyle name="Percent 78 2 3 2" xfId="54807" xr:uid="{00000000-0005-0000-0000-00000ED60000}"/>
    <cellStyle name="Percent 78 2 3 2 2" xfId="54808" xr:uid="{00000000-0005-0000-0000-00000FD60000}"/>
    <cellStyle name="Percent 78 2 3 2 3" xfId="54809" xr:uid="{00000000-0005-0000-0000-000010D60000}"/>
    <cellStyle name="Percent 78 2 3 2 4" xfId="54810" xr:uid="{00000000-0005-0000-0000-000011D60000}"/>
    <cellStyle name="Percent 78 2 3 2 5" xfId="54811" xr:uid="{00000000-0005-0000-0000-000012D60000}"/>
    <cellStyle name="Percent 78 2 3 2 6" xfId="54812" xr:uid="{00000000-0005-0000-0000-000013D60000}"/>
    <cellStyle name="Percent 78 2 3 3" xfId="54813" xr:uid="{00000000-0005-0000-0000-000014D60000}"/>
    <cellStyle name="Percent 78 2 3 4" xfId="54814" xr:uid="{00000000-0005-0000-0000-000015D60000}"/>
    <cellStyle name="Percent 78 2 3 5" xfId="54815" xr:uid="{00000000-0005-0000-0000-000016D60000}"/>
    <cellStyle name="Percent 78 2 3 6" xfId="54816" xr:uid="{00000000-0005-0000-0000-000017D60000}"/>
    <cellStyle name="Percent 78 2 3 7" xfId="54817" xr:uid="{00000000-0005-0000-0000-000018D60000}"/>
    <cellStyle name="Percent 78 2 4" xfId="54818" xr:uid="{00000000-0005-0000-0000-000019D60000}"/>
    <cellStyle name="Percent 78 2 4 2" xfId="54819" xr:uid="{00000000-0005-0000-0000-00001AD60000}"/>
    <cellStyle name="Percent 78 2 4 3" xfId="54820" xr:uid="{00000000-0005-0000-0000-00001BD60000}"/>
    <cellStyle name="Percent 78 2 4 4" xfId="54821" xr:uid="{00000000-0005-0000-0000-00001CD60000}"/>
    <cellStyle name="Percent 78 2 4 5" xfId="54822" xr:uid="{00000000-0005-0000-0000-00001DD60000}"/>
    <cellStyle name="Percent 78 2 4 6" xfId="54823" xr:uid="{00000000-0005-0000-0000-00001ED60000}"/>
    <cellStyle name="Percent 78 2 5" xfId="54824" xr:uid="{00000000-0005-0000-0000-00001FD60000}"/>
    <cellStyle name="Percent 78 2 6" xfId="54825" xr:uid="{00000000-0005-0000-0000-000020D60000}"/>
    <cellStyle name="Percent 78 2 7" xfId="54826" xr:uid="{00000000-0005-0000-0000-000021D60000}"/>
    <cellStyle name="Percent 78 2 8" xfId="54827" xr:uid="{00000000-0005-0000-0000-000022D60000}"/>
    <cellStyle name="Percent 78 2 9" xfId="54828" xr:uid="{00000000-0005-0000-0000-000023D60000}"/>
    <cellStyle name="Percent 78 3" xfId="54829" xr:uid="{00000000-0005-0000-0000-000024D60000}"/>
    <cellStyle name="Percent 78 3 2" xfId="54830" xr:uid="{00000000-0005-0000-0000-000025D60000}"/>
    <cellStyle name="Percent 78 3 2 2" xfId="54831" xr:uid="{00000000-0005-0000-0000-000026D60000}"/>
    <cellStyle name="Percent 78 3 2 2 2" xfId="54832" xr:uid="{00000000-0005-0000-0000-000027D60000}"/>
    <cellStyle name="Percent 78 3 2 2 3" xfId="54833" xr:uid="{00000000-0005-0000-0000-000028D60000}"/>
    <cellStyle name="Percent 78 3 2 2 4" xfId="54834" xr:uid="{00000000-0005-0000-0000-000029D60000}"/>
    <cellStyle name="Percent 78 3 2 2 5" xfId="54835" xr:uid="{00000000-0005-0000-0000-00002AD60000}"/>
    <cellStyle name="Percent 78 3 2 2 6" xfId="54836" xr:uid="{00000000-0005-0000-0000-00002BD60000}"/>
    <cellStyle name="Percent 78 3 2 3" xfId="54837" xr:uid="{00000000-0005-0000-0000-00002CD60000}"/>
    <cellStyle name="Percent 78 3 2 4" xfId="54838" xr:uid="{00000000-0005-0000-0000-00002DD60000}"/>
    <cellStyle name="Percent 78 3 2 5" xfId="54839" xr:uid="{00000000-0005-0000-0000-00002ED60000}"/>
    <cellStyle name="Percent 78 3 2 6" xfId="54840" xr:uid="{00000000-0005-0000-0000-00002FD60000}"/>
    <cellStyle name="Percent 78 3 2 7" xfId="54841" xr:uid="{00000000-0005-0000-0000-000030D60000}"/>
    <cellStyle name="Percent 78 3 3" xfId="54842" xr:uid="{00000000-0005-0000-0000-000031D60000}"/>
    <cellStyle name="Percent 78 3 3 2" xfId="54843" xr:uid="{00000000-0005-0000-0000-000032D60000}"/>
    <cellStyle name="Percent 78 3 3 3" xfId="54844" xr:uid="{00000000-0005-0000-0000-000033D60000}"/>
    <cellStyle name="Percent 78 3 3 4" xfId="54845" xr:uid="{00000000-0005-0000-0000-000034D60000}"/>
    <cellStyle name="Percent 78 3 3 5" xfId="54846" xr:uid="{00000000-0005-0000-0000-000035D60000}"/>
    <cellStyle name="Percent 78 3 3 6" xfId="54847" xr:uid="{00000000-0005-0000-0000-000036D60000}"/>
    <cellStyle name="Percent 78 3 4" xfId="54848" xr:uid="{00000000-0005-0000-0000-000037D60000}"/>
    <cellStyle name="Percent 78 3 5" xfId="54849" xr:uid="{00000000-0005-0000-0000-000038D60000}"/>
    <cellStyle name="Percent 78 3 6" xfId="54850" xr:uid="{00000000-0005-0000-0000-000039D60000}"/>
    <cellStyle name="Percent 78 3 7" xfId="54851" xr:uid="{00000000-0005-0000-0000-00003AD60000}"/>
    <cellStyle name="Percent 78 3 8" xfId="54852" xr:uid="{00000000-0005-0000-0000-00003BD60000}"/>
    <cellStyle name="Percent 78 4" xfId="54853" xr:uid="{00000000-0005-0000-0000-00003CD60000}"/>
    <cellStyle name="Percent 78 4 2" xfId="54854" xr:uid="{00000000-0005-0000-0000-00003DD60000}"/>
    <cellStyle name="Percent 78 4 2 2" xfId="54855" xr:uid="{00000000-0005-0000-0000-00003ED60000}"/>
    <cellStyle name="Percent 78 4 2 3" xfId="54856" xr:uid="{00000000-0005-0000-0000-00003FD60000}"/>
    <cellStyle name="Percent 78 4 2 4" xfId="54857" xr:uid="{00000000-0005-0000-0000-000040D60000}"/>
    <cellStyle name="Percent 78 4 2 5" xfId="54858" xr:uid="{00000000-0005-0000-0000-000041D60000}"/>
    <cellStyle name="Percent 78 4 2 6" xfId="54859" xr:uid="{00000000-0005-0000-0000-000042D60000}"/>
    <cellStyle name="Percent 78 4 3" xfId="54860" xr:uid="{00000000-0005-0000-0000-000043D60000}"/>
    <cellStyle name="Percent 78 4 4" xfId="54861" xr:uid="{00000000-0005-0000-0000-000044D60000}"/>
    <cellStyle name="Percent 78 4 5" xfId="54862" xr:uid="{00000000-0005-0000-0000-000045D60000}"/>
    <cellStyle name="Percent 78 4 6" xfId="54863" xr:uid="{00000000-0005-0000-0000-000046D60000}"/>
    <cellStyle name="Percent 78 4 7" xfId="54864" xr:uid="{00000000-0005-0000-0000-000047D60000}"/>
    <cellStyle name="Percent 78 5" xfId="54865" xr:uid="{00000000-0005-0000-0000-000048D60000}"/>
    <cellStyle name="Percent 78 5 2" xfId="54866" xr:uid="{00000000-0005-0000-0000-000049D60000}"/>
    <cellStyle name="Percent 78 5 3" xfId="54867" xr:uid="{00000000-0005-0000-0000-00004AD60000}"/>
    <cellStyle name="Percent 78 5 4" xfId="54868" xr:uid="{00000000-0005-0000-0000-00004BD60000}"/>
    <cellStyle name="Percent 78 5 5" xfId="54869" xr:uid="{00000000-0005-0000-0000-00004CD60000}"/>
    <cellStyle name="Percent 78 5 6" xfId="54870" xr:uid="{00000000-0005-0000-0000-00004DD60000}"/>
    <cellStyle name="Percent 78 6" xfId="54871" xr:uid="{00000000-0005-0000-0000-00004ED60000}"/>
    <cellStyle name="Percent 78 7" xfId="54872" xr:uid="{00000000-0005-0000-0000-00004FD60000}"/>
    <cellStyle name="Percent 78 8" xfId="54873" xr:uid="{00000000-0005-0000-0000-000050D60000}"/>
    <cellStyle name="Percent 78 9" xfId="54874" xr:uid="{00000000-0005-0000-0000-000051D60000}"/>
    <cellStyle name="Percent 79" xfId="54875" xr:uid="{00000000-0005-0000-0000-000052D60000}"/>
    <cellStyle name="Percent 79 10" xfId="54876" xr:uid="{00000000-0005-0000-0000-000053D60000}"/>
    <cellStyle name="Percent 79 2" xfId="54877" xr:uid="{00000000-0005-0000-0000-000054D60000}"/>
    <cellStyle name="Percent 79 2 2" xfId="54878" xr:uid="{00000000-0005-0000-0000-000055D60000}"/>
    <cellStyle name="Percent 79 2 2 2" xfId="54879" xr:uid="{00000000-0005-0000-0000-000056D60000}"/>
    <cellStyle name="Percent 79 2 2 2 2" xfId="54880" xr:uid="{00000000-0005-0000-0000-000057D60000}"/>
    <cellStyle name="Percent 79 2 2 2 2 2" xfId="54881" xr:uid="{00000000-0005-0000-0000-000058D60000}"/>
    <cellStyle name="Percent 79 2 2 2 2 3" xfId="54882" xr:uid="{00000000-0005-0000-0000-000059D60000}"/>
    <cellStyle name="Percent 79 2 2 2 2 4" xfId="54883" xr:uid="{00000000-0005-0000-0000-00005AD60000}"/>
    <cellStyle name="Percent 79 2 2 2 2 5" xfId="54884" xr:uid="{00000000-0005-0000-0000-00005BD60000}"/>
    <cellStyle name="Percent 79 2 2 2 2 6" xfId="54885" xr:uid="{00000000-0005-0000-0000-00005CD60000}"/>
    <cellStyle name="Percent 79 2 2 2 3" xfId="54886" xr:uid="{00000000-0005-0000-0000-00005DD60000}"/>
    <cellStyle name="Percent 79 2 2 2 4" xfId="54887" xr:uid="{00000000-0005-0000-0000-00005ED60000}"/>
    <cellStyle name="Percent 79 2 2 2 5" xfId="54888" xr:uid="{00000000-0005-0000-0000-00005FD60000}"/>
    <cellStyle name="Percent 79 2 2 2 6" xfId="54889" xr:uid="{00000000-0005-0000-0000-000060D60000}"/>
    <cellStyle name="Percent 79 2 2 2 7" xfId="54890" xr:uid="{00000000-0005-0000-0000-000061D60000}"/>
    <cellStyle name="Percent 79 2 2 3" xfId="54891" xr:uid="{00000000-0005-0000-0000-000062D60000}"/>
    <cellStyle name="Percent 79 2 2 3 2" xfId="54892" xr:uid="{00000000-0005-0000-0000-000063D60000}"/>
    <cellStyle name="Percent 79 2 2 3 3" xfId="54893" xr:uid="{00000000-0005-0000-0000-000064D60000}"/>
    <cellStyle name="Percent 79 2 2 3 4" xfId="54894" xr:uid="{00000000-0005-0000-0000-000065D60000}"/>
    <cellStyle name="Percent 79 2 2 3 5" xfId="54895" xr:uid="{00000000-0005-0000-0000-000066D60000}"/>
    <cellStyle name="Percent 79 2 2 3 6" xfId="54896" xr:uid="{00000000-0005-0000-0000-000067D60000}"/>
    <cellStyle name="Percent 79 2 2 4" xfId="54897" xr:uid="{00000000-0005-0000-0000-000068D60000}"/>
    <cellStyle name="Percent 79 2 2 5" xfId="54898" xr:uid="{00000000-0005-0000-0000-000069D60000}"/>
    <cellStyle name="Percent 79 2 2 6" xfId="54899" xr:uid="{00000000-0005-0000-0000-00006AD60000}"/>
    <cellStyle name="Percent 79 2 2 7" xfId="54900" xr:uid="{00000000-0005-0000-0000-00006BD60000}"/>
    <cellStyle name="Percent 79 2 2 8" xfId="54901" xr:uid="{00000000-0005-0000-0000-00006CD60000}"/>
    <cellStyle name="Percent 79 2 3" xfId="54902" xr:uid="{00000000-0005-0000-0000-00006DD60000}"/>
    <cellStyle name="Percent 79 2 3 2" xfId="54903" xr:uid="{00000000-0005-0000-0000-00006ED60000}"/>
    <cellStyle name="Percent 79 2 3 2 2" xfId="54904" xr:uid="{00000000-0005-0000-0000-00006FD60000}"/>
    <cellStyle name="Percent 79 2 3 2 3" xfId="54905" xr:uid="{00000000-0005-0000-0000-000070D60000}"/>
    <cellStyle name="Percent 79 2 3 2 4" xfId="54906" xr:uid="{00000000-0005-0000-0000-000071D60000}"/>
    <cellStyle name="Percent 79 2 3 2 5" xfId="54907" xr:uid="{00000000-0005-0000-0000-000072D60000}"/>
    <cellStyle name="Percent 79 2 3 2 6" xfId="54908" xr:uid="{00000000-0005-0000-0000-000073D60000}"/>
    <cellStyle name="Percent 79 2 3 3" xfId="54909" xr:uid="{00000000-0005-0000-0000-000074D60000}"/>
    <cellStyle name="Percent 79 2 3 4" xfId="54910" xr:uid="{00000000-0005-0000-0000-000075D60000}"/>
    <cellStyle name="Percent 79 2 3 5" xfId="54911" xr:uid="{00000000-0005-0000-0000-000076D60000}"/>
    <cellStyle name="Percent 79 2 3 6" xfId="54912" xr:uid="{00000000-0005-0000-0000-000077D60000}"/>
    <cellStyle name="Percent 79 2 3 7" xfId="54913" xr:uid="{00000000-0005-0000-0000-000078D60000}"/>
    <cellStyle name="Percent 79 2 4" xfId="54914" xr:uid="{00000000-0005-0000-0000-000079D60000}"/>
    <cellStyle name="Percent 79 2 4 2" xfId="54915" xr:uid="{00000000-0005-0000-0000-00007AD60000}"/>
    <cellStyle name="Percent 79 2 4 3" xfId="54916" xr:uid="{00000000-0005-0000-0000-00007BD60000}"/>
    <cellStyle name="Percent 79 2 4 4" xfId="54917" xr:uid="{00000000-0005-0000-0000-00007CD60000}"/>
    <cellStyle name="Percent 79 2 4 5" xfId="54918" xr:uid="{00000000-0005-0000-0000-00007DD60000}"/>
    <cellStyle name="Percent 79 2 4 6" xfId="54919" xr:uid="{00000000-0005-0000-0000-00007ED60000}"/>
    <cellStyle name="Percent 79 2 5" xfId="54920" xr:uid="{00000000-0005-0000-0000-00007FD60000}"/>
    <cellStyle name="Percent 79 2 6" xfId="54921" xr:uid="{00000000-0005-0000-0000-000080D60000}"/>
    <cellStyle name="Percent 79 2 7" xfId="54922" xr:uid="{00000000-0005-0000-0000-000081D60000}"/>
    <cellStyle name="Percent 79 2 8" xfId="54923" xr:uid="{00000000-0005-0000-0000-000082D60000}"/>
    <cellStyle name="Percent 79 2 9" xfId="54924" xr:uid="{00000000-0005-0000-0000-000083D60000}"/>
    <cellStyle name="Percent 79 3" xfId="54925" xr:uid="{00000000-0005-0000-0000-000084D60000}"/>
    <cellStyle name="Percent 79 3 2" xfId="54926" xr:uid="{00000000-0005-0000-0000-000085D60000}"/>
    <cellStyle name="Percent 79 3 2 2" xfId="54927" xr:uid="{00000000-0005-0000-0000-000086D60000}"/>
    <cellStyle name="Percent 79 3 2 2 2" xfId="54928" xr:uid="{00000000-0005-0000-0000-000087D60000}"/>
    <cellStyle name="Percent 79 3 2 2 3" xfId="54929" xr:uid="{00000000-0005-0000-0000-000088D60000}"/>
    <cellStyle name="Percent 79 3 2 2 4" xfId="54930" xr:uid="{00000000-0005-0000-0000-000089D60000}"/>
    <cellStyle name="Percent 79 3 2 2 5" xfId="54931" xr:uid="{00000000-0005-0000-0000-00008AD60000}"/>
    <cellStyle name="Percent 79 3 2 2 6" xfId="54932" xr:uid="{00000000-0005-0000-0000-00008BD60000}"/>
    <cellStyle name="Percent 79 3 2 3" xfId="54933" xr:uid="{00000000-0005-0000-0000-00008CD60000}"/>
    <cellStyle name="Percent 79 3 2 4" xfId="54934" xr:uid="{00000000-0005-0000-0000-00008DD60000}"/>
    <cellStyle name="Percent 79 3 2 5" xfId="54935" xr:uid="{00000000-0005-0000-0000-00008ED60000}"/>
    <cellStyle name="Percent 79 3 2 6" xfId="54936" xr:uid="{00000000-0005-0000-0000-00008FD60000}"/>
    <cellStyle name="Percent 79 3 2 7" xfId="54937" xr:uid="{00000000-0005-0000-0000-000090D60000}"/>
    <cellStyle name="Percent 79 3 3" xfId="54938" xr:uid="{00000000-0005-0000-0000-000091D60000}"/>
    <cellStyle name="Percent 79 3 3 2" xfId="54939" xr:uid="{00000000-0005-0000-0000-000092D60000}"/>
    <cellStyle name="Percent 79 3 3 3" xfId="54940" xr:uid="{00000000-0005-0000-0000-000093D60000}"/>
    <cellStyle name="Percent 79 3 3 4" xfId="54941" xr:uid="{00000000-0005-0000-0000-000094D60000}"/>
    <cellStyle name="Percent 79 3 3 5" xfId="54942" xr:uid="{00000000-0005-0000-0000-000095D60000}"/>
    <cellStyle name="Percent 79 3 3 6" xfId="54943" xr:uid="{00000000-0005-0000-0000-000096D60000}"/>
    <cellStyle name="Percent 79 3 4" xfId="54944" xr:uid="{00000000-0005-0000-0000-000097D60000}"/>
    <cellStyle name="Percent 79 3 5" xfId="54945" xr:uid="{00000000-0005-0000-0000-000098D60000}"/>
    <cellStyle name="Percent 79 3 6" xfId="54946" xr:uid="{00000000-0005-0000-0000-000099D60000}"/>
    <cellStyle name="Percent 79 3 7" xfId="54947" xr:uid="{00000000-0005-0000-0000-00009AD60000}"/>
    <cellStyle name="Percent 79 3 8" xfId="54948" xr:uid="{00000000-0005-0000-0000-00009BD60000}"/>
    <cellStyle name="Percent 79 4" xfId="54949" xr:uid="{00000000-0005-0000-0000-00009CD60000}"/>
    <cellStyle name="Percent 79 4 2" xfId="54950" xr:uid="{00000000-0005-0000-0000-00009DD60000}"/>
    <cellStyle name="Percent 79 4 2 2" xfId="54951" xr:uid="{00000000-0005-0000-0000-00009ED60000}"/>
    <cellStyle name="Percent 79 4 2 3" xfId="54952" xr:uid="{00000000-0005-0000-0000-00009FD60000}"/>
    <cellStyle name="Percent 79 4 2 4" xfId="54953" xr:uid="{00000000-0005-0000-0000-0000A0D60000}"/>
    <cellStyle name="Percent 79 4 2 5" xfId="54954" xr:uid="{00000000-0005-0000-0000-0000A1D60000}"/>
    <cellStyle name="Percent 79 4 2 6" xfId="54955" xr:uid="{00000000-0005-0000-0000-0000A2D60000}"/>
    <cellStyle name="Percent 79 4 3" xfId="54956" xr:uid="{00000000-0005-0000-0000-0000A3D60000}"/>
    <cellStyle name="Percent 79 4 4" xfId="54957" xr:uid="{00000000-0005-0000-0000-0000A4D60000}"/>
    <cellStyle name="Percent 79 4 5" xfId="54958" xr:uid="{00000000-0005-0000-0000-0000A5D60000}"/>
    <cellStyle name="Percent 79 4 6" xfId="54959" xr:uid="{00000000-0005-0000-0000-0000A6D60000}"/>
    <cellStyle name="Percent 79 4 7" xfId="54960" xr:uid="{00000000-0005-0000-0000-0000A7D60000}"/>
    <cellStyle name="Percent 79 5" xfId="54961" xr:uid="{00000000-0005-0000-0000-0000A8D60000}"/>
    <cellStyle name="Percent 79 5 2" xfId="54962" xr:uid="{00000000-0005-0000-0000-0000A9D60000}"/>
    <cellStyle name="Percent 79 5 3" xfId="54963" xr:uid="{00000000-0005-0000-0000-0000AAD60000}"/>
    <cellStyle name="Percent 79 5 4" xfId="54964" xr:uid="{00000000-0005-0000-0000-0000ABD60000}"/>
    <cellStyle name="Percent 79 5 5" xfId="54965" xr:uid="{00000000-0005-0000-0000-0000ACD60000}"/>
    <cellStyle name="Percent 79 5 6" xfId="54966" xr:uid="{00000000-0005-0000-0000-0000ADD60000}"/>
    <cellStyle name="Percent 79 6" xfId="54967" xr:uid="{00000000-0005-0000-0000-0000AED60000}"/>
    <cellStyle name="Percent 79 7" xfId="54968" xr:uid="{00000000-0005-0000-0000-0000AFD60000}"/>
    <cellStyle name="Percent 79 8" xfId="54969" xr:uid="{00000000-0005-0000-0000-0000B0D60000}"/>
    <cellStyle name="Percent 79 9" xfId="54970" xr:uid="{00000000-0005-0000-0000-0000B1D60000}"/>
    <cellStyle name="Percent 8" xfId="54971" xr:uid="{00000000-0005-0000-0000-0000B2D60000}"/>
    <cellStyle name="Percent 8 2" xfId="54972" xr:uid="{00000000-0005-0000-0000-0000B3D60000}"/>
    <cellStyle name="Percent 8 3" xfId="54973" xr:uid="{00000000-0005-0000-0000-0000B4D60000}"/>
    <cellStyle name="Percent 80" xfId="54974" xr:uid="{00000000-0005-0000-0000-0000B5D60000}"/>
    <cellStyle name="Percent 80 2" xfId="54975" xr:uid="{00000000-0005-0000-0000-0000B6D60000}"/>
    <cellStyle name="Percent 80 2 2" xfId="54976" xr:uid="{00000000-0005-0000-0000-0000B7D60000}"/>
    <cellStyle name="Percent 80 2 2 2" xfId="54977" xr:uid="{00000000-0005-0000-0000-0000B8D60000}"/>
    <cellStyle name="Percent 80 2 2 2 2" xfId="54978" xr:uid="{00000000-0005-0000-0000-0000B9D60000}"/>
    <cellStyle name="Percent 80 2 2 2 3" xfId="54979" xr:uid="{00000000-0005-0000-0000-0000BAD60000}"/>
    <cellStyle name="Percent 80 2 2 2 4" xfId="54980" xr:uid="{00000000-0005-0000-0000-0000BBD60000}"/>
    <cellStyle name="Percent 80 2 2 2 5" xfId="54981" xr:uid="{00000000-0005-0000-0000-0000BCD60000}"/>
    <cellStyle name="Percent 80 2 2 2 6" xfId="54982" xr:uid="{00000000-0005-0000-0000-0000BDD60000}"/>
    <cellStyle name="Percent 80 2 2 3" xfId="54983" xr:uid="{00000000-0005-0000-0000-0000BED60000}"/>
    <cellStyle name="Percent 80 2 2 4" xfId="54984" xr:uid="{00000000-0005-0000-0000-0000BFD60000}"/>
    <cellStyle name="Percent 80 2 2 5" xfId="54985" xr:uid="{00000000-0005-0000-0000-0000C0D60000}"/>
    <cellStyle name="Percent 80 2 2 6" xfId="54986" xr:uid="{00000000-0005-0000-0000-0000C1D60000}"/>
    <cellStyle name="Percent 80 2 2 7" xfId="54987" xr:uid="{00000000-0005-0000-0000-0000C2D60000}"/>
    <cellStyle name="Percent 80 2 3" xfId="54988" xr:uid="{00000000-0005-0000-0000-0000C3D60000}"/>
    <cellStyle name="Percent 80 2 3 2" xfId="54989" xr:uid="{00000000-0005-0000-0000-0000C4D60000}"/>
    <cellStyle name="Percent 80 2 3 3" xfId="54990" xr:uid="{00000000-0005-0000-0000-0000C5D60000}"/>
    <cellStyle name="Percent 80 2 3 4" xfId="54991" xr:uid="{00000000-0005-0000-0000-0000C6D60000}"/>
    <cellStyle name="Percent 80 2 3 5" xfId="54992" xr:uid="{00000000-0005-0000-0000-0000C7D60000}"/>
    <cellStyle name="Percent 80 2 3 6" xfId="54993" xr:uid="{00000000-0005-0000-0000-0000C8D60000}"/>
    <cellStyle name="Percent 80 2 4" xfId="54994" xr:uid="{00000000-0005-0000-0000-0000C9D60000}"/>
    <cellStyle name="Percent 80 2 5" xfId="54995" xr:uid="{00000000-0005-0000-0000-0000CAD60000}"/>
    <cellStyle name="Percent 80 2 6" xfId="54996" xr:uid="{00000000-0005-0000-0000-0000CBD60000}"/>
    <cellStyle name="Percent 80 2 7" xfId="54997" xr:uid="{00000000-0005-0000-0000-0000CCD60000}"/>
    <cellStyle name="Percent 80 2 8" xfId="54998" xr:uid="{00000000-0005-0000-0000-0000CDD60000}"/>
    <cellStyle name="Percent 80 3" xfId="54999" xr:uid="{00000000-0005-0000-0000-0000CED60000}"/>
    <cellStyle name="Percent 80 3 2" xfId="55000" xr:uid="{00000000-0005-0000-0000-0000CFD60000}"/>
    <cellStyle name="Percent 80 3 2 2" xfId="55001" xr:uid="{00000000-0005-0000-0000-0000D0D60000}"/>
    <cellStyle name="Percent 80 3 2 3" xfId="55002" xr:uid="{00000000-0005-0000-0000-0000D1D60000}"/>
    <cellStyle name="Percent 80 3 2 4" xfId="55003" xr:uid="{00000000-0005-0000-0000-0000D2D60000}"/>
    <cellStyle name="Percent 80 3 2 5" xfId="55004" xr:uid="{00000000-0005-0000-0000-0000D3D60000}"/>
    <cellStyle name="Percent 80 3 2 6" xfId="55005" xr:uid="{00000000-0005-0000-0000-0000D4D60000}"/>
    <cellStyle name="Percent 80 3 3" xfId="55006" xr:uid="{00000000-0005-0000-0000-0000D5D60000}"/>
    <cellStyle name="Percent 80 3 4" xfId="55007" xr:uid="{00000000-0005-0000-0000-0000D6D60000}"/>
    <cellStyle name="Percent 80 3 5" xfId="55008" xr:uid="{00000000-0005-0000-0000-0000D7D60000}"/>
    <cellStyle name="Percent 80 3 6" xfId="55009" xr:uid="{00000000-0005-0000-0000-0000D8D60000}"/>
    <cellStyle name="Percent 80 3 7" xfId="55010" xr:uid="{00000000-0005-0000-0000-0000D9D60000}"/>
    <cellStyle name="Percent 80 4" xfId="55011" xr:uid="{00000000-0005-0000-0000-0000DAD60000}"/>
    <cellStyle name="Percent 80 4 2" xfId="55012" xr:uid="{00000000-0005-0000-0000-0000DBD60000}"/>
    <cellStyle name="Percent 80 4 3" xfId="55013" xr:uid="{00000000-0005-0000-0000-0000DCD60000}"/>
    <cellStyle name="Percent 80 4 4" xfId="55014" xr:uid="{00000000-0005-0000-0000-0000DDD60000}"/>
    <cellStyle name="Percent 80 4 5" xfId="55015" xr:uid="{00000000-0005-0000-0000-0000DED60000}"/>
    <cellStyle name="Percent 80 4 6" xfId="55016" xr:uid="{00000000-0005-0000-0000-0000DFD60000}"/>
    <cellStyle name="Percent 80 5" xfId="55017" xr:uid="{00000000-0005-0000-0000-0000E0D60000}"/>
    <cellStyle name="Percent 80 6" xfId="55018" xr:uid="{00000000-0005-0000-0000-0000E1D60000}"/>
    <cellStyle name="Percent 80 7" xfId="55019" xr:uid="{00000000-0005-0000-0000-0000E2D60000}"/>
    <cellStyle name="Percent 80 8" xfId="55020" xr:uid="{00000000-0005-0000-0000-0000E3D60000}"/>
    <cellStyle name="Percent 80 9" xfId="55021" xr:uid="{00000000-0005-0000-0000-0000E4D60000}"/>
    <cellStyle name="Percent 81" xfId="55022" xr:uid="{00000000-0005-0000-0000-0000E5D60000}"/>
    <cellStyle name="Percent 81 2" xfId="55023" xr:uid="{00000000-0005-0000-0000-0000E6D60000}"/>
    <cellStyle name="Percent 81 2 2" xfId="55024" xr:uid="{00000000-0005-0000-0000-0000E7D60000}"/>
    <cellStyle name="Percent 81 2 2 2" xfId="55025" xr:uid="{00000000-0005-0000-0000-0000E8D60000}"/>
    <cellStyle name="Percent 81 2 2 2 2" xfId="55026" xr:uid="{00000000-0005-0000-0000-0000E9D60000}"/>
    <cellStyle name="Percent 81 2 2 2 3" xfId="55027" xr:uid="{00000000-0005-0000-0000-0000EAD60000}"/>
    <cellStyle name="Percent 81 2 2 2 4" xfId="55028" xr:uid="{00000000-0005-0000-0000-0000EBD60000}"/>
    <cellStyle name="Percent 81 2 2 2 5" xfId="55029" xr:uid="{00000000-0005-0000-0000-0000ECD60000}"/>
    <cellStyle name="Percent 81 2 2 2 6" xfId="55030" xr:uid="{00000000-0005-0000-0000-0000EDD60000}"/>
    <cellStyle name="Percent 81 2 2 3" xfId="55031" xr:uid="{00000000-0005-0000-0000-0000EED60000}"/>
    <cellStyle name="Percent 81 2 2 4" xfId="55032" xr:uid="{00000000-0005-0000-0000-0000EFD60000}"/>
    <cellStyle name="Percent 81 2 2 5" xfId="55033" xr:uid="{00000000-0005-0000-0000-0000F0D60000}"/>
    <cellStyle name="Percent 81 2 2 6" xfId="55034" xr:uid="{00000000-0005-0000-0000-0000F1D60000}"/>
    <cellStyle name="Percent 81 2 2 7" xfId="55035" xr:uid="{00000000-0005-0000-0000-0000F2D60000}"/>
    <cellStyle name="Percent 81 2 3" xfId="55036" xr:uid="{00000000-0005-0000-0000-0000F3D60000}"/>
    <cellStyle name="Percent 81 2 3 2" xfId="55037" xr:uid="{00000000-0005-0000-0000-0000F4D60000}"/>
    <cellStyle name="Percent 81 2 3 3" xfId="55038" xr:uid="{00000000-0005-0000-0000-0000F5D60000}"/>
    <cellStyle name="Percent 81 2 3 4" xfId="55039" xr:uid="{00000000-0005-0000-0000-0000F6D60000}"/>
    <cellStyle name="Percent 81 2 3 5" xfId="55040" xr:uid="{00000000-0005-0000-0000-0000F7D60000}"/>
    <cellStyle name="Percent 81 2 3 6" xfId="55041" xr:uid="{00000000-0005-0000-0000-0000F8D60000}"/>
    <cellStyle name="Percent 81 2 4" xfId="55042" xr:uid="{00000000-0005-0000-0000-0000F9D60000}"/>
    <cellStyle name="Percent 81 2 5" xfId="55043" xr:uid="{00000000-0005-0000-0000-0000FAD60000}"/>
    <cellStyle name="Percent 81 2 6" xfId="55044" xr:uid="{00000000-0005-0000-0000-0000FBD60000}"/>
    <cellStyle name="Percent 81 2 7" xfId="55045" xr:uid="{00000000-0005-0000-0000-0000FCD60000}"/>
    <cellStyle name="Percent 81 2 8" xfId="55046" xr:uid="{00000000-0005-0000-0000-0000FDD60000}"/>
    <cellStyle name="Percent 81 3" xfId="55047" xr:uid="{00000000-0005-0000-0000-0000FED60000}"/>
    <cellStyle name="Percent 81 3 2" xfId="55048" xr:uid="{00000000-0005-0000-0000-0000FFD60000}"/>
    <cellStyle name="Percent 81 3 2 2" xfId="55049" xr:uid="{00000000-0005-0000-0000-000000D70000}"/>
    <cellStyle name="Percent 81 3 2 3" xfId="55050" xr:uid="{00000000-0005-0000-0000-000001D70000}"/>
    <cellStyle name="Percent 81 3 2 4" xfId="55051" xr:uid="{00000000-0005-0000-0000-000002D70000}"/>
    <cellStyle name="Percent 81 3 2 5" xfId="55052" xr:uid="{00000000-0005-0000-0000-000003D70000}"/>
    <cellStyle name="Percent 81 3 2 6" xfId="55053" xr:uid="{00000000-0005-0000-0000-000004D70000}"/>
    <cellStyle name="Percent 81 3 3" xfId="55054" xr:uid="{00000000-0005-0000-0000-000005D70000}"/>
    <cellStyle name="Percent 81 3 4" xfId="55055" xr:uid="{00000000-0005-0000-0000-000006D70000}"/>
    <cellStyle name="Percent 81 3 5" xfId="55056" xr:uid="{00000000-0005-0000-0000-000007D70000}"/>
    <cellStyle name="Percent 81 3 6" xfId="55057" xr:uid="{00000000-0005-0000-0000-000008D70000}"/>
    <cellStyle name="Percent 81 3 7" xfId="55058" xr:uid="{00000000-0005-0000-0000-000009D70000}"/>
    <cellStyle name="Percent 81 4" xfId="55059" xr:uid="{00000000-0005-0000-0000-00000AD70000}"/>
    <cellStyle name="Percent 81 4 2" xfId="55060" xr:uid="{00000000-0005-0000-0000-00000BD70000}"/>
    <cellStyle name="Percent 81 4 3" xfId="55061" xr:uid="{00000000-0005-0000-0000-00000CD70000}"/>
    <cellStyle name="Percent 81 4 4" xfId="55062" xr:uid="{00000000-0005-0000-0000-00000DD70000}"/>
    <cellStyle name="Percent 81 4 5" xfId="55063" xr:uid="{00000000-0005-0000-0000-00000ED70000}"/>
    <cellStyle name="Percent 81 4 6" xfId="55064" xr:uid="{00000000-0005-0000-0000-00000FD70000}"/>
    <cellStyle name="Percent 81 5" xfId="55065" xr:uid="{00000000-0005-0000-0000-000010D70000}"/>
    <cellStyle name="Percent 81 6" xfId="55066" xr:uid="{00000000-0005-0000-0000-000011D70000}"/>
    <cellStyle name="Percent 81 7" xfId="55067" xr:uid="{00000000-0005-0000-0000-000012D70000}"/>
    <cellStyle name="Percent 81 8" xfId="55068" xr:uid="{00000000-0005-0000-0000-000013D70000}"/>
    <cellStyle name="Percent 81 9" xfId="55069" xr:uid="{00000000-0005-0000-0000-000014D70000}"/>
    <cellStyle name="Percent 82" xfId="55070" xr:uid="{00000000-0005-0000-0000-000015D70000}"/>
    <cellStyle name="Percent 82 2" xfId="55071" xr:uid="{00000000-0005-0000-0000-000016D70000}"/>
    <cellStyle name="Percent 82 2 2" xfId="55072" xr:uid="{00000000-0005-0000-0000-000017D70000}"/>
    <cellStyle name="Percent 82 2 2 2" xfId="55073" xr:uid="{00000000-0005-0000-0000-000018D70000}"/>
    <cellStyle name="Percent 82 2 2 2 2" xfId="55074" xr:uid="{00000000-0005-0000-0000-000019D70000}"/>
    <cellStyle name="Percent 82 2 2 2 3" xfId="55075" xr:uid="{00000000-0005-0000-0000-00001AD70000}"/>
    <cellStyle name="Percent 82 2 2 2 4" xfId="55076" xr:uid="{00000000-0005-0000-0000-00001BD70000}"/>
    <cellStyle name="Percent 82 2 2 2 5" xfId="55077" xr:uid="{00000000-0005-0000-0000-00001CD70000}"/>
    <cellStyle name="Percent 82 2 2 2 6" xfId="55078" xr:uid="{00000000-0005-0000-0000-00001DD70000}"/>
    <cellStyle name="Percent 82 2 2 3" xfId="55079" xr:uid="{00000000-0005-0000-0000-00001ED70000}"/>
    <cellStyle name="Percent 82 2 2 4" xfId="55080" xr:uid="{00000000-0005-0000-0000-00001FD70000}"/>
    <cellStyle name="Percent 82 2 2 5" xfId="55081" xr:uid="{00000000-0005-0000-0000-000020D70000}"/>
    <cellStyle name="Percent 82 2 2 6" xfId="55082" xr:uid="{00000000-0005-0000-0000-000021D70000}"/>
    <cellStyle name="Percent 82 2 2 7" xfId="55083" xr:uid="{00000000-0005-0000-0000-000022D70000}"/>
    <cellStyle name="Percent 82 2 3" xfId="55084" xr:uid="{00000000-0005-0000-0000-000023D70000}"/>
    <cellStyle name="Percent 82 2 3 2" xfId="55085" xr:uid="{00000000-0005-0000-0000-000024D70000}"/>
    <cellStyle name="Percent 82 2 3 3" xfId="55086" xr:uid="{00000000-0005-0000-0000-000025D70000}"/>
    <cellStyle name="Percent 82 2 3 4" xfId="55087" xr:uid="{00000000-0005-0000-0000-000026D70000}"/>
    <cellStyle name="Percent 82 2 3 5" xfId="55088" xr:uid="{00000000-0005-0000-0000-000027D70000}"/>
    <cellStyle name="Percent 82 2 3 6" xfId="55089" xr:uid="{00000000-0005-0000-0000-000028D70000}"/>
    <cellStyle name="Percent 82 2 4" xfId="55090" xr:uid="{00000000-0005-0000-0000-000029D70000}"/>
    <cellStyle name="Percent 82 2 5" xfId="55091" xr:uid="{00000000-0005-0000-0000-00002AD70000}"/>
    <cellStyle name="Percent 82 2 6" xfId="55092" xr:uid="{00000000-0005-0000-0000-00002BD70000}"/>
    <cellStyle name="Percent 82 2 7" xfId="55093" xr:uid="{00000000-0005-0000-0000-00002CD70000}"/>
    <cellStyle name="Percent 82 2 8" xfId="55094" xr:uid="{00000000-0005-0000-0000-00002DD70000}"/>
    <cellStyle name="Percent 82 3" xfId="55095" xr:uid="{00000000-0005-0000-0000-00002ED70000}"/>
    <cellStyle name="Percent 82 3 2" xfId="55096" xr:uid="{00000000-0005-0000-0000-00002FD70000}"/>
    <cellStyle name="Percent 82 3 2 2" xfId="55097" xr:uid="{00000000-0005-0000-0000-000030D70000}"/>
    <cellStyle name="Percent 82 3 2 3" xfId="55098" xr:uid="{00000000-0005-0000-0000-000031D70000}"/>
    <cellStyle name="Percent 82 3 2 4" xfId="55099" xr:uid="{00000000-0005-0000-0000-000032D70000}"/>
    <cellStyle name="Percent 82 3 2 5" xfId="55100" xr:uid="{00000000-0005-0000-0000-000033D70000}"/>
    <cellStyle name="Percent 82 3 2 6" xfId="55101" xr:uid="{00000000-0005-0000-0000-000034D70000}"/>
    <cellStyle name="Percent 82 3 3" xfId="55102" xr:uid="{00000000-0005-0000-0000-000035D70000}"/>
    <cellStyle name="Percent 82 3 4" xfId="55103" xr:uid="{00000000-0005-0000-0000-000036D70000}"/>
    <cellStyle name="Percent 82 3 5" xfId="55104" xr:uid="{00000000-0005-0000-0000-000037D70000}"/>
    <cellStyle name="Percent 82 3 6" xfId="55105" xr:uid="{00000000-0005-0000-0000-000038D70000}"/>
    <cellStyle name="Percent 82 3 7" xfId="55106" xr:uid="{00000000-0005-0000-0000-000039D70000}"/>
    <cellStyle name="Percent 82 4" xfId="55107" xr:uid="{00000000-0005-0000-0000-00003AD70000}"/>
    <cellStyle name="Percent 82 4 2" xfId="55108" xr:uid="{00000000-0005-0000-0000-00003BD70000}"/>
    <cellStyle name="Percent 82 4 3" xfId="55109" xr:uid="{00000000-0005-0000-0000-00003CD70000}"/>
    <cellStyle name="Percent 82 4 4" xfId="55110" xr:uid="{00000000-0005-0000-0000-00003DD70000}"/>
    <cellStyle name="Percent 82 4 5" xfId="55111" xr:uid="{00000000-0005-0000-0000-00003ED70000}"/>
    <cellStyle name="Percent 82 4 6" xfId="55112" xr:uid="{00000000-0005-0000-0000-00003FD70000}"/>
    <cellStyle name="Percent 82 5" xfId="55113" xr:uid="{00000000-0005-0000-0000-000040D70000}"/>
    <cellStyle name="Percent 82 6" xfId="55114" xr:uid="{00000000-0005-0000-0000-000041D70000}"/>
    <cellStyle name="Percent 82 7" xfId="55115" xr:uid="{00000000-0005-0000-0000-000042D70000}"/>
    <cellStyle name="Percent 82 8" xfId="55116" xr:uid="{00000000-0005-0000-0000-000043D70000}"/>
    <cellStyle name="Percent 82 9" xfId="55117" xr:uid="{00000000-0005-0000-0000-000044D70000}"/>
    <cellStyle name="Percent 83" xfId="55118" xr:uid="{00000000-0005-0000-0000-000045D70000}"/>
    <cellStyle name="Percent 83 2" xfId="55119" xr:uid="{00000000-0005-0000-0000-000046D70000}"/>
    <cellStyle name="Percent 83 2 2" xfId="55120" xr:uid="{00000000-0005-0000-0000-000047D70000}"/>
    <cellStyle name="Percent 83 2 2 2" xfId="55121" xr:uid="{00000000-0005-0000-0000-000048D70000}"/>
    <cellStyle name="Percent 83 2 2 2 2" xfId="55122" xr:uid="{00000000-0005-0000-0000-000049D70000}"/>
    <cellStyle name="Percent 83 2 2 2 3" xfId="55123" xr:uid="{00000000-0005-0000-0000-00004AD70000}"/>
    <cellStyle name="Percent 83 2 2 2 4" xfId="55124" xr:uid="{00000000-0005-0000-0000-00004BD70000}"/>
    <cellStyle name="Percent 83 2 2 2 5" xfId="55125" xr:uid="{00000000-0005-0000-0000-00004CD70000}"/>
    <cellStyle name="Percent 83 2 2 2 6" xfId="55126" xr:uid="{00000000-0005-0000-0000-00004DD70000}"/>
    <cellStyle name="Percent 83 2 2 3" xfId="55127" xr:uid="{00000000-0005-0000-0000-00004ED70000}"/>
    <cellStyle name="Percent 83 2 2 4" xfId="55128" xr:uid="{00000000-0005-0000-0000-00004FD70000}"/>
    <cellStyle name="Percent 83 2 2 5" xfId="55129" xr:uid="{00000000-0005-0000-0000-000050D70000}"/>
    <cellStyle name="Percent 83 2 2 6" xfId="55130" xr:uid="{00000000-0005-0000-0000-000051D70000}"/>
    <cellStyle name="Percent 83 2 2 7" xfId="55131" xr:uid="{00000000-0005-0000-0000-000052D70000}"/>
    <cellStyle name="Percent 83 2 3" xfId="55132" xr:uid="{00000000-0005-0000-0000-000053D70000}"/>
    <cellStyle name="Percent 83 2 3 2" xfId="55133" xr:uid="{00000000-0005-0000-0000-000054D70000}"/>
    <cellStyle name="Percent 83 2 3 3" xfId="55134" xr:uid="{00000000-0005-0000-0000-000055D70000}"/>
    <cellStyle name="Percent 83 2 3 4" xfId="55135" xr:uid="{00000000-0005-0000-0000-000056D70000}"/>
    <cellStyle name="Percent 83 2 3 5" xfId="55136" xr:uid="{00000000-0005-0000-0000-000057D70000}"/>
    <cellStyle name="Percent 83 2 3 6" xfId="55137" xr:uid="{00000000-0005-0000-0000-000058D70000}"/>
    <cellStyle name="Percent 83 2 4" xfId="55138" xr:uid="{00000000-0005-0000-0000-000059D70000}"/>
    <cellStyle name="Percent 83 2 5" xfId="55139" xr:uid="{00000000-0005-0000-0000-00005AD70000}"/>
    <cellStyle name="Percent 83 2 6" xfId="55140" xr:uid="{00000000-0005-0000-0000-00005BD70000}"/>
    <cellStyle name="Percent 83 2 7" xfId="55141" xr:uid="{00000000-0005-0000-0000-00005CD70000}"/>
    <cellStyle name="Percent 83 2 8" xfId="55142" xr:uid="{00000000-0005-0000-0000-00005DD70000}"/>
    <cellStyle name="Percent 83 3" xfId="55143" xr:uid="{00000000-0005-0000-0000-00005ED70000}"/>
    <cellStyle name="Percent 83 3 2" xfId="55144" xr:uid="{00000000-0005-0000-0000-00005FD70000}"/>
    <cellStyle name="Percent 83 3 2 2" xfId="55145" xr:uid="{00000000-0005-0000-0000-000060D70000}"/>
    <cellStyle name="Percent 83 3 2 3" xfId="55146" xr:uid="{00000000-0005-0000-0000-000061D70000}"/>
    <cellStyle name="Percent 83 3 2 4" xfId="55147" xr:uid="{00000000-0005-0000-0000-000062D70000}"/>
    <cellStyle name="Percent 83 3 2 5" xfId="55148" xr:uid="{00000000-0005-0000-0000-000063D70000}"/>
    <cellStyle name="Percent 83 3 2 6" xfId="55149" xr:uid="{00000000-0005-0000-0000-000064D70000}"/>
    <cellStyle name="Percent 83 3 3" xfId="55150" xr:uid="{00000000-0005-0000-0000-000065D70000}"/>
    <cellStyle name="Percent 83 3 4" xfId="55151" xr:uid="{00000000-0005-0000-0000-000066D70000}"/>
    <cellStyle name="Percent 83 3 5" xfId="55152" xr:uid="{00000000-0005-0000-0000-000067D70000}"/>
    <cellStyle name="Percent 83 3 6" xfId="55153" xr:uid="{00000000-0005-0000-0000-000068D70000}"/>
    <cellStyle name="Percent 83 3 7" xfId="55154" xr:uid="{00000000-0005-0000-0000-000069D70000}"/>
    <cellStyle name="Percent 83 4" xfId="55155" xr:uid="{00000000-0005-0000-0000-00006AD70000}"/>
    <cellStyle name="Percent 83 4 2" xfId="55156" xr:uid="{00000000-0005-0000-0000-00006BD70000}"/>
    <cellStyle name="Percent 83 4 3" xfId="55157" xr:uid="{00000000-0005-0000-0000-00006CD70000}"/>
    <cellStyle name="Percent 83 4 4" xfId="55158" xr:uid="{00000000-0005-0000-0000-00006DD70000}"/>
    <cellStyle name="Percent 83 4 5" xfId="55159" xr:uid="{00000000-0005-0000-0000-00006ED70000}"/>
    <cellStyle name="Percent 83 4 6" xfId="55160" xr:uid="{00000000-0005-0000-0000-00006FD70000}"/>
    <cellStyle name="Percent 83 5" xfId="55161" xr:uid="{00000000-0005-0000-0000-000070D70000}"/>
    <cellStyle name="Percent 83 6" xfId="55162" xr:uid="{00000000-0005-0000-0000-000071D70000}"/>
    <cellStyle name="Percent 83 7" xfId="55163" xr:uid="{00000000-0005-0000-0000-000072D70000}"/>
    <cellStyle name="Percent 83 8" xfId="55164" xr:uid="{00000000-0005-0000-0000-000073D70000}"/>
    <cellStyle name="Percent 83 9" xfId="55165" xr:uid="{00000000-0005-0000-0000-000074D70000}"/>
    <cellStyle name="Percent 84" xfId="55166" xr:uid="{00000000-0005-0000-0000-000075D70000}"/>
    <cellStyle name="Percent 84 2" xfId="55167" xr:uid="{00000000-0005-0000-0000-000076D70000}"/>
    <cellStyle name="Percent 84 2 2" xfId="55168" xr:uid="{00000000-0005-0000-0000-000077D70000}"/>
    <cellStyle name="Percent 84 2 2 2" xfId="55169" xr:uid="{00000000-0005-0000-0000-000078D70000}"/>
    <cellStyle name="Percent 84 2 2 2 2" xfId="55170" xr:uid="{00000000-0005-0000-0000-000079D70000}"/>
    <cellStyle name="Percent 84 2 2 2 3" xfId="55171" xr:uid="{00000000-0005-0000-0000-00007AD70000}"/>
    <cellStyle name="Percent 84 2 2 2 4" xfId="55172" xr:uid="{00000000-0005-0000-0000-00007BD70000}"/>
    <cellStyle name="Percent 84 2 2 2 5" xfId="55173" xr:uid="{00000000-0005-0000-0000-00007CD70000}"/>
    <cellStyle name="Percent 84 2 2 2 6" xfId="55174" xr:uid="{00000000-0005-0000-0000-00007DD70000}"/>
    <cellStyle name="Percent 84 2 2 3" xfId="55175" xr:uid="{00000000-0005-0000-0000-00007ED70000}"/>
    <cellStyle name="Percent 84 2 2 4" xfId="55176" xr:uid="{00000000-0005-0000-0000-00007FD70000}"/>
    <cellStyle name="Percent 84 2 2 5" xfId="55177" xr:uid="{00000000-0005-0000-0000-000080D70000}"/>
    <cellStyle name="Percent 84 2 2 6" xfId="55178" xr:uid="{00000000-0005-0000-0000-000081D70000}"/>
    <cellStyle name="Percent 84 2 2 7" xfId="55179" xr:uid="{00000000-0005-0000-0000-000082D70000}"/>
    <cellStyle name="Percent 84 2 3" xfId="55180" xr:uid="{00000000-0005-0000-0000-000083D70000}"/>
    <cellStyle name="Percent 84 2 3 2" xfId="55181" xr:uid="{00000000-0005-0000-0000-000084D70000}"/>
    <cellStyle name="Percent 84 2 3 3" xfId="55182" xr:uid="{00000000-0005-0000-0000-000085D70000}"/>
    <cellStyle name="Percent 84 2 3 4" xfId="55183" xr:uid="{00000000-0005-0000-0000-000086D70000}"/>
    <cellStyle name="Percent 84 2 3 5" xfId="55184" xr:uid="{00000000-0005-0000-0000-000087D70000}"/>
    <cellStyle name="Percent 84 2 3 6" xfId="55185" xr:uid="{00000000-0005-0000-0000-000088D70000}"/>
    <cellStyle name="Percent 84 2 4" xfId="55186" xr:uid="{00000000-0005-0000-0000-000089D70000}"/>
    <cellStyle name="Percent 84 2 5" xfId="55187" xr:uid="{00000000-0005-0000-0000-00008AD70000}"/>
    <cellStyle name="Percent 84 2 6" xfId="55188" xr:uid="{00000000-0005-0000-0000-00008BD70000}"/>
    <cellStyle name="Percent 84 2 7" xfId="55189" xr:uid="{00000000-0005-0000-0000-00008CD70000}"/>
    <cellStyle name="Percent 84 2 8" xfId="55190" xr:uid="{00000000-0005-0000-0000-00008DD70000}"/>
    <cellStyle name="Percent 84 3" xfId="55191" xr:uid="{00000000-0005-0000-0000-00008ED70000}"/>
    <cellStyle name="Percent 84 3 2" xfId="55192" xr:uid="{00000000-0005-0000-0000-00008FD70000}"/>
    <cellStyle name="Percent 84 3 2 2" xfId="55193" xr:uid="{00000000-0005-0000-0000-000090D70000}"/>
    <cellStyle name="Percent 84 3 2 3" xfId="55194" xr:uid="{00000000-0005-0000-0000-000091D70000}"/>
    <cellStyle name="Percent 84 3 2 4" xfId="55195" xr:uid="{00000000-0005-0000-0000-000092D70000}"/>
    <cellStyle name="Percent 84 3 2 5" xfId="55196" xr:uid="{00000000-0005-0000-0000-000093D70000}"/>
    <cellStyle name="Percent 84 3 2 6" xfId="55197" xr:uid="{00000000-0005-0000-0000-000094D70000}"/>
    <cellStyle name="Percent 84 3 3" xfId="55198" xr:uid="{00000000-0005-0000-0000-000095D70000}"/>
    <cellStyle name="Percent 84 3 4" xfId="55199" xr:uid="{00000000-0005-0000-0000-000096D70000}"/>
    <cellStyle name="Percent 84 3 5" xfId="55200" xr:uid="{00000000-0005-0000-0000-000097D70000}"/>
    <cellStyle name="Percent 84 3 6" xfId="55201" xr:uid="{00000000-0005-0000-0000-000098D70000}"/>
    <cellStyle name="Percent 84 3 7" xfId="55202" xr:uid="{00000000-0005-0000-0000-000099D70000}"/>
    <cellStyle name="Percent 84 4" xfId="55203" xr:uid="{00000000-0005-0000-0000-00009AD70000}"/>
    <cellStyle name="Percent 84 4 2" xfId="55204" xr:uid="{00000000-0005-0000-0000-00009BD70000}"/>
    <cellStyle name="Percent 84 4 3" xfId="55205" xr:uid="{00000000-0005-0000-0000-00009CD70000}"/>
    <cellStyle name="Percent 84 4 4" xfId="55206" xr:uid="{00000000-0005-0000-0000-00009DD70000}"/>
    <cellStyle name="Percent 84 4 5" xfId="55207" xr:uid="{00000000-0005-0000-0000-00009ED70000}"/>
    <cellStyle name="Percent 84 4 6" xfId="55208" xr:uid="{00000000-0005-0000-0000-00009FD70000}"/>
    <cellStyle name="Percent 84 5" xfId="55209" xr:uid="{00000000-0005-0000-0000-0000A0D70000}"/>
    <cellStyle name="Percent 84 6" xfId="55210" xr:uid="{00000000-0005-0000-0000-0000A1D70000}"/>
    <cellStyle name="Percent 84 7" xfId="55211" xr:uid="{00000000-0005-0000-0000-0000A2D70000}"/>
    <cellStyle name="Percent 84 8" xfId="55212" xr:uid="{00000000-0005-0000-0000-0000A3D70000}"/>
    <cellStyle name="Percent 84 9" xfId="55213" xr:uid="{00000000-0005-0000-0000-0000A4D70000}"/>
    <cellStyle name="Percent 85" xfId="55214" xr:uid="{00000000-0005-0000-0000-0000A5D70000}"/>
    <cellStyle name="Percent 85 2" xfId="55215" xr:uid="{00000000-0005-0000-0000-0000A6D70000}"/>
    <cellStyle name="Percent 85 2 2" xfId="55216" xr:uid="{00000000-0005-0000-0000-0000A7D70000}"/>
    <cellStyle name="Percent 85 2 2 2" xfId="55217" xr:uid="{00000000-0005-0000-0000-0000A8D70000}"/>
    <cellStyle name="Percent 85 2 2 2 2" xfId="55218" xr:uid="{00000000-0005-0000-0000-0000A9D70000}"/>
    <cellStyle name="Percent 85 2 2 2 3" xfId="55219" xr:uid="{00000000-0005-0000-0000-0000AAD70000}"/>
    <cellStyle name="Percent 85 2 2 2 4" xfId="55220" xr:uid="{00000000-0005-0000-0000-0000ABD70000}"/>
    <cellStyle name="Percent 85 2 2 2 5" xfId="55221" xr:uid="{00000000-0005-0000-0000-0000ACD70000}"/>
    <cellStyle name="Percent 85 2 2 2 6" xfId="55222" xr:uid="{00000000-0005-0000-0000-0000ADD70000}"/>
    <cellStyle name="Percent 85 2 2 3" xfId="55223" xr:uid="{00000000-0005-0000-0000-0000AED70000}"/>
    <cellStyle name="Percent 85 2 2 4" xfId="55224" xr:uid="{00000000-0005-0000-0000-0000AFD70000}"/>
    <cellStyle name="Percent 85 2 2 5" xfId="55225" xr:uid="{00000000-0005-0000-0000-0000B0D70000}"/>
    <cellStyle name="Percent 85 2 2 6" xfId="55226" xr:uid="{00000000-0005-0000-0000-0000B1D70000}"/>
    <cellStyle name="Percent 85 2 2 7" xfId="55227" xr:uid="{00000000-0005-0000-0000-0000B2D70000}"/>
    <cellStyle name="Percent 85 2 3" xfId="55228" xr:uid="{00000000-0005-0000-0000-0000B3D70000}"/>
    <cellStyle name="Percent 85 2 3 2" xfId="55229" xr:uid="{00000000-0005-0000-0000-0000B4D70000}"/>
    <cellStyle name="Percent 85 2 3 3" xfId="55230" xr:uid="{00000000-0005-0000-0000-0000B5D70000}"/>
    <cellStyle name="Percent 85 2 3 4" xfId="55231" xr:uid="{00000000-0005-0000-0000-0000B6D70000}"/>
    <cellStyle name="Percent 85 2 3 5" xfId="55232" xr:uid="{00000000-0005-0000-0000-0000B7D70000}"/>
    <cellStyle name="Percent 85 2 3 6" xfId="55233" xr:uid="{00000000-0005-0000-0000-0000B8D70000}"/>
    <cellStyle name="Percent 85 2 4" xfId="55234" xr:uid="{00000000-0005-0000-0000-0000B9D70000}"/>
    <cellStyle name="Percent 85 2 5" xfId="55235" xr:uid="{00000000-0005-0000-0000-0000BAD70000}"/>
    <cellStyle name="Percent 85 2 6" xfId="55236" xr:uid="{00000000-0005-0000-0000-0000BBD70000}"/>
    <cellStyle name="Percent 85 2 7" xfId="55237" xr:uid="{00000000-0005-0000-0000-0000BCD70000}"/>
    <cellStyle name="Percent 85 2 8" xfId="55238" xr:uid="{00000000-0005-0000-0000-0000BDD70000}"/>
    <cellStyle name="Percent 85 3" xfId="55239" xr:uid="{00000000-0005-0000-0000-0000BED70000}"/>
    <cellStyle name="Percent 85 3 2" xfId="55240" xr:uid="{00000000-0005-0000-0000-0000BFD70000}"/>
    <cellStyle name="Percent 85 3 2 2" xfId="55241" xr:uid="{00000000-0005-0000-0000-0000C0D70000}"/>
    <cellStyle name="Percent 85 3 2 3" xfId="55242" xr:uid="{00000000-0005-0000-0000-0000C1D70000}"/>
    <cellStyle name="Percent 85 3 2 4" xfId="55243" xr:uid="{00000000-0005-0000-0000-0000C2D70000}"/>
    <cellStyle name="Percent 85 3 2 5" xfId="55244" xr:uid="{00000000-0005-0000-0000-0000C3D70000}"/>
    <cellStyle name="Percent 85 3 2 6" xfId="55245" xr:uid="{00000000-0005-0000-0000-0000C4D70000}"/>
    <cellStyle name="Percent 85 3 3" xfId="55246" xr:uid="{00000000-0005-0000-0000-0000C5D70000}"/>
    <cellStyle name="Percent 85 3 4" xfId="55247" xr:uid="{00000000-0005-0000-0000-0000C6D70000}"/>
    <cellStyle name="Percent 85 3 5" xfId="55248" xr:uid="{00000000-0005-0000-0000-0000C7D70000}"/>
    <cellStyle name="Percent 85 3 6" xfId="55249" xr:uid="{00000000-0005-0000-0000-0000C8D70000}"/>
    <cellStyle name="Percent 85 3 7" xfId="55250" xr:uid="{00000000-0005-0000-0000-0000C9D70000}"/>
    <cellStyle name="Percent 85 4" xfId="55251" xr:uid="{00000000-0005-0000-0000-0000CAD70000}"/>
    <cellStyle name="Percent 85 4 2" xfId="55252" xr:uid="{00000000-0005-0000-0000-0000CBD70000}"/>
    <cellStyle name="Percent 85 4 3" xfId="55253" xr:uid="{00000000-0005-0000-0000-0000CCD70000}"/>
    <cellStyle name="Percent 85 4 4" xfId="55254" xr:uid="{00000000-0005-0000-0000-0000CDD70000}"/>
    <cellStyle name="Percent 85 4 5" xfId="55255" xr:uid="{00000000-0005-0000-0000-0000CED70000}"/>
    <cellStyle name="Percent 85 4 6" xfId="55256" xr:uid="{00000000-0005-0000-0000-0000CFD70000}"/>
    <cellStyle name="Percent 85 5" xfId="55257" xr:uid="{00000000-0005-0000-0000-0000D0D70000}"/>
    <cellStyle name="Percent 85 6" xfId="55258" xr:uid="{00000000-0005-0000-0000-0000D1D70000}"/>
    <cellStyle name="Percent 85 7" xfId="55259" xr:uid="{00000000-0005-0000-0000-0000D2D70000}"/>
    <cellStyle name="Percent 85 8" xfId="55260" xr:uid="{00000000-0005-0000-0000-0000D3D70000}"/>
    <cellStyle name="Percent 85 9" xfId="55261" xr:uid="{00000000-0005-0000-0000-0000D4D70000}"/>
    <cellStyle name="Percent 86" xfId="55262" xr:uid="{00000000-0005-0000-0000-0000D5D70000}"/>
    <cellStyle name="Percent 86 2" xfId="55263" xr:uid="{00000000-0005-0000-0000-0000D6D70000}"/>
    <cellStyle name="Percent 86 2 2" xfId="55264" xr:uid="{00000000-0005-0000-0000-0000D7D70000}"/>
    <cellStyle name="Percent 86 2 2 2" xfId="55265" xr:uid="{00000000-0005-0000-0000-0000D8D70000}"/>
    <cellStyle name="Percent 86 2 2 2 2" xfId="55266" xr:uid="{00000000-0005-0000-0000-0000D9D70000}"/>
    <cellStyle name="Percent 86 2 2 2 3" xfId="55267" xr:uid="{00000000-0005-0000-0000-0000DAD70000}"/>
    <cellStyle name="Percent 86 2 2 2 4" xfId="55268" xr:uid="{00000000-0005-0000-0000-0000DBD70000}"/>
    <cellStyle name="Percent 86 2 2 2 5" xfId="55269" xr:uid="{00000000-0005-0000-0000-0000DCD70000}"/>
    <cellStyle name="Percent 86 2 2 2 6" xfId="55270" xr:uid="{00000000-0005-0000-0000-0000DDD70000}"/>
    <cellStyle name="Percent 86 2 2 3" xfId="55271" xr:uid="{00000000-0005-0000-0000-0000DED70000}"/>
    <cellStyle name="Percent 86 2 2 4" xfId="55272" xr:uid="{00000000-0005-0000-0000-0000DFD70000}"/>
    <cellStyle name="Percent 86 2 2 5" xfId="55273" xr:uid="{00000000-0005-0000-0000-0000E0D70000}"/>
    <cellStyle name="Percent 86 2 2 6" xfId="55274" xr:uid="{00000000-0005-0000-0000-0000E1D70000}"/>
    <cellStyle name="Percent 86 2 2 7" xfId="55275" xr:uid="{00000000-0005-0000-0000-0000E2D70000}"/>
    <cellStyle name="Percent 86 2 3" xfId="55276" xr:uid="{00000000-0005-0000-0000-0000E3D70000}"/>
    <cellStyle name="Percent 86 2 3 2" xfId="55277" xr:uid="{00000000-0005-0000-0000-0000E4D70000}"/>
    <cellStyle name="Percent 86 2 3 3" xfId="55278" xr:uid="{00000000-0005-0000-0000-0000E5D70000}"/>
    <cellStyle name="Percent 86 2 3 4" xfId="55279" xr:uid="{00000000-0005-0000-0000-0000E6D70000}"/>
    <cellStyle name="Percent 86 2 3 5" xfId="55280" xr:uid="{00000000-0005-0000-0000-0000E7D70000}"/>
    <cellStyle name="Percent 86 2 3 6" xfId="55281" xr:uid="{00000000-0005-0000-0000-0000E8D70000}"/>
    <cellStyle name="Percent 86 2 4" xfId="55282" xr:uid="{00000000-0005-0000-0000-0000E9D70000}"/>
    <cellStyle name="Percent 86 2 5" xfId="55283" xr:uid="{00000000-0005-0000-0000-0000EAD70000}"/>
    <cellStyle name="Percent 86 2 6" xfId="55284" xr:uid="{00000000-0005-0000-0000-0000EBD70000}"/>
    <cellStyle name="Percent 86 2 7" xfId="55285" xr:uid="{00000000-0005-0000-0000-0000ECD70000}"/>
    <cellStyle name="Percent 86 2 8" xfId="55286" xr:uid="{00000000-0005-0000-0000-0000EDD70000}"/>
    <cellStyle name="Percent 86 3" xfId="55287" xr:uid="{00000000-0005-0000-0000-0000EED70000}"/>
    <cellStyle name="Percent 86 3 2" xfId="55288" xr:uid="{00000000-0005-0000-0000-0000EFD70000}"/>
    <cellStyle name="Percent 86 3 2 2" xfId="55289" xr:uid="{00000000-0005-0000-0000-0000F0D70000}"/>
    <cellStyle name="Percent 86 3 2 3" xfId="55290" xr:uid="{00000000-0005-0000-0000-0000F1D70000}"/>
    <cellStyle name="Percent 86 3 2 4" xfId="55291" xr:uid="{00000000-0005-0000-0000-0000F2D70000}"/>
    <cellStyle name="Percent 86 3 2 5" xfId="55292" xr:uid="{00000000-0005-0000-0000-0000F3D70000}"/>
    <cellStyle name="Percent 86 3 2 6" xfId="55293" xr:uid="{00000000-0005-0000-0000-0000F4D70000}"/>
    <cellStyle name="Percent 86 3 3" xfId="55294" xr:uid="{00000000-0005-0000-0000-0000F5D70000}"/>
    <cellStyle name="Percent 86 3 4" xfId="55295" xr:uid="{00000000-0005-0000-0000-0000F6D70000}"/>
    <cellStyle name="Percent 86 3 5" xfId="55296" xr:uid="{00000000-0005-0000-0000-0000F7D70000}"/>
    <cellStyle name="Percent 86 3 6" xfId="55297" xr:uid="{00000000-0005-0000-0000-0000F8D70000}"/>
    <cellStyle name="Percent 86 3 7" xfId="55298" xr:uid="{00000000-0005-0000-0000-0000F9D70000}"/>
    <cellStyle name="Percent 86 4" xfId="55299" xr:uid="{00000000-0005-0000-0000-0000FAD70000}"/>
    <cellStyle name="Percent 86 4 2" xfId="55300" xr:uid="{00000000-0005-0000-0000-0000FBD70000}"/>
    <cellStyle name="Percent 86 4 3" xfId="55301" xr:uid="{00000000-0005-0000-0000-0000FCD70000}"/>
    <cellStyle name="Percent 86 4 4" xfId="55302" xr:uid="{00000000-0005-0000-0000-0000FDD70000}"/>
    <cellStyle name="Percent 86 4 5" xfId="55303" xr:uid="{00000000-0005-0000-0000-0000FED70000}"/>
    <cellStyle name="Percent 86 4 6" xfId="55304" xr:uid="{00000000-0005-0000-0000-0000FFD70000}"/>
    <cellStyle name="Percent 86 5" xfId="55305" xr:uid="{00000000-0005-0000-0000-000000D80000}"/>
    <cellStyle name="Percent 86 6" xfId="55306" xr:uid="{00000000-0005-0000-0000-000001D80000}"/>
    <cellStyle name="Percent 86 7" xfId="55307" xr:uid="{00000000-0005-0000-0000-000002D80000}"/>
    <cellStyle name="Percent 86 8" xfId="55308" xr:uid="{00000000-0005-0000-0000-000003D80000}"/>
    <cellStyle name="Percent 86 9" xfId="55309" xr:uid="{00000000-0005-0000-0000-000004D80000}"/>
    <cellStyle name="Percent 87" xfId="55310" xr:uid="{00000000-0005-0000-0000-000005D80000}"/>
    <cellStyle name="Percent 87 2" xfId="55311" xr:uid="{00000000-0005-0000-0000-000006D80000}"/>
    <cellStyle name="Percent 87 2 2" xfId="55312" xr:uid="{00000000-0005-0000-0000-000007D80000}"/>
    <cellStyle name="Percent 87 2 2 2" xfId="55313" xr:uid="{00000000-0005-0000-0000-000008D80000}"/>
    <cellStyle name="Percent 87 2 2 2 2" xfId="55314" xr:uid="{00000000-0005-0000-0000-000009D80000}"/>
    <cellStyle name="Percent 87 2 2 2 3" xfId="55315" xr:uid="{00000000-0005-0000-0000-00000AD80000}"/>
    <cellStyle name="Percent 87 2 2 2 4" xfId="55316" xr:uid="{00000000-0005-0000-0000-00000BD80000}"/>
    <cellStyle name="Percent 87 2 2 2 5" xfId="55317" xr:uid="{00000000-0005-0000-0000-00000CD80000}"/>
    <cellStyle name="Percent 87 2 2 2 6" xfId="55318" xr:uid="{00000000-0005-0000-0000-00000DD80000}"/>
    <cellStyle name="Percent 87 2 2 3" xfId="55319" xr:uid="{00000000-0005-0000-0000-00000ED80000}"/>
    <cellStyle name="Percent 87 2 2 4" xfId="55320" xr:uid="{00000000-0005-0000-0000-00000FD80000}"/>
    <cellStyle name="Percent 87 2 2 5" xfId="55321" xr:uid="{00000000-0005-0000-0000-000010D80000}"/>
    <cellStyle name="Percent 87 2 2 6" xfId="55322" xr:uid="{00000000-0005-0000-0000-000011D80000}"/>
    <cellStyle name="Percent 87 2 2 7" xfId="55323" xr:uid="{00000000-0005-0000-0000-000012D80000}"/>
    <cellStyle name="Percent 87 2 3" xfId="55324" xr:uid="{00000000-0005-0000-0000-000013D80000}"/>
    <cellStyle name="Percent 87 2 3 2" xfId="55325" xr:uid="{00000000-0005-0000-0000-000014D80000}"/>
    <cellStyle name="Percent 87 2 3 3" xfId="55326" xr:uid="{00000000-0005-0000-0000-000015D80000}"/>
    <cellStyle name="Percent 87 2 3 4" xfId="55327" xr:uid="{00000000-0005-0000-0000-000016D80000}"/>
    <cellStyle name="Percent 87 2 3 5" xfId="55328" xr:uid="{00000000-0005-0000-0000-000017D80000}"/>
    <cellStyle name="Percent 87 2 3 6" xfId="55329" xr:uid="{00000000-0005-0000-0000-000018D80000}"/>
    <cellStyle name="Percent 87 2 4" xfId="55330" xr:uid="{00000000-0005-0000-0000-000019D80000}"/>
    <cellStyle name="Percent 87 2 5" xfId="55331" xr:uid="{00000000-0005-0000-0000-00001AD80000}"/>
    <cellStyle name="Percent 87 2 6" xfId="55332" xr:uid="{00000000-0005-0000-0000-00001BD80000}"/>
    <cellStyle name="Percent 87 2 7" xfId="55333" xr:uid="{00000000-0005-0000-0000-00001CD80000}"/>
    <cellStyle name="Percent 87 2 8" xfId="55334" xr:uid="{00000000-0005-0000-0000-00001DD80000}"/>
    <cellStyle name="Percent 87 3" xfId="55335" xr:uid="{00000000-0005-0000-0000-00001ED80000}"/>
    <cellStyle name="Percent 87 3 2" xfId="55336" xr:uid="{00000000-0005-0000-0000-00001FD80000}"/>
    <cellStyle name="Percent 87 3 2 2" xfId="55337" xr:uid="{00000000-0005-0000-0000-000020D80000}"/>
    <cellStyle name="Percent 87 3 2 3" xfId="55338" xr:uid="{00000000-0005-0000-0000-000021D80000}"/>
    <cellStyle name="Percent 87 3 2 4" xfId="55339" xr:uid="{00000000-0005-0000-0000-000022D80000}"/>
    <cellStyle name="Percent 87 3 2 5" xfId="55340" xr:uid="{00000000-0005-0000-0000-000023D80000}"/>
    <cellStyle name="Percent 87 3 2 6" xfId="55341" xr:uid="{00000000-0005-0000-0000-000024D80000}"/>
    <cellStyle name="Percent 87 3 3" xfId="55342" xr:uid="{00000000-0005-0000-0000-000025D80000}"/>
    <cellStyle name="Percent 87 3 4" xfId="55343" xr:uid="{00000000-0005-0000-0000-000026D80000}"/>
    <cellStyle name="Percent 87 3 5" xfId="55344" xr:uid="{00000000-0005-0000-0000-000027D80000}"/>
    <cellStyle name="Percent 87 3 6" xfId="55345" xr:uid="{00000000-0005-0000-0000-000028D80000}"/>
    <cellStyle name="Percent 87 3 7" xfId="55346" xr:uid="{00000000-0005-0000-0000-000029D80000}"/>
    <cellStyle name="Percent 87 4" xfId="55347" xr:uid="{00000000-0005-0000-0000-00002AD80000}"/>
    <cellStyle name="Percent 87 4 2" xfId="55348" xr:uid="{00000000-0005-0000-0000-00002BD80000}"/>
    <cellStyle name="Percent 87 4 3" xfId="55349" xr:uid="{00000000-0005-0000-0000-00002CD80000}"/>
    <cellStyle name="Percent 87 4 4" xfId="55350" xr:uid="{00000000-0005-0000-0000-00002DD80000}"/>
    <cellStyle name="Percent 87 4 5" xfId="55351" xr:uid="{00000000-0005-0000-0000-00002ED80000}"/>
    <cellStyle name="Percent 87 4 6" xfId="55352" xr:uid="{00000000-0005-0000-0000-00002FD80000}"/>
    <cellStyle name="Percent 87 5" xfId="55353" xr:uid="{00000000-0005-0000-0000-000030D80000}"/>
    <cellStyle name="Percent 87 6" xfId="55354" xr:uid="{00000000-0005-0000-0000-000031D80000}"/>
    <cellStyle name="Percent 87 7" xfId="55355" xr:uid="{00000000-0005-0000-0000-000032D80000}"/>
    <cellStyle name="Percent 87 8" xfId="55356" xr:uid="{00000000-0005-0000-0000-000033D80000}"/>
    <cellStyle name="Percent 87 9" xfId="55357" xr:uid="{00000000-0005-0000-0000-000034D80000}"/>
    <cellStyle name="Percent 88" xfId="55358" xr:uid="{00000000-0005-0000-0000-000035D80000}"/>
    <cellStyle name="Percent 88 2" xfId="55359" xr:uid="{00000000-0005-0000-0000-000036D80000}"/>
    <cellStyle name="Percent 88 2 2" xfId="55360" xr:uid="{00000000-0005-0000-0000-000037D80000}"/>
    <cellStyle name="Percent 88 2 2 2" xfId="55361" xr:uid="{00000000-0005-0000-0000-000038D80000}"/>
    <cellStyle name="Percent 88 2 2 2 2" xfId="55362" xr:uid="{00000000-0005-0000-0000-000039D80000}"/>
    <cellStyle name="Percent 88 2 2 2 3" xfId="55363" xr:uid="{00000000-0005-0000-0000-00003AD80000}"/>
    <cellStyle name="Percent 88 2 2 2 4" xfId="55364" xr:uid="{00000000-0005-0000-0000-00003BD80000}"/>
    <cellStyle name="Percent 88 2 2 2 5" xfId="55365" xr:uid="{00000000-0005-0000-0000-00003CD80000}"/>
    <cellStyle name="Percent 88 2 2 2 6" xfId="55366" xr:uid="{00000000-0005-0000-0000-00003DD80000}"/>
    <cellStyle name="Percent 88 2 2 3" xfId="55367" xr:uid="{00000000-0005-0000-0000-00003ED80000}"/>
    <cellStyle name="Percent 88 2 2 4" xfId="55368" xr:uid="{00000000-0005-0000-0000-00003FD80000}"/>
    <cellStyle name="Percent 88 2 2 5" xfId="55369" xr:uid="{00000000-0005-0000-0000-000040D80000}"/>
    <cellStyle name="Percent 88 2 2 6" xfId="55370" xr:uid="{00000000-0005-0000-0000-000041D80000}"/>
    <cellStyle name="Percent 88 2 2 7" xfId="55371" xr:uid="{00000000-0005-0000-0000-000042D80000}"/>
    <cellStyle name="Percent 88 2 3" xfId="55372" xr:uid="{00000000-0005-0000-0000-000043D80000}"/>
    <cellStyle name="Percent 88 2 3 2" xfId="55373" xr:uid="{00000000-0005-0000-0000-000044D80000}"/>
    <cellStyle name="Percent 88 2 3 3" xfId="55374" xr:uid="{00000000-0005-0000-0000-000045D80000}"/>
    <cellStyle name="Percent 88 2 3 4" xfId="55375" xr:uid="{00000000-0005-0000-0000-000046D80000}"/>
    <cellStyle name="Percent 88 2 3 5" xfId="55376" xr:uid="{00000000-0005-0000-0000-000047D80000}"/>
    <cellStyle name="Percent 88 2 3 6" xfId="55377" xr:uid="{00000000-0005-0000-0000-000048D80000}"/>
    <cellStyle name="Percent 88 2 4" xfId="55378" xr:uid="{00000000-0005-0000-0000-000049D80000}"/>
    <cellStyle name="Percent 88 2 5" xfId="55379" xr:uid="{00000000-0005-0000-0000-00004AD80000}"/>
    <cellStyle name="Percent 88 2 6" xfId="55380" xr:uid="{00000000-0005-0000-0000-00004BD80000}"/>
    <cellStyle name="Percent 88 2 7" xfId="55381" xr:uid="{00000000-0005-0000-0000-00004CD80000}"/>
    <cellStyle name="Percent 88 2 8" xfId="55382" xr:uid="{00000000-0005-0000-0000-00004DD80000}"/>
    <cellStyle name="Percent 88 3" xfId="55383" xr:uid="{00000000-0005-0000-0000-00004ED80000}"/>
    <cellStyle name="Percent 88 3 2" xfId="55384" xr:uid="{00000000-0005-0000-0000-00004FD80000}"/>
    <cellStyle name="Percent 88 3 2 2" xfId="55385" xr:uid="{00000000-0005-0000-0000-000050D80000}"/>
    <cellStyle name="Percent 88 3 2 3" xfId="55386" xr:uid="{00000000-0005-0000-0000-000051D80000}"/>
    <cellStyle name="Percent 88 3 2 4" xfId="55387" xr:uid="{00000000-0005-0000-0000-000052D80000}"/>
    <cellStyle name="Percent 88 3 2 5" xfId="55388" xr:uid="{00000000-0005-0000-0000-000053D80000}"/>
    <cellStyle name="Percent 88 3 2 6" xfId="55389" xr:uid="{00000000-0005-0000-0000-000054D80000}"/>
    <cellStyle name="Percent 88 3 3" xfId="55390" xr:uid="{00000000-0005-0000-0000-000055D80000}"/>
    <cellStyle name="Percent 88 3 4" xfId="55391" xr:uid="{00000000-0005-0000-0000-000056D80000}"/>
    <cellStyle name="Percent 88 3 5" xfId="55392" xr:uid="{00000000-0005-0000-0000-000057D80000}"/>
    <cellStyle name="Percent 88 3 6" xfId="55393" xr:uid="{00000000-0005-0000-0000-000058D80000}"/>
    <cellStyle name="Percent 88 3 7" xfId="55394" xr:uid="{00000000-0005-0000-0000-000059D80000}"/>
    <cellStyle name="Percent 88 4" xfId="55395" xr:uid="{00000000-0005-0000-0000-00005AD80000}"/>
    <cellStyle name="Percent 88 4 2" xfId="55396" xr:uid="{00000000-0005-0000-0000-00005BD80000}"/>
    <cellStyle name="Percent 88 4 3" xfId="55397" xr:uid="{00000000-0005-0000-0000-00005CD80000}"/>
    <cellStyle name="Percent 88 4 4" xfId="55398" xr:uid="{00000000-0005-0000-0000-00005DD80000}"/>
    <cellStyle name="Percent 88 4 5" xfId="55399" xr:uid="{00000000-0005-0000-0000-00005ED80000}"/>
    <cellStyle name="Percent 88 4 6" xfId="55400" xr:uid="{00000000-0005-0000-0000-00005FD80000}"/>
    <cellStyle name="Percent 88 5" xfId="55401" xr:uid="{00000000-0005-0000-0000-000060D80000}"/>
    <cellStyle name="Percent 88 6" xfId="55402" xr:uid="{00000000-0005-0000-0000-000061D80000}"/>
    <cellStyle name="Percent 88 7" xfId="55403" xr:uid="{00000000-0005-0000-0000-000062D80000}"/>
    <cellStyle name="Percent 88 8" xfId="55404" xr:uid="{00000000-0005-0000-0000-000063D80000}"/>
    <cellStyle name="Percent 88 9" xfId="55405" xr:uid="{00000000-0005-0000-0000-000064D80000}"/>
    <cellStyle name="Percent 89" xfId="55406" xr:uid="{00000000-0005-0000-0000-000065D80000}"/>
    <cellStyle name="Percent 89 2" xfId="55407" xr:uid="{00000000-0005-0000-0000-000066D80000}"/>
    <cellStyle name="Percent 89 2 2" xfId="55408" xr:uid="{00000000-0005-0000-0000-000067D80000}"/>
    <cellStyle name="Percent 89 2 2 2" xfId="55409" xr:uid="{00000000-0005-0000-0000-000068D80000}"/>
    <cellStyle name="Percent 89 2 2 2 2" xfId="55410" xr:uid="{00000000-0005-0000-0000-000069D80000}"/>
    <cellStyle name="Percent 89 2 2 2 3" xfId="55411" xr:uid="{00000000-0005-0000-0000-00006AD80000}"/>
    <cellStyle name="Percent 89 2 2 2 4" xfId="55412" xr:uid="{00000000-0005-0000-0000-00006BD80000}"/>
    <cellStyle name="Percent 89 2 2 2 5" xfId="55413" xr:uid="{00000000-0005-0000-0000-00006CD80000}"/>
    <cellStyle name="Percent 89 2 2 2 6" xfId="55414" xr:uid="{00000000-0005-0000-0000-00006DD80000}"/>
    <cellStyle name="Percent 89 2 2 3" xfId="55415" xr:uid="{00000000-0005-0000-0000-00006ED80000}"/>
    <cellStyle name="Percent 89 2 2 4" xfId="55416" xr:uid="{00000000-0005-0000-0000-00006FD80000}"/>
    <cellStyle name="Percent 89 2 2 5" xfId="55417" xr:uid="{00000000-0005-0000-0000-000070D80000}"/>
    <cellStyle name="Percent 89 2 2 6" xfId="55418" xr:uid="{00000000-0005-0000-0000-000071D80000}"/>
    <cellStyle name="Percent 89 2 2 7" xfId="55419" xr:uid="{00000000-0005-0000-0000-000072D80000}"/>
    <cellStyle name="Percent 89 2 3" xfId="55420" xr:uid="{00000000-0005-0000-0000-000073D80000}"/>
    <cellStyle name="Percent 89 2 3 2" xfId="55421" xr:uid="{00000000-0005-0000-0000-000074D80000}"/>
    <cellStyle name="Percent 89 2 3 3" xfId="55422" xr:uid="{00000000-0005-0000-0000-000075D80000}"/>
    <cellStyle name="Percent 89 2 3 4" xfId="55423" xr:uid="{00000000-0005-0000-0000-000076D80000}"/>
    <cellStyle name="Percent 89 2 3 5" xfId="55424" xr:uid="{00000000-0005-0000-0000-000077D80000}"/>
    <cellStyle name="Percent 89 2 3 6" xfId="55425" xr:uid="{00000000-0005-0000-0000-000078D80000}"/>
    <cellStyle name="Percent 89 2 4" xfId="55426" xr:uid="{00000000-0005-0000-0000-000079D80000}"/>
    <cellStyle name="Percent 89 2 5" xfId="55427" xr:uid="{00000000-0005-0000-0000-00007AD80000}"/>
    <cellStyle name="Percent 89 2 6" xfId="55428" xr:uid="{00000000-0005-0000-0000-00007BD80000}"/>
    <cellStyle name="Percent 89 2 7" xfId="55429" xr:uid="{00000000-0005-0000-0000-00007CD80000}"/>
    <cellStyle name="Percent 89 2 8" xfId="55430" xr:uid="{00000000-0005-0000-0000-00007DD80000}"/>
    <cellStyle name="Percent 89 3" xfId="55431" xr:uid="{00000000-0005-0000-0000-00007ED80000}"/>
    <cellStyle name="Percent 89 3 2" xfId="55432" xr:uid="{00000000-0005-0000-0000-00007FD80000}"/>
    <cellStyle name="Percent 89 3 2 2" xfId="55433" xr:uid="{00000000-0005-0000-0000-000080D80000}"/>
    <cellStyle name="Percent 89 3 2 3" xfId="55434" xr:uid="{00000000-0005-0000-0000-000081D80000}"/>
    <cellStyle name="Percent 89 3 2 4" xfId="55435" xr:uid="{00000000-0005-0000-0000-000082D80000}"/>
    <cellStyle name="Percent 89 3 2 5" xfId="55436" xr:uid="{00000000-0005-0000-0000-000083D80000}"/>
    <cellStyle name="Percent 89 3 2 6" xfId="55437" xr:uid="{00000000-0005-0000-0000-000084D80000}"/>
    <cellStyle name="Percent 89 3 3" xfId="55438" xr:uid="{00000000-0005-0000-0000-000085D80000}"/>
    <cellStyle name="Percent 89 3 4" xfId="55439" xr:uid="{00000000-0005-0000-0000-000086D80000}"/>
    <cellStyle name="Percent 89 3 5" xfId="55440" xr:uid="{00000000-0005-0000-0000-000087D80000}"/>
    <cellStyle name="Percent 89 3 6" xfId="55441" xr:uid="{00000000-0005-0000-0000-000088D80000}"/>
    <cellStyle name="Percent 89 3 7" xfId="55442" xr:uid="{00000000-0005-0000-0000-000089D80000}"/>
    <cellStyle name="Percent 89 4" xfId="55443" xr:uid="{00000000-0005-0000-0000-00008AD80000}"/>
    <cellStyle name="Percent 89 4 2" xfId="55444" xr:uid="{00000000-0005-0000-0000-00008BD80000}"/>
    <cellStyle name="Percent 89 4 3" xfId="55445" xr:uid="{00000000-0005-0000-0000-00008CD80000}"/>
    <cellStyle name="Percent 89 4 4" xfId="55446" xr:uid="{00000000-0005-0000-0000-00008DD80000}"/>
    <cellStyle name="Percent 89 4 5" xfId="55447" xr:uid="{00000000-0005-0000-0000-00008ED80000}"/>
    <cellStyle name="Percent 89 4 6" xfId="55448" xr:uid="{00000000-0005-0000-0000-00008FD80000}"/>
    <cellStyle name="Percent 89 5" xfId="55449" xr:uid="{00000000-0005-0000-0000-000090D80000}"/>
    <cellStyle name="Percent 89 6" xfId="55450" xr:uid="{00000000-0005-0000-0000-000091D80000}"/>
    <cellStyle name="Percent 89 7" xfId="55451" xr:uid="{00000000-0005-0000-0000-000092D80000}"/>
    <cellStyle name="Percent 89 8" xfId="55452" xr:uid="{00000000-0005-0000-0000-000093D80000}"/>
    <cellStyle name="Percent 89 9" xfId="55453" xr:uid="{00000000-0005-0000-0000-000094D80000}"/>
    <cellStyle name="Percent 9" xfId="55454" xr:uid="{00000000-0005-0000-0000-000095D80000}"/>
    <cellStyle name="Percent 9 2" xfId="55455" xr:uid="{00000000-0005-0000-0000-000096D80000}"/>
    <cellStyle name="Percent 9 2 2" xfId="55456" xr:uid="{00000000-0005-0000-0000-000097D80000}"/>
    <cellStyle name="Percent 9 3" xfId="55457" xr:uid="{00000000-0005-0000-0000-000098D80000}"/>
    <cellStyle name="Percent 90" xfId="55458" xr:uid="{00000000-0005-0000-0000-000099D80000}"/>
    <cellStyle name="Percent 90 2" xfId="55459" xr:uid="{00000000-0005-0000-0000-00009AD80000}"/>
    <cellStyle name="Percent 90 2 2" xfId="55460" xr:uid="{00000000-0005-0000-0000-00009BD80000}"/>
    <cellStyle name="Percent 90 2 2 2" xfId="55461" xr:uid="{00000000-0005-0000-0000-00009CD80000}"/>
    <cellStyle name="Percent 90 2 2 2 2" xfId="55462" xr:uid="{00000000-0005-0000-0000-00009DD80000}"/>
    <cellStyle name="Percent 90 2 2 2 3" xfId="55463" xr:uid="{00000000-0005-0000-0000-00009ED80000}"/>
    <cellStyle name="Percent 90 2 2 2 4" xfId="55464" xr:uid="{00000000-0005-0000-0000-00009FD80000}"/>
    <cellStyle name="Percent 90 2 2 2 5" xfId="55465" xr:uid="{00000000-0005-0000-0000-0000A0D80000}"/>
    <cellStyle name="Percent 90 2 2 2 6" xfId="55466" xr:uid="{00000000-0005-0000-0000-0000A1D80000}"/>
    <cellStyle name="Percent 90 2 2 3" xfId="55467" xr:uid="{00000000-0005-0000-0000-0000A2D80000}"/>
    <cellStyle name="Percent 90 2 2 4" xfId="55468" xr:uid="{00000000-0005-0000-0000-0000A3D80000}"/>
    <cellStyle name="Percent 90 2 2 5" xfId="55469" xr:uid="{00000000-0005-0000-0000-0000A4D80000}"/>
    <cellStyle name="Percent 90 2 2 6" xfId="55470" xr:uid="{00000000-0005-0000-0000-0000A5D80000}"/>
    <cellStyle name="Percent 90 2 2 7" xfId="55471" xr:uid="{00000000-0005-0000-0000-0000A6D80000}"/>
    <cellStyle name="Percent 90 2 3" xfId="55472" xr:uid="{00000000-0005-0000-0000-0000A7D80000}"/>
    <cellStyle name="Percent 90 2 3 2" xfId="55473" xr:uid="{00000000-0005-0000-0000-0000A8D80000}"/>
    <cellStyle name="Percent 90 2 3 3" xfId="55474" xr:uid="{00000000-0005-0000-0000-0000A9D80000}"/>
    <cellStyle name="Percent 90 2 3 4" xfId="55475" xr:uid="{00000000-0005-0000-0000-0000AAD80000}"/>
    <cellStyle name="Percent 90 2 3 5" xfId="55476" xr:uid="{00000000-0005-0000-0000-0000ABD80000}"/>
    <cellStyle name="Percent 90 2 3 6" xfId="55477" xr:uid="{00000000-0005-0000-0000-0000ACD80000}"/>
    <cellStyle name="Percent 90 2 4" xfId="55478" xr:uid="{00000000-0005-0000-0000-0000ADD80000}"/>
    <cellStyle name="Percent 90 2 5" xfId="55479" xr:uid="{00000000-0005-0000-0000-0000AED80000}"/>
    <cellStyle name="Percent 90 2 6" xfId="55480" xr:uid="{00000000-0005-0000-0000-0000AFD80000}"/>
    <cellStyle name="Percent 90 2 7" xfId="55481" xr:uid="{00000000-0005-0000-0000-0000B0D80000}"/>
    <cellStyle name="Percent 90 2 8" xfId="55482" xr:uid="{00000000-0005-0000-0000-0000B1D80000}"/>
    <cellStyle name="Percent 90 3" xfId="55483" xr:uid="{00000000-0005-0000-0000-0000B2D80000}"/>
    <cellStyle name="Percent 90 3 2" xfId="55484" xr:uid="{00000000-0005-0000-0000-0000B3D80000}"/>
    <cellStyle name="Percent 90 3 2 2" xfId="55485" xr:uid="{00000000-0005-0000-0000-0000B4D80000}"/>
    <cellStyle name="Percent 90 3 2 3" xfId="55486" xr:uid="{00000000-0005-0000-0000-0000B5D80000}"/>
    <cellStyle name="Percent 90 3 2 4" xfId="55487" xr:uid="{00000000-0005-0000-0000-0000B6D80000}"/>
    <cellStyle name="Percent 90 3 2 5" xfId="55488" xr:uid="{00000000-0005-0000-0000-0000B7D80000}"/>
    <cellStyle name="Percent 90 3 2 6" xfId="55489" xr:uid="{00000000-0005-0000-0000-0000B8D80000}"/>
    <cellStyle name="Percent 90 3 3" xfId="55490" xr:uid="{00000000-0005-0000-0000-0000B9D80000}"/>
    <cellStyle name="Percent 90 3 4" xfId="55491" xr:uid="{00000000-0005-0000-0000-0000BAD80000}"/>
    <cellStyle name="Percent 90 3 5" xfId="55492" xr:uid="{00000000-0005-0000-0000-0000BBD80000}"/>
    <cellStyle name="Percent 90 3 6" xfId="55493" xr:uid="{00000000-0005-0000-0000-0000BCD80000}"/>
    <cellStyle name="Percent 90 3 7" xfId="55494" xr:uid="{00000000-0005-0000-0000-0000BDD80000}"/>
    <cellStyle name="Percent 90 4" xfId="55495" xr:uid="{00000000-0005-0000-0000-0000BED80000}"/>
    <cellStyle name="Percent 90 4 2" xfId="55496" xr:uid="{00000000-0005-0000-0000-0000BFD80000}"/>
    <cellStyle name="Percent 90 4 3" xfId="55497" xr:uid="{00000000-0005-0000-0000-0000C0D80000}"/>
    <cellStyle name="Percent 90 4 4" xfId="55498" xr:uid="{00000000-0005-0000-0000-0000C1D80000}"/>
    <cellStyle name="Percent 90 4 5" xfId="55499" xr:uid="{00000000-0005-0000-0000-0000C2D80000}"/>
    <cellStyle name="Percent 90 4 6" xfId="55500" xr:uid="{00000000-0005-0000-0000-0000C3D80000}"/>
    <cellStyle name="Percent 90 5" xfId="55501" xr:uid="{00000000-0005-0000-0000-0000C4D80000}"/>
    <cellStyle name="Percent 90 6" xfId="55502" xr:uid="{00000000-0005-0000-0000-0000C5D80000}"/>
    <cellStyle name="Percent 90 7" xfId="55503" xr:uid="{00000000-0005-0000-0000-0000C6D80000}"/>
    <cellStyle name="Percent 90 8" xfId="55504" xr:uid="{00000000-0005-0000-0000-0000C7D80000}"/>
    <cellStyle name="Percent 90 9" xfId="55505" xr:uid="{00000000-0005-0000-0000-0000C8D80000}"/>
    <cellStyle name="Percent 91" xfId="55506" xr:uid="{00000000-0005-0000-0000-0000C9D80000}"/>
    <cellStyle name="Percent 91 2" xfId="55507" xr:uid="{00000000-0005-0000-0000-0000CAD80000}"/>
    <cellStyle name="Percent 91 2 2" xfId="55508" xr:uid="{00000000-0005-0000-0000-0000CBD80000}"/>
    <cellStyle name="Percent 91 2 2 2" xfId="55509" xr:uid="{00000000-0005-0000-0000-0000CCD80000}"/>
    <cellStyle name="Percent 91 2 2 2 2" xfId="55510" xr:uid="{00000000-0005-0000-0000-0000CDD80000}"/>
    <cellStyle name="Percent 91 2 2 2 3" xfId="55511" xr:uid="{00000000-0005-0000-0000-0000CED80000}"/>
    <cellStyle name="Percent 91 2 2 2 4" xfId="55512" xr:uid="{00000000-0005-0000-0000-0000CFD80000}"/>
    <cellStyle name="Percent 91 2 2 2 5" xfId="55513" xr:uid="{00000000-0005-0000-0000-0000D0D80000}"/>
    <cellStyle name="Percent 91 2 2 2 6" xfId="55514" xr:uid="{00000000-0005-0000-0000-0000D1D80000}"/>
    <cellStyle name="Percent 91 2 2 3" xfId="55515" xr:uid="{00000000-0005-0000-0000-0000D2D80000}"/>
    <cellStyle name="Percent 91 2 2 4" xfId="55516" xr:uid="{00000000-0005-0000-0000-0000D3D80000}"/>
    <cellStyle name="Percent 91 2 2 5" xfId="55517" xr:uid="{00000000-0005-0000-0000-0000D4D80000}"/>
    <cellStyle name="Percent 91 2 2 6" xfId="55518" xr:uid="{00000000-0005-0000-0000-0000D5D80000}"/>
    <cellStyle name="Percent 91 2 2 7" xfId="55519" xr:uid="{00000000-0005-0000-0000-0000D6D80000}"/>
    <cellStyle name="Percent 91 2 3" xfId="55520" xr:uid="{00000000-0005-0000-0000-0000D7D80000}"/>
    <cellStyle name="Percent 91 2 3 2" xfId="55521" xr:uid="{00000000-0005-0000-0000-0000D8D80000}"/>
    <cellStyle name="Percent 91 2 3 3" xfId="55522" xr:uid="{00000000-0005-0000-0000-0000D9D80000}"/>
    <cellStyle name="Percent 91 2 3 4" xfId="55523" xr:uid="{00000000-0005-0000-0000-0000DAD80000}"/>
    <cellStyle name="Percent 91 2 3 5" xfId="55524" xr:uid="{00000000-0005-0000-0000-0000DBD80000}"/>
    <cellStyle name="Percent 91 2 3 6" xfId="55525" xr:uid="{00000000-0005-0000-0000-0000DCD80000}"/>
    <cellStyle name="Percent 91 2 4" xfId="55526" xr:uid="{00000000-0005-0000-0000-0000DDD80000}"/>
    <cellStyle name="Percent 91 2 5" xfId="55527" xr:uid="{00000000-0005-0000-0000-0000DED80000}"/>
    <cellStyle name="Percent 91 2 6" xfId="55528" xr:uid="{00000000-0005-0000-0000-0000DFD80000}"/>
    <cellStyle name="Percent 91 2 7" xfId="55529" xr:uid="{00000000-0005-0000-0000-0000E0D80000}"/>
    <cellStyle name="Percent 91 2 8" xfId="55530" xr:uid="{00000000-0005-0000-0000-0000E1D80000}"/>
    <cellStyle name="Percent 91 3" xfId="55531" xr:uid="{00000000-0005-0000-0000-0000E2D80000}"/>
    <cellStyle name="Percent 91 3 2" xfId="55532" xr:uid="{00000000-0005-0000-0000-0000E3D80000}"/>
    <cellStyle name="Percent 91 3 2 2" xfId="55533" xr:uid="{00000000-0005-0000-0000-0000E4D80000}"/>
    <cellStyle name="Percent 91 3 2 3" xfId="55534" xr:uid="{00000000-0005-0000-0000-0000E5D80000}"/>
    <cellStyle name="Percent 91 3 2 4" xfId="55535" xr:uid="{00000000-0005-0000-0000-0000E6D80000}"/>
    <cellStyle name="Percent 91 3 2 5" xfId="55536" xr:uid="{00000000-0005-0000-0000-0000E7D80000}"/>
    <cellStyle name="Percent 91 3 2 6" xfId="55537" xr:uid="{00000000-0005-0000-0000-0000E8D80000}"/>
    <cellStyle name="Percent 91 3 3" xfId="55538" xr:uid="{00000000-0005-0000-0000-0000E9D80000}"/>
    <cellStyle name="Percent 91 3 4" xfId="55539" xr:uid="{00000000-0005-0000-0000-0000EAD80000}"/>
    <cellStyle name="Percent 91 3 5" xfId="55540" xr:uid="{00000000-0005-0000-0000-0000EBD80000}"/>
    <cellStyle name="Percent 91 3 6" xfId="55541" xr:uid="{00000000-0005-0000-0000-0000ECD80000}"/>
    <cellStyle name="Percent 91 3 7" xfId="55542" xr:uid="{00000000-0005-0000-0000-0000EDD80000}"/>
    <cellStyle name="Percent 91 4" xfId="55543" xr:uid="{00000000-0005-0000-0000-0000EED80000}"/>
    <cellStyle name="Percent 91 4 2" xfId="55544" xr:uid="{00000000-0005-0000-0000-0000EFD80000}"/>
    <cellStyle name="Percent 91 4 3" xfId="55545" xr:uid="{00000000-0005-0000-0000-0000F0D80000}"/>
    <cellStyle name="Percent 91 4 4" xfId="55546" xr:uid="{00000000-0005-0000-0000-0000F1D80000}"/>
    <cellStyle name="Percent 91 4 5" xfId="55547" xr:uid="{00000000-0005-0000-0000-0000F2D80000}"/>
    <cellStyle name="Percent 91 4 6" xfId="55548" xr:uid="{00000000-0005-0000-0000-0000F3D80000}"/>
    <cellStyle name="Percent 91 5" xfId="55549" xr:uid="{00000000-0005-0000-0000-0000F4D80000}"/>
    <cellStyle name="Percent 91 6" xfId="55550" xr:uid="{00000000-0005-0000-0000-0000F5D80000}"/>
    <cellStyle name="Percent 91 7" xfId="55551" xr:uid="{00000000-0005-0000-0000-0000F6D80000}"/>
    <cellStyle name="Percent 91 8" xfId="55552" xr:uid="{00000000-0005-0000-0000-0000F7D80000}"/>
    <cellStyle name="Percent 91 9" xfId="55553" xr:uid="{00000000-0005-0000-0000-0000F8D80000}"/>
    <cellStyle name="Percent 92" xfId="55554" xr:uid="{00000000-0005-0000-0000-0000F9D80000}"/>
    <cellStyle name="Percent 92 2" xfId="55555" xr:uid="{00000000-0005-0000-0000-0000FAD80000}"/>
    <cellStyle name="Percent 92 2 2" xfId="55556" xr:uid="{00000000-0005-0000-0000-0000FBD80000}"/>
    <cellStyle name="Percent 92 2 2 2" xfId="55557" xr:uid="{00000000-0005-0000-0000-0000FCD80000}"/>
    <cellStyle name="Percent 92 2 2 2 2" xfId="55558" xr:uid="{00000000-0005-0000-0000-0000FDD80000}"/>
    <cellStyle name="Percent 92 2 2 2 3" xfId="55559" xr:uid="{00000000-0005-0000-0000-0000FED80000}"/>
    <cellStyle name="Percent 92 2 2 2 4" xfId="55560" xr:uid="{00000000-0005-0000-0000-0000FFD80000}"/>
    <cellStyle name="Percent 92 2 2 2 5" xfId="55561" xr:uid="{00000000-0005-0000-0000-000000D90000}"/>
    <cellStyle name="Percent 92 2 2 2 6" xfId="55562" xr:uid="{00000000-0005-0000-0000-000001D90000}"/>
    <cellStyle name="Percent 92 2 2 3" xfId="55563" xr:uid="{00000000-0005-0000-0000-000002D90000}"/>
    <cellStyle name="Percent 92 2 2 4" xfId="55564" xr:uid="{00000000-0005-0000-0000-000003D90000}"/>
    <cellStyle name="Percent 92 2 2 5" xfId="55565" xr:uid="{00000000-0005-0000-0000-000004D90000}"/>
    <cellStyle name="Percent 92 2 2 6" xfId="55566" xr:uid="{00000000-0005-0000-0000-000005D90000}"/>
    <cellStyle name="Percent 92 2 2 7" xfId="55567" xr:uid="{00000000-0005-0000-0000-000006D90000}"/>
    <cellStyle name="Percent 92 2 3" xfId="55568" xr:uid="{00000000-0005-0000-0000-000007D90000}"/>
    <cellStyle name="Percent 92 2 3 2" xfId="55569" xr:uid="{00000000-0005-0000-0000-000008D90000}"/>
    <cellStyle name="Percent 92 2 3 3" xfId="55570" xr:uid="{00000000-0005-0000-0000-000009D90000}"/>
    <cellStyle name="Percent 92 2 3 4" xfId="55571" xr:uid="{00000000-0005-0000-0000-00000AD90000}"/>
    <cellStyle name="Percent 92 2 3 5" xfId="55572" xr:uid="{00000000-0005-0000-0000-00000BD90000}"/>
    <cellStyle name="Percent 92 2 3 6" xfId="55573" xr:uid="{00000000-0005-0000-0000-00000CD90000}"/>
    <cellStyle name="Percent 92 2 4" xfId="55574" xr:uid="{00000000-0005-0000-0000-00000DD90000}"/>
    <cellStyle name="Percent 92 2 5" xfId="55575" xr:uid="{00000000-0005-0000-0000-00000ED90000}"/>
    <cellStyle name="Percent 92 2 6" xfId="55576" xr:uid="{00000000-0005-0000-0000-00000FD90000}"/>
    <cellStyle name="Percent 92 2 7" xfId="55577" xr:uid="{00000000-0005-0000-0000-000010D90000}"/>
    <cellStyle name="Percent 92 2 8" xfId="55578" xr:uid="{00000000-0005-0000-0000-000011D90000}"/>
    <cellStyle name="Percent 92 3" xfId="55579" xr:uid="{00000000-0005-0000-0000-000012D90000}"/>
    <cellStyle name="Percent 92 3 2" xfId="55580" xr:uid="{00000000-0005-0000-0000-000013D90000}"/>
    <cellStyle name="Percent 92 3 2 2" xfId="55581" xr:uid="{00000000-0005-0000-0000-000014D90000}"/>
    <cellStyle name="Percent 92 3 2 3" xfId="55582" xr:uid="{00000000-0005-0000-0000-000015D90000}"/>
    <cellStyle name="Percent 92 3 2 4" xfId="55583" xr:uid="{00000000-0005-0000-0000-000016D90000}"/>
    <cellStyle name="Percent 92 3 2 5" xfId="55584" xr:uid="{00000000-0005-0000-0000-000017D90000}"/>
    <cellStyle name="Percent 92 3 2 6" xfId="55585" xr:uid="{00000000-0005-0000-0000-000018D90000}"/>
    <cellStyle name="Percent 92 3 3" xfId="55586" xr:uid="{00000000-0005-0000-0000-000019D90000}"/>
    <cellStyle name="Percent 92 3 4" xfId="55587" xr:uid="{00000000-0005-0000-0000-00001AD90000}"/>
    <cellStyle name="Percent 92 3 5" xfId="55588" xr:uid="{00000000-0005-0000-0000-00001BD90000}"/>
    <cellStyle name="Percent 92 3 6" xfId="55589" xr:uid="{00000000-0005-0000-0000-00001CD90000}"/>
    <cellStyle name="Percent 92 3 7" xfId="55590" xr:uid="{00000000-0005-0000-0000-00001DD90000}"/>
    <cellStyle name="Percent 92 4" xfId="55591" xr:uid="{00000000-0005-0000-0000-00001ED90000}"/>
    <cellStyle name="Percent 92 4 2" xfId="55592" xr:uid="{00000000-0005-0000-0000-00001FD90000}"/>
    <cellStyle name="Percent 92 4 3" xfId="55593" xr:uid="{00000000-0005-0000-0000-000020D90000}"/>
    <cellStyle name="Percent 92 4 4" xfId="55594" xr:uid="{00000000-0005-0000-0000-000021D90000}"/>
    <cellStyle name="Percent 92 4 5" xfId="55595" xr:uid="{00000000-0005-0000-0000-000022D90000}"/>
    <cellStyle name="Percent 92 4 6" xfId="55596" xr:uid="{00000000-0005-0000-0000-000023D90000}"/>
    <cellStyle name="Percent 92 5" xfId="55597" xr:uid="{00000000-0005-0000-0000-000024D90000}"/>
    <cellStyle name="Percent 92 6" xfId="55598" xr:uid="{00000000-0005-0000-0000-000025D90000}"/>
    <cellStyle name="Percent 92 7" xfId="55599" xr:uid="{00000000-0005-0000-0000-000026D90000}"/>
    <cellStyle name="Percent 92 8" xfId="55600" xr:uid="{00000000-0005-0000-0000-000027D90000}"/>
    <cellStyle name="Percent 92 9" xfId="55601" xr:uid="{00000000-0005-0000-0000-000028D90000}"/>
    <cellStyle name="Percent 93" xfId="55602" xr:uid="{00000000-0005-0000-0000-000029D90000}"/>
    <cellStyle name="Percent 93 2" xfId="55603" xr:uid="{00000000-0005-0000-0000-00002AD90000}"/>
    <cellStyle name="Percent 93 2 2" xfId="55604" xr:uid="{00000000-0005-0000-0000-00002BD90000}"/>
    <cellStyle name="Percent 93 2 2 2" xfId="55605" xr:uid="{00000000-0005-0000-0000-00002CD90000}"/>
    <cellStyle name="Percent 93 2 2 2 2" xfId="55606" xr:uid="{00000000-0005-0000-0000-00002DD90000}"/>
    <cellStyle name="Percent 93 2 2 2 3" xfId="55607" xr:uid="{00000000-0005-0000-0000-00002ED90000}"/>
    <cellStyle name="Percent 93 2 2 2 4" xfId="55608" xr:uid="{00000000-0005-0000-0000-00002FD90000}"/>
    <cellStyle name="Percent 93 2 2 2 5" xfId="55609" xr:uid="{00000000-0005-0000-0000-000030D90000}"/>
    <cellStyle name="Percent 93 2 2 2 6" xfId="55610" xr:uid="{00000000-0005-0000-0000-000031D90000}"/>
    <cellStyle name="Percent 93 2 2 3" xfId="55611" xr:uid="{00000000-0005-0000-0000-000032D90000}"/>
    <cellStyle name="Percent 93 2 2 4" xfId="55612" xr:uid="{00000000-0005-0000-0000-000033D90000}"/>
    <cellStyle name="Percent 93 2 2 5" xfId="55613" xr:uid="{00000000-0005-0000-0000-000034D90000}"/>
    <cellStyle name="Percent 93 2 2 6" xfId="55614" xr:uid="{00000000-0005-0000-0000-000035D90000}"/>
    <cellStyle name="Percent 93 2 2 7" xfId="55615" xr:uid="{00000000-0005-0000-0000-000036D90000}"/>
    <cellStyle name="Percent 93 2 3" xfId="55616" xr:uid="{00000000-0005-0000-0000-000037D90000}"/>
    <cellStyle name="Percent 93 2 3 2" xfId="55617" xr:uid="{00000000-0005-0000-0000-000038D90000}"/>
    <cellStyle name="Percent 93 2 3 3" xfId="55618" xr:uid="{00000000-0005-0000-0000-000039D90000}"/>
    <cellStyle name="Percent 93 2 3 4" xfId="55619" xr:uid="{00000000-0005-0000-0000-00003AD90000}"/>
    <cellStyle name="Percent 93 2 3 5" xfId="55620" xr:uid="{00000000-0005-0000-0000-00003BD90000}"/>
    <cellStyle name="Percent 93 2 3 6" xfId="55621" xr:uid="{00000000-0005-0000-0000-00003CD90000}"/>
    <cellStyle name="Percent 93 2 4" xfId="55622" xr:uid="{00000000-0005-0000-0000-00003DD90000}"/>
    <cellStyle name="Percent 93 2 5" xfId="55623" xr:uid="{00000000-0005-0000-0000-00003ED90000}"/>
    <cellStyle name="Percent 93 2 6" xfId="55624" xr:uid="{00000000-0005-0000-0000-00003FD90000}"/>
    <cellStyle name="Percent 93 2 7" xfId="55625" xr:uid="{00000000-0005-0000-0000-000040D90000}"/>
    <cellStyle name="Percent 93 2 8" xfId="55626" xr:uid="{00000000-0005-0000-0000-000041D90000}"/>
    <cellStyle name="Percent 93 3" xfId="55627" xr:uid="{00000000-0005-0000-0000-000042D90000}"/>
    <cellStyle name="Percent 93 3 2" xfId="55628" xr:uid="{00000000-0005-0000-0000-000043D90000}"/>
    <cellStyle name="Percent 93 3 2 2" xfId="55629" xr:uid="{00000000-0005-0000-0000-000044D90000}"/>
    <cellStyle name="Percent 93 3 2 3" xfId="55630" xr:uid="{00000000-0005-0000-0000-000045D90000}"/>
    <cellStyle name="Percent 93 3 2 4" xfId="55631" xr:uid="{00000000-0005-0000-0000-000046D90000}"/>
    <cellStyle name="Percent 93 3 2 5" xfId="55632" xr:uid="{00000000-0005-0000-0000-000047D90000}"/>
    <cellStyle name="Percent 93 3 2 6" xfId="55633" xr:uid="{00000000-0005-0000-0000-000048D90000}"/>
    <cellStyle name="Percent 93 3 3" xfId="55634" xr:uid="{00000000-0005-0000-0000-000049D90000}"/>
    <cellStyle name="Percent 93 3 4" xfId="55635" xr:uid="{00000000-0005-0000-0000-00004AD90000}"/>
    <cellStyle name="Percent 93 3 5" xfId="55636" xr:uid="{00000000-0005-0000-0000-00004BD90000}"/>
    <cellStyle name="Percent 93 3 6" xfId="55637" xr:uid="{00000000-0005-0000-0000-00004CD90000}"/>
    <cellStyle name="Percent 93 3 7" xfId="55638" xr:uid="{00000000-0005-0000-0000-00004DD90000}"/>
    <cellStyle name="Percent 93 4" xfId="55639" xr:uid="{00000000-0005-0000-0000-00004ED90000}"/>
    <cellStyle name="Percent 93 4 2" xfId="55640" xr:uid="{00000000-0005-0000-0000-00004FD90000}"/>
    <cellStyle name="Percent 93 4 3" xfId="55641" xr:uid="{00000000-0005-0000-0000-000050D90000}"/>
    <cellStyle name="Percent 93 4 4" xfId="55642" xr:uid="{00000000-0005-0000-0000-000051D90000}"/>
    <cellStyle name="Percent 93 4 5" xfId="55643" xr:uid="{00000000-0005-0000-0000-000052D90000}"/>
    <cellStyle name="Percent 93 4 6" xfId="55644" xr:uid="{00000000-0005-0000-0000-000053D90000}"/>
    <cellStyle name="Percent 93 5" xfId="55645" xr:uid="{00000000-0005-0000-0000-000054D90000}"/>
    <cellStyle name="Percent 93 6" xfId="55646" xr:uid="{00000000-0005-0000-0000-000055D90000}"/>
    <cellStyle name="Percent 93 7" xfId="55647" xr:uid="{00000000-0005-0000-0000-000056D90000}"/>
    <cellStyle name="Percent 93 8" xfId="55648" xr:uid="{00000000-0005-0000-0000-000057D90000}"/>
    <cellStyle name="Percent 93 9" xfId="55649" xr:uid="{00000000-0005-0000-0000-000058D90000}"/>
    <cellStyle name="Percent 94" xfId="55650" xr:uid="{00000000-0005-0000-0000-000059D90000}"/>
    <cellStyle name="Percent 94 2" xfId="55651" xr:uid="{00000000-0005-0000-0000-00005AD90000}"/>
    <cellStyle name="Percent 94 2 2" xfId="55652" xr:uid="{00000000-0005-0000-0000-00005BD90000}"/>
    <cellStyle name="Percent 94 2 2 2" xfId="55653" xr:uid="{00000000-0005-0000-0000-00005CD90000}"/>
    <cellStyle name="Percent 94 2 2 2 2" xfId="55654" xr:uid="{00000000-0005-0000-0000-00005DD90000}"/>
    <cellStyle name="Percent 94 2 2 2 3" xfId="55655" xr:uid="{00000000-0005-0000-0000-00005ED90000}"/>
    <cellStyle name="Percent 94 2 2 2 4" xfId="55656" xr:uid="{00000000-0005-0000-0000-00005FD90000}"/>
    <cellStyle name="Percent 94 2 2 2 5" xfId="55657" xr:uid="{00000000-0005-0000-0000-000060D90000}"/>
    <cellStyle name="Percent 94 2 2 2 6" xfId="55658" xr:uid="{00000000-0005-0000-0000-000061D90000}"/>
    <cellStyle name="Percent 94 2 2 3" xfId="55659" xr:uid="{00000000-0005-0000-0000-000062D90000}"/>
    <cellStyle name="Percent 94 2 2 4" xfId="55660" xr:uid="{00000000-0005-0000-0000-000063D90000}"/>
    <cellStyle name="Percent 94 2 2 5" xfId="55661" xr:uid="{00000000-0005-0000-0000-000064D90000}"/>
    <cellStyle name="Percent 94 2 2 6" xfId="55662" xr:uid="{00000000-0005-0000-0000-000065D90000}"/>
    <cellStyle name="Percent 94 2 2 7" xfId="55663" xr:uid="{00000000-0005-0000-0000-000066D90000}"/>
    <cellStyle name="Percent 94 2 3" xfId="55664" xr:uid="{00000000-0005-0000-0000-000067D90000}"/>
    <cellStyle name="Percent 94 2 3 2" xfId="55665" xr:uid="{00000000-0005-0000-0000-000068D90000}"/>
    <cellStyle name="Percent 94 2 3 3" xfId="55666" xr:uid="{00000000-0005-0000-0000-000069D90000}"/>
    <cellStyle name="Percent 94 2 3 4" xfId="55667" xr:uid="{00000000-0005-0000-0000-00006AD90000}"/>
    <cellStyle name="Percent 94 2 3 5" xfId="55668" xr:uid="{00000000-0005-0000-0000-00006BD90000}"/>
    <cellStyle name="Percent 94 2 3 6" xfId="55669" xr:uid="{00000000-0005-0000-0000-00006CD90000}"/>
    <cellStyle name="Percent 94 2 4" xfId="55670" xr:uid="{00000000-0005-0000-0000-00006DD90000}"/>
    <cellStyle name="Percent 94 2 5" xfId="55671" xr:uid="{00000000-0005-0000-0000-00006ED90000}"/>
    <cellStyle name="Percent 94 2 6" xfId="55672" xr:uid="{00000000-0005-0000-0000-00006FD90000}"/>
    <cellStyle name="Percent 94 2 7" xfId="55673" xr:uid="{00000000-0005-0000-0000-000070D90000}"/>
    <cellStyle name="Percent 94 2 8" xfId="55674" xr:uid="{00000000-0005-0000-0000-000071D90000}"/>
    <cellStyle name="Percent 94 3" xfId="55675" xr:uid="{00000000-0005-0000-0000-000072D90000}"/>
    <cellStyle name="Percent 94 3 2" xfId="55676" xr:uid="{00000000-0005-0000-0000-000073D90000}"/>
    <cellStyle name="Percent 94 3 2 2" xfId="55677" xr:uid="{00000000-0005-0000-0000-000074D90000}"/>
    <cellStyle name="Percent 94 3 2 3" xfId="55678" xr:uid="{00000000-0005-0000-0000-000075D90000}"/>
    <cellStyle name="Percent 94 3 2 4" xfId="55679" xr:uid="{00000000-0005-0000-0000-000076D90000}"/>
    <cellStyle name="Percent 94 3 2 5" xfId="55680" xr:uid="{00000000-0005-0000-0000-000077D90000}"/>
    <cellStyle name="Percent 94 3 2 6" xfId="55681" xr:uid="{00000000-0005-0000-0000-000078D90000}"/>
    <cellStyle name="Percent 94 3 3" xfId="55682" xr:uid="{00000000-0005-0000-0000-000079D90000}"/>
    <cellStyle name="Percent 94 3 4" xfId="55683" xr:uid="{00000000-0005-0000-0000-00007AD90000}"/>
    <cellStyle name="Percent 94 3 5" xfId="55684" xr:uid="{00000000-0005-0000-0000-00007BD90000}"/>
    <cellStyle name="Percent 94 3 6" xfId="55685" xr:uid="{00000000-0005-0000-0000-00007CD90000}"/>
    <cellStyle name="Percent 94 3 7" xfId="55686" xr:uid="{00000000-0005-0000-0000-00007DD90000}"/>
    <cellStyle name="Percent 94 4" xfId="55687" xr:uid="{00000000-0005-0000-0000-00007ED90000}"/>
    <cellStyle name="Percent 94 4 2" xfId="55688" xr:uid="{00000000-0005-0000-0000-00007FD90000}"/>
    <cellStyle name="Percent 94 4 3" xfId="55689" xr:uid="{00000000-0005-0000-0000-000080D90000}"/>
    <cellStyle name="Percent 94 4 4" xfId="55690" xr:uid="{00000000-0005-0000-0000-000081D90000}"/>
    <cellStyle name="Percent 94 4 5" xfId="55691" xr:uid="{00000000-0005-0000-0000-000082D90000}"/>
    <cellStyle name="Percent 94 4 6" xfId="55692" xr:uid="{00000000-0005-0000-0000-000083D90000}"/>
    <cellStyle name="Percent 94 5" xfId="55693" xr:uid="{00000000-0005-0000-0000-000084D90000}"/>
    <cellStyle name="Percent 94 6" xfId="55694" xr:uid="{00000000-0005-0000-0000-000085D90000}"/>
    <cellStyle name="Percent 94 7" xfId="55695" xr:uid="{00000000-0005-0000-0000-000086D90000}"/>
    <cellStyle name="Percent 94 8" xfId="55696" xr:uid="{00000000-0005-0000-0000-000087D90000}"/>
    <cellStyle name="Percent 94 9" xfId="55697" xr:uid="{00000000-0005-0000-0000-000088D90000}"/>
    <cellStyle name="Percent 95" xfId="55698" xr:uid="{00000000-0005-0000-0000-000089D90000}"/>
    <cellStyle name="Percent 95 2" xfId="55699" xr:uid="{00000000-0005-0000-0000-00008AD90000}"/>
    <cellStyle name="Percent 95 2 2" xfId="55700" xr:uid="{00000000-0005-0000-0000-00008BD90000}"/>
    <cellStyle name="Percent 95 2 2 2" xfId="55701" xr:uid="{00000000-0005-0000-0000-00008CD90000}"/>
    <cellStyle name="Percent 95 2 2 2 2" xfId="55702" xr:uid="{00000000-0005-0000-0000-00008DD90000}"/>
    <cellStyle name="Percent 95 2 2 2 3" xfId="55703" xr:uid="{00000000-0005-0000-0000-00008ED90000}"/>
    <cellStyle name="Percent 95 2 2 2 4" xfId="55704" xr:uid="{00000000-0005-0000-0000-00008FD90000}"/>
    <cellStyle name="Percent 95 2 2 2 5" xfId="55705" xr:uid="{00000000-0005-0000-0000-000090D90000}"/>
    <cellStyle name="Percent 95 2 2 2 6" xfId="55706" xr:uid="{00000000-0005-0000-0000-000091D90000}"/>
    <cellStyle name="Percent 95 2 2 3" xfId="55707" xr:uid="{00000000-0005-0000-0000-000092D90000}"/>
    <cellStyle name="Percent 95 2 2 4" xfId="55708" xr:uid="{00000000-0005-0000-0000-000093D90000}"/>
    <cellStyle name="Percent 95 2 2 5" xfId="55709" xr:uid="{00000000-0005-0000-0000-000094D90000}"/>
    <cellStyle name="Percent 95 2 2 6" xfId="55710" xr:uid="{00000000-0005-0000-0000-000095D90000}"/>
    <cellStyle name="Percent 95 2 2 7" xfId="55711" xr:uid="{00000000-0005-0000-0000-000096D90000}"/>
    <cellStyle name="Percent 95 2 3" xfId="55712" xr:uid="{00000000-0005-0000-0000-000097D90000}"/>
    <cellStyle name="Percent 95 2 3 2" xfId="55713" xr:uid="{00000000-0005-0000-0000-000098D90000}"/>
    <cellStyle name="Percent 95 2 3 3" xfId="55714" xr:uid="{00000000-0005-0000-0000-000099D90000}"/>
    <cellStyle name="Percent 95 2 3 4" xfId="55715" xr:uid="{00000000-0005-0000-0000-00009AD90000}"/>
    <cellStyle name="Percent 95 2 3 5" xfId="55716" xr:uid="{00000000-0005-0000-0000-00009BD90000}"/>
    <cellStyle name="Percent 95 2 3 6" xfId="55717" xr:uid="{00000000-0005-0000-0000-00009CD90000}"/>
    <cellStyle name="Percent 95 2 4" xfId="55718" xr:uid="{00000000-0005-0000-0000-00009DD90000}"/>
    <cellStyle name="Percent 95 2 5" xfId="55719" xr:uid="{00000000-0005-0000-0000-00009ED90000}"/>
    <cellStyle name="Percent 95 2 6" xfId="55720" xr:uid="{00000000-0005-0000-0000-00009FD90000}"/>
    <cellStyle name="Percent 95 2 7" xfId="55721" xr:uid="{00000000-0005-0000-0000-0000A0D90000}"/>
    <cellStyle name="Percent 95 2 8" xfId="55722" xr:uid="{00000000-0005-0000-0000-0000A1D90000}"/>
    <cellStyle name="Percent 95 3" xfId="55723" xr:uid="{00000000-0005-0000-0000-0000A2D90000}"/>
    <cellStyle name="Percent 95 3 2" xfId="55724" xr:uid="{00000000-0005-0000-0000-0000A3D90000}"/>
    <cellStyle name="Percent 95 3 2 2" xfId="55725" xr:uid="{00000000-0005-0000-0000-0000A4D90000}"/>
    <cellStyle name="Percent 95 3 2 3" xfId="55726" xr:uid="{00000000-0005-0000-0000-0000A5D90000}"/>
    <cellStyle name="Percent 95 3 2 4" xfId="55727" xr:uid="{00000000-0005-0000-0000-0000A6D90000}"/>
    <cellStyle name="Percent 95 3 2 5" xfId="55728" xr:uid="{00000000-0005-0000-0000-0000A7D90000}"/>
    <cellStyle name="Percent 95 3 2 6" xfId="55729" xr:uid="{00000000-0005-0000-0000-0000A8D90000}"/>
    <cellStyle name="Percent 95 3 3" xfId="55730" xr:uid="{00000000-0005-0000-0000-0000A9D90000}"/>
    <cellStyle name="Percent 95 3 4" xfId="55731" xr:uid="{00000000-0005-0000-0000-0000AAD90000}"/>
    <cellStyle name="Percent 95 3 5" xfId="55732" xr:uid="{00000000-0005-0000-0000-0000ABD90000}"/>
    <cellStyle name="Percent 95 3 6" xfId="55733" xr:uid="{00000000-0005-0000-0000-0000ACD90000}"/>
    <cellStyle name="Percent 95 3 7" xfId="55734" xr:uid="{00000000-0005-0000-0000-0000ADD90000}"/>
    <cellStyle name="Percent 95 4" xfId="55735" xr:uid="{00000000-0005-0000-0000-0000AED90000}"/>
    <cellStyle name="Percent 95 4 2" xfId="55736" xr:uid="{00000000-0005-0000-0000-0000AFD90000}"/>
    <cellStyle name="Percent 95 4 3" xfId="55737" xr:uid="{00000000-0005-0000-0000-0000B0D90000}"/>
    <cellStyle name="Percent 95 4 4" xfId="55738" xr:uid="{00000000-0005-0000-0000-0000B1D90000}"/>
    <cellStyle name="Percent 95 4 5" xfId="55739" xr:uid="{00000000-0005-0000-0000-0000B2D90000}"/>
    <cellStyle name="Percent 95 4 6" xfId="55740" xr:uid="{00000000-0005-0000-0000-0000B3D90000}"/>
    <cellStyle name="Percent 95 5" xfId="55741" xr:uid="{00000000-0005-0000-0000-0000B4D90000}"/>
    <cellStyle name="Percent 95 6" xfId="55742" xr:uid="{00000000-0005-0000-0000-0000B5D90000}"/>
    <cellStyle name="Percent 95 7" xfId="55743" xr:uid="{00000000-0005-0000-0000-0000B6D90000}"/>
    <cellStyle name="Percent 95 8" xfId="55744" xr:uid="{00000000-0005-0000-0000-0000B7D90000}"/>
    <cellStyle name="Percent 95 9" xfId="55745" xr:uid="{00000000-0005-0000-0000-0000B8D90000}"/>
    <cellStyle name="Percent 96" xfId="55746" xr:uid="{00000000-0005-0000-0000-0000B9D90000}"/>
    <cellStyle name="Percent 96 2" xfId="55747" xr:uid="{00000000-0005-0000-0000-0000BAD90000}"/>
    <cellStyle name="Percent 96 2 2" xfId="55748" xr:uid="{00000000-0005-0000-0000-0000BBD90000}"/>
    <cellStyle name="Percent 96 2 2 2" xfId="55749" xr:uid="{00000000-0005-0000-0000-0000BCD90000}"/>
    <cellStyle name="Percent 96 2 2 2 2" xfId="55750" xr:uid="{00000000-0005-0000-0000-0000BDD90000}"/>
    <cellStyle name="Percent 96 2 2 2 3" xfId="55751" xr:uid="{00000000-0005-0000-0000-0000BED90000}"/>
    <cellStyle name="Percent 96 2 2 2 4" xfId="55752" xr:uid="{00000000-0005-0000-0000-0000BFD90000}"/>
    <cellStyle name="Percent 96 2 2 2 5" xfId="55753" xr:uid="{00000000-0005-0000-0000-0000C0D90000}"/>
    <cellStyle name="Percent 96 2 2 2 6" xfId="55754" xr:uid="{00000000-0005-0000-0000-0000C1D90000}"/>
    <cellStyle name="Percent 96 2 2 3" xfId="55755" xr:uid="{00000000-0005-0000-0000-0000C2D90000}"/>
    <cellStyle name="Percent 96 2 2 4" xfId="55756" xr:uid="{00000000-0005-0000-0000-0000C3D90000}"/>
    <cellStyle name="Percent 96 2 2 5" xfId="55757" xr:uid="{00000000-0005-0000-0000-0000C4D90000}"/>
    <cellStyle name="Percent 96 2 2 6" xfId="55758" xr:uid="{00000000-0005-0000-0000-0000C5D90000}"/>
    <cellStyle name="Percent 96 2 2 7" xfId="55759" xr:uid="{00000000-0005-0000-0000-0000C6D90000}"/>
    <cellStyle name="Percent 96 2 3" xfId="55760" xr:uid="{00000000-0005-0000-0000-0000C7D90000}"/>
    <cellStyle name="Percent 96 2 3 2" xfId="55761" xr:uid="{00000000-0005-0000-0000-0000C8D90000}"/>
    <cellStyle name="Percent 96 2 3 3" xfId="55762" xr:uid="{00000000-0005-0000-0000-0000C9D90000}"/>
    <cellStyle name="Percent 96 2 3 4" xfId="55763" xr:uid="{00000000-0005-0000-0000-0000CAD90000}"/>
    <cellStyle name="Percent 96 2 3 5" xfId="55764" xr:uid="{00000000-0005-0000-0000-0000CBD90000}"/>
    <cellStyle name="Percent 96 2 3 6" xfId="55765" xr:uid="{00000000-0005-0000-0000-0000CCD90000}"/>
    <cellStyle name="Percent 96 2 4" xfId="55766" xr:uid="{00000000-0005-0000-0000-0000CDD90000}"/>
    <cellStyle name="Percent 96 2 5" xfId="55767" xr:uid="{00000000-0005-0000-0000-0000CED90000}"/>
    <cellStyle name="Percent 96 2 6" xfId="55768" xr:uid="{00000000-0005-0000-0000-0000CFD90000}"/>
    <cellStyle name="Percent 96 2 7" xfId="55769" xr:uid="{00000000-0005-0000-0000-0000D0D90000}"/>
    <cellStyle name="Percent 96 2 8" xfId="55770" xr:uid="{00000000-0005-0000-0000-0000D1D90000}"/>
    <cellStyle name="Percent 96 3" xfId="55771" xr:uid="{00000000-0005-0000-0000-0000D2D90000}"/>
    <cellStyle name="Percent 96 3 2" xfId="55772" xr:uid="{00000000-0005-0000-0000-0000D3D90000}"/>
    <cellStyle name="Percent 96 3 2 2" xfId="55773" xr:uid="{00000000-0005-0000-0000-0000D4D90000}"/>
    <cellStyle name="Percent 96 3 2 3" xfId="55774" xr:uid="{00000000-0005-0000-0000-0000D5D90000}"/>
    <cellStyle name="Percent 96 3 2 4" xfId="55775" xr:uid="{00000000-0005-0000-0000-0000D6D90000}"/>
    <cellStyle name="Percent 96 3 2 5" xfId="55776" xr:uid="{00000000-0005-0000-0000-0000D7D90000}"/>
    <cellStyle name="Percent 96 3 2 6" xfId="55777" xr:uid="{00000000-0005-0000-0000-0000D8D90000}"/>
    <cellStyle name="Percent 96 3 3" xfId="55778" xr:uid="{00000000-0005-0000-0000-0000D9D90000}"/>
    <cellStyle name="Percent 96 3 4" xfId="55779" xr:uid="{00000000-0005-0000-0000-0000DAD90000}"/>
    <cellStyle name="Percent 96 3 5" xfId="55780" xr:uid="{00000000-0005-0000-0000-0000DBD90000}"/>
    <cellStyle name="Percent 96 3 6" xfId="55781" xr:uid="{00000000-0005-0000-0000-0000DCD90000}"/>
    <cellStyle name="Percent 96 3 7" xfId="55782" xr:uid="{00000000-0005-0000-0000-0000DDD90000}"/>
    <cellStyle name="Percent 96 4" xfId="55783" xr:uid="{00000000-0005-0000-0000-0000DED90000}"/>
    <cellStyle name="Percent 96 4 2" xfId="55784" xr:uid="{00000000-0005-0000-0000-0000DFD90000}"/>
    <cellStyle name="Percent 96 4 3" xfId="55785" xr:uid="{00000000-0005-0000-0000-0000E0D90000}"/>
    <cellStyle name="Percent 96 4 4" xfId="55786" xr:uid="{00000000-0005-0000-0000-0000E1D90000}"/>
    <cellStyle name="Percent 96 4 5" xfId="55787" xr:uid="{00000000-0005-0000-0000-0000E2D90000}"/>
    <cellStyle name="Percent 96 4 6" xfId="55788" xr:uid="{00000000-0005-0000-0000-0000E3D90000}"/>
    <cellStyle name="Percent 96 5" xfId="55789" xr:uid="{00000000-0005-0000-0000-0000E4D90000}"/>
    <cellStyle name="Percent 96 6" xfId="55790" xr:uid="{00000000-0005-0000-0000-0000E5D90000}"/>
    <cellStyle name="Percent 96 7" xfId="55791" xr:uid="{00000000-0005-0000-0000-0000E6D90000}"/>
    <cellStyle name="Percent 96 8" xfId="55792" xr:uid="{00000000-0005-0000-0000-0000E7D90000}"/>
    <cellStyle name="Percent 96 9" xfId="55793" xr:uid="{00000000-0005-0000-0000-0000E8D90000}"/>
    <cellStyle name="Percent 97" xfId="55794" xr:uid="{00000000-0005-0000-0000-0000E9D90000}"/>
    <cellStyle name="Percent 97 2" xfId="55795" xr:uid="{00000000-0005-0000-0000-0000EAD90000}"/>
    <cellStyle name="Percent 97 2 2" xfId="55796" xr:uid="{00000000-0005-0000-0000-0000EBD90000}"/>
    <cellStyle name="Percent 97 2 2 2" xfId="55797" xr:uid="{00000000-0005-0000-0000-0000ECD90000}"/>
    <cellStyle name="Percent 97 2 2 2 2" xfId="55798" xr:uid="{00000000-0005-0000-0000-0000EDD90000}"/>
    <cellStyle name="Percent 97 2 2 2 3" xfId="55799" xr:uid="{00000000-0005-0000-0000-0000EED90000}"/>
    <cellStyle name="Percent 97 2 2 2 4" xfId="55800" xr:uid="{00000000-0005-0000-0000-0000EFD90000}"/>
    <cellStyle name="Percent 97 2 2 2 5" xfId="55801" xr:uid="{00000000-0005-0000-0000-0000F0D90000}"/>
    <cellStyle name="Percent 97 2 2 2 6" xfId="55802" xr:uid="{00000000-0005-0000-0000-0000F1D90000}"/>
    <cellStyle name="Percent 97 2 2 3" xfId="55803" xr:uid="{00000000-0005-0000-0000-0000F2D90000}"/>
    <cellStyle name="Percent 97 2 2 4" xfId="55804" xr:uid="{00000000-0005-0000-0000-0000F3D90000}"/>
    <cellStyle name="Percent 97 2 2 5" xfId="55805" xr:uid="{00000000-0005-0000-0000-0000F4D90000}"/>
    <cellStyle name="Percent 97 2 2 6" xfId="55806" xr:uid="{00000000-0005-0000-0000-0000F5D90000}"/>
    <cellStyle name="Percent 97 2 2 7" xfId="55807" xr:uid="{00000000-0005-0000-0000-0000F6D90000}"/>
    <cellStyle name="Percent 97 2 3" xfId="55808" xr:uid="{00000000-0005-0000-0000-0000F7D90000}"/>
    <cellStyle name="Percent 97 2 3 2" xfId="55809" xr:uid="{00000000-0005-0000-0000-0000F8D90000}"/>
    <cellStyle name="Percent 97 2 3 3" xfId="55810" xr:uid="{00000000-0005-0000-0000-0000F9D90000}"/>
    <cellStyle name="Percent 97 2 3 4" xfId="55811" xr:uid="{00000000-0005-0000-0000-0000FAD90000}"/>
    <cellStyle name="Percent 97 2 3 5" xfId="55812" xr:uid="{00000000-0005-0000-0000-0000FBD90000}"/>
    <cellStyle name="Percent 97 2 3 6" xfId="55813" xr:uid="{00000000-0005-0000-0000-0000FCD90000}"/>
    <cellStyle name="Percent 97 2 4" xfId="55814" xr:uid="{00000000-0005-0000-0000-0000FDD90000}"/>
    <cellStyle name="Percent 97 2 5" xfId="55815" xr:uid="{00000000-0005-0000-0000-0000FED90000}"/>
    <cellStyle name="Percent 97 2 6" xfId="55816" xr:uid="{00000000-0005-0000-0000-0000FFD90000}"/>
    <cellStyle name="Percent 97 2 7" xfId="55817" xr:uid="{00000000-0005-0000-0000-000000DA0000}"/>
    <cellStyle name="Percent 97 2 8" xfId="55818" xr:uid="{00000000-0005-0000-0000-000001DA0000}"/>
    <cellStyle name="Percent 97 3" xfId="55819" xr:uid="{00000000-0005-0000-0000-000002DA0000}"/>
    <cellStyle name="Percent 97 3 2" xfId="55820" xr:uid="{00000000-0005-0000-0000-000003DA0000}"/>
    <cellStyle name="Percent 97 3 2 2" xfId="55821" xr:uid="{00000000-0005-0000-0000-000004DA0000}"/>
    <cellStyle name="Percent 97 3 2 3" xfId="55822" xr:uid="{00000000-0005-0000-0000-000005DA0000}"/>
    <cellStyle name="Percent 97 3 2 4" xfId="55823" xr:uid="{00000000-0005-0000-0000-000006DA0000}"/>
    <cellStyle name="Percent 97 3 2 5" xfId="55824" xr:uid="{00000000-0005-0000-0000-000007DA0000}"/>
    <cellStyle name="Percent 97 3 2 6" xfId="55825" xr:uid="{00000000-0005-0000-0000-000008DA0000}"/>
    <cellStyle name="Percent 97 3 3" xfId="55826" xr:uid="{00000000-0005-0000-0000-000009DA0000}"/>
    <cellStyle name="Percent 97 3 4" xfId="55827" xr:uid="{00000000-0005-0000-0000-00000ADA0000}"/>
    <cellStyle name="Percent 97 3 5" xfId="55828" xr:uid="{00000000-0005-0000-0000-00000BDA0000}"/>
    <cellStyle name="Percent 97 3 6" xfId="55829" xr:uid="{00000000-0005-0000-0000-00000CDA0000}"/>
    <cellStyle name="Percent 97 3 7" xfId="55830" xr:uid="{00000000-0005-0000-0000-00000DDA0000}"/>
    <cellStyle name="Percent 97 4" xfId="55831" xr:uid="{00000000-0005-0000-0000-00000EDA0000}"/>
    <cellStyle name="Percent 97 4 2" xfId="55832" xr:uid="{00000000-0005-0000-0000-00000FDA0000}"/>
    <cellStyle name="Percent 97 4 3" xfId="55833" xr:uid="{00000000-0005-0000-0000-000010DA0000}"/>
    <cellStyle name="Percent 97 4 4" xfId="55834" xr:uid="{00000000-0005-0000-0000-000011DA0000}"/>
    <cellStyle name="Percent 97 4 5" xfId="55835" xr:uid="{00000000-0005-0000-0000-000012DA0000}"/>
    <cellStyle name="Percent 97 4 6" xfId="55836" xr:uid="{00000000-0005-0000-0000-000013DA0000}"/>
    <cellStyle name="Percent 97 5" xfId="55837" xr:uid="{00000000-0005-0000-0000-000014DA0000}"/>
    <cellStyle name="Percent 97 6" xfId="55838" xr:uid="{00000000-0005-0000-0000-000015DA0000}"/>
    <cellStyle name="Percent 97 7" xfId="55839" xr:uid="{00000000-0005-0000-0000-000016DA0000}"/>
    <cellStyle name="Percent 97 8" xfId="55840" xr:uid="{00000000-0005-0000-0000-000017DA0000}"/>
    <cellStyle name="Percent 97 9" xfId="55841" xr:uid="{00000000-0005-0000-0000-000018DA0000}"/>
    <cellStyle name="Percent 98" xfId="55842" xr:uid="{00000000-0005-0000-0000-000019DA0000}"/>
    <cellStyle name="Percent 98 2" xfId="55843" xr:uid="{00000000-0005-0000-0000-00001ADA0000}"/>
    <cellStyle name="Percent 98 2 2" xfId="55844" xr:uid="{00000000-0005-0000-0000-00001BDA0000}"/>
    <cellStyle name="Percent 98 2 2 2" xfId="55845" xr:uid="{00000000-0005-0000-0000-00001CDA0000}"/>
    <cellStyle name="Percent 98 2 2 2 2" xfId="55846" xr:uid="{00000000-0005-0000-0000-00001DDA0000}"/>
    <cellStyle name="Percent 98 2 2 2 3" xfId="55847" xr:uid="{00000000-0005-0000-0000-00001EDA0000}"/>
    <cellStyle name="Percent 98 2 2 2 4" xfId="55848" xr:uid="{00000000-0005-0000-0000-00001FDA0000}"/>
    <cellStyle name="Percent 98 2 2 2 5" xfId="55849" xr:uid="{00000000-0005-0000-0000-000020DA0000}"/>
    <cellStyle name="Percent 98 2 2 2 6" xfId="55850" xr:uid="{00000000-0005-0000-0000-000021DA0000}"/>
    <cellStyle name="Percent 98 2 2 3" xfId="55851" xr:uid="{00000000-0005-0000-0000-000022DA0000}"/>
    <cellStyle name="Percent 98 2 2 4" xfId="55852" xr:uid="{00000000-0005-0000-0000-000023DA0000}"/>
    <cellStyle name="Percent 98 2 2 5" xfId="55853" xr:uid="{00000000-0005-0000-0000-000024DA0000}"/>
    <cellStyle name="Percent 98 2 2 6" xfId="55854" xr:uid="{00000000-0005-0000-0000-000025DA0000}"/>
    <cellStyle name="Percent 98 2 2 7" xfId="55855" xr:uid="{00000000-0005-0000-0000-000026DA0000}"/>
    <cellStyle name="Percent 98 2 3" xfId="55856" xr:uid="{00000000-0005-0000-0000-000027DA0000}"/>
    <cellStyle name="Percent 98 2 3 2" xfId="55857" xr:uid="{00000000-0005-0000-0000-000028DA0000}"/>
    <cellStyle name="Percent 98 2 3 3" xfId="55858" xr:uid="{00000000-0005-0000-0000-000029DA0000}"/>
    <cellStyle name="Percent 98 2 3 4" xfId="55859" xr:uid="{00000000-0005-0000-0000-00002ADA0000}"/>
    <cellStyle name="Percent 98 2 3 5" xfId="55860" xr:uid="{00000000-0005-0000-0000-00002BDA0000}"/>
    <cellStyle name="Percent 98 2 3 6" xfId="55861" xr:uid="{00000000-0005-0000-0000-00002CDA0000}"/>
    <cellStyle name="Percent 98 2 4" xfId="55862" xr:uid="{00000000-0005-0000-0000-00002DDA0000}"/>
    <cellStyle name="Percent 98 2 5" xfId="55863" xr:uid="{00000000-0005-0000-0000-00002EDA0000}"/>
    <cellStyle name="Percent 98 2 6" xfId="55864" xr:uid="{00000000-0005-0000-0000-00002FDA0000}"/>
    <cellStyle name="Percent 98 2 7" xfId="55865" xr:uid="{00000000-0005-0000-0000-000030DA0000}"/>
    <cellStyle name="Percent 98 2 8" xfId="55866" xr:uid="{00000000-0005-0000-0000-000031DA0000}"/>
    <cellStyle name="Percent 98 3" xfId="55867" xr:uid="{00000000-0005-0000-0000-000032DA0000}"/>
    <cellStyle name="Percent 98 3 2" xfId="55868" xr:uid="{00000000-0005-0000-0000-000033DA0000}"/>
    <cellStyle name="Percent 98 3 2 2" xfId="55869" xr:uid="{00000000-0005-0000-0000-000034DA0000}"/>
    <cellStyle name="Percent 98 3 2 3" xfId="55870" xr:uid="{00000000-0005-0000-0000-000035DA0000}"/>
    <cellStyle name="Percent 98 3 2 4" xfId="55871" xr:uid="{00000000-0005-0000-0000-000036DA0000}"/>
    <cellStyle name="Percent 98 3 2 5" xfId="55872" xr:uid="{00000000-0005-0000-0000-000037DA0000}"/>
    <cellStyle name="Percent 98 3 2 6" xfId="55873" xr:uid="{00000000-0005-0000-0000-000038DA0000}"/>
    <cellStyle name="Percent 98 3 3" xfId="55874" xr:uid="{00000000-0005-0000-0000-000039DA0000}"/>
    <cellStyle name="Percent 98 3 4" xfId="55875" xr:uid="{00000000-0005-0000-0000-00003ADA0000}"/>
    <cellStyle name="Percent 98 3 5" xfId="55876" xr:uid="{00000000-0005-0000-0000-00003BDA0000}"/>
    <cellStyle name="Percent 98 3 6" xfId="55877" xr:uid="{00000000-0005-0000-0000-00003CDA0000}"/>
    <cellStyle name="Percent 98 3 7" xfId="55878" xr:uid="{00000000-0005-0000-0000-00003DDA0000}"/>
    <cellStyle name="Percent 98 4" xfId="55879" xr:uid="{00000000-0005-0000-0000-00003EDA0000}"/>
    <cellStyle name="Percent 98 4 2" xfId="55880" xr:uid="{00000000-0005-0000-0000-00003FDA0000}"/>
    <cellStyle name="Percent 98 4 3" xfId="55881" xr:uid="{00000000-0005-0000-0000-000040DA0000}"/>
    <cellStyle name="Percent 98 4 4" xfId="55882" xr:uid="{00000000-0005-0000-0000-000041DA0000}"/>
    <cellStyle name="Percent 98 4 5" xfId="55883" xr:uid="{00000000-0005-0000-0000-000042DA0000}"/>
    <cellStyle name="Percent 98 4 6" xfId="55884" xr:uid="{00000000-0005-0000-0000-000043DA0000}"/>
    <cellStyle name="Percent 98 5" xfId="55885" xr:uid="{00000000-0005-0000-0000-000044DA0000}"/>
    <cellStyle name="Percent 98 6" xfId="55886" xr:uid="{00000000-0005-0000-0000-000045DA0000}"/>
    <cellStyle name="Percent 98 7" xfId="55887" xr:uid="{00000000-0005-0000-0000-000046DA0000}"/>
    <cellStyle name="Percent 98 8" xfId="55888" xr:uid="{00000000-0005-0000-0000-000047DA0000}"/>
    <cellStyle name="Percent 98 9" xfId="55889" xr:uid="{00000000-0005-0000-0000-000048DA0000}"/>
    <cellStyle name="Percent 99" xfId="55890" xr:uid="{00000000-0005-0000-0000-000049DA0000}"/>
    <cellStyle name="Percent 99 2" xfId="55891" xr:uid="{00000000-0005-0000-0000-00004ADA0000}"/>
    <cellStyle name="Percent 99 2 2" xfId="55892" xr:uid="{00000000-0005-0000-0000-00004BDA0000}"/>
    <cellStyle name="Percent 99 2 2 2" xfId="55893" xr:uid="{00000000-0005-0000-0000-00004CDA0000}"/>
    <cellStyle name="Percent 99 2 2 2 2" xfId="55894" xr:uid="{00000000-0005-0000-0000-00004DDA0000}"/>
    <cellStyle name="Percent 99 2 2 2 3" xfId="55895" xr:uid="{00000000-0005-0000-0000-00004EDA0000}"/>
    <cellStyle name="Percent 99 2 2 2 4" xfId="55896" xr:uid="{00000000-0005-0000-0000-00004FDA0000}"/>
    <cellStyle name="Percent 99 2 2 2 5" xfId="55897" xr:uid="{00000000-0005-0000-0000-000050DA0000}"/>
    <cellStyle name="Percent 99 2 2 2 6" xfId="55898" xr:uid="{00000000-0005-0000-0000-000051DA0000}"/>
    <cellStyle name="Percent 99 2 2 3" xfId="55899" xr:uid="{00000000-0005-0000-0000-000052DA0000}"/>
    <cellStyle name="Percent 99 2 2 4" xfId="55900" xr:uid="{00000000-0005-0000-0000-000053DA0000}"/>
    <cellStyle name="Percent 99 2 2 5" xfId="55901" xr:uid="{00000000-0005-0000-0000-000054DA0000}"/>
    <cellStyle name="Percent 99 2 2 6" xfId="55902" xr:uid="{00000000-0005-0000-0000-000055DA0000}"/>
    <cellStyle name="Percent 99 2 2 7" xfId="55903" xr:uid="{00000000-0005-0000-0000-000056DA0000}"/>
    <cellStyle name="Percent 99 2 3" xfId="55904" xr:uid="{00000000-0005-0000-0000-000057DA0000}"/>
    <cellStyle name="Percent 99 2 3 2" xfId="55905" xr:uid="{00000000-0005-0000-0000-000058DA0000}"/>
    <cellStyle name="Percent 99 2 3 3" xfId="55906" xr:uid="{00000000-0005-0000-0000-000059DA0000}"/>
    <cellStyle name="Percent 99 2 3 4" xfId="55907" xr:uid="{00000000-0005-0000-0000-00005ADA0000}"/>
    <cellStyle name="Percent 99 2 3 5" xfId="55908" xr:uid="{00000000-0005-0000-0000-00005BDA0000}"/>
    <cellStyle name="Percent 99 2 3 6" xfId="55909" xr:uid="{00000000-0005-0000-0000-00005CDA0000}"/>
    <cellStyle name="Percent 99 2 4" xfId="55910" xr:uid="{00000000-0005-0000-0000-00005DDA0000}"/>
    <cellStyle name="Percent 99 2 5" xfId="55911" xr:uid="{00000000-0005-0000-0000-00005EDA0000}"/>
    <cellStyle name="Percent 99 2 6" xfId="55912" xr:uid="{00000000-0005-0000-0000-00005FDA0000}"/>
    <cellStyle name="Percent 99 2 7" xfId="55913" xr:uid="{00000000-0005-0000-0000-000060DA0000}"/>
    <cellStyle name="Percent 99 2 8" xfId="55914" xr:uid="{00000000-0005-0000-0000-000061DA0000}"/>
    <cellStyle name="Percent 99 3" xfId="55915" xr:uid="{00000000-0005-0000-0000-000062DA0000}"/>
    <cellStyle name="Percent 99 3 2" xfId="55916" xr:uid="{00000000-0005-0000-0000-000063DA0000}"/>
    <cellStyle name="Percent 99 3 2 2" xfId="55917" xr:uid="{00000000-0005-0000-0000-000064DA0000}"/>
    <cellStyle name="Percent 99 3 2 3" xfId="55918" xr:uid="{00000000-0005-0000-0000-000065DA0000}"/>
    <cellStyle name="Percent 99 3 2 4" xfId="55919" xr:uid="{00000000-0005-0000-0000-000066DA0000}"/>
    <cellStyle name="Percent 99 3 2 5" xfId="55920" xr:uid="{00000000-0005-0000-0000-000067DA0000}"/>
    <cellStyle name="Percent 99 3 2 6" xfId="55921" xr:uid="{00000000-0005-0000-0000-000068DA0000}"/>
    <cellStyle name="Percent 99 3 3" xfId="55922" xr:uid="{00000000-0005-0000-0000-000069DA0000}"/>
    <cellStyle name="Percent 99 3 4" xfId="55923" xr:uid="{00000000-0005-0000-0000-00006ADA0000}"/>
    <cellStyle name="Percent 99 3 5" xfId="55924" xr:uid="{00000000-0005-0000-0000-00006BDA0000}"/>
    <cellStyle name="Percent 99 3 6" xfId="55925" xr:uid="{00000000-0005-0000-0000-00006CDA0000}"/>
    <cellStyle name="Percent 99 3 7" xfId="55926" xr:uid="{00000000-0005-0000-0000-00006DDA0000}"/>
    <cellStyle name="Percent 99 4" xfId="55927" xr:uid="{00000000-0005-0000-0000-00006EDA0000}"/>
    <cellStyle name="Percent 99 4 2" xfId="55928" xr:uid="{00000000-0005-0000-0000-00006FDA0000}"/>
    <cellStyle name="Percent 99 4 3" xfId="55929" xr:uid="{00000000-0005-0000-0000-000070DA0000}"/>
    <cellStyle name="Percent 99 4 4" xfId="55930" xr:uid="{00000000-0005-0000-0000-000071DA0000}"/>
    <cellStyle name="Percent 99 4 5" xfId="55931" xr:uid="{00000000-0005-0000-0000-000072DA0000}"/>
    <cellStyle name="Percent 99 4 6" xfId="55932" xr:uid="{00000000-0005-0000-0000-000073DA0000}"/>
    <cellStyle name="Percent 99 5" xfId="55933" xr:uid="{00000000-0005-0000-0000-000074DA0000}"/>
    <cellStyle name="Percent 99 6" xfId="55934" xr:uid="{00000000-0005-0000-0000-000075DA0000}"/>
    <cellStyle name="Percent 99 7" xfId="55935" xr:uid="{00000000-0005-0000-0000-000076DA0000}"/>
    <cellStyle name="Percent 99 8" xfId="55936" xr:uid="{00000000-0005-0000-0000-000077DA0000}"/>
    <cellStyle name="Percent 99 9" xfId="55937" xr:uid="{00000000-0005-0000-0000-000078DA0000}"/>
    <cellStyle name="Percentage" xfId="55938" xr:uid="{00000000-0005-0000-0000-000079DA0000}"/>
    <cellStyle name="Percentage." xfId="55939" xr:uid="{00000000-0005-0000-0000-00007ADA0000}"/>
    <cellStyle name="Percentage. 2" xfId="55940" xr:uid="{00000000-0005-0000-0000-00007BDA0000}"/>
    <cellStyle name="Period Title" xfId="55941" xr:uid="{00000000-0005-0000-0000-00007CDA0000}"/>
    <cellStyle name="Period Title 2" xfId="55942" xr:uid="{00000000-0005-0000-0000-00007DDA0000}"/>
    <cellStyle name="Period Title 3" xfId="55943" xr:uid="{00000000-0005-0000-0000-00007EDA0000}"/>
    <cellStyle name="Period Title 4" xfId="55944" xr:uid="{00000000-0005-0000-0000-00007FDA0000}"/>
    <cellStyle name="Period Title." xfId="55945" xr:uid="{00000000-0005-0000-0000-000080DA0000}"/>
    <cellStyle name="Period Title. 2" xfId="55946" xr:uid="{00000000-0005-0000-0000-000081DA0000}"/>
    <cellStyle name="Presentation Currency" xfId="55947" xr:uid="{00000000-0005-0000-0000-000082DA0000}"/>
    <cellStyle name="Presentation Currency 2" xfId="55948" xr:uid="{00000000-0005-0000-0000-000083DA0000}"/>
    <cellStyle name="Presentation Currency." xfId="55949" xr:uid="{00000000-0005-0000-0000-000084DA0000}"/>
    <cellStyle name="Presentation Currency. 2" xfId="55950" xr:uid="{00000000-0005-0000-0000-000085DA0000}"/>
    <cellStyle name="Presentation Currency_Current_Yr" xfId="55951" xr:uid="{00000000-0005-0000-0000-000086DA0000}"/>
    <cellStyle name="Presentation Date" xfId="55952" xr:uid="{00000000-0005-0000-0000-000087DA0000}"/>
    <cellStyle name="Presentation Date 2" xfId="55953" xr:uid="{00000000-0005-0000-0000-000088DA0000}"/>
    <cellStyle name="Presentation Date." xfId="55954" xr:uid="{00000000-0005-0000-0000-000089DA0000}"/>
    <cellStyle name="Presentation Date. 2" xfId="55955" xr:uid="{00000000-0005-0000-0000-00008ADA0000}"/>
    <cellStyle name="Presentation Date_Current_Yr" xfId="55956" xr:uid="{00000000-0005-0000-0000-00008BDA0000}"/>
    <cellStyle name="Presentation Heading 1" xfId="55957" xr:uid="{00000000-0005-0000-0000-00008CDA0000}"/>
    <cellStyle name="Presentation Heading 1 2" xfId="55958" xr:uid="{00000000-0005-0000-0000-00008DDA0000}"/>
    <cellStyle name="Presentation Heading 1." xfId="55959" xr:uid="{00000000-0005-0000-0000-00008EDA0000}"/>
    <cellStyle name="Presentation Heading 1. 2" xfId="55960" xr:uid="{00000000-0005-0000-0000-00008FDA0000}"/>
    <cellStyle name="Presentation Heading 1_Current_Yr" xfId="55961" xr:uid="{00000000-0005-0000-0000-000090DA0000}"/>
    <cellStyle name="Presentation Heading 2" xfId="55962" xr:uid="{00000000-0005-0000-0000-000091DA0000}"/>
    <cellStyle name="Presentation Heading 2 2" xfId="55963" xr:uid="{00000000-0005-0000-0000-000092DA0000}"/>
    <cellStyle name="Presentation Heading 2." xfId="55964" xr:uid="{00000000-0005-0000-0000-000093DA0000}"/>
    <cellStyle name="Presentation Heading 2. 2" xfId="55965" xr:uid="{00000000-0005-0000-0000-000094DA0000}"/>
    <cellStyle name="Presentation Heading 2_Current_Yr" xfId="55966" xr:uid="{00000000-0005-0000-0000-000095DA0000}"/>
    <cellStyle name="Presentation Heading 3" xfId="55967" xr:uid="{00000000-0005-0000-0000-000096DA0000}"/>
    <cellStyle name="Presentation Heading 3 2" xfId="55968" xr:uid="{00000000-0005-0000-0000-000097DA0000}"/>
    <cellStyle name="Presentation Heading 3." xfId="55969" xr:uid="{00000000-0005-0000-0000-000098DA0000}"/>
    <cellStyle name="Presentation Heading 3. 2" xfId="55970" xr:uid="{00000000-0005-0000-0000-000099DA0000}"/>
    <cellStyle name="Presentation Heading 3_Current_Yr" xfId="55971" xr:uid="{00000000-0005-0000-0000-00009ADA0000}"/>
    <cellStyle name="Presentation Heading 4" xfId="55972" xr:uid="{00000000-0005-0000-0000-00009BDA0000}"/>
    <cellStyle name="Presentation Heading 4 2" xfId="55973" xr:uid="{00000000-0005-0000-0000-00009CDA0000}"/>
    <cellStyle name="Presentation Heading 4." xfId="55974" xr:uid="{00000000-0005-0000-0000-00009DDA0000}"/>
    <cellStyle name="Presentation Heading 4. 2" xfId="55975" xr:uid="{00000000-0005-0000-0000-00009EDA0000}"/>
    <cellStyle name="Presentation Heading 4_Current_Yr" xfId="55976" xr:uid="{00000000-0005-0000-0000-00009FDA0000}"/>
    <cellStyle name="Presentation Hyperlink Arrow" xfId="55977" xr:uid="{00000000-0005-0000-0000-0000A0DA0000}"/>
    <cellStyle name="Presentation Hyperlink Arrow 2" xfId="55978" xr:uid="{00000000-0005-0000-0000-0000A1DA0000}"/>
    <cellStyle name="Presentation Hyperlink Arrow." xfId="55979" xr:uid="{00000000-0005-0000-0000-0000A2DA0000}"/>
    <cellStyle name="Presentation Hyperlink Arrow_Current_Yr" xfId="55980" xr:uid="{00000000-0005-0000-0000-0000A3DA0000}"/>
    <cellStyle name="Presentation Hyperlink Check" xfId="55981" xr:uid="{00000000-0005-0000-0000-0000A4DA0000}"/>
    <cellStyle name="Presentation Hyperlink Check 2" xfId="55982" xr:uid="{00000000-0005-0000-0000-0000A5DA0000}"/>
    <cellStyle name="Presentation Hyperlink Check." xfId="55983" xr:uid="{00000000-0005-0000-0000-0000A6DA0000}"/>
    <cellStyle name="Presentation Hyperlink Check_Current_Yr" xfId="55984" xr:uid="{00000000-0005-0000-0000-0000A7DA0000}"/>
    <cellStyle name="Presentation Hyperlink Text" xfId="55985" xr:uid="{00000000-0005-0000-0000-0000A8DA0000}"/>
    <cellStyle name="Presentation Hyperlink Text 2" xfId="55986" xr:uid="{00000000-0005-0000-0000-0000A9DA0000}"/>
    <cellStyle name="Presentation Hyperlink Text." xfId="55987" xr:uid="{00000000-0005-0000-0000-0000AADA0000}"/>
    <cellStyle name="Presentation Hyperlink Text. 2" xfId="55988" xr:uid="{00000000-0005-0000-0000-0000ABDA0000}"/>
    <cellStyle name="Presentation Hyperlink Text_Current_Yr" xfId="55989" xr:uid="{00000000-0005-0000-0000-0000ACDA0000}"/>
    <cellStyle name="Presentation Model Name" xfId="55990" xr:uid="{00000000-0005-0000-0000-0000ADDA0000}"/>
    <cellStyle name="Presentation Model Name 2" xfId="55991" xr:uid="{00000000-0005-0000-0000-0000AEDA0000}"/>
    <cellStyle name="Presentation Model Name." xfId="55992" xr:uid="{00000000-0005-0000-0000-0000AFDA0000}"/>
    <cellStyle name="Presentation Model Name. 2" xfId="55993" xr:uid="{00000000-0005-0000-0000-0000B0DA0000}"/>
    <cellStyle name="Presentation Model Name_Current_Yr" xfId="55994" xr:uid="{00000000-0005-0000-0000-0000B1DA0000}"/>
    <cellStyle name="Presentation Multiple" xfId="55995" xr:uid="{00000000-0005-0000-0000-0000B2DA0000}"/>
    <cellStyle name="Presentation Multiple 2" xfId="55996" xr:uid="{00000000-0005-0000-0000-0000B3DA0000}"/>
    <cellStyle name="Presentation Multiple." xfId="55997" xr:uid="{00000000-0005-0000-0000-0000B4DA0000}"/>
    <cellStyle name="Presentation Multiple. 2" xfId="55998" xr:uid="{00000000-0005-0000-0000-0000B5DA0000}"/>
    <cellStyle name="Presentation Multiple_Current_Yr" xfId="55999" xr:uid="{00000000-0005-0000-0000-0000B6DA0000}"/>
    <cellStyle name="Presentation Normal" xfId="56000" xr:uid="{00000000-0005-0000-0000-0000B7DA0000}"/>
    <cellStyle name="Presentation Normal 2" xfId="56001" xr:uid="{00000000-0005-0000-0000-0000B8DA0000}"/>
    <cellStyle name="Presentation Normal." xfId="56002" xr:uid="{00000000-0005-0000-0000-0000B9DA0000}"/>
    <cellStyle name="Presentation Normal. 2" xfId="56003" xr:uid="{00000000-0005-0000-0000-0000BADA0000}"/>
    <cellStyle name="Presentation Normal_Current_Yr" xfId="56004" xr:uid="{00000000-0005-0000-0000-0000BBDA0000}"/>
    <cellStyle name="Presentation Number" xfId="56005" xr:uid="{00000000-0005-0000-0000-0000BCDA0000}"/>
    <cellStyle name="Presentation Number 2" xfId="56006" xr:uid="{00000000-0005-0000-0000-0000BDDA0000}"/>
    <cellStyle name="Presentation Number." xfId="56007" xr:uid="{00000000-0005-0000-0000-0000BEDA0000}"/>
    <cellStyle name="Presentation Number. 2" xfId="56008" xr:uid="{00000000-0005-0000-0000-0000BFDA0000}"/>
    <cellStyle name="Presentation Number_Current_Yr" xfId="56009" xr:uid="{00000000-0005-0000-0000-0000C0DA0000}"/>
    <cellStyle name="Presentation Percentage" xfId="56010" xr:uid="{00000000-0005-0000-0000-0000C1DA0000}"/>
    <cellStyle name="Presentation Percentage 2" xfId="56011" xr:uid="{00000000-0005-0000-0000-0000C2DA0000}"/>
    <cellStyle name="Presentation Percentage." xfId="56012" xr:uid="{00000000-0005-0000-0000-0000C3DA0000}"/>
    <cellStyle name="Presentation Percentage. 2" xfId="56013" xr:uid="{00000000-0005-0000-0000-0000C4DA0000}"/>
    <cellStyle name="Presentation Percentage_Current_Yr" xfId="56014" xr:uid="{00000000-0005-0000-0000-0000C5DA0000}"/>
    <cellStyle name="Presentation Period Title" xfId="56015" xr:uid="{00000000-0005-0000-0000-0000C6DA0000}"/>
    <cellStyle name="Presentation Period Title 2" xfId="56016" xr:uid="{00000000-0005-0000-0000-0000C7DA0000}"/>
    <cellStyle name="Presentation Period Title." xfId="56017" xr:uid="{00000000-0005-0000-0000-0000C8DA0000}"/>
    <cellStyle name="Presentation Period Title. 2" xfId="56018" xr:uid="{00000000-0005-0000-0000-0000C9DA0000}"/>
    <cellStyle name="Presentation Period Title_Current_Yr" xfId="56019" xr:uid="{00000000-0005-0000-0000-0000CADA0000}"/>
    <cellStyle name="Presentation Section Number" xfId="56020" xr:uid="{00000000-0005-0000-0000-0000CBDA0000}"/>
    <cellStyle name="Presentation Section Number 2" xfId="56021" xr:uid="{00000000-0005-0000-0000-0000CCDA0000}"/>
    <cellStyle name="Presentation Section Number." xfId="56022" xr:uid="{00000000-0005-0000-0000-0000CDDA0000}"/>
    <cellStyle name="Presentation Section Number. 2" xfId="56023" xr:uid="{00000000-0005-0000-0000-0000CEDA0000}"/>
    <cellStyle name="Presentation Section Number_Current_Yr" xfId="56024" xr:uid="{00000000-0005-0000-0000-0000CFDA0000}"/>
    <cellStyle name="Presentation Sheet Title" xfId="56025" xr:uid="{00000000-0005-0000-0000-0000D0DA0000}"/>
    <cellStyle name="Presentation Sheet Title 2" xfId="56026" xr:uid="{00000000-0005-0000-0000-0000D1DA0000}"/>
    <cellStyle name="Presentation Sheet Title." xfId="56027" xr:uid="{00000000-0005-0000-0000-0000D2DA0000}"/>
    <cellStyle name="Presentation Sheet Title. 2" xfId="56028" xr:uid="{00000000-0005-0000-0000-0000D3DA0000}"/>
    <cellStyle name="Presentation Sheet Title_Current_Yr" xfId="56029" xr:uid="{00000000-0005-0000-0000-0000D4DA0000}"/>
    <cellStyle name="Presentation Sub Total." xfId="56030" xr:uid="{00000000-0005-0000-0000-0000D5DA0000}"/>
    <cellStyle name="Presentation Sub Total. 2" xfId="56031" xr:uid="{00000000-0005-0000-0000-0000D6DA0000}"/>
    <cellStyle name="Presentation TOC 1." xfId="56032" xr:uid="{00000000-0005-0000-0000-0000D7DA0000}"/>
    <cellStyle name="Presentation TOC 2." xfId="56033" xr:uid="{00000000-0005-0000-0000-0000D8DA0000}"/>
    <cellStyle name="Presentation TOC 2. 2" xfId="56034" xr:uid="{00000000-0005-0000-0000-0000D9DA0000}"/>
    <cellStyle name="Presentation TOC 3." xfId="56035" xr:uid="{00000000-0005-0000-0000-0000DADA0000}"/>
    <cellStyle name="Presentation TOC 3. 2" xfId="56036" xr:uid="{00000000-0005-0000-0000-0000DBDA0000}"/>
    <cellStyle name="Presentation TOC 4." xfId="56037" xr:uid="{00000000-0005-0000-0000-0000DCDA0000}"/>
    <cellStyle name="Presentation TOC 4. 2" xfId="56038" xr:uid="{00000000-0005-0000-0000-0000DDDA0000}"/>
    <cellStyle name="Presentation Year" xfId="56039" xr:uid="{00000000-0005-0000-0000-0000DEDA0000}"/>
    <cellStyle name="Presentation Year 2" xfId="56040" xr:uid="{00000000-0005-0000-0000-0000DFDA0000}"/>
    <cellStyle name="Presentation Year." xfId="56041" xr:uid="{00000000-0005-0000-0000-0000E0DA0000}"/>
    <cellStyle name="Presentation Year. 2" xfId="56042" xr:uid="{00000000-0005-0000-0000-0000E1DA0000}"/>
    <cellStyle name="Presentation Year_Current_Yr" xfId="56043" xr:uid="{00000000-0005-0000-0000-0000E2DA0000}"/>
    <cellStyle name="PSChar" xfId="56044" xr:uid="{00000000-0005-0000-0000-0000E3DA0000}"/>
    <cellStyle name="PSChar 2" xfId="56045" xr:uid="{00000000-0005-0000-0000-0000E4DA0000}"/>
    <cellStyle name="PSChar 2 2" xfId="56046" xr:uid="{00000000-0005-0000-0000-0000E5DA0000}"/>
    <cellStyle name="PSChar 3" xfId="56047" xr:uid="{00000000-0005-0000-0000-0000E6DA0000}"/>
    <cellStyle name="PSChar 3 2" xfId="56048" xr:uid="{00000000-0005-0000-0000-0000E7DA0000}"/>
    <cellStyle name="PSChar 4" xfId="56049" xr:uid="{00000000-0005-0000-0000-0000E8DA0000}"/>
    <cellStyle name="PSChar 4 2" xfId="56050" xr:uid="{00000000-0005-0000-0000-0000E9DA0000}"/>
    <cellStyle name="PSDate" xfId="56051" xr:uid="{00000000-0005-0000-0000-0000EADA0000}"/>
    <cellStyle name="PSDate 2" xfId="56052" xr:uid="{00000000-0005-0000-0000-0000EBDA0000}"/>
    <cellStyle name="PSDate 2 2" xfId="56053" xr:uid="{00000000-0005-0000-0000-0000ECDA0000}"/>
    <cellStyle name="PSDate 3" xfId="56054" xr:uid="{00000000-0005-0000-0000-0000EDDA0000}"/>
    <cellStyle name="PSDate 3 2" xfId="56055" xr:uid="{00000000-0005-0000-0000-0000EEDA0000}"/>
    <cellStyle name="PSDate 4" xfId="56056" xr:uid="{00000000-0005-0000-0000-0000EFDA0000}"/>
    <cellStyle name="PSDate 4 2" xfId="56057" xr:uid="{00000000-0005-0000-0000-0000F0DA0000}"/>
    <cellStyle name="PSDec" xfId="56058" xr:uid="{00000000-0005-0000-0000-0000F1DA0000}"/>
    <cellStyle name="PSDec 2" xfId="56059" xr:uid="{00000000-0005-0000-0000-0000F2DA0000}"/>
    <cellStyle name="PSDec 2 2" xfId="56060" xr:uid="{00000000-0005-0000-0000-0000F3DA0000}"/>
    <cellStyle name="PSDec 3" xfId="56061" xr:uid="{00000000-0005-0000-0000-0000F4DA0000}"/>
    <cellStyle name="PSDec 3 2" xfId="56062" xr:uid="{00000000-0005-0000-0000-0000F5DA0000}"/>
    <cellStyle name="PSDec 4" xfId="56063" xr:uid="{00000000-0005-0000-0000-0000F6DA0000}"/>
    <cellStyle name="PSDec 4 2" xfId="56064" xr:uid="{00000000-0005-0000-0000-0000F7DA0000}"/>
    <cellStyle name="PSDetail" xfId="56065" xr:uid="{00000000-0005-0000-0000-0000F8DA0000}"/>
    <cellStyle name="PSDetail 2" xfId="56066" xr:uid="{00000000-0005-0000-0000-0000F9DA0000}"/>
    <cellStyle name="PSDetail 2 2" xfId="56067" xr:uid="{00000000-0005-0000-0000-0000FADA0000}"/>
    <cellStyle name="PSDetail 2 2 2" xfId="56068" xr:uid="{00000000-0005-0000-0000-0000FBDA0000}"/>
    <cellStyle name="PSDetail 2 3" xfId="56069" xr:uid="{00000000-0005-0000-0000-0000FCDA0000}"/>
    <cellStyle name="PSDetail 3" xfId="56070" xr:uid="{00000000-0005-0000-0000-0000FDDA0000}"/>
    <cellStyle name="PSDetail 3 2" xfId="56071" xr:uid="{00000000-0005-0000-0000-0000FEDA0000}"/>
    <cellStyle name="PSDetail 3 2 2" xfId="56072" xr:uid="{00000000-0005-0000-0000-0000FFDA0000}"/>
    <cellStyle name="PSDetail 3 2 2 2" xfId="56073" xr:uid="{00000000-0005-0000-0000-000000DB0000}"/>
    <cellStyle name="PSDetail 3 2 3" xfId="56074" xr:uid="{00000000-0005-0000-0000-000001DB0000}"/>
    <cellStyle name="PSDetail 3 3" xfId="56075" xr:uid="{00000000-0005-0000-0000-000002DB0000}"/>
    <cellStyle name="PSHeading" xfId="56076" xr:uid="{00000000-0005-0000-0000-000003DB0000}"/>
    <cellStyle name="PSHeading 2" xfId="56077" xr:uid="{00000000-0005-0000-0000-000004DB0000}"/>
    <cellStyle name="PSHeading 2 2" xfId="56078" xr:uid="{00000000-0005-0000-0000-000005DB0000}"/>
    <cellStyle name="PSHeading 3" xfId="56079" xr:uid="{00000000-0005-0000-0000-000006DB0000}"/>
    <cellStyle name="PSHeading 3 2" xfId="56080" xr:uid="{00000000-0005-0000-0000-000007DB0000}"/>
    <cellStyle name="PSHeading 4" xfId="56081" xr:uid="{00000000-0005-0000-0000-000008DB0000}"/>
    <cellStyle name="PSHeading 4 2" xfId="56082" xr:uid="{00000000-0005-0000-0000-000009DB0000}"/>
    <cellStyle name="PSHeading 5" xfId="56083" xr:uid="{00000000-0005-0000-0000-00000ADB0000}"/>
    <cellStyle name="PSInt" xfId="56084" xr:uid="{00000000-0005-0000-0000-00000BDB0000}"/>
    <cellStyle name="PSInt 2" xfId="56085" xr:uid="{00000000-0005-0000-0000-00000CDB0000}"/>
    <cellStyle name="PSInt 2 2" xfId="56086" xr:uid="{00000000-0005-0000-0000-00000DDB0000}"/>
    <cellStyle name="PSInt 3" xfId="56087" xr:uid="{00000000-0005-0000-0000-00000EDB0000}"/>
    <cellStyle name="PSInt 3 2" xfId="56088" xr:uid="{00000000-0005-0000-0000-00000FDB0000}"/>
    <cellStyle name="PSInt 4" xfId="56089" xr:uid="{00000000-0005-0000-0000-000010DB0000}"/>
    <cellStyle name="PSInt 4 2" xfId="56090" xr:uid="{00000000-0005-0000-0000-000011DB0000}"/>
    <cellStyle name="PSSpacer" xfId="56091" xr:uid="{00000000-0005-0000-0000-000012DB0000}"/>
    <cellStyle name="PSSpacer 2" xfId="56092" xr:uid="{00000000-0005-0000-0000-000013DB0000}"/>
    <cellStyle name="PSSpacer 2 2" xfId="56093" xr:uid="{00000000-0005-0000-0000-000014DB0000}"/>
    <cellStyle name="PSSpacer 3" xfId="56094" xr:uid="{00000000-0005-0000-0000-000015DB0000}"/>
    <cellStyle name="PSSpacer 3 2" xfId="56095" xr:uid="{00000000-0005-0000-0000-000016DB0000}"/>
    <cellStyle name="PSSpacer 4" xfId="56096" xr:uid="{00000000-0005-0000-0000-000017DB0000}"/>
    <cellStyle name="PSSpacer 4 2" xfId="56097" xr:uid="{00000000-0005-0000-0000-000018DB0000}"/>
    <cellStyle name="Ratio" xfId="56098" xr:uid="{00000000-0005-0000-0000-000019DB0000}"/>
    <cellStyle name="Ratio 2" xfId="56099" xr:uid="{00000000-0005-0000-0000-00001ADB0000}"/>
    <cellStyle name="Right Currency" xfId="56100" xr:uid="{00000000-0005-0000-0000-00001BDB0000}"/>
    <cellStyle name="Right Currency 2" xfId="56101" xr:uid="{00000000-0005-0000-0000-00001CDB0000}"/>
    <cellStyle name="Right Currency 3" xfId="56102" xr:uid="{00000000-0005-0000-0000-00001DDB0000}"/>
    <cellStyle name="Right Currency 4" xfId="56103" xr:uid="{00000000-0005-0000-0000-00001EDB0000}"/>
    <cellStyle name="Right Date" xfId="56104" xr:uid="{00000000-0005-0000-0000-00001FDB0000}"/>
    <cellStyle name="Right Date 2" xfId="56105" xr:uid="{00000000-0005-0000-0000-000020DB0000}"/>
    <cellStyle name="Right Date 2 2" xfId="56106" xr:uid="{00000000-0005-0000-0000-000021DB0000}"/>
    <cellStyle name="Right Date 3" xfId="56107" xr:uid="{00000000-0005-0000-0000-000022DB0000}"/>
    <cellStyle name="Right Date 3 2" xfId="56108" xr:uid="{00000000-0005-0000-0000-000023DB0000}"/>
    <cellStyle name="Right Date 4" xfId="56109" xr:uid="{00000000-0005-0000-0000-000024DB0000}"/>
    <cellStyle name="Right Multiple" xfId="56110" xr:uid="{00000000-0005-0000-0000-000025DB0000}"/>
    <cellStyle name="Right Multiple 2" xfId="56111" xr:uid="{00000000-0005-0000-0000-000026DB0000}"/>
    <cellStyle name="Right Multiple 3" xfId="56112" xr:uid="{00000000-0005-0000-0000-000027DB0000}"/>
    <cellStyle name="Right Multiple 4" xfId="56113" xr:uid="{00000000-0005-0000-0000-000028DB0000}"/>
    <cellStyle name="Right Number" xfId="56114" xr:uid="{00000000-0005-0000-0000-000029DB0000}"/>
    <cellStyle name="Right Number 2" xfId="56115" xr:uid="{00000000-0005-0000-0000-00002ADB0000}"/>
    <cellStyle name="Right Number 2 2" xfId="56116" xr:uid="{00000000-0005-0000-0000-00002BDB0000}"/>
    <cellStyle name="Right Number 3" xfId="56117" xr:uid="{00000000-0005-0000-0000-00002CDB0000}"/>
    <cellStyle name="Right Number 3 2" xfId="56118" xr:uid="{00000000-0005-0000-0000-00002DDB0000}"/>
    <cellStyle name="Right Number 4" xfId="56119" xr:uid="{00000000-0005-0000-0000-00002EDB0000}"/>
    <cellStyle name="Right Percentage" xfId="56120" xr:uid="{00000000-0005-0000-0000-00002FDB0000}"/>
    <cellStyle name="Right Percentage 2" xfId="56121" xr:uid="{00000000-0005-0000-0000-000030DB0000}"/>
    <cellStyle name="Right Percentage 3" xfId="56122" xr:uid="{00000000-0005-0000-0000-000031DB0000}"/>
    <cellStyle name="Right Percentage 4" xfId="56123" xr:uid="{00000000-0005-0000-0000-000032DB0000}"/>
    <cellStyle name="Right Year" xfId="56124" xr:uid="{00000000-0005-0000-0000-000033DB0000}"/>
    <cellStyle name="Right Year 2" xfId="56125" xr:uid="{00000000-0005-0000-0000-000034DB0000}"/>
    <cellStyle name="Right Year 2 2" xfId="56126" xr:uid="{00000000-0005-0000-0000-000035DB0000}"/>
    <cellStyle name="Right Year 3" xfId="56127" xr:uid="{00000000-0005-0000-0000-000036DB0000}"/>
    <cellStyle name="Right Year 4" xfId="56128" xr:uid="{00000000-0005-0000-0000-000037DB0000}"/>
    <cellStyle name="SAPBorder" xfId="56129" xr:uid="{00000000-0005-0000-0000-000038DB0000}"/>
    <cellStyle name="SAPDataCell" xfId="56130" xr:uid="{00000000-0005-0000-0000-000039DB0000}"/>
    <cellStyle name="SAPDataTotalCell" xfId="56131" xr:uid="{00000000-0005-0000-0000-00003ADB0000}"/>
    <cellStyle name="SAPDimensionCell" xfId="56132" xr:uid="{00000000-0005-0000-0000-00003BDB0000}"/>
    <cellStyle name="SAPEditableDataCell" xfId="56133" xr:uid="{00000000-0005-0000-0000-00003CDB0000}"/>
    <cellStyle name="SAPEditableDataTotalCell" xfId="56134" xr:uid="{00000000-0005-0000-0000-00003DDB0000}"/>
    <cellStyle name="SAPEmphasized" xfId="56135" xr:uid="{00000000-0005-0000-0000-00003EDB0000}"/>
    <cellStyle name="SAPEmphasizedEditableDataCell" xfId="56136" xr:uid="{00000000-0005-0000-0000-00003FDB0000}"/>
    <cellStyle name="SAPEmphasizedEditableDataTotalCell" xfId="56137" xr:uid="{00000000-0005-0000-0000-000040DB0000}"/>
    <cellStyle name="SAPEmphasizedLockedDataCell" xfId="56138" xr:uid="{00000000-0005-0000-0000-000041DB0000}"/>
    <cellStyle name="SAPEmphasizedLockedDataTotalCell" xfId="56139" xr:uid="{00000000-0005-0000-0000-000042DB0000}"/>
    <cellStyle name="SAPEmphasizedReadonlyDataCell" xfId="56140" xr:uid="{00000000-0005-0000-0000-000043DB0000}"/>
    <cellStyle name="SAPEmphasizedReadonlyDataTotalCell" xfId="56141" xr:uid="{00000000-0005-0000-0000-000044DB0000}"/>
    <cellStyle name="SAPEmphasizedTotal" xfId="56142" xr:uid="{00000000-0005-0000-0000-000045DB0000}"/>
    <cellStyle name="SAPError" xfId="56143" xr:uid="{00000000-0005-0000-0000-000046DB0000}"/>
    <cellStyle name="SAPError 2" xfId="56144" xr:uid="{00000000-0005-0000-0000-000047DB0000}"/>
    <cellStyle name="SAPExceptionLevel1" xfId="56145" xr:uid="{00000000-0005-0000-0000-000048DB0000}"/>
    <cellStyle name="SAPExceptionLevel2" xfId="56146" xr:uid="{00000000-0005-0000-0000-000049DB0000}"/>
    <cellStyle name="SAPExceptionLevel3" xfId="56147" xr:uid="{00000000-0005-0000-0000-00004ADB0000}"/>
    <cellStyle name="SAPExceptionLevel4" xfId="56148" xr:uid="{00000000-0005-0000-0000-00004BDB0000}"/>
    <cellStyle name="SAPExceptionLevel5" xfId="56149" xr:uid="{00000000-0005-0000-0000-00004CDB0000}"/>
    <cellStyle name="SAPExceptionLevel6" xfId="56150" xr:uid="{00000000-0005-0000-0000-00004DDB0000}"/>
    <cellStyle name="SAPExceptionLevel7" xfId="56151" xr:uid="{00000000-0005-0000-0000-00004EDB0000}"/>
    <cellStyle name="SAPExceptionLevel8" xfId="56152" xr:uid="{00000000-0005-0000-0000-00004FDB0000}"/>
    <cellStyle name="SAPExceptionLevel9" xfId="56153" xr:uid="{00000000-0005-0000-0000-000050DB0000}"/>
    <cellStyle name="SAPHierarchyCell0" xfId="56154" xr:uid="{00000000-0005-0000-0000-000051DB0000}"/>
    <cellStyle name="SAPHierarchyCell1" xfId="56155" xr:uid="{00000000-0005-0000-0000-000052DB0000}"/>
    <cellStyle name="SAPHierarchyCell2" xfId="56156" xr:uid="{00000000-0005-0000-0000-000053DB0000}"/>
    <cellStyle name="SAPHierarchyCell3" xfId="56157" xr:uid="{00000000-0005-0000-0000-000054DB0000}"/>
    <cellStyle name="SAPHierarchyCell4" xfId="56158" xr:uid="{00000000-0005-0000-0000-000055DB0000}"/>
    <cellStyle name="SAPKey" xfId="56159" xr:uid="{00000000-0005-0000-0000-000056DB0000}"/>
    <cellStyle name="SAPKey 2" xfId="56160" xr:uid="{00000000-0005-0000-0000-000057DB0000}"/>
    <cellStyle name="SAPLocked" xfId="56161" xr:uid="{00000000-0005-0000-0000-000058DB0000}"/>
    <cellStyle name="SAPLocked 2" xfId="56162" xr:uid="{00000000-0005-0000-0000-000059DB0000}"/>
    <cellStyle name="SAPLockedDataCell" xfId="56163" xr:uid="{00000000-0005-0000-0000-00005ADB0000}"/>
    <cellStyle name="SAPLockedDataTotalCell" xfId="56164" xr:uid="{00000000-0005-0000-0000-00005BDB0000}"/>
    <cellStyle name="SAPMemberCell" xfId="56165" xr:uid="{00000000-0005-0000-0000-00005CDB0000}"/>
    <cellStyle name="SAPMemberTotalCell" xfId="56166" xr:uid="{00000000-0005-0000-0000-00005DDB0000}"/>
    <cellStyle name="SAPOutput" xfId="56167" xr:uid="{00000000-0005-0000-0000-00005EDB0000}"/>
    <cellStyle name="SAPOutput 2" xfId="56168" xr:uid="{00000000-0005-0000-0000-00005FDB0000}"/>
    <cellStyle name="SAPReadonlyDataCell" xfId="56169" xr:uid="{00000000-0005-0000-0000-000060DB0000}"/>
    <cellStyle name="SAPReadonlyDataTotalCell" xfId="56170" xr:uid="{00000000-0005-0000-0000-000061DB0000}"/>
    <cellStyle name="SAPSpace" xfId="56171" xr:uid="{00000000-0005-0000-0000-000062DB0000}"/>
    <cellStyle name="SAPSpace 2" xfId="56172" xr:uid="{00000000-0005-0000-0000-000063DB0000}"/>
    <cellStyle name="SAPText" xfId="56173" xr:uid="{00000000-0005-0000-0000-000064DB0000}"/>
    <cellStyle name="SAPText 2" xfId="56174" xr:uid="{00000000-0005-0000-0000-000065DB0000}"/>
    <cellStyle name="SAPUnLocked" xfId="56175" xr:uid="{00000000-0005-0000-0000-000066DB0000}"/>
    <cellStyle name="SAPUnLocked 2" xfId="56176" xr:uid="{00000000-0005-0000-0000-000067DB0000}"/>
    <cellStyle name="Section Number" xfId="56177" xr:uid="{00000000-0005-0000-0000-000068DB0000}"/>
    <cellStyle name="Section Number 2" xfId="56178" xr:uid="{00000000-0005-0000-0000-000069DB0000}"/>
    <cellStyle name="Section Number 3" xfId="56179" xr:uid="{00000000-0005-0000-0000-00006ADB0000}"/>
    <cellStyle name="Section Number 4" xfId="56180" xr:uid="{00000000-0005-0000-0000-00006BDB0000}"/>
    <cellStyle name="Section Number." xfId="56181" xr:uid="{00000000-0005-0000-0000-00006CDB0000}"/>
    <cellStyle name="Section Number. 2" xfId="56182" xr:uid="{00000000-0005-0000-0000-00006DDB0000}"/>
    <cellStyle name="Section Number_Current_Yr" xfId="56183" xr:uid="{00000000-0005-0000-0000-00006EDB0000}"/>
    <cellStyle name="Sheet Title" xfId="56184" xr:uid="{00000000-0005-0000-0000-00006FDB0000}"/>
    <cellStyle name="Sheet Title 2" xfId="56185" xr:uid="{00000000-0005-0000-0000-000070DB0000}"/>
    <cellStyle name="Sheet Title 2 2" xfId="56186" xr:uid="{00000000-0005-0000-0000-000071DB0000}"/>
    <cellStyle name="Sheet Title 3" xfId="56187" xr:uid="{00000000-0005-0000-0000-000072DB0000}"/>
    <cellStyle name="Sheet Title 4" xfId="56188" xr:uid="{00000000-0005-0000-0000-000073DB0000}"/>
    <cellStyle name="Sheet Title 5" xfId="56189" xr:uid="{00000000-0005-0000-0000-000074DB0000}"/>
    <cellStyle name="Sheet Title." xfId="56190" xr:uid="{00000000-0005-0000-0000-000075DB0000}"/>
    <cellStyle name="Sheet Title. 2" xfId="56191" xr:uid="{00000000-0005-0000-0000-000076DB0000}"/>
    <cellStyle name="Sheet Title_Current_Yr" xfId="56192" xr:uid="{00000000-0005-0000-0000-000077DB0000}"/>
    <cellStyle name="Style 1" xfId="56193" xr:uid="{00000000-0005-0000-0000-000078DB0000}"/>
    <cellStyle name="Style 1 2" xfId="56194" xr:uid="{00000000-0005-0000-0000-000079DB0000}"/>
    <cellStyle name="Style2" xfId="56195" xr:uid="{00000000-0005-0000-0000-00007ADB0000}"/>
    <cellStyle name="Style3" xfId="56196" xr:uid="{00000000-0005-0000-0000-00007BDB0000}"/>
    <cellStyle name="Style4" xfId="56197" xr:uid="{00000000-0005-0000-0000-00007CDB0000}"/>
    <cellStyle name="Style4 2" xfId="56198" xr:uid="{00000000-0005-0000-0000-00007DDB0000}"/>
    <cellStyle name="Style5" xfId="56199" xr:uid="{00000000-0005-0000-0000-00007EDB0000}"/>
    <cellStyle name="Style5 2" xfId="56200" xr:uid="{00000000-0005-0000-0000-00007FDB0000}"/>
    <cellStyle name="Sub Total." xfId="56201" xr:uid="{00000000-0005-0000-0000-000080DB0000}"/>
    <cellStyle name="Sub Total. 2" xfId="56202" xr:uid="{00000000-0005-0000-0000-000081DB0000}"/>
    <cellStyle name="Submission Table Label" xfId="107" xr:uid="{00000000-0005-0000-0000-000082DB0000}"/>
    <cellStyle name="Submission Table Number" xfId="106" xr:uid="{00000000-0005-0000-0000-000083DB0000}"/>
    <cellStyle name="Table Head" xfId="56203" xr:uid="{00000000-0005-0000-0000-000084DB0000}"/>
    <cellStyle name="Table Head Aligned" xfId="56204" xr:uid="{00000000-0005-0000-0000-000085DB0000}"/>
    <cellStyle name="Table Head Aligned 2" xfId="56205" xr:uid="{00000000-0005-0000-0000-000086DB0000}"/>
    <cellStyle name="Table Head Aligned 2 2" xfId="56206" xr:uid="{00000000-0005-0000-0000-000087DB0000}"/>
    <cellStyle name="Table Head Aligned 2 2 2" xfId="56207" xr:uid="{00000000-0005-0000-0000-000088DB0000}"/>
    <cellStyle name="Table Head Aligned 3" xfId="56208" xr:uid="{00000000-0005-0000-0000-000089DB0000}"/>
    <cellStyle name="Table Head Aligned 3 2" xfId="56209" xr:uid="{00000000-0005-0000-0000-00008ADB0000}"/>
    <cellStyle name="Table Head Blue" xfId="56210" xr:uid="{00000000-0005-0000-0000-00008BDB0000}"/>
    <cellStyle name="Table Head Green" xfId="56211" xr:uid="{00000000-0005-0000-0000-00008CDB0000}"/>
    <cellStyle name="Table Head Green 2" xfId="56212" xr:uid="{00000000-0005-0000-0000-00008DDB0000}"/>
    <cellStyle name="Table Head Green 2 2" xfId="56213" xr:uid="{00000000-0005-0000-0000-00008EDB0000}"/>
    <cellStyle name="Table Head Green 3" xfId="56214" xr:uid="{00000000-0005-0000-0000-00008FDB0000}"/>
    <cellStyle name="Table Head Green 3 2" xfId="56215" xr:uid="{00000000-0005-0000-0000-000090DB0000}"/>
    <cellStyle name="Table Head Green 3 2 2" xfId="56216" xr:uid="{00000000-0005-0000-0000-000091DB0000}"/>
    <cellStyle name="Table Head_pldt" xfId="56217" xr:uid="{00000000-0005-0000-0000-000092DB0000}"/>
    <cellStyle name="Table Heading" xfId="109" xr:uid="{00000000-0005-0000-0000-000093DB0000}"/>
    <cellStyle name="Table Source" xfId="56218" xr:uid="{00000000-0005-0000-0000-000094DB0000}"/>
    <cellStyle name="Table Title" xfId="56219" xr:uid="{00000000-0005-0000-0000-000095DB0000}"/>
    <cellStyle name="Table Units" xfId="56220" xr:uid="{00000000-0005-0000-0000-000096DB0000}"/>
    <cellStyle name="Table Units 2" xfId="56221" xr:uid="{00000000-0005-0000-0000-000097DB0000}"/>
    <cellStyle name="Table Units 2 2" xfId="56222" xr:uid="{00000000-0005-0000-0000-000098DB0000}"/>
    <cellStyle name="Table Units 2 2 2" xfId="56223" xr:uid="{00000000-0005-0000-0000-000099DB0000}"/>
    <cellStyle name="Table Units 2 3" xfId="56224" xr:uid="{00000000-0005-0000-0000-00009ADB0000}"/>
    <cellStyle name="Table Units 3" xfId="56225" xr:uid="{00000000-0005-0000-0000-00009BDB0000}"/>
    <cellStyle name="Table Units 3 2" xfId="56226" xr:uid="{00000000-0005-0000-0000-00009CDB0000}"/>
    <cellStyle name="Table Units 3 3" xfId="56227" xr:uid="{00000000-0005-0000-0000-00009DDB0000}"/>
    <cellStyle name="Temporary Check" xfId="111" xr:uid="{00000000-0005-0000-0000-00009EDB0000}"/>
    <cellStyle name="Text" xfId="56228" xr:uid="{00000000-0005-0000-0000-00009FDB0000}"/>
    <cellStyle name="Text 2" xfId="56229" xr:uid="{00000000-0005-0000-0000-0000A0DB0000}"/>
    <cellStyle name="Text 3" xfId="56230" xr:uid="{00000000-0005-0000-0000-0000A1DB0000}"/>
    <cellStyle name="Text Head 1" xfId="56231" xr:uid="{00000000-0005-0000-0000-0000A2DB0000}"/>
    <cellStyle name="Text Head 2" xfId="56232" xr:uid="{00000000-0005-0000-0000-0000A3DB0000}"/>
    <cellStyle name="Text Indent 2" xfId="56233" xr:uid="{00000000-0005-0000-0000-0000A4DB0000}"/>
    <cellStyle name="Theirs" xfId="56234" xr:uid="{00000000-0005-0000-0000-0000A5DB0000}"/>
    <cellStyle name="Title" xfId="6" builtinId="15" customBuiltin="1"/>
    <cellStyle name="Title 2" xfId="56235" xr:uid="{00000000-0005-0000-0000-0000A7DB0000}"/>
    <cellStyle name="Title 3" xfId="56236" xr:uid="{00000000-0005-0000-0000-0000A8DB0000}"/>
    <cellStyle name="Title 4" xfId="56237" xr:uid="{00000000-0005-0000-0000-0000A9DB0000}"/>
    <cellStyle name="Title 5" xfId="56238" xr:uid="{00000000-0005-0000-0000-0000AADB0000}"/>
    <cellStyle name="Title 6" xfId="56239" xr:uid="{00000000-0005-0000-0000-0000ABDB0000}"/>
    <cellStyle name="Title 7" xfId="56240" xr:uid="{00000000-0005-0000-0000-0000ACDB0000}"/>
    <cellStyle name="TOC 1" xfId="56241" xr:uid="{00000000-0005-0000-0000-0000ADDB0000}"/>
    <cellStyle name="TOC 1 2" xfId="56242" xr:uid="{00000000-0005-0000-0000-0000AEDB0000}"/>
    <cellStyle name="TOC 2" xfId="56243" xr:uid="{00000000-0005-0000-0000-0000AFDB0000}"/>
    <cellStyle name="TOC 2 2" xfId="56244" xr:uid="{00000000-0005-0000-0000-0000B0DB0000}"/>
    <cellStyle name="TOC 2 3" xfId="56245" xr:uid="{00000000-0005-0000-0000-0000B1DB0000}"/>
    <cellStyle name="TOC 2 4" xfId="56246" xr:uid="{00000000-0005-0000-0000-0000B2DB0000}"/>
    <cellStyle name="TOC 3" xfId="56247" xr:uid="{00000000-0005-0000-0000-0000B3DB0000}"/>
    <cellStyle name="TOC 3 2" xfId="56248" xr:uid="{00000000-0005-0000-0000-0000B4DB0000}"/>
    <cellStyle name="TOC 4" xfId="56249" xr:uid="{00000000-0005-0000-0000-0000B5DB0000}"/>
    <cellStyle name="TOC 4 2" xfId="56250" xr:uid="{00000000-0005-0000-0000-0000B6DB0000}"/>
    <cellStyle name="Total" xfId="42" builtinId="25" hidden="1"/>
    <cellStyle name="Total" xfId="80" builtinId="25" hidden="1" customBuiltin="1"/>
    <cellStyle name="Total 10" xfId="56251" xr:uid="{00000000-0005-0000-0000-0000B9DB0000}"/>
    <cellStyle name="Total 10 10" xfId="56252" xr:uid="{00000000-0005-0000-0000-0000BADB0000}"/>
    <cellStyle name="Total 10 11" xfId="56253" xr:uid="{00000000-0005-0000-0000-0000BBDB0000}"/>
    <cellStyle name="Total 10 12" xfId="56254" xr:uid="{00000000-0005-0000-0000-0000BCDB0000}"/>
    <cellStyle name="Total 10 13" xfId="56255" xr:uid="{00000000-0005-0000-0000-0000BDDB0000}"/>
    <cellStyle name="Total 10 2" xfId="56256" xr:uid="{00000000-0005-0000-0000-0000BEDB0000}"/>
    <cellStyle name="Total 10 2 10" xfId="56257" xr:uid="{00000000-0005-0000-0000-0000BFDB0000}"/>
    <cellStyle name="Total 10 2 11" xfId="56258" xr:uid="{00000000-0005-0000-0000-0000C0DB0000}"/>
    <cellStyle name="Total 10 2 12" xfId="56259" xr:uid="{00000000-0005-0000-0000-0000C1DB0000}"/>
    <cellStyle name="Total 10 2 2" xfId="56260" xr:uid="{00000000-0005-0000-0000-0000C2DB0000}"/>
    <cellStyle name="Total 10 2 2 10" xfId="56261" xr:uid="{00000000-0005-0000-0000-0000C3DB0000}"/>
    <cellStyle name="Total 10 2 2 11" xfId="56262" xr:uid="{00000000-0005-0000-0000-0000C4DB0000}"/>
    <cellStyle name="Total 10 2 2 2" xfId="56263" xr:uid="{00000000-0005-0000-0000-0000C5DB0000}"/>
    <cellStyle name="Total 10 2 2 2 10" xfId="56264" xr:uid="{00000000-0005-0000-0000-0000C6DB0000}"/>
    <cellStyle name="Total 10 2 2 2 11" xfId="56265" xr:uid="{00000000-0005-0000-0000-0000C7DB0000}"/>
    <cellStyle name="Total 10 2 2 2 2" xfId="56266" xr:uid="{00000000-0005-0000-0000-0000C8DB0000}"/>
    <cellStyle name="Total 10 2 2 2 3" xfId="56267" xr:uid="{00000000-0005-0000-0000-0000C9DB0000}"/>
    <cellStyle name="Total 10 2 2 2 4" xfId="56268" xr:uid="{00000000-0005-0000-0000-0000CADB0000}"/>
    <cellStyle name="Total 10 2 2 2 5" xfId="56269" xr:uid="{00000000-0005-0000-0000-0000CBDB0000}"/>
    <cellStyle name="Total 10 2 2 2 6" xfId="56270" xr:uid="{00000000-0005-0000-0000-0000CCDB0000}"/>
    <cellStyle name="Total 10 2 2 2 7" xfId="56271" xr:uid="{00000000-0005-0000-0000-0000CDDB0000}"/>
    <cellStyle name="Total 10 2 2 2 8" xfId="56272" xr:uid="{00000000-0005-0000-0000-0000CEDB0000}"/>
    <cellStyle name="Total 10 2 2 2 9" xfId="56273" xr:uid="{00000000-0005-0000-0000-0000CFDB0000}"/>
    <cellStyle name="Total 10 2 2 3" xfId="56274" xr:uid="{00000000-0005-0000-0000-0000D0DB0000}"/>
    <cellStyle name="Total 10 2 2 4" xfId="56275" xr:uid="{00000000-0005-0000-0000-0000D1DB0000}"/>
    <cellStyle name="Total 10 2 2 5" xfId="56276" xr:uid="{00000000-0005-0000-0000-0000D2DB0000}"/>
    <cellStyle name="Total 10 2 2 6" xfId="56277" xr:uid="{00000000-0005-0000-0000-0000D3DB0000}"/>
    <cellStyle name="Total 10 2 2 7" xfId="56278" xr:uid="{00000000-0005-0000-0000-0000D4DB0000}"/>
    <cellStyle name="Total 10 2 2 8" xfId="56279" xr:uid="{00000000-0005-0000-0000-0000D5DB0000}"/>
    <cellStyle name="Total 10 2 2 9" xfId="56280" xr:uid="{00000000-0005-0000-0000-0000D6DB0000}"/>
    <cellStyle name="Total 10 2 3" xfId="56281" xr:uid="{00000000-0005-0000-0000-0000D7DB0000}"/>
    <cellStyle name="Total 10 2 3 10" xfId="56282" xr:uid="{00000000-0005-0000-0000-0000D8DB0000}"/>
    <cellStyle name="Total 10 2 3 11" xfId="56283" xr:uid="{00000000-0005-0000-0000-0000D9DB0000}"/>
    <cellStyle name="Total 10 2 3 2" xfId="56284" xr:uid="{00000000-0005-0000-0000-0000DADB0000}"/>
    <cellStyle name="Total 10 2 3 3" xfId="56285" xr:uid="{00000000-0005-0000-0000-0000DBDB0000}"/>
    <cellStyle name="Total 10 2 3 4" xfId="56286" xr:uid="{00000000-0005-0000-0000-0000DCDB0000}"/>
    <cellStyle name="Total 10 2 3 5" xfId="56287" xr:uid="{00000000-0005-0000-0000-0000DDDB0000}"/>
    <cellStyle name="Total 10 2 3 6" xfId="56288" xr:uid="{00000000-0005-0000-0000-0000DEDB0000}"/>
    <cellStyle name="Total 10 2 3 7" xfId="56289" xr:uid="{00000000-0005-0000-0000-0000DFDB0000}"/>
    <cellStyle name="Total 10 2 3 8" xfId="56290" xr:uid="{00000000-0005-0000-0000-0000E0DB0000}"/>
    <cellStyle name="Total 10 2 3 9" xfId="56291" xr:uid="{00000000-0005-0000-0000-0000E1DB0000}"/>
    <cellStyle name="Total 10 2 4" xfId="56292" xr:uid="{00000000-0005-0000-0000-0000E2DB0000}"/>
    <cellStyle name="Total 10 2 5" xfId="56293" xr:uid="{00000000-0005-0000-0000-0000E3DB0000}"/>
    <cellStyle name="Total 10 2 6" xfId="56294" xr:uid="{00000000-0005-0000-0000-0000E4DB0000}"/>
    <cellStyle name="Total 10 2 7" xfId="56295" xr:uid="{00000000-0005-0000-0000-0000E5DB0000}"/>
    <cellStyle name="Total 10 2 8" xfId="56296" xr:uid="{00000000-0005-0000-0000-0000E6DB0000}"/>
    <cellStyle name="Total 10 2 9" xfId="56297" xr:uid="{00000000-0005-0000-0000-0000E7DB0000}"/>
    <cellStyle name="Total 10 3" xfId="56298" xr:uid="{00000000-0005-0000-0000-0000E8DB0000}"/>
    <cellStyle name="Total 10 3 10" xfId="56299" xr:uid="{00000000-0005-0000-0000-0000E9DB0000}"/>
    <cellStyle name="Total 10 3 11" xfId="56300" xr:uid="{00000000-0005-0000-0000-0000EADB0000}"/>
    <cellStyle name="Total 10 3 2" xfId="56301" xr:uid="{00000000-0005-0000-0000-0000EBDB0000}"/>
    <cellStyle name="Total 10 3 2 10" xfId="56302" xr:uid="{00000000-0005-0000-0000-0000ECDB0000}"/>
    <cellStyle name="Total 10 3 2 11" xfId="56303" xr:uid="{00000000-0005-0000-0000-0000EDDB0000}"/>
    <cellStyle name="Total 10 3 2 2" xfId="56304" xr:uid="{00000000-0005-0000-0000-0000EEDB0000}"/>
    <cellStyle name="Total 10 3 2 3" xfId="56305" xr:uid="{00000000-0005-0000-0000-0000EFDB0000}"/>
    <cellStyle name="Total 10 3 2 4" xfId="56306" xr:uid="{00000000-0005-0000-0000-0000F0DB0000}"/>
    <cellStyle name="Total 10 3 2 5" xfId="56307" xr:uid="{00000000-0005-0000-0000-0000F1DB0000}"/>
    <cellStyle name="Total 10 3 2 6" xfId="56308" xr:uid="{00000000-0005-0000-0000-0000F2DB0000}"/>
    <cellStyle name="Total 10 3 2 7" xfId="56309" xr:uid="{00000000-0005-0000-0000-0000F3DB0000}"/>
    <cellStyle name="Total 10 3 2 8" xfId="56310" xr:uid="{00000000-0005-0000-0000-0000F4DB0000}"/>
    <cellStyle name="Total 10 3 2 9" xfId="56311" xr:uid="{00000000-0005-0000-0000-0000F5DB0000}"/>
    <cellStyle name="Total 10 3 3" xfId="56312" xr:uid="{00000000-0005-0000-0000-0000F6DB0000}"/>
    <cellStyle name="Total 10 3 4" xfId="56313" xr:uid="{00000000-0005-0000-0000-0000F7DB0000}"/>
    <cellStyle name="Total 10 3 5" xfId="56314" xr:uid="{00000000-0005-0000-0000-0000F8DB0000}"/>
    <cellStyle name="Total 10 3 6" xfId="56315" xr:uid="{00000000-0005-0000-0000-0000F9DB0000}"/>
    <cellStyle name="Total 10 3 7" xfId="56316" xr:uid="{00000000-0005-0000-0000-0000FADB0000}"/>
    <cellStyle name="Total 10 3 8" xfId="56317" xr:uid="{00000000-0005-0000-0000-0000FBDB0000}"/>
    <cellStyle name="Total 10 3 9" xfId="56318" xr:uid="{00000000-0005-0000-0000-0000FCDB0000}"/>
    <cellStyle name="Total 10 4" xfId="56319" xr:uid="{00000000-0005-0000-0000-0000FDDB0000}"/>
    <cellStyle name="Total 10 4 10" xfId="56320" xr:uid="{00000000-0005-0000-0000-0000FEDB0000}"/>
    <cellStyle name="Total 10 4 11" xfId="56321" xr:uid="{00000000-0005-0000-0000-0000FFDB0000}"/>
    <cellStyle name="Total 10 4 2" xfId="56322" xr:uid="{00000000-0005-0000-0000-000000DC0000}"/>
    <cellStyle name="Total 10 4 3" xfId="56323" xr:uid="{00000000-0005-0000-0000-000001DC0000}"/>
    <cellStyle name="Total 10 4 4" xfId="56324" xr:uid="{00000000-0005-0000-0000-000002DC0000}"/>
    <cellStyle name="Total 10 4 5" xfId="56325" xr:uid="{00000000-0005-0000-0000-000003DC0000}"/>
    <cellStyle name="Total 10 4 6" xfId="56326" xr:uid="{00000000-0005-0000-0000-000004DC0000}"/>
    <cellStyle name="Total 10 4 7" xfId="56327" xr:uid="{00000000-0005-0000-0000-000005DC0000}"/>
    <cellStyle name="Total 10 4 8" xfId="56328" xr:uid="{00000000-0005-0000-0000-000006DC0000}"/>
    <cellStyle name="Total 10 4 9" xfId="56329" xr:uid="{00000000-0005-0000-0000-000007DC0000}"/>
    <cellStyle name="Total 10 5" xfId="56330" xr:uid="{00000000-0005-0000-0000-000008DC0000}"/>
    <cellStyle name="Total 10 6" xfId="56331" xr:uid="{00000000-0005-0000-0000-000009DC0000}"/>
    <cellStyle name="Total 10 7" xfId="56332" xr:uid="{00000000-0005-0000-0000-00000ADC0000}"/>
    <cellStyle name="Total 10 8" xfId="56333" xr:uid="{00000000-0005-0000-0000-00000BDC0000}"/>
    <cellStyle name="Total 10 9" xfId="56334" xr:uid="{00000000-0005-0000-0000-00000CDC0000}"/>
    <cellStyle name="Total 11" xfId="56335" xr:uid="{00000000-0005-0000-0000-00000DDC0000}"/>
    <cellStyle name="Total 11 10" xfId="56336" xr:uid="{00000000-0005-0000-0000-00000EDC0000}"/>
    <cellStyle name="Total 11 11" xfId="56337" xr:uid="{00000000-0005-0000-0000-00000FDC0000}"/>
    <cellStyle name="Total 11 12" xfId="56338" xr:uid="{00000000-0005-0000-0000-000010DC0000}"/>
    <cellStyle name="Total 11 13" xfId="56339" xr:uid="{00000000-0005-0000-0000-000011DC0000}"/>
    <cellStyle name="Total 11 2" xfId="56340" xr:uid="{00000000-0005-0000-0000-000012DC0000}"/>
    <cellStyle name="Total 11 2 10" xfId="56341" xr:uid="{00000000-0005-0000-0000-000013DC0000}"/>
    <cellStyle name="Total 11 2 11" xfId="56342" xr:uid="{00000000-0005-0000-0000-000014DC0000}"/>
    <cellStyle name="Total 11 2 12" xfId="56343" xr:uid="{00000000-0005-0000-0000-000015DC0000}"/>
    <cellStyle name="Total 11 2 2" xfId="56344" xr:uid="{00000000-0005-0000-0000-000016DC0000}"/>
    <cellStyle name="Total 11 2 2 10" xfId="56345" xr:uid="{00000000-0005-0000-0000-000017DC0000}"/>
    <cellStyle name="Total 11 2 2 11" xfId="56346" xr:uid="{00000000-0005-0000-0000-000018DC0000}"/>
    <cellStyle name="Total 11 2 2 2" xfId="56347" xr:uid="{00000000-0005-0000-0000-000019DC0000}"/>
    <cellStyle name="Total 11 2 2 2 10" xfId="56348" xr:uid="{00000000-0005-0000-0000-00001ADC0000}"/>
    <cellStyle name="Total 11 2 2 2 11" xfId="56349" xr:uid="{00000000-0005-0000-0000-00001BDC0000}"/>
    <cellStyle name="Total 11 2 2 2 2" xfId="56350" xr:uid="{00000000-0005-0000-0000-00001CDC0000}"/>
    <cellStyle name="Total 11 2 2 2 3" xfId="56351" xr:uid="{00000000-0005-0000-0000-00001DDC0000}"/>
    <cellStyle name="Total 11 2 2 2 4" xfId="56352" xr:uid="{00000000-0005-0000-0000-00001EDC0000}"/>
    <cellStyle name="Total 11 2 2 2 5" xfId="56353" xr:uid="{00000000-0005-0000-0000-00001FDC0000}"/>
    <cellStyle name="Total 11 2 2 2 6" xfId="56354" xr:uid="{00000000-0005-0000-0000-000020DC0000}"/>
    <cellStyle name="Total 11 2 2 2 7" xfId="56355" xr:uid="{00000000-0005-0000-0000-000021DC0000}"/>
    <cellStyle name="Total 11 2 2 2 8" xfId="56356" xr:uid="{00000000-0005-0000-0000-000022DC0000}"/>
    <cellStyle name="Total 11 2 2 2 9" xfId="56357" xr:uid="{00000000-0005-0000-0000-000023DC0000}"/>
    <cellStyle name="Total 11 2 2 3" xfId="56358" xr:uid="{00000000-0005-0000-0000-000024DC0000}"/>
    <cellStyle name="Total 11 2 2 4" xfId="56359" xr:uid="{00000000-0005-0000-0000-000025DC0000}"/>
    <cellStyle name="Total 11 2 2 5" xfId="56360" xr:uid="{00000000-0005-0000-0000-000026DC0000}"/>
    <cellStyle name="Total 11 2 2 6" xfId="56361" xr:uid="{00000000-0005-0000-0000-000027DC0000}"/>
    <cellStyle name="Total 11 2 2 7" xfId="56362" xr:uid="{00000000-0005-0000-0000-000028DC0000}"/>
    <cellStyle name="Total 11 2 2 8" xfId="56363" xr:uid="{00000000-0005-0000-0000-000029DC0000}"/>
    <cellStyle name="Total 11 2 2 9" xfId="56364" xr:uid="{00000000-0005-0000-0000-00002ADC0000}"/>
    <cellStyle name="Total 11 2 3" xfId="56365" xr:uid="{00000000-0005-0000-0000-00002BDC0000}"/>
    <cellStyle name="Total 11 2 3 10" xfId="56366" xr:uid="{00000000-0005-0000-0000-00002CDC0000}"/>
    <cellStyle name="Total 11 2 3 11" xfId="56367" xr:uid="{00000000-0005-0000-0000-00002DDC0000}"/>
    <cellStyle name="Total 11 2 3 2" xfId="56368" xr:uid="{00000000-0005-0000-0000-00002EDC0000}"/>
    <cellStyle name="Total 11 2 3 3" xfId="56369" xr:uid="{00000000-0005-0000-0000-00002FDC0000}"/>
    <cellStyle name="Total 11 2 3 4" xfId="56370" xr:uid="{00000000-0005-0000-0000-000030DC0000}"/>
    <cellStyle name="Total 11 2 3 5" xfId="56371" xr:uid="{00000000-0005-0000-0000-000031DC0000}"/>
    <cellStyle name="Total 11 2 3 6" xfId="56372" xr:uid="{00000000-0005-0000-0000-000032DC0000}"/>
    <cellStyle name="Total 11 2 3 7" xfId="56373" xr:uid="{00000000-0005-0000-0000-000033DC0000}"/>
    <cellStyle name="Total 11 2 3 8" xfId="56374" xr:uid="{00000000-0005-0000-0000-000034DC0000}"/>
    <cellStyle name="Total 11 2 3 9" xfId="56375" xr:uid="{00000000-0005-0000-0000-000035DC0000}"/>
    <cellStyle name="Total 11 2 4" xfId="56376" xr:uid="{00000000-0005-0000-0000-000036DC0000}"/>
    <cellStyle name="Total 11 2 5" xfId="56377" xr:uid="{00000000-0005-0000-0000-000037DC0000}"/>
    <cellStyle name="Total 11 2 6" xfId="56378" xr:uid="{00000000-0005-0000-0000-000038DC0000}"/>
    <cellStyle name="Total 11 2 7" xfId="56379" xr:uid="{00000000-0005-0000-0000-000039DC0000}"/>
    <cellStyle name="Total 11 2 8" xfId="56380" xr:uid="{00000000-0005-0000-0000-00003ADC0000}"/>
    <cellStyle name="Total 11 2 9" xfId="56381" xr:uid="{00000000-0005-0000-0000-00003BDC0000}"/>
    <cellStyle name="Total 11 3" xfId="56382" xr:uid="{00000000-0005-0000-0000-00003CDC0000}"/>
    <cellStyle name="Total 11 3 10" xfId="56383" xr:uid="{00000000-0005-0000-0000-00003DDC0000}"/>
    <cellStyle name="Total 11 3 11" xfId="56384" xr:uid="{00000000-0005-0000-0000-00003EDC0000}"/>
    <cellStyle name="Total 11 3 2" xfId="56385" xr:uid="{00000000-0005-0000-0000-00003FDC0000}"/>
    <cellStyle name="Total 11 3 2 10" xfId="56386" xr:uid="{00000000-0005-0000-0000-000040DC0000}"/>
    <cellStyle name="Total 11 3 2 11" xfId="56387" xr:uid="{00000000-0005-0000-0000-000041DC0000}"/>
    <cellStyle name="Total 11 3 2 2" xfId="56388" xr:uid="{00000000-0005-0000-0000-000042DC0000}"/>
    <cellStyle name="Total 11 3 2 3" xfId="56389" xr:uid="{00000000-0005-0000-0000-000043DC0000}"/>
    <cellStyle name="Total 11 3 2 4" xfId="56390" xr:uid="{00000000-0005-0000-0000-000044DC0000}"/>
    <cellStyle name="Total 11 3 2 5" xfId="56391" xr:uid="{00000000-0005-0000-0000-000045DC0000}"/>
    <cellStyle name="Total 11 3 2 6" xfId="56392" xr:uid="{00000000-0005-0000-0000-000046DC0000}"/>
    <cellStyle name="Total 11 3 2 7" xfId="56393" xr:uid="{00000000-0005-0000-0000-000047DC0000}"/>
    <cellStyle name="Total 11 3 2 8" xfId="56394" xr:uid="{00000000-0005-0000-0000-000048DC0000}"/>
    <cellStyle name="Total 11 3 2 9" xfId="56395" xr:uid="{00000000-0005-0000-0000-000049DC0000}"/>
    <cellStyle name="Total 11 3 3" xfId="56396" xr:uid="{00000000-0005-0000-0000-00004ADC0000}"/>
    <cellStyle name="Total 11 3 4" xfId="56397" xr:uid="{00000000-0005-0000-0000-00004BDC0000}"/>
    <cellStyle name="Total 11 3 5" xfId="56398" xr:uid="{00000000-0005-0000-0000-00004CDC0000}"/>
    <cellStyle name="Total 11 3 6" xfId="56399" xr:uid="{00000000-0005-0000-0000-00004DDC0000}"/>
    <cellStyle name="Total 11 3 7" xfId="56400" xr:uid="{00000000-0005-0000-0000-00004EDC0000}"/>
    <cellStyle name="Total 11 3 8" xfId="56401" xr:uid="{00000000-0005-0000-0000-00004FDC0000}"/>
    <cellStyle name="Total 11 3 9" xfId="56402" xr:uid="{00000000-0005-0000-0000-000050DC0000}"/>
    <cellStyle name="Total 11 4" xfId="56403" xr:uid="{00000000-0005-0000-0000-000051DC0000}"/>
    <cellStyle name="Total 11 4 10" xfId="56404" xr:uid="{00000000-0005-0000-0000-000052DC0000}"/>
    <cellStyle name="Total 11 4 11" xfId="56405" xr:uid="{00000000-0005-0000-0000-000053DC0000}"/>
    <cellStyle name="Total 11 4 2" xfId="56406" xr:uid="{00000000-0005-0000-0000-000054DC0000}"/>
    <cellStyle name="Total 11 4 3" xfId="56407" xr:uid="{00000000-0005-0000-0000-000055DC0000}"/>
    <cellStyle name="Total 11 4 4" xfId="56408" xr:uid="{00000000-0005-0000-0000-000056DC0000}"/>
    <cellStyle name="Total 11 4 5" xfId="56409" xr:uid="{00000000-0005-0000-0000-000057DC0000}"/>
    <cellStyle name="Total 11 4 6" xfId="56410" xr:uid="{00000000-0005-0000-0000-000058DC0000}"/>
    <cellStyle name="Total 11 4 7" xfId="56411" xr:uid="{00000000-0005-0000-0000-000059DC0000}"/>
    <cellStyle name="Total 11 4 8" xfId="56412" xr:uid="{00000000-0005-0000-0000-00005ADC0000}"/>
    <cellStyle name="Total 11 4 9" xfId="56413" xr:uid="{00000000-0005-0000-0000-00005BDC0000}"/>
    <cellStyle name="Total 11 5" xfId="56414" xr:uid="{00000000-0005-0000-0000-00005CDC0000}"/>
    <cellStyle name="Total 11 6" xfId="56415" xr:uid="{00000000-0005-0000-0000-00005DDC0000}"/>
    <cellStyle name="Total 11 7" xfId="56416" xr:uid="{00000000-0005-0000-0000-00005EDC0000}"/>
    <cellStyle name="Total 11 8" xfId="56417" xr:uid="{00000000-0005-0000-0000-00005FDC0000}"/>
    <cellStyle name="Total 11 9" xfId="56418" xr:uid="{00000000-0005-0000-0000-000060DC0000}"/>
    <cellStyle name="Total 12" xfId="56419" xr:uid="{00000000-0005-0000-0000-000061DC0000}"/>
    <cellStyle name="Total 12 10" xfId="56420" xr:uid="{00000000-0005-0000-0000-000062DC0000}"/>
    <cellStyle name="Total 12 11" xfId="56421" xr:uid="{00000000-0005-0000-0000-000063DC0000}"/>
    <cellStyle name="Total 12 12" xfId="56422" xr:uid="{00000000-0005-0000-0000-000064DC0000}"/>
    <cellStyle name="Total 12 2" xfId="56423" xr:uid="{00000000-0005-0000-0000-000065DC0000}"/>
    <cellStyle name="Total 12 2 10" xfId="56424" xr:uid="{00000000-0005-0000-0000-000066DC0000}"/>
    <cellStyle name="Total 12 2 11" xfId="56425" xr:uid="{00000000-0005-0000-0000-000067DC0000}"/>
    <cellStyle name="Total 12 2 2" xfId="56426" xr:uid="{00000000-0005-0000-0000-000068DC0000}"/>
    <cellStyle name="Total 12 2 2 10" xfId="56427" xr:uid="{00000000-0005-0000-0000-000069DC0000}"/>
    <cellStyle name="Total 12 2 2 11" xfId="56428" xr:uid="{00000000-0005-0000-0000-00006ADC0000}"/>
    <cellStyle name="Total 12 2 2 2" xfId="56429" xr:uid="{00000000-0005-0000-0000-00006BDC0000}"/>
    <cellStyle name="Total 12 2 2 3" xfId="56430" xr:uid="{00000000-0005-0000-0000-00006CDC0000}"/>
    <cellStyle name="Total 12 2 2 4" xfId="56431" xr:uid="{00000000-0005-0000-0000-00006DDC0000}"/>
    <cellStyle name="Total 12 2 2 5" xfId="56432" xr:uid="{00000000-0005-0000-0000-00006EDC0000}"/>
    <cellStyle name="Total 12 2 2 6" xfId="56433" xr:uid="{00000000-0005-0000-0000-00006FDC0000}"/>
    <cellStyle name="Total 12 2 2 7" xfId="56434" xr:uid="{00000000-0005-0000-0000-000070DC0000}"/>
    <cellStyle name="Total 12 2 2 8" xfId="56435" xr:uid="{00000000-0005-0000-0000-000071DC0000}"/>
    <cellStyle name="Total 12 2 2 9" xfId="56436" xr:uid="{00000000-0005-0000-0000-000072DC0000}"/>
    <cellStyle name="Total 12 2 3" xfId="56437" xr:uid="{00000000-0005-0000-0000-000073DC0000}"/>
    <cellStyle name="Total 12 2 4" xfId="56438" xr:uid="{00000000-0005-0000-0000-000074DC0000}"/>
    <cellStyle name="Total 12 2 5" xfId="56439" xr:uid="{00000000-0005-0000-0000-000075DC0000}"/>
    <cellStyle name="Total 12 2 6" xfId="56440" xr:uid="{00000000-0005-0000-0000-000076DC0000}"/>
    <cellStyle name="Total 12 2 7" xfId="56441" xr:uid="{00000000-0005-0000-0000-000077DC0000}"/>
    <cellStyle name="Total 12 2 8" xfId="56442" xr:uid="{00000000-0005-0000-0000-000078DC0000}"/>
    <cellStyle name="Total 12 2 9" xfId="56443" xr:uid="{00000000-0005-0000-0000-000079DC0000}"/>
    <cellStyle name="Total 12 3" xfId="56444" xr:uid="{00000000-0005-0000-0000-00007ADC0000}"/>
    <cellStyle name="Total 12 3 10" xfId="56445" xr:uid="{00000000-0005-0000-0000-00007BDC0000}"/>
    <cellStyle name="Total 12 3 11" xfId="56446" xr:uid="{00000000-0005-0000-0000-00007CDC0000}"/>
    <cellStyle name="Total 12 3 2" xfId="56447" xr:uid="{00000000-0005-0000-0000-00007DDC0000}"/>
    <cellStyle name="Total 12 3 3" xfId="56448" xr:uid="{00000000-0005-0000-0000-00007EDC0000}"/>
    <cellStyle name="Total 12 3 4" xfId="56449" xr:uid="{00000000-0005-0000-0000-00007FDC0000}"/>
    <cellStyle name="Total 12 3 5" xfId="56450" xr:uid="{00000000-0005-0000-0000-000080DC0000}"/>
    <cellStyle name="Total 12 3 6" xfId="56451" xr:uid="{00000000-0005-0000-0000-000081DC0000}"/>
    <cellStyle name="Total 12 3 7" xfId="56452" xr:uid="{00000000-0005-0000-0000-000082DC0000}"/>
    <cellStyle name="Total 12 3 8" xfId="56453" xr:uid="{00000000-0005-0000-0000-000083DC0000}"/>
    <cellStyle name="Total 12 3 9" xfId="56454" xr:uid="{00000000-0005-0000-0000-000084DC0000}"/>
    <cellStyle name="Total 12 4" xfId="56455" xr:uid="{00000000-0005-0000-0000-000085DC0000}"/>
    <cellStyle name="Total 12 5" xfId="56456" xr:uid="{00000000-0005-0000-0000-000086DC0000}"/>
    <cellStyle name="Total 12 6" xfId="56457" xr:uid="{00000000-0005-0000-0000-000087DC0000}"/>
    <cellStyle name="Total 12 7" xfId="56458" xr:uid="{00000000-0005-0000-0000-000088DC0000}"/>
    <cellStyle name="Total 12 8" xfId="56459" xr:uid="{00000000-0005-0000-0000-000089DC0000}"/>
    <cellStyle name="Total 12 9" xfId="56460" xr:uid="{00000000-0005-0000-0000-00008ADC0000}"/>
    <cellStyle name="Total 13" xfId="56461" xr:uid="{00000000-0005-0000-0000-00008BDC0000}"/>
    <cellStyle name="Total 13 10" xfId="56462" xr:uid="{00000000-0005-0000-0000-00008CDC0000}"/>
    <cellStyle name="Total 13 11" xfId="56463" xr:uid="{00000000-0005-0000-0000-00008DDC0000}"/>
    <cellStyle name="Total 13 12" xfId="56464" xr:uid="{00000000-0005-0000-0000-00008EDC0000}"/>
    <cellStyle name="Total 13 2" xfId="56465" xr:uid="{00000000-0005-0000-0000-00008FDC0000}"/>
    <cellStyle name="Total 13 2 10" xfId="56466" xr:uid="{00000000-0005-0000-0000-000090DC0000}"/>
    <cellStyle name="Total 13 2 11" xfId="56467" xr:uid="{00000000-0005-0000-0000-000091DC0000}"/>
    <cellStyle name="Total 13 2 2" xfId="56468" xr:uid="{00000000-0005-0000-0000-000092DC0000}"/>
    <cellStyle name="Total 13 2 2 10" xfId="56469" xr:uid="{00000000-0005-0000-0000-000093DC0000}"/>
    <cellStyle name="Total 13 2 2 11" xfId="56470" xr:uid="{00000000-0005-0000-0000-000094DC0000}"/>
    <cellStyle name="Total 13 2 2 2" xfId="56471" xr:uid="{00000000-0005-0000-0000-000095DC0000}"/>
    <cellStyle name="Total 13 2 2 3" xfId="56472" xr:uid="{00000000-0005-0000-0000-000096DC0000}"/>
    <cellStyle name="Total 13 2 2 4" xfId="56473" xr:uid="{00000000-0005-0000-0000-000097DC0000}"/>
    <cellStyle name="Total 13 2 2 5" xfId="56474" xr:uid="{00000000-0005-0000-0000-000098DC0000}"/>
    <cellStyle name="Total 13 2 2 6" xfId="56475" xr:uid="{00000000-0005-0000-0000-000099DC0000}"/>
    <cellStyle name="Total 13 2 2 7" xfId="56476" xr:uid="{00000000-0005-0000-0000-00009ADC0000}"/>
    <cellStyle name="Total 13 2 2 8" xfId="56477" xr:uid="{00000000-0005-0000-0000-00009BDC0000}"/>
    <cellStyle name="Total 13 2 2 9" xfId="56478" xr:uid="{00000000-0005-0000-0000-00009CDC0000}"/>
    <cellStyle name="Total 13 2 3" xfId="56479" xr:uid="{00000000-0005-0000-0000-00009DDC0000}"/>
    <cellStyle name="Total 13 2 4" xfId="56480" xr:uid="{00000000-0005-0000-0000-00009EDC0000}"/>
    <cellStyle name="Total 13 2 5" xfId="56481" xr:uid="{00000000-0005-0000-0000-00009FDC0000}"/>
    <cellStyle name="Total 13 2 6" xfId="56482" xr:uid="{00000000-0005-0000-0000-0000A0DC0000}"/>
    <cellStyle name="Total 13 2 7" xfId="56483" xr:uid="{00000000-0005-0000-0000-0000A1DC0000}"/>
    <cellStyle name="Total 13 2 8" xfId="56484" xr:uid="{00000000-0005-0000-0000-0000A2DC0000}"/>
    <cellStyle name="Total 13 2 9" xfId="56485" xr:uid="{00000000-0005-0000-0000-0000A3DC0000}"/>
    <cellStyle name="Total 13 3" xfId="56486" xr:uid="{00000000-0005-0000-0000-0000A4DC0000}"/>
    <cellStyle name="Total 13 3 10" xfId="56487" xr:uid="{00000000-0005-0000-0000-0000A5DC0000}"/>
    <cellStyle name="Total 13 3 11" xfId="56488" xr:uid="{00000000-0005-0000-0000-0000A6DC0000}"/>
    <cellStyle name="Total 13 3 2" xfId="56489" xr:uid="{00000000-0005-0000-0000-0000A7DC0000}"/>
    <cellStyle name="Total 13 3 3" xfId="56490" xr:uid="{00000000-0005-0000-0000-0000A8DC0000}"/>
    <cellStyle name="Total 13 3 4" xfId="56491" xr:uid="{00000000-0005-0000-0000-0000A9DC0000}"/>
    <cellStyle name="Total 13 3 5" xfId="56492" xr:uid="{00000000-0005-0000-0000-0000AADC0000}"/>
    <cellStyle name="Total 13 3 6" xfId="56493" xr:uid="{00000000-0005-0000-0000-0000ABDC0000}"/>
    <cellStyle name="Total 13 3 7" xfId="56494" xr:uid="{00000000-0005-0000-0000-0000ACDC0000}"/>
    <cellStyle name="Total 13 3 8" xfId="56495" xr:uid="{00000000-0005-0000-0000-0000ADDC0000}"/>
    <cellStyle name="Total 13 3 9" xfId="56496" xr:uid="{00000000-0005-0000-0000-0000AEDC0000}"/>
    <cellStyle name="Total 13 4" xfId="56497" xr:uid="{00000000-0005-0000-0000-0000AFDC0000}"/>
    <cellStyle name="Total 13 5" xfId="56498" xr:uid="{00000000-0005-0000-0000-0000B0DC0000}"/>
    <cellStyle name="Total 13 6" xfId="56499" xr:uid="{00000000-0005-0000-0000-0000B1DC0000}"/>
    <cellStyle name="Total 13 7" xfId="56500" xr:uid="{00000000-0005-0000-0000-0000B2DC0000}"/>
    <cellStyle name="Total 13 8" xfId="56501" xr:uid="{00000000-0005-0000-0000-0000B3DC0000}"/>
    <cellStyle name="Total 13 9" xfId="56502" xr:uid="{00000000-0005-0000-0000-0000B4DC0000}"/>
    <cellStyle name="Total 14" xfId="56503" xr:uid="{00000000-0005-0000-0000-0000B5DC0000}"/>
    <cellStyle name="Total 14 10" xfId="56504" xr:uid="{00000000-0005-0000-0000-0000B6DC0000}"/>
    <cellStyle name="Total 14 11" xfId="56505" xr:uid="{00000000-0005-0000-0000-0000B7DC0000}"/>
    <cellStyle name="Total 14 2" xfId="56506" xr:uid="{00000000-0005-0000-0000-0000B8DC0000}"/>
    <cellStyle name="Total 14 3" xfId="56507" xr:uid="{00000000-0005-0000-0000-0000B9DC0000}"/>
    <cellStyle name="Total 14 4" xfId="56508" xr:uid="{00000000-0005-0000-0000-0000BADC0000}"/>
    <cellStyle name="Total 14 5" xfId="56509" xr:uid="{00000000-0005-0000-0000-0000BBDC0000}"/>
    <cellStyle name="Total 14 6" xfId="56510" xr:uid="{00000000-0005-0000-0000-0000BCDC0000}"/>
    <cellStyle name="Total 14 7" xfId="56511" xr:uid="{00000000-0005-0000-0000-0000BDDC0000}"/>
    <cellStyle name="Total 14 8" xfId="56512" xr:uid="{00000000-0005-0000-0000-0000BEDC0000}"/>
    <cellStyle name="Total 14 9" xfId="56513" xr:uid="{00000000-0005-0000-0000-0000BFDC0000}"/>
    <cellStyle name="Total 15" xfId="56514" xr:uid="{00000000-0005-0000-0000-0000C0DC0000}"/>
    <cellStyle name="Total 16" xfId="56515" xr:uid="{00000000-0005-0000-0000-0000C1DC0000}"/>
    <cellStyle name="Total 2" xfId="56516" xr:uid="{00000000-0005-0000-0000-0000C2DC0000}"/>
    <cellStyle name="Total 2 10" xfId="56517" xr:uid="{00000000-0005-0000-0000-0000C3DC0000}"/>
    <cellStyle name="Total 2 10 10" xfId="56518" xr:uid="{00000000-0005-0000-0000-0000C4DC0000}"/>
    <cellStyle name="Total 2 10 11" xfId="56519" xr:uid="{00000000-0005-0000-0000-0000C5DC0000}"/>
    <cellStyle name="Total 2 10 2" xfId="56520" xr:uid="{00000000-0005-0000-0000-0000C6DC0000}"/>
    <cellStyle name="Total 2 10 3" xfId="56521" xr:uid="{00000000-0005-0000-0000-0000C7DC0000}"/>
    <cellStyle name="Total 2 10 4" xfId="56522" xr:uid="{00000000-0005-0000-0000-0000C8DC0000}"/>
    <cellStyle name="Total 2 10 5" xfId="56523" xr:uid="{00000000-0005-0000-0000-0000C9DC0000}"/>
    <cellStyle name="Total 2 10 6" xfId="56524" xr:uid="{00000000-0005-0000-0000-0000CADC0000}"/>
    <cellStyle name="Total 2 10 7" xfId="56525" xr:uid="{00000000-0005-0000-0000-0000CBDC0000}"/>
    <cellStyle name="Total 2 10 8" xfId="56526" xr:uid="{00000000-0005-0000-0000-0000CCDC0000}"/>
    <cellStyle name="Total 2 10 9" xfId="56527" xr:uid="{00000000-0005-0000-0000-0000CDDC0000}"/>
    <cellStyle name="Total 2 11" xfId="56528" xr:uid="{00000000-0005-0000-0000-0000CEDC0000}"/>
    <cellStyle name="Total 2 12" xfId="56529" xr:uid="{00000000-0005-0000-0000-0000CFDC0000}"/>
    <cellStyle name="Total 2 2" xfId="56530" xr:uid="{00000000-0005-0000-0000-0000D0DC0000}"/>
    <cellStyle name="Total 2 2 10" xfId="56531" xr:uid="{00000000-0005-0000-0000-0000D1DC0000}"/>
    <cellStyle name="Total 2 2 11" xfId="56532" xr:uid="{00000000-0005-0000-0000-0000D2DC0000}"/>
    <cellStyle name="Total 2 2 12" xfId="56533" xr:uid="{00000000-0005-0000-0000-0000D3DC0000}"/>
    <cellStyle name="Total 2 2 13" xfId="56534" xr:uid="{00000000-0005-0000-0000-0000D4DC0000}"/>
    <cellStyle name="Total 2 2 2" xfId="56535" xr:uid="{00000000-0005-0000-0000-0000D5DC0000}"/>
    <cellStyle name="Total 2 2 2 10" xfId="56536" xr:uid="{00000000-0005-0000-0000-0000D6DC0000}"/>
    <cellStyle name="Total 2 2 2 11" xfId="56537" xr:uid="{00000000-0005-0000-0000-0000D7DC0000}"/>
    <cellStyle name="Total 2 2 2 12" xfId="56538" xr:uid="{00000000-0005-0000-0000-0000D8DC0000}"/>
    <cellStyle name="Total 2 2 2 2" xfId="56539" xr:uid="{00000000-0005-0000-0000-0000D9DC0000}"/>
    <cellStyle name="Total 2 2 2 2 10" xfId="56540" xr:uid="{00000000-0005-0000-0000-0000DADC0000}"/>
    <cellStyle name="Total 2 2 2 2 11" xfId="56541" xr:uid="{00000000-0005-0000-0000-0000DBDC0000}"/>
    <cellStyle name="Total 2 2 2 2 2" xfId="56542" xr:uid="{00000000-0005-0000-0000-0000DCDC0000}"/>
    <cellStyle name="Total 2 2 2 2 2 10" xfId="56543" xr:uid="{00000000-0005-0000-0000-0000DDDC0000}"/>
    <cellStyle name="Total 2 2 2 2 2 11" xfId="56544" xr:uid="{00000000-0005-0000-0000-0000DEDC0000}"/>
    <cellStyle name="Total 2 2 2 2 2 2" xfId="56545" xr:uid="{00000000-0005-0000-0000-0000DFDC0000}"/>
    <cellStyle name="Total 2 2 2 2 2 3" xfId="56546" xr:uid="{00000000-0005-0000-0000-0000E0DC0000}"/>
    <cellStyle name="Total 2 2 2 2 2 4" xfId="56547" xr:uid="{00000000-0005-0000-0000-0000E1DC0000}"/>
    <cellStyle name="Total 2 2 2 2 2 5" xfId="56548" xr:uid="{00000000-0005-0000-0000-0000E2DC0000}"/>
    <cellStyle name="Total 2 2 2 2 2 6" xfId="56549" xr:uid="{00000000-0005-0000-0000-0000E3DC0000}"/>
    <cellStyle name="Total 2 2 2 2 2 7" xfId="56550" xr:uid="{00000000-0005-0000-0000-0000E4DC0000}"/>
    <cellStyle name="Total 2 2 2 2 2 8" xfId="56551" xr:uid="{00000000-0005-0000-0000-0000E5DC0000}"/>
    <cellStyle name="Total 2 2 2 2 2 9" xfId="56552" xr:uid="{00000000-0005-0000-0000-0000E6DC0000}"/>
    <cellStyle name="Total 2 2 2 2 3" xfId="56553" xr:uid="{00000000-0005-0000-0000-0000E7DC0000}"/>
    <cellStyle name="Total 2 2 2 2 4" xfId="56554" xr:uid="{00000000-0005-0000-0000-0000E8DC0000}"/>
    <cellStyle name="Total 2 2 2 2 5" xfId="56555" xr:uid="{00000000-0005-0000-0000-0000E9DC0000}"/>
    <cellStyle name="Total 2 2 2 2 6" xfId="56556" xr:uid="{00000000-0005-0000-0000-0000EADC0000}"/>
    <cellStyle name="Total 2 2 2 2 7" xfId="56557" xr:uid="{00000000-0005-0000-0000-0000EBDC0000}"/>
    <cellStyle name="Total 2 2 2 2 8" xfId="56558" xr:uid="{00000000-0005-0000-0000-0000ECDC0000}"/>
    <cellStyle name="Total 2 2 2 2 9" xfId="56559" xr:uid="{00000000-0005-0000-0000-0000EDDC0000}"/>
    <cellStyle name="Total 2 2 2 3" xfId="56560" xr:uid="{00000000-0005-0000-0000-0000EEDC0000}"/>
    <cellStyle name="Total 2 2 2 3 10" xfId="56561" xr:uid="{00000000-0005-0000-0000-0000EFDC0000}"/>
    <cellStyle name="Total 2 2 2 3 11" xfId="56562" xr:uid="{00000000-0005-0000-0000-0000F0DC0000}"/>
    <cellStyle name="Total 2 2 2 3 2" xfId="56563" xr:uid="{00000000-0005-0000-0000-0000F1DC0000}"/>
    <cellStyle name="Total 2 2 2 3 3" xfId="56564" xr:uid="{00000000-0005-0000-0000-0000F2DC0000}"/>
    <cellStyle name="Total 2 2 2 3 4" xfId="56565" xr:uid="{00000000-0005-0000-0000-0000F3DC0000}"/>
    <cellStyle name="Total 2 2 2 3 5" xfId="56566" xr:uid="{00000000-0005-0000-0000-0000F4DC0000}"/>
    <cellStyle name="Total 2 2 2 3 6" xfId="56567" xr:uid="{00000000-0005-0000-0000-0000F5DC0000}"/>
    <cellStyle name="Total 2 2 2 3 7" xfId="56568" xr:uid="{00000000-0005-0000-0000-0000F6DC0000}"/>
    <cellStyle name="Total 2 2 2 3 8" xfId="56569" xr:uid="{00000000-0005-0000-0000-0000F7DC0000}"/>
    <cellStyle name="Total 2 2 2 3 9" xfId="56570" xr:uid="{00000000-0005-0000-0000-0000F8DC0000}"/>
    <cellStyle name="Total 2 2 2 4" xfId="56571" xr:uid="{00000000-0005-0000-0000-0000F9DC0000}"/>
    <cellStyle name="Total 2 2 2 5" xfId="56572" xr:uid="{00000000-0005-0000-0000-0000FADC0000}"/>
    <cellStyle name="Total 2 2 2 6" xfId="56573" xr:uid="{00000000-0005-0000-0000-0000FBDC0000}"/>
    <cellStyle name="Total 2 2 2 7" xfId="56574" xr:uid="{00000000-0005-0000-0000-0000FCDC0000}"/>
    <cellStyle name="Total 2 2 2 8" xfId="56575" xr:uid="{00000000-0005-0000-0000-0000FDDC0000}"/>
    <cellStyle name="Total 2 2 2 9" xfId="56576" xr:uid="{00000000-0005-0000-0000-0000FEDC0000}"/>
    <cellStyle name="Total 2 2 3" xfId="56577" xr:uid="{00000000-0005-0000-0000-0000FFDC0000}"/>
    <cellStyle name="Total 2 2 3 10" xfId="56578" xr:uid="{00000000-0005-0000-0000-000000DD0000}"/>
    <cellStyle name="Total 2 2 3 11" xfId="56579" xr:uid="{00000000-0005-0000-0000-000001DD0000}"/>
    <cellStyle name="Total 2 2 3 2" xfId="56580" xr:uid="{00000000-0005-0000-0000-000002DD0000}"/>
    <cellStyle name="Total 2 2 3 2 10" xfId="56581" xr:uid="{00000000-0005-0000-0000-000003DD0000}"/>
    <cellStyle name="Total 2 2 3 2 11" xfId="56582" xr:uid="{00000000-0005-0000-0000-000004DD0000}"/>
    <cellStyle name="Total 2 2 3 2 2" xfId="56583" xr:uid="{00000000-0005-0000-0000-000005DD0000}"/>
    <cellStyle name="Total 2 2 3 2 3" xfId="56584" xr:uid="{00000000-0005-0000-0000-000006DD0000}"/>
    <cellStyle name="Total 2 2 3 2 4" xfId="56585" xr:uid="{00000000-0005-0000-0000-000007DD0000}"/>
    <cellStyle name="Total 2 2 3 2 5" xfId="56586" xr:uid="{00000000-0005-0000-0000-000008DD0000}"/>
    <cellStyle name="Total 2 2 3 2 6" xfId="56587" xr:uid="{00000000-0005-0000-0000-000009DD0000}"/>
    <cellStyle name="Total 2 2 3 2 7" xfId="56588" xr:uid="{00000000-0005-0000-0000-00000ADD0000}"/>
    <cellStyle name="Total 2 2 3 2 8" xfId="56589" xr:uid="{00000000-0005-0000-0000-00000BDD0000}"/>
    <cellStyle name="Total 2 2 3 2 9" xfId="56590" xr:uid="{00000000-0005-0000-0000-00000CDD0000}"/>
    <cellStyle name="Total 2 2 3 3" xfId="56591" xr:uid="{00000000-0005-0000-0000-00000DDD0000}"/>
    <cellStyle name="Total 2 2 3 4" xfId="56592" xr:uid="{00000000-0005-0000-0000-00000EDD0000}"/>
    <cellStyle name="Total 2 2 3 5" xfId="56593" xr:uid="{00000000-0005-0000-0000-00000FDD0000}"/>
    <cellStyle name="Total 2 2 3 6" xfId="56594" xr:uid="{00000000-0005-0000-0000-000010DD0000}"/>
    <cellStyle name="Total 2 2 3 7" xfId="56595" xr:uid="{00000000-0005-0000-0000-000011DD0000}"/>
    <cellStyle name="Total 2 2 3 8" xfId="56596" xr:uid="{00000000-0005-0000-0000-000012DD0000}"/>
    <cellStyle name="Total 2 2 3 9" xfId="56597" xr:uid="{00000000-0005-0000-0000-000013DD0000}"/>
    <cellStyle name="Total 2 2 4" xfId="56598" xr:uid="{00000000-0005-0000-0000-000014DD0000}"/>
    <cellStyle name="Total 2 2 4 10" xfId="56599" xr:uid="{00000000-0005-0000-0000-000015DD0000}"/>
    <cellStyle name="Total 2 2 4 11" xfId="56600" xr:uid="{00000000-0005-0000-0000-000016DD0000}"/>
    <cellStyle name="Total 2 2 4 2" xfId="56601" xr:uid="{00000000-0005-0000-0000-000017DD0000}"/>
    <cellStyle name="Total 2 2 4 3" xfId="56602" xr:uid="{00000000-0005-0000-0000-000018DD0000}"/>
    <cellStyle name="Total 2 2 4 4" xfId="56603" xr:uid="{00000000-0005-0000-0000-000019DD0000}"/>
    <cellStyle name="Total 2 2 4 5" xfId="56604" xr:uid="{00000000-0005-0000-0000-00001ADD0000}"/>
    <cellStyle name="Total 2 2 4 6" xfId="56605" xr:uid="{00000000-0005-0000-0000-00001BDD0000}"/>
    <cellStyle name="Total 2 2 4 7" xfId="56606" xr:uid="{00000000-0005-0000-0000-00001CDD0000}"/>
    <cellStyle name="Total 2 2 4 8" xfId="56607" xr:uid="{00000000-0005-0000-0000-00001DDD0000}"/>
    <cellStyle name="Total 2 2 4 9" xfId="56608" xr:uid="{00000000-0005-0000-0000-00001EDD0000}"/>
    <cellStyle name="Total 2 2 5" xfId="56609" xr:uid="{00000000-0005-0000-0000-00001FDD0000}"/>
    <cellStyle name="Total 2 2 6" xfId="56610" xr:uid="{00000000-0005-0000-0000-000020DD0000}"/>
    <cellStyle name="Total 2 2 7" xfId="56611" xr:uid="{00000000-0005-0000-0000-000021DD0000}"/>
    <cellStyle name="Total 2 2 8" xfId="56612" xr:uid="{00000000-0005-0000-0000-000022DD0000}"/>
    <cellStyle name="Total 2 2 9" xfId="56613" xr:uid="{00000000-0005-0000-0000-000023DD0000}"/>
    <cellStyle name="Total 2 3" xfId="56614" xr:uid="{00000000-0005-0000-0000-000024DD0000}"/>
    <cellStyle name="Total 2 3 10" xfId="56615" xr:uid="{00000000-0005-0000-0000-000025DD0000}"/>
    <cellStyle name="Total 2 3 11" xfId="56616" xr:uid="{00000000-0005-0000-0000-000026DD0000}"/>
    <cellStyle name="Total 2 3 12" xfId="56617" xr:uid="{00000000-0005-0000-0000-000027DD0000}"/>
    <cellStyle name="Total 2 3 13" xfId="56618" xr:uid="{00000000-0005-0000-0000-000028DD0000}"/>
    <cellStyle name="Total 2 3 2" xfId="56619" xr:uid="{00000000-0005-0000-0000-000029DD0000}"/>
    <cellStyle name="Total 2 3 2 10" xfId="56620" xr:uid="{00000000-0005-0000-0000-00002ADD0000}"/>
    <cellStyle name="Total 2 3 2 11" xfId="56621" xr:uid="{00000000-0005-0000-0000-00002BDD0000}"/>
    <cellStyle name="Total 2 3 2 12" xfId="56622" xr:uid="{00000000-0005-0000-0000-00002CDD0000}"/>
    <cellStyle name="Total 2 3 2 2" xfId="56623" xr:uid="{00000000-0005-0000-0000-00002DDD0000}"/>
    <cellStyle name="Total 2 3 2 2 10" xfId="56624" xr:uid="{00000000-0005-0000-0000-00002EDD0000}"/>
    <cellStyle name="Total 2 3 2 2 11" xfId="56625" xr:uid="{00000000-0005-0000-0000-00002FDD0000}"/>
    <cellStyle name="Total 2 3 2 2 2" xfId="56626" xr:uid="{00000000-0005-0000-0000-000030DD0000}"/>
    <cellStyle name="Total 2 3 2 2 2 10" xfId="56627" xr:uid="{00000000-0005-0000-0000-000031DD0000}"/>
    <cellStyle name="Total 2 3 2 2 2 11" xfId="56628" xr:uid="{00000000-0005-0000-0000-000032DD0000}"/>
    <cellStyle name="Total 2 3 2 2 2 2" xfId="56629" xr:uid="{00000000-0005-0000-0000-000033DD0000}"/>
    <cellStyle name="Total 2 3 2 2 2 3" xfId="56630" xr:uid="{00000000-0005-0000-0000-000034DD0000}"/>
    <cellStyle name="Total 2 3 2 2 2 4" xfId="56631" xr:uid="{00000000-0005-0000-0000-000035DD0000}"/>
    <cellStyle name="Total 2 3 2 2 2 5" xfId="56632" xr:uid="{00000000-0005-0000-0000-000036DD0000}"/>
    <cellStyle name="Total 2 3 2 2 2 6" xfId="56633" xr:uid="{00000000-0005-0000-0000-000037DD0000}"/>
    <cellStyle name="Total 2 3 2 2 2 7" xfId="56634" xr:uid="{00000000-0005-0000-0000-000038DD0000}"/>
    <cellStyle name="Total 2 3 2 2 2 8" xfId="56635" xr:uid="{00000000-0005-0000-0000-000039DD0000}"/>
    <cellStyle name="Total 2 3 2 2 2 9" xfId="56636" xr:uid="{00000000-0005-0000-0000-00003ADD0000}"/>
    <cellStyle name="Total 2 3 2 2 3" xfId="56637" xr:uid="{00000000-0005-0000-0000-00003BDD0000}"/>
    <cellStyle name="Total 2 3 2 2 4" xfId="56638" xr:uid="{00000000-0005-0000-0000-00003CDD0000}"/>
    <cellStyle name="Total 2 3 2 2 5" xfId="56639" xr:uid="{00000000-0005-0000-0000-00003DDD0000}"/>
    <cellStyle name="Total 2 3 2 2 6" xfId="56640" xr:uid="{00000000-0005-0000-0000-00003EDD0000}"/>
    <cellStyle name="Total 2 3 2 2 7" xfId="56641" xr:uid="{00000000-0005-0000-0000-00003FDD0000}"/>
    <cellStyle name="Total 2 3 2 2 8" xfId="56642" xr:uid="{00000000-0005-0000-0000-000040DD0000}"/>
    <cellStyle name="Total 2 3 2 2 9" xfId="56643" xr:uid="{00000000-0005-0000-0000-000041DD0000}"/>
    <cellStyle name="Total 2 3 2 3" xfId="56644" xr:uid="{00000000-0005-0000-0000-000042DD0000}"/>
    <cellStyle name="Total 2 3 2 3 10" xfId="56645" xr:uid="{00000000-0005-0000-0000-000043DD0000}"/>
    <cellStyle name="Total 2 3 2 3 11" xfId="56646" xr:uid="{00000000-0005-0000-0000-000044DD0000}"/>
    <cellStyle name="Total 2 3 2 3 2" xfId="56647" xr:uid="{00000000-0005-0000-0000-000045DD0000}"/>
    <cellStyle name="Total 2 3 2 3 3" xfId="56648" xr:uid="{00000000-0005-0000-0000-000046DD0000}"/>
    <cellStyle name="Total 2 3 2 3 4" xfId="56649" xr:uid="{00000000-0005-0000-0000-000047DD0000}"/>
    <cellStyle name="Total 2 3 2 3 5" xfId="56650" xr:uid="{00000000-0005-0000-0000-000048DD0000}"/>
    <cellStyle name="Total 2 3 2 3 6" xfId="56651" xr:uid="{00000000-0005-0000-0000-000049DD0000}"/>
    <cellStyle name="Total 2 3 2 3 7" xfId="56652" xr:uid="{00000000-0005-0000-0000-00004ADD0000}"/>
    <cellStyle name="Total 2 3 2 3 8" xfId="56653" xr:uid="{00000000-0005-0000-0000-00004BDD0000}"/>
    <cellStyle name="Total 2 3 2 3 9" xfId="56654" xr:uid="{00000000-0005-0000-0000-00004CDD0000}"/>
    <cellStyle name="Total 2 3 2 4" xfId="56655" xr:uid="{00000000-0005-0000-0000-00004DDD0000}"/>
    <cellStyle name="Total 2 3 2 5" xfId="56656" xr:uid="{00000000-0005-0000-0000-00004EDD0000}"/>
    <cellStyle name="Total 2 3 2 6" xfId="56657" xr:uid="{00000000-0005-0000-0000-00004FDD0000}"/>
    <cellStyle name="Total 2 3 2 7" xfId="56658" xr:uid="{00000000-0005-0000-0000-000050DD0000}"/>
    <cellStyle name="Total 2 3 2 8" xfId="56659" xr:uid="{00000000-0005-0000-0000-000051DD0000}"/>
    <cellStyle name="Total 2 3 2 9" xfId="56660" xr:uid="{00000000-0005-0000-0000-000052DD0000}"/>
    <cellStyle name="Total 2 3 3" xfId="56661" xr:uid="{00000000-0005-0000-0000-000053DD0000}"/>
    <cellStyle name="Total 2 3 3 10" xfId="56662" xr:uid="{00000000-0005-0000-0000-000054DD0000}"/>
    <cellStyle name="Total 2 3 3 11" xfId="56663" xr:uid="{00000000-0005-0000-0000-000055DD0000}"/>
    <cellStyle name="Total 2 3 3 2" xfId="56664" xr:uid="{00000000-0005-0000-0000-000056DD0000}"/>
    <cellStyle name="Total 2 3 3 2 10" xfId="56665" xr:uid="{00000000-0005-0000-0000-000057DD0000}"/>
    <cellStyle name="Total 2 3 3 2 11" xfId="56666" xr:uid="{00000000-0005-0000-0000-000058DD0000}"/>
    <cellStyle name="Total 2 3 3 2 2" xfId="56667" xr:uid="{00000000-0005-0000-0000-000059DD0000}"/>
    <cellStyle name="Total 2 3 3 2 3" xfId="56668" xr:uid="{00000000-0005-0000-0000-00005ADD0000}"/>
    <cellStyle name="Total 2 3 3 2 4" xfId="56669" xr:uid="{00000000-0005-0000-0000-00005BDD0000}"/>
    <cellStyle name="Total 2 3 3 2 5" xfId="56670" xr:uid="{00000000-0005-0000-0000-00005CDD0000}"/>
    <cellStyle name="Total 2 3 3 2 6" xfId="56671" xr:uid="{00000000-0005-0000-0000-00005DDD0000}"/>
    <cellStyle name="Total 2 3 3 2 7" xfId="56672" xr:uid="{00000000-0005-0000-0000-00005EDD0000}"/>
    <cellStyle name="Total 2 3 3 2 8" xfId="56673" xr:uid="{00000000-0005-0000-0000-00005FDD0000}"/>
    <cellStyle name="Total 2 3 3 2 9" xfId="56674" xr:uid="{00000000-0005-0000-0000-000060DD0000}"/>
    <cellStyle name="Total 2 3 3 3" xfId="56675" xr:uid="{00000000-0005-0000-0000-000061DD0000}"/>
    <cellStyle name="Total 2 3 3 4" xfId="56676" xr:uid="{00000000-0005-0000-0000-000062DD0000}"/>
    <cellStyle name="Total 2 3 3 5" xfId="56677" xr:uid="{00000000-0005-0000-0000-000063DD0000}"/>
    <cellStyle name="Total 2 3 3 6" xfId="56678" xr:uid="{00000000-0005-0000-0000-000064DD0000}"/>
    <cellStyle name="Total 2 3 3 7" xfId="56679" xr:uid="{00000000-0005-0000-0000-000065DD0000}"/>
    <cellStyle name="Total 2 3 3 8" xfId="56680" xr:uid="{00000000-0005-0000-0000-000066DD0000}"/>
    <cellStyle name="Total 2 3 3 9" xfId="56681" xr:uid="{00000000-0005-0000-0000-000067DD0000}"/>
    <cellStyle name="Total 2 3 4" xfId="56682" xr:uid="{00000000-0005-0000-0000-000068DD0000}"/>
    <cellStyle name="Total 2 3 4 10" xfId="56683" xr:uid="{00000000-0005-0000-0000-000069DD0000}"/>
    <cellStyle name="Total 2 3 4 11" xfId="56684" xr:uid="{00000000-0005-0000-0000-00006ADD0000}"/>
    <cellStyle name="Total 2 3 4 2" xfId="56685" xr:uid="{00000000-0005-0000-0000-00006BDD0000}"/>
    <cellStyle name="Total 2 3 4 3" xfId="56686" xr:uid="{00000000-0005-0000-0000-00006CDD0000}"/>
    <cellStyle name="Total 2 3 4 4" xfId="56687" xr:uid="{00000000-0005-0000-0000-00006DDD0000}"/>
    <cellStyle name="Total 2 3 4 5" xfId="56688" xr:uid="{00000000-0005-0000-0000-00006EDD0000}"/>
    <cellStyle name="Total 2 3 4 6" xfId="56689" xr:uid="{00000000-0005-0000-0000-00006FDD0000}"/>
    <cellStyle name="Total 2 3 4 7" xfId="56690" xr:uid="{00000000-0005-0000-0000-000070DD0000}"/>
    <cellStyle name="Total 2 3 4 8" xfId="56691" xr:uid="{00000000-0005-0000-0000-000071DD0000}"/>
    <cellStyle name="Total 2 3 4 9" xfId="56692" xr:uid="{00000000-0005-0000-0000-000072DD0000}"/>
    <cellStyle name="Total 2 3 5" xfId="56693" xr:uid="{00000000-0005-0000-0000-000073DD0000}"/>
    <cellStyle name="Total 2 3 6" xfId="56694" xr:uid="{00000000-0005-0000-0000-000074DD0000}"/>
    <cellStyle name="Total 2 3 7" xfId="56695" xr:uid="{00000000-0005-0000-0000-000075DD0000}"/>
    <cellStyle name="Total 2 3 8" xfId="56696" xr:uid="{00000000-0005-0000-0000-000076DD0000}"/>
    <cellStyle name="Total 2 3 9" xfId="56697" xr:uid="{00000000-0005-0000-0000-000077DD0000}"/>
    <cellStyle name="Total 2 4" xfId="56698" xr:uid="{00000000-0005-0000-0000-000078DD0000}"/>
    <cellStyle name="Total 2 4 10" xfId="56699" xr:uid="{00000000-0005-0000-0000-000079DD0000}"/>
    <cellStyle name="Total 2 4 11" xfId="56700" xr:uid="{00000000-0005-0000-0000-00007ADD0000}"/>
    <cellStyle name="Total 2 4 12" xfId="56701" xr:uid="{00000000-0005-0000-0000-00007BDD0000}"/>
    <cellStyle name="Total 2 4 13" xfId="56702" xr:uid="{00000000-0005-0000-0000-00007CDD0000}"/>
    <cellStyle name="Total 2 4 2" xfId="56703" xr:uid="{00000000-0005-0000-0000-00007DDD0000}"/>
    <cellStyle name="Total 2 4 2 10" xfId="56704" xr:uid="{00000000-0005-0000-0000-00007EDD0000}"/>
    <cellStyle name="Total 2 4 2 11" xfId="56705" xr:uid="{00000000-0005-0000-0000-00007FDD0000}"/>
    <cellStyle name="Total 2 4 2 12" xfId="56706" xr:uid="{00000000-0005-0000-0000-000080DD0000}"/>
    <cellStyle name="Total 2 4 2 2" xfId="56707" xr:uid="{00000000-0005-0000-0000-000081DD0000}"/>
    <cellStyle name="Total 2 4 2 2 10" xfId="56708" xr:uid="{00000000-0005-0000-0000-000082DD0000}"/>
    <cellStyle name="Total 2 4 2 2 11" xfId="56709" xr:uid="{00000000-0005-0000-0000-000083DD0000}"/>
    <cellStyle name="Total 2 4 2 2 2" xfId="56710" xr:uid="{00000000-0005-0000-0000-000084DD0000}"/>
    <cellStyle name="Total 2 4 2 2 2 10" xfId="56711" xr:uid="{00000000-0005-0000-0000-000085DD0000}"/>
    <cellStyle name="Total 2 4 2 2 2 11" xfId="56712" xr:uid="{00000000-0005-0000-0000-000086DD0000}"/>
    <cellStyle name="Total 2 4 2 2 2 2" xfId="56713" xr:uid="{00000000-0005-0000-0000-000087DD0000}"/>
    <cellStyle name="Total 2 4 2 2 2 3" xfId="56714" xr:uid="{00000000-0005-0000-0000-000088DD0000}"/>
    <cellStyle name="Total 2 4 2 2 2 4" xfId="56715" xr:uid="{00000000-0005-0000-0000-000089DD0000}"/>
    <cellStyle name="Total 2 4 2 2 2 5" xfId="56716" xr:uid="{00000000-0005-0000-0000-00008ADD0000}"/>
    <cellStyle name="Total 2 4 2 2 2 6" xfId="56717" xr:uid="{00000000-0005-0000-0000-00008BDD0000}"/>
    <cellStyle name="Total 2 4 2 2 2 7" xfId="56718" xr:uid="{00000000-0005-0000-0000-00008CDD0000}"/>
    <cellStyle name="Total 2 4 2 2 2 8" xfId="56719" xr:uid="{00000000-0005-0000-0000-00008DDD0000}"/>
    <cellStyle name="Total 2 4 2 2 2 9" xfId="56720" xr:uid="{00000000-0005-0000-0000-00008EDD0000}"/>
    <cellStyle name="Total 2 4 2 2 3" xfId="56721" xr:uid="{00000000-0005-0000-0000-00008FDD0000}"/>
    <cellStyle name="Total 2 4 2 2 4" xfId="56722" xr:uid="{00000000-0005-0000-0000-000090DD0000}"/>
    <cellStyle name="Total 2 4 2 2 5" xfId="56723" xr:uid="{00000000-0005-0000-0000-000091DD0000}"/>
    <cellStyle name="Total 2 4 2 2 6" xfId="56724" xr:uid="{00000000-0005-0000-0000-000092DD0000}"/>
    <cellStyle name="Total 2 4 2 2 7" xfId="56725" xr:uid="{00000000-0005-0000-0000-000093DD0000}"/>
    <cellStyle name="Total 2 4 2 2 8" xfId="56726" xr:uid="{00000000-0005-0000-0000-000094DD0000}"/>
    <cellStyle name="Total 2 4 2 2 9" xfId="56727" xr:uid="{00000000-0005-0000-0000-000095DD0000}"/>
    <cellStyle name="Total 2 4 2 3" xfId="56728" xr:uid="{00000000-0005-0000-0000-000096DD0000}"/>
    <cellStyle name="Total 2 4 2 3 10" xfId="56729" xr:uid="{00000000-0005-0000-0000-000097DD0000}"/>
    <cellStyle name="Total 2 4 2 3 11" xfId="56730" xr:uid="{00000000-0005-0000-0000-000098DD0000}"/>
    <cellStyle name="Total 2 4 2 3 2" xfId="56731" xr:uid="{00000000-0005-0000-0000-000099DD0000}"/>
    <cellStyle name="Total 2 4 2 3 3" xfId="56732" xr:uid="{00000000-0005-0000-0000-00009ADD0000}"/>
    <cellStyle name="Total 2 4 2 3 4" xfId="56733" xr:uid="{00000000-0005-0000-0000-00009BDD0000}"/>
    <cellStyle name="Total 2 4 2 3 5" xfId="56734" xr:uid="{00000000-0005-0000-0000-00009CDD0000}"/>
    <cellStyle name="Total 2 4 2 3 6" xfId="56735" xr:uid="{00000000-0005-0000-0000-00009DDD0000}"/>
    <cellStyle name="Total 2 4 2 3 7" xfId="56736" xr:uid="{00000000-0005-0000-0000-00009EDD0000}"/>
    <cellStyle name="Total 2 4 2 3 8" xfId="56737" xr:uid="{00000000-0005-0000-0000-00009FDD0000}"/>
    <cellStyle name="Total 2 4 2 3 9" xfId="56738" xr:uid="{00000000-0005-0000-0000-0000A0DD0000}"/>
    <cellStyle name="Total 2 4 2 4" xfId="56739" xr:uid="{00000000-0005-0000-0000-0000A1DD0000}"/>
    <cellStyle name="Total 2 4 2 5" xfId="56740" xr:uid="{00000000-0005-0000-0000-0000A2DD0000}"/>
    <cellStyle name="Total 2 4 2 6" xfId="56741" xr:uid="{00000000-0005-0000-0000-0000A3DD0000}"/>
    <cellStyle name="Total 2 4 2 7" xfId="56742" xr:uid="{00000000-0005-0000-0000-0000A4DD0000}"/>
    <cellStyle name="Total 2 4 2 8" xfId="56743" xr:uid="{00000000-0005-0000-0000-0000A5DD0000}"/>
    <cellStyle name="Total 2 4 2 9" xfId="56744" xr:uid="{00000000-0005-0000-0000-0000A6DD0000}"/>
    <cellStyle name="Total 2 4 3" xfId="56745" xr:uid="{00000000-0005-0000-0000-0000A7DD0000}"/>
    <cellStyle name="Total 2 4 3 10" xfId="56746" xr:uid="{00000000-0005-0000-0000-0000A8DD0000}"/>
    <cellStyle name="Total 2 4 3 11" xfId="56747" xr:uid="{00000000-0005-0000-0000-0000A9DD0000}"/>
    <cellStyle name="Total 2 4 3 2" xfId="56748" xr:uid="{00000000-0005-0000-0000-0000AADD0000}"/>
    <cellStyle name="Total 2 4 3 2 10" xfId="56749" xr:uid="{00000000-0005-0000-0000-0000ABDD0000}"/>
    <cellStyle name="Total 2 4 3 2 11" xfId="56750" xr:uid="{00000000-0005-0000-0000-0000ACDD0000}"/>
    <cellStyle name="Total 2 4 3 2 2" xfId="56751" xr:uid="{00000000-0005-0000-0000-0000ADDD0000}"/>
    <cellStyle name="Total 2 4 3 2 3" xfId="56752" xr:uid="{00000000-0005-0000-0000-0000AEDD0000}"/>
    <cellStyle name="Total 2 4 3 2 4" xfId="56753" xr:uid="{00000000-0005-0000-0000-0000AFDD0000}"/>
    <cellStyle name="Total 2 4 3 2 5" xfId="56754" xr:uid="{00000000-0005-0000-0000-0000B0DD0000}"/>
    <cellStyle name="Total 2 4 3 2 6" xfId="56755" xr:uid="{00000000-0005-0000-0000-0000B1DD0000}"/>
    <cellStyle name="Total 2 4 3 2 7" xfId="56756" xr:uid="{00000000-0005-0000-0000-0000B2DD0000}"/>
    <cellStyle name="Total 2 4 3 2 8" xfId="56757" xr:uid="{00000000-0005-0000-0000-0000B3DD0000}"/>
    <cellStyle name="Total 2 4 3 2 9" xfId="56758" xr:uid="{00000000-0005-0000-0000-0000B4DD0000}"/>
    <cellStyle name="Total 2 4 3 3" xfId="56759" xr:uid="{00000000-0005-0000-0000-0000B5DD0000}"/>
    <cellStyle name="Total 2 4 3 4" xfId="56760" xr:uid="{00000000-0005-0000-0000-0000B6DD0000}"/>
    <cellStyle name="Total 2 4 3 5" xfId="56761" xr:uid="{00000000-0005-0000-0000-0000B7DD0000}"/>
    <cellStyle name="Total 2 4 3 6" xfId="56762" xr:uid="{00000000-0005-0000-0000-0000B8DD0000}"/>
    <cellStyle name="Total 2 4 3 7" xfId="56763" xr:uid="{00000000-0005-0000-0000-0000B9DD0000}"/>
    <cellStyle name="Total 2 4 3 8" xfId="56764" xr:uid="{00000000-0005-0000-0000-0000BADD0000}"/>
    <cellStyle name="Total 2 4 3 9" xfId="56765" xr:uid="{00000000-0005-0000-0000-0000BBDD0000}"/>
    <cellStyle name="Total 2 4 4" xfId="56766" xr:uid="{00000000-0005-0000-0000-0000BCDD0000}"/>
    <cellStyle name="Total 2 4 4 10" xfId="56767" xr:uid="{00000000-0005-0000-0000-0000BDDD0000}"/>
    <cellStyle name="Total 2 4 4 11" xfId="56768" xr:uid="{00000000-0005-0000-0000-0000BEDD0000}"/>
    <cellStyle name="Total 2 4 4 2" xfId="56769" xr:uid="{00000000-0005-0000-0000-0000BFDD0000}"/>
    <cellStyle name="Total 2 4 4 3" xfId="56770" xr:uid="{00000000-0005-0000-0000-0000C0DD0000}"/>
    <cellStyle name="Total 2 4 4 4" xfId="56771" xr:uid="{00000000-0005-0000-0000-0000C1DD0000}"/>
    <cellStyle name="Total 2 4 4 5" xfId="56772" xr:uid="{00000000-0005-0000-0000-0000C2DD0000}"/>
    <cellStyle name="Total 2 4 4 6" xfId="56773" xr:uid="{00000000-0005-0000-0000-0000C3DD0000}"/>
    <cellStyle name="Total 2 4 4 7" xfId="56774" xr:uid="{00000000-0005-0000-0000-0000C4DD0000}"/>
    <cellStyle name="Total 2 4 4 8" xfId="56775" xr:uid="{00000000-0005-0000-0000-0000C5DD0000}"/>
    <cellStyle name="Total 2 4 4 9" xfId="56776" xr:uid="{00000000-0005-0000-0000-0000C6DD0000}"/>
    <cellStyle name="Total 2 4 5" xfId="56777" xr:uid="{00000000-0005-0000-0000-0000C7DD0000}"/>
    <cellStyle name="Total 2 4 6" xfId="56778" xr:uid="{00000000-0005-0000-0000-0000C8DD0000}"/>
    <cellStyle name="Total 2 4 7" xfId="56779" xr:uid="{00000000-0005-0000-0000-0000C9DD0000}"/>
    <cellStyle name="Total 2 4 8" xfId="56780" xr:uid="{00000000-0005-0000-0000-0000CADD0000}"/>
    <cellStyle name="Total 2 4 9" xfId="56781" xr:uid="{00000000-0005-0000-0000-0000CBDD0000}"/>
    <cellStyle name="Total 2 5" xfId="56782" xr:uid="{00000000-0005-0000-0000-0000CCDD0000}"/>
    <cellStyle name="Total 2 5 10" xfId="56783" xr:uid="{00000000-0005-0000-0000-0000CDDD0000}"/>
    <cellStyle name="Total 2 5 11" xfId="56784" xr:uid="{00000000-0005-0000-0000-0000CEDD0000}"/>
    <cellStyle name="Total 2 5 12" xfId="56785" xr:uid="{00000000-0005-0000-0000-0000CFDD0000}"/>
    <cellStyle name="Total 2 5 13" xfId="56786" xr:uid="{00000000-0005-0000-0000-0000D0DD0000}"/>
    <cellStyle name="Total 2 5 2" xfId="56787" xr:uid="{00000000-0005-0000-0000-0000D1DD0000}"/>
    <cellStyle name="Total 2 5 2 10" xfId="56788" xr:uid="{00000000-0005-0000-0000-0000D2DD0000}"/>
    <cellStyle name="Total 2 5 2 11" xfId="56789" xr:uid="{00000000-0005-0000-0000-0000D3DD0000}"/>
    <cellStyle name="Total 2 5 2 12" xfId="56790" xr:uid="{00000000-0005-0000-0000-0000D4DD0000}"/>
    <cellStyle name="Total 2 5 2 2" xfId="56791" xr:uid="{00000000-0005-0000-0000-0000D5DD0000}"/>
    <cellStyle name="Total 2 5 2 2 10" xfId="56792" xr:uid="{00000000-0005-0000-0000-0000D6DD0000}"/>
    <cellStyle name="Total 2 5 2 2 11" xfId="56793" xr:uid="{00000000-0005-0000-0000-0000D7DD0000}"/>
    <cellStyle name="Total 2 5 2 2 2" xfId="56794" xr:uid="{00000000-0005-0000-0000-0000D8DD0000}"/>
    <cellStyle name="Total 2 5 2 2 2 10" xfId="56795" xr:uid="{00000000-0005-0000-0000-0000D9DD0000}"/>
    <cellStyle name="Total 2 5 2 2 2 11" xfId="56796" xr:uid="{00000000-0005-0000-0000-0000DADD0000}"/>
    <cellStyle name="Total 2 5 2 2 2 2" xfId="56797" xr:uid="{00000000-0005-0000-0000-0000DBDD0000}"/>
    <cellStyle name="Total 2 5 2 2 2 3" xfId="56798" xr:uid="{00000000-0005-0000-0000-0000DCDD0000}"/>
    <cellStyle name="Total 2 5 2 2 2 4" xfId="56799" xr:uid="{00000000-0005-0000-0000-0000DDDD0000}"/>
    <cellStyle name="Total 2 5 2 2 2 5" xfId="56800" xr:uid="{00000000-0005-0000-0000-0000DEDD0000}"/>
    <cellStyle name="Total 2 5 2 2 2 6" xfId="56801" xr:uid="{00000000-0005-0000-0000-0000DFDD0000}"/>
    <cellStyle name="Total 2 5 2 2 2 7" xfId="56802" xr:uid="{00000000-0005-0000-0000-0000E0DD0000}"/>
    <cellStyle name="Total 2 5 2 2 2 8" xfId="56803" xr:uid="{00000000-0005-0000-0000-0000E1DD0000}"/>
    <cellStyle name="Total 2 5 2 2 2 9" xfId="56804" xr:uid="{00000000-0005-0000-0000-0000E2DD0000}"/>
    <cellStyle name="Total 2 5 2 2 3" xfId="56805" xr:uid="{00000000-0005-0000-0000-0000E3DD0000}"/>
    <cellStyle name="Total 2 5 2 2 4" xfId="56806" xr:uid="{00000000-0005-0000-0000-0000E4DD0000}"/>
    <cellStyle name="Total 2 5 2 2 5" xfId="56807" xr:uid="{00000000-0005-0000-0000-0000E5DD0000}"/>
    <cellStyle name="Total 2 5 2 2 6" xfId="56808" xr:uid="{00000000-0005-0000-0000-0000E6DD0000}"/>
    <cellStyle name="Total 2 5 2 2 7" xfId="56809" xr:uid="{00000000-0005-0000-0000-0000E7DD0000}"/>
    <cellStyle name="Total 2 5 2 2 8" xfId="56810" xr:uid="{00000000-0005-0000-0000-0000E8DD0000}"/>
    <cellStyle name="Total 2 5 2 2 9" xfId="56811" xr:uid="{00000000-0005-0000-0000-0000E9DD0000}"/>
    <cellStyle name="Total 2 5 2 3" xfId="56812" xr:uid="{00000000-0005-0000-0000-0000EADD0000}"/>
    <cellStyle name="Total 2 5 2 3 10" xfId="56813" xr:uid="{00000000-0005-0000-0000-0000EBDD0000}"/>
    <cellStyle name="Total 2 5 2 3 11" xfId="56814" xr:uid="{00000000-0005-0000-0000-0000ECDD0000}"/>
    <cellStyle name="Total 2 5 2 3 2" xfId="56815" xr:uid="{00000000-0005-0000-0000-0000EDDD0000}"/>
    <cellStyle name="Total 2 5 2 3 3" xfId="56816" xr:uid="{00000000-0005-0000-0000-0000EEDD0000}"/>
    <cellStyle name="Total 2 5 2 3 4" xfId="56817" xr:uid="{00000000-0005-0000-0000-0000EFDD0000}"/>
    <cellStyle name="Total 2 5 2 3 5" xfId="56818" xr:uid="{00000000-0005-0000-0000-0000F0DD0000}"/>
    <cellStyle name="Total 2 5 2 3 6" xfId="56819" xr:uid="{00000000-0005-0000-0000-0000F1DD0000}"/>
    <cellStyle name="Total 2 5 2 3 7" xfId="56820" xr:uid="{00000000-0005-0000-0000-0000F2DD0000}"/>
    <cellStyle name="Total 2 5 2 3 8" xfId="56821" xr:uid="{00000000-0005-0000-0000-0000F3DD0000}"/>
    <cellStyle name="Total 2 5 2 3 9" xfId="56822" xr:uid="{00000000-0005-0000-0000-0000F4DD0000}"/>
    <cellStyle name="Total 2 5 2 4" xfId="56823" xr:uid="{00000000-0005-0000-0000-0000F5DD0000}"/>
    <cellStyle name="Total 2 5 2 5" xfId="56824" xr:uid="{00000000-0005-0000-0000-0000F6DD0000}"/>
    <cellStyle name="Total 2 5 2 6" xfId="56825" xr:uid="{00000000-0005-0000-0000-0000F7DD0000}"/>
    <cellStyle name="Total 2 5 2 7" xfId="56826" xr:uid="{00000000-0005-0000-0000-0000F8DD0000}"/>
    <cellStyle name="Total 2 5 2 8" xfId="56827" xr:uid="{00000000-0005-0000-0000-0000F9DD0000}"/>
    <cellStyle name="Total 2 5 2 9" xfId="56828" xr:uid="{00000000-0005-0000-0000-0000FADD0000}"/>
    <cellStyle name="Total 2 5 3" xfId="56829" xr:uid="{00000000-0005-0000-0000-0000FBDD0000}"/>
    <cellStyle name="Total 2 5 3 10" xfId="56830" xr:uid="{00000000-0005-0000-0000-0000FCDD0000}"/>
    <cellStyle name="Total 2 5 3 11" xfId="56831" xr:uid="{00000000-0005-0000-0000-0000FDDD0000}"/>
    <cellStyle name="Total 2 5 3 2" xfId="56832" xr:uid="{00000000-0005-0000-0000-0000FEDD0000}"/>
    <cellStyle name="Total 2 5 3 2 10" xfId="56833" xr:uid="{00000000-0005-0000-0000-0000FFDD0000}"/>
    <cellStyle name="Total 2 5 3 2 11" xfId="56834" xr:uid="{00000000-0005-0000-0000-000000DE0000}"/>
    <cellStyle name="Total 2 5 3 2 2" xfId="56835" xr:uid="{00000000-0005-0000-0000-000001DE0000}"/>
    <cellStyle name="Total 2 5 3 2 3" xfId="56836" xr:uid="{00000000-0005-0000-0000-000002DE0000}"/>
    <cellStyle name="Total 2 5 3 2 4" xfId="56837" xr:uid="{00000000-0005-0000-0000-000003DE0000}"/>
    <cellStyle name="Total 2 5 3 2 5" xfId="56838" xr:uid="{00000000-0005-0000-0000-000004DE0000}"/>
    <cellStyle name="Total 2 5 3 2 6" xfId="56839" xr:uid="{00000000-0005-0000-0000-000005DE0000}"/>
    <cellStyle name="Total 2 5 3 2 7" xfId="56840" xr:uid="{00000000-0005-0000-0000-000006DE0000}"/>
    <cellStyle name="Total 2 5 3 2 8" xfId="56841" xr:uid="{00000000-0005-0000-0000-000007DE0000}"/>
    <cellStyle name="Total 2 5 3 2 9" xfId="56842" xr:uid="{00000000-0005-0000-0000-000008DE0000}"/>
    <cellStyle name="Total 2 5 3 3" xfId="56843" xr:uid="{00000000-0005-0000-0000-000009DE0000}"/>
    <cellStyle name="Total 2 5 3 4" xfId="56844" xr:uid="{00000000-0005-0000-0000-00000ADE0000}"/>
    <cellStyle name="Total 2 5 3 5" xfId="56845" xr:uid="{00000000-0005-0000-0000-00000BDE0000}"/>
    <cellStyle name="Total 2 5 3 6" xfId="56846" xr:uid="{00000000-0005-0000-0000-00000CDE0000}"/>
    <cellStyle name="Total 2 5 3 7" xfId="56847" xr:uid="{00000000-0005-0000-0000-00000DDE0000}"/>
    <cellStyle name="Total 2 5 3 8" xfId="56848" xr:uid="{00000000-0005-0000-0000-00000EDE0000}"/>
    <cellStyle name="Total 2 5 3 9" xfId="56849" xr:uid="{00000000-0005-0000-0000-00000FDE0000}"/>
    <cellStyle name="Total 2 5 4" xfId="56850" xr:uid="{00000000-0005-0000-0000-000010DE0000}"/>
    <cellStyle name="Total 2 5 4 10" xfId="56851" xr:uid="{00000000-0005-0000-0000-000011DE0000}"/>
    <cellStyle name="Total 2 5 4 11" xfId="56852" xr:uid="{00000000-0005-0000-0000-000012DE0000}"/>
    <cellStyle name="Total 2 5 4 2" xfId="56853" xr:uid="{00000000-0005-0000-0000-000013DE0000}"/>
    <cellStyle name="Total 2 5 4 3" xfId="56854" xr:uid="{00000000-0005-0000-0000-000014DE0000}"/>
    <cellStyle name="Total 2 5 4 4" xfId="56855" xr:uid="{00000000-0005-0000-0000-000015DE0000}"/>
    <cellStyle name="Total 2 5 4 5" xfId="56856" xr:uid="{00000000-0005-0000-0000-000016DE0000}"/>
    <cellStyle name="Total 2 5 4 6" xfId="56857" xr:uid="{00000000-0005-0000-0000-000017DE0000}"/>
    <cellStyle name="Total 2 5 4 7" xfId="56858" xr:uid="{00000000-0005-0000-0000-000018DE0000}"/>
    <cellStyle name="Total 2 5 4 8" xfId="56859" xr:uid="{00000000-0005-0000-0000-000019DE0000}"/>
    <cellStyle name="Total 2 5 4 9" xfId="56860" xr:uid="{00000000-0005-0000-0000-00001ADE0000}"/>
    <cellStyle name="Total 2 5 5" xfId="56861" xr:uid="{00000000-0005-0000-0000-00001BDE0000}"/>
    <cellStyle name="Total 2 5 6" xfId="56862" xr:uid="{00000000-0005-0000-0000-00001CDE0000}"/>
    <cellStyle name="Total 2 5 7" xfId="56863" xr:uid="{00000000-0005-0000-0000-00001DDE0000}"/>
    <cellStyle name="Total 2 5 8" xfId="56864" xr:uid="{00000000-0005-0000-0000-00001EDE0000}"/>
    <cellStyle name="Total 2 5 9" xfId="56865" xr:uid="{00000000-0005-0000-0000-00001FDE0000}"/>
    <cellStyle name="Total 2 6" xfId="56866" xr:uid="{00000000-0005-0000-0000-000020DE0000}"/>
    <cellStyle name="Total 2 6 10" xfId="56867" xr:uid="{00000000-0005-0000-0000-000021DE0000}"/>
    <cellStyle name="Total 2 6 11" xfId="56868" xr:uid="{00000000-0005-0000-0000-000022DE0000}"/>
    <cellStyle name="Total 2 6 12" xfId="56869" xr:uid="{00000000-0005-0000-0000-000023DE0000}"/>
    <cellStyle name="Total 2 6 13" xfId="56870" xr:uid="{00000000-0005-0000-0000-000024DE0000}"/>
    <cellStyle name="Total 2 6 2" xfId="56871" xr:uid="{00000000-0005-0000-0000-000025DE0000}"/>
    <cellStyle name="Total 2 6 2 10" xfId="56872" xr:uid="{00000000-0005-0000-0000-000026DE0000}"/>
    <cellStyle name="Total 2 6 2 11" xfId="56873" xr:uid="{00000000-0005-0000-0000-000027DE0000}"/>
    <cellStyle name="Total 2 6 2 12" xfId="56874" xr:uid="{00000000-0005-0000-0000-000028DE0000}"/>
    <cellStyle name="Total 2 6 2 2" xfId="56875" xr:uid="{00000000-0005-0000-0000-000029DE0000}"/>
    <cellStyle name="Total 2 6 2 2 10" xfId="56876" xr:uid="{00000000-0005-0000-0000-00002ADE0000}"/>
    <cellStyle name="Total 2 6 2 2 11" xfId="56877" xr:uid="{00000000-0005-0000-0000-00002BDE0000}"/>
    <cellStyle name="Total 2 6 2 2 2" xfId="56878" xr:uid="{00000000-0005-0000-0000-00002CDE0000}"/>
    <cellStyle name="Total 2 6 2 2 2 10" xfId="56879" xr:uid="{00000000-0005-0000-0000-00002DDE0000}"/>
    <cellStyle name="Total 2 6 2 2 2 11" xfId="56880" xr:uid="{00000000-0005-0000-0000-00002EDE0000}"/>
    <cellStyle name="Total 2 6 2 2 2 2" xfId="56881" xr:uid="{00000000-0005-0000-0000-00002FDE0000}"/>
    <cellStyle name="Total 2 6 2 2 2 3" xfId="56882" xr:uid="{00000000-0005-0000-0000-000030DE0000}"/>
    <cellStyle name="Total 2 6 2 2 2 4" xfId="56883" xr:uid="{00000000-0005-0000-0000-000031DE0000}"/>
    <cellStyle name="Total 2 6 2 2 2 5" xfId="56884" xr:uid="{00000000-0005-0000-0000-000032DE0000}"/>
    <cellStyle name="Total 2 6 2 2 2 6" xfId="56885" xr:uid="{00000000-0005-0000-0000-000033DE0000}"/>
    <cellStyle name="Total 2 6 2 2 2 7" xfId="56886" xr:uid="{00000000-0005-0000-0000-000034DE0000}"/>
    <cellStyle name="Total 2 6 2 2 2 8" xfId="56887" xr:uid="{00000000-0005-0000-0000-000035DE0000}"/>
    <cellStyle name="Total 2 6 2 2 2 9" xfId="56888" xr:uid="{00000000-0005-0000-0000-000036DE0000}"/>
    <cellStyle name="Total 2 6 2 2 3" xfId="56889" xr:uid="{00000000-0005-0000-0000-000037DE0000}"/>
    <cellStyle name="Total 2 6 2 2 4" xfId="56890" xr:uid="{00000000-0005-0000-0000-000038DE0000}"/>
    <cellStyle name="Total 2 6 2 2 5" xfId="56891" xr:uid="{00000000-0005-0000-0000-000039DE0000}"/>
    <cellStyle name="Total 2 6 2 2 6" xfId="56892" xr:uid="{00000000-0005-0000-0000-00003ADE0000}"/>
    <cellStyle name="Total 2 6 2 2 7" xfId="56893" xr:uid="{00000000-0005-0000-0000-00003BDE0000}"/>
    <cellStyle name="Total 2 6 2 2 8" xfId="56894" xr:uid="{00000000-0005-0000-0000-00003CDE0000}"/>
    <cellStyle name="Total 2 6 2 2 9" xfId="56895" xr:uid="{00000000-0005-0000-0000-00003DDE0000}"/>
    <cellStyle name="Total 2 6 2 3" xfId="56896" xr:uid="{00000000-0005-0000-0000-00003EDE0000}"/>
    <cellStyle name="Total 2 6 2 3 10" xfId="56897" xr:uid="{00000000-0005-0000-0000-00003FDE0000}"/>
    <cellStyle name="Total 2 6 2 3 11" xfId="56898" xr:uid="{00000000-0005-0000-0000-000040DE0000}"/>
    <cellStyle name="Total 2 6 2 3 2" xfId="56899" xr:uid="{00000000-0005-0000-0000-000041DE0000}"/>
    <cellStyle name="Total 2 6 2 3 3" xfId="56900" xr:uid="{00000000-0005-0000-0000-000042DE0000}"/>
    <cellStyle name="Total 2 6 2 3 4" xfId="56901" xr:uid="{00000000-0005-0000-0000-000043DE0000}"/>
    <cellStyle name="Total 2 6 2 3 5" xfId="56902" xr:uid="{00000000-0005-0000-0000-000044DE0000}"/>
    <cellStyle name="Total 2 6 2 3 6" xfId="56903" xr:uid="{00000000-0005-0000-0000-000045DE0000}"/>
    <cellStyle name="Total 2 6 2 3 7" xfId="56904" xr:uid="{00000000-0005-0000-0000-000046DE0000}"/>
    <cellStyle name="Total 2 6 2 3 8" xfId="56905" xr:uid="{00000000-0005-0000-0000-000047DE0000}"/>
    <cellStyle name="Total 2 6 2 3 9" xfId="56906" xr:uid="{00000000-0005-0000-0000-000048DE0000}"/>
    <cellStyle name="Total 2 6 2 4" xfId="56907" xr:uid="{00000000-0005-0000-0000-000049DE0000}"/>
    <cellStyle name="Total 2 6 2 5" xfId="56908" xr:uid="{00000000-0005-0000-0000-00004ADE0000}"/>
    <cellStyle name="Total 2 6 2 6" xfId="56909" xr:uid="{00000000-0005-0000-0000-00004BDE0000}"/>
    <cellStyle name="Total 2 6 2 7" xfId="56910" xr:uid="{00000000-0005-0000-0000-00004CDE0000}"/>
    <cellStyle name="Total 2 6 2 8" xfId="56911" xr:uid="{00000000-0005-0000-0000-00004DDE0000}"/>
    <cellStyle name="Total 2 6 2 9" xfId="56912" xr:uid="{00000000-0005-0000-0000-00004EDE0000}"/>
    <cellStyle name="Total 2 6 3" xfId="56913" xr:uid="{00000000-0005-0000-0000-00004FDE0000}"/>
    <cellStyle name="Total 2 6 3 10" xfId="56914" xr:uid="{00000000-0005-0000-0000-000050DE0000}"/>
    <cellStyle name="Total 2 6 3 11" xfId="56915" xr:uid="{00000000-0005-0000-0000-000051DE0000}"/>
    <cellStyle name="Total 2 6 3 2" xfId="56916" xr:uid="{00000000-0005-0000-0000-000052DE0000}"/>
    <cellStyle name="Total 2 6 3 2 10" xfId="56917" xr:uid="{00000000-0005-0000-0000-000053DE0000}"/>
    <cellStyle name="Total 2 6 3 2 11" xfId="56918" xr:uid="{00000000-0005-0000-0000-000054DE0000}"/>
    <cellStyle name="Total 2 6 3 2 2" xfId="56919" xr:uid="{00000000-0005-0000-0000-000055DE0000}"/>
    <cellStyle name="Total 2 6 3 2 3" xfId="56920" xr:uid="{00000000-0005-0000-0000-000056DE0000}"/>
    <cellStyle name="Total 2 6 3 2 4" xfId="56921" xr:uid="{00000000-0005-0000-0000-000057DE0000}"/>
    <cellStyle name="Total 2 6 3 2 5" xfId="56922" xr:uid="{00000000-0005-0000-0000-000058DE0000}"/>
    <cellStyle name="Total 2 6 3 2 6" xfId="56923" xr:uid="{00000000-0005-0000-0000-000059DE0000}"/>
    <cellStyle name="Total 2 6 3 2 7" xfId="56924" xr:uid="{00000000-0005-0000-0000-00005ADE0000}"/>
    <cellStyle name="Total 2 6 3 2 8" xfId="56925" xr:uid="{00000000-0005-0000-0000-00005BDE0000}"/>
    <cellStyle name="Total 2 6 3 2 9" xfId="56926" xr:uid="{00000000-0005-0000-0000-00005CDE0000}"/>
    <cellStyle name="Total 2 6 3 3" xfId="56927" xr:uid="{00000000-0005-0000-0000-00005DDE0000}"/>
    <cellStyle name="Total 2 6 3 4" xfId="56928" xr:uid="{00000000-0005-0000-0000-00005EDE0000}"/>
    <cellStyle name="Total 2 6 3 5" xfId="56929" xr:uid="{00000000-0005-0000-0000-00005FDE0000}"/>
    <cellStyle name="Total 2 6 3 6" xfId="56930" xr:uid="{00000000-0005-0000-0000-000060DE0000}"/>
    <cellStyle name="Total 2 6 3 7" xfId="56931" xr:uid="{00000000-0005-0000-0000-000061DE0000}"/>
    <cellStyle name="Total 2 6 3 8" xfId="56932" xr:uid="{00000000-0005-0000-0000-000062DE0000}"/>
    <cellStyle name="Total 2 6 3 9" xfId="56933" xr:uid="{00000000-0005-0000-0000-000063DE0000}"/>
    <cellStyle name="Total 2 6 4" xfId="56934" xr:uid="{00000000-0005-0000-0000-000064DE0000}"/>
    <cellStyle name="Total 2 6 4 10" xfId="56935" xr:uid="{00000000-0005-0000-0000-000065DE0000}"/>
    <cellStyle name="Total 2 6 4 11" xfId="56936" xr:uid="{00000000-0005-0000-0000-000066DE0000}"/>
    <cellStyle name="Total 2 6 4 2" xfId="56937" xr:uid="{00000000-0005-0000-0000-000067DE0000}"/>
    <cellStyle name="Total 2 6 4 3" xfId="56938" xr:uid="{00000000-0005-0000-0000-000068DE0000}"/>
    <cellStyle name="Total 2 6 4 4" xfId="56939" xr:uid="{00000000-0005-0000-0000-000069DE0000}"/>
    <cellStyle name="Total 2 6 4 5" xfId="56940" xr:uid="{00000000-0005-0000-0000-00006ADE0000}"/>
    <cellStyle name="Total 2 6 4 6" xfId="56941" xr:uid="{00000000-0005-0000-0000-00006BDE0000}"/>
    <cellStyle name="Total 2 6 4 7" xfId="56942" xr:uid="{00000000-0005-0000-0000-00006CDE0000}"/>
    <cellStyle name="Total 2 6 4 8" xfId="56943" xr:uid="{00000000-0005-0000-0000-00006DDE0000}"/>
    <cellStyle name="Total 2 6 4 9" xfId="56944" xr:uid="{00000000-0005-0000-0000-00006EDE0000}"/>
    <cellStyle name="Total 2 6 5" xfId="56945" xr:uid="{00000000-0005-0000-0000-00006FDE0000}"/>
    <cellStyle name="Total 2 6 6" xfId="56946" xr:uid="{00000000-0005-0000-0000-000070DE0000}"/>
    <cellStyle name="Total 2 6 7" xfId="56947" xr:uid="{00000000-0005-0000-0000-000071DE0000}"/>
    <cellStyle name="Total 2 6 8" xfId="56948" xr:uid="{00000000-0005-0000-0000-000072DE0000}"/>
    <cellStyle name="Total 2 6 9" xfId="56949" xr:uid="{00000000-0005-0000-0000-000073DE0000}"/>
    <cellStyle name="Total 2 7" xfId="56950" xr:uid="{00000000-0005-0000-0000-000074DE0000}"/>
    <cellStyle name="Total 2 7 10" xfId="56951" xr:uid="{00000000-0005-0000-0000-000075DE0000}"/>
    <cellStyle name="Total 2 7 11" xfId="56952" xr:uid="{00000000-0005-0000-0000-000076DE0000}"/>
    <cellStyle name="Total 2 7 12" xfId="56953" xr:uid="{00000000-0005-0000-0000-000077DE0000}"/>
    <cellStyle name="Total 2 7 13" xfId="56954" xr:uid="{00000000-0005-0000-0000-000078DE0000}"/>
    <cellStyle name="Total 2 7 2" xfId="56955" xr:uid="{00000000-0005-0000-0000-000079DE0000}"/>
    <cellStyle name="Total 2 7 2 10" xfId="56956" xr:uid="{00000000-0005-0000-0000-00007ADE0000}"/>
    <cellStyle name="Total 2 7 2 11" xfId="56957" xr:uid="{00000000-0005-0000-0000-00007BDE0000}"/>
    <cellStyle name="Total 2 7 2 12" xfId="56958" xr:uid="{00000000-0005-0000-0000-00007CDE0000}"/>
    <cellStyle name="Total 2 7 2 2" xfId="56959" xr:uid="{00000000-0005-0000-0000-00007DDE0000}"/>
    <cellStyle name="Total 2 7 2 2 10" xfId="56960" xr:uid="{00000000-0005-0000-0000-00007EDE0000}"/>
    <cellStyle name="Total 2 7 2 2 11" xfId="56961" xr:uid="{00000000-0005-0000-0000-00007FDE0000}"/>
    <cellStyle name="Total 2 7 2 2 2" xfId="56962" xr:uid="{00000000-0005-0000-0000-000080DE0000}"/>
    <cellStyle name="Total 2 7 2 2 2 10" xfId="56963" xr:uid="{00000000-0005-0000-0000-000081DE0000}"/>
    <cellStyle name="Total 2 7 2 2 2 11" xfId="56964" xr:uid="{00000000-0005-0000-0000-000082DE0000}"/>
    <cellStyle name="Total 2 7 2 2 2 2" xfId="56965" xr:uid="{00000000-0005-0000-0000-000083DE0000}"/>
    <cellStyle name="Total 2 7 2 2 2 3" xfId="56966" xr:uid="{00000000-0005-0000-0000-000084DE0000}"/>
    <cellStyle name="Total 2 7 2 2 2 4" xfId="56967" xr:uid="{00000000-0005-0000-0000-000085DE0000}"/>
    <cellStyle name="Total 2 7 2 2 2 5" xfId="56968" xr:uid="{00000000-0005-0000-0000-000086DE0000}"/>
    <cellStyle name="Total 2 7 2 2 2 6" xfId="56969" xr:uid="{00000000-0005-0000-0000-000087DE0000}"/>
    <cellStyle name="Total 2 7 2 2 2 7" xfId="56970" xr:uid="{00000000-0005-0000-0000-000088DE0000}"/>
    <cellStyle name="Total 2 7 2 2 2 8" xfId="56971" xr:uid="{00000000-0005-0000-0000-000089DE0000}"/>
    <cellStyle name="Total 2 7 2 2 2 9" xfId="56972" xr:uid="{00000000-0005-0000-0000-00008ADE0000}"/>
    <cellStyle name="Total 2 7 2 2 3" xfId="56973" xr:uid="{00000000-0005-0000-0000-00008BDE0000}"/>
    <cellStyle name="Total 2 7 2 2 4" xfId="56974" xr:uid="{00000000-0005-0000-0000-00008CDE0000}"/>
    <cellStyle name="Total 2 7 2 2 5" xfId="56975" xr:uid="{00000000-0005-0000-0000-00008DDE0000}"/>
    <cellStyle name="Total 2 7 2 2 6" xfId="56976" xr:uid="{00000000-0005-0000-0000-00008EDE0000}"/>
    <cellStyle name="Total 2 7 2 2 7" xfId="56977" xr:uid="{00000000-0005-0000-0000-00008FDE0000}"/>
    <cellStyle name="Total 2 7 2 2 8" xfId="56978" xr:uid="{00000000-0005-0000-0000-000090DE0000}"/>
    <cellStyle name="Total 2 7 2 2 9" xfId="56979" xr:uid="{00000000-0005-0000-0000-000091DE0000}"/>
    <cellStyle name="Total 2 7 2 3" xfId="56980" xr:uid="{00000000-0005-0000-0000-000092DE0000}"/>
    <cellStyle name="Total 2 7 2 3 10" xfId="56981" xr:uid="{00000000-0005-0000-0000-000093DE0000}"/>
    <cellStyle name="Total 2 7 2 3 11" xfId="56982" xr:uid="{00000000-0005-0000-0000-000094DE0000}"/>
    <cellStyle name="Total 2 7 2 3 2" xfId="56983" xr:uid="{00000000-0005-0000-0000-000095DE0000}"/>
    <cellStyle name="Total 2 7 2 3 3" xfId="56984" xr:uid="{00000000-0005-0000-0000-000096DE0000}"/>
    <cellStyle name="Total 2 7 2 3 4" xfId="56985" xr:uid="{00000000-0005-0000-0000-000097DE0000}"/>
    <cellStyle name="Total 2 7 2 3 5" xfId="56986" xr:uid="{00000000-0005-0000-0000-000098DE0000}"/>
    <cellStyle name="Total 2 7 2 3 6" xfId="56987" xr:uid="{00000000-0005-0000-0000-000099DE0000}"/>
    <cellStyle name="Total 2 7 2 3 7" xfId="56988" xr:uid="{00000000-0005-0000-0000-00009ADE0000}"/>
    <cellStyle name="Total 2 7 2 3 8" xfId="56989" xr:uid="{00000000-0005-0000-0000-00009BDE0000}"/>
    <cellStyle name="Total 2 7 2 3 9" xfId="56990" xr:uid="{00000000-0005-0000-0000-00009CDE0000}"/>
    <cellStyle name="Total 2 7 2 4" xfId="56991" xr:uid="{00000000-0005-0000-0000-00009DDE0000}"/>
    <cellStyle name="Total 2 7 2 5" xfId="56992" xr:uid="{00000000-0005-0000-0000-00009EDE0000}"/>
    <cellStyle name="Total 2 7 2 6" xfId="56993" xr:uid="{00000000-0005-0000-0000-00009FDE0000}"/>
    <cellStyle name="Total 2 7 2 7" xfId="56994" xr:uid="{00000000-0005-0000-0000-0000A0DE0000}"/>
    <cellStyle name="Total 2 7 2 8" xfId="56995" xr:uid="{00000000-0005-0000-0000-0000A1DE0000}"/>
    <cellStyle name="Total 2 7 2 9" xfId="56996" xr:uid="{00000000-0005-0000-0000-0000A2DE0000}"/>
    <cellStyle name="Total 2 7 3" xfId="56997" xr:uid="{00000000-0005-0000-0000-0000A3DE0000}"/>
    <cellStyle name="Total 2 7 3 10" xfId="56998" xr:uid="{00000000-0005-0000-0000-0000A4DE0000}"/>
    <cellStyle name="Total 2 7 3 11" xfId="56999" xr:uid="{00000000-0005-0000-0000-0000A5DE0000}"/>
    <cellStyle name="Total 2 7 3 2" xfId="57000" xr:uid="{00000000-0005-0000-0000-0000A6DE0000}"/>
    <cellStyle name="Total 2 7 3 2 10" xfId="57001" xr:uid="{00000000-0005-0000-0000-0000A7DE0000}"/>
    <cellStyle name="Total 2 7 3 2 11" xfId="57002" xr:uid="{00000000-0005-0000-0000-0000A8DE0000}"/>
    <cellStyle name="Total 2 7 3 2 2" xfId="57003" xr:uid="{00000000-0005-0000-0000-0000A9DE0000}"/>
    <cellStyle name="Total 2 7 3 2 3" xfId="57004" xr:uid="{00000000-0005-0000-0000-0000AADE0000}"/>
    <cellStyle name="Total 2 7 3 2 4" xfId="57005" xr:uid="{00000000-0005-0000-0000-0000ABDE0000}"/>
    <cellStyle name="Total 2 7 3 2 5" xfId="57006" xr:uid="{00000000-0005-0000-0000-0000ACDE0000}"/>
    <cellStyle name="Total 2 7 3 2 6" xfId="57007" xr:uid="{00000000-0005-0000-0000-0000ADDE0000}"/>
    <cellStyle name="Total 2 7 3 2 7" xfId="57008" xr:uid="{00000000-0005-0000-0000-0000AEDE0000}"/>
    <cellStyle name="Total 2 7 3 2 8" xfId="57009" xr:uid="{00000000-0005-0000-0000-0000AFDE0000}"/>
    <cellStyle name="Total 2 7 3 2 9" xfId="57010" xr:uid="{00000000-0005-0000-0000-0000B0DE0000}"/>
    <cellStyle name="Total 2 7 3 3" xfId="57011" xr:uid="{00000000-0005-0000-0000-0000B1DE0000}"/>
    <cellStyle name="Total 2 7 3 4" xfId="57012" xr:uid="{00000000-0005-0000-0000-0000B2DE0000}"/>
    <cellStyle name="Total 2 7 3 5" xfId="57013" xr:uid="{00000000-0005-0000-0000-0000B3DE0000}"/>
    <cellStyle name="Total 2 7 3 6" xfId="57014" xr:uid="{00000000-0005-0000-0000-0000B4DE0000}"/>
    <cellStyle name="Total 2 7 3 7" xfId="57015" xr:uid="{00000000-0005-0000-0000-0000B5DE0000}"/>
    <cellStyle name="Total 2 7 3 8" xfId="57016" xr:uid="{00000000-0005-0000-0000-0000B6DE0000}"/>
    <cellStyle name="Total 2 7 3 9" xfId="57017" xr:uid="{00000000-0005-0000-0000-0000B7DE0000}"/>
    <cellStyle name="Total 2 7 4" xfId="57018" xr:uid="{00000000-0005-0000-0000-0000B8DE0000}"/>
    <cellStyle name="Total 2 7 4 10" xfId="57019" xr:uid="{00000000-0005-0000-0000-0000B9DE0000}"/>
    <cellStyle name="Total 2 7 4 11" xfId="57020" xr:uid="{00000000-0005-0000-0000-0000BADE0000}"/>
    <cellStyle name="Total 2 7 4 2" xfId="57021" xr:uid="{00000000-0005-0000-0000-0000BBDE0000}"/>
    <cellStyle name="Total 2 7 4 3" xfId="57022" xr:uid="{00000000-0005-0000-0000-0000BCDE0000}"/>
    <cellStyle name="Total 2 7 4 4" xfId="57023" xr:uid="{00000000-0005-0000-0000-0000BDDE0000}"/>
    <cellStyle name="Total 2 7 4 5" xfId="57024" xr:uid="{00000000-0005-0000-0000-0000BEDE0000}"/>
    <cellStyle name="Total 2 7 4 6" xfId="57025" xr:uid="{00000000-0005-0000-0000-0000BFDE0000}"/>
    <cellStyle name="Total 2 7 4 7" xfId="57026" xr:uid="{00000000-0005-0000-0000-0000C0DE0000}"/>
    <cellStyle name="Total 2 7 4 8" xfId="57027" xr:uid="{00000000-0005-0000-0000-0000C1DE0000}"/>
    <cellStyle name="Total 2 7 4 9" xfId="57028" xr:uid="{00000000-0005-0000-0000-0000C2DE0000}"/>
    <cellStyle name="Total 2 7 5" xfId="57029" xr:uid="{00000000-0005-0000-0000-0000C3DE0000}"/>
    <cellStyle name="Total 2 7 6" xfId="57030" xr:uid="{00000000-0005-0000-0000-0000C4DE0000}"/>
    <cellStyle name="Total 2 7 7" xfId="57031" xr:uid="{00000000-0005-0000-0000-0000C5DE0000}"/>
    <cellStyle name="Total 2 7 8" xfId="57032" xr:uid="{00000000-0005-0000-0000-0000C6DE0000}"/>
    <cellStyle name="Total 2 7 9" xfId="57033" xr:uid="{00000000-0005-0000-0000-0000C7DE0000}"/>
    <cellStyle name="Total 2 8" xfId="57034" xr:uid="{00000000-0005-0000-0000-0000C8DE0000}"/>
    <cellStyle name="Total 2 8 10" xfId="57035" xr:uid="{00000000-0005-0000-0000-0000C9DE0000}"/>
    <cellStyle name="Total 2 8 11" xfId="57036" xr:uid="{00000000-0005-0000-0000-0000CADE0000}"/>
    <cellStyle name="Total 2 8 12" xfId="57037" xr:uid="{00000000-0005-0000-0000-0000CBDE0000}"/>
    <cellStyle name="Total 2 8 13" xfId="57038" xr:uid="{00000000-0005-0000-0000-0000CCDE0000}"/>
    <cellStyle name="Total 2 8 2" xfId="57039" xr:uid="{00000000-0005-0000-0000-0000CDDE0000}"/>
    <cellStyle name="Total 2 8 2 10" xfId="57040" xr:uid="{00000000-0005-0000-0000-0000CEDE0000}"/>
    <cellStyle name="Total 2 8 2 11" xfId="57041" xr:uid="{00000000-0005-0000-0000-0000CFDE0000}"/>
    <cellStyle name="Total 2 8 2 12" xfId="57042" xr:uid="{00000000-0005-0000-0000-0000D0DE0000}"/>
    <cellStyle name="Total 2 8 2 2" xfId="57043" xr:uid="{00000000-0005-0000-0000-0000D1DE0000}"/>
    <cellStyle name="Total 2 8 2 2 10" xfId="57044" xr:uid="{00000000-0005-0000-0000-0000D2DE0000}"/>
    <cellStyle name="Total 2 8 2 2 11" xfId="57045" xr:uid="{00000000-0005-0000-0000-0000D3DE0000}"/>
    <cellStyle name="Total 2 8 2 2 2" xfId="57046" xr:uid="{00000000-0005-0000-0000-0000D4DE0000}"/>
    <cellStyle name="Total 2 8 2 2 2 10" xfId="57047" xr:uid="{00000000-0005-0000-0000-0000D5DE0000}"/>
    <cellStyle name="Total 2 8 2 2 2 11" xfId="57048" xr:uid="{00000000-0005-0000-0000-0000D6DE0000}"/>
    <cellStyle name="Total 2 8 2 2 2 2" xfId="57049" xr:uid="{00000000-0005-0000-0000-0000D7DE0000}"/>
    <cellStyle name="Total 2 8 2 2 2 3" xfId="57050" xr:uid="{00000000-0005-0000-0000-0000D8DE0000}"/>
    <cellStyle name="Total 2 8 2 2 2 4" xfId="57051" xr:uid="{00000000-0005-0000-0000-0000D9DE0000}"/>
    <cellStyle name="Total 2 8 2 2 2 5" xfId="57052" xr:uid="{00000000-0005-0000-0000-0000DADE0000}"/>
    <cellStyle name="Total 2 8 2 2 2 6" xfId="57053" xr:uid="{00000000-0005-0000-0000-0000DBDE0000}"/>
    <cellStyle name="Total 2 8 2 2 2 7" xfId="57054" xr:uid="{00000000-0005-0000-0000-0000DCDE0000}"/>
    <cellStyle name="Total 2 8 2 2 2 8" xfId="57055" xr:uid="{00000000-0005-0000-0000-0000DDDE0000}"/>
    <cellStyle name="Total 2 8 2 2 2 9" xfId="57056" xr:uid="{00000000-0005-0000-0000-0000DEDE0000}"/>
    <cellStyle name="Total 2 8 2 2 3" xfId="57057" xr:uid="{00000000-0005-0000-0000-0000DFDE0000}"/>
    <cellStyle name="Total 2 8 2 2 4" xfId="57058" xr:uid="{00000000-0005-0000-0000-0000E0DE0000}"/>
    <cellStyle name="Total 2 8 2 2 5" xfId="57059" xr:uid="{00000000-0005-0000-0000-0000E1DE0000}"/>
    <cellStyle name="Total 2 8 2 2 6" xfId="57060" xr:uid="{00000000-0005-0000-0000-0000E2DE0000}"/>
    <cellStyle name="Total 2 8 2 2 7" xfId="57061" xr:uid="{00000000-0005-0000-0000-0000E3DE0000}"/>
    <cellStyle name="Total 2 8 2 2 8" xfId="57062" xr:uid="{00000000-0005-0000-0000-0000E4DE0000}"/>
    <cellStyle name="Total 2 8 2 2 9" xfId="57063" xr:uid="{00000000-0005-0000-0000-0000E5DE0000}"/>
    <cellStyle name="Total 2 8 2 3" xfId="57064" xr:uid="{00000000-0005-0000-0000-0000E6DE0000}"/>
    <cellStyle name="Total 2 8 2 3 10" xfId="57065" xr:uid="{00000000-0005-0000-0000-0000E7DE0000}"/>
    <cellStyle name="Total 2 8 2 3 11" xfId="57066" xr:uid="{00000000-0005-0000-0000-0000E8DE0000}"/>
    <cellStyle name="Total 2 8 2 3 2" xfId="57067" xr:uid="{00000000-0005-0000-0000-0000E9DE0000}"/>
    <cellStyle name="Total 2 8 2 3 3" xfId="57068" xr:uid="{00000000-0005-0000-0000-0000EADE0000}"/>
    <cellStyle name="Total 2 8 2 3 4" xfId="57069" xr:uid="{00000000-0005-0000-0000-0000EBDE0000}"/>
    <cellStyle name="Total 2 8 2 3 5" xfId="57070" xr:uid="{00000000-0005-0000-0000-0000ECDE0000}"/>
    <cellStyle name="Total 2 8 2 3 6" xfId="57071" xr:uid="{00000000-0005-0000-0000-0000EDDE0000}"/>
    <cellStyle name="Total 2 8 2 3 7" xfId="57072" xr:uid="{00000000-0005-0000-0000-0000EEDE0000}"/>
    <cellStyle name="Total 2 8 2 3 8" xfId="57073" xr:uid="{00000000-0005-0000-0000-0000EFDE0000}"/>
    <cellStyle name="Total 2 8 2 3 9" xfId="57074" xr:uid="{00000000-0005-0000-0000-0000F0DE0000}"/>
    <cellStyle name="Total 2 8 2 4" xfId="57075" xr:uid="{00000000-0005-0000-0000-0000F1DE0000}"/>
    <cellStyle name="Total 2 8 2 5" xfId="57076" xr:uid="{00000000-0005-0000-0000-0000F2DE0000}"/>
    <cellStyle name="Total 2 8 2 6" xfId="57077" xr:uid="{00000000-0005-0000-0000-0000F3DE0000}"/>
    <cellStyle name="Total 2 8 2 7" xfId="57078" xr:uid="{00000000-0005-0000-0000-0000F4DE0000}"/>
    <cellStyle name="Total 2 8 2 8" xfId="57079" xr:uid="{00000000-0005-0000-0000-0000F5DE0000}"/>
    <cellStyle name="Total 2 8 2 9" xfId="57080" xr:uid="{00000000-0005-0000-0000-0000F6DE0000}"/>
    <cellStyle name="Total 2 8 3" xfId="57081" xr:uid="{00000000-0005-0000-0000-0000F7DE0000}"/>
    <cellStyle name="Total 2 8 3 10" xfId="57082" xr:uid="{00000000-0005-0000-0000-0000F8DE0000}"/>
    <cellStyle name="Total 2 8 3 11" xfId="57083" xr:uid="{00000000-0005-0000-0000-0000F9DE0000}"/>
    <cellStyle name="Total 2 8 3 2" xfId="57084" xr:uid="{00000000-0005-0000-0000-0000FADE0000}"/>
    <cellStyle name="Total 2 8 3 2 10" xfId="57085" xr:uid="{00000000-0005-0000-0000-0000FBDE0000}"/>
    <cellStyle name="Total 2 8 3 2 11" xfId="57086" xr:uid="{00000000-0005-0000-0000-0000FCDE0000}"/>
    <cellStyle name="Total 2 8 3 2 2" xfId="57087" xr:uid="{00000000-0005-0000-0000-0000FDDE0000}"/>
    <cellStyle name="Total 2 8 3 2 3" xfId="57088" xr:uid="{00000000-0005-0000-0000-0000FEDE0000}"/>
    <cellStyle name="Total 2 8 3 2 4" xfId="57089" xr:uid="{00000000-0005-0000-0000-0000FFDE0000}"/>
    <cellStyle name="Total 2 8 3 2 5" xfId="57090" xr:uid="{00000000-0005-0000-0000-000000DF0000}"/>
    <cellStyle name="Total 2 8 3 2 6" xfId="57091" xr:uid="{00000000-0005-0000-0000-000001DF0000}"/>
    <cellStyle name="Total 2 8 3 2 7" xfId="57092" xr:uid="{00000000-0005-0000-0000-000002DF0000}"/>
    <cellStyle name="Total 2 8 3 2 8" xfId="57093" xr:uid="{00000000-0005-0000-0000-000003DF0000}"/>
    <cellStyle name="Total 2 8 3 2 9" xfId="57094" xr:uid="{00000000-0005-0000-0000-000004DF0000}"/>
    <cellStyle name="Total 2 8 3 3" xfId="57095" xr:uid="{00000000-0005-0000-0000-000005DF0000}"/>
    <cellStyle name="Total 2 8 3 4" xfId="57096" xr:uid="{00000000-0005-0000-0000-000006DF0000}"/>
    <cellStyle name="Total 2 8 3 5" xfId="57097" xr:uid="{00000000-0005-0000-0000-000007DF0000}"/>
    <cellStyle name="Total 2 8 3 6" xfId="57098" xr:uid="{00000000-0005-0000-0000-000008DF0000}"/>
    <cellStyle name="Total 2 8 3 7" xfId="57099" xr:uid="{00000000-0005-0000-0000-000009DF0000}"/>
    <cellStyle name="Total 2 8 3 8" xfId="57100" xr:uid="{00000000-0005-0000-0000-00000ADF0000}"/>
    <cellStyle name="Total 2 8 3 9" xfId="57101" xr:uid="{00000000-0005-0000-0000-00000BDF0000}"/>
    <cellStyle name="Total 2 8 4" xfId="57102" xr:uid="{00000000-0005-0000-0000-00000CDF0000}"/>
    <cellStyle name="Total 2 8 4 10" xfId="57103" xr:uid="{00000000-0005-0000-0000-00000DDF0000}"/>
    <cellStyle name="Total 2 8 4 11" xfId="57104" xr:uid="{00000000-0005-0000-0000-00000EDF0000}"/>
    <cellStyle name="Total 2 8 4 2" xfId="57105" xr:uid="{00000000-0005-0000-0000-00000FDF0000}"/>
    <cellStyle name="Total 2 8 4 3" xfId="57106" xr:uid="{00000000-0005-0000-0000-000010DF0000}"/>
    <cellStyle name="Total 2 8 4 4" xfId="57107" xr:uid="{00000000-0005-0000-0000-000011DF0000}"/>
    <cellStyle name="Total 2 8 4 5" xfId="57108" xr:uid="{00000000-0005-0000-0000-000012DF0000}"/>
    <cellStyle name="Total 2 8 4 6" xfId="57109" xr:uid="{00000000-0005-0000-0000-000013DF0000}"/>
    <cellStyle name="Total 2 8 4 7" xfId="57110" xr:uid="{00000000-0005-0000-0000-000014DF0000}"/>
    <cellStyle name="Total 2 8 4 8" xfId="57111" xr:uid="{00000000-0005-0000-0000-000015DF0000}"/>
    <cellStyle name="Total 2 8 4 9" xfId="57112" xr:uid="{00000000-0005-0000-0000-000016DF0000}"/>
    <cellStyle name="Total 2 8 5" xfId="57113" xr:uid="{00000000-0005-0000-0000-000017DF0000}"/>
    <cellStyle name="Total 2 8 6" xfId="57114" xr:uid="{00000000-0005-0000-0000-000018DF0000}"/>
    <cellStyle name="Total 2 8 7" xfId="57115" xr:uid="{00000000-0005-0000-0000-000019DF0000}"/>
    <cellStyle name="Total 2 8 8" xfId="57116" xr:uid="{00000000-0005-0000-0000-00001ADF0000}"/>
    <cellStyle name="Total 2 8 9" xfId="57117" xr:uid="{00000000-0005-0000-0000-00001BDF0000}"/>
    <cellStyle name="Total 2 9" xfId="57118" xr:uid="{00000000-0005-0000-0000-00001CDF0000}"/>
    <cellStyle name="Total 2 9 10" xfId="57119" xr:uid="{00000000-0005-0000-0000-00001DDF0000}"/>
    <cellStyle name="Total 2 9 11" xfId="57120" xr:uid="{00000000-0005-0000-0000-00001EDF0000}"/>
    <cellStyle name="Total 2 9 12" xfId="57121" xr:uid="{00000000-0005-0000-0000-00001FDF0000}"/>
    <cellStyle name="Total 2 9 2" xfId="57122" xr:uid="{00000000-0005-0000-0000-000020DF0000}"/>
    <cellStyle name="Total 2 9 2 10" xfId="57123" xr:uid="{00000000-0005-0000-0000-000021DF0000}"/>
    <cellStyle name="Total 2 9 2 11" xfId="57124" xr:uid="{00000000-0005-0000-0000-000022DF0000}"/>
    <cellStyle name="Total 2 9 2 2" xfId="57125" xr:uid="{00000000-0005-0000-0000-000023DF0000}"/>
    <cellStyle name="Total 2 9 2 2 10" xfId="57126" xr:uid="{00000000-0005-0000-0000-000024DF0000}"/>
    <cellStyle name="Total 2 9 2 2 11" xfId="57127" xr:uid="{00000000-0005-0000-0000-000025DF0000}"/>
    <cellStyle name="Total 2 9 2 2 2" xfId="57128" xr:uid="{00000000-0005-0000-0000-000026DF0000}"/>
    <cellStyle name="Total 2 9 2 2 3" xfId="57129" xr:uid="{00000000-0005-0000-0000-000027DF0000}"/>
    <cellStyle name="Total 2 9 2 2 4" xfId="57130" xr:uid="{00000000-0005-0000-0000-000028DF0000}"/>
    <cellStyle name="Total 2 9 2 2 5" xfId="57131" xr:uid="{00000000-0005-0000-0000-000029DF0000}"/>
    <cellStyle name="Total 2 9 2 2 6" xfId="57132" xr:uid="{00000000-0005-0000-0000-00002ADF0000}"/>
    <cellStyle name="Total 2 9 2 2 7" xfId="57133" xr:uid="{00000000-0005-0000-0000-00002BDF0000}"/>
    <cellStyle name="Total 2 9 2 2 8" xfId="57134" xr:uid="{00000000-0005-0000-0000-00002CDF0000}"/>
    <cellStyle name="Total 2 9 2 2 9" xfId="57135" xr:uid="{00000000-0005-0000-0000-00002DDF0000}"/>
    <cellStyle name="Total 2 9 2 3" xfId="57136" xr:uid="{00000000-0005-0000-0000-00002EDF0000}"/>
    <cellStyle name="Total 2 9 2 4" xfId="57137" xr:uid="{00000000-0005-0000-0000-00002FDF0000}"/>
    <cellStyle name="Total 2 9 2 5" xfId="57138" xr:uid="{00000000-0005-0000-0000-000030DF0000}"/>
    <cellStyle name="Total 2 9 2 6" xfId="57139" xr:uid="{00000000-0005-0000-0000-000031DF0000}"/>
    <cellStyle name="Total 2 9 2 7" xfId="57140" xr:uid="{00000000-0005-0000-0000-000032DF0000}"/>
    <cellStyle name="Total 2 9 2 8" xfId="57141" xr:uid="{00000000-0005-0000-0000-000033DF0000}"/>
    <cellStyle name="Total 2 9 2 9" xfId="57142" xr:uid="{00000000-0005-0000-0000-000034DF0000}"/>
    <cellStyle name="Total 2 9 3" xfId="57143" xr:uid="{00000000-0005-0000-0000-000035DF0000}"/>
    <cellStyle name="Total 2 9 3 10" xfId="57144" xr:uid="{00000000-0005-0000-0000-000036DF0000}"/>
    <cellStyle name="Total 2 9 3 11" xfId="57145" xr:uid="{00000000-0005-0000-0000-000037DF0000}"/>
    <cellStyle name="Total 2 9 3 2" xfId="57146" xr:uid="{00000000-0005-0000-0000-000038DF0000}"/>
    <cellStyle name="Total 2 9 3 3" xfId="57147" xr:uid="{00000000-0005-0000-0000-000039DF0000}"/>
    <cellStyle name="Total 2 9 3 4" xfId="57148" xr:uid="{00000000-0005-0000-0000-00003ADF0000}"/>
    <cellStyle name="Total 2 9 3 5" xfId="57149" xr:uid="{00000000-0005-0000-0000-00003BDF0000}"/>
    <cellStyle name="Total 2 9 3 6" xfId="57150" xr:uid="{00000000-0005-0000-0000-00003CDF0000}"/>
    <cellStyle name="Total 2 9 3 7" xfId="57151" xr:uid="{00000000-0005-0000-0000-00003DDF0000}"/>
    <cellStyle name="Total 2 9 3 8" xfId="57152" xr:uid="{00000000-0005-0000-0000-00003EDF0000}"/>
    <cellStyle name="Total 2 9 3 9" xfId="57153" xr:uid="{00000000-0005-0000-0000-00003FDF0000}"/>
    <cellStyle name="Total 2 9 4" xfId="57154" xr:uid="{00000000-0005-0000-0000-000040DF0000}"/>
    <cellStyle name="Total 2 9 5" xfId="57155" xr:uid="{00000000-0005-0000-0000-000041DF0000}"/>
    <cellStyle name="Total 2 9 6" xfId="57156" xr:uid="{00000000-0005-0000-0000-000042DF0000}"/>
    <cellStyle name="Total 2 9 7" xfId="57157" xr:uid="{00000000-0005-0000-0000-000043DF0000}"/>
    <cellStyle name="Total 2 9 8" xfId="57158" xr:uid="{00000000-0005-0000-0000-000044DF0000}"/>
    <cellStyle name="Total 2 9 9" xfId="57159" xr:uid="{00000000-0005-0000-0000-000045DF0000}"/>
    <cellStyle name="Total 3" xfId="57160" xr:uid="{00000000-0005-0000-0000-000046DF0000}"/>
    <cellStyle name="Total 3 10" xfId="57161" xr:uid="{00000000-0005-0000-0000-000047DF0000}"/>
    <cellStyle name="Total 3 10 10" xfId="57162" xr:uid="{00000000-0005-0000-0000-000048DF0000}"/>
    <cellStyle name="Total 3 10 11" xfId="57163" xr:uid="{00000000-0005-0000-0000-000049DF0000}"/>
    <cellStyle name="Total 3 10 2" xfId="57164" xr:uid="{00000000-0005-0000-0000-00004ADF0000}"/>
    <cellStyle name="Total 3 10 3" xfId="57165" xr:uid="{00000000-0005-0000-0000-00004BDF0000}"/>
    <cellStyle name="Total 3 10 4" xfId="57166" xr:uid="{00000000-0005-0000-0000-00004CDF0000}"/>
    <cellStyle name="Total 3 10 5" xfId="57167" xr:uid="{00000000-0005-0000-0000-00004DDF0000}"/>
    <cellStyle name="Total 3 10 6" xfId="57168" xr:uid="{00000000-0005-0000-0000-00004EDF0000}"/>
    <cellStyle name="Total 3 10 7" xfId="57169" xr:uid="{00000000-0005-0000-0000-00004FDF0000}"/>
    <cellStyle name="Total 3 10 8" xfId="57170" xr:uid="{00000000-0005-0000-0000-000050DF0000}"/>
    <cellStyle name="Total 3 10 9" xfId="57171" xr:uid="{00000000-0005-0000-0000-000051DF0000}"/>
    <cellStyle name="Total 3 11" xfId="57172" xr:uid="{00000000-0005-0000-0000-000052DF0000}"/>
    <cellStyle name="Total 3 12" xfId="57173" xr:uid="{00000000-0005-0000-0000-000053DF0000}"/>
    <cellStyle name="Total 3 2" xfId="57174" xr:uid="{00000000-0005-0000-0000-000054DF0000}"/>
    <cellStyle name="Total 3 2 10" xfId="57175" xr:uid="{00000000-0005-0000-0000-000055DF0000}"/>
    <cellStyle name="Total 3 2 11" xfId="57176" xr:uid="{00000000-0005-0000-0000-000056DF0000}"/>
    <cellStyle name="Total 3 2 12" xfId="57177" xr:uid="{00000000-0005-0000-0000-000057DF0000}"/>
    <cellStyle name="Total 3 2 13" xfId="57178" xr:uid="{00000000-0005-0000-0000-000058DF0000}"/>
    <cellStyle name="Total 3 2 2" xfId="57179" xr:uid="{00000000-0005-0000-0000-000059DF0000}"/>
    <cellStyle name="Total 3 2 2 10" xfId="57180" xr:uid="{00000000-0005-0000-0000-00005ADF0000}"/>
    <cellStyle name="Total 3 2 2 11" xfId="57181" xr:uid="{00000000-0005-0000-0000-00005BDF0000}"/>
    <cellStyle name="Total 3 2 2 12" xfId="57182" xr:uid="{00000000-0005-0000-0000-00005CDF0000}"/>
    <cellStyle name="Total 3 2 2 2" xfId="57183" xr:uid="{00000000-0005-0000-0000-00005DDF0000}"/>
    <cellStyle name="Total 3 2 2 2 10" xfId="57184" xr:uid="{00000000-0005-0000-0000-00005EDF0000}"/>
    <cellStyle name="Total 3 2 2 2 11" xfId="57185" xr:uid="{00000000-0005-0000-0000-00005FDF0000}"/>
    <cellStyle name="Total 3 2 2 2 2" xfId="57186" xr:uid="{00000000-0005-0000-0000-000060DF0000}"/>
    <cellStyle name="Total 3 2 2 2 2 10" xfId="57187" xr:uid="{00000000-0005-0000-0000-000061DF0000}"/>
    <cellStyle name="Total 3 2 2 2 2 11" xfId="57188" xr:uid="{00000000-0005-0000-0000-000062DF0000}"/>
    <cellStyle name="Total 3 2 2 2 2 2" xfId="57189" xr:uid="{00000000-0005-0000-0000-000063DF0000}"/>
    <cellStyle name="Total 3 2 2 2 2 3" xfId="57190" xr:uid="{00000000-0005-0000-0000-000064DF0000}"/>
    <cellStyle name="Total 3 2 2 2 2 4" xfId="57191" xr:uid="{00000000-0005-0000-0000-000065DF0000}"/>
    <cellStyle name="Total 3 2 2 2 2 5" xfId="57192" xr:uid="{00000000-0005-0000-0000-000066DF0000}"/>
    <cellStyle name="Total 3 2 2 2 2 6" xfId="57193" xr:uid="{00000000-0005-0000-0000-000067DF0000}"/>
    <cellStyle name="Total 3 2 2 2 2 7" xfId="57194" xr:uid="{00000000-0005-0000-0000-000068DF0000}"/>
    <cellStyle name="Total 3 2 2 2 2 8" xfId="57195" xr:uid="{00000000-0005-0000-0000-000069DF0000}"/>
    <cellStyle name="Total 3 2 2 2 2 9" xfId="57196" xr:uid="{00000000-0005-0000-0000-00006ADF0000}"/>
    <cellStyle name="Total 3 2 2 2 3" xfId="57197" xr:uid="{00000000-0005-0000-0000-00006BDF0000}"/>
    <cellStyle name="Total 3 2 2 2 4" xfId="57198" xr:uid="{00000000-0005-0000-0000-00006CDF0000}"/>
    <cellStyle name="Total 3 2 2 2 5" xfId="57199" xr:uid="{00000000-0005-0000-0000-00006DDF0000}"/>
    <cellStyle name="Total 3 2 2 2 6" xfId="57200" xr:uid="{00000000-0005-0000-0000-00006EDF0000}"/>
    <cellStyle name="Total 3 2 2 2 7" xfId="57201" xr:uid="{00000000-0005-0000-0000-00006FDF0000}"/>
    <cellStyle name="Total 3 2 2 2 8" xfId="57202" xr:uid="{00000000-0005-0000-0000-000070DF0000}"/>
    <cellStyle name="Total 3 2 2 2 9" xfId="57203" xr:uid="{00000000-0005-0000-0000-000071DF0000}"/>
    <cellStyle name="Total 3 2 2 3" xfId="57204" xr:uid="{00000000-0005-0000-0000-000072DF0000}"/>
    <cellStyle name="Total 3 2 2 3 10" xfId="57205" xr:uid="{00000000-0005-0000-0000-000073DF0000}"/>
    <cellStyle name="Total 3 2 2 3 11" xfId="57206" xr:uid="{00000000-0005-0000-0000-000074DF0000}"/>
    <cellStyle name="Total 3 2 2 3 2" xfId="57207" xr:uid="{00000000-0005-0000-0000-000075DF0000}"/>
    <cellStyle name="Total 3 2 2 3 3" xfId="57208" xr:uid="{00000000-0005-0000-0000-000076DF0000}"/>
    <cellStyle name="Total 3 2 2 3 4" xfId="57209" xr:uid="{00000000-0005-0000-0000-000077DF0000}"/>
    <cellStyle name="Total 3 2 2 3 5" xfId="57210" xr:uid="{00000000-0005-0000-0000-000078DF0000}"/>
    <cellStyle name="Total 3 2 2 3 6" xfId="57211" xr:uid="{00000000-0005-0000-0000-000079DF0000}"/>
    <cellStyle name="Total 3 2 2 3 7" xfId="57212" xr:uid="{00000000-0005-0000-0000-00007ADF0000}"/>
    <cellStyle name="Total 3 2 2 3 8" xfId="57213" xr:uid="{00000000-0005-0000-0000-00007BDF0000}"/>
    <cellStyle name="Total 3 2 2 3 9" xfId="57214" xr:uid="{00000000-0005-0000-0000-00007CDF0000}"/>
    <cellStyle name="Total 3 2 2 4" xfId="57215" xr:uid="{00000000-0005-0000-0000-00007DDF0000}"/>
    <cellStyle name="Total 3 2 2 5" xfId="57216" xr:uid="{00000000-0005-0000-0000-00007EDF0000}"/>
    <cellStyle name="Total 3 2 2 6" xfId="57217" xr:uid="{00000000-0005-0000-0000-00007FDF0000}"/>
    <cellStyle name="Total 3 2 2 7" xfId="57218" xr:uid="{00000000-0005-0000-0000-000080DF0000}"/>
    <cellStyle name="Total 3 2 2 8" xfId="57219" xr:uid="{00000000-0005-0000-0000-000081DF0000}"/>
    <cellStyle name="Total 3 2 2 9" xfId="57220" xr:uid="{00000000-0005-0000-0000-000082DF0000}"/>
    <cellStyle name="Total 3 2 3" xfId="57221" xr:uid="{00000000-0005-0000-0000-000083DF0000}"/>
    <cellStyle name="Total 3 2 3 10" xfId="57222" xr:uid="{00000000-0005-0000-0000-000084DF0000}"/>
    <cellStyle name="Total 3 2 3 11" xfId="57223" xr:uid="{00000000-0005-0000-0000-000085DF0000}"/>
    <cellStyle name="Total 3 2 3 2" xfId="57224" xr:uid="{00000000-0005-0000-0000-000086DF0000}"/>
    <cellStyle name="Total 3 2 3 2 10" xfId="57225" xr:uid="{00000000-0005-0000-0000-000087DF0000}"/>
    <cellStyle name="Total 3 2 3 2 11" xfId="57226" xr:uid="{00000000-0005-0000-0000-000088DF0000}"/>
    <cellStyle name="Total 3 2 3 2 2" xfId="57227" xr:uid="{00000000-0005-0000-0000-000089DF0000}"/>
    <cellStyle name="Total 3 2 3 2 3" xfId="57228" xr:uid="{00000000-0005-0000-0000-00008ADF0000}"/>
    <cellStyle name="Total 3 2 3 2 4" xfId="57229" xr:uid="{00000000-0005-0000-0000-00008BDF0000}"/>
    <cellStyle name="Total 3 2 3 2 5" xfId="57230" xr:uid="{00000000-0005-0000-0000-00008CDF0000}"/>
    <cellStyle name="Total 3 2 3 2 6" xfId="57231" xr:uid="{00000000-0005-0000-0000-00008DDF0000}"/>
    <cellStyle name="Total 3 2 3 2 7" xfId="57232" xr:uid="{00000000-0005-0000-0000-00008EDF0000}"/>
    <cellStyle name="Total 3 2 3 2 8" xfId="57233" xr:uid="{00000000-0005-0000-0000-00008FDF0000}"/>
    <cellStyle name="Total 3 2 3 2 9" xfId="57234" xr:uid="{00000000-0005-0000-0000-000090DF0000}"/>
    <cellStyle name="Total 3 2 3 3" xfId="57235" xr:uid="{00000000-0005-0000-0000-000091DF0000}"/>
    <cellStyle name="Total 3 2 3 4" xfId="57236" xr:uid="{00000000-0005-0000-0000-000092DF0000}"/>
    <cellStyle name="Total 3 2 3 5" xfId="57237" xr:uid="{00000000-0005-0000-0000-000093DF0000}"/>
    <cellStyle name="Total 3 2 3 6" xfId="57238" xr:uid="{00000000-0005-0000-0000-000094DF0000}"/>
    <cellStyle name="Total 3 2 3 7" xfId="57239" xr:uid="{00000000-0005-0000-0000-000095DF0000}"/>
    <cellStyle name="Total 3 2 3 8" xfId="57240" xr:uid="{00000000-0005-0000-0000-000096DF0000}"/>
    <cellStyle name="Total 3 2 3 9" xfId="57241" xr:uid="{00000000-0005-0000-0000-000097DF0000}"/>
    <cellStyle name="Total 3 2 4" xfId="57242" xr:uid="{00000000-0005-0000-0000-000098DF0000}"/>
    <cellStyle name="Total 3 2 4 10" xfId="57243" xr:uid="{00000000-0005-0000-0000-000099DF0000}"/>
    <cellStyle name="Total 3 2 4 11" xfId="57244" xr:uid="{00000000-0005-0000-0000-00009ADF0000}"/>
    <cellStyle name="Total 3 2 4 2" xfId="57245" xr:uid="{00000000-0005-0000-0000-00009BDF0000}"/>
    <cellStyle name="Total 3 2 4 3" xfId="57246" xr:uid="{00000000-0005-0000-0000-00009CDF0000}"/>
    <cellStyle name="Total 3 2 4 4" xfId="57247" xr:uid="{00000000-0005-0000-0000-00009DDF0000}"/>
    <cellStyle name="Total 3 2 4 5" xfId="57248" xr:uid="{00000000-0005-0000-0000-00009EDF0000}"/>
    <cellStyle name="Total 3 2 4 6" xfId="57249" xr:uid="{00000000-0005-0000-0000-00009FDF0000}"/>
    <cellStyle name="Total 3 2 4 7" xfId="57250" xr:uid="{00000000-0005-0000-0000-0000A0DF0000}"/>
    <cellStyle name="Total 3 2 4 8" xfId="57251" xr:uid="{00000000-0005-0000-0000-0000A1DF0000}"/>
    <cellStyle name="Total 3 2 4 9" xfId="57252" xr:uid="{00000000-0005-0000-0000-0000A2DF0000}"/>
    <cellStyle name="Total 3 2 5" xfId="57253" xr:uid="{00000000-0005-0000-0000-0000A3DF0000}"/>
    <cellStyle name="Total 3 2 6" xfId="57254" xr:uid="{00000000-0005-0000-0000-0000A4DF0000}"/>
    <cellStyle name="Total 3 2 7" xfId="57255" xr:uid="{00000000-0005-0000-0000-0000A5DF0000}"/>
    <cellStyle name="Total 3 2 8" xfId="57256" xr:uid="{00000000-0005-0000-0000-0000A6DF0000}"/>
    <cellStyle name="Total 3 2 9" xfId="57257" xr:uid="{00000000-0005-0000-0000-0000A7DF0000}"/>
    <cellStyle name="Total 3 3" xfId="57258" xr:uid="{00000000-0005-0000-0000-0000A8DF0000}"/>
    <cellStyle name="Total 3 3 10" xfId="57259" xr:uid="{00000000-0005-0000-0000-0000A9DF0000}"/>
    <cellStyle name="Total 3 3 11" xfId="57260" xr:uid="{00000000-0005-0000-0000-0000AADF0000}"/>
    <cellStyle name="Total 3 3 12" xfId="57261" xr:uid="{00000000-0005-0000-0000-0000ABDF0000}"/>
    <cellStyle name="Total 3 3 13" xfId="57262" xr:uid="{00000000-0005-0000-0000-0000ACDF0000}"/>
    <cellStyle name="Total 3 3 2" xfId="57263" xr:uid="{00000000-0005-0000-0000-0000ADDF0000}"/>
    <cellStyle name="Total 3 3 2 10" xfId="57264" xr:uid="{00000000-0005-0000-0000-0000AEDF0000}"/>
    <cellStyle name="Total 3 3 2 11" xfId="57265" xr:uid="{00000000-0005-0000-0000-0000AFDF0000}"/>
    <cellStyle name="Total 3 3 2 12" xfId="57266" xr:uid="{00000000-0005-0000-0000-0000B0DF0000}"/>
    <cellStyle name="Total 3 3 2 2" xfId="57267" xr:uid="{00000000-0005-0000-0000-0000B1DF0000}"/>
    <cellStyle name="Total 3 3 2 2 10" xfId="57268" xr:uid="{00000000-0005-0000-0000-0000B2DF0000}"/>
    <cellStyle name="Total 3 3 2 2 11" xfId="57269" xr:uid="{00000000-0005-0000-0000-0000B3DF0000}"/>
    <cellStyle name="Total 3 3 2 2 2" xfId="57270" xr:uid="{00000000-0005-0000-0000-0000B4DF0000}"/>
    <cellStyle name="Total 3 3 2 2 2 10" xfId="57271" xr:uid="{00000000-0005-0000-0000-0000B5DF0000}"/>
    <cellStyle name="Total 3 3 2 2 2 11" xfId="57272" xr:uid="{00000000-0005-0000-0000-0000B6DF0000}"/>
    <cellStyle name="Total 3 3 2 2 2 2" xfId="57273" xr:uid="{00000000-0005-0000-0000-0000B7DF0000}"/>
    <cellStyle name="Total 3 3 2 2 2 3" xfId="57274" xr:uid="{00000000-0005-0000-0000-0000B8DF0000}"/>
    <cellStyle name="Total 3 3 2 2 2 4" xfId="57275" xr:uid="{00000000-0005-0000-0000-0000B9DF0000}"/>
    <cellStyle name="Total 3 3 2 2 2 5" xfId="57276" xr:uid="{00000000-0005-0000-0000-0000BADF0000}"/>
    <cellStyle name="Total 3 3 2 2 2 6" xfId="57277" xr:uid="{00000000-0005-0000-0000-0000BBDF0000}"/>
    <cellStyle name="Total 3 3 2 2 2 7" xfId="57278" xr:uid="{00000000-0005-0000-0000-0000BCDF0000}"/>
    <cellStyle name="Total 3 3 2 2 2 8" xfId="57279" xr:uid="{00000000-0005-0000-0000-0000BDDF0000}"/>
    <cellStyle name="Total 3 3 2 2 2 9" xfId="57280" xr:uid="{00000000-0005-0000-0000-0000BEDF0000}"/>
    <cellStyle name="Total 3 3 2 2 3" xfId="57281" xr:uid="{00000000-0005-0000-0000-0000BFDF0000}"/>
    <cellStyle name="Total 3 3 2 2 4" xfId="57282" xr:uid="{00000000-0005-0000-0000-0000C0DF0000}"/>
    <cellStyle name="Total 3 3 2 2 5" xfId="57283" xr:uid="{00000000-0005-0000-0000-0000C1DF0000}"/>
    <cellStyle name="Total 3 3 2 2 6" xfId="57284" xr:uid="{00000000-0005-0000-0000-0000C2DF0000}"/>
    <cellStyle name="Total 3 3 2 2 7" xfId="57285" xr:uid="{00000000-0005-0000-0000-0000C3DF0000}"/>
    <cellStyle name="Total 3 3 2 2 8" xfId="57286" xr:uid="{00000000-0005-0000-0000-0000C4DF0000}"/>
    <cellStyle name="Total 3 3 2 2 9" xfId="57287" xr:uid="{00000000-0005-0000-0000-0000C5DF0000}"/>
    <cellStyle name="Total 3 3 2 3" xfId="57288" xr:uid="{00000000-0005-0000-0000-0000C6DF0000}"/>
    <cellStyle name="Total 3 3 2 3 10" xfId="57289" xr:uid="{00000000-0005-0000-0000-0000C7DF0000}"/>
    <cellStyle name="Total 3 3 2 3 11" xfId="57290" xr:uid="{00000000-0005-0000-0000-0000C8DF0000}"/>
    <cellStyle name="Total 3 3 2 3 2" xfId="57291" xr:uid="{00000000-0005-0000-0000-0000C9DF0000}"/>
    <cellStyle name="Total 3 3 2 3 3" xfId="57292" xr:uid="{00000000-0005-0000-0000-0000CADF0000}"/>
    <cellStyle name="Total 3 3 2 3 4" xfId="57293" xr:uid="{00000000-0005-0000-0000-0000CBDF0000}"/>
    <cellStyle name="Total 3 3 2 3 5" xfId="57294" xr:uid="{00000000-0005-0000-0000-0000CCDF0000}"/>
    <cellStyle name="Total 3 3 2 3 6" xfId="57295" xr:uid="{00000000-0005-0000-0000-0000CDDF0000}"/>
    <cellStyle name="Total 3 3 2 3 7" xfId="57296" xr:uid="{00000000-0005-0000-0000-0000CEDF0000}"/>
    <cellStyle name="Total 3 3 2 3 8" xfId="57297" xr:uid="{00000000-0005-0000-0000-0000CFDF0000}"/>
    <cellStyle name="Total 3 3 2 3 9" xfId="57298" xr:uid="{00000000-0005-0000-0000-0000D0DF0000}"/>
    <cellStyle name="Total 3 3 2 4" xfId="57299" xr:uid="{00000000-0005-0000-0000-0000D1DF0000}"/>
    <cellStyle name="Total 3 3 2 5" xfId="57300" xr:uid="{00000000-0005-0000-0000-0000D2DF0000}"/>
    <cellStyle name="Total 3 3 2 6" xfId="57301" xr:uid="{00000000-0005-0000-0000-0000D3DF0000}"/>
    <cellStyle name="Total 3 3 2 7" xfId="57302" xr:uid="{00000000-0005-0000-0000-0000D4DF0000}"/>
    <cellStyle name="Total 3 3 2 8" xfId="57303" xr:uid="{00000000-0005-0000-0000-0000D5DF0000}"/>
    <cellStyle name="Total 3 3 2 9" xfId="57304" xr:uid="{00000000-0005-0000-0000-0000D6DF0000}"/>
    <cellStyle name="Total 3 3 3" xfId="57305" xr:uid="{00000000-0005-0000-0000-0000D7DF0000}"/>
    <cellStyle name="Total 3 3 3 10" xfId="57306" xr:uid="{00000000-0005-0000-0000-0000D8DF0000}"/>
    <cellStyle name="Total 3 3 3 11" xfId="57307" xr:uid="{00000000-0005-0000-0000-0000D9DF0000}"/>
    <cellStyle name="Total 3 3 3 2" xfId="57308" xr:uid="{00000000-0005-0000-0000-0000DADF0000}"/>
    <cellStyle name="Total 3 3 3 2 10" xfId="57309" xr:uid="{00000000-0005-0000-0000-0000DBDF0000}"/>
    <cellStyle name="Total 3 3 3 2 11" xfId="57310" xr:uid="{00000000-0005-0000-0000-0000DCDF0000}"/>
    <cellStyle name="Total 3 3 3 2 2" xfId="57311" xr:uid="{00000000-0005-0000-0000-0000DDDF0000}"/>
    <cellStyle name="Total 3 3 3 2 3" xfId="57312" xr:uid="{00000000-0005-0000-0000-0000DEDF0000}"/>
    <cellStyle name="Total 3 3 3 2 4" xfId="57313" xr:uid="{00000000-0005-0000-0000-0000DFDF0000}"/>
    <cellStyle name="Total 3 3 3 2 5" xfId="57314" xr:uid="{00000000-0005-0000-0000-0000E0DF0000}"/>
    <cellStyle name="Total 3 3 3 2 6" xfId="57315" xr:uid="{00000000-0005-0000-0000-0000E1DF0000}"/>
    <cellStyle name="Total 3 3 3 2 7" xfId="57316" xr:uid="{00000000-0005-0000-0000-0000E2DF0000}"/>
    <cellStyle name="Total 3 3 3 2 8" xfId="57317" xr:uid="{00000000-0005-0000-0000-0000E3DF0000}"/>
    <cellStyle name="Total 3 3 3 2 9" xfId="57318" xr:uid="{00000000-0005-0000-0000-0000E4DF0000}"/>
    <cellStyle name="Total 3 3 3 3" xfId="57319" xr:uid="{00000000-0005-0000-0000-0000E5DF0000}"/>
    <cellStyle name="Total 3 3 3 4" xfId="57320" xr:uid="{00000000-0005-0000-0000-0000E6DF0000}"/>
    <cellStyle name="Total 3 3 3 5" xfId="57321" xr:uid="{00000000-0005-0000-0000-0000E7DF0000}"/>
    <cellStyle name="Total 3 3 3 6" xfId="57322" xr:uid="{00000000-0005-0000-0000-0000E8DF0000}"/>
    <cellStyle name="Total 3 3 3 7" xfId="57323" xr:uid="{00000000-0005-0000-0000-0000E9DF0000}"/>
    <cellStyle name="Total 3 3 3 8" xfId="57324" xr:uid="{00000000-0005-0000-0000-0000EADF0000}"/>
    <cellStyle name="Total 3 3 3 9" xfId="57325" xr:uid="{00000000-0005-0000-0000-0000EBDF0000}"/>
    <cellStyle name="Total 3 3 4" xfId="57326" xr:uid="{00000000-0005-0000-0000-0000ECDF0000}"/>
    <cellStyle name="Total 3 3 4 10" xfId="57327" xr:uid="{00000000-0005-0000-0000-0000EDDF0000}"/>
    <cellStyle name="Total 3 3 4 11" xfId="57328" xr:uid="{00000000-0005-0000-0000-0000EEDF0000}"/>
    <cellStyle name="Total 3 3 4 2" xfId="57329" xr:uid="{00000000-0005-0000-0000-0000EFDF0000}"/>
    <cellStyle name="Total 3 3 4 3" xfId="57330" xr:uid="{00000000-0005-0000-0000-0000F0DF0000}"/>
    <cellStyle name="Total 3 3 4 4" xfId="57331" xr:uid="{00000000-0005-0000-0000-0000F1DF0000}"/>
    <cellStyle name="Total 3 3 4 5" xfId="57332" xr:uid="{00000000-0005-0000-0000-0000F2DF0000}"/>
    <cellStyle name="Total 3 3 4 6" xfId="57333" xr:uid="{00000000-0005-0000-0000-0000F3DF0000}"/>
    <cellStyle name="Total 3 3 4 7" xfId="57334" xr:uid="{00000000-0005-0000-0000-0000F4DF0000}"/>
    <cellStyle name="Total 3 3 4 8" xfId="57335" xr:uid="{00000000-0005-0000-0000-0000F5DF0000}"/>
    <cellStyle name="Total 3 3 4 9" xfId="57336" xr:uid="{00000000-0005-0000-0000-0000F6DF0000}"/>
    <cellStyle name="Total 3 3 5" xfId="57337" xr:uid="{00000000-0005-0000-0000-0000F7DF0000}"/>
    <cellStyle name="Total 3 3 6" xfId="57338" xr:uid="{00000000-0005-0000-0000-0000F8DF0000}"/>
    <cellStyle name="Total 3 3 7" xfId="57339" xr:uid="{00000000-0005-0000-0000-0000F9DF0000}"/>
    <cellStyle name="Total 3 3 8" xfId="57340" xr:uid="{00000000-0005-0000-0000-0000FADF0000}"/>
    <cellStyle name="Total 3 3 9" xfId="57341" xr:uid="{00000000-0005-0000-0000-0000FBDF0000}"/>
    <cellStyle name="Total 3 4" xfId="57342" xr:uid="{00000000-0005-0000-0000-0000FCDF0000}"/>
    <cellStyle name="Total 3 4 10" xfId="57343" xr:uid="{00000000-0005-0000-0000-0000FDDF0000}"/>
    <cellStyle name="Total 3 4 11" xfId="57344" xr:uid="{00000000-0005-0000-0000-0000FEDF0000}"/>
    <cellStyle name="Total 3 4 12" xfId="57345" xr:uid="{00000000-0005-0000-0000-0000FFDF0000}"/>
    <cellStyle name="Total 3 4 13" xfId="57346" xr:uid="{00000000-0005-0000-0000-000000E00000}"/>
    <cellStyle name="Total 3 4 2" xfId="57347" xr:uid="{00000000-0005-0000-0000-000001E00000}"/>
    <cellStyle name="Total 3 4 2 10" xfId="57348" xr:uid="{00000000-0005-0000-0000-000002E00000}"/>
    <cellStyle name="Total 3 4 2 11" xfId="57349" xr:uid="{00000000-0005-0000-0000-000003E00000}"/>
    <cellStyle name="Total 3 4 2 12" xfId="57350" xr:uid="{00000000-0005-0000-0000-000004E00000}"/>
    <cellStyle name="Total 3 4 2 2" xfId="57351" xr:uid="{00000000-0005-0000-0000-000005E00000}"/>
    <cellStyle name="Total 3 4 2 2 10" xfId="57352" xr:uid="{00000000-0005-0000-0000-000006E00000}"/>
    <cellStyle name="Total 3 4 2 2 11" xfId="57353" xr:uid="{00000000-0005-0000-0000-000007E00000}"/>
    <cellStyle name="Total 3 4 2 2 2" xfId="57354" xr:uid="{00000000-0005-0000-0000-000008E00000}"/>
    <cellStyle name="Total 3 4 2 2 2 10" xfId="57355" xr:uid="{00000000-0005-0000-0000-000009E00000}"/>
    <cellStyle name="Total 3 4 2 2 2 11" xfId="57356" xr:uid="{00000000-0005-0000-0000-00000AE00000}"/>
    <cellStyle name="Total 3 4 2 2 2 2" xfId="57357" xr:uid="{00000000-0005-0000-0000-00000BE00000}"/>
    <cellStyle name="Total 3 4 2 2 2 3" xfId="57358" xr:uid="{00000000-0005-0000-0000-00000CE00000}"/>
    <cellStyle name="Total 3 4 2 2 2 4" xfId="57359" xr:uid="{00000000-0005-0000-0000-00000DE00000}"/>
    <cellStyle name="Total 3 4 2 2 2 5" xfId="57360" xr:uid="{00000000-0005-0000-0000-00000EE00000}"/>
    <cellStyle name="Total 3 4 2 2 2 6" xfId="57361" xr:uid="{00000000-0005-0000-0000-00000FE00000}"/>
    <cellStyle name="Total 3 4 2 2 2 7" xfId="57362" xr:uid="{00000000-0005-0000-0000-000010E00000}"/>
    <cellStyle name="Total 3 4 2 2 2 8" xfId="57363" xr:uid="{00000000-0005-0000-0000-000011E00000}"/>
    <cellStyle name="Total 3 4 2 2 2 9" xfId="57364" xr:uid="{00000000-0005-0000-0000-000012E00000}"/>
    <cellStyle name="Total 3 4 2 2 3" xfId="57365" xr:uid="{00000000-0005-0000-0000-000013E00000}"/>
    <cellStyle name="Total 3 4 2 2 4" xfId="57366" xr:uid="{00000000-0005-0000-0000-000014E00000}"/>
    <cellStyle name="Total 3 4 2 2 5" xfId="57367" xr:uid="{00000000-0005-0000-0000-000015E00000}"/>
    <cellStyle name="Total 3 4 2 2 6" xfId="57368" xr:uid="{00000000-0005-0000-0000-000016E00000}"/>
    <cellStyle name="Total 3 4 2 2 7" xfId="57369" xr:uid="{00000000-0005-0000-0000-000017E00000}"/>
    <cellStyle name="Total 3 4 2 2 8" xfId="57370" xr:uid="{00000000-0005-0000-0000-000018E00000}"/>
    <cellStyle name="Total 3 4 2 2 9" xfId="57371" xr:uid="{00000000-0005-0000-0000-000019E00000}"/>
    <cellStyle name="Total 3 4 2 3" xfId="57372" xr:uid="{00000000-0005-0000-0000-00001AE00000}"/>
    <cellStyle name="Total 3 4 2 3 10" xfId="57373" xr:uid="{00000000-0005-0000-0000-00001BE00000}"/>
    <cellStyle name="Total 3 4 2 3 11" xfId="57374" xr:uid="{00000000-0005-0000-0000-00001CE00000}"/>
    <cellStyle name="Total 3 4 2 3 2" xfId="57375" xr:uid="{00000000-0005-0000-0000-00001DE00000}"/>
    <cellStyle name="Total 3 4 2 3 3" xfId="57376" xr:uid="{00000000-0005-0000-0000-00001EE00000}"/>
    <cellStyle name="Total 3 4 2 3 4" xfId="57377" xr:uid="{00000000-0005-0000-0000-00001FE00000}"/>
    <cellStyle name="Total 3 4 2 3 5" xfId="57378" xr:uid="{00000000-0005-0000-0000-000020E00000}"/>
    <cellStyle name="Total 3 4 2 3 6" xfId="57379" xr:uid="{00000000-0005-0000-0000-000021E00000}"/>
    <cellStyle name="Total 3 4 2 3 7" xfId="57380" xr:uid="{00000000-0005-0000-0000-000022E00000}"/>
    <cellStyle name="Total 3 4 2 3 8" xfId="57381" xr:uid="{00000000-0005-0000-0000-000023E00000}"/>
    <cellStyle name="Total 3 4 2 3 9" xfId="57382" xr:uid="{00000000-0005-0000-0000-000024E00000}"/>
    <cellStyle name="Total 3 4 2 4" xfId="57383" xr:uid="{00000000-0005-0000-0000-000025E00000}"/>
    <cellStyle name="Total 3 4 2 5" xfId="57384" xr:uid="{00000000-0005-0000-0000-000026E00000}"/>
    <cellStyle name="Total 3 4 2 6" xfId="57385" xr:uid="{00000000-0005-0000-0000-000027E00000}"/>
    <cellStyle name="Total 3 4 2 7" xfId="57386" xr:uid="{00000000-0005-0000-0000-000028E00000}"/>
    <cellStyle name="Total 3 4 2 8" xfId="57387" xr:uid="{00000000-0005-0000-0000-000029E00000}"/>
    <cellStyle name="Total 3 4 2 9" xfId="57388" xr:uid="{00000000-0005-0000-0000-00002AE00000}"/>
    <cellStyle name="Total 3 4 3" xfId="57389" xr:uid="{00000000-0005-0000-0000-00002BE00000}"/>
    <cellStyle name="Total 3 4 3 10" xfId="57390" xr:uid="{00000000-0005-0000-0000-00002CE00000}"/>
    <cellStyle name="Total 3 4 3 11" xfId="57391" xr:uid="{00000000-0005-0000-0000-00002DE00000}"/>
    <cellStyle name="Total 3 4 3 2" xfId="57392" xr:uid="{00000000-0005-0000-0000-00002EE00000}"/>
    <cellStyle name="Total 3 4 3 2 10" xfId="57393" xr:uid="{00000000-0005-0000-0000-00002FE00000}"/>
    <cellStyle name="Total 3 4 3 2 11" xfId="57394" xr:uid="{00000000-0005-0000-0000-000030E00000}"/>
    <cellStyle name="Total 3 4 3 2 2" xfId="57395" xr:uid="{00000000-0005-0000-0000-000031E00000}"/>
    <cellStyle name="Total 3 4 3 2 3" xfId="57396" xr:uid="{00000000-0005-0000-0000-000032E00000}"/>
    <cellStyle name="Total 3 4 3 2 4" xfId="57397" xr:uid="{00000000-0005-0000-0000-000033E00000}"/>
    <cellStyle name="Total 3 4 3 2 5" xfId="57398" xr:uid="{00000000-0005-0000-0000-000034E00000}"/>
    <cellStyle name="Total 3 4 3 2 6" xfId="57399" xr:uid="{00000000-0005-0000-0000-000035E00000}"/>
    <cellStyle name="Total 3 4 3 2 7" xfId="57400" xr:uid="{00000000-0005-0000-0000-000036E00000}"/>
    <cellStyle name="Total 3 4 3 2 8" xfId="57401" xr:uid="{00000000-0005-0000-0000-000037E00000}"/>
    <cellStyle name="Total 3 4 3 2 9" xfId="57402" xr:uid="{00000000-0005-0000-0000-000038E00000}"/>
    <cellStyle name="Total 3 4 3 3" xfId="57403" xr:uid="{00000000-0005-0000-0000-000039E00000}"/>
    <cellStyle name="Total 3 4 3 4" xfId="57404" xr:uid="{00000000-0005-0000-0000-00003AE00000}"/>
    <cellStyle name="Total 3 4 3 5" xfId="57405" xr:uid="{00000000-0005-0000-0000-00003BE00000}"/>
    <cellStyle name="Total 3 4 3 6" xfId="57406" xr:uid="{00000000-0005-0000-0000-00003CE00000}"/>
    <cellStyle name="Total 3 4 3 7" xfId="57407" xr:uid="{00000000-0005-0000-0000-00003DE00000}"/>
    <cellStyle name="Total 3 4 3 8" xfId="57408" xr:uid="{00000000-0005-0000-0000-00003EE00000}"/>
    <cellStyle name="Total 3 4 3 9" xfId="57409" xr:uid="{00000000-0005-0000-0000-00003FE00000}"/>
    <cellStyle name="Total 3 4 4" xfId="57410" xr:uid="{00000000-0005-0000-0000-000040E00000}"/>
    <cellStyle name="Total 3 4 4 10" xfId="57411" xr:uid="{00000000-0005-0000-0000-000041E00000}"/>
    <cellStyle name="Total 3 4 4 11" xfId="57412" xr:uid="{00000000-0005-0000-0000-000042E00000}"/>
    <cellStyle name="Total 3 4 4 2" xfId="57413" xr:uid="{00000000-0005-0000-0000-000043E00000}"/>
    <cellStyle name="Total 3 4 4 3" xfId="57414" xr:uid="{00000000-0005-0000-0000-000044E00000}"/>
    <cellStyle name="Total 3 4 4 4" xfId="57415" xr:uid="{00000000-0005-0000-0000-000045E00000}"/>
    <cellStyle name="Total 3 4 4 5" xfId="57416" xr:uid="{00000000-0005-0000-0000-000046E00000}"/>
    <cellStyle name="Total 3 4 4 6" xfId="57417" xr:uid="{00000000-0005-0000-0000-000047E00000}"/>
    <cellStyle name="Total 3 4 4 7" xfId="57418" xr:uid="{00000000-0005-0000-0000-000048E00000}"/>
    <cellStyle name="Total 3 4 4 8" xfId="57419" xr:uid="{00000000-0005-0000-0000-000049E00000}"/>
    <cellStyle name="Total 3 4 4 9" xfId="57420" xr:uid="{00000000-0005-0000-0000-00004AE00000}"/>
    <cellStyle name="Total 3 4 5" xfId="57421" xr:uid="{00000000-0005-0000-0000-00004BE00000}"/>
    <cellStyle name="Total 3 4 6" xfId="57422" xr:uid="{00000000-0005-0000-0000-00004CE00000}"/>
    <cellStyle name="Total 3 4 7" xfId="57423" xr:uid="{00000000-0005-0000-0000-00004DE00000}"/>
    <cellStyle name="Total 3 4 8" xfId="57424" xr:uid="{00000000-0005-0000-0000-00004EE00000}"/>
    <cellStyle name="Total 3 4 9" xfId="57425" xr:uid="{00000000-0005-0000-0000-00004FE00000}"/>
    <cellStyle name="Total 3 5" xfId="57426" xr:uid="{00000000-0005-0000-0000-000050E00000}"/>
    <cellStyle name="Total 3 5 10" xfId="57427" xr:uid="{00000000-0005-0000-0000-000051E00000}"/>
    <cellStyle name="Total 3 5 11" xfId="57428" xr:uid="{00000000-0005-0000-0000-000052E00000}"/>
    <cellStyle name="Total 3 5 12" xfId="57429" xr:uid="{00000000-0005-0000-0000-000053E00000}"/>
    <cellStyle name="Total 3 5 13" xfId="57430" xr:uid="{00000000-0005-0000-0000-000054E00000}"/>
    <cellStyle name="Total 3 5 2" xfId="57431" xr:uid="{00000000-0005-0000-0000-000055E00000}"/>
    <cellStyle name="Total 3 5 2 10" xfId="57432" xr:uid="{00000000-0005-0000-0000-000056E00000}"/>
    <cellStyle name="Total 3 5 2 11" xfId="57433" xr:uid="{00000000-0005-0000-0000-000057E00000}"/>
    <cellStyle name="Total 3 5 2 12" xfId="57434" xr:uid="{00000000-0005-0000-0000-000058E00000}"/>
    <cellStyle name="Total 3 5 2 2" xfId="57435" xr:uid="{00000000-0005-0000-0000-000059E00000}"/>
    <cellStyle name="Total 3 5 2 2 10" xfId="57436" xr:uid="{00000000-0005-0000-0000-00005AE00000}"/>
    <cellStyle name="Total 3 5 2 2 11" xfId="57437" xr:uid="{00000000-0005-0000-0000-00005BE00000}"/>
    <cellStyle name="Total 3 5 2 2 2" xfId="57438" xr:uid="{00000000-0005-0000-0000-00005CE00000}"/>
    <cellStyle name="Total 3 5 2 2 2 10" xfId="57439" xr:uid="{00000000-0005-0000-0000-00005DE00000}"/>
    <cellStyle name="Total 3 5 2 2 2 11" xfId="57440" xr:uid="{00000000-0005-0000-0000-00005EE00000}"/>
    <cellStyle name="Total 3 5 2 2 2 2" xfId="57441" xr:uid="{00000000-0005-0000-0000-00005FE00000}"/>
    <cellStyle name="Total 3 5 2 2 2 3" xfId="57442" xr:uid="{00000000-0005-0000-0000-000060E00000}"/>
    <cellStyle name="Total 3 5 2 2 2 4" xfId="57443" xr:uid="{00000000-0005-0000-0000-000061E00000}"/>
    <cellStyle name="Total 3 5 2 2 2 5" xfId="57444" xr:uid="{00000000-0005-0000-0000-000062E00000}"/>
    <cellStyle name="Total 3 5 2 2 2 6" xfId="57445" xr:uid="{00000000-0005-0000-0000-000063E00000}"/>
    <cellStyle name="Total 3 5 2 2 2 7" xfId="57446" xr:uid="{00000000-0005-0000-0000-000064E00000}"/>
    <cellStyle name="Total 3 5 2 2 2 8" xfId="57447" xr:uid="{00000000-0005-0000-0000-000065E00000}"/>
    <cellStyle name="Total 3 5 2 2 2 9" xfId="57448" xr:uid="{00000000-0005-0000-0000-000066E00000}"/>
    <cellStyle name="Total 3 5 2 2 3" xfId="57449" xr:uid="{00000000-0005-0000-0000-000067E00000}"/>
    <cellStyle name="Total 3 5 2 2 4" xfId="57450" xr:uid="{00000000-0005-0000-0000-000068E00000}"/>
    <cellStyle name="Total 3 5 2 2 5" xfId="57451" xr:uid="{00000000-0005-0000-0000-000069E00000}"/>
    <cellStyle name="Total 3 5 2 2 6" xfId="57452" xr:uid="{00000000-0005-0000-0000-00006AE00000}"/>
    <cellStyle name="Total 3 5 2 2 7" xfId="57453" xr:uid="{00000000-0005-0000-0000-00006BE00000}"/>
    <cellStyle name="Total 3 5 2 2 8" xfId="57454" xr:uid="{00000000-0005-0000-0000-00006CE00000}"/>
    <cellStyle name="Total 3 5 2 2 9" xfId="57455" xr:uid="{00000000-0005-0000-0000-00006DE00000}"/>
    <cellStyle name="Total 3 5 2 3" xfId="57456" xr:uid="{00000000-0005-0000-0000-00006EE00000}"/>
    <cellStyle name="Total 3 5 2 3 10" xfId="57457" xr:uid="{00000000-0005-0000-0000-00006FE00000}"/>
    <cellStyle name="Total 3 5 2 3 11" xfId="57458" xr:uid="{00000000-0005-0000-0000-000070E00000}"/>
    <cellStyle name="Total 3 5 2 3 2" xfId="57459" xr:uid="{00000000-0005-0000-0000-000071E00000}"/>
    <cellStyle name="Total 3 5 2 3 3" xfId="57460" xr:uid="{00000000-0005-0000-0000-000072E00000}"/>
    <cellStyle name="Total 3 5 2 3 4" xfId="57461" xr:uid="{00000000-0005-0000-0000-000073E00000}"/>
    <cellStyle name="Total 3 5 2 3 5" xfId="57462" xr:uid="{00000000-0005-0000-0000-000074E00000}"/>
    <cellStyle name="Total 3 5 2 3 6" xfId="57463" xr:uid="{00000000-0005-0000-0000-000075E00000}"/>
    <cellStyle name="Total 3 5 2 3 7" xfId="57464" xr:uid="{00000000-0005-0000-0000-000076E00000}"/>
    <cellStyle name="Total 3 5 2 3 8" xfId="57465" xr:uid="{00000000-0005-0000-0000-000077E00000}"/>
    <cellStyle name="Total 3 5 2 3 9" xfId="57466" xr:uid="{00000000-0005-0000-0000-000078E00000}"/>
    <cellStyle name="Total 3 5 2 4" xfId="57467" xr:uid="{00000000-0005-0000-0000-000079E00000}"/>
    <cellStyle name="Total 3 5 2 5" xfId="57468" xr:uid="{00000000-0005-0000-0000-00007AE00000}"/>
    <cellStyle name="Total 3 5 2 6" xfId="57469" xr:uid="{00000000-0005-0000-0000-00007BE00000}"/>
    <cellStyle name="Total 3 5 2 7" xfId="57470" xr:uid="{00000000-0005-0000-0000-00007CE00000}"/>
    <cellStyle name="Total 3 5 2 8" xfId="57471" xr:uid="{00000000-0005-0000-0000-00007DE00000}"/>
    <cellStyle name="Total 3 5 2 9" xfId="57472" xr:uid="{00000000-0005-0000-0000-00007EE00000}"/>
    <cellStyle name="Total 3 5 3" xfId="57473" xr:uid="{00000000-0005-0000-0000-00007FE00000}"/>
    <cellStyle name="Total 3 5 3 10" xfId="57474" xr:uid="{00000000-0005-0000-0000-000080E00000}"/>
    <cellStyle name="Total 3 5 3 11" xfId="57475" xr:uid="{00000000-0005-0000-0000-000081E00000}"/>
    <cellStyle name="Total 3 5 3 2" xfId="57476" xr:uid="{00000000-0005-0000-0000-000082E00000}"/>
    <cellStyle name="Total 3 5 3 2 10" xfId="57477" xr:uid="{00000000-0005-0000-0000-000083E00000}"/>
    <cellStyle name="Total 3 5 3 2 11" xfId="57478" xr:uid="{00000000-0005-0000-0000-000084E00000}"/>
    <cellStyle name="Total 3 5 3 2 2" xfId="57479" xr:uid="{00000000-0005-0000-0000-000085E00000}"/>
    <cellStyle name="Total 3 5 3 2 3" xfId="57480" xr:uid="{00000000-0005-0000-0000-000086E00000}"/>
    <cellStyle name="Total 3 5 3 2 4" xfId="57481" xr:uid="{00000000-0005-0000-0000-000087E00000}"/>
    <cellStyle name="Total 3 5 3 2 5" xfId="57482" xr:uid="{00000000-0005-0000-0000-000088E00000}"/>
    <cellStyle name="Total 3 5 3 2 6" xfId="57483" xr:uid="{00000000-0005-0000-0000-000089E00000}"/>
    <cellStyle name="Total 3 5 3 2 7" xfId="57484" xr:uid="{00000000-0005-0000-0000-00008AE00000}"/>
    <cellStyle name="Total 3 5 3 2 8" xfId="57485" xr:uid="{00000000-0005-0000-0000-00008BE00000}"/>
    <cellStyle name="Total 3 5 3 2 9" xfId="57486" xr:uid="{00000000-0005-0000-0000-00008CE00000}"/>
    <cellStyle name="Total 3 5 3 3" xfId="57487" xr:uid="{00000000-0005-0000-0000-00008DE00000}"/>
    <cellStyle name="Total 3 5 3 4" xfId="57488" xr:uid="{00000000-0005-0000-0000-00008EE00000}"/>
    <cellStyle name="Total 3 5 3 5" xfId="57489" xr:uid="{00000000-0005-0000-0000-00008FE00000}"/>
    <cellStyle name="Total 3 5 3 6" xfId="57490" xr:uid="{00000000-0005-0000-0000-000090E00000}"/>
    <cellStyle name="Total 3 5 3 7" xfId="57491" xr:uid="{00000000-0005-0000-0000-000091E00000}"/>
    <cellStyle name="Total 3 5 3 8" xfId="57492" xr:uid="{00000000-0005-0000-0000-000092E00000}"/>
    <cellStyle name="Total 3 5 3 9" xfId="57493" xr:uid="{00000000-0005-0000-0000-000093E00000}"/>
    <cellStyle name="Total 3 5 4" xfId="57494" xr:uid="{00000000-0005-0000-0000-000094E00000}"/>
    <cellStyle name="Total 3 5 4 10" xfId="57495" xr:uid="{00000000-0005-0000-0000-000095E00000}"/>
    <cellStyle name="Total 3 5 4 11" xfId="57496" xr:uid="{00000000-0005-0000-0000-000096E00000}"/>
    <cellStyle name="Total 3 5 4 2" xfId="57497" xr:uid="{00000000-0005-0000-0000-000097E00000}"/>
    <cellStyle name="Total 3 5 4 3" xfId="57498" xr:uid="{00000000-0005-0000-0000-000098E00000}"/>
    <cellStyle name="Total 3 5 4 4" xfId="57499" xr:uid="{00000000-0005-0000-0000-000099E00000}"/>
    <cellStyle name="Total 3 5 4 5" xfId="57500" xr:uid="{00000000-0005-0000-0000-00009AE00000}"/>
    <cellStyle name="Total 3 5 4 6" xfId="57501" xr:uid="{00000000-0005-0000-0000-00009BE00000}"/>
    <cellStyle name="Total 3 5 4 7" xfId="57502" xr:uid="{00000000-0005-0000-0000-00009CE00000}"/>
    <cellStyle name="Total 3 5 4 8" xfId="57503" xr:uid="{00000000-0005-0000-0000-00009DE00000}"/>
    <cellStyle name="Total 3 5 4 9" xfId="57504" xr:uid="{00000000-0005-0000-0000-00009EE00000}"/>
    <cellStyle name="Total 3 5 5" xfId="57505" xr:uid="{00000000-0005-0000-0000-00009FE00000}"/>
    <cellStyle name="Total 3 5 6" xfId="57506" xr:uid="{00000000-0005-0000-0000-0000A0E00000}"/>
    <cellStyle name="Total 3 5 7" xfId="57507" xr:uid="{00000000-0005-0000-0000-0000A1E00000}"/>
    <cellStyle name="Total 3 5 8" xfId="57508" xr:uid="{00000000-0005-0000-0000-0000A2E00000}"/>
    <cellStyle name="Total 3 5 9" xfId="57509" xr:uid="{00000000-0005-0000-0000-0000A3E00000}"/>
    <cellStyle name="Total 3 6" xfId="57510" xr:uid="{00000000-0005-0000-0000-0000A4E00000}"/>
    <cellStyle name="Total 3 6 10" xfId="57511" xr:uid="{00000000-0005-0000-0000-0000A5E00000}"/>
    <cellStyle name="Total 3 6 11" xfId="57512" xr:uid="{00000000-0005-0000-0000-0000A6E00000}"/>
    <cellStyle name="Total 3 6 12" xfId="57513" xr:uid="{00000000-0005-0000-0000-0000A7E00000}"/>
    <cellStyle name="Total 3 6 13" xfId="57514" xr:uid="{00000000-0005-0000-0000-0000A8E00000}"/>
    <cellStyle name="Total 3 6 2" xfId="57515" xr:uid="{00000000-0005-0000-0000-0000A9E00000}"/>
    <cellStyle name="Total 3 6 2 10" xfId="57516" xr:uid="{00000000-0005-0000-0000-0000AAE00000}"/>
    <cellStyle name="Total 3 6 2 11" xfId="57517" xr:uid="{00000000-0005-0000-0000-0000ABE00000}"/>
    <cellStyle name="Total 3 6 2 12" xfId="57518" xr:uid="{00000000-0005-0000-0000-0000ACE00000}"/>
    <cellStyle name="Total 3 6 2 2" xfId="57519" xr:uid="{00000000-0005-0000-0000-0000ADE00000}"/>
    <cellStyle name="Total 3 6 2 2 10" xfId="57520" xr:uid="{00000000-0005-0000-0000-0000AEE00000}"/>
    <cellStyle name="Total 3 6 2 2 11" xfId="57521" xr:uid="{00000000-0005-0000-0000-0000AFE00000}"/>
    <cellStyle name="Total 3 6 2 2 2" xfId="57522" xr:uid="{00000000-0005-0000-0000-0000B0E00000}"/>
    <cellStyle name="Total 3 6 2 2 2 10" xfId="57523" xr:uid="{00000000-0005-0000-0000-0000B1E00000}"/>
    <cellStyle name="Total 3 6 2 2 2 11" xfId="57524" xr:uid="{00000000-0005-0000-0000-0000B2E00000}"/>
    <cellStyle name="Total 3 6 2 2 2 2" xfId="57525" xr:uid="{00000000-0005-0000-0000-0000B3E00000}"/>
    <cellStyle name="Total 3 6 2 2 2 3" xfId="57526" xr:uid="{00000000-0005-0000-0000-0000B4E00000}"/>
    <cellStyle name="Total 3 6 2 2 2 4" xfId="57527" xr:uid="{00000000-0005-0000-0000-0000B5E00000}"/>
    <cellStyle name="Total 3 6 2 2 2 5" xfId="57528" xr:uid="{00000000-0005-0000-0000-0000B6E00000}"/>
    <cellStyle name="Total 3 6 2 2 2 6" xfId="57529" xr:uid="{00000000-0005-0000-0000-0000B7E00000}"/>
    <cellStyle name="Total 3 6 2 2 2 7" xfId="57530" xr:uid="{00000000-0005-0000-0000-0000B8E00000}"/>
    <cellStyle name="Total 3 6 2 2 2 8" xfId="57531" xr:uid="{00000000-0005-0000-0000-0000B9E00000}"/>
    <cellStyle name="Total 3 6 2 2 2 9" xfId="57532" xr:uid="{00000000-0005-0000-0000-0000BAE00000}"/>
    <cellStyle name="Total 3 6 2 2 3" xfId="57533" xr:uid="{00000000-0005-0000-0000-0000BBE00000}"/>
    <cellStyle name="Total 3 6 2 2 4" xfId="57534" xr:uid="{00000000-0005-0000-0000-0000BCE00000}"/>
    <cellStyle name="Total 3 6 2 2 5" xfId="57535" xr:uid="{00000000-0005-0000-0000-0000BDE00000}"/>
    <cellStyle name="Total 3 6 2 2 6" xfId="57536" xr:uid="{00000000-0005-0000-0000-0000BEE00000}"/>
    <cellStyle name="Total 3 6 2 2 7" xfId="57537" xr:uid="{00000000-0005-0000-0000-0000BFE00000}"/>
    <cellStyle name="Total 3 6 2 2 8" xfId="57538" xr:uid="{00000000-0005-0000-0000-0000C0E00000}"/>
    <cellStyle name="Total 3 6 2 2 9" xfId="57539" xr:uid="{00000000-0005-0000-0000-0000C1E00000}"/>
    <cellStyle name="Total 3 6 2 3" xfId="57540" xr:uid="{00000000-0005-0000-0000-0000C2E00000}"/>
    <cellStyle name="Total 3 6 2 3 10" xfId="57541" xr:uid="{00000000-0005-0000-0000-0000C3E00000}"/>
    <cellStyle name="Total 3 6 2 3 11" xfId="57542" xr:uid="{00000000-0005-0000-0000-0000C4E00000}"/>
    <cellStyle name="Total 3 6 2 3 2" xfId="57543" xr:uid="{00000000-0005-0000-0000-0000C5E00000}"/>
    <cellStyle name="Total 3 6 2 3 3" xfId="57544" xr:uid="{00000000-0005-0000-0000-0000C6E00000}"/>
    <cellStyle name="Total 3 6 2 3 4" xfId="57545" xr:uid="{00000000-0005-0000-0000-0000C7E00000}"/>
    <cellStyle name="Total 3 6 2 3 5" xfId="57546" xr:uid="{00000000-0005-0000-0000-0000C8E00000}"/>
    <cellStyle name="Total 3 6 2 3 6" xfId="57547" xr:uid="{00000000-0005-0000-0000-0000C9E00000}"/>
    <cellStyle name="Total 3 6 2 3 7" xfId="57548" xr:uid="{00000000-0005-0000-0000-0000CAE00000}"/>
    <cellStyle name="Total 3 6 2 3 8" xfId="57549" xr:uid="{00000000-0005-0000-0000-0000CBE00000}"/>
    <cellStyle name="Total 3 6 2 3 9" xfId="57550" xr:uid="{00000000-0005-0000-0000-0000CCE00000}"/>
    <cellStyle name="Total 3 6 2 4" xfId="57551" xr:uid="{00000000-0005-0000-0000-0000CDE00000}"/>
    <cellStyle name="Total 3 6 2 5" xfId="57552" xr:uid="{00000000-0005-0000-0000-0000CEE00000}"/>
    <cellStyle name="Total 3 6 2 6" xfId="57553" xr:uid="{00000000-0005-0000-0000-0000CFE00000}"/>
    <cellStyle name="Total 3 6 2 7" xfId="57554" xr:uid="{00000000-0005-0000-0000-0000D0E00000}"/>
    <cellStyle name="Total 3 6 2 8" xfId="57555" xr:uid="{00000000-0005-0000-0000-0000D1E00000}"/>
    <cellStyle name="Total 3 6 2 9" xfId="57556" xr:uid="{00000000-0005-0000-0000-0000D2E00000}"/>
    <cellStyle name="Total 3 6 3" xfId="57557" xr:uid="{00000000-0005-0000-0000-0000D3E00000}"/>
    <cellStyle name="Total 3 6 3 10" xfId="57558" xr:uid="{00000000-0005-0000-0000-0000D4E00000}"/>
    <cellStyle name="Total 3 6 3 11" xfId="57559" xr:uid="{00000000-0005-0000-0000-0000D5E00000}"/>
    <cellStyle name="Total 3 6 3 2" xfId="57560" xr:uid="{00000000-0005-0000-0000-0000D6E00000}"/>
    <cellStyle name="Total 3 6 3 2 10" xfId="57561" xr:uid="{00000000-0005-0000-0000-0000D7E00000}"/>
    <cellStyle name="Total 3 6 3 2 11" xfId="57562" xr:uid="{00000000-0005-0000-0000-0000D8E00000}"/>
    <cellStyle name="Total 3 6 3 2 2" xfId="57563" xr:uid="{00000000-0005-0000-0000-0000D9E00000}"/>
    <cellStyle name="Total 3 6 3 2 3" xfId="57564" xr:uid="{00000000-0005-0000-0000-0000DAE00000}"/>
    <cellStyle name="Total 3 6 3 2 4" xfId="57565" xr:uid="{00000000-0005-0000-0000-0000DBE00000}"/>
    <cellStyle name="Total 3 6 3 2 5" xfId="57566" xr:uid="{00000000-0005-0000-0000-0000DCE00000}"/>
    <cellStyle name="Total 3 6 3 2 6" xfId="57567" xr:uid="{00000000-0005-0000-0000-0000DDE00000}"/>
    <cellStyle name="Total 3 6 3 2 7" xfId="57568" xr:uid="{00000000-0005-0000-0000-0000DEE00000}"/>
    <cellStyle name="Total 3 6 3 2 8" xfId="57569" xr:uid="{00000000-0005-0000-0000-0000DFE00000}"/>
    <cellStyle name="Total 3 6 3 2 9" xfId="57570" xr:uid="{00000000-0005-0000-0000-0000E0E00000}"/>
    <cellStyle name="Total 3 6 3 3" xfId="57571" xr:uid="{00000000-0005-0000-0000-0000E1E00000}"/>
    <cellStyle name="Total 3 6 3 4" xfId="57572" xr:uid="{00000000-0005-0000-0000-0000E2E00000}"/>
    <cellStyle name="Total 3 6 3 5" xfId="57573" xr:uid="{00000000-0005-0000-0000-0000E3E00000}"/>
    <cellStyle name="Total 3 6 3 6" xfId="57574" xr:uid="{00000000-0005-0000-0000-0000E4E00000}"/>
    <cellStyle name="Total 3 6 3 7" xfId="57575" xr:uid="{00000000-0005-0000-0000-0000E5E00000}"/>
    <cellStyle name="Total 3 6 3 8" xfId="57576" xr:uid="{00000000-0005-0000-0000-0000E6E00000}"/>
    <cellStyle name="Total 3 6 3 9" xfId="57577" xr:uid="{00000000-0005-0000-0000-0000E7E00000}"/>
    <cellStyle name="Total 3 6 4" xfId="57578" xr:uid="{00000000-0005-0000-0000-0000E8E00000}"/>
    <cellStyle name="Total 3 6 4 10" xfId="57579" xr:uid="{00000000-0005-0000-0000-0000E9E00000}"/>
    <cellStyle name="Total 3 6 4 11" xfId="57580" xr:uid="{00000000-0005-0000-0000-0000EAE00000}"/>
    <cellStyle name="Total 3 6 4 2" xfId="57581" xr:uid="{00000000-0005-0000-0000-0000EBE00000}"/>
    <cellStyle name="Total 3 6 4 3" xfId="57582" xr:uid="{00000000-0005-0000-0000-0000ECE00000}"/>
    <cellStyle name="Total 3 6 4 4" xfId="57583" xr:uid="{00000000-0005-0000-0000-0000EDE00000}"/>
    <cellStyle name="Total 3 6 4 5" xfId="57584" xr:uid="{00000000-0005-0000-0000-0000EEE00000}"/>
    <cellStyle name="Total 3 6 4 6" xfId="57585" xr:uid="{00000000-0005-0000-0000-0000EFE00000}"/>
    <cellStyle name="Total 3 6 4 7" xfId="57586" xr:uid="{00000000-0005-0000-0000-0000F0E00000}"/>
    <cellStyle name="Total 3 6 4 8" xfId="57587" xr:uid="{00000000-0005-0000-0000-0000F1E00000}"/>
    <cellStyle name="Total 3 6 4 9" xfId="57588" xr:uid="{00000000-0005-0000-0000-0000F2E00000}"/>
    <cellStyle name="Total 3 6 5" xfId="57589" xr:uid="{00000000-0005-0000-0000-0000F3E00000}"/>
    <cellStyle name="Total 3 6 6" xfId="57590" xr:uid="{00000000-0005-0000-0000-0000F4E00000}"/>
    <cellStyle name="Total 3 6 7" xfId="57591" xr:uid="{00000000-0005-0000-0000-0000F5E00000}"/>
    <cellStyle name="Total 3 6 8" xfId="57592" xr:uid="{00000000-0005-0000-0000-0000F6E00000}"/>
    <cellStyle name="Total 3 6 9" xfId="57593" xr:uid="{00000000-0005-0000-0000-0000F7E00000}"/>
    <cellStyle name="Total 3 7" xfId="57594" xr:uid="{00000000-0005-0000-0000-0000F8E00000}"/>
    <cellStyle name="Total 3 7 10" xfId="57595" xr:uid="{00000000-0005-0000-0000-0000F9E00000}"/>
    <cellStyle name="Total 3 7 11" xfId="57596" xr:uid="{00000000-0005-0000-0000-0000FAE00000}"/>
    <cellStyle name="Total 3 7 12" xfId="57597" xr:uid="{00000000-0005-0000-0000-0000FBE00000}"/>
    <cellStyle name="Total 3 7 13" xfId="57598" xr:uid="{00000000-0005-0000-0000-0000FCE00000}"/>
    <cellStyle name="Total 3 7 2" xfId="57599" xr:uid="{00000000-0005-0000-0000-0000FDE00000}"/>
    <cellStyle name="Total 3 7 2 10" xfId="57600" xr:uid="{00000000-0005-0000-0000-0000FEE00000}"/>
    <cellStyle name="Total 3 7 2 11" xfId="57601" xr:uid="{00000000-0005-0000-0000-0000FFE00000}"/>
    <cellStyle name="Total 3 7 2 12" xfId="57602" xr:uid="{00000000-0005-0000-0000-000000E10000}"/>
    <cellStyle name="Total 3 7 2 2" xfId="57603" xr:uid="{00000000-0005-0000-0000-000001E10000}"/>
    <cellStyle name="Total 3 7 2 2 10" xfId="57604" xr:uid="{00000000-0005-0000-0000-000002E10000}"/>
    <cellStyle name="Total 3 7 2 2 11" xfId="57605" xr:uid="{00000000-0005-0000-0000-000003E10000}"/>
    <cellStyle name="Total 3 7 2 2 2" xfId="57606" xr:uid="{00000000-0005-0000-0000-000004E10000}"/>
    <cellStyle name="Total 3 7 2 2 2 10" xfId="57607" xr:uid="{00000000-0005-0000-0000-000005E10000}"/>
    <cellStyle name="Total 3 7 2 2 2 11" xfId="57608" xr:uid="{00000000-0005-0000-0000-000006E10000}"/>
    <cellStyle name="Total 3 7 2 2 2 2" xfId="57609" xr:uid="{00000000-0005-0000-0000-000007E10000}"/>
    <cellStyle name="Total 3 7 2 2 2 3" xfId="57610" xr:uid="{00000000-0005-0000-0000-000008E10000}"/>
    <cellStyle name="Total 3 7 2 2 2 4" xfId="57611" xr:uid="{00000000-0005-0000-0000-000009E10000}"/>
    <cellStyle name="Total 3 7 2 2 2 5" xfId="57612" xr:uid="{00000000-0005-0000-0000-00000AE10000}"/>
    <cellStyle name="Total 3 7 2 2 2 6" xfId="57613" xr:uid="{00000000-0005-0000-0000-00000BE10000}"/>
    <cellStyle name="Total 3 7 2 2 2 7" xfId="57614" xr:uid="{00000000-0005-0000-0000-00000CE10000}"/>
    <cellStyle name="Total 3 7 2 2 2 8" xfId="57615" xr:uid="{00000000-0005-0000-0000-00000DE10000}"/>
    <cellStyle name="Total 3 7 2 2 2 9" xfId="57616" xr:uid="{00000000-0005-0000-0000-00000EE10000}"/>
    <cellStyle name="Total 3 7 2 2 3" xfId="57617" xr:uid="{00000000-0005-0000-0000-00000FE10000}"/>
    <cellStyle name="Total 3 7 2 2 4" xfId="57618" xr:uid="{00000000-0005-0000-0000-000010E10000}"/>
    <cellStyle name="Total 3 7 2 2 5" xfId="57619" xr:uid="{00000000-0005-0000-0000-000011E10000}"/>
    <cellStyle name="Total 3 7 2 2 6" xfId="57620" xr:uid="{00000000-0005-0000-0000-000012E10000}"/>
    <cellStyle name="Total 3 7 2 2 7" xfId="57621" xr:uid="{00000000-0005-0000-0000-000013E10000}"/>
    <cellStyle name="Total 3 7 2 2 8" xfId="57622" xr:uid="{00000000-0005-0000-0000-000014E10000}"/>
    <cellStyle name="Total 3 7 2 2 9" xfId="57623" xr:uid="{00000000-0005-0000-0000-000015E10000}"/>
    <cellStyle name="Total 3 7 2 3" xfId="57624" xr:uid="{00000000-0005-0000-0000-000016E10000}"/>
    <cellStyle name="Total 3 7 2 3 10" xfId="57625" xr:uid="{00000000-0005-0000-0000-000017E10000}"/>
    <cellStyle name="Total 3 7 2 3 11" xfId="57626" xr:uid="{00000000-0005-0000-0000-000018E10000}"/>
    <cellStyle name="Total 3 7 2 3 2" xfId="57627" xr:uid="{00000000-0005-0000-0000-000019E10000}"/>
    <cellStyle name="Total 3 7 2 3 3" xfId="57628" xr:uid="{00000000-0005-0000-0000-00001AE10000}"/>
    <cellStyle name="Total 3 7 2 3 4" xfId="57629" xr:uid="{00000000-0005-0000-0000-00001BE10000}"/>
    <cellStyle name="Total 3 7 2 3 5" xfId="57630" xr:uid="{00000000-0005-0000-0000-00001CE10000}"/>
    <cellStyle name="Total 3 7 2 3 6" xfId="57631" xr:uid="{00000000-0005-0000-0000-00001DE10000}"/>
    <cellStyle name="Total 3 7 2 3 7" xfId="57632" xr:uid="{00000000-0005-0000-0000-00001EE10000}"/>
    <cellStyle name="Total 3 7 2 3 8" xfId="57633" xr:uid="{00000000-0005-0000-0000-00001FE10000}"/>
    <cellStyle name="Total 3 7 2 3 9" xfId="57634" xr:uid="{00000000-0005-0000-0000-000020E10000}"/>
    <cellStyle name="Total 3 7 2 4" xfId="57635" xr:uid="{00000000-0005-0000-0000-000021E10000}"/>
    <cellStyle name="Total 3 7 2 5" xfId="57636" xr:uid="{00000000-0005-0000-0000-000022E10000}"/>
    <cellStyle name="Total 3 7 2 6" xfId="57637" xr:uid="{00000000-0005-0000-0000-000023E10000}"/>
    <cellStyle name="Total 3 7 2 7" xfId="57638" xr:uid="{00000000-0005-0000-0000-000024E10000}"/>
    <cellStyle name="Total 3 7 2 8" xfId="57639" xr:uid="{00000000-0005-0000-0000-000025E10000}"/>
    <cellStyle name="Total 3 7 2 9" xfId="57640" xr:uid="{00000000-0005-0000-0000-000026E10000}"/>
    <cellStyle name="Total 3 7 3" xfId="57641" xr:uid="{00000000-0005-0000-0000-000027E10000}"/>
    <cellStyle name="Total 3 7 3 10" xfId="57642" xr:uid="{00000000-0005-0000-0000-000028E10000}"/>
    <cellStyle name="Total 3 7 3 11" xfId="57643" xr:uid="{00000000-0005-0000-0000-000029E10000}"/>
    <cellStyle name="Total 3 7 3 2" xfId="57644" xr:uid="{00000000-0005-0000-0000-00002AE10000}"/>
    <cellStyle name="Total 3 7 3 2 10" xfId="57645" xr:uid="{00000000-0005-0000-0000-00002BE10000}"/>
    <cellStyle name="Total 3 7 3 2 11" xfId="57646" xr:uid="{00000000-0005-0000-0000-00002CE10000}"/>
    <cellStyle name="Total 3 7 3 2 2" xfId="57647" xr:uid="{00000000-0005-0000-0000-00002DE10000}"/>
    <cellStyle name="Total 3 7 3 2 3" xfId="57648" xr:uid="{00000000-0005-0000-0000-00002EE10000}"/>
    <cellStyle name="Total 3 7 3 2 4" xfId="57649" xr:uid="{00000000-0005-0000-0000-00002FE10000}"/>
    <cellStyle name="Total 3 7 3 2 5" xfId="57650" xr:uid="{00000000-0005-0000-0000-000030E10000}"/>
    <cellStyle name="Total 3 7 3 2 6" xfId="57651" xr:uid="{00000000-0005-0000-0000-000031E10000}"/>
    <cellStyle name="Total 3 7 3 2 7" xfId="57652" xr:uid="{00000000-0005-0000-0000-000032E10000}"/>
    <cellStyle name="Total 3 7 3 2 8" xfId="57653" xr:uid="{00000000-0005-0000-0000-000033E10000}"/>
    <cellStyle name="Total 3 7 3 2 9" xfId="57654" xr:uid="{00000000-0005-0000-0000-000034E10000}"/>
    <cellStyle name="Total 3 7 3 3" xfId="57655" xr:uid="{00000000-0005-0000-0000-000035E10000}"/>
    <cellStyle name="Total 3 7 3 4" xfId="57656" xr:uid="{00000000-0005-0000-0000-000036E10000}"/>
    <cellStyle name="Total 3 7 3 5" xfId="57657" xr:uid="{00000000-0005-0000-0000-000037E10000}"/>
    <cellStyle name="Total 3 7 3 6" xfId="57658" xr:uid="{00000000-0005-0000-0000-000038E10000}"/>
    <cellStyle name="Total 3 7 3 7" xfId="57659" xr:uid="{00000000-0005-0000-0000-000039E10000}"/>
    <cellStyle name="Total 3 7 3 8" xfId="57660" xr:uid="{00000000-0005-0000-0000-00003AE10000}"/>
    <cellStyle name="Total 3 7 3 9" xfId="57661" xr:uid="{00000000-0005-0000-0000-00003BE10000}"/>
    <cellStyle name="Total 3 7 4" xfId="57662" xr:uid="{00000000-0005-0000-0000-00003CE10000}"/>
    <cellStyle name="Total 3 7 4 10" xfId="57663" xr:uid="{00000000-0005-0000-0000-00003DE10000}"/>
    <cellStyle name="Total 3 7 4 11" xfId="57664" xr:uid="{00000000-0005-0000-0000-00003EE10000}"/>
    <cellStyle name="Total 3 7 4 2" xfId="57665" xr:uid="{00000000-0005-0000-0000-00003FE10000}"/>
    <cellStyle name="Total 3 7 4 3" xfId="57666" xr:uid="{00000000-0005-0000-0000-000040E10000}"/>
    <cellStyle name="Total 3 7 4 4" xfId="57667" xr:uid="{00000000-0005-0000-0000-000041E10000}"/>
    <cellStyle name="Total 3 7 4 5" xfId="57668" xr:uid="{00000000-0005-0000-0000-000042E10000}"/>
    <cellStyle name="Total 3 7 4 6" xfId="57669" xr:uid="{00000000-0005-0000-0000-000043E10000}"/>
    <cellStyle name="Total 3 7 4 7" xfId="57670" xr:uid="{00000000-0005-0000-0000-000044E10000}"/>
    <cellStyle name="Total 3 7 4 8" xfId="57671" xr:uid="{00000000-0005-0000-0000-000045E10000}"/>
    <cellStyle name="Total 3 7 4 9" xfId="57672" xr:uid="{00000000-0005-0000-0000-000046E10000}"/>
    <cellStyle name="Total 3 7 5" xfId="57673" xr:uid="{00000000-0005-0000-0000-000047E10000}"/>
    <cellStyle name="Total 3 7 6" xfId="57674" xr:uid="{00000000-0005-0000-0000-000048E10000}"/>
    <cellStyle name="Total 3 7 7" xfId="57675" xr:uid="{00000000-0005-0000-0000-000049E10000}"/>
    <cellStyle name="Total 3 7 8" xfId="57676" xr:uid="{00000000-0005-0000-0000-00004AE10000}"/>
    <cellStyle name="Total 3 7 9" xfId="57677" xr:uid="{00000000-0005-0000-0000-00004BE10000}"/>
    <cellStyle name="Total 3 8" xfId="57678" xr:uid="{00000000-0005-0000-0000-00004CE10000}"/>
    <cellStyle name="Total 3 8 10" xfId="57679" xr:uid="{00000000-0005-0000-0000-00004DE10000}"/>
    <cellStyle name="Total 3 8 11" xfId="57680" xr:uid="{00000000-0005-0000-0000-00004EE10000}"/>
    <cellStyle name="Total 3 8 12" xfId="57681" xr:uid="{00000000-0005-0000-0000-00004FE10000}"/>
    <cellStyle name="Total 3 8 13" xfId="57682" xr:uid="{00000000-0005-0000-0000-000050E10000}"/>
    <cellStyle name="Total 3 8 2" xfId="57683" xr:uid="{00000000-0005-0000-0000-000051E10000}"/>
    <cellStyle name="Total 3 8 2 10" xfId="57684" xr:uid="{00000000-0005-0000-0000-000052E10000}"/>
    <cellStyle name="Total 3 8 2 11" xfId="57685" xr:uid="{00000000-0005-0000-0000-000053E10000}"/>
    <cellStyle name="Total 3 8 2 12" xfId="57686" xr:uid="{00000000-0005-0000-0000-000054E10000}"/>
    <cellStyle name="Total 3 8 2 2" xfId="57687" xr:uid="{00000000-0005-0000-0000-000055E10000}"/>
    <cellStyle name="Total 3 8 2 2 10" xfId="57688" xr:uid="{00000000-0005-0000-0000-000056E10000}"/>
    <cellStyle name="Total 3 8 2 2 11" xfId="57689" xr:uid="{00000000-0005-0000-0000-000057E10000}"/>
    <cellStyle name="Total 3 8 2 2 2" xfId="57690" xr:uid="{00000000-0005-0000-0000-000058E10000}"/>
    <cellStyle name="Total 3 8 2 2 2 10" xfId="57691" xr:uid="{00000000-0005-0000-0000-000059E10000}"/>
    <cellStyle name="Total 3 8 2 2 2 11" xfId="57692" xr:uid="{00000000-0005-0000-0000-00005AE10000}"/>
    <cellStyle name="Total 3 8 2 2 2 2" xfId="57693" xr:uid="{00000000-0005-0000-0000-00005BE10000}"/>
    <cellStyle name="Total 3 8 2 2 2 3" xfId="57694" xr:uid="{00000000-0005-0000-0000-00005CE10000}"/>
    <cellStyle name="Total 3 8 2 2 2 4" xfId="57695" xr:uid="{00000000-0005-0000-0000-00005DE10000}"/>
    <cellStyle name="Total 3 8 2 2 2 5" xfId="57696" xr:uid="{00000000-0005-0000-0000-00005EE10000}"/>
    <cellStyle name="Total 3 8 2 2 2 6" xfId="57697" xr:uid="{00000000-0005-0000-0000-00005FE10000}"/>
    <cellStyle name="Total 3 8 2 2 2 7" xfId="57698" xr:uid="{00000000-0005-0000-0000-000060E10000}"/>
    <cellStyle name="Total 3 8 2 2 2 8" xfId="57699" xr:uid="{00000000-0005-0000-0000-000061E10000}"/>
    <cellStyle name="Total 3 8 2 2 2 9" xfId="57700" xr:uid="{00000000-0005-0000-0000-000062E10000}"/>
    <cellStyle name="Total 3 8 2 2 3" xfId="57701" xr:uid="{00000000-0005-0000-0000-000063E10000}"/>
    <cellStyle name="Total 3 8 2 2 4" xfId="57702" xr:uid="{00000000-0005-0000-0000-000064E10000}"/>
    <cellStyle name="Total 3 8 2 2 5" xfId="57703" xr:uid="{00000000-0005-0000-0000-000065E10000}"/>
    <cellStyle name="Total 3 8 2 2 6" xfId="57704" xr:uid="{00000000-0005-0000-0000-000066E10000}"/>
    <cellStyle name="Total 3 8 2 2 7" xfId="57705" xr:uid="{00000000-0005-0000-0000-000067E10000}"/>
    <cellStyle name="Total 3 8 2 2 8" xfId="57706" xr:uid="{00000000-0005-0000-0000-000068E10000}"/>
    <cellStyle name="Total 3 8 2 2 9" xfId="57707" xr:uid="{00000000-0005-0000-0000-000069E10000}"/>
    <cellStyle name="Total 3 8 2 3" xfId="57708" xr:uid="{00000000-0005-0000-0000-00006AE10000}"/>
    <cellStyle name="Total 3 8 2 3 10" xfId="57709" xr:uid="{00000000-0005-0000-0000-00006BE10000}"/>
    <cellStyle name="Total 3 8 2 3 11" xfId="57710" xr:uid="{00000000-0005-0000-0000-00006CE10000}"/>
    <cellStyle name="Total 3 8 2 3 2" xfId="57711" xr:uid="{00000000-0005-0000-0000-00006DE10000}"/>
    <cellStyle name="Total 3 8 2 3 3" xfId="57712" xr:uid="{00000000-0005-0000-0000-00006EE10000}"/>
    <cellStyle name="Total 3 8 2 3 4" xfId="57713" xr:uid="{00000000-0005-0000-0000-00006FE10000}"/>
    <cellStyle name="Total 3 8 2 3 5" xfId="57714" xr:uid="{00000000-0005-0000-0000-000070E10000}"/>
    <cellStyle name="Total 3 8 2 3 6" xfId="57715" xr:uid="{00000000-0005-0000-0000-000071E10000}"/>
    <cellStyle name="Total 3 8 2 3 7" xfId="57716" xr:uid="{00000000-0005-0000-0000-000072E10000}"/>
    <cellStyle name="Total 3 8 2 3 8" xfId="57717" xr:uid="{00000000-0005-0000-0000-000073E10000}"/>
    <cellStyle name="Total 3 8 2 3 9" xfId="57718" xr:uid="{00000000-0005-0000-0000-000074E10000}"/>
    <cellStyle name="Total 3 8 2 4" xfId="57719" xr:uid="{00000000-0005-0000-0000-000075E10000}"/>
    <cellStyle name="Total 3 8 2 5" xfId="57720" xr:uid="{00000000-0005-0000-0000-000076E10000}"/>
    <cellStyle name="Total 3 8 2 6" xfId="57721" xr:uid="{00000000-0005-0000-0000-000077E10000}"/>
    <cellStyle name="Total 3 8 2 7" xfId="57722" xr:uid="{00000000-0005-0000-0000-000078E10000}"/>
    <cellStyle name="Total 3 8 2 8" xfId="57723" xr:uid="{00000000-0005-0000-0000-000079E10000}"/>
    <cellStyle name="Total 3 8 2 9" xfId="57724" xr:uid="{00000000-0005-0000-0000-00007AE10000}"/>
    <cellStyle name="Total 3 8 3" xfId="57725" xr:uid="{00000000-0005-0000-0000-00007BE10000}"/>
    <cellStyle name="Total 3 8 3 10" xfId="57726" xr:uid="{00000000-0005-0000-0000-00007CE10000}"/>
    <cellStyle name="Total 3 8 3 11" xfId="57727" xr:uid="{00000000-0005-0000-0000-00007DE10000}"/>
    <cellStyle name="Total 3 8 3 2" xfId="57728" xr:uid="{00000000-0005-0000-0000-00007EE10000}"/>
    <cellStyle name="Total 3 8 3 2 10" xfId="57729" xr:uid="{00000000-0005-0000-0000-00007FE10000}"/>
    <cellStyle name="Total 3 8 3 2 11" xfId="57730" xr:uid="{00000000-0005-0000-0000-000080E10000}"/>
    <cellStyle name="Total 3 8 3 2 2" xfId="57731" xr:uid="{00000000-0005-0000-0000-000081E10000}"/>
    <cellStyle name="Total 3 8 3 2 3" xfId="57732" xr:uid="{00000000-0005-0000-0000-000082E10000}"/>
    <cellStyle name="Total 3 8 3 2 4" xfId="57733" xr:uid="{00000000-0005-0000-0000-000083E10000}"/>
    <cellStyle name="Total 3 8 3 2 5" xfId="57734" xr:uid="{00000000-0005-0000-0000-000084E10000}"/>
    <cellStyle name="Total 3 8 3 2 6" xfId="57735" xr:uid="{00000000-0005-0000-0000-000085E10000}"/>
    <cellStyle name="Total 3 8 3 2 7" xfId="57736" xr:uid="{00000000-0005-0000-0000-000086E10000}"/>
    <cellStyle name="Total 3 8 3 2 8" xfId="57737" xr:uid="{00000000-0005-0000-0000-000087E10000}"/>
    <cellStyle name="Total 3 8 3 2 9" xfId="57738" xr:uid="{00000000-0005-0000-0000-000088E10000}"/>
    <cellStyle name="Total 3 8 3 3" xfId="57739" xr:uid="{00000000-0005-0000-0000-000089E10000}"/>
    <cellStyle name="Total 3 8 3 4" xfId="57740" xr:uid="{00000000-0005-0000-0000-00008AE10000}"/>
    <cellStyle name="Total 3 8 3 5" xfId="57741" xr:uid="{00000000-0005-0000-0000-00008BE10000}"/>
    <cellStyle name="Total 3 8 3 6" xfId="57742" xr:uid="{00000000-0005-0000-0000-00008CE10000}"/>
    <cellStyle name="Total 3 8 3 7" xfId="57743" xr:uid="{00000000-0005-0000-0000-00008DE10000}"/>
    <cellStyle name="Total 3 8 3 8" xfId="57744" xr:uid="{00000000-0005-0000-0000-00008EE10000}"/>
    <cellStyle name="Total 3 8 3 9" xfId="57745" xr:uid="{00000000-0005-0000-0000-00008FE10000}"/>
    <cellStyle name="Total 3 8 4" xfId="57746" xr:uid="{00000000-0005-0000-0000-000090E10000}"/>
    <cellStyle name="Total 3 8 4 10" xfId="57747" xr:uid="{00000000-0005-0000-0000-000091E10000}"/>
    <cellStyle name="Total 3 8 4 11" xfId="57748" xr:uid="{00000000-0005-0000-0000-000092E10000}"/>
    <cellStyle name="Total 3 8 4 2" xfId="57749" xr:uid="{00000000-0005-0000-0000-000093E10000}"/>
    <cellStyle name="Total 3 8 4 3" xfId="57750" xr:uid="{00000000-0005-0000-0000-000094E10000}"/>
    <cellStyle name="Total 3 8 4 4" xfId="57751" xr:uid="{00000000-0005-0000-0000-000095E10000}"/>
    <cellStyle name="Total 3 8 4 5" xfId="57752" xr:uid="{00000000-0005-0000-0000-000096E10000}"/>
    <cellStyle name="Total 3 8 4 6" xfId="57753" xr:uid="{00000000-0005-0000-0000-000097E10000}"/>
    <cellStyle name="Total 3 8 4 7" xfId="57754" xr:uid="{00000000-0005-0000-0000-000098E10000}"/>
    <cellStyle name="Total 3 8 4 8" xfId="57755" xr:uid="{00000000-0005-0000-0000-000099E10000}"/>
    <cellStyle name="Total 3 8 4 9" xfId="57756" xr:uid="{00000000-0005-0000-0000-00009AE10000}"/>
    <cellStyle name="Total 3 8 5" xfId="57757" xr:uid="{00000000-0005-0000-0000-00009BE10000}"/>
    <cellStyle name="Total 3 8 6" xfId="57758" xr:uid="{00000000-0005-0000-0000-00009CE10000}"/>
    <cellStyle name="Total 3 8 7" xfId="57759" xr:uid="{00000000-0005-0000-0000-00009DE10000}"/>
    <cellStyle name="Total 3 8 8" xfId="57760" xr:uid="{00000000-0005-0000-0000-00009EE10000}"/>
    <cellStyle name="Total 3 8 9" xfId="57761" xr:uid="{00000000-0005-0000-0000-00009FE10000}"/>
    <cellStyle name="Total 3 9" xfId="57762" xr:uid="{00000000-0005-0000-0000-0000A0E10000}"/>
    <cellStyle name="Total 3 9 10" xfId="57763" xr:uid="{00000000-0005-0000-0000-0000A1E10000}"/>
    <cellStyle name="Total 3 9 11" xfId="57764" xr:uid="{00000000-0005-0000-0000-0000A2E10000}"/>
    <cellStyle name="Total 3 9 12" xfId="57765" xr:uid="{00000000-0005-0000-0000-0000A3E10000}"/>
    <cellStyle name="Total 3 9 2" xfId="57766" xr:uid="{00000000-0005-0000-0000-0000A4E10000}"/>
    <cellStyle name="Total 3 9 2 10" xfId="57767" xr:uid="{00000000-0005-0000-0000-0000A5E10000}"/>
    <cellStyle name="Total 3 9 2 11" xfId="57768" xr:uid="{00000000-0005-0000-0000-0000A6E10000}"/>
    <cellStyle name="Total 3 9 2 2" xfId="57769" xr:uid="{00000000-0005-0000-0000-0000A7E10000}"/>
    <cellStyle name="Total 3 9 2 2 10" xfId="57770" xr:uid="{00000000-0005-0000-0000-0000A8E10000}"/>
    <cellStyle name="Total 3 9 2 2 11" xfId="57771" xr:uid="{00000000-0005-0000-0000-0000A9E10000}"/>
    <cellStyle name="Total 3 9 2 2 2" xfId="57772" xr:uid="{00000000-0005-0000-0000-0000AAE10000}"/>
    <cellStyle name="Total 3 9 2 2 3" xfId="57773" xr:uid="{00000000-0005-0000-0000-0000ABE10000}"/>
    <cellStyle name="Total 3 9 2 2 4" xfId="57774" xr:uid="{00000000-0005-0000-0000-0000ACE10000}"/>
    <cellStyle name="Total 3 9 2 2 5" xfId="57775" xr:uid="{00000000-0005-0000-0000-0000ADE10000}"/>
    <cellStyle name="Total 3 9 2 2 6" xfId="57776" xr:uid="{00000000-0005-0000-0000-0000AEE10000}"/>
    <cellStyle name="Total 3 9 2 2 7" xfId="57777" xr:uid="{00000000-0005-0000-0000-0000AFE10000}"/>
    <cellStyle name="Total 3 9 2 2 8" xfId="57778" xr:uid="{00000000-0005-0000-0000-0000B0E10000}"/>
    <cellStyle name="Total 3 9 2 2 9" xfId="57779" xr:uid="{00000000-0005-0000-0000-0000B1E10000}"/>
    <cellStyle name="Total 3 9 2 3" xfId="57780" xr:uid="{00000000-0005-0000-0000-0000B2E10000}"/>
    <cellStyle name="Total 3 9 2 4" xfId="57781" xr:uid="{00000000-0005-0000-0000-0000B3E10000}"/>
    <cellStyle name="Total 3 9 2 5" xfId="57782" xr:uid="{00000000-0005-0000-0000-0000B4E10000}"/>
    <cellStyle name="Total 3 9 2 6" xfId="57783" xr:uid="{00000000-0005-0000-0000-0000B5E10000}"/>
    <cellStyle name="Total 3 9 2 7" xfId="57784" xr:uid="{00000000-0005-0000-0000-0000B6E10000}"/>
    <cellStyle name="Total 3 9 2 8" xfId="57785" xr:uid="{00000000-0005-0000-0000-0000B7E10000}"/>
    <cellStyle name="Total 3 9 2 9" xfId="57786" xr:uid="{00000000-0005-0000-0000-0000B8E10000}"/>
    <cellStyle name="Total 3 9 3" xfId="57787" xr:uid="{00000000-0005-0000-0000-0000B9E10000}"/>
    <cellStyle name="Total 3 9 3 10" xfId="57788" xr:uid="{00000000-0005-0000-0000-0000BAE10000}"/>
    <cellStyle name="Total 3 9 3 11" xfId="57789" xr:uid="{00000000-0005-0000-0000-0000BBE10000}"/>
    <cellStyle name="Total 3 9 3 2" xfId="57790" xr:uid="{00000000-0005-0000-0000-0000BCE10000}"/>
    <cellStyle name="Total 3 9 3 3" xfId="57791" xr:uid="{00000000-0005-0000-0000-0000BDE10000}"/>
    <cellStyle name="Total 3 9 3 4" xfId="57792" xr:uid="{00000000-0005-0000-0000-0000BEE10000}"/>
    <cellStyle name="Total 3 9 3 5" xfId="57793" xr:uid="{00000000-0005-0000-0000-0000BFE10000}"/>
    <cellStyle name="Total 3 9 3 6" xfId="57794" xr:uid="{00000000-0005-0000-0000-0000C0E10000}"/>
    <cellStyle name="Total 3 9 3 7" xfId="57795" xr:uid="{00000000-0005-0000-0000-0000C1E10000}"/>
    <cellStyle name="Total 3 9 3 8" xfId="57796" xr:uid="{00000000-0005-0000-0000-0000C2E10000}"/>
    <cellStyle name="Total 3 9 3 9" xfId="57797" xr:uid="{00000000-0005-0000-0000-0000C3E10000}"/>
    <cellStyle name="Total 3 9 4" xfId="57798" xr:uid="{00000000-0005-0000-0000-0000C4E10000}"/>
    <cellStyle name="Total 3 9 5" xfId="57799" xr:uid="{00000000-0005-0000-0000-0000C5E10000}"/>
    <cellStyle name="Total 3 9 6" xfId="57800" xr:uid="{00000000-0005-0000-0000-0000C6E10000}"/>
    <cellStyle name="Total 3 9 7" xfId="57801" xr:uid="{00000000-0005-0000-0000-0000C7E10000}"/>
    <cellStyle name="Total 3 9 8" xfId="57802" xr:uid="{00000000-0005-0000-0000-0000C8E10000}"/>
    <cellStyle name="Total 3 9 9" xfId="57803" xr:uid="{00000000-0005-0000-0000-0000C9E10000}"/>
    <cellStyle name="Total 4" xfId="57804" xr:uid="{00000000-0005-0000-0000-0000CAE10000}"/>
    <cellStyle name="Total 4 10" xfId="57805" xr:uid="{00000000-0005-0000-0000-0000CBE10000}"/>
    <cellStyle name="Total 4 10 10" xfId="57806" xr:uid="{00000000-0005-0000-0000-0000CCE10000}"/>
    <cellStyle name="Total 4 10 11" xfId="57807" xr:uid="{00000000-0005-0000-0000-0000CDE10000}"/>
    <cellStyle name="Total 4 10 2" xfId="57808" xr:uid="{00000000-0005-0000-0000-0000CEE10000}"/>
    <cellStyle name="Total 4 10 3" xfId="57809" xr:uid="{00000000-0005-0000-0000-0000CFE10000}"/>
    <cellStyle name="Total 4 10 4" xfId="57810" xr:uid="{00000000-0005-0000-0000-0000D0E10000}"/>
    <cellStyle name="Total 4 10 5" xfId="57811" xr:uid="{00000000-0005-0000-0000-0000D1E10000}"/>
    <cellStyle name="Total 4 10 6" xfId="57812" xr:uid="{00000000-0005-0000-0000-0000D2E10000}"/>
    <cellStyle name="Total 4 10 7" xfId="57813" xr:uid="{00000000-0005-0000-0000-0000D3E10000}"/>
    <cellStyle name="Total 4 10 8" xfId="57814" xr:uid="{00000000-0005-0000-0000-0000D4E10000}"/>
    <cellStyle name="Total 4 10 9" xfId="57815" xr:uid="{00000000-0005-0000-0000-0000D5E10000}"/>
    <cellStyle name="Total 4 11" xfId="57816" xr:uid="{00000000-0005-0000-0000-0000D6E10000}"/>
    <cellStyle name="Total 4 12" xfId="57817" xr:uid="{00000000-0005-0000-0000-0000D7E10000}"/>
    <cellStyle name="Total 4 2" xfId="57818" xr:uid="{00000000-0005-0000-0000-0000D8E10000}"/>
    <cellStyle name="Total 4 2 10" xfId="57819" xr:uid="{00000000-0005-0000-0000-0000D9E10000}"/>
    <cellStyle name="Total 4 2 11" xfId="57820" xr:uid="{00000000-0005-0000-0000-0000DAE10000}"/>
    <cellStyle name="Total 4 2 12" xfId="57821" xr:uid="{00000000-0005-0000-0000-0000DBE10000}"/>
    <cellStyle name="Total 4 2 13" xfId="57822" xr:uid="{00000000-0005-0000-0000-0000DCE10000}"/>
    <cellStyle name="Total 4 2 2" xfId="57823" xr:uid="{00000000-0005-0000-0000-0000DDE10000}"/>
    <cellStyle name="Total 4 2 2 10" xfId="57824" xr:uid="{00000000-0005-0000-0000-0000DEE10000}"/>
    <cellStyle name="Total 4 2 2 11" xfId="57825" xr:uid="{00000000-0005-0000-0000-0000DFE10000}"/>
    <cellStyle name="Total 4 2 2 12" xfId="57826" xr:uid="{00000000-0005-0000-0000-0000E0E10000}"/>
    <cellStyle name="Total 4 2 2 2" xfId="57827" xr:uid="{00000000-0005-0000-0000-0000E1E10000}"/>
    <cellStyle name="Total 4 2 2 2 10" xfId="57828" xr:uid="{00000000-0005-0000-0000-0000E2E10000}"/>
    <cellStyle name="Total 4 2 2 2 11" xfId="57829" xr:uid="{00000000-0005-0000-0000-0000E3E10000}"/>
    <cellStyle name="Total 4 2 2 2 2" xfId="57830" xr:uid="{00000000-0005-0000-0000-0000E4E10000}"/>
    <cellStyle name="Total 4 2 2 2 2 10" xfId="57831" xr:uid="{00000000-0005-0000-0000-0000E5E10000}"/>
    <cellStyle name="Total 4 2 2 2 2 11" xfId="57832" xr:uid="{00000000-0005-0000-0000-0000E6E10000}"/>
    <cellStyle name="Total 4 2 2 2 2 2" xfId="57833" xr:uid="{00000000-0005-0000-0000-0000E7E10000}"/>
    <cellStyle name="Total 4 2 2 2 2 3" xfId="57834" xr:uid="{00000000-0005-0000-0000-0000E8E10000}"/>
    <cellStyle name="Total 4 2 2 2 2 4" xfId="57835" xr:uid="{00000000-0005-0000-0000-0000E9E10000}"/>
    <cellStyle name="Total 4 2 2 2 2 5" xfId="57836" xr:uid="{00000000-0005-0000-0000-0000EAE10000}"/>
    <cellStyle name="Total 4 2 2 2 2 6" xfId="57837" xr:uid="{00000000-0005-0000-0000-0000EBE10000}"/>
    <cellStyle name="Total 4 2 2 2 2 7" xfId="57838" xr:uid="{00000000-0005-0000-0000-0000ECE10000}"/>
    <cellStyle name="Total 4 2 2 2 2 8" xfId="57839" xr:uid="{00000000-0005-0000-0000-0000EDE10000}"/>
    <cellStyle name="Total 4 2 2 2 2 9" xfId="57840" xr:uid="{00000000-0005-0000-0000-0000EEE10000}"/>
    <cellStyle name="Total 4 2 2 2 3" xfId="57841" xr:uid="{00000000-0005-0000-0000-0000EFE10000}"/>
    <cellStyle name="Total 4 2 2 2 4" xfId="57842" xr:uid="{00000000-0005-0000-0000-0000F0E10000}"/>
    <cellStyle name="Total 4 2 2 2 5" xfId="57843" xr:uid="{00000000-0005-0000-0000-0000F1E10000}"/>
    <cellStyle name="Total 4 2 2 2 6" xfId="57844" xr:uid="{00000000-0005-0000-0000-0000F2E10000}"/>
    <cellStyle name="Total 4 2 2 2 7" xfId="57845" xr:uid="{00000000-0005-0000-0000-0000F3E10000}"/>
    <cellStyle name="Total 4 2 2 2 8" xfId="57846" xr:uid="{00000000-0005-0000-0000-0000F4E10000}"/>
    <cellStyle name="Total 4 2 2 2 9" xfId="57847" xr:uid="{00000000-0005-0000-0000-0000F5E10000}"/>
    <cellStyle name="Total 4 2 2 3" xfId="57848" xr:uid="{00000000-0005-0000-0000-0000F6E10000}"/>
    <cellStyle name="Total 4 2 2 3 10" xfId="57849" xr:uid="{00000000-0005-0000-0000-0000F7E10000}"/>
    <cellStyle name="Total 4 2 2 3 11" xfId="57850" xr:uid="{00000000-0005-0000-0000-0000F8E10000}"/>
    <cellStyle name="Total 4 2 2 3 2" xfId="57851" xr:uid="{00000000-0005-0000-0000-0000F9E10000}"/>
    <cellStyle name="Total 4 2 2 3 3" xfId="57852" xr:uid="{00000000-0005-0000-0000-0000FAE10000}"/>
    <cellStyle name="Total 4 2 2 3 4" xfId="57853" xr:uid="{00000000-0005-0000-0000-0000FBE10000}"/>
    <cellStyle name="Total 4 2 2 3 5" xfId="57854" xr:uid="{00000000-0005-0000-0000-0000FCE10000}"/>
    <cellStyle name="Total 4 2 2 3 6" xfId="57855" xr:uid="{00000000-0005-0000-0000-0000FDE10000}"/>
    <cellStyle name="Total 4 2 2 3 7" xfId="57856" xr:uid="{00000000-0005-0000-0000-0000FEE10000}"/>
    <cellStyle name="Total 4 2 2 3 8" xfId="57857" xr:uid="{00000000-0005-0000-0000-0000FFE10000}"/>
    <cellStyle name="Total 4 2 2 3 9" xfId="57858" xr:uid="{00000000-0005-0000-0000-000000E20000}"/>
    <cellStyle name="Total 4 2 2 4" xfId="57859" xr:uid="{00000000-0005-0000-0000-000001E20000}"/>
    <cellStyle name="Total 4 2 2 5" xfId="57860" xr:uid="{00000000-0005-0000-0000-000002E20000}"/>
    <cellStyle name="Total 4 2 2 6" xfId="57861" xr:uid="{00000000-0005-0000-0000-000003E20000}"/>
    <cellStyle name="Total 4 2 2 7" xfId="57862" xr:uid="{00000000-0005-0000-0000-000004E20000}"/>
    <cellStyle name="Total 4 2 2 8" xfId="57863" xr:uid="{00000000-0005-0000-0000-000005E20000}"/>
    <cellStyle name="Total 4 2 2 9" xfId="57864" xr:uid="{00000000-0005-0000-0000-000006E20000}"/>
    <cellStyle name="Total 4 2 3" xfId="57865" xr:uid="{00000000-0005-0000-0000-000007E20000}"/>
    <cellStyle name="Total 4 2 3 10" xfId="57866" xr:uid="{00000000-0005-0000-0000-000008E20000}"/>
    <cellStyle name="Total 4 2 3 11" xfId="57867" xr:uid="{00000000-0005-0000-0000-000009E20000}"/>
    <cellStyle name="Total 4 2 3 2" xfId="57868" xr:uid="{00000000-0005-0000-0000-00000AE20000}"/>
    <cellStyle name="Total 4 2 3 2 10" xfId="57869" xr:uid="{00000000-0005-0000-0000-00000BE20000}"/>
    <cellStyle name="Total 4 2 3 2 11" xfId="57870" xr:uid="{00000000-0005-0000-0000-00000CE20000}"/>
    <cellStyle name="Total 4 2 3 2 2" xfId="57871" xr:uid="{00000000-0005-0000-0000-00000DE20000}"/>
    <cellStyle name="Total 4 2 3 2 3" xfId="57872" xr:uid="{00000000-0005-0000-0000-00000EE20000}"/>
    <cellStyle name="Total 4 2 3 2 4" xfId="57873" xr:uid="{00000000-0005-0000-0000-00000FE20000}"/>
    <cellStyle name="Total 4 2 3 2 5" xfId="57874" xr:uid="{00000000-0005-0000-0000-000010E20000}"/>
    <cellStyle name="Total 4 2 3 2 6" xfId="57875" xr:uid="{00000000-0005-0000-0000-000011E20000}"/>
    <cellStyle name="Total 4 2 3 2 7" xfId="57876" xr:uid="{00000000-0005-0000-0000-000012E20000}"/>
    <cellStyle name="Total 4 2 3 2 8" xfId="57877" xr:uid="{00000000-0005-0000-0000-000013E20000}"/>
    <cellStyle name="Total 4 2 3 2 9" xfId="57878" xr:uid="{00000000-0005-0000-0000-000014E20000}"/>
    <cellStyle name="Total 4 2 3 3" xfId="57879" xr:uid="{00000000-0005-0000-0000-000015E20000}"/>
    <cellStyle name="Total 4 2 3 4" xfId="57880" xr:uid="{00000000-0005-0000-0000-000016E20000}"/>
    <cellStyle name="Total 4 2 3 5" xfId="57881" xr:uid="{00000000-0005-0000-0000-000017E20000}"/>
    <cellStyle name="Total 4 2 3 6" xfId="57882" xr:uid="{00000000-0005-0000-0000-000018E20000}"/>
    <cellStyle name="Total 4 2 3 7" xfId="57883" xr:uid="{00000000-0005-0000-0000-000019E20000}"/>
    <cellStyle name="Total 4 2 3 8" xfId="57884" xr:uid="{00000000-0005-0000-0000-00001AE20000}"/>
    <cellStyle name="Total 4 2 3 9" xfId="57885" xr:uid="{00000000-0005-0000-0000-00001BE20000}"/>
    <cellStyle name="Total 4 2 4" xfId="57886" xr:uid="{00000000-0005-0000-0000-00001CE20000}"/>
    <cellStyle name="Total 4 2 4 10" xfId="57887" xr:uid="{00000000-0005-0000-0000-00001DE20000}"/>
    <cellStyle name="Total 4 2 4 11" xfId="57888" xr:uid="{00000000-0005-0000-0000-00001EE20000}"/>
    <cellStyle name="Total 4 2 4 2" xfId="57889" xr:uid="{00000000-0005-0000-0000-00001FE20000}"/>
    <cellStyle name="Total 4 2 4 3" xfId="57890" xr:uid="{00000000-0005-0000-0000-000020E20000}"/>
    <cellStyle name="Total 4 2 4 4" xfId="57891" xr:uid="{00000000-0005-0000-0000-000021E20000}"/>
    <cellStyle name="Total 4 2 4 5" xfId="57892" xr:uid="{00000000-0005-0000-0000-000022E20000}"/>
    <cellStyle name="Total 4 2 4 6" xfId="57893" xr:uid="{00000000-0005-0000-0000-000023E20000}"/>
    <cellStyle name="Total 4 2 4 7" xfId="57894" xr:uid="{00000000-0005-0000-0000-000024E20000}"/>
    <cellStyle name="Total 4 2 4 8" xfId="57895" xr:uid="{00000000-0005-0000-0000-000025E20000}"/>
    <cellStyle name="Total 4 2 4 9" xfId="57896" xr:uid="{00000000-0005-0000-0000-000026E20000}"/>
    <cellStyle name="Total 4 2 5" xfId="57897" xr:uid="{00000000-0005-0000-0000-000027E20000}"/>
    <cellStyle name="Total 4 2 6" xfId="57898" xr:uid="{00000000-0005-0000-0000-000028E20000}"/>
    <cellStyle name="Total 4 2 7" xfId="57899" xr:uid="{00000000-0005-0000-0000-000029E20000}"/>
    <cellStyle name="Total 4 2 8" xfId="57900" xr:uid="{00000000-0005-0000-0000-00002AE20000}"/>
    <cellStyle name="Total 4 2 9" xfId="57901" xr:uid="{00000000-0005-0000-0000-00002BE20000}"/>
    <cellStyle name="Total 4 3" xfId="57902" xr:uid="{00000000-0005-0000-0000-00002CE20000}"/>
    <cellStyle name="Total 4 3 10" xfId="57903" xr:uid="{00000000-0005-0000-0000-00002DE20000}"/>
    <cellStyle name="Total 4 3 11" xfId="57904" xr:uid="{00000000-0005-0000-0000-00002EE20000}"/>
    <cellStyle name="Total 4 3 12" xfId="57905" xr:uid="{00000000-0005-0000-0000-00002FE20000}"/>
    <cellStyle name="Total 4 3 13" xfId="57906" xr:uid="{00000000-0005-0000-0000-000030E20000}"/>
    <cellStyle name="Total 4 3 2" xfId="57907" xr:uid="{00000000-0005-0000-0000-000031E20000}"/>
    <cellStyle name="Total 4 3 2 10" xfId="57908" xr:uid="{00000000-0005-0000-0000-000032E20000}"/>
    <cellStyle name="Total 4 3 2 11" xfId="57909" xr:uid="{00000000-0005-0000-0000-000033E20000}"/>
    <cellStyle name="Total 4 3 2 12" xfId="57910" xr:uid="{00000000-0005-0000-0000-000034E20000}"/>
    <cellStyle name="Total 4 3 2 2" xfId="57911" xr:uid="{00000000-0005-0000-0000-000035E20000}"/>
    <cellStyle name="Total 4 3 2 2 10" xfId="57912" xr:uid="{00000000-0005-0000-0000-000036E20000}"/>
    <cellStyle name="Total 4 3 2 2 11" xfId="57913" xr:uid="{00000000-0005-0000-0000-000037E20000}"/>
    <cellStyle name="Total 4 3 2 2 2" xfId="57914" xr:uid="{00000000-0005-0000-0000-000038E20000}"/>
    <cellStyle name="Total 4 3 2 2 2 10" xfId="57915" xr:uid="{00000000-0005-0000-0000-000039E20000}"/>
    <cellStyle name="Total 4 3 2 2 2 11" xfId="57916" xr:uid="{00000000-0005-0000-0000-00003AE20000}"/>
    <cellStyle name="Total 4 3 2 2 2 2" xfId="57917" xr:uid="{00000000-0005-0000-0000-00003BE20000}"/>
    <cellStyle name="Total 4 3 2 2 2 3" xfId="57918" xr:uid="{00000000-0005-0000-0000-00003CE20000}"/>
    <cellStyle name="Total 4 3 2 2 2 4" xfId="57919" xr:uid="{00000000-0005-0000-0000-00003DE20000}"/>
    <cellStyle name="Total 4 3 2 2 2 5" xfId="57920" xr:uid="{00000000-0005-0000-0000-00003EE20000}"/>
    <cellStyle name="Total 4 3 2 2 2 6" xfId="57921" xr:uid="{00000000-0005-0000-0000-00003FE20000}"/>
    <cellStyle name="Total 4 3 2 2 2 7" xfId="57922" xr:uid="{00000000-0005-0000-0000-000040E20000}"/>
    <cellStyle name="Total 4 3 2 2 2 8" xfId="57923" xr:uid="{00000000-0005-0000-0000-000041E20000}"/>
    <cellStyle name="Total 4 3 2 2 2 9" xfId="57924" xr:uid="{00000000-0005-0000-0000-000042E20000}"/>
    <cellStyle name="Total 4 3 2 2 3" xfId="57925" xr:uid="{00000000-0005-0000-0000-000043E20000}"/>
    <cellStyle name="Total 4 3 2 2 4" xfId="57926" xr:uid="{00000000-0005-0000-0000-000044E20000}"/>
    <cellStyle name="Total 4 3 2 2 5" xfId="57927" xr:uid="{00000000-0005-0000-0000-000045E20000}"/>
    <cellStyle name="Total 4 3 2 2 6" xfId="57928" xr:uid="{00000000-0005-0000-0000-000046E20000}"/>
    <cellStyle name="Total 4 3 2 2 7" xfId="57929" xr:uid="{00000000-0005-0000-0000-000047E20000}"/>
    <cellStyle name="Total 4 3 2 2 8" xfId="57930" xr:uid="{00000000-0005-0000-0000-000048E20000}"/>
    <cellStyle name="Total 4 3 2 2 9" xfId="57931" xr:uid="{00000000-0005-0000-0000-000049E20000}"/>
    <cellStyle name="Total 4 3 2 3" xfId="57932" xr:uid="{00000000-0005-0000-0000-00004AE20000}"/>
    <cellStyle name="Total 4 3 2 3 10" xfId="57933" xr:uid="{00000000-0005-0000-0000-00004BE20000}"/>
    <cellStyle name="Total 4 3 2 3 11" xfId="57934" xr:uid="{00000000-0005-0000-0000-00004CE20000}"/>
    <cellStyle name="Total 4 3 2 3 2" xfId="57935" xr:uid="{00000000-0005-0000-0000-00004DE20000}"/>
    <cellStyle name="Total 4 3 2 3 3" xfId="57936" xr:uid="{00000000-0005-0000-0000-00004EE20000}"/>
    <cellStyle name="Total 4 3 2 3 4" xfId="57937" xr:uid="{00000000-0005-0000-0000-00004FE20000}"/>
    <cellStyle name="Total 4 3 2 3 5" xfId="57938" xr:uid="{00000000-0005-0000-0000-000050E20000}"/>
    <cellStyle name="Total 4 3 2 3 6" xfId="57939" xr:uid="{00000000-0005-0000-0000-000051E20000}"/>
    <cellStyle name="Total 4 3 2 3 7" xfId="57940" xr:uid="{00000000-0005-0000-0000-000052E20000}"/>
    <cellStyle name="Total 4 3 2 3 8" xfId="57941" xr:uid="{00000000-0005-0000-0000-000053E20000}"/>
    <cellStyle name="Total 4 3 2 3 9" xfId="57942" xr:uid="{00000000-0005-0000-0000-000054E20000}"/>
    <cellStyle name="Total 4 3 2 4" xfId="57943" xr:uid="{00000000-0005-0000-0000-000055E20000}"/>
    <cellStyle name="Total 4 3 2 5" xfId="57944" xr:uid="{00000000-0005-0000-0000-000056E20000}"/>
    <cellStyle name="Total 4 3 2 6" xfId="57945" xr:uid="{00000000-0005-0000-0000-000057E20000}"/>
    <cellStyle name="Total 4 3 2 7" xfId="57946" xr:uid="{00000000-0005-0000-0000-000058E20000}"/>
    <cellStyle name="Total 4 3 2 8" xfId="57947" xr:uid="{00000000-0005-0000-0000-000059E20000}"/>
    <cellStyle name="Total 4 3 2 9" xfId="57948" xr:uid="{00000000-0005-0000-0000-00005AE20000}"/>
    <cellStyle name="Total 4 3 3" xfId="57949" xr:uid="{00000000-0005-0000-0000-00005BE20000}"/>
    <cellStyle name="Total 4 3 3 10" xfId="57950" xr:uid="{00000000-0005-0000-0000-00005CE20000}"/>
    <cellStyle name="Total 4 3 3 11" xfId="57951" xr:uid="{00000000-0005-0000-0000-00005DE20000}"/>
    <cellStyle name="Total 4 3 3 2" xfId="57952" xr:uid="{00000000-0005-0000-0000-00005EE20000}"/>
    <cellStyle name="Total 4 3 3 2 10" xfId="57953" xr:uid="{00000000-0005-0000-0000-00005FE20000}"/>
    <cellStyle name="Total 4 3 3 2 11" xfId="57954" xr:uid="{00000000-0005-0000-0000-000060E20000}"/>
    <cellStyle name="Total 4 3 3 2 2" xfId="57955" xr:uid="{00000000-0005-0000-0000-000061E20000}"/>
    <cellStyle name="Total 4 3 3 2 3" xfId="57956" xr:uid="{00000000-0005-0000-0000-000062E20000}"/>
    <cellStyle name="Total 4 3 3 2 4" xfId="57957" xr:uid="{00000000-0005-0000-0000-000063E20000}"/>
    <cellStyle name="Total 4 3 3 2 5" xfId="57958" xr:uid="{00000000-0005-0000-0000-000064E20000}"/>
    <cellStyle name="Total 4 3 3 2 6" xfId="57959" xr:uid="{00000000-0005-0000-0000-000065E20000}"/>
    <cellStyle name="Total 4 3 3 2 7" xfId="57960" xr:uid="{00000000-0005-0000-0000-000066E20000}"/>
    <cellStyle name="Total 4 3 3 2 8" xfId="57961" xr:uid="{00000000-0005-0000-0000-000067E20000}"/>
    <cellStyle name="Total 4 3 3 2 9" xfId="57962" xr:uid="{00000000-0005-0000-0000-000068E20000}"/>
    <cellStyle name="Total 4 3 3 3" xfId="57963" xr:uid="{00000000-0005-0000-0000-000069E20000}"/>
    <cellStyle name="Total 4 3 3 4" xfId="57964" xr:uid="{00000000-0005-0000-0000-00006AE20000}"/>
    <cellStyle name="Total 4 3 3 5" xfId="57965" xr:uid="{00000000-0005-0000-0000-00006BE20000}"/>
    <cellStyle name="Total 4 3 3 6" xfId="57966" xr:uid="{00000000-0005-0000-0000-00006CE20000}"/>
    <cellStyle name="Total 4 3 3 7" xfId="57967" xr:uid="{00000000-0005-0000-0000-00006DE20000}"/>
    <cellStyle name="Total 4 3 3 8" xfId="57968" xr:uid="{00000000-0005-0000-0000-00006EE20000}"/>
    <cellStyle name="Total 4 3 3 9" xfId="57969" xr:uid="{00000000-0005-0000-0000-00006FE20000}"/>
    <cellStyle name="Total 4 3 4" xfId="57970" xr:uid="{00000000-0005-0000-0000-000070E20000}"/>
    <cellStyle name="Total 4 3 4 10" xfId="57971" xr:uid="{00000000-0005-0000-0000-000071E20000}"/>
    <cellStyle name="Total 4 3 4 11" xfId="57972" xr:uid="{00000000-0005-0000-0000-000072E20000}"/>
    <cellStyle name="Total 4 3 4 2" xfId="57973" xr:uid="{00000000-0005-0000-0000-000073E20000}"/>
    <cellStyle name="Total 4 3 4 3" xfId="57974" xr:uid="{00000000-0005-0000-0000-000074E20000}"/>
    <cellStyle name="Total 4 3 4 4" xfId="57975" xr:uid="{00000000-0005-0000-0000-000075E20000}"/>
    <cellStyle name="Total 4 3 4 5" xfId="57976" xr:uid="{00000000-0005-0000-0000-000076E20000}"/>
    <cellStyle name="Total 4 3 4 6" xfId="57977" xr:uid="{00000000-0005-0000-0000-000077E20000}"/>
    <cellStyle name="Total 4 3 4 7" xfId="57978" xr:uid="{00000000-0005-0000-0000-000078E20000}"/>
    <cellStyle name="Total 4 3 4 8" xfId="57979" xr:uid="{00000000-0005-0000-0000-000079E20000}"/>
    <cellStyle name="Total 4 3 4 9" xfId="57980" xr:uid="{00000000-0005-0000-0000-00007AE20000}"/>
    <cellStyle name="Total 4 3 5" xfId="57981" xr:uid="{00000000-0005-0000-0000-00007BE20000}"/>
    <cellStyle name="Total 4 3 6" xfId="57982" xr:uid="{00000000-0005-0000-0000-00007CE20000}"/>
    <cellStyle name="Total 4 3 7" xfId="57983" xr:uid="{00000000-0005-0000-0000-00007DE20000}"/>
    <cellStyle name="Total 4 3 8" xfId="57984" xr:uid="{00000000-0005-0000-0000-00007EE20000}"/>
    <cellStyle name="Total 4 3 9" xfId="57985" xr:uid="{00000000-0005-0000-0000-00007FE20000}"/>
    <cellStyle name="Total 4 4" xfId="57986" xr:uid="{00000000-0005-0000-0000-000080E20000}"/>
    <cellStyle name="Total 4 4 10" xfId="57987" xr:uid="{00000000-0005-0000-0000-000081E20000}"/>
    <cellStyle name="Total 4 4 11" xfId="57988" xr:uid="{00000000-0005-0000-0000-000082E20000}"/>
    <cellStyle name="Total 4 4 12" xfId="57989" xr:uid="{00000000-0005-0000-0000-000083E20000}"/>
    <cellStyle name="Total 4 4 13" xfId="57990" xr:uid="{00000000-0005-0000-0000-000084E20000}"/>
    <cellStyle name="Total 4 4 2" xfId="57991" xr:uid="{00000000-0005-0000-0000-000085E20000}"/>
    <cellStyle name="Total 4 4 2 10" xfId="57992" xr:uid="{00000000-0005-0000-0000-000086E20000}"/>
    <cellStyle name="Total 4 4 2 11" xfId="57993" xr:uid="{00000000-0005-0000-0000-000087E20000}"/>
    <cellStyle name="Total 4 4 2 12" xfId="57994" xr:uid="{00000000-0005-0000-0000-000088E20000}"/>
    <cellStyle name="Total 4 4 2 2" xfId="57995" xr:uid="{00000000-0005-0000-0000-000089E20000}"/>
    <cellStyle name="Total 4 4 2 2 10" xfId="57996" xr:uid="{00000000-0005-0000-0000-00008AE20000}"/>
    <cellStyle name="Total 4 4 2 2 11" xfId="57997" xr:uid="{00000000-0005-0000-0000-00008BE20000}"/>
    <cellStyle name="Total 4 4 2 2 2" xfId="57998" xr:uid="{00000000-0005-0000-0000-00008CE20000}"/>
    <cellStyle name="Total 4 4 2 2 2 10" xfId="57999" xr:uid="{00000000-0005-0000-0000-00008DE20000}"/>
    <cellStyle name="Total 4 4 2 2 2 11" xfId="58000" xr:uid="{00000000-0005-0000-0000-00008EE20000}"/>
    <cellStyle name="Total 4 4 2 2 2 2" xfId="58001" xr:uid="{00000000-0005-0000-0000-00008FE20000}"/>
    <cellStyle name="Total 4 4 2 2 2 3" xfId="58002" xr:uid="{00000000-0005-0000-0000-000090E20000}"/>
    <cellStyle name="Total 4 4 2 2 2 4" xfId="58003" xr:uid="{00000000-0005-0000-0000-000091E20000}"/>
    <cellStyle name="Total 4 4 2 2 2 5" xfId="58004" xr:uid="{00000000-0005-0000-0000-000092E20000}"/>
    <cellStyle name="Total 4 4 2 2 2 6" xfId="58005" xr:uid="{00000000-0005-0000-0000-000093E20000}"/>
    <cellStyle name="Total 4 4 2 2 2 7" xfId="58006" xr:uid="{00000000-0005-0000-0000-000094E20000}"/>
    <cellStyle name="Total 4 4 2 2 2 8" xfId="58007" xr:uid="{00000000-0005-0000-0000-000095E20000}"/>
    <cellStyle name="Total 4 4 2 2 2 9" xfId="58008" xr:uid="{00000000-0005-0000-0000-000096E20000}"/>
    <cellStyle name="Total 4 4 2 2 3" xfId="58009" xr:uid="{00000000-0005-0000-0000-000097E20000}"/>
    <cellStyle name="Total 4 4 2 2 4" xfId="58010" xr:uid="{00000000-0005-0000-0000-000098E20000}"/>
    <cellStyle name="Total 4 4 2 2 5" xfId="58011" xr:uid="{00000000-0005-0000-0000-000099E20000}"/>
    <cellStyle name="Total 4 4 2 2 6" xfId="58012" xr:uid="{00000000-0005-0000-0000-00009AE20000}"/>
    <cellStyle name="Total 4 4 2 2 7" xfId="58013" xr:uid="{00000000-0005-0000-0000-00009BE20000}"/>
    <cellStyle name="Total 4 4 2 2 8" xfId="58014" xr:uid="{00000000-0005-0000-0000-00009CE20000}"/>
    <cellStyle name="Total 4 4 2 2 9" xfId="58015" xr:uid="{00000000-0005-0000-0000-00009DE20000}"/>
    <cellStyle name="Total 4 4 2 3" xfId="58016" xr:uid="{00000000-0005-0000-0000-00009EE20000}"/>
    <cellStyle name="Total 4 4 2 3 10" xfId="58017" xr:uid="{00000000-0005-0000-0000-00009FE20000}"/>
    <cellStyle name="Total 4 4 2 3 11" xfId="58018" xr:uid="{00000000-0005-0000-0000-0000A0E20000}"/>
    <cellStyle name="Total 4 4 2 3 2" xfId="58019" xr:uid="{00000000-0005-0000-0000-0000A1E20000}"/>
    <cellStyle name="Total 4 4 2 3 3" xfId="58020" xr:uid="{00000000-0005-0000-0000-0000A2E20000}"/>
    <cellStyle name="Total 4 4 2 3 4" xfId="58021" xr:uid="{00000000-0005-0000-0000-0000A3E20000}"/>
    <cellStyle name="Total 4 4 2 3 5" xfId="58022" xr:uid="{00000000-0005-0000-0000-0000A4E20000}"/>
    <cellStyle name="Total 4 4 2 3 6" xfId="58023" xr:uid="{00000000-0005-0000-0000-0000A5E20000}"/>
    <cellStyle name="Total 4 4 2 3 7" xfId="58024" xr:uid="{00000000-0005-0000-0000-0000A6E20000}"/>
    <cellStyle name="Total 4 4 2 3 8" xfId="58025" xr:uid="{00000000-0005-0000-0000-0000A7E20000}"/>
    <cellStyle name="Total 4 4 2 3 9" xfId="58026" xr:uid="{00000000-0005-0000-0000-0000A8E20000}"/>
    <cellStyle name="Total 4 4 2 4" xfId="58027" xr:uid="{00000000-0005-0000-0000-0000A9E20000}"/>
    <cellStyle name="Total 4 4 2 5" xfId="58028" xr:uid="{00000000-0005-0000-0000-0000AAE20000}"/>
    <cellStyle name="Total 4 4 2 6" xfId="58029" xr:uid="{00000000-0005-0000-0000-0000ABE20000}"/>
    <cellStyle name="Total 4 4 2 7" xfId="58030" xr:uid="{00000000-0005-0000-0000-0000ACE20000}"/>
    <cellStyle name="Total 4 4 2 8" xfId="58031" xr:uid="{00000000-0005-0000-0000-0000ADE20000}"/>
    <cellStyle name="Total 4 4 2 9" xfId="58032" xr:uid="{00000000-0005-0000-0000-0000AEE20000}"/>
    <cellStyle name="Total 4 4 3" xfId="58033" xr:uid="{00000000-0005-0000-0000-0000AFE20000}"/>
    <cellStyle name="Total 4 4 3 10" xfId="58034" xr:uid="{00000000-0005-0000-0000-0000B0E20000}"/>
    <cellStyle name="Total 4 4 3 11" xfId="58035" xr:uid="{00000000-0005-0000-0000-0000B1E20000}"/>
    <cellStyle name="Total 4 4 3 2" xfId="58036" xr:uid="{00000000-0005-0000-0000-0000B2E20000}"/>
    <cellStyle name="Total 4 4 3 2 10" xfId="58037" xr:uid="{00000000-0005-0000-0000-0000B3E20000}"/>
    <cellStyle name="Total 4 4 3 2 11" xfId="58038" xr:uid="{00000000-0005-0000-0000-0000B4E20000}"/>
    <cellStyle name="Total 4 4 3 2 2" xfId="58039" xr:uid="{00000000-0005-0000-0000-0000B5E20000}"/>
    <cellStyle name="Total 4 4 3 2 3" xfId="58040" xr:uid="{00000000-0005-0000-0000-0000B6E20000}"/>
    <cellStyle name="Total 4 4 3 2 4" xfId="58041" xr:uid="{00000000-0005-0000-0000-0000B7E20000}"/>
    <cellStyle name="Total 4 4 3 2 5" xfId="58042" xr:uid="{00000000-0005-0000-0000-0000B8E20000}"/>
    <cellStyle name="Total 4 4 3 2 6" xfId="58043" xr:uid="{00000000-0005-0000-0000-0000B9E20000}"/>
    <cellStyle name="Total 4 4 3 2 7" xfId="58044" xr:uid="{00000000-0005-0000-0000-0000BAE20000}"/>
    <cellStyle name="Total 4 4 3 2 8" xfId="58045" xr:uid="{00000000-0005-0000-0000-0000BBE20000}"/>
    <cellStyle name="Total 4 4 3 2 9" xfId="58046" xr:uid="{00000000-0005-0000-0000-0000BCE20000}"/>
    <cellStyle name="Total 4 4 3 3" xfId="58047" xr:uid="{00000000-0005-0000-0000-0000BDE20000}"/>
    <cellStyle name="Total 4 4 3 4" xfId="58048" xr:uid="{00000000-0005-0000-0000-0000BEE20000}"/>
    <cellStyle name="Total 4 4 3 5" xfId="58049" xr:uid="{00000000-0005-0000-0000-0000BFE20000}"/>
    <cellStyle name="Total 4 4 3 6" xfId="58050" xr:uid="{00000000-0005-0000-0000-0000C0E20000}"/>
    <cellStyle name="Total 4 4 3 7" xfId="58051" xr:uid="{00000000-0005-0000-0000-0000C1E20000}"/>
    <cellStyle name="Total 4 4 3 8" xfId="58052" xr:uid="{00000000-0005-0000-0000-0000C2E20000}"/>
    <cellStyle name="Total 4 4 3 9" xfId="58053" xr:uid="{00000000-0005-0000-0000-0000C3E20000}"/>
    <cellStyle name="Total 4 4 4" xfId="58054" xr:uid="{00000000-0005-0000-0000-0000C4E20000}"/>
    <cellStyle name="Total 4 4 4 10" xfId="58055" xr:uid="{00000000-0005-0000-0000-0000C5E20000}"/>
    <cellStyle name="Total 4 4 4 11" xfId="58056" xr:uid="{00000000-0005-0000-0000-0000C6E20000}"/>
    <cellStyle name="Total 4 4 4 2" xfId="58057" xr:uid="{00000000-0005-0000-0000-0000C7E20000}"/>
    <cellStyle name="Total 4 4 4 3" xfId="58058" xr:uid="{00000000-0005-0000-0000-0000C8E20000}"/>
    <cellStyle name="Total 4 4 4 4" xfId="58059" xr:uid="{00000000-0005-0000-0000-0000C9E20000}"/>
    <cellStyle name="Total 4 4 4 5" xfId="58060" xr:uid="{00000000-0005-0000-0000-0000CAE20000}"/>
    <cellStyle name="Total 4 4 4 6" xfId="58061" xr:uid="{00000000-0005-0000-0000-0000CBE20000}"/>
    <cellStyle name="Total 4 4 4 7" xfId="58062" xr:uid="{00000000-0005-0000-0000-0000CCE20000}"/>
    <cellStyle name="Total 4 4 4 8" xfId="58063" xr:uid="{00000000-0005-0000-0000-0000CDE20000}"/>
    <cellStyle name="Total 4 4 4 9" xfId="58064" xr:uid="{00000000-0005-0000-0000-0000CEE20000}"/>
    <cellStyle name="Total 4 4 5" xfId="58065" xr:uid="{00000000-0005-0000-0000-0000CFE20000}"/>
    <cellStyle name="Total 4 4 6" xfId="58066" xr:uid="{00000000-0005-0000-0000-0000D0E20000}"/>
    <cellStyle name="Total 4 4 7" xfId="58067" xr:uid="{00000000-0005-0000-0000-0000D1E20000}"/>
    <cellStyle name="Total 4 4 8" xfId="58068" xr:uid="{00000000-0005-0000-0000-0000D2E20000}"/>
    <cellStyle name="Total 4 4 9" xfId="58069" xr:uid="{00000000-0005-0000-0000-0000D3E20000}"/>
    <cellStyle name="Total 4 5" xfId="58070" xr:uid="{00000000-0005-0000-0000-0000D4E20000}"/>
    <cellStyle name="Total 4 5 10" xfId="58071" xr:uid="{00000000-0005-0000-0000-0000D5E20000}"/>
    <cellStyle name="Total 4 5 11" xfId="58072" xr:uid="{00000000-0005-0000-0000-0000D6E20000}"/>
    <cellStyle name="Total 4 5 12" xfId="58073" xr:uid="{00000000-0005-0000-0000-0000D7E20000}"/>
    <cellStyle name="Total 4 5 13" xfId="58074" xr:uid="{00000000-0005-0000-0000-0000D8E20000}"/>
    <cellStyle name="Total 4 5 2" xfId="58075" xr:uid="{00000000-0005-0000-0000-0000D9E20000}"/>
    <cellStyle name="Total 4 5 2 10" xfId="58076" xr:uid="{00000000-0005-0000-0000-0000DAE20000}"/>
    <cellStyle name="Total 4 5 2 11" xfId="58077" xr:uid="{00000000-0005-0000-0000-0000DBE20000}"/>
    <cellStyle name="Total 4 5 2 12" xfId="58078" xr:uid="{00000000-0005-0000-0000-0000DCE20000}"/>
    <cellStyle name="Total 4 5 2 2" xfId="58079" xr:uid="{00000000-0005-0000-0000-0000DDE20000}"/>
    <cellStyle name="Total 4 5 2 2 10" xfId="58080" xr:uid="{00000000-0005-0000-0000-0000DEE20000}"/>
    <cellStyle name="Total 4 5 2 2 11" xfId="58081" xr:uid="{00000000-0005-0000-0000-0000DFE20000}"/>
    <cellStyle name="Total 4 5 2 2 2" xfId="58082" xr:uid="{00000000-0005-0000-0000-0000E0E20000}"/>
    <cellStyle name="Total 4 5 2 2 2 10" xfId="58083" xr:uid="{00000000-0005-0000-0000-0000E1E20000}"/>
    <cellStyle name="Total 4 5 2 2 2 11" xfId="58084" xr:uid="{00000000-0005-0000-0000-0000E2E20000}"/>
    <cellStyle name="Total 4 5 2 2 2 2" xfId="58085" xr:uid="{00000000-0005-0000-0000-0000E3E20000}"/>
    <cellStyle name="Total 4 5 2 2 2 3" xfId="58086" xr:uid="{00000000-0005-0000-0000-0000E4E20000}"/>
    <cellStyle name="Total 4 5 2 2 2 4" xfId="58087" xr:uid="{00000000-0005-0000-0000-0000E5E20000}"/>
    <cellStyle name="Total 4 5 2 2 2 5" xfId="58088" xr:uid="{00000000-0005-0000-0000-0000E6E20000}"/>
    <cellStyle name="Total 4 5 2 2 2 6" xfId="58089" xr:uid="{00000000-0005-0000-0000-0000E7E20000}"/>
    <cellStyle name="Total 4 5 2 2 2 7" xfId="58090" xr:uid="{00000000-0005-0000-0000-0000E8E20000}"/>
    <cellStyle name="Total 4 5 2 2 2 8" xfId="58091" xr:uid="{00000000-0005-0000-0000-0000E9E20000}"/>
    <cellStyle name="Total 4 5 2 2 2 9" xfId="58092" xr:uid="{00000000-0005-0000-0000-0000EAE20000}"/>
    <cellStyle name="Total 4 5 2 2 3" xfId="58093" xr:uid="{00000000-0005-0000-0000-0000EBE20000}"/>
    <cellStyle name="Total 4 5 2 2 4" xfId="58094" xr:uid="{00000000-0005-0000-0000-0000ECE20000}"/>
    <cellStyle name="Total 4 5 2 2 5" xfId="58095" xr:uid="{00000000-0005-0000-0000-0000EDE20000}"/>
    <cellStyle name="Total 4 5 2 2 6" xfId="58096" xr:uid="{00000000-0005-0000-0000-0000EEE20000}"/>
    <cellStyle name="Total 4 5 2 2 7" xfId="58097" xr:uid="{00000000-0005-0000-0000-0000EFE20000}"/>
    <cellStyle name="Total 4 5 2 2 8" xfId="58098" xr:uid="{00000000-0005-0000-0000-0000F0E20000}"/>
    <cellStyle name="Total 4 5 2 2 9" xfId="58099" xr:uid="{00000000-0005-0000-0000-0000F1E20000}"/>
    <cellStyle name="Total 4 5 2 3" xfId="58100" xr:uid="{00000000-0005-0000-0000-0000F2E20000}"/>
    <cellStyle name="Total 4 5 2 3 10" xfId="58101" xr:uid="{00000000-0005-0000-0000-0000F3E20000}"/>
    <cellStyle name="Total 4 5 2 3 11" xfId="58102" xr:uid="{00000000-0005-0000-0000-0000F4E20000}"/>
    <cellStyle name="Total 4 5 2 3 2" xfId="58103" xr:uid="{00000000-0005-0000-0000-0000F5E20000}"/>
    <cellStyle name="Total 4 5 2 3 3" xfId="58104" xr:uid="{00000000-0005-0000-0000-0000F6E20000}"/>
    <cellStyle name="Total 4 5 2 3 4" xfId="58105" xr:uid="{00000000-0005-0000-0000-0000F7E20000}"/>
    <cellStyle name="Total 4 5 2 3 5" xfId="58106" xr:uid="{00000000-0005-0000-0000-0000F8E20000}"/>
    <cellStyle name="Total 4 5 2 3 6" xfId="58107" xr:uid="{00000000-0005-0000-0000-0000F9E20000}"/>
    <cellStyle name="Total 4 5 2 3 7" xfId="58108" xr:uid="{00000000-0005-0000-0000-0000FAE20000}"/>
    <cellStyle name="Total 4 5 2 3 8" xfId="58109" xr:uid="{00000000-0005-0000-0000-0000FBE20000}"/>
    <cellStyle name="Total 4 5 2 3 9" xfId="58110" xr:uid="{00000000-0005-0000-0000-0000FCE20000}"/>
    <cellStyle name="Total 4 5 2 4" xfId="58111" xr:uid="{00000000-0005-0000-0000-0000FDE20000}"/>
    <cellStyle name="Total 4 5 2 5" xfId="58112" xr:uid="{00000000-0005-0000-0000-0000FEE20000}"/>
    <cellStyle name="Total 4 5 2 6" xfId="58113" xr:uid="{00000000-0005-0000-0000-0000FFE20000}"/>
    <cellStyle name="Total 4 5 2 7" xfId="58114" xr:uid="{00000000-0005-0000-0000-000000E30000}"/>
    <cellStyle name="Total 4 5 2 8" xfId="58115" xr:uid="{00000000-0005-0000-0000-000001E30000}"/>
    <cellStyle name="Total 4 5 2 9" xfId="58116" xr:uid="{00000000-0005-0000-0000-000002E30000}"/>
    <cellStyle name="Total 4 5 3" xfId="58117" xr:uid="{00000000-0005-0000-0000-000003E30000}"/>
    <cellStyle name="Total 4 5 3 10" xfId="58118" xr:uid="{00000000-0005-0000-0000-000004E30000}"/>
    <cellStyle name="Total 4 5 3 11" xfId="58119" xr:uid="{00000000-0005-0000-0000-000005E30000}"/>
    <cellStyle name="Total 4 5 3 2" xfId="58120" xr:uid="{00000000-0005-0000-0000-000006E30000}"/>
    <cellStyle name="Total 4 5 3 2 10" xfId="58121" xr:uid="{00000000-0005-0000-0000-000007E30000}"/>
    <cellStyle name="Total 4 5 3 2 11" xfId="58122" xr:uid="{00000000-0005-0000-0000-000008E30000}"/>
    <cellStyle name="Total 4 5 3 2 2" xfId="58123" xr:uid="{00000000-0005-0000-0000-000009E30000}"/>
    <cellStyle name="Total 4 5 3 2 3" xfId="58124" xr:uid="{00000000-0005-0000-0000-00000AE30000}"/>
    <cellStyle name="Total 4 5 3 2 4" xfId="58125" xr:uid="{00000000-0005-0000-0000-00000BE30000}"/>
    <cellStyle name="Total 4 5 3 2 5" xfId="58126" xr:uid="{00000000-0005-0000-0000-00000CE30000}"/>
    <cellStyle name="Total 4 5 3 2 6" xfId="58127" xr:uid="{00000000-0005-0000-0000-00000DE30000}"/>
    <cellStyle name="Total 4 5 3 2 7" xfId="58128" xr:uid="{00000000-0005-0000-0000-00000EE30000}"/>
    <cellStyle name="Total 4 5 3 2 8" xfId="58129" xr:uid="{00000000-0005-0000-0000-00000FE30000}"/>
    <cellStyle name="Total 4 5 3 2 9" xfId="58130" xr:uid="{00000000-0005-0000-0000-000010E30000}"/>
    <cellStyle name="Total 4 5 3 3" xfId="58131" xr:uid="{00000000-0005-0000-0000-000011E30000}"/>
    <cellStyle name="Total 4 5 3 4" xfId="58132" xr:uid="{00000000-0005-0000-0000-000012E30000}"/>
    <cellStyle name="Total 4 5 3 5" xfId="58133" xr:uid="{00000000-0005-0000-0000-000013E30000}"/>
    <cellStyle name="Total 4 5 3 6" xfId="58134" xr:uid="{00000000-0005-0000-0000-000014E30000}"/>
    <cellStyle name="Total 4 5 3 7" xfId="58135" xr:uid="{00000000-0005-0000-0000-000015E30000}"/>
    <cellStyle name="Total 4 5 3 8" xfId="58136" xr:uid="{00000000-0005-0000-0000-000016E30000}"/>
    <cellStyle name="Total 4 5 3 9" xfId="58137" xr:uid="{00000000-0005-0000-0000-000017E30000}"/>
    <cellStyle name="Total 4 5 4" xfId="58138" xr:uid="{00000000-0005-0000-0000-000018E30000}"/>
    <cellStyle name="Total 4 5 4 10" xfId="58139" xr:uid="{00000000-0005-0000-0000-000019E30000}"/>
    <cellStyle name="Total 4 5 4 11" xfId="58140" xr:uid="{00000000-0005-0000-0000-00001AE30000}"/>
    <cellStyle name="Total 4 5 4 2" xfId="58141" xr:uid="{00000000-0005-0000-0000-00001BE30000}"/>
    <cellStyle name="Total 4 5 4 3" xfId="58142" xr:uid="{00000000-0005-0000-0000-00001CE30000}"/>
    <cellStyle name="Total 4 5 4 4" xfId="58143" xr:uid="{00000000-0005-0000-0000-00001DE30000}"/>
    <cellStyle name="Total 4 5 4 5" xfId="58144" xr:uid="{00000000-0005-0000-0000-00001EE30000}"/>
    <cellStyle name="Total 4 5 4 6" xfId="58145" xr:uid="{00000000-0005-0000-0000-00001FE30000}"/>
    <cellStyle name="Total 4 5 4 7" xfId="58146" xr:uid="{00000000-0005-0000-0000-000020E30000}"/>
    <cellStyle name="Total 4 5 4 8" xfId="58147" xr:uid="{00000000-0005-0000-0000-000021E30000}"/>
    <cellStyle name="Total 4 5 4 9" xfId="58148" xr:uid="{00000000-0005-0000-0000-000022E30000}"/>
    <cellStyle name="Total 4 5 5" xfId="58149" xr:uid="{00000000-0005-0000-0000-000023E30000}"/>
    <cellStyle name="Total 4 5 6" xfId="58150" xr:uid="{00000000-0005-0000-0000-000024E30000}"/>
    <cellStyle name="Total 4 5 7" xfId="58151" xr:uid="{00000000-0005-0000-0000-000025E30000}"/>
    <cellStyle name="Total 4 5 8" xfId="58152" xr:uid="{00000000-0005-0000-0000-000026E30000}"/>
    <cellStyle name="Total 4 5 9" xfId="58153" xr:uid="{00000000-0005-0000-0000-000027E30000}"/>
    <cellStyle name="Total 4 6" xfId="58154" xr:uid="{00000000-0005-0000-0000-000028E30000}"/>
    <cellStyle name="Total 4 6 10" xfId="58155" xr:uid="{00000000-0005-0000-0000-000029E30000}"/>
    <cellStyle name="Total 4 6 11" xfId="58156" xr:uid="{00000000-0005-0000-0000-00002AE30000}"/>
    <cellStyle name="Total 4 6 12" xfId="58157" xr:uid="{00000000-0005-0000-0000-00002BE30000}"/>
    <cellStyle name="Total 4 6 13" xfId="58158" xr:uid="{00000000-0005-0000-0000-00002CE30000}"/>
    <cellStyle name="Total 4 6 2" xfId="58159" xr:uid="{00000000-0005-0000-0000-00002DE30000}"/>
    <cellStyle name="Total 4 6 2 10" xfId="58160" xr:uid="{00000000-0005-0000-0000-00002EE30000}"/>
    <cellStyle name="Total 4 6 2 11" xfId="58161" xr:uid="{00000000-0005-0000-0000-00002FE30000}"/>
    <cellStyle name="Total 4 6 2 12" xfId="58162" xr:uid="{00000000-0005-0000-0000-000030E30000}"/>
    <cellStyle name="Total 4 6 2 2" xfId="58163" xr:uid="{00000000-0005-0000-0000-000031E30000}"/>
    <cellStyle name="Total 4 6 2 2 10" xfId="58164" xr:uid="{00000000-0005-0000-0000-000032E30000}"/>
    <cellStyle name="Total 4 6 2 2 11" xfId="58165" xr:uid="{00000000-0005-0000-0000-000033E30000}"/>
    <cellStyle name="Total 4 6 2 2 2" xfId="58166" xr:uid="{00000000-0005-0000-0000-000034E30000}"/>
    <cellStyle name="Total 4 6 2 2 2 10" xfId="58167" xr:uid="{00000000-0005-0000-0000-000035E30000}"/>
    <cellStyle name="Total 4 6 2 2 2 11" xfId="58168" xr:uid="{00000000-0005-0000-0000-000036E30000}"/>
    <cellStyle name="Total 4 6 2 2 2 2" xfId="58169" xr:uid="{00000000-0005-0000-0000-000037E30000}"/>
    <cellStyle name="Total 4 6 2 2 2 3" xfId="58170" xr:uid="{00000000-0005-0000-0000-000038E30000}"/>
    <cellStyle name="Total 4 6 2 2 2 4" xfId="58171" xr:uid="{00000000-0005-0000-0000-000039E30000}"/>
    <cellStyle name="Total 4 6 2 2 2 5" xfId="58172" xr:uid="{00000000-0005-0000-0000-00003AE30000}"/>
    <cellStyle name="Total 4 6 2 2 2 6" xfId="58173" xr:uid="{00000000-0005-0000-0000-00003BE30000}"/>
    <cellStyle name="Total 4 6 2 2 2 7" xfId="58174" xr:uid="{00000000-0005-0000-0000-00003CE30000}"/>
    <cellStyle name="Total 4 6 2 2 2 8" xfId="58175" xr:uid="{00000000-0005-0000-0000-00003DE30000}"/>
    <cellStyle name="Total 4 6 2 2 2 9" xfId="58176" xr:uid="{00000000-0005-0000-0000-00003EE30000}"/>
    <cellStyle name="Total 4 6 2 2 3" xfId="58177" xr:uid="{00000000-0005-0000-0000-00003FE30000}"/>
    <cellStyle name="Total 4 6 2 2 4" xfId="58178" xr:uid="{00000000-0005-0000-0000-000040E30000}"/>
    <cellStyle name="Total 4 6 2 2 5" xfId="58179" xr:uid="{00000000-0005-0000-0000-000041E30000}"/>
    <cellStyle name="Total 4 6 2 2 6" xfId="58180" xr:uid="{00000000-0005-0000-0000-000042E30000}"/>
    <cellStyle name="Total 4 6 2 2 7" xfId="58181" xr:uid="{00000000-0005-0000-0000-000043E30000}"/>
    <cellStyle name="Total 4 6 2 2 8" xfId="58182" xr:uid="{00000000-0005-0000-0000-000044E30000}"/>
    <cellStyle name="Total 4 6 2 2 9" xfId="58183" xr:uid="{00000000-0005-0000-0000-000045E30000}"/>
    <cellStyle name="Total 4 6 2 3" xfId="58184" xr:uid="{00000000-0005-0000-0000-000046E30000}"/>
    <cellStyle name="Total 4 6 2 3 10" xfId="58185" xr:uid="{00000000-0005-0000-0000-000047E30000}"/>
    <cellStyle name="Total 4 6 2 3 11" xfId="58186" xr:uid="{00000000-0005-0000-0000-000048E30000}"/>
    <cellStyle name="Total 4 6 2 3 2" xfId="58187" xr:uid="{00000000-0005-0000-0000-000049E30000}"/>
    <cellStyle name="Total 4 6 2 3 3" xfId="58188" xr:uid="{00000000-0005-0000-0000-00004AE30000}"/>
    <cellStyle name="Total 4 6 2 3 4" xfId="58189" xr:uid="{00000000-0005-0000-0000-00004BE30000}"/>
    <cellStyle name="Total 4 6 2 3 5" xfId="58190" xr:uid="{00000000-0005-0000-0000-00004CE30000}"/>
    <cellStyle name="Total 4 6 2 3 6" xfId="58191" xr:uid="{00000000-0005-0000-0000-00004DE30000}"/>
    <cellStyle name="Total 4 6 2 3 7" xfId="58192" xr:uid="{00000000-0005-0000-0000-00004EE30000}"/>
    <cellStyle name="Total 4 6 2 3 8" xfId="58193" xr:uid="{00000000-0005-0000-0000-00004FE30000}"/>
    <cellStyle name="Total 4 6 2 3 9" xfId="58194" xr:uid="{00000000-0005-0000-0000-000050E30000}"/>
    <cellStyle name="Total 4 6 2 4" xfId="58195" xr:uid="{00000000-0005-0000-0000-000051E30000}"/>
    <cellStyle name="Total 4 6 2 5" xfId="58196" xr:uid="{00000000-0005-0000-0000-000052E30000}"/>
    <cellStyle name="Total 4 6 2 6" xfId="58197" xr:uid="{00000000-0005-0000-0000-000053E30000}"/>
    <cellStyle name="Total 4 6 2 7" xfId="58198" xr:uid="{00000000-0005-0000-0000-000054E30000}"/>
    <cellStyle name="Total 4 6 2 8" xfId="58199" xr:uid="{00000000-0005-0000-0000-000055E30000}"/>
    <cellStyle name="Total 4 6 2 9" xfId="58200" xr:uid="{00000000-0005-0000-0000-000056E30000}"/>
    <cellStyle name="Total 4 6 3" xfId="58201" xr:uid="{00000000-0005-0000-0000-000057E30000}"/>
    <cellStyle name="Total 4 6 3 10" xfId="58202" xr:uid="{00000000-0005-0000-0000-000058E30000}"/>
    <cellStyle name="Total 4 6 3 11" xfId="58203" xr:uid="{00000000-0005-0000-0000-000059E30000}"/>
    <cellStyle name="Total 4 6 3 2" xfId="58204" xr:uid="{00000000-0005-0000-0000-00005AE30000}"/>
    <cellStyle name="Total 4 6 3 2 10" xfId="58205" xr:uid="{00000000-0005-0000-0000-00005BE30000}"/>
    <cellStyle name="Total 4 6 3 2 11" xfId="58206" xr:uid="{00000000-0005-0000-0000-00005CE30000}"/>
    <cellStyle name="Total 4 6 3 2 2" xfId="58207" xr:uid="{00000000-0005-0000-0000-00005DE30000}"/>
    <cellStyle name="Total 4 6 3 2 3" xfId="58208" xr:uid="{00000000-0005-0000-0000-00005EE30000}"/>
    <cellStyle name="Total 4 6 3 2 4" xfId="58209" xr:uid="{00000000-0005-0000-0000-00005FE30000}"/>
    <cellStyle name="Total 4 6 3 2 5" xfId="58210" xr:uid="{00000000-0005-0000-0000-000060E30000}"/>
    <cellStyle name="Total 4 6 3 2 6" xfId="58211" xr:uid="{00000000-0005-0000-0000-000061E30000}"/>
    <cellStyle name="Total 4 6 3 2 7" xfId="58212" xr:uid="{00000000-0005-0000-0000-000062E30000}"/>
    <cellStyle name="Total 4 6 3 2 8" xfId="58213" xr:uid="{00000000-0005-0000-0000-000063E30000}"/>
    <cellStyle name="Total 4 6 3 2 9" xfId="58214" xr:uid="{00000000-0005-0000-0000-000064E30000}"/>
    <cellStyle name="Total 4 6 3 3" xfId="58215" xr:uid="{00000000-0005-0000-0000-000065E30000}"/>
    <cellStyle name="Total 4 6 3 4" xfId="58216" xr:uid="{00000000-0005-0000-0000-000066E30000}"/>
    <cellStyle name="Total 4 6 3 5" xfId="58217" xr:uid="{00000000-0005-0000-0000-000067E30000}"/>
    <cellStyle name="Total 4 6 3 6" xfId="58218" xr:uid="{00000000-0005-0000-0000-000068E30000}"/>
    <cellStyle name="Total 4 6 3 7" xfId="58219" xr:uid="{00000000-0005-0000-0000-000069E30000}"/>
    <cellStyle name="Total 4 6 3 8" xfId="58220" xr:uid="{00000000-0005-0000-0000-00006AE30000}"/>
    <cellStyle name="Total 4 6 3 9" xfId="58221" xr:uid="{00000000-0005-0000-0000-00006BE30000}"/>
    <cellStyle name="Total 4 6 4" xfId="58222" xr:uid="{00000000-0005-0000-0000-00006CE30000}"/>
    <cellStyle name="Total 4 6 4 10" xfId="58223" xr:uid="{00000000-0005-0000-0000-00006DE30000}"/>
    <cellStyle name="Total 4 6 4 11" xfId="58224" xr:uid="{00000000-0005-0000-0000-00006EE30000}"/>
    <cellStyle name="Total 4 6 4 2" xfId="58225" xr:uid="{00000000-0005-0000-0000-00006FE30000}"/>
    <cellStyle name="Total 4 6 4 3" xfId="58226" xr:uid="{00000000-0005-0000-0000-000070E30000}"/>
    <cellStyle name="Total 4 6 4 4" xfId="58227" xr:uid="{00000000-0005-0000-0000-000071E30000}"/>
    <cellStyle name="Total 4 6 4 5" xfId="58228" xr:uid="{00000000-0005-0000-0000-000072E30000}"/>
    <cellStyle name="Total 4 6 4 6" xfId="58229" xr:uid="{00000000-0005-0000-0000-000073E30000}"/>
    <cellStyle name="Total 4 6 4 7" xfId="58230" xr:uid="{00000000-0005-0000-0000-000074E30000}"/>
    <cellStyle name="Total 4 6 4 8" xfId="58231" xr:uid="{00000000-0005-0000-0000-000075E30000}"/>
    <cellStyle name="Total 4 6 4 9" xfId="58232" xr:uid="{00000000-0005-0000-0000-000076E30000}"/>
    <cellStyle name="Total 4 6 5" xfId="58233" xr:uid="{00000000-0005-0000-0000-000077E30000}"/>
    <cellStyle name="Total 4 6 6" xfId="58234" xr:uid="{00000000-0005-0000-0000-000078E30000}"/>
    <cellStyle name="Total 4 6 7" xfId="58235" xr:uid="{00000000-0005-0000-0000-000079E30000}"/>
    <cellStyle name="Total 4 6 8" xfId="58236" xr:uid="{00000000-0005-0000-0000-00007AE30000}"/>
    <cellStyle name="Total 4 6 9" xfId="58237" xr:uid="{00000000-0005-0000-0000-00007BE30000}"/>
    <cellStyle name="Total 4 7" xfId="58238" xr:uid="{00000000-0005-0000-0000-00007CE30000}"/>
    <cellStyle name="Total 4 7 10" xfId="58239" xr:uid="{00000000-0005-0000-0000-00007DE30000}"/>
    <cellStyle name="Total 4 7 11" xfId="58240" xr:uid="{00000000-0005-0000-0000-00007EE30000}"/>
    <cellStyle name="Total 4 7 12" xfId="58241" xr:uid="{00000000-0005-0000-0000-00007FE30000}"/>
    <cellStyle name="Total 4 7 13" xfId="58242" xr:uid="{00000000-0005-0000-0000-000080E30000}"/>
    <cellStyle name="Total 4 7 2" xfId="58243" xr:uid="{00000000-0005-0000-0000-000081E30000}"/>
    <cellStyle name="Total 4 7 2 10" xfId="58244" xr:uid="{00000000-0005-0000-0000-000082E30000}"/>
    <cellStyle name="Total 4 7 2 11" xfId="58245" xr:uid="{00000000-0005-0000-0000-000083E30000}"/>
    <cellStyle name="Total 4 7 2 12" xfId="58246" xr:uid="{00000000-0005-0000-0000-000084E30000}"/>
    <cellStyle name="Total 4 7 2 2" xfId="58247" xr:uid="{00000000-0005-0000-0000-000085E30000}"/>
    <cellStyle name="Total 4 7 2 2 10" xfId="58248" xr:uid="{00000000-0005-0000-0000-000086E30000}"/>
    <cellStyle name="Total 4 7 2 2 11" xfId="58249" xr:uid="{00000000-0005-0000-0000-000087E30000}"/>
    <cellStyle name="Total 4 7 2 2 2" xfId="58250" xr:uid="{00000000-0005-0000-0000-000088E30000}"/>
    <cellStyle name="Total 4 7 2 2 2 10" xfId="58251" xr:uid="{00000000-0005-0000-0000-000089E30000}"/>
    <cellStyle name="Total 4 7 2 2 2 11" xfId="58252" xr:uid="{00000000-0005-0000-0000-00008AE30000}"/>
    <cellStyle name="Total 4 7 2 2 2 2" xfId="58253" xr:uid="{00000000-0005-0000-0000-00008BE30000}"/>
    <cellStyle name="Total 4 7 2 2 2 3" xfId="58254" xr:uid="{00000000-0005-0000-0000-00008CE30000}"/>
    <cellStyle name="Total 4 7 2 2 2 4" xfId="58255" xr:uid="{00000000-0005-0000-0000-00008DE30000}"/>
    <cellStyle name="Total 4 7 2 2 2 5" xfId="58256" xr:uid="{00000000-0005-0000-0000-00008EE30000}"/>
    <cellStyle name="Total 4 7 2 2 2 6" xfId="58257" xr:uid="{00000000-0005-0000-0000-00008FE30000}"/>
    <cellStyle name="Total 4 7 2 2 2 7" xfId="58258" xr:uid="{00000000-0005-0000-0000-000090E30000}"/>
    <cellStyle name="Total 4 7 2 2 2 8" xfId="58259" xr:uid="{00000000-0005-0000-0000-000091E30000}"/>
    <cellStyle name="Total 4 7 2 2 2 9" xfId="58260" xr:uid="{00000000-0005-0000-0000-000092E30000}"/>
    <cellStyle name="Total 4 7 2 2 3" xfId="58261" xr:uid="{00000000-0005-0000-0000-000093E30000}"/>
    <cellStyle name="Total 4 7 2 2 4" xfId="58262" xr:uid="{00000000-0005-0000-0000-000094E30000}"/>
    <cellStyle name="Total 4 7 2 2 5" xfId="58263" xr:uid="{00000000-0005-0000-0000-000095E30000}"/>
    <cellStyle name="Total 4 7 2 2 6" xfId="58264" xr:uid="{00000000-0005-0000-0000-000096E30000}"/>
    <cellStyle name="Total 4 7 2 2 7" xfId="58265" xr:uid="{00000000-0005-0000-0000-000097E30000}"/>
    <cellStyle name="Total 4 7 2 2 8" xfId="58266" xr:uid="{00000000-0005-0000-0000-000098E30000}"/>
    <cellStyle name="Total 4 7 2 2 9" xfId="58267" xr:uid="{00000000-0005-0000-0000-000099E30000}"/>
    <cellStyle name="Total 4 7 2 3" xfId="58268" xr:uid="{00000000-0005-0000-0000-00009AE30000}"/>
    <cellStyle name="Total 4 7 2 3 10" xfId="58269" xr:uid="{00000000-0005-0000-0000-00009BE30000}"/>
    <cellStyle name="Total 4 7 2 3 11" xfId="58270" xr:uid="{00000000-0005-0000-0000-00009CE30000}"/>
    <cellStyle name="Total 4 7 2 3 2" xfId="58271" xr:uid="{00000000-0005-0000-0000-00009DE30000}"/>
    <cellStyle name="Total 4 7 2 3 3" xfId="58272" xr:uid="{00000000-0005-0000-0000-00009EE30000}"/>
    <cellStyle name="Total 4 7 2 3 4" xfId="58273" xr:uid="{00000000-0005-0000-0000-00009FE30000}"/>
    <cellStyle name="Total 4 7 2 3 5" xfId="58274" xr:uid="{00000000-0005-0000-0000-0000A0E30000}"/>
    <cellStyle name="Total 4 7 2 3 6" xfId="58275" xr:uid="{00000000-0005-0000-0000-0000A1E30000}"/>
    <cellStyle name="Total 4 7 2 3 7" xfId="58276" xr:uid="{00000000-0005-0000-0000-0000A2E30000}"/>
    <cellStyle name="Total 4 7 2 3 8" xfId="58277" xr:uid="{00000000-0005-0000-0000-0000A3E30000}"/>
    <cellStyle name="Total 4 7 2 3 9" xfId="58278" xr:uid="{00000000-0005-0000-0000-0000A4E30000}"/>
    <cellStyle name="Total 4 7 2 4" xfId="58279" xr:uid="{00000000-0005-0000-0000-0000A5E30000}"/>
    <cellStyle name="Total 4 7 2 5" xfId="58280" xr:uid="{00000000-0005-0000-0000-0000A6E30000}"/>
    <cellStyle name="Total 4 7 2 6" xfId="58281" xr:uid="{00000000-0005-0000-0000-0000A7E30000}"/>
    <cellStyle name="Total 4 7 2 7" xfId="58282" xr:uid="{00000000-0005-0000-0000-0000A8E30000}"/>
    <cellStyle name="Total 4 7 2 8" xfId="58283" xr:uid="{00000000-0005-0000-0000-0000A9E30000}"/>
    <cellStyle name="Total 4 7 2 9" xfId="58284" xr:uid="{00000000-0005-0000-0000-0000AAE30000}"/>
    <cellStyle name="Total 4 7 3" xfId="58285" xr:uid="{00000000-0005-0000-0000-0000ABE30000}"/>
    <cellStyle name="Total 4 7 3 10" xfId="58286" xr:uid="{00000000-0005-0000-0000-0000ACE30000}"/>
    <cellStyle name="Total 4 7 3 11" xfId="58287" xr:uid="{00000000-0005-0000-0000-0000ADE30000}"/>
    <cellStyle name="Total 4 7 3 2" xfId="58288" xr:uid="{00000000-0005-0000-0000-0000AEE30000}"/>
    <cellStyle name="Total 4 7 3 2 10" xfId="58289" xr:uid="{00000000-0005-0000-0000-0000AFE30000}"/>
    <cellStyle name="Total 4 7 3 2 11" xfId="58290" xr:uid="{00000000-0005-0000-0000-0000B0E30000}"/>
    <cellStyle name="Total 4 7 3 2 2" xfId="58291" xr:uid="{00000000-0005-0000-0000-0000B1E30000}"/>
    <cellStyle name="Total 4 7 3 2 3" xfId="58292" xr:uid="{00000000-0005-0000-0000-0000B2E30000}"/>
    <cellStyle name="Total 4 7 3 2 4" xfId="58293" xr:uid="{00000000-0005-0000-0000-0000B3E30000}"/>
    <cellStyle name="Total 4 7 3 2 5" xfId="58294" xr:uid="{00000000-0005-0000-0000-0000B4E30000}"/>
    <cellStyle name="Total 4 7 3 2 6" xfId="58295" xr:uid="{00000000-0005-0000-0000-0000B5E30000}"/>
    <cellStyle name="Total 4 7 3 2 7" xfId="58296" xr:uid="{00000000-0005-0000-0000-0000B6E30000}"/>
    <cellStyle name="Total 4 7 3 2 8" xfId="58297" xr:uid="{00000000-0005-0000-0000-0000B7E30000}"/>
    <cellStyle name="Total 4 7 3 2 9" xfId="58298" xr:uid="{00000000-0005-0000-0000-0000B8E30000}"/>
    <cellStyle name="Total 4 7 3 3" xfId="58299" xr:uid="{00000000-0005-0000-0000-0000B9E30000}"/>
    <cellStyle name="Total 4 7 3 4" xfId="58300" xr:uid="{00000000-0005-0000-0000-0000BAE30000}"/>
    <cellStyle name="Total 4 7 3 5" xfId="58301" xr:uid="{00000000-0005-0000-0000-0000BBE30000}"/>
    <cellStyle name="Total 4 7 3 6" xfId="58302" xr:uid="{00000000-0005-0000-0000-0000BCE30000}"/>
    <cellStyle name="Total 4 7 3 7" xfId="58303" xr:uid="{00000000-0005-0000-0000-0000BDE30000}"/>
    <cellStyle name="Total 4 7 3 8" xfId="58304" xr:uid="{00000000-0005-0000-0000-0000BEE30000}"/>
    <cellStyle name="Total 4 7 3 9" xfId="58305" xr:uid="{00000000-0005-0000-0000-0000BFE30000}"/>
    <cellStyle name="Total 4 7 4" xfId="58306" xr:uid="{00000000-0005-0000-0000-0000C0E30000}"/>
    <cellStyle name="Total 4 7 4 10" xfId="58307" xr:uid="{00000000-0005-0000-0000-0000C1E30000}"/>
    <cellStyle name="Total 4 7 4 11" xfId="58308" xr:uid="{00000000-0005-0000-0000-0000C2E30000}"/>
    <cellStyle name="Total 4 7 4 2" xfId="58309" xr:uid="{00000000-0005-0000-0000-0000C3E30000}"/>
    <cellStyle name="Total 4 7 4 3" xfId="58310" xr:uid="{00000000-0005-0000-0000-0000C4E30000}"/>
    <cellStyle name="Total 4 7 4 4" xfId="58311" xr:uid="{00000000-0005-0000-0000-0000C5E30000}"/>
    <cellStyle name="Total 4 7 4 5" xfId="58312" xr:uid="{00000000-0005-0000-0000-0000C6E30000}"/>
    <cellStyle name="Total 4 7 4 6" xfId="58313" xr:uid="{00000000-0005-0000-0000-0000C7E30000}"/>
    <cellStyle name="Total 4 7 4 7" xfId="58314" xr:uid="{00000000-0005-0000-0000-0000C8E30000}"/>
    <cellStyle name="Total 4 7 4 8" xfId="58315" xr:uid="{00000000-0005-0000-0000-0000C9E30000}"/>
    <cellStyle name="Total 4 7 4 9" xfId="58316" xr:uid="{00000000-0005-0000-0000-0000CAE30000}"/>
    <cellStyle name="Total 4 7 5" xfId="58317" xr:uid="{00000000-0005-0000-0000-0000CBE30000}"/>
    <cellStyle name="Total 4 7 6" xfId="58318" xr:uid="{00000000-0005-0000-0000-0000CCE30000}"/>
    <cellStyle name="Total 4 7 7" xfId="58319" xr:uid="{00000000-0005-0000-0000-0000CDE30000}"/>
    <cellStyle name="Total 4 7 8" xfId="58320" xr:uid="{00000000-0005-0000-0000-0000CEE30000}"/>
    <cellStyle name="Total 4 7 9" xfId="58321" xr:uid="{00000000-0005-0000-0000-0000CFE30000}"/>
    <cellStyle name="Total 4 8" xfId="58322" xr:uid="{00000000-0005-0000-0000-0000D0E30000}"/>
    <cellStyle name="Total 4 8 10" xfId="58323" xr:uid="{00000000-0005-0000-0000-0000D1E30000}"/>
    <cellStyle name="Total 4 8 11" xfId="58324" xr:uid="{00000000-0005-0000-0000-0000D2E30000}"/>
    <cellStyle name="Total 4 8 12" xfId="58325" xr:uid="{00000000-0005-0000-0000-0000D3E30000}"/>
    <cellStyle name="Total 4 8 13" xfId="58326" xr:uid="{00000000-0005-0000-0000-0000D4E30000}"/>
    <cellStyle name="Total 4 8 2" xfId="58327" xr:uid="{00000000-0005-0000-0000-0000D5E30000}"/>
    <cellStyle name="Total 4 8 2 10" xfId="58328" xr:uid="{00000000-0005-0000-0000-0000D6E30000}"/>
    <cellStyle name="Total 4 8 2 11" xfId="58329" xr:uid="{00000000-0005-0000-0000-0000D7E30000}"/>
    <cellStyle name="Total 4 8 2 12" xfId="58330" xr:uid="{00000000-0005-0000-0000-0000D8E30000}"/>
    <cellStyle name="Total 4 8 2 2" xfId="58331" xr:uid="{00000000-0005-0000-0000-0000D9E30000}"/>
    <cellStyle name="Total 4 8 2 2 10" xfId="58332" xr:uid="{00000000-0005-0000-0000-0000DAE30000}"/>
    <cellStyle name="Total 4 8 2 2 11" xfId="58333" xr:uid="{00000000-0005-0000-0000-0000DBE30000}"/>
    <cellStyle name="Total 4 8 2 2 2" xfId="58334" xr:uid="{00000000-0005-0000-0000-0000DCE30000}"/>
    <cellStyle name="Total 4 8 2 2 2 10" xfId="58335" xr:uid="{00000000-0005-0000-0000-0000DDE30000}"/>
    <cellStyle name="Total 4 8 2 2 2 11" xfId="58336" xr:uid="{00000000-0005-0000-0000-0000DEE30000}"/>
    <cellStyle name="Total 4 8 2 2 2 2" xfId="58337" xr:uid="{00000000-0005-0000-0000-0000DFE30000}"/>
    <cellStyle name="Total 4 8 2 2 2 3" xfId="58338" xr:uid="{00000000-0005-0000-0000-0000E0E30000}"/>
    <cellStyle name="Total 4 8 2 2 2 4" xfId="58339" xr:uid="{00000000-0005-0000-0000-0000E1E30000}"/>
    <cellStyle name="Total 4 8 2 2 2 5" xfId="58340" xr:uid="{00000000-0005-0000-0000-0000E2E30000}"/>
    <cellStyle name="Total 4 8 2 2 2 6" xfId="58341" xr:uid="{00000000-0005-0000-0000-0000E3E30000}"/>
    <cellStyle name="Total 4 8 2 2 2 7" xfId="58342" xr:uid="{00000000-0005-0000-0000-0000E4E30000}"/>
    <cellStyle name="Total 4 8 2 2 2 8" xfId="58343" xr:uid="{00000000-0005-0000-0000-0000E5E30000}"/>
    <cellStyle name="Total 4 8 2 2 2 9" xfId="58344" xr:uid="{00000000-0005-0000-0000-0000E6E30000}"/>
    <cellStyle name="Total 4 8 2 2 3" xfId="58345" xr:uid="{00000000-0005-0000-0000-0000E7E30000}"/>
    <cellStyle name="Total 4 8 2 2 4" xfId="58346" xr:uid="{00000000-0005-0000-0000-0000E8E30000}"/>
    <cellStyle name="Total 4 8 2 2 5" xfId="58347" xr:uid="{00000000-0005-0000-0000-0000E9E30000}"/>
    <cellStyle name="Total 4 8 2 2 6" xfId="58348" xr:uid="{00000000-0005-0000-0000-0000EAE30000}"/>
    <cellStyle name="Total 4 8 2 2 7" xfId="58349" xr:uid="{00000000-0005-0000-0000-0000EBE30000}"/>
    <cellStyle name="Total 4 8 2 2 8" xfId="58350" xr:uid="{00000000-0005-0000-0000-0000ECE30000}"/>
    <cellStyle name="Total 4 8 2 2 9" xfId="58351" xr:uid="{00000000-0005-0000-0000-0000EDE30000}"/>
    <cellStyle name="Total 4 8 2 3" xfId="58352" xr:uid="{00000000-0005-0000-0000-0000EEE30000}"/>
    <cellStyle name="Total 4 8 2 3 10" xfId="58353" xr:uid="{00000000-0005-0000-0000-0000EFE30000}"/>
    <cellStyle name="Total 4 8 2 3 11" xfId="58354" xr:uid="{00000000-0005-0000-0000-0000F0E30000}"/>
    <cellStyle name="Total 4 8 2 3 2" xfId="58355" xr:uid="{00000000-0005-0000-0000-0000F1E30000}"/>
    <cellStyle name="Total 4 8 2 3 3" xfId="58356" xr:uid="{00000000-0005-0000-0000-0000F2E30000}"/>
    <cellStyle name="Total 4 8 2 3 4" xfId="58357" xr:uid="{00000000-0005-0000-0000-0000F3E30000}"/>
    <cellStyle name="Total 4 8 2 3 5" xfId="58358" xr:uid="{00000000-0005-0000-0000-0000F4E30000}"/>
    <cellStyle name="Total 4 8 2 3 6" xfId="58359" xr:uid="{00000000-0005-0000-0000-0000F5E30000}"/>
    <cellStyle name="Total 4 8 2 3 7" xfId="58360" xr:uid="{00000000-0005-0000-0000-0000F6E30000}"/>
    <cellStyle name="Total 4 8 2 3 8" xfId="58361" xr:uid="{00000000-0005-0000-0000-0000F7E30000}"/>
    <cellStyle name="Total 4 8 2 3 9" xfId="58362" xr:uid="{00000000-0005-0000-0000-0000F8E30000}"/>
    <cellStyle name="Total 4 8 2 4" xfId="58363" xr:uid="{00000000-0005-0000-0000-0000F9E30000}"/>
    <cellStyle name="Total 4 8 2 5" xfId="58364" xr:uid="{00000000-0005-0000-0000-0000FAE30000}"/>
    <cellStyle name="Total 4 8 2 6" xfId="58365" xr:uid="{00000000-0005-0000-0000-0000FBE30000}"/>
    <cellStyle name="Total 4 8 2 7" xfId="58366" xr:uid="{00000000-0005-0000-0000-0000FCE30000}"/>
    <cellStyle name="Total 4 8 2 8" xfId="58367" xr:uid="{00000000-0005-0000-0000-0000FDE30000}"/>
    <cellStyle name="Total 4 8 2 9" xfId="58368" xr:uid="{00000000-0005-0000-0000-0000FEE30000}"/>
    <cellStyle name="Total 4 8 3" xfId="58369" xr:uid="{00000000-0005-0000-0000-0000FFE30000}"/>
    <cellStyle name="Total 4 8 3 10" xfId="58370" xr:uid="{00000000-0005-0000-0000-000000E40000}"/>
    <cellStyle name="Total 4 8 3 11" xfId="58371" xr:uid="{00000000-0005-0000-0000-000001E40000}"/>
    <cellStyle name="Total 4 8 3 2" xfId="58372" xr:uid="{00000000-0005-0000-0000-000002E40000}"/>
    <cellStyle name="Total 4 8 3 2 10" xfId="58373" xr:uid="{00000000-0005-0000-0000-000003E40000}"/>
    <cellStyle name="Total 4 8 3 2 11" xfId="58374" xr:uid="{00000000-0005-0000-0000-000004E40000}"/>
    <cellStyle name="Total 4 8 3 2 2" xfId="58375" xr:uid="{00000000-0005-0000-0000-000005E40000}"/>
    <cellStyle name="Total 4 8 3 2 3" xfId="58376" xr:uid="{00000000-0005-0000-0000-000006E40000}"/>
    <cellStyle name="Total 4 8 3 2 4" xfId="58377" xr:uid="{00000000-0005-0000-0000-000007E40000}"/>
    <cellStyle name="Total 4 8 3 2 5" xfId="58378" xr:uid="{00000000-0005-0000-0000-000008E40000}"/>
    <cellStyle name="Total 4 8 3 2 6" xfId="58379" xr:uid="{00000000-0005-0000-0000-000009E40000}"/>
    <cellStyle name="Total 4 8 3 2 7" xfId="58380" xr:uid="{00000000-0005-0000-0000-00000AE40000}"/>
    <cellStyle name="Total 4 8 3 2 8" xfId="58381" xr:uid="{00000000-0005-0000-0000-00000BE40000}"/>
    <cellStyle name="Total 4 8 3 2 9" xfId="58382" xr:uid="{00000000-0005-0000-0000-00000CE40000}"/>
    <cellStyle name="Total 4 8 3 3" xfId="58383" xr:uid="{00000000-0005-0000-0000-00000DE40000}"/>
    <cellStyle name="Total 4 8 3 4" xfId="58384" xr:uid="{00000000-0005-0000-0000-00000EE40000}"/>
    <cellStyle name="Total 4 8 3 5" xfId="58385" xr:uid="{00000000-0005-0000-0000-00000FE40000}"/>
    <cellStyle name="Total 4 8 3 6" xfId="58386" xr:uid="{00000000-0005-0000-0000-000010E40000}"/>
    <cellStyle name="Total 4 8 3 7" xfId="58387" xr:uid="{00000000-0005-0000-0000-000011E40000}"/>
    <cellStyle name="Total 4 8 3 8" xfId="58388" xr:uid="{00000000-0005-0000-0000-000012E40000}"/>
    <cellStyle name="Total 4 8 3 9" xfId="58389" xr:uid="{00000000-0005-0000-0000-000013E40000}"/>
    <cellStyle name="Total 4 8 4" xfId="58390" xr:uid="{00000000-0005-0000-0000-000014E40000}"/>
    <cellStyle name="Total 4 8 4 10" xfId="58391" xr:uid="{00000000-0005-0000-0000-000015E40000}"/>
    <cellStyle name="Total 4 8 4 11" xfId="58392" xr:uid="{00000000-0005-0000-0000-000016E40000}"/>
    <cellStyle name="Total 4 8 4 2" xfId="58393" xr:uid="{00000000-0005-0000-0000-000017E40000}"/>
    <cellStyle name="Total 4 8 4 3" xfId="58394" xr:uid="{00000000-0005-0000-0000-000018E40000}"/>
    <cellStyle name="Total 4 8 4 4" xfId="58395" xr:uid="{00000000-0005-0000-0000-000019E40000}"/>
    <cellStyle name="Total 4 8 4 5" xfId="58396" xr:uid="{00000000-0005-0000-0000-00001AE40000}"/>
    <cellStyle name="Total 4 8 4 6" xfId="58397" xr:uid="{00000000-0005-0000-0000-00001BE40000}"/>
    <cellStyle name="Total 4 8 4 7" xfId="58398" xr:uid="{00000000-0005-0000-0000-00001CE40000}"/>
    <cellStyle name="Total 4 8 4 8" xfId="58399" xr:uid="{00000000-0005-0000-0000-00001DE40000}"/>
    <cellStyle name="Total 4 8 4 9" xfId="58400" xr:uid="{00000000-0005-0000-0000-00001EE40000}"/>
    <cellStyle name="Total 4 8 5" xfId="58401" xr:uid="{00000000-0005-0000-0000-00001FE40000}"/>
    <cellStyle name="Total 4 8 6" xfId="58402" xr:uid="{00000000-0005-0000-0000-000020E40000}"/>
    <cellStyle name="Total 4 8 7" xfId="58403" xr:uid="{00000000-0005-0000-0000-000021E40000}"/>
    <cellStyle name="Total 4 8 8" xfId="58404" xr:uid="{00000000-0005-0000-0000-000022E40000}"/>
    <cellStyle name="Total 4 8 9" xfId="58405" xr:uid="{00000000-0005-0000-0000-000023E40000}"/>
    <cellStyle name="Total 4 9" xfId="58406" xr:uid="{00000000-0005-0000-0000-000024E40000}"/>
    <cellStyle name="Total 4 9 10" xfId="58407" xr:uid="{00000000-0005-0000-0000-000025E40000}"/>
    <cellStyle name="Total 4 9 11" xfId="58408" xr:uid="{00000000-0005-0000-0000-000026E40000}"/>
    <cellStyle name="Total 4 9 12" xfId="58409" xr:uid="{00000000-0005-0000-0000-000027E40000}"/>
    <cellStyle name="Total 4 9 2" xfId="58410" xr:uid="{00000000-0005-0000-0000-000028E40000}"/>
    <cellStyle name="Total 4 9 2 10" xfId="58411" xr:uid="{00000000-0005-0000-0000-000029E40000}"/>
    <cellStyle name="Total 4 9 2 11" xfId="58412" xr:uid="{00000000-0005-0000-0000-00002AE40000}"/>
    <cellStyle name="Total 4 9 2 2" xfId="58413" xr:uid="{00000000-0005-0000-0000-00002BE40000}"/>
    <cellStyle name="Total 4 9 2 2 10" xfId="58414" xr:uid="{00000000-0005-0000-0000-00002CE40000}"/>
    <cellStyle name="Total 4 9 2 2 11" xfId="58415" xr:uid="{00000000-0005-0000-0000-00002DE40000}"/>
    <cellStyle name="Total 4 9 2 2 2" xfId="58416" xr:uid="{00000000-0005-0000-0000-00002EE40000}"/>
    <cellStyle name="Total 4 9 2 2 3" xfId="58417" xr:uid="{00000000-0005-0000-0000-00002FE40000}"/>
    <cellStyle name="Total 4 9 2 2 4" xfId="58418" xr:uid="{00000000-0005-0000-0000-000030E40000}"/>
    <cellStyle name="Total 4 9 2 2 5" xfId="58419" xr:uid="{00000000-0005-0000-0000-000031E40000}"/>
    <cellStyle name="Total 4 9 2 2 6" xfId="58420" xr:uid="{00000000-0005-0000-0000-000032E40000}"/>
    <cellStyle name="Total 4 9 2 2 7" xfId="58421" xr:uid="{00000000-0005-0000-0000-000033E40000}"/>
    <cellStyle name="Total 4 9 2 2 8" xfId="58422" xr:uid="{00000000-0005-0000-0000-000034E40000}"/>
    <cellStyle name="Total 4 9 2 2 9" xfId="58423" xr:uid="{00000000-0005-0000-0000-000035E40000}"/>
    <cellStyle name="Total 4 9 2 3" xfId="58424" xr:uid="{00000000-0005-0000-0000-000036E40000}"/>
    <cellStyle name="Total 4 9 2 4" xfId="58425" xr:uid="{00000000-0005-0000-0000-000037E40000}"/>
    <cellStyle name="Total 4 9 2 5" xfId="58426" xr:uid="{00000000-0005-0000-0000-000038E40000}"/>
    <cellStyle name="Total 4 9 2 6" xfId="58427" xr:uid="{00000000-0005-0000-0000-000039E40000}"/>
    <cellStyle name="Total 4 9 2 7" xfId="58428" xr:uid="{00000000-0005-0000-0000-00003AE40000}"/>
    <cellStyle name="Total 4 9 2 8" xfId="58429" xr:uid="{00000000-0005-0000-0000-00003BE40000}"/>
    <cellStyle name="Total 4 9 2 9" xfId="58430" xr:uid="{00000000-0005-0000-0000-00003CE40000}"/>
    <cellStyle name="Total 4 9 3" xfId="58431" xr:uid="{00000000-0005-0000-0000-00003DE40000}"/>
    <cellStyle name="Total 4 9 3 10" xfId="58432" xr:uid="{00000000-0005-0000-0000-00003EE40000}"/>
    <cellStyle name="Total 4 9 3 11" xfId="58433" xr:uid="{00000000-0005-0000-0000-00003FE40000}"/>
    <cellStyle name="Total 4 9 3 2" xfId="58434" xr:uid="{00000000-0005-0000-0000-000040E40000}"/>
    <cellStyle name="Total 4 9 3 3" xfId="58435" xr:uid="{00000000-0005-0000-0000-000041E40000}"/>
    <cellStyle name="Total 4 9 3 4" xfId="58436" xr:uid="{00000000-0005-0000-0000-000042E40000}"/>
    <cellStyle name="Total 4 9 3 5" xfId="58437" xr:uid="{00000000-0005-0000-0000-000043E40000}"/>
    <cellStyle name="Total 4 9 3 6" xfId="58438" xr:uid="{00000000-0005-0000-0000-000044E40000}"/>
    <cellStyle name="Total 4 9 3 7" xfId="58439" xr:uid="{00000000-0005-0000-0000-000045E40000}"/>
    <cellStyle name="Total 4 9 3 8" xfId="58440" xr:uid="{00000000-0005-0000-0000-000046E40000}"/>
    <cellStyle name="Total 4 9 3 9" xfId="58441" xr:uid="{00000000-0005-0000-0000-000047E40000}"/>
    <cellStyle name="Total 4 9 4" xfId="58442" xr:uid="{00000000-0005-0000-0000-000048E40000}"/>
    <cellStyle name="Total 4 9 5" xfId="58443" xr:uid="{00000000-0005-0000-0000-000049E40000}"/>
    <cellStyle name="Total 4 9 6" xfId="58444" xr:uid="{00000000-0005-0000-0000-00004AE40000}"/>
    <cellStyle name="Total 4 9 7" xfId="58445" xr:uid="{00000000-0005-0000-0000-00004BE40000}"/>
    <cellStyle name="Total 4 9 8" xfId="58446" xr:uid="{00000000-0005-0000-0000-00004CE40000}"/>
    <cellStyle name="Total 4 9 9" xfId="58447" xr:uid="{00000000-0005-0000-0000-00004DE40000}"/>
    <cellStyle name="Total 5" xfId="58448" xr:uid="{00000000-0005-0000-0000-00004EE40000}"/>
    <cellStyle name="Total 5 10" xfId="58449" xr:uid="{00000000-0005-0000-0000-00004FE40000}"/>
    <cellStyle name="Total 5 11" xfId="58450" xr:uid="{00000000-0005-0000-0000-000050E40000}"/>
    <cellStyle name="Total 5 12" xfId="58451" xr:uid="{00000000-0005-0000-0000-000051E40000}"/>
    <cellStyle name="Total 5 13" xfId="58452" xr:uid="{00000000-0005-0000-0000-000052E40000}"/>
    <cellStyle name="Total 5 14" xfId="58453" xr:uid="{00000000-0005-0000-0000-000053E40000}"/>
    <cellStyle name="Total 5 2" xfId="58454" xr:uid="{00000000-0005-0000-0000-000054E40000}"/>
    <cellStyle name="Total 5 2 10" xfId="58455" xr:uid="{00000000-0005-0000-0000-000055E40000}"/>
    <cellStyle name="Total 5 2 11" xfId="58456" xr:uid="{00000000-0005-0000-0000-000056E40000}"/>
    <cellStyle name="Total 5 2 12" xfId="58457" xr:uid="{00000000-0005-0000-0000-000057E40000}"/>
    <cellStyle name="Total 5 2 13" xfId="58458" xr:uid="{00000000-0005-0000-0000-000058E40000}"/>
    <cellStyle name="Total 5 2 2" xfId="58459" xr:uid="{00000000-0005-0000-0000-000059E40000}"/>
    <cellStyle name="Total 5 2 2 10" xfId="58460" xr:uid="{00000000-0005-0000-0000-00005AE40000}"/>
    <cellStyle name="Total 5 2 2 11" xfId="58461" xr:uid="{00000000-0005-0000-0000-00005BE40000}"/>
    <cellStyle name="Total 5 2 2 12" xfId="58462" xr:uid="{00000000-0005-0000-0000-00005CE40000}"/>
    <cellStyle name="Total 5 2 2 2" xfId="58463" xr:uid="{00000000-0005-0000-0000-00005DE40000}"/>
    <cellStyle name="Total 5 2 2 2 10" xfId="58464" xr:uid="{00000000-0005-0000-0000-00005EE40000}"/>
    <cellStyle name="Total 5 2 2 2 11" xfId="58465" xr:uid="{00000000-0005-0000-0000-00005FE40000}"/>
    <cellStyle name="Total 5 2 2 2 2" xfId="58466" xr:uid="{00000000-0005-0000-0000-000060E40000}"/>
    <cellStyle name="Total 5 2 2 2 2 10" xfId="58467" xr:uid="{00000000-0005-0000-0000-000061E40000}"/>
    <cellStyle name="Total 5 2 2 2 2 11" xfId="58468" xr:uid="{00000000-0005-0000-0000-000062E40000}"/>
    <cellStyle name="Total 5 2 2 2 2 2" xfId="58469" xr:uid="{00000000-0005-0000-0000-000063E40000}"/>
    <cellStyle name="Total 5 2 2 2 2 3" xfId="58470" xr:uid="{00000000-0005-0000-0000-000064E40000}"/>
    <cellStyle name="Total 5 2 2 2 2 4" xfId="58471" xr:uid="{00000000-0005-0000-0000-000065E40000}"/>
    <cellStyle name="Total 5 2 2 2 2 5" xfId="58472" xr:uid="{00000000-0005-0000-0000-000066E40000}"/>
    <cellStyle name="Total 5 2 2 2 2 6" xfId="58473" xr:uid="{00000000-0005-0000-0000-000067E40000}"/>
    <cellStyle name="Total 5 2 2 2 2 7" xfId="58474" xr:uid="{00000000-0005-0000-0000-000068E40000}"/>
    <cellStyle name="Total 5 2 2 2 2 8" xfId="58475" xr:uid="{00000000-0005-0000-0000-000069E40000}"/>
    <cellStyle name="Total 5 2 2 2 2 9" xfId="58476" xr:uid="{00000000-0005-0000-0000-00006AE40000}"/>
    <cellStyle name="Total 5 2 2 2 3" xfId="58477" xr:uid="{00000000-0005-0000-0000-00006BE40000}"/>
    <cellStyle name="Total 5 2 2 2 4" xfId="58478" xr:uid="{00000000-0005-0000-0000-00006CE40000}"/>
    <cellStyle name="Total 5 2 2 2 5" xfId="58479" xr:uid="{00000000-0005-0000-0000-00006DE40000}"/>
    <cellStyle name="Total 5 2 2 2 6" xfId="58480" xr:uid="{00000000-0005-0000-0000-00006EE40000}"/>
    <cellStyle name="Total 5 2 2 2 7" xfId="58481" xr:uid="{00000000-0005-0000-0000-00006FE40000}"/>
    <cellStyle name="Total 5 2 2 2 8" xfId="58482" xr:uid="{00000000-0005-0000-0000-000070E40000}"/>
    <cellStyle name="Total 5 2 2 2 9" xfId="58483" xr:uid="{00000000-0005-0000-0000-000071E40000}"/>
    <cellStyle name="Total 5 2 2 3" xfId="58484" xr:uid="{00000000-0005-0000-0000-000072E40000}"/>
    <cellStyle name="Total 5 2 2 3 10" xfId="58485" xr:uid="{00000000-0005-0000-0000-000073E40000}"/>
    <cellStyle name="Total 5 2 2 3 11" xfId="58486" xr:uid="{00000000-0005-0000-0000-000074E40000}"/>
    <cellStyle name="Total 5 2 2 3 2" xfId="58487" xr:uid="{00000000-0005-0000-0000-000075E40000}"/>
    <cellStyle name="Total 5 2 2 3 3" xfId="58488" xr:uid="{00000000-0005-0000-0000-000076E40000}"/>
    <cellStyle name="Total 5 2 2 3 4" xfId="58489" xr:uid="{00000000-0005-0000-0000-000077E40000}"/>
    <cellStyle name="Total 5 2 2 3 5" xfId="58490" xr:uid="{00000000-0005-0000-0000-000078E40000}"/>
    <cellStyle name="Total 5 2 2 3 6" xfId="58491" xr:uid="{00000000-0005-0000-0000-000079E40000}"/>
    <cellStyle name="Total 5 2 2 3 7" xfId="58492" xr:uid="{00000000-0005-0000-0000-00007AE40000}"/>
    <cellStyle name="Total 5 2 2 3 8" xfId="58493" xr:uid="{00000000-0005-0000-0000-00007BE40000}"/>
    <cellStyle name="Total 5 2 2 3 9" xfId="58494" xr:uid="{00000000-0005-0000-0000-00007CE40000}"/>
    <cellStyle name="Total 5 2 2 4" xfId="58495" xr:uid="{00000000-0005-0000-0000-00007DE40000}"/>
    <cellStyle name="Total 5 2 2 5" xfId="58496" xr:uid="{00000000-0005-0000-0000-00007EE40000}"/>
    <cellStyle name="Total 5 2 2 6" xfId="58497" xr:uid="{00000000-0005-0000-0000-00007FE40000}"/>
    <cellStyle name="Total 5 2 2 7" xfId="58498" xr:uid="{00000000-0005-0000-0000-000080E40000}"/>
    <cellStyle name="Total 5 2 2 8" xfId="58499" xr:uid="{00000000-0005-0000-0000-000081E40000}"/>
    <cellStyle name="Total 5 2 2 9" xfId="58500" xr:uid="{00000000-0005-0000-0000-000082E40000}"/>
    <cellStyle name="Total 5 2 3" xfId="58501" xr:uid="{00000000-0005-0000-0000-000083E40000}"/>
    <cellStyle name="Total 5 2 3 10" xfId="58502" xr:uid="{00000000-0005-0000-0000-000084E40000}"/>
    <cellStyle name="Total 5 2 3 11" xfId="58503" xr:uid="{00000000-0005-0000-0000-000085E40000}"/>
    <cellStyle name="Total 5 2 3 2" xfId="58504" xr:uid="{00000000-0005-0000-0000-000086E40000}"/>
    <cellStyle name="Total 5 2 3 2 10" xfId="58505" xr:uid="{00000000-0005-0000-0000-000087E40000}"/>
    <cellStyle name="Total 5 2 3 2 11" xfId="58506" xr:uid="{00000000-0005-0000-0000-000088E40000}"/>
    <cellStyle name="Total 5 2 3 2 2" xfId="58507" xr:uid="{00000000-0005-0000-0000-000089E40000}"/>
    <cellStyle name="Total 5 2 3 2 3" xfId="58508" xr:uid="{00000000-0005-0000-0000-00008AE40000}"/>
    <cellStyle name="Total 5 2 3 2 4" xfId="58509" xr:uid="{00000000-0005-0000-0000-00008BE40000}"/>
    <cellStyle name="Total 5 2 3 2 5" xfId="58510" xr:uid="{00000000-0005-0000-0000-00008CE40000}"/>
    <cellStyle name="Total 5 2 3 2 6" xfId="58511" xr:uid="{00000000-0005-0000-0000-00008DE40000}"/>
    <cellStyle name="Total 5 2 3 2 7" xfId="58512" xr:uid="{00000000-0005-0000-0000-00008EE40000}"/>
    <cellStyle name="Total 5 2 3 2 8" xfId="58513" xr:uid="{00000000-0005-0000-0000-00008FE40000}"/>
    <cellStyle name="Total 5 2 3 2 9" xfId="58514" xr:uid="{00000000-0005-0000-0000-000090E40000}"/>
    <cellStyle name="Total 5 2 3 3" xfId="58515" xr:uid="{00000000-0005-0000-0000-000091E40000}"/>
    <cellStyle name="Total 5 2 3 4" xfId="58516" xr:uid="{00000000-0005-0000-0000-000092E40000}"/>
    <cellStyle name="Total 5 2 3 5" xfId="58517" xr:uid="{00000000-0005-0000-0000-000093E40000}"/>
    <cellStyle name="Total 5 2 3 6" xfId="58518" xr:uid="{00000000-0005-0000-0000-000094E40000}"/>
    <cellStyle name="Total 5 2 3 7" xfId="58519" xr:uid="{00000000-0005-0000-0000-000095E40000}"/>
    <cellStyle name="Total 5 2 3 8" xfId="58520" xr:uid="{00000000-0005-0000-0000-000096E40000}"/>
    <cellStyle name="Total 5 2 3 9" xfId="58521" xr:uid="{00000000-0005-0000-0000-000097E40000}"/>
    <cellStyle name="Total 5 2 4" xfId="58522" xr:uid="{00000000-0005-0000-0000-000098E40000}"/>
    <cellStyle name="Total 5 2 4 10" xfId="58523" xr:uid="{00000000-0005-0000-0000-000099E40000}"/>
    <cellStyle name="Total 5 2 4 11" xfId="58524" xr:uid="{00000000-0005-0000-0000-00009AE40000}"/>
    <cellStyle name="Total 5 2 4 2" xfId="58525" xr:uid="{00000000-0005-0000-0000-00009BE40000}"/>
    <cellStyle name="Total 5 2 4 3" xfId="58526" xr:uid="{00000000-0005-0000-0000-00009CE40000}"/>
    <cellStyle name="Total 5 2 4 4" xfId="58527" xr:uid="{00000000-0005-0000-0000-00009DE40000}"/>
    <cellStyle name="Total 5 2 4 5" xfId="58528" xr:uid="{00000000-0005-0000-0000-00009EE40000}"/>
    <cellStyle name="Total 5 2 4 6" xfId="58529" xr:uid="{00000000-0005-0000-0000-00009FE40000}"/>
    <cellStyle name="Total 5 2 4 7" xfId="58530" xr:uid="{00000000-0005-0000-0000-0000A0E40000}"/>
    <cellStyle name="Total 5 2 4 8" xfId="58531" xr:uid="{00000000-0005-0000-0000-0000A1E40000}"/>
    <cellStyle name="Total 5 2 4 9" xfId="58532" xr:uid="{00000000-0005-0000-0000-0000A2E40000}"/>
    <cellStyle name="Total 5 2 5" xfId="58533" xr:uid="{00000000-0005-0000-0000-0000A3E40000}"/>
    <cellStyle name="Total 5 2 6" xfId="58534" xr:uid="{00000000-0005-0000-0000-0000A4E40000}"/>
    <cellStyle name="Total 5 2 7" xfId="58535" xr:uid="{00000000-0005-0000-0000-0000A5E40000}"/>
    <cellStyle name="Total 5 2 8" xfId="58536" xr:uid="{00000000-0005-0000-0000-0000A6E40000}"/>
    <cellStyle name="Total 5 2 9" xfId="58537" xr:uid="{00000000-0005-0000-0000-0000A7E40000}"/>
    <cellStyle name="Total 5 3" xfId="58538" xr:uid="{00000000-0005-0000-0000-0000A8E40000}"/>
    <cellStyle name="Total 5 3 10" xfId="58539" xr:uid="{00000000-0005-0000-0000-0000A9E40000}"/>
    <cellStyle name="Total 5 3 11" xfId="58540" xr:uid="{00000000-0005-0000-0000-0000AAE40000}"/>
    <cellStyle name="Total 5 3 12" xfId="58541" xr:uid="{00000000-0005-0000-0000-0000ABE40000}"/>
    <cellStyle name="Total 5 3 2" xfId="58542" xr:uid="{00000000-0005-0000-0000-0000ACE40000}"/>
    <cellStyle name="Total 5 3 2 10" xfId="58543" xr:uid="{00000000-0005-0000-0000-0000ADE40000}"/>
    <cellStyle name="Total 5 3 2 11" xfId="58544" xr:uid="{00000000-0005-0000-0000-0000AEE40000}"/>
    <cellStyle name="Total 5 3 2 2" xfId="58545" xr:uid="{00000000-0005-0000-0000-0000AFE40000}"/>
    <cellStyle name="Total 5 3 2 2 10" xfId="58546" xr:uid="{00000000-0005-0000-0000-0000B0E40000}"/>
    <cellStyle name="Total 5 3 2 2 11" xfId="58547" xr:uid="{00000000-0005-0000-0000-0000B1E40000}"/>
    <cellStyle name="Total 5 3 2 2 2" xfId="58548" xr:uid="{00000000-0005-0000-0000-0000B2E40000}"/>
    <cellStyle name="Total 5 3 2 2 3" xfId="58549" xr:uid="{00000000-0005-0000-0000-0000B3E40000}"/>
    <cellStyle name="Total 5 3 2 2 4" xfId="58550" xr:uid="{00000000-0005-0000-0000-0000B4E40000}"/>
    <cellStyle name="Total 5 3 2 2 5" xfId="58551" xr:uid="{00000000-0005-0000-0000-0000B5E40000}"/>
    <cellStyle name="Total 5 3 2 2 6" xfId="58552" xr:uid="{00000000-0005-0000-0000-0000B6E40000}"/>
    <cellStyle name="Total 5 3 2 2 7" xfId="58553" xr:uid="{00000000-0005-0000-0000-0000B7E40000}"/>
    <cellStyle name="Total 5 3 2 2 8" xfId="58554" xr:uid="{00000000-0005-0000-0000-0000B8E40000}"/>
    <cellStyle name="Total 5 3 2 2 9" xfId="58555" xr:uid="{00000000-0005-0000-0000-0000B9E40000}"/>
    <cellStyle name="Total 5 3 2 3" xfId="58556" xr:uid="{00000000-0005-0000-0000-0000BAE40000}"/>
    <cellStyle name="Total 5 3 2 4" xfId="58557" xr:uid="{00000000-0005-0000-0000-0000BBE40000}"/>
    <cellStyle name="Total 5 3 2 5" xfId="58558" xr:uid="{00000000-0005-0000-0000-0000BCE40000}"/>
    <cellStyle name="Total 5 3 2 6" xfId="58559" xr:uid="{00000000-0005-0000-0000-0000BDE40000}"/>
    <cellStyle name="Total 5 3 2 7" xfId="58560" xr:uid="{00000000-0005-0000-0000-0000BEE40000}"/>
    <cellStyle name="Total 5 3 2 8" xfId="58561" xr:uid="{00000000-0005-0000-0000-0000BFE40000}"/>
    <cellStyle name="Total 5 3 2 9" xfId="58562" xr:uid="{00000000-0005-0000-0000-0000C0E40000}"/>
    <cellStyle name="Total 5 3 3" xfId="58563" xr:uid="{00000000-0005-0000-0000-0000C1E40000}"/>
    <cellStyle name="Total 5 3 3 10" xfId="58564" xr:uid="{00000000-0005-0000-0000-0000C2E40000}"/>
    <cellStyle name="Total 5 3 3 11" xfId="58565" xr:uid="{00000000-0005-0000-0000-0000C3E40000}"/>
    <cellStyle name="Total 5 3 3 2" xfId="58566" xr:uid="{00000000-0005-0000-0000-0000C4E40000}"/>
    <cellStyle name="Total 5 3 3 3" xfId="58567" xr:uid="{00000000-0005-0000-0000-0000C5E40000}"/>
    <cellStyle name="Total 5 3 3 4" xfId="58568" xr:uid="{00000000-0005-0000-0000-0000C6E40000}"/>
    <cellStyle name="Total 5 3 3 5" xfId="58569" xr:uid="{00000000-0005-0000-0000-0000C7E40000}"/>
    <cellStyle name="Total 5 3 3 6" xfId="58570" xr:uid="{00000000-0005-0000-0000-0000C8E40000}"/>
    <cellStyle name="Total 5 3 3 7" xfId="58571" xr:uid="{00000000-0005-0000-0000-0000C9E40000}"/>
    <cellStyle name="Total 5 3 3 8" xfId="58572" xr:uid="{00000000-0005-0000-0000-0000CAE40000}"/>
    <cellStyle name="Total 5 3 3 9" xfId="58573" xr:uid="{00000000-0005-0000-0000-0000CBE40000}"/>
    <cellStyle name="Total 5 3 4" xfId="58574" xr:uid="{00000000-0005-0000-0000-0000CCE40000}"/>
    <cellStyle name="Total 5 3 5" xfId="58575" xr:uid="{00000000-0005-0000-0000-0000CDE40000}"/>
    <cellStyle name="Total 5 3 6" xfId="58576" xr:uid="{00000000-0005-0000-0000-0000CEE40000}"/>
    <cellStyle name="Total 5 3 7" xfId="58577" xr:uid="{00000000-0005-0000-0000-0000CFE40000}"/>
    <cellStyle name="Total 5 3 8" xfId="58578" xr:uid="{00000000-0005-0000-0000-0000D0E40000}"/>
    <cellStyle name="Total 5 3 9" xfId="58579" xr:uid="{00000000-0005-0000-0000-0000D1E40000}"/>
    <cellStyle name="Total 5 4" xfId="58580" xr:uid="{00000000-0005-0000-0000-0000D2E40000}"/>
    <cellStyle name="Total 5 4 10" xfId="58581" xr:uid="{00000000-0005-0000-0000-0000D3E40000}"/>
    <cellStyle name="Total 5 4 11" xfId="58582" xr:uid="{00000000-0005-0000-0000-0000D4E40000}"/>
    <cellStyle name="Total 5 4 2" xfId="58583" xr:uid="{00000000-0005-0000-0000-0000D5E40000}"/>
    <cellStyle name="Total 5 4 2 10" xfId="58584" xr:uid="{00000000-0005-0000-0000-0000D6E40000}"/>
    <cellStyle name="Total 5 4 2 11" xfId="58585" xr:uid="{00000000-0005-0000-0000-0000D7E40000}"/>
    <cellStyle name="Total 5 4 2 2" xfId="58586" xr:uid="{00000000-0005-0000-0000-0000D8E40000}"/>
    <cellStyle name="Total 5 4 2 3" xfId="58587" xr:uid="{00000000-0005-0000-0000-0000D9E40000}"/>
    <cellStyle name="Total 5 4 2 4" xfId="58588" xr:uid="{00000000-0005-0000-0000-0000DAE40000}"/>
    <cellStyle name="Total 5 4 2 5" xfId="58589" xr:uid="{00000000-0005-0000-0000-0000DBE40000}"/>
    <cellStyle name="Total 5 4 2 6" xfId="58590" xr:uid="{00000000-0005-0000-0000-0000DCE40000}"/>
    <cellStyle name="Total 5 4 2 7" xfId="58591" xr:uid="{00000000-0005-0000-0000-0000DDE40000}"/>
    <cellStyle name="Total 5 4 2 8" xfId="58592" xr:uid="{00000000-0005-0000-0000-0000DEE40000}"/>
    <cellStyle name="Total 5 4 2 9" xfId="58593" xr:uid="{00000000-0005-0000-0000-0000DFE40000}"/>
    <cellStyle name="Total 5 4 3" xfId="58594" xr:uid="{00000000-0005-0000-0000-0000E0E40000}"/>
    <cellStyle name="Total 5 4 4" xfId="58595" xr:uid="{00000000-0005-0000-0000-0000E1E40000}"/>
    <cellStyle name="Total 5 4 5" xfId="58596" xr:uid="{00000000-0005-0000-0000-0000E2E40000}"/>
    <cellStyle name="Total 5 4 6" xfId="58597" xr:uid="{00000000-0005-0000-0000-0000E3E40000}"/>
    <cellStyle name="Total 5 4 7" xfId="58598" xr:uid="{00000000-0005-0000-0000-0000E4E40000}"/>
    <cellStyle name="Total 5 4 8" xfId="58599" xr:uid="{00000000-0005-0000-0000-0000E5E40000}"/>
    <cellStyle name="Total 5 4 9" xfId="58600" xr:uid="{00000000-0005-0000-0000-0000E6E40000}"/>
    <cellStyle name="Total 5 5" xfId="58601" xr:uid="{00000000-0005-0000-0000-0000E7E40000}"/>
    <cellStyle name="Total 5 5 10" xfId="58602" xr:uid="{00000000-0005-0000-0000-0000E8E40000}"/>
    <cellStyle name="Total 5 5 11" xfId="58603" xr:uid="{00000000-0005-0000-0000-0000E9E40000}"/>
    <cellStyle name="Total 5 5 2" xfId="58604" xr:uid="{00000000-0005-0000-0000-0000EAE40000}"/>
    <cellStyle name="Total 5 5 3" xfId="58605" xr:uid="{00000000-0005-0000-0000-0000EBE40000}"/>
    <cellStyle name="Total 5 5 4" xfId="58606" xr:uid="{00000000-0005-0000-0000-0000ECE40000}"/>
    <cellStyle name="Total 5 5 5" xfId="58607" xr:uid="{00000000-0005-0000-0000-0000EDE40000}"/>
    <cellStyle name="Total 5 5 6" xfId="58608" xr:uid="{00000000-0005-0000-0000-0000EEE40000}"/>
    <cellStyle name="Total 5 5 7" xfId="58609" xr:uid="{00000000-0005-0000-0000-0000EFE40000}"/>
    <cellStyle name="Total 5 5 8" xfId="58610" xr:uid="{00000000-0005-0000-0000-0000F0E40000}"/>
    <cellStyle name="Total 5 5 9" xfId="58611" xr:uid="{00000000-0005-0000-0000-0000F1E40000}"/>
    <cellStyle name="Total 5 6" xfId="58612" xr:uid="{00000000-0005-0000-0000-0000F2E40000}"/>
    <cellStyle name="Total 5 7" xfId="58613" xr:uid="{00000000-0005-0000-0000-0000F3E40000}"/>
    <cellStyle name="Total 5 8" xfId="58614" xr:uid="{00000000-0005-0000-0000-0000F4E40000}"/>
    <cellStyle name="Total 5 9" xfId="58615" xr:uid="{00000000-0005-0000-0000-0000F5E40000}"/>
    <cellStyle name="Total 6" xfId="58616" xr:uid="{00000000-0005-0000-0000-0000F6E40000}"/>
    <cellStyle name="Total 6 10" xfId="58617" xr:uid="{00000000-0005-0000-0000-0000F7E40000}"/>
    <cellStyle name="Total 6 11" xfId="58618" xr:uid="{00000000-0005-0000-0000-0000F8E40000}"/>
    <cellStyle name="Total 6 12" xfId="58619" xr:uid="{00000000-0005-0000-0000-0000F9E40000}"/>
    <cellStyle name="Total 6 13" xfId="58620" xr:uid="{00000000-0005-0000-0000-0000FAE40000}"/>
    <cellStyle name="Total 6 2" xfId="58621" xr:uid="{00000000-0005-0000-0000-0000FBE40000}"/>
    <cellStyle name="Total 6 2 10" xfId="58622" xr:uid="{00000000-0005-0000-0000-0000FCE40000}"/>
    <cellStyle name="Total 6 2 11" xfId="58623" xr:uid="{00000000-0005-0000-0000-0000FDE40000}"/>
    <cellStyle name="Total 6 2 12" xfId="58624" xr:uid="{00000000-0005-0000-0000-0000FEE40000}"/>
    <cellStyle name="Total 6 2 2" xfId="58625" xr:uid="{00000000-0005-0000-0000-0000FFE40000}"/>
    <cellStyle name="Total 6 2 2 10" xfId="58626" xr:uid="{00000000-0005-0000-0000-000000E50000}"/>
    <cellStyle name="Total 6 2 2 11" xfId="58627" xr:uid="{00000000-0005-0000-0000-000001E50000}"/>
    <cellStyle name="Total 6 2 2 2" xfId="58628" xr:uid="{00000000-0005-0000-0000-000002E50000}"/>
    <cellStyle name="Total 6 2 2 2 10" xfId="58629" xr:uid="{00000000-0005-0000-0000-000003E50000}"/>
    <cellStyle name="Total 6 2 2 2 11" xfId="58630" xr:uid="{00000000-0005-0000-0000-000004E50000}"/>
    <cellStyle name="Total 6 2 2 2 2" xfId="58631" xr:uid="{00000000-0005-0000-0000-000005E50000}"/>
    <cellStyle name="Total 6 2 2 2 3" xfId="58632" xr:uid="{00000000-0005-0000-0000-000006E50000}"/>
    <cellStyle name="Total 6 2 2 2 4" xfId="58633" xr:uid="{00000000-0005-0000-0000-000007E50000}"/>
    <cellStyle name="Total 6 2 2 2 5" xfId="58634" xr:uid="{00000000-0005-0000-0000-000008E50000}"/>
    <cellStyle name="Total 6 2 2 2 6" xfId="58635" xr:uid="{00000000-0005-0000-0000-000009E50000}"/>
    <cellStyle name="Total 6 2 2 2 7" xfId="58636" xr:uid="{00000000-0005-0000-0000-00000AE50000}"/>
    <cellStyle name="Total 6 2 2 2 8" xfId="58637" xr:uid="{00000000-0005-0000-0000-00000BE50000}"/>
    <cellStyle name="Total 6 2 2 2 9" xfId="58638" xr:uid="{00000000-0005-0000-0000-00000CE50000}"/>
    <cellStyle name="Total 6 2 2 3" xfId="58639" xr:uid="{00000000-0005-0000-0000-00000DE50000}"/>
    <cellStyle name="Total 6 2 2 4" xfId="58640" xr:uid="{00000000-0005-0000-0000-00000EE50000}"/>
    <cellStyle name="Total 6 2 2 5" xfId="58641" xr:uid="{00000000-0005-0000-0000-00000FE50000}"/>
    <cellStyle name="Total 6 2 2 6" xfId="58642" xr:uid="{00000000-0005-0000-0000-000010E50000}"/>
    <cellStyle name="Total 6 2 2 7" xfId="58643" xr:uid="{00000000-0005-0000-0000-000011E50000}"/>
    <cellStyle name="Total 6 2 2 8" xfId="58644" xr:uid="{00000000-0005-0000-0000-000012E50000}"/>
    <cellStyle name="Total 6 2 2 9" xfId="58645" xr:uid="{00000000-0005-0000-0000-000013E50000}"/>
    <cellStyle name="Total 6 2 3" xfId="58646" xr:uid="{00000000-0005-0000-0000-000014E50000}"/>
    <cellStyle name="Total 6 2 3 10" xfId="58647" xr:uid="{00000000-0005-0000-0000-000015E50000}"/>
    <cellStyle name="Total 6 2 3 11" xfId="58648" xr:uid="{00000000-0005-0000-0000-000016E50000}"/>
    <cellStyle name="Total 6 2 3 2" xfId="58649" xr:uid="{00000000-0005-0000-0000-000017E50000}"/>
    <cellStyle name="Total 6 2 3 3" xfId="58650" xr:uid="{00000000-0005-0000-0000-000018E50000}"/>
    <cellStyle name="Total 6 2 3 4" xfId="58651" xr:uid="{00000000-0005-0000-0000-000019E50000}"/>
    <cellStyle name="Total 6 2 3 5" xfId="58652" xr:uid="{00000000-0005-0000-0000-00001AE50000}"/>
    <cellStyle name="Total 6 2 3 6" xfId="58653" xr:uid="{00000000-0005-0000-0000-00001BE50000}"/>
    <cellStyle name="Total 6 2 3 7" xfId="58654" xr:uid="{00000000-0005-0000-0000-00001CE50000}"/>
    <cellStyle name="Total 6 2 3 8" xfId="58655" xr:uid="{00000000-0005-0000-0000-00001DE50000}"/>
    <cellStyle name="Total 6 2 3 9" xfId="58656" xr:uid="{00000000-0005-0000-0000-00001EE50000}"/>
    <cellStyle name="Total 6 2 4" xfId="58657" xr:uid="{00000000-0005-0000-0000-00001FE50000}"/>
    <cellStyle name="Total 6 2 5" xfId="58658" xr:uid="{00000000-0005-0000-0000-000020E50000}"/>
    <cellStyle name="Total 6 2 6" xfId="58659" xr:uid="{00000000-0005-0000-0000-000021E50000}"/>
    <cellStyle name="Total 6 2 7" xfId="58660" xr:uid="{00000000-0005-0000-0000-000022E50000}"/>
    <cellStyle name="Total 6 2 8" xfId="58661" xr:uid="{00000000-0005-0000-0000-000023E50000}"/>
    <cellStyle name="Total 6 2 9" xfId="58662" xr:uid="{00000000-0005-0000-0000-000024E50000}"/>
    <cellStyle name="Total 6 3" xfId="58663" xr:uid="{00000000-0005-0000-0000-000025E50000}"/>
    <cellStyle name="Total 6 3 10" xfId="58664" xr:uid="{00000000-0005-0000-0000-000026E50000}"/>
    <cellStyle name="Total 6 3 11" xfId="58665" xr:uid="{00000000-0005-0000-0000-000027E50000}"/>
    <cellStyle name="Total 6 3 2" xfId="58666" xr:uid="{00000000-0005-0000-0000-000028E50000}"/>
    <cellStyle name="Total 6 3 2 10" xfId="58667" xr:uid="{00000000-0005-0000-0000-000029E50000}"/>
    <cellStyle name="Total 6 3 2 11" xfId="58668" xr:uid="{00000000-0005-0000-0000-00002AE50000}"/>
    <cellStyle name="Total 6 3 2 2" xfId="58669" xr:uid="{00000000-0005-0000-0000-00002BE50000}"/>
    <cellStyle name="Total 6 3 2 3" xfId="58670" xr:uid="{00000000-0005-0000-0000-00002CE50000}"/>
    <cellStyle name="Total 6 3 2 4" xfId="58671" xr:uid="{00000000-0005-0000-0000-00002DE50000}"/>
    <cellStyle name="Total 6 3 2 5" xfId="58672" xr:uid="{00000000-0005-0000-0000-00002EE50000}"/>
    <cellStyle name="Total 6 3 2 6" xfId="58673" xr:uid="{00000000-0005-0000-0000-00002FE50000}"/>
    <cellStyle name="Total 6 3 2 7" xfId="58674" xr:uid="{00000000-0005-0000-0000-000030E50000}"/>
    <cellStyle name="Total 6 3 2 8" xfId="58675" xr:uid="{00000000-0005-0000-0000-000031E50000}"/>
    <cellStyle name="Total 6 3 2 9" xfId="58676" xr:uid="{00000000-0005-0000-0000-000032E50000}"/>
    <cellStyle name="Total 6 3 3" xfId="58677" xr:uid="{00000000-0005-0000-0000-000033E50000}"/>
    <cellStyle name="Total 6 3 4" xfId="58678" xr:uid="{00000000-0005-0000-0000-000034E50000}"/>
    <cellStyle name="Total 6 3 5" xfId="58679" xr:uid="{00000000-0005-0000-0000-000035E50000}"/>
    <cellStyle name="Total 6 3 6" xfId="58680" xr:uid="{00000000-0005-0000-0000-000036E50000}"/>
    <cellStyle name="Total 6 3 7" xfId="58681" xr:uid="{00000000-0005-0000-0000-000037E50000}"/>
    <cellStyle name="Total 6 3 8" xfId="58682" xr:uid="{00000000-0005-0000-0000-000038E50000}"/>
    <cellStyle name="Total 6 3 9" xfId="58683" xr:uid="{00000000-0005-0000-0000-000039E50000}"/>
    <cellStyle name="Total 6 4" xfId="58684" xr:uid="{00000000-0005-0000-0000-00003AE50000}"/>
    <cellStyle name="Total 6 4 10" xfId="58685" xr:uid="{00000000-0005-0000-0000-00003BE50000}"/>
    <cellStyle name="Total 6 4 11" xfId="58686" xr:uid="{00000000-0005-0000-0000-00003CE50000}"/>
    <cellStyle name="Total 6 4 2" xfId="58687" xr:uid="{00000000-0005-0000-0000-00003DE50000}"/>
    <cellStyle name="Total 6 4 3" xfId="58688" xr:uid="{00000000-0005-0000-0000-00003EE50000}"/>
    <cellStyle name="Total 6 4 4" xfId="58689" xr:uid="{00000000-0005-0000-0000-00003FE50000}"/>
    <cellStyle name="Total 6 4 5" xfId="58690" xr:uid="{00000000-0005-0000-0000-000040E50000}"/>
    <cellStyle name="Total 6 4 6" xfId="58691" xr:uid="{00000000-0005-0000-0000-000041E50000}"/>
    <cellStyle name="Total 6 4 7" xfId="58692" xr:uid="{00000000-0005-0000-0000-000042E50000}"/>
    <cellStyle name="Total 6 4 8" xfId="58693" xr:uid="{00000000-0005-0000-0000-000043E50000}"/>
    <cellStyle name="Total 6 4 9" xfId="58694" xr:uid="{00000000-0005-0000-0000-000044E50000}"/>
    <cellStyle name="Total 6 5" xfId="58695" xr:uid="{00000000-0005-0000-0000-000045E50000}"/>
    <cellStyle name="Total 6 6" xfId="58696" xr:uid="{00000000-0005-0000-0000-000046E50000}"/>
    <cellStyle name="Total 6 7" xfId="58697" xr:uid="{00000000-0005-0000-0000-000047E50000}"/>
    <cellStyle name="Total 6 8" xfId="58698" xr:uid="{00000000-0005-0000-0000-000048E50000}"/>
    <cellStyle name="Total 6 9" xfId="58699" xr:uid="{00000000-0005-0000-0000-000049E50000}"/>
    <cellStyle name="Total 7" xfId="58700" xr:uid="{00000000-0005-0000-0000-00004AE50000}"/>
    <cellStyle name="Total 7 10" xfId="58701" xr:uid="{00000000-0005-0000-0000-00004BE50000}"/>
    <cellStyle name="Total 7 11" xfId="58702" xr:uid="{00000000-0005-0000-0000-00004CE50000}"/>
    <cellStyle name="Total 7 12" xfId="58703" xr:uid="{00000000-0005-0000-0000-00004DE50000}"/>
    <cellStyle name="Total 7 13" xfId="58704" xr:uid="{00000000-0005-0000-0000-00004EE50000}"/>
    <cellStyle name="Total 7 2" xfId="58705" xr:uid="{00000000-0005-0000-0000-00004FE50000}"/>
    <cellStyle name="Total 7 2 10" xfId="58706" xr:uid="{00000000-0005-0000-0000-000050E50000}"/>
    <cellStyle name="Total 7 2 11" xfId="58707" xr:uid="{00000000-0005-0000-0000-000051E50000}"/>
    <cellStyle name="Total 7 2 12" xfId="58708" xr:uid="{00000000-0005-0000-0000-000052E50000}"/>
    <cellStyle name="Total 7 2 2" xfId="58709" xr:uid="{00000000-0005-0000-0000-000053E50000}"/>
    <cellStyle name="Total 7 2 2 10" xfId="58710" xr:uid="{00000000-0005-0000-0000-000054E50000}"/>
    <cellStyle name="Total 7 2 2 11" xfId="58711" xr:uid="{00000000-0005-0000-0000-000055E50000}"/>
    <cellStyle name="Total 7 2 2 2" xfId="58712" xr:uid="{00000000-0005-0000-0000-000056E50000}"/>
    <cellStyle name="Total 7 2 2 2 10" xfId="58713" xr:uid="{00000000-0005-0000-0000-000057E50000}"/>
    <cellStyle name="Total 7 2 2 2 11" xfId="58714" xr:uid="{00000000-0005-0000-0000-000058E50000}"/>
    <cellStyle name="Total 7 2 2 2 2" xfId="58715" xr:uid="{00000000-0005-0000-0000-000059E50000}"/>
    <cellStyle name="Total 7 2 2 2 3" xfId="58716" xr:uid="{00000000-0005-0000-0000-00005AE50000}"/>
    <cellStyle name="Total 7 2 2 2 4" xfId="58717" xr:uid="{00000000-0005-0000-0000-00005BE50000}"/>
    <cellStyle name="Total 7 2 2 2 5" xfId="58718" xr:uid="{00000000-0005-0000-0000-00005CE50000}"/>
    <cellStyle name="Total 7 2 2 2 6" xfId="58719" xr:uid="{00000000-0005-0000-0000-00005DE50000}"/>
    <cellStyle name="Total 7 2 2 2 7" xfId="58720" xr:uid="{00000000-0005-0000-0000-00005EE50000}"/>
    <cellStyle name="Total 7 2 2 2 8" xfId="58721" xr:uid="{00000000-0005-0000-0000-00005FE50000}"/>
    <cellStyle name="Total 7 2 2 2 9" xfId="58722" xr:uid="{00000000-0005-0000-0000-000060E50000}"/>
    <cellStyle name="Total 7 2 2 3" xfId="58723" xr:uid="{00000000-0005-0000-0000-000061E50000}"/>
    <cellStyle name="Total 7 2 2 4" xfId="58724" xr:uid="{00000000-0005-0000-0000-000062E50000}"/>
    <cellStyle name="Total 7 2 2 5" xfId="58725" xr:uid="{00000000-0005-0000-0000-000063E50000}"/>
    <cellStyle name="Total 7 2 2 6" xfId="58726" xr:uid="{00000000-0005-0000-0000-000064E50000}"/>
    <cellStyle name="Total 7 2 2 7" xfId="58727" xr:uid="{00000000-0005-0000-0000-000065E50000}"/>
    <cellStyle name="Total 7 2 2 8" xfId="58728" xr:uid="{00000000-0005-0000-0000-000066E50000}"/>
    <cellStyle name="Total 7 2 2 9" xfId="58729" xr:uid="{00000000-0005-0000-0000-000067E50000}"/>
    <cellStyle name="Total 7 2 3" xfId="58730" xr:uid="{00000000-0005-0000-0000-000068E50000}"/>
    <cellStyle name="Total 7 2 3 10" xfId="58731" xr:uid="{00000000-0005-0000-0000-000069E50000}"/>
    <cellStyle name="Total 7 2 3 11" xfId="58732" xr:uid="{00000000-0005-0000-0000-00006AE50000}"/>
    <cellStyle name="Total 7 2 3 2" xfId="58733" xr:uid="{00000000-0005-0000-0000-00006BE50000}"/>
    <cellStyle name="Total 7 2 3 3" xfId="58734" xr:uid="{00000000-0005-0000-0000-00006CE50000}"/>
    <cellStyle name="Total 7 2 3 4" xfId="58735" xr:uid="{00000000-0005-0000-0000-00006DE50000}"/>
    <cellStyle name="Total 7 2 3 5" xfId="58736" xr:uid="{00000000-0005-0000-0000-00006EE50000}"/>
    <cellStyle name="Total 7 2 3 6" xfId="58737" xr:uid="{00000000-0005-0000-0000-00006FE50000}"/>
    <cellStyle name="Total 7 2 3 7" xfId="58738" xr:uid="{00000000-0005-0000-0000-000070E50000}"/>
    <cellStyle name="Total 7 2 3 8" xfId="58739" xr:uid="{00000000-0005-0000-0000-000071E50000}"/>
    <cellStyle name="Total 7 2 3 9" xfId="58740" xr:uid="{00000000-0005-0000-0000-000072E50000}"/>
    <cellStyle name="Total 7 2 4" xfId="58741" xr:uid="{00000000-0005-0000-0000-000073E50000}"/>
    <cellStyle name="Total 7 2 5" xfId="58742" xr:uid="{00000000-0005-0000-0000-000074E50000}"/>
    <cellStyle name="Total 7 2 6" xfId="58743" xr:uid="{00000000-0005-0000-0000-000075E50000}"/>
    <cellStyle name="Total 7 2 7" xfId="58744" xr:uid="{00000000-0005-0000-0000-000076E50000}"/>
    <cellStyle name="Total 7 2 8" xfId="58745" xr:uid="{00000000-0005-0000-0000-000077E50000}"/>
    <cellStyle name="Total 7 2 9" xfId="58746" xr:uid="{00000000-0005-0000-0000-000078E50000}"/>
    <cellStyle name="Total 7 3" xfId="58747" xr:uid="{00000000-0005-0000-0000-000079E50000}"/>
    <cellStyle name="Total 7 3 10" xfId="58748" xr:uid="{00000000-0005-0000-0000-00007AE50000}"/>
    <cellStyle name="Total 7 3 11" xfId="58749" xr:uid="{00000000-0005-0000-0000-00007BE50000}"/>
    <cellStyle name="Total 7 3 2" xfId="58750" xr:uid="{00000000-0005-0000-0000-00007CE50000}"/>
    <cellStyle name="Total 7 3 2 10" xfId="58751" xr:uid="{00000000-0005-0000-0000-00007DE50000}"/>
    <cellStyle name="Total 7 3 2 11" xfId="58752" xr:uid="{00000000-0005-0000-0000-00007EE50000}"/>
    <cellStyle name="Total 7 3 2 2" xfId="58753" xr:uid="{00000000-0005-0000-0000-00007FE50000}"/>
    <cellStyle name="Total 7 3 2 3" xfId="58754" xr:uid="{00000000-0005-0000-0000-000080E50000}"/>
    <cellStyle name="Total 7 3 2 4" xfId="58755" xr:uid="{00000000-0005-0000-0000-000081E50000}"/>
    <cellStyle name="Total 7 3 2 5" xfId="58756" xr:uid="{00000000-0005-0000-0000-000082E50000}"/>
    <cellStyle name="Total 7 3 2 6" xfId="58757" xr:uid="{00000000-0005-0000-0000-000083E50000}"/>
    <cellStyle name="Total 7 3 2 7" xfId="58758" xr:uid="{00000000-0005-0000-0000-000084E50000}"/>
    <cellStyle name="Total 7 3 2 8" xfId="58759" xr:uid="{00000000-0005-0000-0000-000085E50000}"/>
    <cellStyle name="Total 7 3 2 9" xfId="58760" xr:uid="{00000000-0005-0000-0000-000086E50000}"/>
    <cellStyle name="Total 7 3 3" xfId="58761" xr:uid="{00000000-0005-0000-0000-000087E50000}"/>
    <cellStyle name="Total 7 3 4" xfId="58762" xr:uid="{00000000-0005-0000-0000-000088E50000}"/>
    <cellStyle name="Total 7 3 5" xfId="58763" xr:uid="{00000000-0005-0000-0000-000089E50000}"/>
    <cellStyle name="Total 7 3 6" xfId="58764" xr:uid="{00000000-0005-0000-0000-00008AE50000}"/>
    <cellStyle name="Total 7 3 7" xfId="58765" xr:uid="{00000000-0005-0000-0000-00008BE50000}"/>
    <cellStyle name="Total 7 3 8" xfId="58766" xr:uid="{00000000-0005-0000-0000-00008CE50000}"/>
    <cellStyle name="Total 7 3 9" xfId="58767" xr:uid="{00000000-0005-0000-0000-00008DE50000}"/>
    <cellStyle name="Total 7 4" xfId="58768" xr:uid="{00000000-0005-0000-0000-00008EE50000}"/>
    <cellStyle name="Total 7 4 10" xfId="58769" xr:uid="{00000000-0005-0000-0000-00008FE50000}"/>
    <cellStyle name="Total 7 4 11" xfId="58770" xr:uid="{00000000-0005-0000-0000-000090E50000}"/>
    <cellStyle name="Total 7 4 2" xfId="58771" xr:uid="{00000000-0005-0000-0000-000091E50000}"/>
    <cellStyle name="Total 7 4 3" xfId="58772" xr:uid="{00000000-0005-0000-0000-000092E50000}"/>
    <cellStyle name="Total 7 4 4" xfId="58773" xr:uid="{00000000-0005-0000-0000-000093E50000}"/>
    <cellStyle name="Total 7 4 5" xfId="58774" xr:uid="{00000000-0005-0000-0000-000094E50000}"/>
    <cellStyle name="Total 7 4 6" xfId="58775" xr:uid="{00000000-0005-0000-0000-000095E50000}"/>
    <cellStyle name="Total 7 4 7" xfId="58776" xr:uid="{00000000-0005-0000-0000-000096E50000}"/>
    <cellStyle name="Total 7 4 8" xfId="58777" xr:uid="{00000000-0005-0000-0000-000097E50000}"/>
    <cellStyle name="Total 7 4 9" xfId="58778" xr:uid="{00000000-0005-0000-0000-000098E50000}"/>
    <cellStyle name="Total 7 5" xfId="58779" xr:uid="{00000000-0005-0000-0000-000099E50000}"/>
    <cellStyle name="Total 7 6" xfId="58780" xr:uid="{00000000-0005-0000-0000-00009AE50000}"/>
    <cellStyle name="Total 7 7" xfId="58781" xr:uid="{00000000-0005-0000-0000-00009BE50000}"/>
    <cellStyle name="Total 7 8" xfId="58782" xr:uid="{00000000-0005-0000-0000-00009CE50000}"/>
    <cellStyle name="Total 7 9" xfId="58783" xr:uid="{00000000-0005-0000-0000-00009DE50000}"/>
    <cellStyle name="Total 8" xfId="58784" xr:uid="{00000000-0005-0000-0000-00009EE50000}"/>
    <cellStyle name="Total 8 10" xfId="58785" xr:uid="{00000000-0005-0000-0000-00009FE50000}"/>
    <cellStyle name="Total 8 11" xfId="58786" xr:uid="{00000000-0005-0000-0000-0000A0E50000}"/>
    <cellStyle name="Total 8 12" xfId="58787" xr:uid="{00000000-0005-0000-0000-0000A1E50000}"/>
    <cellStyle name="Total 8 13" xfId="58788" xr:uid="{00000000-0005-0000-0000-0000A2E50000}"/>
    <cellStyle name="Total 8 2" xfId="58789" xr:uid="{00000000-0005-0000-0000-0000A3E50000}"/>
    <cellStyle name="Total 8 2 10" xfId="58790" xr:uid="{00000000-0005-0000-0000-0000A4E50000}"/>
    <cellStyle name="Total 8 2 11" xfId="58791" xr:uid="{00000000-0005-0000-0000-0000A5E50000}"/>
    <cellStyle name="Total 8 2 12" xfId="58792" xr:uid="{00000000-0005-0000-0000-0000A6E50000}"/>
    <cellStyle name="Total 8 2 2" xfId="58793" xr:uid="{00000000-0005-0000-0000-0000A7E50000}"/>
    <cellStyle name="Total 8 2 2 10" xfId="58794" xr:uid="{00000000-0005-0000-0000-0000A8E50000}"/>
    <cellStyle name="Total 8 2 2 11" xfId="58795" xr:uid="{00000000-0005-0000-0000-0000A9E50000}"/>
    <cellStyle name="Total 8 2 2 2" xfId="58796" xr:uid="{00000000-0005-0000-0000-0000AAE50000}"/>
    <cellStyle name="Total 8 2 2 2 10" xfId="58797" xr:uid="{00000000-0005-0000-0000-0000ABE50000}"/>
    <cellStyle name="Total 8 2 2 2 11" xfId="58798" xr:uid="{00000000-0005-0000-0000-0000ACE50000}"/>
    <cellStyle name="Total 8 2 2 2 2" xfId="58799" xr:uid="{00000000-0005-0000-0000-0000ADE50000}"/>
    <cellStyle name="Total 8 2 2 2 3" xfId="58800" xr:uid="{00000000-0005-0000-0000-0000AEE50000}"/>
    <cellStyle name="Total 8 2 2 2 4" xfId="58801" xr:uid="{00000000-0005-0000-0000-0000AFE50000}"/>
    <cellStyle name="Total 8 2 2 2 5" xfId="58802" xr:uid="{00000000-0005-0000-0000-0000B0E50000}"/>
    <cellStyle name="Total 8 2 2 2 6" xfId="58803" xr:uid="{00000000-0005-0000-0000-0000B1E50000}"/>
    <cellStyle name="Total 8 2 2 2 7" xfId="58804" xr:uid="{00000000-0005-0000-0000-0000B2E50000}"/>
    <cellStyle name="Total 8 2 2 2 8" xfId="58805" xr:uid="{00000000-0005-0000-0000-0000B3E50000}"/>
    <cellStyle name="Total 8 2 2 2 9" xfId="58806" xr:uid="{00000000-0005-0000-0000-0000B4E50000}"/>
    <cellStyle name="Total 8 2 2 3" xfId="58807" xr:uid="{00000000-0005-0000-0000-0000B5E50000}"/>
    <cellStyle name="Total 8 2 2 4" xfId="58808" xr:uid="{00000000-0005-0000-0000-0000B6E50000}"/>
    <cellStyle name="Total 8 2 2 5" xfId="58809" xr:uid="{00000000-0005-0000-0000-0000B7E50000}"/>
    <cellStyle name="Total 8 2 2 6" xfId="58810" xr:uid="{00000000-0005-0000-0000-0000B8E50000}"/>
    <cellStyle name="Total 8 2 2 7" xfId="58811" xr:uid="{00000000-0005-0000-0000-0000B9E50000}"/>
    <cellStyle name="Total 8 2 2 8" xfId="58812" xr:uid="{00000000-0005-0000-0000-0000BAE50000}"/>
    <cellStyle name="Total 8 2 2 9" xfId="58813" xr:uid="{00000000-0005-0000-0000-0000BBE50000}"/>
    <cellStyle name="Total 8 2 3" xfId="58814" xr:uid="{00000000-0005-0000-0000-0000BCE50000}"/>
    <cellStyle name="Total 8 2 3 10" xfId="58815" xr:uid="{00000000-0005-0000-0000-0000BDE50000}"/>
    <cellStyle name="Total 8 2 3 11" xfId="58816" xr:uid="{00000000-0005-0000-0000-0000BEE50000}"/>
    <cellStyle name="Total 8 2 3 2" xfId="58817" xr:uid="{00000000-0005-0000-0000-0000BFE50000}"/>
    <cellStyle name="Total 8 2 3 3" xfId="58818" xr:uid="{00000000-0005-0000-0000-0000C0E50000}"/>
    <cellStyle name="Total 8 2 3 4" xfId="58819" xr:uid="{00000000-0005-0000-0000-0000C1E50000}"/>
    <cellStyle name="Total 8 2 3 5" xfId="58820" xr:uid="{00000000-0005-0000-0000-0000C2E50000}"/>
    <cellStyle name="Total 8 2 3 6" xfId="58821" xr:uid="{00000000-0005-0000-0000-0000C3E50000}"/>
    <cellStyle name="Total 8 2 3 7" xfId="58822" xr:uid="{00000000-0005-0000-0000-0000C4E50000}"/>
    <cellStyle name="Total 8 2 3 8" xfId="58823" xr:uid="{00000000-0005-0000-0000-0000C5E50000}"/>
    <cellStyle name="Total 8 2 3 9" xfId="58824" xr:uid="{00000000-0005-0000-0000-0000C6E50000}"/>
    <cellStyle name="Total 8 2 4" xfId="58825" xr:uid="{00000000-0005-0000-0000-0000C7E50000}"/>
    <cellStyle name="Total 8 2 5" xfId="58826" xr:uid="{00000000-0005-0000-0000-0000C8E50000}"/>
    <cellStyle name="Total 8 2 6" xfId="58827" xr:uid="{00000000-0005-0000-0000-0000C9E50000}"/>
    <cellStyle name="Total 8 2 7" xfId="58828" xr:uid="{00000000-0005-0000-0000-0000CAE50000}"/>
    <cellStyle name="Total 8 2 8" xfId="58829" xr:uid="{00000000-0005-0000-0000-0000CBE50000}"/>
    <cellStyle name="Total 8 2 9" xfId="58830" xr:uid="{00000000-0005-0000-0000-0000CCE50000}"/>
    <cellStyle name="Total 8 3" xfId="58831" xr:uid="{00000000-0005-0000-0000-0000CDE50000}"/>
    <cellStyle name="Total 8 3 10" xfId="58832" xr:uid="{00000000-0005-0000-0000-0000CEE50000}"/>
    <cellStyle name="Total 8 3 11" xfId="58833" xr:uid="{00000000-0005-0000-0000-0000CFE50000}"/>
    <cellStyle name="Total 8 3 2" xfId="58834" xr:uid="{00000000-0005-0000-0000-0000D0E50000}"/>
    <cellStyle name="Total 8 3 2 10" xfId="58835" xr:uid="{00000000-0005-0000-0000-0000D1E50000}"/>
    <cellStyle name="Total 8 3 2 11" xfId="58836" xr:uid="{00000000-0005-0000-0000-0000D2E50000}"/>
    <cellStyle name="Total 8 3 2 2" xfId="58837" xr:uid="{00000000-0005-0000-0000-0000D3E50000}"/>
    <cellStyle name="Total 8 3 2 3" xfId="58838" xr:uid="{00000000-0005-0000-0000-0000D4E50000}"/>
    <cellStyle name="Total 8 3 2 4" xfId="58839" xr:uid="{00000000-0005-0000-0000-0000D5E50000}"/>
    <cellStyle name="Total 8 3 2 5" xfId="58840" xr:uid="{00000000-0005-0000-0000-0000D6E50000}"/>
    <cellStyle name="Total 8 3 2 6" xfId="58841" xr:uid="{00000000-0005-0000-0000-0000D7E50000}"/>
    <cellStyle name="Total 8 3 2 7" xfId="58842" xr:uid="{00000000-0005-0000-0000-0000D8E50000}"/>
    <cellStyle name="Total 8 3 2 8" xfId="58843" xr:uid="{00000000-0005-0000-0000-0000D9E50000}"/>
    <cellStyle name="Total 8 3 2 9" xfId="58844" xr:uid="{00000000-0005-0000-0000-0000DAE50000}"/>
    <cellStyle name="Total 8 3 3" xfId="58845" xr:uid="{00000000-0005-0000-0000-0000DBE50000}"/>
    <cellStyle name="Total 8 3 4" xfId="58846" xr:uid="{00000000-0005-0000-0000-0000DCE50000}"/>
    <cellStyle name="Total 8 3 5" xfId="58847" xr:uid="{00000000-0005-0000-0000-0000DDE50000}"/>
    <cellStyle name="Total 8 3 6" xfId="58848" xr:uid="{00000000-0005-0000-0000-0000DEE50000}"/>
    <cellStyle name="Total 8 3 7" xfId="58849" xr:uid="{00000000-0005-0000-0000-0000DFE50000}"/>
    <cellStyle name="Total 8 3 8" xfId="58850" xr:uid="{00000000-0005-0000-0000-0000E0E50000}"/>
    <cellStyle name="Total 8 3 9" xfId="58851" xr:uid="{00000000-0005-0000-0000-0000E1E50000}"/>
    <cellStyle name="Total 8 4" xfId="58852" xr:uid="{00000000-0005-0000-0000-0000E2E50000}"/>
    <cellStyle name="Total 8 4 10" xfId="58853" xr:uid="{00000000-0005-0000-0000-0000E3E50000}"/>
    <cellStyle name="Total 8 4 11" xfId="58854" xr:uid="{00000000-0005-0000-0000-0000E4E50000}"/>
    <cellStyle name="Total 8 4 2" xfId="58855" xr:uid="{00000000-0005-0000-0000-0000E5E50000}"/>
    <cellStyle name="Total 8 4 3" xfId="58856" xr:uid="{00000000-0005-0000-0000-0000E6E50000}"/>
    <cellStyle name="Total 8 4 4" xfId="58857" xr:uid="{00000000-0005-0000-0000-0000E7E50000}"/>
    <cellStyle name="Total 8 4 5" xfId="58858" xr:uid="{00000000-0005-0000-0000-0000E8E50000}"/>
    <cellStyle name="Total 8 4 6" xfId="58859" xr:uid="{00000000-0005-0000-0000-0000E9E50000}"/>
    <cellStyle name="Total 8 4 7" xfId="58860" xr:uid="{00000000-0005-0000-0000-0000EAE50000}"/>
    <cellStyle name="Total 8 4 8" xfId="58861" xr:uid="{00000000-0005-0000-0000-0000EBE50000}"/>
    <cellStyle name="Total 8 4 9" xfId="58862" xr:uid="{00000000-0005-0000-0000-0000ECE50000}"/>
    <cellStyle name="Total 8 5" xfId="58863" xr:uid="{00000000-0005-0000-0000-0000EDE50000}"/>
    <cellStyle name="Total 8 6" xfId="58864" xr:uid="{00000000-0005-0000-0000-0000EEE50000}"/>
    <cellStyle name="Total 8 7" xfId="58865" xr:uid="{00000000-0005-0000-0000-0000EFE50000}"/>
    <cellStyle name="Total 8 8" xfId="58866" xr:uid="{00000000-0005-0000-0000-0000F0E50000}"/>
    <cellStyle name="Total 8 9" xfId="58867" xr:uid="{00000000-0005-0000-0000-0000F1E50000}"/>
    <cellStyle name="Total 9" xfId="58868" xr:uid="{00000000-0005-0000-0000-0000F2E50000}"/>
    <cellStyle name="Total 9 10" xfId="58869" xr:uid="{00000000-0005-0000-0000-0000F3E50000}"/>
    <cellStyle name="Total 9 11" xfId="58870" xr:uid="{00000000-0005-0000-0000-0000F4E50000}"/>
    <cellStyle name="Total 9 12" xfId="58871" xr:uid="{00000000-0005-0000-0000-0000F5E50000}"/>
    <cellStyle name="Total 9 13" xfId="58872" xr:uid="{00000000-0005-0000-0000-0000F6E50000}"/>
    <cellStyle name="Total 9 2" xfId="58873" xr:uid="{00000000-0005-0000-0000-0000F7E50000}"/>
    <cellStyle name="Total 9 2 10" xfId="58874" xr:uid="{00000000-0005-0000-0000-0000F8E50000}"/>
    <cellStyle name="Total 9 2 11" xfId="58875" xr:uid="{00000000-0005-0000-0000-0000F9E50000}"/>
    <cellStyle name="Total 9 2 12" xfId="58876" xr:uid="{00000000-0005-0000-0000-0000FAE50000}"/>
    <cellStyle name="Total 9 2 2" xfId="58877" xr:uid="{00000000-0005-0000-0000-0000FBE50000}"/>
    <cellStyle name="Total 9 2 2 10" xfId="58878" xr:uid="{00000000-0005-0000-0000-0000FCE50000}"/>
    <cellStyle name="Total 9 2 2 11" xfId="58879" xr:uid="{00000000-0005-0000-0000-0000FDE50000}"/>
    <cellStyle name="Total 9 2 2 2" xfId="58880" xr:uid="{00000000-0005-0000-0000-0000FEE50000}"/>
    <cellStyle name="Total 9 2 2 2 10" xfId="58881" xr:uid="{00000000-0005-0000-0000-0000FFE50000}"/>
    <cellStyle name="Total 9 2 2 2 11" xfId="58882" xr:uid="{00000000-0005-0000-0000-000000E60000}"/>
    <cellStyle name="Total 9 2 2 2 2" xfId="58883" xr:uid="{00000000-0005-0000-0000-000001E60000}"/>
    <cellStyle name="Total 9 2 2 2 3" xfId="58884" xr:uid="{00000000-0005-0000-0000-000002E60000}"/>
    <cellStyle name="Total 9 2 2 2 4" xfId="58885" xr:uid="{00000000-0005-0000-0000-000003E60000}"/>
    <cellStyle name="Total 9 2 2 2 5" xfId="58886" xr:uid="{00000000-0005-0000-0000-000004E60000}"/>
    <cellStyle name="Total 9 2 2 2 6" xfId="58887" xr:uid="{00000000-0005-0000-0000-000005E60000}"/>
    <cellStyle name="Total 9 2 2 2 7" xfId="58888" xr:uid="{00000000-0005-0000-0000-000006E60000}"/>
    <cellStyle name="Total 9 2 2 2 8" xfId="58889" xr:uid="{00000000-0005-0000-0000-000007E60000}"/>
    <cellStyle name="Total 9 2 2 2 9" xfId="58890" xr:uid="{00000000-0005-0000-0000-000008E60000}"/>
    <cellStyle name="Total 9 2 2 3" xfId="58891" xr:uid="{00000000-0005-0000-0000-000009E60000}"/>
    <cellStyle name="Total 9 2 2 4" xfId="58892" xr:uid="{00000000-0005-0000-0000-00000AE60000}"/>
    <cellStyle name="Total 9 2 2 5" xfId="58893" xr:uid="{00000000-0005-0000-0000-00000BE60000}"/>
    <cellStyle name="Total 9 2 2 6" xfId="58894" xr:uid="{00000000-0005-0000-0000-00000CE60000}"/>
    <cellStyle name="Total 9 2 2 7" xfId="58895" xr:uid="{00000000-0005-0000-0000-00000DE60000}"/>
    <cellStyle name="Total 9 2 2 8" xfId="58896" xr:uid="{00000000-0005-0000-0000-00000EE60000}"/>
    <cellStyle name="Total 9 2 2 9" xfId="58897" xr:uid="{00000000-0005-0000-0000-00000FE60000}"/>
    <cellStyle name="Total 9 2 3" xfId="58898" xr:uid="{00000000-0005-0000-0000-000010E60000}"/>
    <cellStyle name="Total 9 2 3 10" xfId="58899" xr:uid="{00000000-0005-0000-0000-000011E60000}"/>
    <cellStyle name="Total 9 2 3 11" xfId="58900" xr:uid="{00000000-0005-0000-0000-000012E60000}"/>
    <cellStyle name="Total 9 2 3 2" xfId="58901" xr:uid="{00000000-0005-0000-0000-000013E60000}"/>
    <cellStyle name="Total 9 2 3 3" xfId="58902" xr:uid="{00000000-0005-0000-0000-000014E60000}"/>
    <cellStyle name="Total 9 2 3 4" xfId="58903" xr:uid="{00000000-0005-0000-0000-000015E60000}"/>
    <cellStyle name="Total 9 2 3 5" xfId="58904" xr:uid="{00000000-0005-0000-0000-000016E60000}"/>
    <cellStyle name="Total 9 2 3 6" xfId="58905" xr:uid="{00000000-0005-0000-0000-000017E60000}"/>
    <cellStyle name="Total 9 2 3 7" xfId="58906" xr:uid="{00000000-0005-0000-0000-000018E60000}"/>
    <cellStyle name="Total 9 2 3 8" xfId="58907" xr:uid="{00000000-0005-0000-0000-000019E60000}"/>
    <cellStyle name="Total 9 2 3 9" xfId="58908" xr:uid="{00000000-0005-0000-0000-00001AE60000}"/>
    <cellStyle name="Total 9 2 4" xfId="58909" xr:uid="{00000000-0005-0000-0000-00001BE60000}"/>
    <cellStyle name="Total 9 2 5" xfId="58910" xr:uid="{00000000-0005-0000-0000-00001CE60000}"/>
    <cellStyle name="Total 9 2 6" xfId="58911" xr:uid="{00000000-0005-0000-0000-00001DE60000}"/>
    <cellStyle name="Total 9 2 7" xfId="58912" xr:uid="{00000000-0005-0000-0000-00001EE60000}"/>
    <cellStyle name="Total 9 2 8" xfId="58913" xr:uid="{00000000-0005-0000-0000-00001FE60000}"/>
    <cellStyle name="Total 9 2 9" xfId="58914" xr:uid="{00000000-0005-0000-0000-000020E60000}"/>
    <cellStyle name="Total 9 3" xfId="58915" xr:uid="{00000000-0005-0000-0000-000021E60000}"/>
    <cellStyle name="Total 9 3 10" xfId="58916" xr:uid="{00000000-0005-0000-0000-000022E60000}"/>
    <cellStyle name="Total 9 3 11" xfId="58917" xr:uid="{00000000-0005-0000-0000-000023E60000}"/>
    <cellStyle name="Total 9 3 2" xfId="58918" xr:uid="{00000000-0005-0000-0000-000024E60000}"/>
    <cellStyle name="Total 9 3 2 10" xfId="58919" xr:uid="{00000000-0005-0000-0000-000025E60000}"/>
    <cellStyle name="Total 9 3 2 11" xfId="58920" xr:uid="{00000000-0005-0000-0000-000026E60000}"/>
    <cellStyle name="Total 9 3 2 2" xfId="58921" xr:uid="{00000000-0005-0000-0000-000027E60000}"/>
    <cellStyle name="Total 9 3 2 3" xfId="58922" xr:uid="{00000000-0005-0000-0000-000028E60000}"/>
    <cellStyle name="Total 9 3 2 4" xfId="58923" xr:uid="{00000000-0005-0000-0000-000029E60000}"/>
    <cellStyle name="Total 9 3 2 5" xfId="58924" xr:uid="{00000000-0005-0000-0000-00002AE60000}"/>
    <cellStyle name="Total 9 3 2 6" xfId="58925" xr:uid="{00000000-0005-0000-0000-00002BE60000}"/>
    <cellStyle name="Total 9 3 2 7" xfId="58926" xr:uid="{00000000-0005-0000-0000-00002CE60000}"/>
    <cellStyle name="Total 9 3 2 8" xfId="58927" xr:uid="{00000000-0005-0000-0000-00002DE60000}"/>
    <cellStyle name="Total 9 3 2 9" xfId="58928" xr:uid="{00000000-0005-0000-0000-00002EE60000}"/>
    <cellStyle name="Total 9 3 3" xfId="58929" xr:uid="{00000000-0005-0000-0000-00002FE60000}"/>
    <cellStyle name="Total 9 3 4" xfId="58930" xr:uid="{00000000-0005-0000-0000-000030E60000}"/>
    <cellStyle name="Total 9 3 5" xfId="58931" xr:uid="{00000000-0005-0000-0000-000031E60000}"/>
    <cellStyle name="Total 9 3 6" xfId="58932" xr:uid="{00000000-0005-0000-0000-000032E60000}"/>
    <cellStyle name="Total 9 3 7" xfId="58933" xr:uid="{00000000-0005-0000-0000-000033E60000}"/>
    <cellStyle name="Total 9 3 8" xfId="58934" xr:uid="{00000000-0005-0000-0000-000034E60000}"/>
    <cellStyle name="Total 9 3 9" xfId="58935" xr:uid="{00000000-0005-0000-0000-000035E60000}"/>
    <cellStyle name="Total 9 4" xfId="58936" xr:uid="{00000000-0005-0000-0000-000036E60000}"/>
    <cellStyle name="Total 9 4 10" xfId="58937" xr:uid="{00000000-0005-0000-0000-000037E60000}"/>
    <cellStyle name="Total 9 4 11" xfId="58938" xr:uid="{00000000-0005-0000-0000-000038E60000}"/>
    <cellStyle name="Total 9 4 2" xfId="58939" xr:uid="{00000000-0005-0000-0000-000039E60000}"/>
    <cellStyle name="Total 9 4 3" xfId="58940" xr:uid="{00000000-0005-0000-0000-00003AE60000}"/>
    <cellStyle name="Total 9 4 4" xfId="58941" xr:uid="{00000000-0005-0000-0000-00003BE60000}"/>
    <cellStyle name="Total 9 4 5" xfId="58942" xr:uid="{00000000-0005-0000-0000-00003CE60000}"/>
    <cellStyle name="Total 9 4 6" xfId="58943" xr:uid="{00000000-0005-0000-0000-00003DE60000}"/>
    <cellStyle name="Total 9 4 7" xfId="58944" xr:uid="{00000000-0005-0000-0000-00003EE60000}"/>
    <cellStyle name="Total 9 4 8" xfId="58945" xr:uid="{00000000-0005-0000-0000-00003FE60000}"/>
    <cellStyle name="Total 9 4 9" xfId="58946" xr:uid="{00000000-0005-0000-0000-000040E60000}"/>
    <cellStyle name="Total 9 5" xfId="58947" xr:uid="{00000000-0005-0000-0000-000041E60000}"/>
    <cellStyle name="Total 9 6" xfId="58948" xr:uid="{00000000-0005-0000-0000-000042E60000}"/>
    <cellStyle name="Total 9 7" xfId="58949" xr:uid="{00000000-0005-0000-0000-000043E60000}"/>
    <cellStyle name="Total 9 8" xfId="58950" xr:uid="{00000000-0005-0000-0000-000044E60000}"/>
    <cellStyle name="Total 9 9" xfId="58951" xr:uid="{00000000-0005-0000-0000-000045E60000}"/>
    <cellStyle name="Warning Text" xfId="41" builtinId="11" hidden="1"/>
    <cellStyle name="Warning Text" xfId="78" builtinId="11" hidden="1" customBuiltin="1"/>
    <cellStyle name="Warning Text 2" xfId="58952" xr:uid="{00000000-0005-0000-0000-000048E60000}"/>
    <cellStyle name="Warning Text 3" xfId="58953" xr:uid="{00000000-0005-0000-0000-000049E60000}"/>
    <cellStyle name="Warning Text 4" xfId="58954" xr:uid="{00000000-0005-0000-0000-00004AE60000}"/>
    <cellStyle name="Warning Text 5" xfId="58955" xr:uid="{00000000-0005-0000-0000-00004BE60000}"/>
    <cellStyle name="year" xfId="58956" xr:uid="{00000000-0005-0000-0000-00004CE60000}"/>
    <cellStyle name="year 2" xfId="58957" xr:uid="{00000000-0005-0000-0000-00004DE60000}"/>
    <cellStyle name="year 2 2" xfId="58958" xr:uid="{00000000-0005-0000-0000-00004EE60000}"/>
    <cellStyle name="year 2 2 2" xfId="58959" xr:uid="{00000000-0005-0000-0000-00004FE60000}"/>
    <cellStyle name="year 2 3" xfId="58960" xr:uid="{00000000-0005-0000-0000-000050E60000}"/>
    <cellStyle name="year 3" xfId="58961" xr:uid="{00000000-0005-0000-0000-000051E60000}"/>
    <cellStyle name="year 3 2" xfId="58962" xr:uid="{00000000-0005-0000-0000-000052E60000}"/>
    <cellStyle name="year 4" xfId="58963" xr:uid="{00000000-0005-0000-0000-000053E60000}"/>
    <cellStyle name="Year." xfId="58964" xr:uid="{00000000-0005-0000-0000-000054E60000}"/>
    <cellStyle name="Year. 2" xfId="58965" xr:uid="{00000000-0005-0000-0000-000055E60000}"/>
  </cellStyles>
  <dxfs count="0"/>
  <tableStyles count="0" defaultTableStyle="TableStyleMedium2" defaultPivotStyle="PivotStyleLight16"/>
  <colors>
    <mruColors>
      <color rgb="FFBEAFA8"/>
      <color rgb="FF5FC8D7"/>
      <color rgb="FF1C4483"/>
      <color rgb="FF25282A"/>
      <color rgb="FFC810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5</xdr:col>
      <xdr:colOff>1394388</xdr:colOff>
      <xdr:row>7</xdr:row>
      <xdr:rowOff>94122</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6200" y="542925"/>
          <a:ext cx="1891593" cy="7551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2422752</xdr:colOff>
      <xdr:row>7</xdr:row>
      <xdr:rowOff>97932</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143000" y="542925"/>
          <a:ext cx="1889352" cy="7551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94122</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97932</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 y="542925"/>
          <a:ext cx="1884869" cy="7551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94121</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71525" y="542925"/>
          <a:ext cx="1891594" cy="7551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94122</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 y="542925"/>
          <a:ext cx="1884869" cy="7551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94122</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 y="542925"/>
          <a:ext cx="1884869" cy="7551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94122</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952500" y="542925"/>
          <a:ext cx="1889352" cy="7551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94122</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952500" y="542925"/>
          <a:ext cx="1889352" cy="7551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5</xdr:col>
      <xdr:colOff>1432488</xdr:colOff>
      <xdr:row>7</xdr:row>
      <xdr:rowOff>97932</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2</xdr:col>
      <xdr:colOff>169473</xdr:colOff>
      <xdr:row>7</xdr:row>
      <xdr:rowOff>94122</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6200" y="542925"/>
          <a:ext cx="1891593" cy="7551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0</xdr:col>
      <xdr:colOff>2417403</xdr:colOff>
      <xdr:row>7</xdr:row>
      <xdr:rowOff>94122</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1</xdr:col>
      <xdr:colOff>819078</xdr:colOff>
      <xdr:row>7</xdr:row>
      <xdr:rowOff>94122</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1</xdr:col>
      <xdr:colOff>819078</xdr:colOff>
      <xdr:row>7</xdr:row>
      <xdr:rowOff>94122</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533400</xdr:colOff>
      <xdr:row>3</xdr:row>
      <xdr:rowOff>28575</xdr:rowOff>
    </xdr:from>
    <xdr:to>
      <xdr:col>0</xdr:col>
      <xdr:colOff>2422544</xdr:colOff>
      <xdr:row>7</xdr:row>
      <xdr:rowOff>94122</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533400" y="542925"/>
          <a:ext cx="1891593" cy="755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94122</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019175" y="542925"/>
          <a:ext cx="1889352" cy="7551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533400</xdr:colOff>
      <xdr:row>3</xdr:row>
      <xdr:rowOff>28575</xdr:rowOff>
    </xdr:from>
    <xdr:to>
      <xdr:col>1</xdr:col>
      <xdr:colOff>2418942</xdr:colOff>
      <xdr:row>7</xdr:row>
      <xdr:rowOff>94122</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143000" y="542925"/>
          <a:ext cx="1889352" cy="7551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hehub.apa.com.au/Corporate/GasNetAA2018/Models/VTS%20RI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1. Inflation"/>
      <sheetName val="3.1 Opex"/>
      <sheetName val="3.2 Provisions"/>
      <sheetName val="4. Capex"/>
      <sheetName val="7. Capital Base"/>
      <sheetName val="7.5 Benefit sharing allowance"/>
      <sheetName val="8. Revenue"/>
      <sheetName val="11 - User No. "/>
      <sheetName val="12. Demand"/>
      <sheetName val="13. Pipeline capacity"/>
      <sheetName val="14. Bill impacts"/>
      <sheetName val="22. WACC"/>
    </sheetNames>
    <sheetDataSet>
      <sheetData sheetId="0" refreshError="1"/>
      <sheetData sheetId="1" refreshError="1"/>
      <sheetData sheetId="2" refreshError="1"/>
      <sheetData sheetId="3" refreshError="1">
        <row r="35">
          <cell r="C35" t="str">
            <v>2018</v>
          </cell>
          <cell r="D35">
            <v>2019</v>
          </cell>
          <cell r="E35">
            <v>2020</v>
          </cell>
          <cell r="F35">
            <v>2021</v>
          </cell>
          <cell r="G35">
            <v>2022</v>
          </cell>
          <cell r="H35">
            <v>2023</v>
          </cell>
          <cell r="I35">
            <v>2024</v>
          </cell>
          <cell r="J35">
            <v>2025</v>
          </cell>
          <cell r="K35">
            <v>2026</v>
          </cell>
          <cell r="L35">
            <v>2027</v>
          </cell>
        </row>
        <row r="38">
          <cell r="C38">
            <v>2013</v>
          </cell>
          <cell r="D38">
            <v>2014</v>
          </cell>
          <cell r="E38">
            <v>2015</v>
          </cell>
          <cell r="F38">
            <v>2016</v>
          </cell>
          <cell r="G38">
            <v>2017</v>
          </cell>
        </row>
        <row r="63">
          <cell r="C63" t="str">
            <v>December 2017</v>
          </cell>
        </row>
      </sheetData>
      <sheetData sheetId="4" refreshError="1"/>
      <sheetData sheetId="5" refreshError="1"/>
      <sheetData sheetId="6" refreshError="1"/>
      <sheetData sheetId="7" refreshError="1"/>
      <sheetData sheetId="8" refreshError="1"/>
      <sheetData sheetId="9">
        <row r="28">
          <cell r="D28">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C8102E"/>
  </sheetPr>
  <dimension ref="A1:Q47"/>
  <sheetViews>
    <sheetView tabSelected="1" zoomScaleNormal="100" workbookViewId="0"/>
  </sheetViews>
  <sheetFormatPr defaultColWidth="8.7265625" defaultRowHeight="18"/>
  <cols>
    <col min="1" max="5" width="1" customWidth="1"/>
    <col min="6" max="6" width="14.26953125" customWidth="1"/>
    <col min="7" max="7" width="8.36328125" bestFit="1" customWidth="1"/>
    <col min="8" max="8" width="7.26953125" bestFit="1" customWidth="1"/>
    <col min="9" max="10" width="6.6328125" bestFit="1" customWidth="1"/>
    <col min="11" max="11" width="10.6328125" customWidth="1"/>
    <col min="12" max="12" width="7.7265625" bestFit="1" customWidth="1"/>
    <col min="14" max="14" width="7.36328125" style="83" bestFit="1" customWidth="1"/>
  </cols>
  <sheetData>
    <row r="1" spans="1:14" s="1" customFormat="1" ht="13.5">
      <c r="N1" s="82"/>
    </row>
    <row r="2" spans="1:14" s="1" customFormat="1" ht="13.5">
      <c r="B2" s="87"/>
      <c r="N2" s="82"/>
    </row>
    <row r="3" spans="1:14" s="1" customFormat="1" ht="13.5">
      <c r="N3" s="82"/>
    </row>
    <row r="4" spans="1:14" s="1" customFormat="1" ht="13.5">
      <c r="N4" s="82"/>
    </row>
    <row r="5" spans="1:14" s="1" customFormat="1" ht="13.5">
      <c r="N5" s="82"/>
    </row>
    <row r="6" spans="1:14" s="1" customFormat="1" ht="13.5">
      <c r="N6" s="82"/>
    </row>
    <row r="7" spans="1:14" s="1" customFormat="1" ht="13.5">
      <c r="N7" s="82"/>
    </row>
    <row r="8" spans="1:14" s="1" customFormat="1" ht="13.5">
      <c r="N8" s="82"/>
    </row>
    <row r="9" spans="1:14" s="1" customFormat="1" ht="13.5">
      <c r="N9" s="82"/>
    </row>
    <row r="11" spans="1:14" ht="20.25">
      <c r="A11" s="4" t="str">
        <f ca="1">RIGHT(CELL("filename",A1),LEN(CELL("filename",A1))-FIND("]",CELL("filename",A1)))</f>
        <v>1.0 Output│PTRM</v>
      </c>
    </row>
    <row r="12" spans="1:14" ht="20.25">
      <c r="A12" s="4"/>
    </row>
    <row r="13" spans="1:14" ht="20.25">
      <c r="A13" s="4"/>
      <c r="F13" s="5" t="s">
        <v>402</v>
      </c>
    </row>
    <row r="14" spans="1:14" ht="20.25">
      <c r="A14" s="4"/>
    </row>
    <row r="15" spans="1:14" s="8" customFormat="1">
      <c r="A15" s="9"/>
      <c r="C15"/>
      <c r="D15"/>
      <c r="E15"/>
      <c r="F15" s="46" t="s">
        <v>18</v>
      </c>
      <c r="G15" s="46">
        <v>2023</v>
      </c>
      <c r="H15" s="46">
        <f>G15+1</f>
        <v>2024</v>
      </c>
      <c r="I15" s="46">
        <f>H15+1</f>
        <v>2025</v>
      </c>
      <c r="J15" s="46">
        <f>I15+1</f>
        <v>2026</v>
      </c>
      <c r="K15" s="46">
        <f>J15+1</f>
        <v>2027</v>
      </c>
      <c r="L15" s="48" t="s">
        <v>1</v>
      </c>
      <c r="M15"/>
      <c r="N15" s="84"/>
    </row>
    <row r="16" spans="1:14" ht="19.5" thickBot="1">
      <c r="F16" s="45" t="str">
        <f>'3.2 Input│Other'!A44</f>
        <v>Pipelines</v>
      </c>
      <c r="G16" s="44">
        <v>82.924522281271592</v>
      </c>
      <c r="H16" s="44">
        <v>22.66294848917066</v>
      </c>
      <c r="I16" s="44">
        <v>5.6302861205263017</v>
      </c>
      <c r="J16" s="44">
        <v>6.0579444169244923</v>
      </c>
      <c r="K16" s="44">
        <v>5.5875202908864825</v>
      </c>
      <c r="L16" s="44">
        <f>SUM(G16:K16)</f>
        <v>122.86322159877955</v>
      </c>
      <c r="N16" s="85"/>
    </row>
    <row r="17" spans="6:17" ht="19.5" thickBot="1">
      <c r="F17" s="45" t="str">
        <f>'3.2 Input│Other'!A45</f>
        <v>Compressors</v>
      </c>
      <c r="G17" s="44">
        <f>SUMIF('5.5 Calc│Escalated capex'!$D$13:$D$1001,$F17,'5.5 Calc│Escalated capex'!G$13:G$1001)</f>
        <v>42.171783836006249</v>
      </c>
      <c r="H17" s="44">
        <f>SUMIF('5.5 Calc│Escalated capex'!$D$13:$D$1001,$F17,'5.5 Calc│Escalated capex'!H$13:H$1001)</f>
        <v>1.6571758985429912</v>
      </c>
      <c r="I17" s="44">
        <f>SUMIF('5.5 Calc│Escalated capex'!$D$13:$D$1001,$F17,'5.5 Calc│Escalated capex'!I$13:I$1001)</f>
        <v>1.3364321762443478</v>
      </c>
      <c r="J17" s="44">
        <f>SUMIF('5.5 Calc│Escalated capex'!$D$13:$D$1001,$F17,'5.5 Calc│Escalated capex'!J$13:J$1001)</f>
        <v>1.2829748891945738</v>
      </c>
      <c r="K17" s="44">
        <f>SUMIF('5.5 Calc│Escalated capex'!$D$13:$D$1001,$F17,'5.5 Calc│Escalated capex'!K$13:K$1001)</f>
        <v>4.5705980427556696</v>
      </c>
      <c r="L17" s="44">
        <f t="shared" ref="L17:L22" si="0">SUM(G17:K17)</f>
        <v>51.018964842743834</v>
      </c>
      <c r="N17" s="85"/>
    </row>
    <row r="18" spans="6:17" ht="19.5" thickBot="1">
      <c r="F18" s="45" t="str">
        <f>'3.2 Input│Other'!A46</f>
        <v>City Gates &amp; Field Regs</v>
      </c>
      <c r="G18" s="44">
        <f>SUMIF('5.5 Calc│Escalated capex'!$D$13:$D$1001,$F18,'5.5 Calc│Escalated capex'!G$13:G$1001)</f>
        <v>3.2339936019957918</v>
      </c>
      <c r="H18" s="44">
        <f>SUMIF('5.5 Calc│Escalated capex'!$D$13:$D$1001,$F18,'5.5 Calc│Escalated capex'!H$13:H$1001)</f>
        <v>0.10691457409954783</v>
      </c>
      <c r="I18" s="44">
        <f>SUMIF('5.5 Calc│Escalated capex'!$D$13:$D$1001,$F18,'5.5 Calc│Escalated capex'!I$13:I$1001)</f>
        <v>0.10691457409954783</v>
      </c>
      <c r="J18" s="44">
        <f>SUMIF('5.5 Calc│Escalated capex'!$D$13:$D$1001,$F18,'5.5 Calc│Escalated capex'!J$13:J$1001)</f>
        <v>0.10691457409954783</v>
      </c>
      <c r="K18" s="44">
        <f>SUMIF('5.5 Calc│Escalated capex'!$D$13:$D$1001,$F18,'5.5 Calc│Escalated capex'!K$13:K$1001)</f>
        <v>0.11490643851348903</v>
      </c>
      <c r="L18" s="44">
        <f t="shared" si="0"/>
        <v>3.6696437628079237</v>
      </c>
      <c r="N18" s="85"/>
    </row>
    <row r="19" spans="6:17" ht="19.5" thickBot="1">
      <c r="F19" s="45" t="str">
        <f>'3.2 Input│Other'!A47</f>
        <v>Odourant Plants</v>
      </c>
      <c r="G19" s="44">
        <f>SUMIF('5.5 Calc│Escalated capex'!$D$13:$D$1001,$F19,'5.5 Calc│Escalated capex'!G$13:G$1001)</f>
        <v>0</v>
      </c>
      <c r="H19" s="44">
        <f>SUMIF('5.5 Calc│Escalated capex'!$D$13:$D$1001,$F19,'5.5 Calc│Escalated capex'!H$13:H$1001)</f>
        <v>0</v>
      </c>
      <c r="I19" s="44">
        <f>SUMIF('5.5 Calc│Escalated capex'!$D$13:$D$1001,$F19,'5.5 Calc│Escalated capex'!I$13:I$1001)</f>
        <v>0</v>
      </c>
      <c r="J19" s="44">
        <f>SUMIF('5.5 Calc│Escalated capex'!$D$13:$D$1001,$F19,'5.5 Calc│Escalated capex'!J$13:J$1001)</f>
        <v>0</v>
      </c>
      <c r="K19" s="44">
        <f>SUMIF('5.5 Calc│Escalated capex'!$D$13:$D$1001,$F19,'5.5 Calc│Escalated capex'!K$13:K$1001)</f>
        <v>0</v>
      </c>
      <c r="L19" s="44">
        <f t="shared" si="0"/>
        <v>0</v>
      </c>
      <c r="N19" s="85"/>
    </row>
    <row r="20" spans="6:17" ht="19.5" thickBot="1">
      <c r="F20" s="45" t="str">
        <f>'3.2 Input│Other'!A48</f>
        <v>Gas Quality</v>
      </c>
      <c r="G20" s="44">
        <f>SUMIF('5.5 Calc│Escalated capex'!$D$13:$D$1001,$F20,'5.5 Calc│Escalated capex'!G$13:G$1001)</f>
        <v>0</v>
      </c>
      <c r="H20" s="44">
        <f>SUMIF('5.5 Calc│Escalated capex'!$D$13:$D$1001,$F20,'5.5 Calc│Escalated capex'!H$13:H$1001)</f>
        <v>0</v>
      </c>
      <c r="I20" s="44">
        <f>SUMIF('5.5 Calc│Escalated capex'!$D$13:$D$1001,$F20,'5.5 Calc│Escalated capex'!I$13:I$1001)</f>
        <v>0</v>
      </c>
      <c r="J20" s="44">
        <f>SUMIF('5.5 Calc│Escalated capex'!$D$13:$D$1001,$F20,'5.5 Calc│Escalated capex'!J$13:J$1001)</f>
        <v>0</v>
      </c>
      <c r="K20" s="44">
        <f>SUMIF('5.5 Calc│Escalated capex'!$D$13:$D$1001,$F20,'5.5 Calc│Escalated capex'!K$13:K$1001)</f>
        <v>0.3207437222986434</v>
      </c>
      <c r="L20" s="44">
        <f t="shared" si="0"/>
        <v>0.3207437222986434</v>
      </c>
      <c r="N20" s="85"/>
    </row>
    <row r="21" spans="6:17" ht="19.5" thickBot="1">
      <c r="F21" s="45" t="str">
        <f>'3.2 Input│Other'!A49</f>
        <v>Buildings</v>
      </c>
      <c r="G21" s="44">
        <f>SUMIF('5.5 Calc│Escalated capex'!$D$13:$D$1001,$F21,'5.5 Calc│Escalated capex'!G$13:G$1001)</f>
        <v>0</v>
      </c>
      <c r="H21" s="44">
        <f>SUMIF('5.5 Calc│Escalated capex'!$D$13:$D$1001,$F21,'5.5 Calc│Escalated capex'!H$13:H$1001)</f>
        <v>0</v>
      </c>
      <c r="I21" s="44">
        <f>SUMIF('5.5 Calc│Escalated capex'!$D$13:$D$1001,$F21,'5.5 Calc│Escalated capex'!I$13:I$1001)</f>
        <v>0</v>
      </c>
      <c r="J21" s="44">
        <f>SUMIF('5.5 Calc│Escalated capex'!$D$13:$D$1001,$F21,'5.5 Calc│Escalated capex'!J$13:J$1001)</f>
        <v>0</v>
      </c>
      <c r="K21" s="44">
        <f>SUMIF('5.5 Calc│Escalated capex'!$D$13:$D$1001,$F21,'5.5 Calc│Escalated capex'!K$13:K$1001)</f>
        <v>0</v>
      </c>
      <c r="L21" s="44">
        <f t="shared" si="0"/>
        <v>0</v>
      </c>
      <c r="N21" s="85"/>
    </row>
    <row r="22" spans="6:17" ht="19.5" thickBot="1">
      <c r="F22" s="45" t="str">
        <f>'3.2 Input│Other'!A50</f>
        <v>General Land</v>
      </c>
      <c r="G22" s="44">
        <f>SUMIF('5.5 Calc│Escalated capex'!$D$13:$D$1001,$F22,'5.5 Calc│Escalated capex'!G$13:G$1001)</f>
        <v>0</v>
      </c>
      <c r="H22" s="44">
        <f>SUMIF('5.5 Calc│Escalated capex'!$D$13:$D$1001,$F22,'5.5 Calc│Escalated capex'!H$13:H$1001)</f>
        <v>0</v>
      </c>
      <c r="I22" s="44">
        <f>SUMIF('5.5 Calc│Escalated capex'!$D$13:$D$1001,$F22,'5.5 Calc│Escalated capex'!I$13:I$1001)</f>
        <v>0</v>
      </c>
      <c r="J22" s="44">
        <f>SUMIF('5.5 Calc│Escalated capex'!$D$13:$D$1001,$F22,'5.5 Calc│Escalated capex'!J$13:J$1001)</f>
        <v>0</v>
      </c>
      <c r="K22" s="44">
        <f>SUMIF('5.5 Calc│Escalated capex'!$D$13:$D$1001,$F22,'5.5 Calc│Escalated capex'!K$13:K$1001)</f>
        <v>0</v>
      </c>
      <c r="L22" s="44">
        <f t="shared" si="0"/>
        <v>0</v>
      </c>
      <c r="N22" s="85"/>
    </row>
    <row r="23" spans="6:17" ht="19.5" thickBot="1">
      <c r="F23" s="45" t="s">
        <v>399</v>
      </c>
      <c r="G23" s="44">
        <f>SUMIF('5.5 Calc│Escalated capex'!$D$13:$D$1001,$F23,'5.5 Calc│Escalated capex'!G$13:G$1001)</f>
        <v>5.8340428466994787</v>
      </c>
      <c r="H23" s="44">
        <f>SUMIF('5.5 Calc│Escalated capex'!$D$13:$D$1001,$F23,'5.5 Calc│Escalated capex'!H$13:H$1001)</f>
        <v>11.348982040667002</v>
      </c>
      <c r="I23" s="44">
        <f>SUMIF('5.5 Calc│Escalated capex'!$D$13:$D$1001,$F23,'5.5 Calc│Escalated capex'!I$13:I$1001)</f>
        <v>9.611620211549349</v>
      </c>
      <c r="J23" s="44">
        <f>SUMIF('5.5 Calc│Escalated capex'!$D$13:$D$1001,$F23,'5.5 Calc│Escalated capex'!J$13:J$1001)</f>
        <v>8.766995076162921</v>
      </c>
      <c r="K23" s="44">
        <f>SUMIF('5.5 Calc│Escalated capex'!$D$13:$D$1001,$F23,'5.5 Calc│Escalated capex'!K$13:K$1001)</f>
        <v>5.4526432790769395</v>
      </c>
      <c r="L23" s="44">
        <f t="shared" ref="L23" si="1">SUM(G23:K23)</f>
        <v>41.014283454155688</v>
      </c>
      <c r="N23" s="85"/>
    </row>
    <row r="24" spans="6:17" ht="19.5" thickBot="1">
      <c r="F24" s="45" t="s">
        <v>423</v>
      </c>
      <c r="G24" s="44">
        <v>6.4292996375989517</v>
      </c>
      <c r="H24" s="44">
        <v>6.014312412906345</v>
      </c>
      <c r="I24" s="44">
        <v>7.1181366129071098</v>
      </c>
      <c r="J24" s="44">
        <v>7.7472820297280096</v>
      </c>
      <c r="K24" s="44">
        <v>6.8438107594756348</v>
      </c>
      <c r="L24" s="44">
        <f t="shared" ref="L24" si="2">SUM(G24:K24)</f>
        <v>34.152841452616052</v>
      </c>
      <c r="N24" s="85"/>
    </row>
    <row r="25" spans="6:17" ht="19.5" thickBot="1">
      <c r="F25" s="45" t="s">
        <v>422</v>
      </c>
      <c r="G25" s="44">
        <v>4.3987619478513356</v>
      </c>
      <c r="H25" s="44">
        <v>6.7869827834625323</v>
      </c>
      <c r="I25" s="44">
        <v>6.5241242145346732</v>
      </c>
      <c r="J25" s="44">
        <v>4.6303370524751557</v>
      </c>
      <c r="K25" s="44">
        <v>4.241856115895672</v>
      </c>
      <c r="L25" s="44">
        <f t="shared" ref="L25" si="3">SUM(G25:K25)</f>
        <v>26.582062114219369</v>
      </c>
      <c r="N25" s="85"/>
    </row>
    <row r="26" spans="6:17" ht="19.5" thickBot="1">
      <c r="F26" s="50" t="s">
        <v>1</v>
      </c>
      <c r="G26" s="51">
        <f t="shared" ref="G26:L26" si="4">SUM(G16:G25)</f>
        <v>144.99240415142339</v>
      </c>
      <c r="H26" s="103">
        <f t="shared" si="4"/>
        <v>48.577316198849076</v>
      </c>
      <c r="I26" s="51">
        <f t="shared" si="4"/>
        <v>30.327513909861331</v>
      </c>
      <c r="J26" s="51">
        <f t="shared" si="4"/>
        <v>28.592448038584699</v>
      </c>
      <c r="K26" s="51">
        <f t="shared" si="4"/>
        <v>27.132078648902532</v>
      </c>
      <c r="L26" s="51">
        <f t="shared" si="4"/>
        <v>279.62176094762106</v>
      </c>
      <c r="N26" s="86">
        <f>L26+'1.1 Output│RFM'!L24</f>
        <v>611.65980945334252</v>
      </c>
      <c r="Q26" s="66"/>
    </row>
    <row r="27" spans="6:17" ht="18.75">
      <c r="F27" s="100"/>
      <c r="G27" s="101"/>
      <c r="H27" s="101"/>
      <c r="I27" s="101"/>
      <c r="J27" s="101"/>
      <c r="K27" s="101"/>
      <c r="L27" s="30"/>
      <c r="M27" s="30"/>
    </row>
    <row r="28" spans="6:17" ht="20.25">
      <c r="F28" s="5" t="s">
        <v>403</v>
      </c>
    </row>
    <row r="30" spans="6:17">
      <c r="F30" s="46" t="s">
        <v>18</v>
      </c>
      <c r="G30" s="46">
        <v>2023</v>
      </c>
      <c r="H30" s="46">
        <f>G30+1</f>
        <v>2024</v>
      </c>
      <c r="I30" s="46">
        <f>H30+1</f>
        <v>2025</v>
      </c>
      <c r="J30" s="46">
        <f>I30+1</f>
        <v>2026</v>
      </c>
      <c r="K30" s="46">
        <f>J30+1</f>
        <v>2027</v>
      </c>
      <c r="L30" s="48" t="s">
        <v>1</v>
      </c>
    </row>
    <row r="31" spans="6:17" ht="19.5" thickBot="1">
      <c r="F31" s="45" t="str">
        <f t="shared" ref="F31:F37" si="5">F16</f>
        <v>Pipelines</v>
      </c>
      <c r="G31" s="44">
        <v>194.10861055301541</v>
      </c>
      <c r="H31" s="44">
        <v>22.66294848917066</v>
      </c>
      <c r="I31" s="44">
        <v>5.6302861205263017</v>
      </c>
      <c r="J31" s="44">
        <v>6.0579444169244923</v>
      </c>
      <c r="K31" s="44">
        <v>5.5875202908864825</v>
      </c>
      <c r="L31" s="44">
        <f>SUM(G31:K31)</f>
        <v>234.04730987052338</v>
      </c>
    </row>
    <row r="32" spans="6:17" ht="19.5" thickBot="1">
      <c r="F32" s="45" t="str">
        <f t="shared" si="5"/>
        <v>Compressors</v>
      </c>
      <c r="G32" s="44">
        <f>SUMIF('5.6 Calc│As Commissioned'!$D$13:$D$996,$F32,'5.6 Calc│As Commissioned'!G$13:G$996)</f>
        <v>98.249645613551877</v>
      </c>
      <c r="H32" s="44">
        <f>SUMIF('5.6 Calc│As Commissioned'!$D$13:$D$996,$F32,'5.6 Calc│As Commissioned'!H$13:H$996)</f>
        <v>1.6571758985429912</v>
      </c>
      <c r="I32" s="44">
        <f>SUMIF('5.6 Calc│As Commissioned'!$D$13:$D$996,$F32,'5.6 Calc│As Commissioned'!I$13:I$996)</f>
        <v>1.3364321762443478</v>
      </c>
      <c r="J32" s="44">
        <f>SUMIF('5.6 Calc│As Commissioned'!$D$13:$D$996,$F32,'5.6 Calc│As Commissioned'!J$13:J$996)</f>
        <v>1.2829748891945738</v>
      </c>
      <c r="K32" s="44">
        <f>SUMIF('5.6 Calc│As Commissioned'!$D$13:$D$996,$F32,'5.6 Calc│As Commissioned'!K$13:K$996)</f>
        <v>4.5705980427556696</v>
      </c>
      <c r="L32" s="44">
        <f t="shared" ref="L32:L37" si="6">SUM(G32:K32)</f>
        <v>107.09682662028945</v>
      </c>
    </row>
    <row r="33" spans="6:17" ht="19.5" thickBot="1">
      <c r="F33" s="45" t="str">
        <f t="shared" si="5"/>
        <v>City Gates &amp; Field Regs</v>
      </c>
      <c r="G33" s="44">
        <f>SUMIF('5.6 Calc│As Commissioned'!$D$13:$D$996,$F33,'5.6 Calc│As Commissioned'!G$13:G$996)</f>
        <v>8.8179838579260377</v>
      </c>
      <c r="H33" s="44">
        <f>SUMIF('5.6 Calc│As Commissioned'!$D$13:$D$996,$F33,'5.6 Calc│As Commissioned'!H$13:H$996)</f>
        <v>0.10691457409954783</v>
      </c>
      <c r="I33" s="44">
        <f>SUMIF('5.6 Calc│As Commissioned'!$D$13:$D$996,$F33,'5.6 Calc│As Commissioned'!I$13:I$996)</f>
        <v>0.10691457409954783</v>
      </c>
      <c r="J33" s="44">
        <f>SUMIF('5.6 Calc│As Commissioned'!$D$13:$D$996,$F33,'5.6 Calc│As Commissioned'!J$13:J$996)</f>
        <v>0.10691457409954783</v>
      </c>
      <c r="K33" s="44">
        <f>SUMIF('5.6 Calc│As Commissioned'!$D$13:$D$996,$F33,'5.6 Calc│As Commissioned'!K$13:K$996)</f>
        <v>0.11490643851348903</v>
      </c>
      <c r="L33" s="44">
        <f t="shared" si="6"/>
        <v>9.2536340187381718</v>
      </c>
    </row>
    <row r="34" spans="6:17" ht="19.5" thickBot="1">
      <c r="F34" s="45" t="str">
        <f t="shared" si="5"/>
        <v>Odourant Plants</v>
      </c>
      <c r="G34" s="44">
        <f>SUMIF('5.6 Calc│As Commissioned'!$D$13:$D$996,$F34,'5.6 Calc│As Commissioned'!G$13:G$996)</f>
        <v>0</v>
      </c>
      <c r="H34" s="44">
        <f>SUMIF('5.6 Calc│As Commissioned'!$D$13:$D$996,$F34,'5.6 Calc│As Commissioned'!H$13:H$996)</f>
        <v>0</v>
      </c>
      <c r="I34" s="44">
        <f>SUMIF('5.6 Calc│As Commissioned'!$D$13:$D$996,$F34,'5.6 Calc│As Commissioned'!I$13:I$996)</f>
        <v>0</v>
      </c>
      <c r="J34" s="44">
        <f>SUMIF('5.6 Calc│As Commissioned'!$D$13:$D$996,$F34,'5.6 Calc│As Commissioned'!J$13:J$996)</f>
        <v>0</v>
      </c>
      <c r="K34" s="44">
        <f>SUMIF('5.6 Calc│As Commissioned'!$D$13:$D$996,$F34,'5.6 Calc│As Commissioned'!K$13:K$996)</f>
        <v>0</v>
      </c>
      <c r="L34" s="44">
        <f t="shared" si="6"/>
        <v>0</v>
      </c>
    </row>
    <row r="35" spans="6:17" ht="19.5" thickBot="1">
      <c r="F35" s="45" t="str">
        <f t="shared" si="5"/>
        <v>Gas Quality</v>
      </c>
      <c r="G35" s="44">
        <f>SUMIF('5.6 Calc│As Commissioned'!$D$13:$D$996,$F35,'5.6 Calc│As Commissioned'!G$13:G$996)</f>
        <v>0</v>
      </c>
      <c r="H35" s="44">
        <f>SUMIF('5.6 Calc│As Commissioned'!$D$13:$D$996,$F35,'5.6 Calc│As Commissioned'!H$13:H$996)</f>
        <v>0</v>
      </c>
      <c r="I35" s="44">
        <f>SUMIF('5.6 Calc│As Commissioned'!$D$13:$D$996,$F35,'5.6 Calc│As Commissioned'!I$13:I$996)</f>
        <v>0</v>
      </c>
      <c r="J35" s="44">
        <f>SUMIF('5.6 Calc│As Commissioned'!$D$13:$D$996,$F35,'5.6 Calc│As Commissioned'!J$13:J$996)</f>
        <v>0</v>
      </c>
      <c r="K35" s="44">
        <f>SUMIF('5.6 Calc│As Commissioned'!$D$13:$D$996,$F35,'5.6 Calc│As Commissioned'!K$13:K$996)</f>
        <v>0.3207437222986434</v>
      </c>
      <c r="L35" s="44">
        <f t="shared" si="6"/>
        <v>0.3207437222986434</v>
      </c>
    </row>
    <row r="36" spans="6:17" ht="19.5" thickBot="1">
      <c r="F36" s="45" t="str">
        <f t="shared" si="5"/>
        <v>Buildings</v>
      </c>
      <c r="G36" s="44">
        <f>SUMIF('5.6 Calc│As Commissioned'!$D$13:$D$996,$F36,'5.6 Calc│As Commissioned'!G$13:G$996)</f>
        <v>9.9574781138539947</v>
      </c>
      <c r="H36" s="44">
        <f>SUMIF('5.6 Calc│As Commissioned'!$D$13:$D$996,$F36,'5.6 Calc│As Commissioned'!H$13:H$996)</f>
        <v>0</v>
      </c>
      <c r="I36" s="44">
        <f>SUMIF('5.6 Calc│As Commissioned'!$D$13:$D$996,$F36,'5.6 Calc│As Commissioned'!I$13:I$996)</f>
        <v>0</v>
      </c>
      <c r="J36" s="44">
        <f>SUMIF('5.6 Calc│As Commissioned'!$D$13:$D$996,$F36,'5.6 Calc│As Commissioned'!J$13:J$996)</f>
        <v>0</v>
      </c>
      <c r="K36" s="44">
        <f>SUMIF('5.6 Calc│As Commissioned'!$D$13:$D$996,$F36,'5.6 Calc│As Commissioned'!K$13:K$996)</f>
        <v>0</v>
      </c>
      <c r="L36" s="44">
        <f t="shared" si="6"/>
        <v>9.9574781138539947</v>
      </c>
    </row>
    <row r="37" spans="6:17" ht="19.5" thickBot="1">
      <c r="F37" s="45" t="str">
        <f t="shared" si="5"/>
        <v>General Land</v>
      </c>
      <c r="G37" s="44">
        <f>SUMIF('5.6 Calc│As Commissioned'!$D$13:$D$996,$F37,'5.6 Calc│As Commissioned'!G$13:G$996)</f>
        <v>0</v>
      </c>
      <c r="H37" s="44">
        <f>SUMIF('5.6 Calc│As Commissioned'!$D$13:$D$996,$F37,'5.6 Calc│As Commissioned'!H$13:H$996)</f>
        <v>0</v>
      </c>
      <c r="I37" s="44">
        <f>SUMIF('5.6 Calc│As Commissioned'!$D$13:$D$996,$F37,'5.6 Calc│As Commissioned'!I$13:I$996)</f>
        <v>0</v>
      </c>
      <c r="J37" s="44">
        <f>SUMIF('5.6 Calc│As Commissioned'!$D$13:$D$996,$F37,'5.6 Calc│As Commissioned'!J$13:J$996)</f>
        <v>0</v>
      </c>
      <c r="K37" s="44">
        <f>SUMIF('5.6 Calc│As Commissioned'!$D$13:$D$996,$F37,'5.6 Calc│As Commissioned'!K$13:K$996)</f>
        <v>0</v>
      </c>
      <c r="L37" s="44">
        <f t="shared" si="6"/>
        <v>0</v>
      </c>
    </row>
    <row r="38" spans="6:17" ht="19.5" thickBot="1">
      <c r="F38" s="45" t="s">
        <v>399</v>
      </c>
      <c r="G38" s="44">
        <f>SUMIF('5.6 Calc│As Commissioned'!$D$13:$D$996,$F38,'5.6 Calc│As Commissioned'!G$13:G$996)</f>
        <v>5.8340428466994787</v>
      </c>
      <c r="H38" s="44">
        <f>SUMIF('5.6 Calc│As Commissioned'!$D$13:$D$996,$F38,'5.6 Calc│As Commissioned'!H$13:H$996)</f>
        <v>11.348982040667002</v>
      </c>
      <c r="I38" s="44">
        <f>SUMIF('5.6 Calc│As Commissioned'!$D$13:$D$996,$F38,'5.6 Calc│As Commissioned'!I$13:I$996)</f>
        <v>9.611620211549349</v>
      </c>
      <c r="J38" s="44">
        <f>SUMIF('5.6 Calc│As Commissioned'!$D$13:$D$996,$F38,'5.6 Calc│As Commissioned'!J$13:J$996)</f>
        <v>8.766995076162921</v>
      </c>
      <c r="K38" s="44">
        <f>SUMIF('5.6 Calc│As Commissioned'!$D$13:$D$996,$F38,'5.6 Calc│As Commissioned'!K$13:K$996)</f>
        <v>5.4526432790769395</v>
      </c>
      <c r="L38" s="44">
        <f t="shared" ref="L38" si="7">SUM(G38:K38)</f>
        <v>41.014283454155688</v>
      </c>
    </row>
    <row r="39" spans="6:17" ht="19.5" thickBot="1">
      <c r="F39" s="45" t="s">
        <v>423</v>
      </c>
      <c r="G39" s="44">
        <v>6.4292996375989517</v>
      </c>
      <c r="H39" s="44">
        <v>6.014312412906345</v>
      </c>
      <c r="I39" s="44">
        <v>7.1181366129071098</v>
      </c>
      <c r="J39" s="44">
        <v>7.7472820297280096</v>
      </c>
      <c r="K39" s="44">
        <v>6.8438107594756348</v>
      </c>
      <c r="L39" s="44">
        <f t="shared" ref="L39" si="8">SUM(G39:K39)</f>
        <v>34.152841452616052</v>
      </c>
    </row>
    <row r="40" spans="6:17" ht="19.5" thickBot="1">
      <c r="F40" s="45" t="s">
        <v>422</v>
      </c>
      <c r="G40" s="44">
        <v>4.3987619478513356</v>
      </c>
      <c r="H40" s="44">
        <v>6.7869827834625323</v>
      </c>
      <c r="I40" s="44">
        <v>6.5241242145346732</v>
      </c>
      <c r="J40" s="44">
        <v>4.6303370524751557</v>
      </c>
      <c r="K40" s="44">
        <v>4.241856115895672</v>
      </c>
      <c r="L40" s="44">
        <f t="shared" ref="L40" si="9">SUM(G40:K40)</f>
        <v>26.582062114219369</v>
      </c>
    </row>
    <row r="41" spans="6:17" ht="19.5" thickBot="1">
      <c r="F41" s="50" t="s">
        <v>1</v>
      </c>
      <c r="G41" s="51">
        <f t="shared" ref="G41:L41" si="10">SUM(G31:G40)</f>
        <v>327.79582257049708</v>
      </c>
      <c r="H41" s="51">
        <f t="shared" si="10"/>
        <v>48.577316198849076</v>
      </c>
      <c r="I41" s="51">
        <f t="shared" si="10"/>
        <v>30.327513909861331</v>
      </c>
      <c r="J41" s="51">
        <f t="shared" si="10"/>
        <v>28.592448038584699</v>
      </c>
      <c r="K41" s="51">
        <f t="shared" si="10"/>
        <v>27.132078648902532</v>
      </c>
      <c r="L41" s="51">
        <f t="shared" si="10"/>
        <v>462.42517936669469</v>
      </c>
      <c r="N41" s="86">
        <f>L41+'1.1 Output│RFM'!L37</f>
        <v>613.69127227021136</v>
      </c>
      <c r="Q41" s="66"/>
    </row>
    <row r="42" spans="6:17" ht="18.75">
      <c r="F42" s="100"/>
      <c r="G42" s="102"/>
      <c r="H42" s="102"/>
      <c r="I42" s="102"/>
      <c r="J42" s="102"/>
      <c r="K42" s="102"/>
      <c r="L42" s="102"/>
      <c r="N42" s="86">
        <f>N26-N41</f>
        <v>-2.0314628168688387</v>
      </c>
    </row>
    <row r="43" spans="6:17">
      <c r="G43" s="98"/>
      <c r="H43" s="98"/>
      <c r="I43" s="98"/>
      <c r="J43" s="98"/>
      <c r="K43" s="98"/>
      <c r="L43" s="98"/>
    </row>
    <row r="47" spans="6:17">
      <c r="G47" s="30"/>
      <c r="H47" s="30"/>
      <c r="I47" s="30"/>
      <c r="J47" s="30"/>
      <c r="K47" s="30"/>
    </row>
  </sheetData>
  <phoneticPr fontId="33"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EAFA8"/>
  </sheetPr>
  <dimension ref="A1:L315"/>
  <sheetViews>
    <sheetView zoomScale="55" zoomScaleNormal="55" workbookViewId="0"/>
  </sheetViews>
  <sheetFormatPr defaultColWidth="8.7265625" defaultRowHeight="18"/>
  <cols>
    <col min="1" max="1" width="5.81640625" customWidth="1"/>
    <col min="2" max="2" width="50" customWidth="1"/>
    <col min="3" max="3" width="12.54296875" bestFit="1" customWidth="1"/>
    <col min="4" max="4" width="24.26953125" customWidth="1"/>
    <col min="5" max="5" width="23.81640625" customWidth="1"/>
    <col min="6" max="6" width="14.36328125" customWidth="1"/>
    <col min="7" max="8" width="13.36328125" customWidth="1"/>
    <col min="9" max="9" width="11.81640625" customWidth="1"/>
    <col min="10" max="10" width="11.81640625" bestFit="1" customWidth="1"/>
    <col min="11" max="11" width="13.36328125" bestFit="1" customWidth="1"/>
    <col min="12" max="13" width="10.81640625" bestFit="1" customWidth="1"/>
  </cols>
  <sheetData>
    <row r="1" spans="1:11" s="1" customFormat="1" ht="13.5">
      <c r="H1" s="2"/>
    </row>
    <row r="2" spans="1:11" s="1" customFormat="1" ht="13.5">
      <c r="H2" s="2"/>
    </row>
    <row r="3" spans="1:11" s="1" customFormat="1" ht="13.5">
      <c r="H3" s="2"/>
    </row>
    <row r="4" spans="1:11" s="1" customFormat="1" ht="13.5">
      <c r="H4" s="2"/>
    </row>
    <row r="5" spans="1:11" s="1" customFormat="1" ht="13.5">
      <c r="H5" s="2"/>
    </row>
    <row r="6" spans="1:11" s="1" customFormat="1" ht="13.5">
      <c r="H6" s="2"/>
    </row>
    <row r="7" spans="1:11" s="1" customFormat="1" ht="13.5">
      <c r="H7" s="2"/>
    </row>
    <row r="8" spans="1:11" s="1" customFormat="1" ht="13.5">
      <c r="H8" s="2"/>
    </row>
    <row r="9" spans="1:11" s="1" customFormat="1">
      <c r="E9" s="13" t="s">
        <v>17</v>
      </c>
      <c r="F9" s="13" t="b">
        <f>SUM(F13:F963)=SUM('2.0 Input│Historic Capex'!R15:R1479)</f>
        <v>1</v>
      </c>
      <c r="G9" s="13" t="b">
        <f>SUM(G13:G963)=SUM('2.0 Input│Historic Capex'!S15:S1479)</f>
        <v>1</v>
      </c>
      <c r="H9" s="13" t="b">
        <f>SUM(H13:H963)=SUM('2.0 Input│Historic Capex'!T15:T1479)</f>
        <v>1</v>
      </c>
      <c r="I9" s="13" t="b">
        <f>SUM(I13:I963)=SUM('2.0 Input│Historic Capex'!U15:U1479)</f>
        <v>1</v>
      </c>
      <c r="J9" s="13" t="b">
        <f>SUM(J13:J963)=SUM('2.0 Input│Historic Capex'!V15:V1479)</f>
        <v>1</v>
      </c>
      <c r="K9" s="13" t="b">
        <f>SUM(K13:K963)=SUM('2.0 Input│Historic Capex'!W15:W1479)</f>
        <v>1</v>
      </c>
    </row>
    <row r="10" spans="1:11">
      <c r="J10" s="38"/>
    </row>
    <row r="11" spans="1:11" ht="20.25">
      <c r="B11" s="4" t="str">
        <f ca="1">RIGHT(CELL("filename",B1),LEN(CELL("filename",B1))-FIND("]",CELL("filename",B1)))</f>
        <v>4.2 Calc│Hist Com ($nom)</v>
      </c>
    </row>
    <row r="12" spans="1:11" ht="20.25">
      <c r="A12" s="5" t="s">
        <v>31</v>
      </c>
      <c r="B12" s="5" t="s">
        <v>32</v>
      </c>
      <c r="C12" s="5" t="s">
        <v>33</v>
      </c>
      <c r="D12" s="5" t="s">
        <v>34</v>
      </c>
      <c r="E12" s="5"/>
      <c r="F12" s="54">
        <v>2018</v>
      </c>
      <c r="G12" s="54">
        <v>2019</v>
      </c>
      <c r="H12" s="54">
        <v>2020</v>
      </c>
      <c r="I12" s="54">
        <v>2021</v>
      </c>
      <c r="J12" s="54">
        <v>2022</v>
      </c>
      <c r="K12" s="5" t="s">
        <v>1</v>
      </c>
    </row>
    <row r="13" spans="1:11">
      <c r="A13" s="27">
        <f>'2.0 Input│Historic Capex'!A15</f>
        <v>1</v>
      </c>
      <c r="B13" s="20" t="str">
        <f>'2.0 Input│Historic Capex'!B15</f>
        <v>Actuate MLV's in T1 areas</v>
      </c>
      <c r="C13" s="7" t="str">
        <f>'2.0 Input│Historic Capex'!C15</f>
        <v>Pipelines</v>
      </c>
      <c r="D13" s="7" t="str">
        <f>'2.0 Input│Historic Capex'!D15</f>
        <v>Replacement</v>
      </c>
      <c r="F13" s="27">
        <f>IF('2.0 Input│Historic Capex'!R15="",0,'2.0 Input│Historic Capex'!R15)</f>
        <v>0</v>
      </c>
      <c r="G13" s="27">
        <f>IF('2.0 Input│Historic Capex'!S15="",0,'2.0 Input│Historic Capex'!S15)</f>
        <v>0.01</v>
      </c>
      <c r="H13" s="27">
        <f>IF('2.0 Input│Historic Capex'!T15="",0,'2.0 Input│Historic Capex'!T15)</f>
        <v>0</v>
      </c>
      <c r="I13" s="27">
        <f>IF('2.0 Input│Historic Capex'!U15="",0,'2.0 Input│Historic Capex'!U15)</f>
        <v>2182119.21</v>
      </c>
      <c r="J13" s="27">
        <f>IF('2.0 Input│Historic Capex'!V15="",0,'2.0 Input│Historic Capex'!V15)</f>
        <v>1468230.7</v>
      </c>
      <c r="K13" s="27">
        <f>IF('2.0 Input│Historic Capex'!W15="",0,'2.0 Input│Historic Capex'!W15)</f>
        <v>3650349.92</v>
      </c>
    </row>
    <row r="14" spans="1:11">
      <c r="A14" s="27">
        <f>'2.0 Input│Historic Capex'!A16</f>
        <v>2</v>
      </c>
      <c r="B14" s="20" t="str">
        <f>'2.0 Input│Historic Capex'!B16</f>
        <v>AGL SomertonT102</v>
      </c>
      <c r="C14" s="7" t="str">
        <f>'2.0 Input│Historic Capex'!C16</f>
        <v>Other</v>
      </c>
      <c r="D14" s="7" t="str">
        <f>'2.0 Input│Historic Capex'!D16</f>
        <v>Replacement</v>
      </c>
      <c r="F14" s="27">
        <f>IF('2.0 Input│Historic Capex'!R16="",0,'2.0 Input│Historic Capex'!R16)</f>
        <v>0</v>
      </c>
      <c r="G14" s="27">
        <f>IF('2.0 Input│Historic Capex'!S16="",0,'2.0 Input│Historic Capex'!S16)</f>
        <v>0</v>
      </c>
      <c r="H14" s="27">
        <f>IF('2.0 Input│Historic Capex'!T16="",0,'2.0 Input│Historic Capex'!T16)</f>
        <v>0</v>
      </c>
      <c r="I14" s="27">
        <f>IF('2.0 Input│Historic Capex'!U16="",0,'2.0 Input│Historic Capex'!U16)</f>
        <v>0</v>
      </c>
      <c r="J14" s="27">
        <f>IF('2.0 Input│Historic Capex'!V16="",0,'2.0 Input│Historic Capex'!V16)</f>
        <v>5000</v>
      </c>
      <c r="K14" s="27">
        <f t="shared" ref="K14:K78" si="0">SUM(F14:J14)</f>
        <v>5000</v>
      </c>
    </row>
    <row r="15" spans="1:11">
      <c r="A15" s="27">
        <f>'2.0 Input│Historic Capex'!A17</f>
        <v>3</v>
      </c>
      <c r="B15" s="20" t="str">
        <f>'2.0 Input│Historic Capex'!B17</f>
        <v>Albury Vac.Trailer</v>
      </c>
      <c r="C15" s="7" t="str">
        <f>'2.0 Input│Historic Capex'!C17</f>
        <v>Other</v>
      </c>
      <c r="D15" s="7" t="str">
        <f>'2.0 Input│Historic Capex'!D17</f>
        <v>Non-System</v>
      </c>
      <c r="F15" s="27">
        <f>IF('2.0 Input│Historic Capex'!R17="",0,'2.0 Input│Historic Capex'!R17)</f>
        <v>0</v>
      </c>
      <c r="G15" s="27">
        <f>IF('2.0 Input│Historic Capex'!S17="",0,'2.0 Input│Historic Capex'!S17)</f>
        <v>0</v>
      </c>
      <c r="H15" s="27">
        <f>IF('2.0 Input│Historic Capex'!T17="",0,'2.0 Input│Historic Capex'!T17)</f>
        <v>43600</v>
      </c>
      <c r="I15" s="27">
        <f>IF('2.0 Input│Historic Capex'!U17="",0,'2.0 Input│Historic Capex'!U17)</f>
        <v>0</v>
      </c>
      <c r="J15" s="27">
        <f>IF('2.0 Input│Historic Capex'!V17="",0,'2.0 Input│Historic Capex'!V17)</f>
        <v>0</v>
      </c>
      <c r="K15" s="27">
        <f t="shared" si="0"/>
        <v>43600</v>
      </c>
    </row>
    <row r="16" spans="1:11">
      <c r="A16" s="27">
        <f>'2.0 Input│Historic Capex'!A18</f>
        <v>4</v>
      </c>
      <c r="B16" s="20" t="str">
        <f>'2.0 Input│Historic Capex'!B18</f>
        <v>Angelsea Pipeline (Western Route)</v>
      </c>
      <c r="C16" s="7" t="str">
        <f>'2.0 Input│Historic Capex'!C18</f>
        <v>Pipelines</v>
      </c>
      <c r="D16" s="7" t="str">
        <f>'2.0 Input│Historic Capex'!D18</f>
        <v>Expansion</v>
      </c>
      <c r="F16" s="27">
        <f>IF('2.0 Input│Historic Capex'!R18="",0,'2.0 Input│Historic Capex'!R18)</f>
        <v>0</v>
      </c>
      <c r="G16" s="27">
        <f>IF('2.0 Input│Historic Capex'!S18="",0,'2.0 Input│Historic Capex'!S18)</f>
        <v>0</v>
      </c>
      <c r="H16" s="27">
        <f>IF('2.0 Input│Historic Capex'!T18="",0,'2.0 Input│Historic Capex'!T18)</f>
        <v>0</v>
      </c>
      <c r="I16" s="27">
        <f>IF('2.0 Input│Historic Capex'!U18="",0,'2.0 Input│Historic Capex'!U18)</f>
        <v>0</v>
      </c>
      <c r="J16" s="27">
        <f>IF('2.0 Input│Historic Capex'!V18="",0,'2.0 Input│Historic Capex'!V18)</f>
        <v>0</v>
      </c>
      <c r="K16" s="27">
        <f t="shared" si="0"/>
        <v>0</v>
      </c>
    </row>
    <row r="17" spans="1:11">
      <c r="A17" s="27">
        <f>'2.0 Input│Historic Capex'!A19</f>
        <v>5</v>
      </c>
      <c r="B17" s="20" t="str">
        <f>'2.0 Input│Historic Capex'!B19</f>
        <v>AS 2885 Design Life reviews of Facilities&amp;Pipelines</v>
      </c>
      <c r="C17" s="7" t="str">
        <f>'2.0 Input│Historic Capex'!C19</f>
        <v>City Gates &amp; Field Regs</v>
      </c>
      <c r="D17" s="7" t="str">
        <f>'2.0 Input│Historic Capex'!D19</f>
        <v>Replacement</v>
      </c>
      <c r="F17" s="27">
        <f>IF('2.0 Input│Historic Capex'!R19="",0,'2.0 Input│Historic Capex'!R19)</f>
        <v>0</v>
      </c>
      <c r="G17" s="27">
        <f>IF('2.0 Input│Historic Capex'!S19="",0,'2.0 Input│Historic Capex'!S19)</f>
        <v>0</v>
      </c>
      <c r="H17" s="27">
        <f>IF('2.0 Input│Historic Capex'!T19="",0,'2.0 Input│Historic Capex'!T19)</f>
        <v>0</v>
      </c>
      <c r="I17" s="27">
        <f>IF('2.0 Input│Historic Capex'!U19="",0,'2.0 Input│Historic Capex'!U19)</f>
        <v>0</v>
      </c>
      <c r="J17" s="27">
        <f>IF('2.0 Input│Historic Capex'!V19="",0,'2.0 Input│Historic Capex'!V19)</f>
        <v>0</v>
      </c>
      <c r="K17" s="27">
        <f t="shared" si="0"/>
        <v>0</v>
      </c>
    </row>
    <row r="18" spans="1:11">
      <c r="A18" s="27">
        <f>'2.0 Input│Historic Capex'!A20</f>
        <v>6</v>
      </c>
      <c r="B18" s="20" t="str">
        <f>'2.0 Input│Historic Capex'!B20</f>
        <v>Asbestos removal and replacement</v>
      </c>
      <c r="C18" s="7" t="str">
        <f>'2.0 Input│Historic Capex'!C20</f>
        <v>Other</v>
      </c>
      <c r="D18" s="7" t="str">
        <f>'2.0 Input│Historic Capex'!D20</f>
        <v>Non-System</v>
      </c>
      <c r="F18" s="27">
        <f>IF('2.0 Input│Historic Capex'!R20="",0,'2.0 Input│Historic Capex'!R20)</f>
        <v>0</v>
      </c>
      <c r="G18" s="27">
        <f>IF('2.0 Input│Historic Capex'!S20="",0,'2.0 Input│Historic Capex'!S20)</f>
        <v>0</v>
      </c>
      <c r="H18" s="27">
        <f>IF('2.0 Input│Historic Capex'!T20="",0,'2.0 Input│Historic Capex'!T20)</f>
        <v>0</v>
      </c>
      <c r="I18" s="27">
        <f>IF('2.0 Input│Historic Capex'!U20="",0,'2.0 Input│Historic Capex'!U20)</f>
        <v>104288.51</v>
      </c>
      <c r="J18" s="27">
        <f>IF('2.0 Input│Historic Capex'!V20="",0,'2.0 Input│Historic Capex'!V20)</f>
        <v>0</v>
      </c>
      <c r="K18" s="27">
        <f t="shared" si="0"/>
        <v>104288.51</v>
      </c>
    </row>
    <row r="19" spans="1:11">
      <c r="A19" s="27">
        <f>'2.0 Input│Historic Capex'!A21</f>
        <v>7</v>
      </c>
      <c r="B19" s="20" t="str">
        <f>'2.0 Input│Historic Capex'!B21</f>
        <v>Battery Charger Upgrades</v>
      </c>
      <c r="C19" s="7" t="str">
        <f>'2.0 Input│Historic Capex'!C21</f>
        <v>Other</v>
      </c>
      <c r="D19" s="7" t="str">
        <f>'2.0 Input│Historic Capex'!D21</f>
        <v>Replacement</v>
      </c>
      <c r="F19" s="27">
        <f>IF('2.0 Input│Historic Capex'!R21="",0,'2.0 Input│Historic Capex'!R21)</f>
        <v>0</v>
      </c>
      <c r="G19" s="27">
        <f>IF('2.0 Input│Historic Capex'!S21="",0,'2.0 Input│Historic Capex'!S21)</f>
        <v>0</v>
      </c>
      <c r="H19" s="27">
        <f>IF('2.0 Input│Historic Capex'!T21="",0,'2.0 Input│Historic Capex'!T21)</f>
        <v>0</v>
      </c>
      <c r="I19" s="27">
        <f>IF('2.0 Input│Historic Capex'!U21="",0,'2.0 Input│Historic Capex'!U21)</f>
        <v>0</v>
      </c>
      <c r="J19" s="27">
        <f>IF('2.0 Input│Historic Capex'!V21="",0,'2.0 Input│Historic Capex'!V21)</f>
        <v>0</v>
      </c>
      <c r="K19" s="27">
        <f t="shared" si="0"/>
        <v>0</v>
      </c>
    </row>
    <row r="20" spans="1:11">
      <c r="A20" s="27">
        <f>'2.0 Input│Historic Capex'!A22</f>
        <v>8</v>
      </c>
      <c r="B20" s="20" t="str">
        <f>'2.0 Input│Historic Capex'!B22</f>
        <v>Battery replacement</v>
      </c>
      <c r="C20" s="7" t="str">
        <f>'2.0 Input│Historic Capex'!C22</f>
        <v>Other</v>
      </c>
      <c r="D20" s="7" t="str">
        <f>'2.0 Input│Historic Capex'!D22</f>
        <v>Replacement</v>
      </c>
      <c r="F20" s="27">
        <f>IF('2.0 Input│Historic Capex'!R22="",0,'2.0 Input│Historic Capex'!R22)</f>
        <v>0</v>
      </c>
      <c r="G20" s="27">
        <f>IF('2.0 Input│Historic Capex'!S22="",0,'2.0 Input│Historic Capex'!S22)</f>
        <v>665525.67000000004</v>
      </c>
      <c r="H20" s="27">
        <f>IF('2.0 Input│Historic Capex'!T22="",0,'2.0 Input│Historic Capex'!T22)</f>
        <v>21107.12000000001</v>
      </c>
      <c r="I20" s="27">
        <f>IF('2.0 Input│Historic Capex'!U22="",0,'2.0 Input│Historic Capex'!U22)</f>
        <v>413452.74</v>
      </c>
      <c r="J20" s="27">
        <f>IF('2.0 Input│Historic Capex'!V22="",0,'2.0 Input│Historic Capex'!V22)</f>
        <v>129767</v>
      </c>
      <c r="K20" s="27">
        <f t="shared" si="0"/>
        <v>1229852.53</v>
      </c>
    </row>
    <row r="21" spans="1:11">
      <c r="A21" s="27">
        <f>'2.0 Input│Historic Capex'!A23</f>
        <v>9</v>
      </c>
      <c r="B21" s="20" t="str">
        <f>'2.0 Input│Historic Capex'!B23</f>
        <v>Bay St Unichema</v>
      </c>
      <c r="C21" s="7" t="str">
        <f>'2.0 Input│Historic Capex'!C23</f>
        <v>Pipelines</v>
      </c>
      <c r="D21" s="7" t="str">
        <f>'2.0 Input│Historic Capex'!D23</f>
        <v>Replacement</v>
      </c>
      <c r="F21" s="27">
        <f>IF('2.0 Input│Historic Capex'!R23="",0,'2.0 Input│Historic Capex'!R23)</f>
        <v>0</v>
      </c>
      <c r="G21" s="27">
        <f>IF('2.0 Input│Historic Capex'!S23="",0,'2.0 Input│Historic Capex'!S23)</f>
        <v>0</v>
      </c>
      <c r="H21" s="27">
        <f>IF('2.0 Input│Historic Capex'!T23="",0,'2.0 Input│Historic Capex'!T23)</f>
        <v>0</v>
      </c>
      <c r="I21" s="27">
        <f>IF('2.0 Input│Historic Capex'!U23="",0,'2.0 Input│Historic Capex'!U23)</f>
        <v>0</v>
      </c>
      <c r="J21" s="27">
        <f>IF('2.0 Input│Historic Capex'!V23="",0,'2.0 Input│Historic Capex'!V23)</f>
        <v>1252091.9500000002</v>
      </c>
      <c r="K21" s="27">
        <f t="shared" si="0"/>
        <v>1252091.9500000002</v>
      </c>
    </row>
    <row r="22" spans="1:11">
      <c r="A22" s="27">
        <f>'2.0 Input│Historic Capex'!A24</f>
        <v>10</v>
      </c>
      <c r="B22" s="20" t="str">
        <f>'2.0 Input│Historic Capex'!B24</f>
        <v>BCS Admin Board Upgrade</v>
      </c>
      <c r="C22" s="7" t="str">
        <f>'2.0 Input│Historic Capex'!C24</f>
        <v>Buildings</v>
      </c>
      <c r="D22" s="7" t="str">
        <f>'2.0 Input│Historic Capex'!D24</f>
        <v>Non-System</v>
      </c>
      <c r="F22" s="27">
        <f>IF('2.0 Input│Historic Capex'!R24="",0,'2.0 Input│Historic Capex'!R24)</f>
        <v>0</v>
      </c>
      <c r="G22" s="27">
        <f>IF('2.0 Input│Historic Capex'!S24="",0,'2.0 Input│Historic Capex'!S24)</f>
        <v>0</v>
      </c>
      <c r="H22" s="27">
        <f>IF('2.0 Input│Historic Capex'!T24="",0,'2.0 Input│Historic Capex'!T24)</f>
        <v>0</v>
      </c>
      <c r="I22" s="27">
        <f>IF('2.0 Input│Historic Capex'!U24="",0,'2.0 Input│Historic Capex'!U24)</f>
        <v>0</v>
      </c>
      <c r="J22" s="27">
        <f>IF('2.0 Input│Historic Capex'!V24="",0,'2.0 Input│Historic Capex'!V24)</f>
        <v>0</v>
      </c>
      <c r="K22" s="27">
        <f t="shared" si="0"/>
        <v>0</v>
      </c>
    </row>
    <row r="23" spans="1:11">
      <c r="A23" s="27">
        <f>'2.0 Input│Historic Capex'!A25</f>
        <v>11</v>
      </c>
      <c r="B23" s="20" t="str">
        <f>'2.0 Input│Historic Capex'!B25</f>
        <v>BCS Administration Building Distribution Board Upgrade</v>
      </c>
      <c r="C23" s="7" t="str">
        <f>'2.0 Input│Historic Capex'!C25</f>
        <v>Compressors</v>
      </c>
      <c r="D23" s="7" t="str">
        <f>'2.0 Input│Historic Capex'!D25</f>
        <v>Non-System</v>
      </c>
      <c r="F23" s="27">
        <f>IF('2.0 Input│Historic Capex'!R25="",0,'2.0 Input│Historic Capex'!R25)</f>
        <v>0</v>
      </c>
      <c r="G23" s="27">
        <f>IF('2.0 Input│Historic Capex'!S25="",0,'2.0 Input│Historic Capex'!S25)</f>
        <v>0</v>
      </c>
      <c r="H23" s="27">
        <f>IF('2.0 Input│Historic Capex'!T25="",0,'2.0 Input│Historic Capex'!T25)</f>
        <v>0</v>
      </c>
      <c r="I23" s="27">
        <f>IF('2.0 Input│Historic Capex'!U25="",0,'2.0 Input│Historic Capex'!U25)</f>
        <v>0</v>
      </c>
      <c r="J23" s="27">
        <f>IF('2.0 Input│Historic Capex'!V25="",0,'2.0 Input│Historic Capex'!V25)</f>
        <v>0</v>
      </c>
      <c r="K23" s="27">
        <f t="shared" si="0"/>
        <v>0</v>
      </c>
    </row>
    <row r="24" spans="1:11">
      <c r="A24" s="27">
        <f>'2.0 Input│Historic Capex'!A26</f>
        <v>12</v>
      </c>
      <c r="B24" s="20" t="str">
        <f>'2.0 Input│Historic Capex'!B26</f>
        <v>BCS Control Room Fire Suppression System</v>
      </c>
      <c r="C24" s="7" t="str">
        <f>'2.0 Input│Historic Capex'!C26</f>
        <v>Compressors</v>
      </c>
      <c r="D24" s="7" t="str">
        <f>'2.0 Input│Historic Capex'!D26</f>
        <v>Non-System</v>
      </c>
      <c r="F24" s="27">
        <f>IF('2.0 Input│Historic Capex'!R26="",0,'2.0 Input│Historic Capex'!R26)</f>
        <v>0</v>
      </c>
      <c r="G24" s="27">
        <f>IF('2.0 Input│Historic Capex'!S26="",0,'2.0 Input│Historic Capex'!S26)</f>
        <v>109787.45</v>
      </c>
      <c r="H24" s="27">
        <f>IF('2.0 Input│Historic Capex'!T26="",0,'2.0 Input│Historic Capex'!T26)</f>
        <v>0</v>
      </c>
      <c r="I24" s="27">
        <f>IF('2.0 Input│Historic Capex'!U26="",0,'2.0 Input│Historic Capex'!U26)</f>
        <v>0</v>
      </c>
      <c r="J24" s="27">
        <f>IF('2.0 Input│Historic Capex'!V26="",0,'2.0 Input│Historic Capex'!V26)</f>
        <v>0</v>
      </c>
      <c r="K24" s="27">
        <f t="shared" si="0"/>
        <v>109787.45</v>
      </c>
    </row>
    <row r="25" spans="1:11">
      <c r="A25" s="27">
        <f>'2.0 Input│Historic Capex'!A27</f>
        <v>13</v>
      </c>
      <c r="B25" s="20" t="str">
        <f>'2.0 Input│Historic Capex'!B27</f>
        <v>BCS DEA Upgrade</v>
      </c>
      <c r="C25" s="7" t="str">
        <f>'2.0 Input│Historic Capex'!C27</f>
        <v>Compressors</v>
      </c>
      <c r="D25" s="7" t="str">
        <f>'2.0 Input│Historic Capex'!D27</f>
        <v>Replacement</v>
      </c>
      <c r="F25" s="27">
        <f>IF('2.0 Input│Historic Capex'!R27="",0,'2.0 Input│Historic Capex'!R27)</f>
        <v>0</v>
      </c>
      <c r="G25" s="27">
        <f>IF('2.0 Input│Historic Capex'!S27="",0,'2.0 Input│Historic Capex'!S27)</f>
        <v>0</v>
      </c>
      <c r="H25" s="27">
        <f>IF('2.0 Input│Historic Capex'!T27="",0,'2.0 Input│Historic Capex'!T27)</f>
        <v>0</v>
      </c>
      <c r="I25" s="27">
        <f>IF('2.0 Input│Historic Capex'!U27="",0,'2.0 Input│Historic Capex'!U27)</f>
        <v>0</v>
      </c>
      <c r="J25" s="27">
        <f>IF('2.0 Input│Historic Capex'!V27="",0,'2.0 Input│Historic Capex'!V27)</f>
        <v>0</v>
      </c>
      <c r="K25" s="27">
        <f t="shared" si="0"/>
        <v>0</v>
      </c>
    </row>
    <row r="26" spans="1:11">
      <c r="A26" s="27">
        <f>'2.0 Input│Historic Capex'!A28</f>
        <v>14</v>
      </c>
      <c r="B26" s="20" t="str">
        <f>'2.0 Input│Historic Capex'!B28</f>
        <v>BCS Emergency Lighting</v>
      </c>
      <c r="C26" s="7" t="str">
        <f>'2.0 Input│Historic Capex'!C28</f>
        <v>Other</v>
      </c>
      <c r="D26" s="7" t="str">
        <f>'2.0 Input│Historic Capex'!D28</f>
        <v>Replacement</v>
      </c>
      <c r="F26" s="27">
        <f>IF('2.0 Input│Historic Capex'!R28="",0,'2.0 Input│Historic Capex'!R28)</f>
        <v>0</v>
      </c>
      <c r="G26" s="27">
        <f>IF('2.0 Input│Historic Capex'!S28="",0,'2.0 Input│Historic Capex'!S28)</f>
        <v>0</v>
      </c>
      <c r="H26" s="27">
        <f>IF('2.0 Input│Historic Capex'!T28="",0,'2.0 Input│Historic Capex'!T28)</f>
        <v>0</v>
      </c>
      <c r="I26" s="27">
        <f>IF('2.0 Input│Historic Capex'!U28="",0,'2.0 Input│Historic Capex'!U28)</f>
        <v>0</v>
      </c>
      <c r="J26" s="27">
        <f>IF('2.0 Input│Historic Capex'!V28="",0,'2.0 Input│Historic Capex'!V28)</f>
        <v>0</v>
      </c>
      <c r="K26" s="27">
        <f t="shared" si="0"/>
        <v>0</v>
      </c>
    </row>
    <row r="27" spans="1:11">
      <c r="A27" s="27">
        <f>'2.0 Input│Historic Capex'!A29</f>
        <v>15</v>
      </c>
      <c r="B27" s="20" t="str">
        <f>'2.0 Input│Historic Capex'!B29</f>
        <v>BCS MCC Room Fire Suppression System</v>
      </c>
      <c r="C27" s="7" t="str">
        <f>'2.0 Input│Historic Capex'!C29</f>
        <v>Compressors</v>
      </c>
      <c r="D27" s="7" t="str">
        <f>'2.0 Input│Historic Capex'!D29</f>
        <v>Replacement</v>
      </c>
      <c r="F27" s="27">
        <f>IF('2.0 Input│Historic Capex'!R29="",0,'2.0 Input│Historic Capex'!R29)</f>
        <v>0</v>
      </c>
      <c r="G27" s="27">
        <f>IF('2.0 Input│Historic Capex'!S29="",0,'2.0 Input│Historic Capex'!S29)</f>
        <v>0</v>
      </c>
      <c r="H27" s="27">
        <f>IF('2.0 Input│Historic Capex'!T29="",0,'2.0 Input│Historic Capex'!T29)</f>
        <v>0</v>
      </c>
      <c r="I27" s="27">
        <f>IF('2.0 Input│Historic Capex'!U29="",0,'2.0 Input│Historic Capex'!U29)</f>
        <v>2279000</v>
      </c>
      <c r="J27" s="27">
        <f>IF('2.0 Input│Historic Capex'!V29="",0,'2.0 Input│Historic Capex'!V29)</f>
        <v>457772.70999999979</v>
      </c>
      <c r="K27" s="27">
        <f t="shared" si="0"/>
        <v>2736772.71</v>
      </c>
    </row>
    <row r="28" spans="1:11">
      <c r="A28" s="27">
        <f>'2.0 Input│Historic Capex'!A30</f>
        <v>16</v>
      </c>
      <c r="B28" s="20" t="str">
        <f>'2.0 Input│Historic Capex'!B30</f>
        <v>BCS ROOF REPAIR</v>
      </c>
      <c r="C28" s="7" t="str">
        <f>'2.0 Input│Historic Capex'!C30</f>
        <v>Other</v>
      </c>
      <c r="D28" s="7" t="str">
        <f>'2.0 Input│Historic Capex'!D30</f>
        <v>Non-System</v>
      </c>
      <c r="F28" s="27">
        <f>IF('2.0 Input│Historic Capex'!R30="",0,'2.0 Input│Historic Capex'!R30)</f>
        <v>0</v>
      </c>
      <c r="G28" s="27">
        <f>IF('2.0 Input│Historic Capex'!S30="",0,'2.0 Input│Historic Capex'!S30)</f>
        <v>0</v>
      </c>
      <c r="H28" s="27">
        <f>IF('2.0 Input│Historic Capex'!T30="",0,'2.0 Input│Historic Capex'!T30)</f>
        <v>0</v>
      </c>
      <c r="I28" s="27">
        <f>IF('2.0 Input│Historic Capex'!U30="",0,'2.0 Input│Historic Capex'!U30)</f>
        <v>0</v>
      </c>
      <c r="J28" s="27">
        <f>IF('2.0 Input│Historic Capex'!V30="",0,'2.0 Input│Historic Capex'!V30)</f>
        <v>0</v>
      </c>
      <c r="K28" s="27">
        <f t="shared" si="0"/>
        <v>0</v>
      </c>
    </row>
    <row r="29" spans="1:11">
      <c r="A29" s="27">
        <f>'2.0 Input│Historic Capex'!A31</f>
        <v>17</v>
      </c>
      <c r="B29" s="20" t="str">
        <f>'2.0 Input│Historic Capex'!B31</f>
        <v>BCS Safety and Process Control System and RTU Upgrade</v>
      </c>
      <c r="C29" s="7" t="str">
        <f>'2.0 Input│Historic Capex'!C31</f>
        <v>Compressors</v>
      </c>
      <c r="D29" s="7" t="str">
        <f>'2.0 Input│Historic Capex'!D31</f>
        <v>Replacement</v>
      </c>
      <c r="F29" s="27">
        <f>IF('2.0 Input│Historic Capex'!R31="",0,'2.0 Input│Historic Capex'!R31)</f>
        <v>0</v>
      </c>
      <c r="G29" s="27">
        <f>IF('2.0 Input│Historic Capex'!S31="",0,'2.0 Input│Historic Capex'!S31)</f>
        <v>0</v>
      </c>
      <c r="H29" s="27">
        <f>IF('2.0 Input│Historic Capex'!T31="",0,'2.0 Input│Historic Capex'!T31)</f>
        <v>0</v>
      </c>
      <c r="I29" s="27">
        <f>IF('2.0 Input│Historic Capex'!U31="",0,'2.0 Input│Historic Capex'!U31)</f>
        <v>0</v>
      </c>
      <c r="J29" s="27">
        <f>IF('2.0 Input│Historic Capex'!V31="",0,'2.0 Input│Historic Capex'!V31)</f>
        <v>0</v>
      </c>
      <c r="K29" s="27">
        <f t="shared" si="0"/>
        <v>0</v>
      </c>
    </row>
    <row r="30" spans="1:11">
      <c r="A30" s="27">
        <f>'2.0 Input│Historic Capex'!A32</f>
        <v>18</v>
      </c>
      <c r="B30" s="20" t="str">
        <f>'2.0 Input│Historic Capex'!B32</f>
        <v>BCS Station Isolation and Loading Valves</v>
      </c>
      <c r="C30" s="7" t="str">
        <f>'2.0 Input│Historic Capex'!C32</f>
        <v>Compressors</v>
      </c>
      <c r="D30" s="7" t="str">
        <f>'2.0 Input│Historic Capex'!D32</f>
        <v>Replacement</v>
      </c>
      <c r="F30" s="27">
        <f>IF('2.0 Input│Historic Capex'!R32="",0,'2.0 Input│Historic Capex'!R32)</f>
        <v>5445.73</v>
      </c>
      <c r="G30" s="27">
        <f>IF('2.0 Input│Historic Capex'!S32="",0,'2.0 Input│Historic Capex'!S32)</f>
        <v>0</v>
      </c>
      <c r="H30" s="27">
        <f>IF('2.0 Input│Historic Capex'!T32="",0,'2.0 Input│Historic Capex'!T32)</f>
        <v>0</v>
      </c>
      <c r="I30" s="27">
        <f>IF('2.0 Input│Historic Capex'!U32="",0,'2.0 Input│Historic Capex'!U32)</f>
        <v>0</v>
      </c>
      <c r="J30" s="27">
        <f>IF('2.0 Input│Historic Capex'!V32="",0,'2.0 Input│Historic Capex'!V32)</f>
        <v>0</v>
      </c>
      <c r="K30" s="27">
        <f t="shared" si="0"/>
        <v>5445.73</v>
      </c>
    </row>
    <row r="31" spans="1:11">
      <c r="A31" s="27">
        <f>'2.0 Input│Historic Capex'!A33</f>
        <v>19</v>
      </c>
      <c r="B31" s="20" t="str">
        <f>'2.0 Input│Historic Capex'!B33</f>
        <v>BCS Unit 10 &amp; 11 Cooler Upgrade</v>
      </c>
      <c r="C31" s="7" t="str">
        <f>'2.0 Input│Historic Capex'!C33</f>
        <v>Compressors</v>
      </c>
      <c r="D31" s="7" t="str">
        <f>'2.0 Input│Historic Capex'!D33</f>
        <v>Replacement</v>
      </c>
      <c r="F31" s="27">
        <f>IF('2.0 Input│Historic Capex'!R33="",0,'2.0 Input│Historic Capex'!R33)</f>
        <v>0</v>
      </c>
      <c r="G31" s="27">
        <f>IF('2.0 Input│Historic Capex'!S33="",0,'2.0 Input│Historic Capex'!S33)</f>
        <v>0</v>
      </c>
      <c r="H31" s="27">
        <f>IF('2.0 Input│Historic Capex'!T33="",0,'2.0 Input│Historic Capex'!T33)</f>
        <v>0</v>
      </c>
      <c r="I31" s="27">
        <f>IF('2.0 Input│Historic Capex'!U33="",0,'2.0 Input│Historic Capex'!U33)</f>
        <v>0</v>
      </c>
      <c r="J31" s="27">
        <f>IF('2.0 Input│Historic Capex'!V33="",0,'2.0 Input│Historic Capex'!V33)</f>
        <v>0</v>
      </c>
      <c r="K31" s="27">
        <f t="shared" si="0"/>
        <v>0</v>
      </c>
    </row>
    <row r="32" spans="1:11">
      <c r="A32" s="27">
        <f>'2.0 Input│Historic Capex'!A34</f>
        <v>20</v>
      </c>
      <c r="B32" s="20" t="str">
        <f>'2.0 Input│Historic Capex'!B34</f>
        <v>Bellows UPG</v>
      </c>
      <c r="C32" s="7" t="str">
        <f>'2.0 Input│Historic Capex'!C34</f>
        <v>Compressors</v>
      </c>
      <c r="D32" s="7" t="str">
        <f>'2.0 Input│Historic Capex'!D34</f>
        <v>Replacement</v>
      </c>
      <c r="F32" s="27">
        <f>IF('2.0 Input│Historic Capex'!R34="",0,'2.0 Input│Historic Capex'!R34)</f>
        <v>0</v>
      </c>
      <c r="G32" s="27">
        <f>IF('2.0 Input│Historic Capex'!S34="",0,'2.0 Input│Historic Capex'!S34)</f>
        <v>126255.12</v>
      </c>
      <c r="H32" s="27">
        <f>IF('2.0 Input│Historic Capex'!T34="",0,'2.0 Input│Historic Capex'!T34)</f>
        <v>0</v>
      </c>
      <c r="I32" s="27">
        <f>IF('2.0 Input│Historic Capex'!U34="",0,'2.0 Input│Historic Capex'!U34)</f>
        <v>0</v>
      </c>
      <c r="J32" s="27">
        <f>IF('2.0 Input│Historic Capex'!V34="",0,'2.0 Input│Historic Capex'!V34)</f>
        <v>0</v>
      </c>
      <c r="K32" s="27">
        <f t="shared" si="0"/>
        <v>126255.12</v>
      </c>
    </row>
    <row r="33" spans="1:11">
      <c r="A33" s="27">
        <f>'2.0 Input│Historic Capex'!A35</f>
        <v>21</v>
      </c>
      <c r="B33" s="20" t="str">
        <f>'2.0 Input│Historic Capex'!B35</f>
        <v>BKLYN RiskPipe MOD</v>
      </c>
      <c r="C33" s="7" t="str">
        <f>'2.0 Input│Historic Capex'!C35</f>
        <v>Other</v>
      </c>
      <c r="D33" s="7" t="str">
        <f>'2.0 Input│Historic Capex'!D35</f>
        <v>Replacement</v>
      </c>
      <c r="F33" s="27">
        <f>IF('2.0 Input│Historic Capex'!R35="",0,'2.0 Input│Historic Capex'!R35)</f>
        <v>0</v>
      </c>
      <c r="G33" s="27">
        <f>IF('2.0 Input│Historic Capex'!S35="",0,'2.0 Input│Historic Capex'!S35)</f>
        <v>0</v>
      </c>
      <c r="H33" s="27">
        <f>IF('2.0 Input│Historic Capex'!T35="",0,'2.0 Input│Historic Capex'!T35)</f>
        <v>0</v>
      </c>
      <c r="I33" s="27">
        <f>IF('2.0 Input│Historic Capex'!U35="",0,'2.0 Input│Historic Capex'!U35)</f>
        <v>36125.339999999997</v>
      </c>
      <c r="J33" s="27">
        <f>IF('2.0 Input│Historic Capex'!V35="",0,'2.0 Input│Historic Capex'!V35)</f>
        <v>0</v>
      </c>
      <c r="K33" s="27">
        <f t="shared" si="0"/>
        <v>36125.339999999997</v>
      </c>
    </row>
    <row r="34" spans="1:11">
      <c r="A34" s="27">
        <f>'2.0 Input│Historic Capex'!A36</f>
        <v>22</v>
      </c>
      <c r="B34" s="20" t="str">
        <f>'2.0 Input│Historic Capex'!B36</f>
        <v>BLP Safety Measures for High Consequence areas-(urban growth, fracture control)</v>
      </c>
      <c r="C34" s="7" t="str">
        <f>'2.0 Input│Historic Capex'!C36</f>
        <v>Pipelines</v>
      </c>
      <c r="D34" s="7" t="str">
        <f>'2.0 Input│Historic Capex'!D36</f>
        <v>Replacement</v>
      </c>
      <c r="F34" s="27">
        <f>IF('2.0 Input│Historic Capex'!R36="",0,'2.0 Input│Historic Capex'!R36)</f>
        <v>0</v>
      </c>
      <c r="G34" s="27">
        <f>IF('2.0 Input│Historic Capex'!S36="",0,'2.0 Input│Historic Capex'!S36)</f>
        <v>221108.61000000002</v>
      </c>
      <c r="H34" s="27">
        <f>IF('2.0 Input│Historic Capex'!T36="",0,'2.0 Input│Historic Capex'!T36)</f>
        <v>0</v>
      </c>
      <c r="I34" s="27">
        <f>IF('2.0 Input│Historic Capex'!U36="",0,'2.0 Input│Historic Capex'!U36)</f>
        <v>19586.900000000001</v>
      </c>
      <c r="J34" s="27">
        <f>IF('2.0 Input│Historic Capex'!V36="",0,'2.0 Input│Historic Capex'!V36)</f>
        <v>0</v>
      </c>
      <c r="K34" s="27">
        <f t="shared" si="0"/>
        <v>240695.51</v>
      </c>
    </row>
    <row r="35" spans="1:11">
      <c r="A35" s="27">
        <f>'2.0 Input│Historic Capex'!A37</f>
        <v>23</v>
      </c>
      <c r="B35" s="20" t="str">
        <f>'2.0 Input│Historic Capex'!B37</f>
        <v>Brooklyn Compressor Station</v>
      </c>
      <c r="C35" s="7" t="str">
        <f>'2.0 Input│Historic Capex'!C37</f>
        <v>Compressors</v>
      </c>
      <c r="D35" s="7" t="str">
        <f>'2.0 Input│Historic Capex'!D37</f>
        <v>Replacement</v>
      </c>
      <c r="F35" s="27">
        <f>IF('2.0 Input│Historic Capex'!R37="",0,'2.0 Input│Historic Capex'!R37)</f>
        <v>0</v>
      </c>
      <c r="G35" s="27">
        <f>IF('2.0 Input│Historic Capex'!S37="",0,'2.0 Input│Historic Capex'!S37)</f>
        <v>0.03</v>
      </c>
      <c r="H35" s="27">
        <f>IF('2.0 Input│Historic Capex'!T37="",0,'2.0 Input│Historic Capex'!T37)</f>
        <v>943400</v>
      </c>
      <c r="I35" s="27">
        <f>IF('2.0 Input│Historic Capex'!U37="",0,'2.0 Input│Historic Capex'!U37)</f>
        <v>890239.6</v>
      </c>
      <c r="J35" s="27">
        <f>IF('2.0 Input│Historic Capex'!V37="",0,'2.0 Input│Historic Capex'!V37)</f>
        <v>806572.55999999994</v>
      </c>
      <c r="K35" s="27">
        <f t="shared" si="0"/>
        <v>2640212.19</v>
      </c>
    </row>
    <row r="36" spans="1:11">
      <c r="A36" s="27">
        <f>'2.0 Input│Historic Capex'!A38</f>
        <v>24</v>
      </c>
      <c r="B36" s="20" t="str">
        <f>'2.0 Input│Historic Capex'!B38</f>
        <v>Brooklyn Compressor Station</v>
      </c>
      <c r="C36" s="7" t="str">
        <f>'2.0 Input│Historic Capex'!C38</f>
        <v>City Gates &amp; Field Regs</v>
      </c>
      <c r="D36" s="7" t="str">
        <f>'2.0 Input│Historic Capex'!D38</f>
        <v>Non-Network</v>
      </c>
      <c r="F36" s="27">
        <f>IF('2.0 Input│Historic Capex'!R38="",0,'2.0 Input│Historic Capex'!R38)</f>
        <v>0</v>
      </c>
      <c r="G36" s="27">
        <f>IF('2.0 Input│Historic Capex'!S38="",0,'2.0 Input│Historic Capex'!S38)</f>
        <v>0</v>
      </c>
      <c r="H36" s="27">
        <f>IF('2.0 Input│Historic Capex'!T38="",0,'2.0 Input│Historic Capex'!T38)</f>
        <v>0</v>
      </c>
      <c r="I36" s="27">
        <f>IF('2.0 Input│Historic Capex'!U38="",0,'2.0 Input│Historic Capex'!U38)</f>
        <v>0</v>
      </c>
      <c r="J36" s="27">
        <f>IF('2.0 Input│Historic Capex'!V38="",0,'2.0 Input│Historic Capex'!V38)</f>
        <v>0</v>
      </c>
      <c r="K36" s="27">
        <f t="shared" ref="K36" si="1">SUM(F36:J36)</f>
        <v>0</v>
      </c>
    </row>
    <row r="37" spans="1:11">
      <c r="A37" s="27">
        <f>'2.0 Input│Historic Capex'!A39</f>
        <v>25</v>
      </c>
      <c r="B37" s="20" t="str">
        <f>'2.0 Input│Historic Capex'!B39</f>
        <v>Brooklyn Kitchen</v>
      </c>
      <c r="C37" s="7" t="str">
        <f>'2.0 Input│Historic Capex'!C39</f>
        <v>Other</v>
      </c>
      <c r="D37" s="7" t="str">
        <f>'2.0 Input│Historic Capex'!D39</f>
        <v>Non-System</v>
      </c>
      <c r="F37" s="27">
        <f>IF('2.0 Input│Historic Capex'!R39="",0,'2.0 Input│Historic Capex'!R39)</f>
        <v>0</v>
      </c>
      <c r="G37" s="27">
        <f>IF('2.0 Input│Historic Capex'!S39="",0,'2.0 Input│Historic Capex'!S39)</f>
        <v>43561.01</v>
      </c>
      <c r="H37" s="27">
        <f>IF('2.0 Input│Historic Capex'!T39="",0,'2.0 Input│Historic Capex'!T39)</f>
        <v>0</v>
      </c>
      <c r="I37" s="27">
        <f>IF('2.0 Input│Historic Capex'!U39="",0,'2.0 Input│Historic Capex'!U39)</f>
        <v>0</v>
      </c>
      <c r="J37" s="27">
        <f>IF('2.0 Input│Historic Capex'!V39="",0,'2.0 Input│Historic Capex'!V39)</f>
        <v>0</v>
      </c>
      <c r="K37" s="27">
        <f t="shared" si="0"/>
        <v>43561.01</v>
      </c>
    </row>
    <row r="38" spans="1:11">
      <c r="A38" s="27">
        <f>'2.0 Input│Historic Capex'!A40</f>
        <v>26</v>
      </c>
      <c r="B38" s="20" t="str">
        <f>'2.0 Input│Historic Capex'!B40</f>
        <v>Chiltern M.Bypass</v>
      </c>
      <c r="C38" s="7" t="str">
        <f>'2.0 Input│Historic Capex'!C40</f>
        <v>City Gates &amp; Field Regs</v>
      </c>
      <c r="D38" s="7" t="str">
        <f>'2.0 Input│Historic Capex'!D40</f>
        <v>Replacement</v>
      </c>
      <c r="F38" s="27">
        <f>IF('2.0 Input│Historic Capex'!R40="",0,'2.0 Input│Historic Capex'!R40)</f>
        <v>0</v>
      </c>
      <c r="G38" s="27">
        <f>IF('2.0 Input│Historic Capex'!S40="",0,'2.0 Input│Historic Capex'!S40)</f>
        <v>0</v>
      </c>
      <c r="H38" s="27">
        <f>IF('2.0 Input│Historic Capex'!T40="",0,'2.0 Input│Historic Capex'!T40)</f>
        <v>0</v>
      </c>
      <c r="I38" s="27">
        <f>IF('2.0 Input│Historic Capex'!U40="",0,'2.0 Input│Historic Capex'!U40)</f>
        <v>0</v>
      </c>
      <c r="J38" s="27">
        <f>IF('2.0 Input│Historic Capex'!V40="",0,'2.0 Input│Historic Capex'!V40)</f>
        <v>45000</v>
      </c>
      <c r="K38" s="27">
        <f t="shared" si="0"/>
        <v>45000</v>
      </c>
    </row>
    <row r="39" spans="1:11">
      <c r="A39" s="27">
        <f>'2.0 Input│Historic Capex'!A41</f>
        <v>27</v>
      </c>
      <c r="B39" s="20" t="str">
        <f>'2.0 Input│Historic Capex'!B41</f>
        <v>Compressor lagging and pipe coating replacement (expand to GCS, Springhurst/BCS12/WCS A/WCS B, Euroa)</v>
      </c>
      <c r="C39" s="7" t="str">
        <f>'2.0 Input│Historic Capex'!C41</f>
        <v>Compressors</v>
      </c>
      <c r="D39" s="7" t="str">
        <f>'2.0 Input│Historic Capex'!D41</f>
        <v>Replacement</v>
      </c>
      <c r="F39" s="27">
        <f>IF('2.0 Input│Historic Capex'!R41="",0,'2.0 Input│Historic Capex'!R41)</f>
        <v>0</v>
      </c>
      <c r="G39" s="27">
        <f>IF('2.0 Input│Historic Capex'!S41="",0,'2.0 Input│Historic Capex'!S41)</f>
        <v>0</v>
      </c>
      <c r="H39" s="27">
        <f>IF('2.0 Input│Historic Capex'!T41="",0,'2.0 Input│Historic Capex'!T41)</f>
        <v>0</v>
      </c>
      <c r="I39" s="27">
        <f>IF('2.0 Input│Historic Capex'!U41="",0,'2.0 Input│Historic Capex'!U41)</f>
        <v>0</v>
      </c>
      <c r="J39" s="27">
        <f>IF('2.0 Input│Historic Capex'!V41="",0,'2.0 Input│Historic Capex'!V41)</f>
        <v>0</v>
      </c>
      <c r="K39" s="27">
        <f t="shared" si="0"/>
        <v>0</v>
      </c>
    </row>
    <row r="40" spans="1:11">
      <c r="A40" s="27">
        <f>'2.0 Input│Historic Capex'!A42</f>
        <v>28</v>
      </c>
      <c r="B40" s="20" t="str">
        <f>'2.0 Input│Historic Capex'!B42</f>
        <v>Compressor Station Vent Stack Upgrade (BCS, WCS, GCS, SCS)</v>
      </c>
      <c r="C40" s="7" t="str">
        <f>'2.0 Input│Historic Capex'!C42</f>
        <v>Compressors</v>
      </c>
      <c r="D40" s="7" t="str">
        <f>'2.0 Input│Historic Capex'!D42</f>
        <v>Replacement</v>
      </c>
      <c r="F40" s="27">
        <f>IF('2.0 Input│Historic Capex'!R42="",0,'2.0 Input│Historic Capex'!R42)</f>
        <v>0</v>
      </c>
      <c r="G40" s="27">
        <f>IF('2.0 Input│Historic Capex'!S42="",0,'2.0 Input│Historic Capex'!S42)</f>
        <v>0.01</v>
      </c>
      <c r="H40" s="27">
        <f>IF('2.0 Input│Historic Capex'!T42="",0,'2.0 Input│Historic Capex'!T42)</f>
        <v>0</v>
      </c>
      <c r="I40" s="27">
        <f>IF('2.0 Input│Historic Capex'!U42="",0,'2.0 Input│Historic Capex'!U42)</f>
        <v>0</v>
      </c>
      <c r="J40" s="27">
        <f>IF('2.0 Input│Historic Capex'!V42="",0,'2.0 Input│Historic Capex'!V42)</f>
        <v>680000</v>
      </c>
      <c r="K40" s="27">
        <f t="shared" si="0"/>
        <v>680000.01</v>
      </c>
    </row>
    <row r="41" spans="1:11">
      <c r="A41" s="27">
        <f>'2.0 Input│Historic Capex'!A43</f>
        <v>29</v>
      </c>
      <c r="B41" s="20" t="str">
        <f>'2.0 Input│Historic Capex'!B43</f>
        <v>Control Valve Positioner Replacement</v>
      </c>
      <c r="C41" s="7" t="str">
        <f>'2.0 Input│Historic Capex'!C43</f>
        <v>City Gates &amp; Field Regs</v>
      </c>
      <c r="D41" s="7" t="str">
        <f>'2.0 Input│Historic Capex'!D43</f>
        <v>Replacement</v>
      </c>
      <c r="F41" s="27">
        <f>IF('2.0 Input│Historic Capex'!R43="",0,'2.0 Input│Historic Capex'!R43)</f>
        <v>0</v>
      </c>
      <c r="G41" s="27">
        <f>IF('2.0 Input│Historic Capex'!S43="",0,'2.0 Input│Historic Capex'!S43)</f>
        <v>0</v>
      </c>
      <c r="H41" s="27">
        <f>IF('2.0 Input│Historic Capex'!T43="",0,'2.0 Input│Historic Capex'!T43)</f>
        <v>0</v>
      </c>
      <c r="I41" s="27">
        <f>IF('2.0 Input│Historic Capex'!U43="",0,'2.0 Input│Historic Capex'!U43)</f>
        <v>0</v>
      </c>
      <c r="J41" s="27">
        <f>IF('2.0 Input│Historic Capex'!V43="",0,'2.0 Input│Historic Capex'!V43)</f>
        <v>662500</v>
      </c>
      <c r="K41" s="27">
        <f t="shared" ref="K41" si="2">SUM(F41:J41)</f>
        <v>662500</v>
      </c>
    </row>
    <row r="42" spans="1:11">
      <c r="A42" s="27">
        <f>'2.0 Input│Historic Capex'!A44</f>
        <v>30</v>
      </c>
      <c r="B42" s="20" t="str">
        <f>'2.0 Input│Historic Capex'!B44</f>
        <v>Coogee Unpiggable</v>
      </c>
      <c r="C42" s="7" t="str">
        <f>'2.0 Input│Historic Capex'!C44</f>
        <v>Pipelines</v>
      </c>
      <c r="D42" s="7" t="str">
        <f>'2.0 Input│Historic Capex'!D44</f>
        <v>Replacement</v>
      </c>
      <c r="F42" s="27">
        <f>IF('2.0 Input│Historic Capex'!R44="",0,'2.0 Input│Historic Capex'!R44)</f>
        <v>0</v>
      </c>
      <c r="G42" s="27">
        <f>IF('2.0 Input│Historic Capex'!S44="",0,'2.0 Input│Historic Capex'!S44)</f>
        <v>0</v>
      </c>
      <c r="H42" s="27">
        <f>IF('2.0 Input│Historic Capex'!T44="",0,'2.0 Input│Historic Capex'!T44)</f>
        <v>0</v>
      </c>
      <c r="I42" s="27">
        <f>IF('2.0 Input│Historic Capex'!U44="",0,'2.0 Input│Historic Capex'!U44)</f>
        <v>0</v>
      </c>
      <c r="J42" s="27">
        <f>IF('2.0 Input│Historic Capex'!V44="",0,'2.0 Input│Historic Capex'!V44)</f>
        <v>310602.75</v>
      </c>
      <c r="K42" s="27">
        <f t="shared" si="0"/>
        <v>310602.75</v>
      </c>
    </row>
    <row r="43" spans="1:11">
      <c r="A43" s="27">
        <f>'2.0 Input│Historic Capex'!A45</f>
        <v>31</v>
      </c>
      <c r="B43" s="20" t="str">
        <f>'2.0 Input│Historic Capex'!B45</f>
        <v>CP - Cathodic Protection Replacement</v>
      </c>
      <c r="C43" s="7" t="str">
        <f>'2.0 Input│Historic Capex'!C45</f>
        <v>Pipelines</v>
      </c>
      <c r="D43" s="7" t="str">
        <f>'2.0 Input│Historic Capex'!D45</f>
        <v>Replacement</v>
      </c>
      <c r="F43" s="27">
        <f>IF('2.0 Input│Historic Capex'!R45="",0,'2.0 Input│Historic Capex'!R45)</f>
        <v>61575.99</v>
      </c>
      <c r="G43" s="27">
        <f>IF('2.0 Input│Historic Capex'!S45="",0,'2.0 Input│Historic Capex'!S45)</f>
        <v>0</v>
      </c>
      <c r="H43" s="27">
        <f>IF('2.0 Input│Historic Capex'!T45="",0,'2.0 Input│Historic Capex'!T45)</f>
        <v>0</v>
      </c>
      <c r="I43" s="27">
        <f>IF('2.0 Input│Historic Capex'!U45="",0,'2.0 Input│Historic Capex'!U45)</f>
        <v>0</v>
      </c>
      <c r="J43" s="27">
        <f>IF('2.0 Input│Historic Capex'!V45="",0,'2.0 Input│Historic Capex'!V45)</f>
        <v>0</v>
      </c>
      <c r="K43" s="27">
        <f t="shared" si="0"/>
        <v>61575.99</v>
      </c>
    </row>
    <row r="44" spans="1:11">
      <c r="A44" s="27">
        <f>'2.0 Input│Historic Capex'!A46</f>
        <v>32</v>
      </c>
      <c r="B44" s="20" t="str">
        <f>'2.0 Input│Historic Capex'!B46</f>
        <v>CP - Cathodic Protection Replacement</v>
      </c>
      <c r="C44" s="7" t="str">
        <f>'2.0 Input│Historic Capex'!C46</f>
        <v>Other</v>
      </c>
      <c r="D44" s="7" t="str">
        <f>'2.0 Input│Historic Capex'!D46</f>
        <v>Replacement</v>
      </c>
      <c r="F44" s="27">
        <f>IF('2.0 Input│Historic Capex'!R46="",0,'2.0 Input│Historic Capex'!R46)</f>
        <v>0</v>
      </c>
      <c r="G44" s="27">
        <f>IF('2.0 Input│Historic Capex'!S46="",0,'2.0 Input│Historic Capex'!S46)</f>
        <v>439438.86000000004</v>
      </c>
      <c r="H44" s="27">
        <f>IF('2.0 Input│Historic Capex'!T46="",0,'2.0 Input│Historic Capex'!T46)</f>
        <v>0</v>
      </c>
      <c r="I44" s="27">
        <f>IF('2.0 Input│Historic Capex'!U46="",0,'2.0 Input│Historic Capex'!U46)</f>
        <v>136025.90000000002</v>
      </c>
      <c r="J44" s="27">
        <f>IF('2.0 Input│Historic Capex'!V46="",0,'2.0 Input│Historic Capex'!V46)</f>
        <v>0</v>
      </c>
      <c r="K44" s="27">
        <f t="shared" si="0"/>
        <v>575464.76</v>
      </c>
    </row>
    <row r="45" spans="1:11">
      <c r="A45" s="27">
        <f>'2.0 Input│Historic Capex'!A47</f>
        <v>33</v>
      </c>
      <c r="B45" s="20" t="str">
        <f>'2.0 Input│Historic Capex'!B47</f>
        <v>CP - Cathodic Protection Replacement</v>
      </c>
      <c r="C45" s="7" t="str">
        <f>'2.0 Input│Historic Capex'!C47</f>
        <v>City Gates &amp; Field Regs</v>
      </c>
      <c r="D45" s="7" t="str">
        <f>'2.0 Input│Historic Capex'!D47</f>
        <v>Replacement</v>
      </c>
      <c r="F45" s="27">
        <f>IF('2.0 Input│Historic Capex'!R47="",0,'2.0 Input│Historic Capex'!R47)</f>
        <v>0</v>
      </c>
      <c r="G45" s="27">
        <f>IF('2.0 Input│Historic Capex'!S47="",0,'2.0 Input│Historic Capex'!S47)</f>
        <v>0</v>
      </c>
      <c r="H45" s="27">
        <f>IF('2.0 Input│Historic Capex'!T47="",0,'2.0 Input│Historic Capex'!T47)</f>
        <v>0</v>
      </c>
      <c r="I45" s="27">
        <f>IF('2.0 Input│Historic Capex'!U47="",0,'2.0 Input│Historic Capex'!U47)</f>
        <v>129813.89</v>
      </c>
      <c r="J45" s="27">
        <f>IF('2.0 Input│Historic Capex'!V47="",0,'2.0 Input│Historic Capex'!V47)</f>
        <v>0</v>
      </c>
      <c r="K45" s="27">
        <f t="shared" si="0"/>
        <v>129813.89</v>
      </c>
    </row>
    <row r="46" spans="1:11">
      <c r="A46" s="27">
        <f>'2.0 Input│Historic Capex'!A48</f>
        <v>34</v>
      </c>
      <c r="B46" s="20" t="str">
        <f>'2.0 Input│Historic Capex'!B48</f>
        <v>CP - Corrosion Protection Testing Equipment</v>
      </c>
      <c r="C46" s="7" t="str">
        <f>'2.0 Input│Historic Capex'!C48</f>
        <v>Other</v>
      </c>
      <c r="D46" s="7" t="str">
        <f>'2.0 Input│Historic Capex'!D48</f>
        <v>Replacement</v>
      </c>
      <c r="F46" s="27">
        <f>IF('2.0 Input│Historic Capex'!R48="",0,'2.0 Input│Historic Capex'!R48)</f>
        <v>0</v>
      </c>
      <c r="G46" s="27">
        <f>IF('2.0 Input│Historic Capex'!S48="",0,'2.0 Input│Historic Capex'!S48)</f>
        <v>0</v>
      </c>
      <c r="H46" s="27">
        <f>IF('2.0 Input│Historic Capex'!T48="",0,'2.0 Input│Historic Capex'!T48)</f>
        <v>0</v>
      </c>
      <c r="I46" s="27">
        <f>IF('2.0 Input│Historic Capex'!U48="",0,'2.0 Input│Historic Capex'!U48)</f>
        <v>0</v>
      </c>
      <c r="J46" s="27">
        <f>IF('2.0 Input│Historic Capex'!V48="",0,'2.0 Input│Historic Capex'!V48)</f>
        <v>0</v>
      </c>
      <c r="K46" s="27">
        <f t="shared" si="0"/>
        <v>0</v>
      </c>
    </row>
    <row r="47" spans="1:11">
      <c r="A47" s="27">
        <f>'2.0 Input│Historic Capex'!A49</f>
        <v>35</v>
      </c>
      <c r="B47" s="20" t="str">
        <f>'2.0 Input│Historic Capex'!B49</f>
        <v>CS Type B compliance upgrade</v>
      </c>
      <c r="C47" s="7" t="str">
        <f>'2.0 Input│Historic Capex'!C49</f>
        <v>Compressors</v>
      </c>
      <c r="D47" s="7" t="str">
        <f>'2.0 Input│Historic Capex'!D49</f>
        <v>Replacement</v>
      </c>
      <c r="F47" s="27">
        <f>IF('2.0 Input│Historic Capex'!R49="",0,'2.0 Input│Historic Capex'!R49)</f>
        <v>202871.31000000006</v>
      </c>
      <c r="G47" s="27">
        <f>IF('2.0 Input│Historic Capex'!S49="",0,'2.0 Input│Historic Capex'!S49)</f>
        <v>0</v>
      </c>
      <c r="H47" s="27">
        <f>IF('2.0 Input│Historic Capex'!T49="",0,'2.0 Input│Historic Capex'!T49)</f>
        <v>0</v>
      </c>
      <c r="I47" s="27">
        <f>IF('2.0 Input│Historic Capex'!U49="",0,'2.0 Input│Historic Capex'!U49)</f>
        <v>0</v>
      </c>
      <c r="J47" s="27">
        <f>IF('2.0 Input│Historic Capex'!V49="",0,'2.0 Input│Historic Capex'!V49)</f>
        <v>0</v>
      </c>
      <c r="K47" s="27">
        <f t="shared" si="0"/>
        <v>202871.31000000006</v>
      </c>
    </row>
    <row r="48" spans="1:11">
      <c r="A48" s="27">
        <f>'2.0 Input│Historic Capex'!A50</f>
        <v>36</v>
      </c>
      <c r="B48" s="20" t="str">
        <f>'2.0 Input│Historic Capex'!B50</f>
        <v>Culcairn Injection Gas Quality equipment</v>
      </c>
      <c r="C48" s="7" t="str">
        <f>'2.0 Input│Historic Capex'!C50</f>
        <v>Gas Quality</v>
      </c>
      <c r="D48" s="7" t="str">
        <f>'2.0 Input│Historic Capex'!D50</f>
        <v>Replacement</v>
      </c>
      <c r="F48" s="27">
        <f>IF('2.0 Input│Historic Capex'!R50="",0,'2.0 Input│Historic Capex'!R50)</f>
        <v>0</v>
      </c>
      <c r="G48" s="27">
        <f>IF('2.0 Input│Historic Capex'!S50="",0,'2.0 Input│Historic Capex'!S50)</f>
        <v>0</v>
      </c>
      <c r="H48" s="27">
        <f>IF('2.0 Input│Historic Capex'!T50="",0,'2.0 Input│Historic Capex'!T50)</f>
        <v>0</v>
      </c>
      <c r="I48" s="27">
        <f>IF('2.0 Input│Historic Capex'!U50="",0,'2.0 Input│Historic Capex'!U50)</f>
        <v>0</v>
      </c>
      <c r="J48" s="27">
        <f>IF('2.0 Input│Historic Capex'!V50="",0,'2.0 Input│Historic Capex'!V50)</f>
        <v>1581448.0599999998</v>
      </c>
      <c r="K48" s="27">
        <f t="shared" si="0"/>
        <v>1581448.0599999998</v>
      </c>
    </row>
    <row r="49" spans="1:11">
      <c r="A49" s="27">
        <f>'2.0 Input│Historic Capex'!A51</f>
        <v>37</v>
      </c>
      <c r="B49" s="20" t="str">
        <f>'2.0 Input│Historic Capex'!B51</f>
        <v>Dandenong Complex asbestos removal</v>
      </c>
      <c r="C49" s="7" t="str">
        <f>'2.0 Input│Historic Capex'!C51</f>
        <v>Buildings</v>
      </c>
      <c r="D49" s="7" t="str">
        <f>'2.0 Input│Historic Capex'!D51</f>
        <v>Non-System</v>
      </c>
      <c r="F49" s="27">
        <f>IF('2.0 Input│Historic Capex'!R51="",0,'2.0 Input│Historic Capex'!R51)</f>
        <v>0</v>
      </c>
      <c r="G49" s="27">
        <f>IF('2.0 Input│Historic Capex'!S51="",0,'2.0 Input│Historic Capex'!S51)</f>
        <v>0</v>
      </c>
      <c r="H49" s="27">
        <f>IF('2.0 Input│Historic Capex'!T51="",0,'2.0 Input│Historic Capex'!T51)</f>
        <v>0</v>
      </c>
      <c r="I49" s="27">
        <f>IF('2.0 Input│Historic Capex'!U51="",0,'2.0 Input│Historic Capex'!U51)</f>
        <v>0</v>
      </c>
      <c r="J49" s="27">
        <f>IF('2.0 Input│Historic Capex'!V51="",0,'2.0 Input│Historic Capex'!V51)</f>
        <v>0</v>
      </c>
      <c r="K49" s="27">
        <f t="shared" si="0"/>
        <v>0</v>
      </c>
    </row>
    <row r="50" spans="1:11">
      <c r="A50" s="27">
        <f>'2.0 Input│Historic Capex'!A52</f>
        <v>38</v>
      </c>
      <c r="B50" s="20" t="str">
        <f>'2.0 Input│Historic Capex'!B52</f>
        <v>Dandenong LNG Isolation Valve Upgrade</v>
      </c>
      <c r="C50" s="7" t="str">
        <f>'2.0 Input│Historic Capex'!C52</f>
        <v>Pipelines</v>
      </c>
      <c r="D50" s="7" t="str">
        <f>'2.0 Input│Historic Capex'!D52</f>
        <v>Replacement</v>
      </c>
      <c r="F50" s="27">
        <f>IF('2.0 Input│Historic Capex'!R52="",0,'2.0 Input│Historic Capex'!R52)</f>
        <v>0</v>
      </c>
      <c r="G50" s="27">
        <f>IF('2.0 Input│Historic Capex'!S52="",0,'2.0 Input│Historic Capex'!S52)</f>
        <v>671000.01</v>
      </c>
      <c r="H50" s="27">
        <f>IF('2.0 Input│Historic Capex'!T52="",0,'2.0 Input│Historic Capex'!T52)</f>
        <v>260.81000000005588</v>
      </c>
      <c r="I50" s="27">
        <f>IF('2.0 Input│Historic Capex'!U52="",0,'2.0 Input│Historic Capex'!U52)</f>
        <v>0</v>
      </c>
      <c r="J50" s="27">
        <f>IF('2.0 Input│Historic Capex'!V52="",0,'2.0 Input│Historic Capex'!V52)</f>
        <v>0</v>
      </c>
      <c r="K50" s="27">
        <f t="shared" si="0"/>
        <v>671260.82000000007</v>
      </c>
    </row>
    <row r="51" spans="1:11">
      <c r="A51" s="27">
        <f>'2.0 Input│Historic Capex'!A53</f>
        <v>39</v>
      </c>
      <c r="B51" s="20" t="str">
        <f>'2.0 Input│Historic Capex'!B53</f>
        <v>Dandenong Office Purchases</v>
      </c>
      <c r="C51" s="7" t="str">
        <f>'2.0 Input│Historic Capex'!C53</f>
        <v>Other</v>
      </c>
      <c r="D51" s="7" t="str">
        <f>'2.0 Input│Historic Capex'!D53</f>
        <v>Non-System</v>
      </c>
      <c r="F51" s="27">
        <f>IF('2.0 Input│Historic Capex'!R53="",0,'2.0 Input│Historic Capex'!R53)</f>
        <v>0</v>
      </c>
      <c r="G51" s="27">
        <f>IF('2.0 Input│Historic Capex'!S53="",0,'2.0 Input│Historic Capex'!S53)</f>
        <v>0</v>
      </c>
      <c r="H51" s="27">
        <f>IF('2.0 Input│Historic Capex'!T53="",0,'2.0 Input│Historic Capex'!T53)</f>
        <v>0</v>
      </c>
      <c r="I51" s="27">
        <f>IF('2.0 Input│Historic Capex'!U53="",0,'2.0 Input│Historic Capex'!U53)</f>
        <v>0</v>
      </c>
      <c r="J51" s="27">
        <f>IF('2.0 Input│Historic Capex'!V53="",0,'2.0 Input│Historic Capex'!V53)</f>
        <v>0</v>
      </c>
      <c r="K51" s="27">
        <f t="shared" si="0"/>
        <v>0</v>
      </c>
    </row>
    <row r="52" spans="1:11">
      <c r="A52" s="27">
        <f>'2.0 Input│Historic Capex'!A54</f>
        <v>40</v>
      </c>
      <c r="B52" s="20" t="str">
        <f>'2.0 Input│Historic Capex'!B54</f>
        <v>Dandenong refurbishment</v>
      </c>
      <c r="C52" s="7" t="str">
        <f>'2.0 Input│Historic Capex'!C54</f>
        <v>Buildings</v>
      </c>
      <c r="D52" s="7" t="str">
        <f>'2.0 Input│Historic Capex'!D54</f>
        <v>Non-System</v>
      </c>
      <c r="F52" s="27">
        <f>IF('2.0 Input│Historic Capex'!R54="",0,'2.0 Input│Historic Capex'!R54)</f>
        <v>0</v>
      </c>
      <c r="G52" s="27">
        <f>IF('2.0 Input│Historic Capex'!S54="",0,'2.0 Input│Historic Capex'!S54)</f>
        <v>0</v>
      </c>
      <c r="H52" s="27">
        <f>IF('2.0 Input│Historic Capex'!T54="",0,'2.0 Input│Historic Capex'!T54)</f>
        <v>6495848.0311700003</v>
      </c>
      <c r="I52" s="27">
        <f>IF('2.0 Input│Historic Capex'!U54="",0,'2.0 Input│Historic Capex'!U54)</f>
        <v>4226605.8514200002</v>
      </c>
      <c r="J52" s="27">
        <f>IF('2.0 Input│Historic Capex'!V54="",0,'2.0 Input│Historic Capex'!V54)</f>
        <v>-38594.902160000245</v>
      </c>
      <c r="K52" s="27">
        <f t="shared" si="0"/>
        <v>10683858.98043</v>
      </c>
    </row>
    <row r="53" spans="1:11">
      <c r="A53" s="27">
        <f>'2.0 Input│Historic Capex'!A55</f>
        <v>41</v>
      </c>
      <c r="B53" s="20" t="str">
        <f>'2.0 Input│Historic Capex'!B55</f>
        <v>Dandenong Site - Storage shed</v>
      </c>
      <c r="C53" s="7" t="str">
        <f>'2.0 Input│Historic Capex'!C55</f>
        <v>Buildings</v>
      </c>
      <c r="D53" s="7" t="str">
        <f>'2.0 Input│Historic Capex'!D55</f>
        <v>Non-System</v>
      </c>
      <c r="F53" s="27">
        <f>IF('2.0 Input│Historic Capex'!R55="",0,'2.0 Input│Historic Capex'!R55)</f>
        <v>0</v>
      </c>
      <c r="G53" s="27">
        <f>IF('2.0 Input│Historic Capex'!S55="",0,'2.0 Input│Historic Capex'!S55)</f>
        <v>0</v>
      </c>
      <c r="H53" s="27">
        <f>IF('2.0 Input│Historic Capex'!T55="",0,'2.0 Input│Historic Capex'!T55)</f>
        <v>0</v>
      </c>
      <c r="I53" s="27">
        <f>IF('2.0 Input│Historic Capex'!U55="",0,'2.0 Input│Historic Capex'!U55)</f>
        <v>0</v>
      </c>
      <c r="J53" s="27">
        <f>IF('2.0 Input│Historic Capex'!V55="",0,'2.0 Input│Historic Capex'!V55)</f>
        <v>0</v>
      </c>
      <c r="K53" s="27">
        <f t="shared" si="0"/>
        <v>0</v>
      </c>
    </row>
    <row r="54" spans="1:11">
      <c r="A54" s="27">
        <f>'2.0 Input│Historic Capex'!A56</f>
        <v>42</v>
      </c>
      <c r="B54" s="20" t="str">
        <f>'2.0 Input│Historic Capex'!B56</f>
        <v>Dandenong site fire mains replacement</v>
      </c>
      <c r="C54" s="7" t="str">
        <f>'2.0 Input│Historic Capex'!C56</f>
        <v>Buildings</v>
      </c>
      <c r="D54" s="7" t="str">
        <f>'2.0 Input│Historic Capex'!D56</f>
        <v>Non-System</v>
      </c>
      <c r="F54" s="27">
        <f>IF('2.0 Input│Historic Capex'!R56="",0,'2.0 Input│Historic Capex'!R56)</f>
        <v>0.01</v>
      </c>
      <c r="G54" s="27">
        <f>IF('2.0 Input│Historic Capex'!S56="",0,'2.0 Input│Historic Capex'!S56)</f>
        <v>987234.67615999992</v>
      </c>
      <c r="H54" s="27">
        <f>IF('2.0 Input│Historic Capex'!T56="",0,'2.0 Input│Historic Capex'!T56)</f>
        <v>5097.5281400001204</v>
      </c>
      <c r="I54" s="27">
        <f>IF('2.0 Input│Historic Capex'!U56="",0,'2.0 Input│Historic Capex'!U56)</f>
        <v>0</v>
      </c>
      <c r="J54" s="27">
        <f>IF('2.0 Input│Historic Capex'!V56="",0,'2.0 Input│Historic Capex'!V56)</f>
        <v>0</v>
      </c>
      <c r="K54" s="27">
        <f t="shared" si="0"/>
        <v>992332.21429999999</v>
      </c>
    </row>
    <row r="55" spans="1:11">
      <c r="A55" s="27">
        <f>'2.0 Input│Historic Capex'!A57</f>
        <v>43</v>
      </c>
      <c r="B55" s="20" t="str">
        <f>'2.0 Input│Historic Capex'!B57</f>
        <v>Emergency - refurbish and re-testing of pipes</v>
      </c>
      <c r="C55" s="7" t="str">
        <f>'2.0 Input│Historic Capex'!C57</f>
        <v>Other</v>
      </c>
      <c r="D55" s="7" t="str">
        <f>'2.0 Input│Historic Capex'!D57</f>
        <v>Replacement</v>
      </c>
      <c r="F55" s="27">
        <f>IF('2.0 Input│Historic Capex'!R57="",0,'2.0 Input│Historic Capex'!R57)</f>
        <v>0</v>
      </c>
      <c r="G55" s="27">
        <f>IF('2.0 Input│Historic Capex'!S57="",0,'2.0 Input│Historic Capex'!S57)</f>
        <v>0</v>
      </c>
      <c r="H55" s="27">
        <f>IF('2.0 Input│Historic Capex'!T57="",0,'2.0 Input│Historic Capex'!T57)</f>
        <v>0</v>
      </c>
      <c r="I55" s="27">
        <f>IF('2.0 Input│Historic Capex'!U57="",0,'2.0 Input│Historic Capex'!U57)</f>
        <v>0</v>
      </c>
      <c r="J55" s="27">
        <f>IF('2.0 Input│Historic Capex'!V57="",0,'2.0 Input│Historic Capex'!V57)</f>
        <v>0</v>
      </c>
      <c r="K55" s="27">
        <f t="shared" si="0"/>
        <v>0</v>
      </c>
    </row>
    <row r="56" spans="1:11">
      <c r="A56" s="27">
        <f>'2.0 Input│Historic Capex'!A58</f>
        <v>44</v>
      </c>
      <c r="B56" s="20" t="str">
        <f>'2.0 Input│Historic Capex'!B58</f>
        <v>Emergency Response Equipment</v>
      </c>
      <c r="C56" s="7" t="str">
        <f>'2.0 Input│Historic Capex'!C58</f>
        <v>Other</v>
      </c>
      <c r="D56" s="7" t="str">
        <f>'2.0 Input│Historic Capex'!D58</f>
        <v>Replacement</v>
      </c>
      <c r="F56" s="27">
        <f>IF('2.0 Input│Historic Capex'!R58="",0,'2.0 Input│Historic Capex'!R58)</f>
        <v>0.01</v>
      </c>
      <c r="G56" s="27">
        <f>IF('2.0 Input│Historic Capex'!S58="",0,'2.0 Input│Historic Capex'!S58)</f>
        <v>0.01</v>
      </c>
      <c r="H56" s="27">
        <f>IF('2.0 Input│Historic Capex'!T58="",0,'2.0 Input│Historic Capex'!T58)</f>
        <v>0</v>
      </c>
      <c r="I56" s="27">
        <f>IF('2.0 Input│Historic Capex'!U58="",0,'2.0 Input│Historic Capex'!U58)</f>
        <v>0</v>
      </c>
      <c r="J56" s="27">
        <f>IF('2.0 Input│Historic Capex'!V58="",0,'2.0 Input│Historic Capex'!V58)</f>
        <v>0</v>
      </c>
      <c r="K56" s="27">
        <f t="shared" si="0"/>
        <v>0.02</v>
      </c>
    </row>
    <row r="57" spans="1:11">
      <c r="A57" s="27">
        <f>'2.0 Input│Historic Capex'!A59</f>
        <v>45</v>
      </c>
      <c r="B57" s="20" t="str">
        <f>'2.0 Input│Historic Capex'!B59</f>
        <v>Equipment - Field Equipment</v>
      </c>
      <c r="C57" s="7" t="str">
        <f>'2.0 Input│Historic Capex'!C59</f>
        <v>Other</v>
      </c>
      <c r="D57" s="7" t="str">
        <f>'2.0 Input│Historic Capex'!D59</f>
        <v>Non-System</v>
      </c>
      <c r="F57" s="27">
        <f>IF('2.0 Input│Historic Capex'!R59="",0,'2.0 Input│Historic Capex'!R59)</f>
        <v>0</v>
      </c>
      <c r="G57" s="27">
        <f>IF('2.0 Input│Historic Capex'!S59="",0,'2.0 Input│Historic Capex'!S59)</f>
        <v>0</v>
      </c>
      <c r="H57" s="27">
        <f>IF('2.0 Input│Historic Capex'!T59="",0,'2.0 Input│Historic Capex'!T59)</f>
        <v>0</v>
      </c>
      <c r="I57" s="27">
        <f>IF('2.0 Input│Historic Capex'!U59="",0,'2.0 Input│Historic Capex'!U59)</f>
        <v>0</v>
      </c>
      <c r="J57" s="27">
        <f>IF('2.0 Input│Historic Capex'!V59="",0,'2.0 Input│Historic Capex'!V59)</f>
        <v>0</v>
      </c>
      <c r="K57" s="27">
        <f t="shared" si="0"/>
        <v>0</v>
      </c>
    </row>
    <row r="58" spans="1:11">
      <c r="A58" s="27">
        <f>'2.0 Input│Historic Capex'!A60</f>
        <v>46</v>
      </c>
      <c r="B58" s="20" t="str">
        <f>'2.0 Input│Historic Capex'!B60</f>
        <v>Equipment - Victorian low value pool purchases</v>
      </c>
      <c r="C58" s="7" t="str">
        <f>'2.0 Input│Historic Capex'!C60</f>
        <v>Other</v>
      </c>
      <c r="D58" s="7" t="str">
        <f>'2.0 Input│Historic Capex'!D60</f>
        <v>Non-System</v>
      </c>
      <c r="F58" s="27">
        <f>IF('2.0 Input│Historic Capex'!R60="",0,'2.0 Input│Historic Capex'!R60)</f>
        <v>34038.107999999986</v>
      </c>
      <c r="G58" s="27">
        <f>IF('2.0 Input│Historic Capex'!S60="",0,'2.0 Input│Historic Capex'!S60)</f>
        <v>540612.65801999997</v>
      </c>
      <c r="H58" s="27">
        <f>IF('2.0 Input│Historic Capex'!T60="",0,'2.0 Input│Historic Capex'!T60)</f>
        <v>293116.01370000001</v>
      </c>
      <c r="I58" s="27">
        <f>IF('2.0 Input│Historic Capex'!U60="",0,'2.0 Input│Historic Capex'!U60)</f>
        <v>234976.71000000002</v>
      </c>
      <c r="J58" s="27">
        <f>IF('2.0 Input│Historic Capex'!V60="",0,'2.0 Input│Historic Capex'!V60)</f>
        <v>54035.299999999996</v>
      </c>
      <c r="K58" s="27">
        <f t="shared" si="0"/>
        <v>1156778.78972</v>
      </c>
    </row>
    <row r="59" spans="1:11">
      <c r="A59" s="27">
        <f>'2.0 Input│Historic Capex'!A61</f>
        <v>47</v>
      </c>
      <c r="B59" s="20" t="str">
        <f>'2.0 Input│Historic Capex'!B61</f>
        <v>Facilities Communication Systems Upgrade</v>
      </c>
      <c r="C59" s="7" t="str">
        <f>'2.0 Input│Historic Capex'!C61</f>
        <v>Other</v>
      </c>
      <c r="D59" s="7" t="str">
        <f>'2.0 Input│Historic Capex'!D61</f>
        <v>Replacement</v>
      </c>
      <c r="F59" s="27">
        <f>IF('2.0 Input│Historic Capex'!R61="",0,'2.0 Input│Historic Capex'!R61)</f>
        <v>0</v>
      </c>
      <c r="G59" s="27">
        <f>IF('2.0 Input│Historic Capex'!S61="",0,'2.0 Input│Historic Capex'!S61)</f>
        <v>0</v>
      </c>
      <c r="H59" s="27">
        <f>IF('2.0 Input│Historic Capex'!T61="",0,'2.0 Input│Historic Capex'!T61)</f>
        <v>0</v>
      </c>
      <c r="I59" s="27">
        <f>IF('2.0 Input│Historic Capex'!U61="",0,'2.0 Input│Historic Capex'!U61)</f>
        <v>0</v>
      </c>
      <c r="J59" s="27">
        <f>IF('2.0 Input│Historic Capex'!V61="",0,'2.0 Input│Historic Capex'!V61)</f>
        <v>0</v>
      </c>
      <c r="K59" s="27">
        <f t="shared" si="0"/>
        <v>0</v>
      </c>
    </row>
    <row r="60" spans="1:11">
      <c r="A60" s="27">
        <f>'2.0 Input│Historic Capex'!A62</f>
        <v>48</v>
      </c>
      <c r="B60" s="20" t="str">
        <f>'2.0 Input│Historic Capex'!B62</f>
        <v xml:space="preserve">GCS Anti-Surge &amp; Fast-Stop Valves Upgrade </v>
      </c>
      <c r="C60" s="7" t="str">
        <f>'2.0 Input│Historic Capex'!C62</f>
        <v>Compressors</v>
      </c>
      <c r="D60" s="7" t="str">
        <f>'2.0 Input│Historic Capex'!D62</f>
        <v>Replacement</v>
      </c>
      <c r="F60" s="27">
        <f>IF('2.0 Input│Historic Capex'!R62="",0,'2.0 Input│Historic Capex'!R62)</f>
        <v>933000.01</v>
      </c>
      <c r="G60" s="27">
        <f>IF('2.0 Input│Historic Capex'!S62="",0,'2.0 Input│Historic Capex'!S62)</f>
        <v>579.0899999999674</v>
      </c>
      <c r="H60" s="27">
        <f>IF('2.0 Input│Historic Capex'!T62="",0,'2.0 Input│Historic Capex'!T62)</f>
        <v>0</v>
      </c>
      <c r="I60" s="27">
        <f>IF('2.0 Input│Historic Capex'!U62="",0,'2.0 Input│Historic Capex'!U62)</f>
        <v>0</v>
      </c>
      <c r="J60" s="27">
        <f>IF('2.0 Input│Historic Capex'!V62="",0,'2.0 Input│Historic Capex'!V62)</f>
        <v>0</v>
      </c>
      <c r="K60" s="27">
        <f t="shared" si="0"/>
        <v>933579.1</v>
      </c>
    </row>
    <row r="61" spans="1:11">
      <c r="A61" s="27">
        <f>'2.0 Input│Historic Capex'!A63</f>
        <v>49</v>
      </c>
      <c r="B61" s="20" t="str">
        <f>'2.0 Input│Historic Capex'!B63</f>
        <v>GCS Control Room and Unit Enclosure 1,2,3&amp;4 Fire Suppression System</v>
      </c>
      <c r="C61" s="7" t="str">
        <f>'2.0 Input│Historic Capex'!C63</f>
        <v>Compressors</v>
      </c>
      <c r="D61" s="7" t="str">
        <f>'2.0 Input│Historic Capex'!D63</f>
        <v>Replacement</v>
      </c>
      <c r="F61" s="27">
        <f>IF('2.0 Input│Historic Capex'!R63="",0,'2.0 Input│Historic Capex'!R63)</f>
        <v>0</v>
      </c>
      <c r="G61" s="27">
        <f>IF('2.0 Input│Historic Capex'!S63="",0,'2.0 Input│Historic Capex'!S63)</f>
        <v>0</v>
      </c>
      <c r="H61" s="27">
        <f>IF('2.0 Input│Historic Capex'!T63="",0,'2.0 Input│Historic Capex'!T63)</f>
        <v>0</v>
      </c>
      <c r="I61" s="27">
        <f>IF('2.0 Input│Historic Capex'!U63="",0,'2.0 Input│Historic Capex'!U63)</f>
        <v>0</v>
      </c>
      <c r="J61" s="27">
        <f>IF('2.0 Input│Historic Capex'!V63="",0,'2.0 Input│Historic Capex'!V63)</f>
        <v>0</v>
      </c>
      <c r="K61" s="27">
        <f t="shared" si="0"/>
        <v>0</v>
      </c>
    </row>
    <row r="62" spans="1:11">
      <c r="A62" s="27">
        <f>'2.0 Input│Historic Capex'!A64</f>
        <v>50</v>
      </c>
      <c r="B62" s="20" t="str">
        <f>'2.0 Input│Historic Capex'!B64</f>
        <v>GCS Emergency Lighting Upgrade</v>
      </c>
      <c r="C62" s="7" t="str">
        <f>'2.0 Input│Historic Capex'!C64</f>
        <v>Other</v>
      </c>
      <c r="D62" s="7" t="str">
        <f>'2.0 Input│Historic Capex'!D64</f>
        <v>Replacement</v>
      </c>
      <c r="F62" s="27">
        <f>IF('2.0 Input│Historic Capex'!R64="",0,'2.0 Input│Historic Capex'!R64)</f>
        <v>0</v>
      </c>
      <c r="G62" s="27">
        <f>IF('2.0 Input│Historic Capex'!S64="",0,'2.0 Input│Historic Capex'!S64)</f>
        <v>0</v>
      </c>
      <c r="H62" s="27">
        <f>IF('2.0 Input│Historic Capex'!T64="",0,'2.0 Input│Historic Capex'!T64)</f>
        <v>0</v>
      </c>
      <c r="I62" s="27">
        <f>IF('2.0 Input│Historic Capex'!U64="",0,'2.0 Input│Historic Capex'!U64)</f>
        <v>0</v>
      </c>
      <c r="J62" s="27">
        <f>IF('2.0 Input│Historic Capex'!V64="",0,'2.0 Input│Historic Capex'!V64)</f>
        <v>0</v>
      </c>
      <c r="K62" s="27">
        <f t="shared" si="0"/>
        <v>0</v>
      </c>
    </row>
    <row r="63" spans="1:11">
      <c r="A63" s="27">
        <f>'2.0 Input│Historic Capex'!A65</f>
        <v>51</v>
      </c>
      <c r="B63" s="20" t="str">
        <f>'2.0 Input│Historic Capex'!B65</f>
        <v>GCS GEA Fuel Gas Upgrade</v>
      </c>
      <c r="C63" s="7" t="str">
        <f>'2.0 Input│Historic Capex'!C65</f>
        <v>Compressors</v>
      </c>
      <c r="D63" s="7" t="str">
        <f>'2.0 Input│Historic Capex'!D65</f>
        <v>Replacement</v>
      </c>
      <c r="F63" s="27">
        <f>IF('2.0 Input│Historic Capex'!R65="",0,'2.0 Input│Historic Capex'!R65)</f>
        <v>0</v>
      </c>
      <c r="G63" s="27">
        <f>IF('2.0 Input│Historic Capex'!S65="",0,'2.0 Input│Historic Capex'!S65)</f>
        <v>0</v>
      </c>
      <c r="H63" s="27">
        <f>IF('2.0 Input│Historic Capex'!T65="",0,'2.0 Input│Historic Capex'!T65)</f>
        <v>0</v>
      </c>
      <c r="I63" s="27">
        <f>IF('2.0 Input│Historic Capex'!U65="",0,'2.0 Input│Historic Capex'!U65)</f>
        <v>0</v>
      </c>
      <c r="J63" s="27">
        <f>IF('2.0 Input│Historic Capex'!V65="",0,'2.0 Input│Historic Capex'!V65)</f>
        <v>0</v>
      </c>
      <c r="K63" s="27">
        <f t="shared" si="0"/>
        <v>0</v>
      </c>
    </row>
    <row r="64" spans="1:11">
      <c r="A64" s="27">
        <f>'2.0 Input│Historic Capex'!A66</f>
        <v>52</v>
      </c>
      <c r="B64" s="20" t="str">
        <f>'2.0 Input│Historic Capex'!B66</f>
        <v>GCS Station Valve Upgrade</v>
      </c>
      <c r="C64" s="7" t="str">
        <f>'2.0 Input│Historic Capex'!C66</f>
        <v>Compressors</v>
      </c>
      <c r="D64" s="7" t="str">
        <f>'2.0 Input│Historic Capex'!D66</f>
        <v>Replacement</v>
      </c>
      <c r="F64" s="27">
        <f>IF('2.0 Input│Historic Capex'!R66="",0,'2.0 Input│Historic Capex'!R66)</f>
        <v>0</v>
      </c>
      <c r="G64" s="27">
        <f>IF('2.0 Input│Historic Capex'!S66="",0,'2.0 Input│Historic Capex'!S66)</f>
        <v>0</v>
      </c>
      <c r="H64" s="27">
        <f>IF('2.0 Input│Historic Capex'!T66="",0,'2.0 Input│Historic Capex'!T66)</f>
        <v>0</v>
      </c>
      <c r="I64" s="27">
        <f>IF('2.0 Input│Historic Capex'!U66="",0,'2.0 Input│Historic Capex'!U66)</f>
        <v>0</v>
      </c>
      <c r="J64" s="27">
        <f>IF('2.0 Input│Historic Capex'!V66="",0,'2.0 Input│Historic Capex'!V66)</f>
        <v>0</v>
      </c>
      <c r="K64" s="27">
        <f t="shared" si="0"/>
        <v>0</v>
      </c>
    </row>
    <row r="65" spans="1:11">
      <c r="A65" s="27">
        <f>'2.0 Input│Historic Capex'!A67</f>
        <v>53</v>
      </c>
      <c r="B65" s="20" t="str">
        <f>'2.0 Input│Historic Capex'!B67</f>
        <v>GCS Units 1,2,3&amp;4 Suction/Discharge Actuated Valve Replacement</v>
      </c>
      <c r="C65" s="7" t="str">
        <f>'2.0 Input│Historic Capex'!C67</f>
        <v>Compressors</v>
      </c>
      <c r="D65" s="7" t="str">
        <f>'2.0 Input│Historic Capex'!D67</f>
        <v>Replacement</v>
      </c>
      <c r="F65" s="27">
        <f>IF('2.0 Input│Historic Capex'!R67="",0,'2.0 Input│Historic Capex'!R67)</f>
        <v>0</v>
      </c>
      <c r="G65" s="27">
        <f>IF('2.0 Input│Historic Capex'!S67="",0,'2.0 Input│Historic Capex'!S67)</f>
        <v>0</v>
      </c>
      <c r="H65" s="27">
        <f>IF('2.0 Input│Historic Capex'!T67="",0,'2.0 Input│Historic Capex'!T67)</f>
        <v>0</v>
      </c>
      <c r="I65" s="27">
        <f>IF('2.0 Input│Historic Capex'!U67="",0,'2.0 Input│Historic Capex'!U67)</f>
        <v>0</v>
      </c>
      <c r="J65" s="27">
        <f>IF('2.0 Input│Historic Capex'!V67="",0,'2.0 Input│Historic Capex'!V67)</f>
        <v>0</v>
      </c>
      <c r="K65" s="27">
        <f t="shared" si="0"/>
        <v>0</v>
      </c>
    </row>
    <row r="66" spans="1:11">
      <c r="A66" s="27">
        <f>'2.0 Input│Historic Capex'!A68</f>
        <v>54</v>
      </c>
      <c r="B66" s="20" t="str">
        <f>'2.0 Input│Historic Capex'!B68</f>
        <v>Gippsland LED Upg.</v>
      </c>
      <c r="C66" s="7" t="str">
        <f>'2.0 Input│Historic Capex'!C68</f>
        <v>Other</v>
      </c>
      <c r="D66" s="7" t="str">
        <f>'2.0 Input│Historic Capex'!D68</f>
        <v>Non-System</v>
      </c>
      <c r="F66" s="27">
        <f>IF('2.0 Input│Historic Capex'!R68="",0,'2.0 Input│Historic Capex'!R68)</f>
        <v>0</v>
      </c>
      <c r="G66" s="27">
        <f>IF('2.0 Input│Historic Capex'!S68="",0,'2.0 Input│Historic Capex'!S68)</f>
        <v>0</v>
      </c>
      <c r="H66" s="27">
        <f>IF('2.0 Input│Historic Capex'!T68="",0,'2.0 Input│Historic Capex'!T68)</f>
        <v>0</v>
      </c>
      <c r="I66" s="27">
        <f>IF('2.0 Input│Historic Capex'!U68="",0,'2.0 Input│Historic Capex'!U68)</f>
        <v>32630.45</v>
      </c>
      <c r="J66" s="27">
        <f>IF('2.0 Input│Historic Capex'!V68="",0,'2.0 Input│Historic Capex'!V68)</f>
        <v>0</v>
      </c>
      <c r="K66" s="27">
        <f t="shared" si="0"/>
        <v>32630.45</v>
      </c>
    </row>
    <row r="67" spans="1:11">
      <c r="A67" s="27">
        <f>'2.0 Input│Historic Capex'!A69</f>
        <v>55</v>
      </c>
      <c r="B67" s="20" t="str">
        <f>'2.0 Input│Historic Capex'!B69</f>
        <v>Gooding Ctrl.Syst</v>
      </c>
      <c r="C67" s="7" t="str">
        <f>'2.0 Input│Historic Capex'!C69</f>
        <v>Compressors</v>
      </c>
      <c r="D67" s="7" t="str">
        <f>'2.0 Input│Historic Capex'!D69</f>
        <v>Replacement</v>
      </c>
      <c r="F67" s="27">
        <f>IF('2.0 Input│Historic Capex'!R69="",0,'2.0 Input│Historic Capex'!R69)</f>
        <v>0</v>
      </c>
      <c r="G67" s="27">
        <f>IF('2.0 Input│Historic Capex'!S69="",0,'2.0 Input│Historic Capex'!S69)</f>
        <v>0</v>
      </c>
      <c r="H67" s="27">
        <f>IF('2.0 Input│Historic Capex'!T69="",0,'2.0 Input│Historic Capex'!T69)</f>
        <v>0</v>
      </c>
      <c r="I67" s="27">
        <f>IF('2.0 Input│Historic Capex'!U69="",0,'2.0 Input│Historic Capex'!U69)</f>
        <v>0</v>
      </c>
      <c r="J67" s="27">
        <f>IF('2.0 Input│Historic Capex'!V69="",0,'2.0 Input│Historic Capex'!V69)</f>
        <v>80000</v>
      </c>
      <c r="K67" s="27">
        <f t="shared" si="0"/>
        <v>80000</v>
      </c>
    </row>
    <row r="68" spans="1:11">
      <c r="A68" s="27">
        <f>'2.0 Input│Historic Capex'!A70</f>
        <v>56</v>
      </c>
      <c r="B68" s="20" t="str">
        <f>'2.0 Input│Historic Capex'!B70</f>
        <v>Hamilton CG Valve</v>
      </c>
      <c r="C68" s="7" t="str">
        <f>'2.0 Input│Historic Capex'!C70</f>
        <v>City Gates &amp; Field Regs</v>
      </c>
      <c r="D68" s="7" t="str">
        <f>'2.0 Input│Historic Capex'!D70</f>
        <v>Replacement</v>
      </c>
      <c r="F68" s="27">
        <f>IF('2.0 Input│Historic Capex'!R70="",0,'2.0 Input│Historic Capex'!R70)</f>
        <v>0</v>
      </c>
      <c r="G68" s="27">
        <f>IF('2.0 Input│Historic Capex'!S70="",0,'2.0 Input│Historic Capex'!S70)</f>
        <v>0.02</v>
      </c>
      <c r="H68" s="27">
        <f>IF('2.0 Input│Historic Capex'!T70="",0,'2.0 Input│Historic Capex'!T70)</f>
        <v>826617.58</v>
      </c>
      <c r="I68" s="27">
        <f>IF('2.0 Input│Historic Capex'!U70="",0,'2.0 Input│Historic Capex'!U70)</f>
        <v>0</v>
      </c>
      <c r="J68" s="27">
        <f>IF('2.0 Input│Historic Capex'!V70="",0,'2.0 Input│Historic Capex'!V70)</f>
        <v>0</v>
      </c>
      <c r="K68" s="27">
        <f t="shared" si="0"/>
        <v>826617.6</v>
      </c>
    </row>
    <row r="69" spans="1:11">
      <c r="A69" s="27">
        <f>'2.0 Input│Historic Capex'!A71</f>
        <v>57</v>
      </c>
      <c r="B69" s="20" t="str">
        <f>'2.0 Input│Historic Capex'!B71</f>
        <v xml:space="preserve">Hazardous Area Rectification </v>
      </c>
      <c r="C69" s="7" t="str">
        <f>'2.0 Input│Historic Capex'!C71</f>
        <v>Other</v>
      </c>
      <c r="D69" s="7" t="str">
        <f>'2.0 Input│Historic Capex'!D71</f>
        <v>Replacement</v>
      </c>
      <c r="F69" s="27">
        <f>IF('2.0 Input│Historic Capex'!R71="",0,'2.0 Input│Historic Capex'!R71)</f>
        <v>0</v>
      </c>
      <c r="G69" s="27">
        <f>IF('2.0 Input│Historic Capex'!S71="",0,'2.0 Input│Historic Capex'!S71)</f>
        <v>100124.52</v>
      </c>
      <c r="H69" s="27">
        <f>IF('2.0 Input│Historic Capex'!T71="",0,'2.0 Input│Historic Capex'!T71)</f>
        <v>0</v>
      </c>
      <c r="I69" s="27">
        <f>IF('2.0 Input│Historic Capex'!U71="",0,'2.0 Input│Historic Capex'!U71)</f>
        <v>157659.85</v>
      </c>
      <c r="J69" s="27">
        <f>IF('2.0 Input│Historic Capex'!V71="",0,'2.0 Input│Historic Capex'!V71)</f>
        <v>809908.96</v>
      </c>
      <c r="K69" s="27">
        <f t="shared" si="0"/>
        <v>1067693.33</v>
      </c>
    </row>
    <row r="70" spans="1:11">
      <c r="A70" s="27">
        <f>'2.0 Input│Historic Capex'!A72</f>
        <v>58</v>
      </c>
      <c r="B70" s="20" t="str">
        <f>'2.0 Input│Historic Capex'!B72</f>
        <v xml:space="preserve">Hazardous Areas Review </v>
      </c>
      <c r="C70" s="7" t="str">
        <f>'2.0 Input│Historic Capex'!C72</f>
        <v>City Gates &amp; Field Regs</v>
      </c>
      <c r="D70" s="7" t="str">
        <f>'2.0 Input│Historic Capex'!D72</f>
        <v>Replacement</v>
      </c>
      <c r="F70" s="27">
        <f>IF('2.0 Input│Historic Capex'!R72="",0,'2.0 Input│Historic Capex'!R72)</f>
        <v>0</v>
      </c>
      <c r="G70" s="27">
        <f>IF('2.0 Input│Historic Capex'!S72="",0,'2.0 Input│Historic Capex'!S72)</f>
        <v>0</v>
      </c>
      <c r="H70" s="27">
        <f>IF('2.0 Input│Historic Capex'!T72="",0,'2.0 Input│Historic Capex'!T72)</f>
        <v>0</v>
      </c>
      <c r="I70" s="27">
        <f>IF('2.0 Input│Historic Capex'!U72="",0,'2.0 Input│Historic Capex'!U72)</f>
        <v>0</v>
      </c>
      <c r="J70" s="27">
        <f>IF('2.0 Input│Historic Capex'!V72="",0,'2.0 Input│Historic Capex'!V72)</f>
        <v>0</v>
      </c>
      <c r="K70" s="27">
        <f t="shared" si="0"/>
        <v>0</v>
      </c>
    </row>
    <row r="71" spans="1:11">
      <c r="A71" s="27">
        <f>'2.0 Input│Historic Capex'!A73</f>
        <v>59</v>
      </c>
      <c r="B71" s="20" t="str">
        <f>'2.0 Input│Historic Capex'!B73</f>
        <v>Heater upgrade - Laverton North CG</v>
      </c>
      <c r="C71" s="7" t="str">
        <f>'2.0 Input│Historic Capex'!C73</f>
        <v>City Gates &amp; Field Regs</v>
      </c>
      <c r="D71" s="7" t="str">
        <f>'2.0 Input│Historic Capex'!D73</f>
        <v>Replacement</v>
      </c>
      <c r="F71" s="27">
        <f>IF('2.0 Input│Historic Capex'!R73="",0,'2.0 Input│Historic Capex'!R73)</f>
        <v>0</v>
      </c>
      <c r="G71" s="27">
        <f>IF('2.0 Input│Historic Capex'!S73="",0,'2.0 Input│Historic Capex'!S73)</f>
        <v>0</v>
      </c>
      <c r="H71" s="27">
        <f>IF('2.0 Input│Historic Capex'!T73="",0,'2.0 Input│Historic Capex'!T73)</f>
        <v>0</v>
      </c>
      <c r="I71" s="27">
        <f>IF('2.0 Input│Historic Capex'!U73="",0,'2.0 Input│Historic Capex'!U73)</f>
        <v>0</v>
      </c>
      <c r="J71" s="27">
        <f>IF('2.0 Input│Historic Capex'!V73="",0,'2.0 Input│Historic Capex'!V73)</f>
        <v>0</v>
      </c>
      <c r="K71" s="27">
        <f t="shared" si="0"/>
        <v>0</v>
      </c>
    </row>
    <row r="72" spans="1:11">
      <c r="A72" s="27">
        <f>'2.0 Input│Historic Capex'!A74</f>
        <v>60</v>
      </c>
      <c r="B72" s="20" t="str">
        <f>'2.0 Input│Historic Capex'!B74</f>
        <v>HMI upgrade to CLEAR SCADA at BCS, SCS and WCS &amp; CG, Longford</v>
      </c>
      <c r="C72" s="7" t="str">
        <f>'2.0 Input│Historic Capex'!C74</f>
        <v>Other</v>
      </c>
      <c r="D72" s="7" t="str">
        <f>'2.0 Input│Historic Capex'!D74</f>
        <v>Non-System</v>
      </c>
      <c r="F72" s="27">
        <f>IF('2.0 Input│Historic Capex'!R74="",0,'2.0 Input│Historic Capex'!R74)</f>
        <v>0</v>
      </c>
      <c r="G72" s="27">
        <f>IF('2.0 Input│Historic Capex'!S74="",0,'2.0 Input│Historic Capex'!S74)</f>
        <v>0</v>
      </c>
      <c r="H72" s="27">
        <f>IF('2.0 Input│Historic Capex'!T74="",0,'2.0 Input│Historic Capex'!T74)</f>
        <v>145900</v>
      </c>
      <c r="I72" s="27">
        <f>IF('2.0 Input│Historic Capex'!U74="",0,'2.0 Input│Historic Capex'!U74)</f>
        <v>-145900</v>
      </c>
      <c r="J72" s="27">
        <f>IF('2.0 Input│Historic Capex'!V74="",0,'2.0 Input│Historic Capex'!V74)</f>
        <v>25000</v>
      </c>
      <c r="K72" s="27">
        <f t="shared" si="0"/>
        <v>25000</v>
      </c>
    </row>
    <row r="73" spans="1:11">
      <c r="A73" s="27">
        <f>'2.0 Input│Historic Capex'!A75</f>
        <v>61</v>
      </c>
      <c r="B73" s="20" t="str">
        <f>'2.0 Input│Historic Capex'!B75</f>
        <v>Iona CG Review</v>
      </c>
      <c r="C73" s="7" t="str">
        <f>'2.0 Input│Historic Capex'!C75</f>
        <v>City Gates &amp; Field Regs</v>
      </c>
      <c r="D73" s="7" t="str">
        <f>'2.0 Input│Historic Capex'!D75</f>
        <v>Replacement</v>
      </c>
      <c r="F73" s="27">
        <f>IF('2.0 Input│Historic Capex'!R75="",0,'2.0 Input│Historic Capex'!R75)</f>
        <v>0</v>
      </c>
      <c r="G73" s="27">
        <f>IF('2.0 Input│Historic Capex'!S75="",0,'2.0 Input│Historic Capex'!S75)</f>
        <v>0.01</v>
      </c>
      <c r="H73" s="27">
        <f>IF('2.0 Input│Historic Capex'!T75="",0,'2.0 Input│Historic Capex'!T75)</f>
        <v>0</v>
      </c>
      <c r="I73" s="27">
        <f>IF('2.0 Input│Historic Capex'!U75="",0,'2.0 Input│Historic Capex'!U75)</f>
        <v>1349976.4</v>
      </c>
      <c r="J73" s="27">
        <f>IF('2.0 Input│Historic Capex'!V75="",0,'2.0 Input│Historic Capex'!V75)</f>
        <v>696007.62</v>
      </c>
      <c r="K73" s="27">
        <f t="shared" si="0"/>
        <v>2045984.0299999998</v>
      </c>
    </row>
    <row r="74" spans="1:11">
      <c r="A74" s="27">
        <f>'2.0 Input│Historic Capex'!A76</f>
        <v>62</v>
      </c>
      <c r="B74" s="20" t="str">
        <f>'2.0 Input│Historic Capex'!B76</f>
        <v xml:space="preserve">Iona CS - Inlet Pressure Reduction </v>
      </c>
      <c r="C74" s="7" t="str">
        <f>'2.0 Input│Historic Capex'!C76</f>
        <v>Compressors</v>
      </c>
      <c r="D74" s="7" t="str">
        <f>'2.0 Input│Historic Capex'!D76</f>
        <v>Replacement</v>
      </c>
      <c r="F74" s="27">
        <f>IF('2.0 Input│Historic Capex'!R76="",0,'2.0 Input│Historic Capex'!R76)</f>
        <v>0</v>
      </c>
      <c r="G74" s="27">
        <f>IF('2.0 Input│Historic Capex'!S76="",0,'2.0 Input│Historic Capex'!S76)</f>
        <v>0</v>
      </c>
      <c r="H74" s="27">
        <f>IF('2.0 Input│Historic Capex'!T76="",0,'2.0 Input│Historic Capex'!T76)</f>
        <v>0</v>
      </c>
      <c r="I74" s="27">
        <f>IF('2.0 Input│Historic Capex'!U76="",0,'2.0 Input│Historic Capex'!U76)</f>
        <v>0</v>
      </c>
      <c r="J74" s="27">
        <f>IF('2.0 Input│Historic Capex'!V76="",0,'2.0 Input│Historic Capex'!V76)</f>
        <v>0</v>
      </c>
      <c r="K74" s="27">
        <f t="shared" si="0"/>
        <v>0</v>
      </c>
    </row>
    <row r="75" spans="1:11">
      <c r="A75" s="27">
        <f>'2.0 Input│Historic Capex'!A77</f>
        <v>63</v>
      </c>
      <c r="B75" s="20" t="str">
        <f>'2.0 Input│Historic Capex'!B77</f>
        <v>Iona CS Automation replacement</v>
      </c>
      <c r="C75" s="7" t="str">
        <f>'2.0 Input│Historic Capex'!C77</f>
        <v>Compressors</v>
      </c>
      <c r="D75" s="7" t="str">
        <f>'2.0 Input│Historic Capex'!D77</f>
        <v>Replacement</v>
      </c>
      <c r="F75" s="27">
        <f>IF('2.0 Input│Historic Capex'!R77="",0,'2.0 Input│Historic Capex'!R77)</f>
        <v>0</v>
      </c>
      <c r="G75" s="27">
        <f>IF('2.0 Input│Historic Capex'!S77="",0,'2.0 Input│Historic Capex'!S77)</f>
        <v>0.01</v>
      </c>
      <c r="H75" s="27">
        <f>IF('2.0 Input│Historic Capex'!T77="",0,'2.0 Input│Historic Capex'!T77)</f>
        <v>0</v>
      </c>
      <c r="I75" s="27">
        <f>IF('2.0 Input│Historic Capex'!U77="",0,'2.0 Input│Historic Capex'!U77)</f>
        <v>0</v>
      </c>
      <c r="J75" s="27">
        <f>IF('2.0 Input│Historic Capex'!V77="",0,'2.0 Input│Historic Capex'!V77)</f>
        <v>860051</v>
      </c>
      <c r="K75" s="27">
        <f t="shared" si="0"/>
        <v>860051.01</v>
      </c>
    </row>
    <row r="76" spans="1:11">
      <c r="A76" s="27">
        <f>'2.0 Input│Historic Capex'!A78</f>
        <v>64</v>
      </c>
      <c r="B76" s="20" t="str">
        <f>'2.0 Input│Historic Capex'!B78</f>
        <v>Iona VFD Upgrade</v>
      </c>
      <c r="C76" s="7" t="str">
        <f>'2.0 Input│Historic Capex'!C78</f>
        <v>Compressors</v>
      </c>
      <c r="D76" s="7" t="str">
        <f>'2.0 Input│Historic Capex'!D78</f>
        <v>Replacement</v>
      </c>
      <c r="F76" s="27">
        <f>IF('2.0 Input│Historic Capex'!R78="",0,'2.0 Input│Historic Capex'!R78)</f>
        <v>0</v>
      </c>
      <c r="G76" s="27">
        <f>IF('2.0 Input│Historic Capex'!S78="",0,'2.0 Input│Historic Capex'!S78)</f>
        <v>0</v>
      </c>
      <c r="H76" s="27">
        <f>IF('2.0 Input│Historic Capex'!T78="",0,'2.0 Input│Historic Capex'!T78)</f>
        <v>0</v>
      </c>
      <c r="I76" s="27">
        <f>IF('2.0 Input│Historic Capex'!U78="",0,'2.0 Input│Historic Capex'!U78)</f>
        <v>0</v>
      </c>
      <c r="J76" s="27">
        <f>IF('2.0 Input│Historic Capex'!V78="",0,'2.0 Input│Historic Capex'!V78)</f>
        <v>0</v>
      </c>
      <c r="K76" s="27">
        <f t="shared" si="0"/>
        <v>0</v>
      </c>
    </row>
    <row r="77" spans="1:11">
      <c r="A77" s="27">
        <f>'2.0 Input│Historic Capex'!A79</f>
        <v>65</v>
      </c>
      <c r="B77" s="20" t="str">
        <f>'2.0 Input│Historic Capex'!B79</f>
        <v>IT Capex purchases (Laptops etc)</v>
      </c>
      <c r="C77" s="7" t="str">
        <f>'2.0 Input│Historic Capex'!C79</f>
        <v>Other</v>
      </c>
      <c r="D77" s="7" t="str">
        <f>'2.0 Input│Historic Capex'!D79</f>
        <v>Non-System</v>
      </c>
      <c r="F77" s="27">
        <f>IF('2.0 Input│Historic Capex'!R79="",0,'2.0 Input│Historic Capex'!R79)</f>
        <v>0</v>
      </c>
      <c r="G77" s="27">
        <f>IF('2.0 Input│Historic Capex'!S79="",0,'2.0 Input│Historic Capex'!S79)</f>
        <v>0</v>
      </c>
      <c r="H77" s="27">
        <f>IF('2.0 Input│Historic Capex'!T79="",0,'2.0 Input│Historic Capex'!T79)</f>
        <v>0</v>
      </c>
      <c r="I77" s="27">
        <f>IF('2.0 Input│Historic Capex'!U79="",0,'2.0 Input│Historic Capex'!U79)</f>
        <v>0</v>
      </c>
      <c r="J77" s="27">
        <f>IF('2.0 Input│Historic Capex'!V79="",0,'2.0 Input│Historic Capex'!V79)</f>
        <v>0</v>
      </c>
      <c r="K77" s="27">
        <f t="shared" si="0"/>
        <v>0</v>
      </c>
    </row>
    <row r="78" spans="1:11">
      <c r="A78" s="27">
        <f>'2.0 Input│Historic Capex'!A80</f>
        <v>66</v>
      </c>
      <c r="B78" s="20" t="str">
        <f>'2.0 Input│Historic Capex'!B80</f>
        <v>Line of Sight Vegetation - Melbourne Region</v>
      </c>
      <c r="C78" s="7" t="str">
        <f>'2.0 Input│Historic Capex'!C80</f>
        <v>Other</v>
      </c>
      <c r="D78" s="7" t="str">
        <f>'2.0 Input│Historic Capex'!D80</f>
        <v>Replacement</v>
      </c>
      <c r="F78" s="27">
        <f>IF('2.0 Input│Historic Capex'!R80="",0,'2.0 Input│Historic Capex'!R80)</f>
        <v>0</v>
      </c>
      <c r="G78" s="27">
        <f>IF('2.0 Input│Historic Capex'!S80="",0,'2.0 Input│Historic Capex'!S80)</f>
        <v>0</v>
      </c>
      <c r="H78" s="27">
        <f>IF('2.0 Input│Historic Capex'!T80="",0,'2.0 Input│Historic Capex'!T80)</f>
        <v>0</v>
      </c>
      <c r="I78" s="27">
        <f>IF('2.0 Input│Historic Capex'!U80="",0,'2.0 Input│Historic Capex'!U80)</f>
        <v>0</v>
      </c>
      <c r="J78" s="27">
        <f>IF('2.0 Input│Historic Capex'!V80="",0,'2.0 Input│Historic Capex'!V80)</f>
        <v>0</v>
      </c>
      <c r="K78" s="27">
        <f t="shared" si="0"/>
        <v>0</v>
      </c>
    </row>
    <row r="79" spans="1:11">
      <c r="A79" s="27">
        <f>'2.0 Input│Historic Capex'!A81</f>
        <v>67</v>
      </c>
      <c r="B79" s="20" t="str">
        <f>'2.0 Input│Historic Capex'!B81</f>
        <v>Line of Sight Vegetation - Otway Region</v>
      </c>
      <c r="C79" s="7" t="str">
        <f>'2.0 Input│Historic Capex'!C81</f>
        <v>Other</v>
      </c>
      <c r="D79" s="7" t="str">
        <f>'2.0 Input│Historic Capex'!D81</f>
        <v>Replacement</v>
      </c>
      <c r="F79" s="27">
        <f>IF('2.0 Input│Historic Capex'!R81="",0,'2.0 Input│Historic Capex'!R81)</f>
        <v>0</v>
      </c>
      <c r="G79" s="27">
        <f>IF('2.0 Input│Historic Capex'!S81="",0,'2.0 Input│Historic Capex'!S81)</f>
        <v>0</v>
      </c>
      <c r="H79" s="27">
        <f>IF('2.0 Input│Historic Capex'!T81="",0,'2.0 Input│Historic Capex'!T81)</f>
        <v>0</v>
      </c>
      <c r="I79" s="27">
        <f>IF('2.0 Input│Historic Capex'!U81="",0,'2.0 Input│Historic Capex'!U81)</f>
        <v>0</v>
      </c>
      <c r="J79" s="27">
        <f>IF('2.0 Input│Historic Capex'!V81="",0,'2.0 Input│Historic Capex'!V81)</f>
        <v>0</v>
      </c>
      <c r="K79" s="27">
        <f t="shared" ref="K79:K141" si="3">SUM(F79:J79)</f>
        <v>0</v>
      </c>
    </row>
    <row r="80" spans="1:11">
      <c r="A80" s="27">
        <f>'2.0 Input│Historic Capex'!A82</f>
        <v>68</v>
      </c>
      <c r="B80" s="20" t="str">
        <f>'2.0 Input│Historic Capex'!B82</f>
        <v>Lara Balistrade</v>
      </c>
      <c r="C80" s="7" t="str">
        <f>'2.0 Input│Historic Capex'!C82</f>
        <v>Other</v>
      </c>
      <c r="D80" s="7" t="str">
        <f>'2.0 Input│Historic Capex'!D82</f>
        <v>Non-System</v>
      </c>
      <c r="F80" s="27">
        <f>IF('2.0 Input│Historic Capex'!R82="",0,'2.0 Input│Historic Capex'!R82)</f>
        <v>0</v>
      </c>
      <c r="G80" s="27">
        <f>IF('2.0 Input│Historic Capex'!S82="",0,'2.0 Input│Historic Capex'!S82)</f>
        <v>113700.01</v>
      </c>
      <c r="H80" s="27">
        <f>IF('2.0 Input│Historic Capex'!T82="",0,'2.0 Input│Historic Capex'!T82)</f>
        <v>138881.71</v>
      </c>
      <c r="I80" s="27">
        <f>IF('2.0 Input│Historic Capex'!U82="",0,'2.0 Input│Historic Capex'!U82)</f>
        <v>0</v>
      </c>
      <c r="J80" s="27">
        <f>IF('2.0 Input│Historic Capex'!V82="",0,'2.0 Input│Historic Capex'!V82)</f>
        <v>0</v>
      </c>
      <c r="K80" s="27">
        <f t="shared" si="3"/>
        <v>252581.71999999997</v>
      </c>
    </row>
    <row r="81" spans="1:12">
      <c r="A81" s="27">
        <f>'2.0 Input│Historic Capex'!A83</f>
        <v>69</v>
      </c>
      <c r="B81" s="20" t="str">
        <f>'2.0 Input│Historic Capex'!B83</f>
        <v>Lara City Gate Control Hut Fire Suppression System</v>
      </c>
      <c r="C81" s="7" t="str">
        <f>'2.0 Input│Historic Capex'!C83</f>
        <v>City Gates &amp; Field Regs</v>
      </c>
      <c r="D81" s="7" t="str">
        <f>'2.0 Input│Historic Capex'!D83</f>
        <v>Replacement</v>
      </c>
      <c r="F81" s="27">
        <f>IF('2.0 Input│Historic Capex'!R83="",0,'2.0 Input│Historic Capex'!R83)</f>
        <v>0</v>
      </c>
      <c r="G81" s="27">
        <f>IF('2.0 Input│Historic Capex'!S83="",0,'2.0 Input│Historic Capex'!S83)</f>
        <v>0</v>
      </c>
      <c r="H81" s="27">
        <f>IF('2.0 Input│Historic Capex'!T83="",0,'2.0 Input│Historic Capex'!T83)</f>
        <v>87589.17</v>
      </c>
      <c r="I81" s="27">
        <f>IF('2.0 Input│Historic Capex'!U83="",0,'2.0 Input│Historic Capex'!U83)</f>
        <v>0</v>
      </c>
      <c r="J81" s="27">
        <f>IF('2.0 Input│Historic Capex'!V83="",0,'2.0 Input│Historic Capex'!V83)</f>
        <v>0</v>
      </c>
      <c r="K81" s="27">
        <f t="shared" si="3"/>
        <v>87589.17</v>
      </c>
      <c r="L81" s="30"/>
    </row>
    <row r="82" spans="1:12">
      <c r="A82" s="27">
        <f>'2.0 Input│Historic Capex'!A84</f>
        <v>70</v>
      </c>
      <c r="B82" s="20" t="str">
        <f>'2.0 Input│Historic Capex'!B84</f>
        <v>Lara SWP SCADA HM</v>
      </c>
      <c r="C82" s="7" t="str">
        <f>'2.0 Input│Historic Capex'!C84</f>
        <v>Other</v>
      </c>
      <c r="D82" s="7" t="str">
        <f>'2.0 Input│Historic Capex'!D84</f>
        <v>Non-System</v>
      </c>
      <c r="F82" s="27">
        <f>IF('2.0 Input│Historic Capex'!R84="",0,'2.0 Input│Historic Capex'!R84)</f>
        <v>0</v>
      </c>
      <c r="G82" s="27">
        <f>IF('2.0 Input│Historic Capex'!S84="",0,'2.0 Input│Historic Capex'!S84)</f>
        <v>0</v>
      </c>
      <c r="H82" s="27">
        <f>IF('2.0 Input│Historic Capex'!T84="",0,'2.0 Input│Historic Capex'!T84)</f>
        <v>96506.86</v>
      </c>
      <c r="I82" s="27">
        <f>IF('2.0 Input│Historic Capex'!U84="",0,'2.0 Input│Historic Capex'!U84)</f>
        <v>0</v>
      </c>
      <c r="J82" s="27">
        <f>IF('2.0 Input│Historic Capex'!V84="",0,'2.0 Input│Historic Capex'!V84)</f>
        <v>0</v>
      </c>
      <c r="K82" s="27">
        <f t="shared" si="3"/>
        <v>96506.86</v>
      </c>
    </row>
    <row r="83" spans="1:12">
      <c r="A83" s="27">
        <f>'2.0 Input│Historic Capex'!A85</f>
        <v>71</v>
      </c>
      <c r="B83" s="20" t="str">
        <f>'2.0 Input│Historic Capex'!B85</f>
        <v>Laser Scanner Sys</v>
      </c>
      <c r="C83" s="7" t="str">
        <f>'2.0 Input│Historic Capex'!C85</f>
        <v>Other</v>
      </c>
      <c r="D83" s="7" t="str">
        <f>'2.0 Input│Historic Capex'!D85</f>
        <v>Non-System</v>
      </c>
      <c r="F83" s="27">
        <f>IF('2.0 Input│Historic Capex'!R85="",0,'2.0 Input│Historic Capex'!R85)</f>
        <v>0</v>
      </c>
      <c r="G83" s="27">
        <f>IF('2.0 Input│Historic Capex'!S85="",0,'2.0 Input│Historic Capex'!S85)</f>
        <v>152874.76</v>
      </c>
      <c r="H83" s="27">
        <f>IF('2.0 Input│Historic Capex'!T85="",0,'2.0 Input│Historic Capex'!T85)</f>
        <v>0</v>
      </c>
      <c r="I83" s="27">
        <f>IF('2.0 Input│Historic Capex'!U85="",0,'2.0 Input│Historic Capex'!U85)</f>
        <v>0</v>
      </c>
      <c r="J83" s="27">
        <f>IF('2.0 Input│Historic Capex'!V85="",0,'2.0 Input│Historic Capex'!V85)</f>
        <v>0</v>
      </c>
      <c r="K83" s="27">
        <f t="shared" si="3"/>
        <v>152874.76</v>
      </c>
    </row>
    <row r="84" spans="1:12">
      <c r="A84" s="27">
        <f>'2.0 Input│Historic Capex'!A86</f>
        <v>72</v>
      </c>
      <c r="B84" s="20" t="str">
        <f>'2.0 Input│Historic Capex'!B86</f>
        <v xml:space="preserve">Leased Assets </v>
      </c>
      <c r="C84" s="7" t="str">
        <f>'2.0 Input│Historic Capex'!C86</f>
        <v>Other</v>
      </c>
      <c r="D84" s="7" t="str">
        <f>'2.0 Input│Historic Capex'!D86</f>
        <v>Non-System</v>
      </c>
      <c r="F84" s="27">
        <f>IF('2.0 Input│Historic Capex'!R86="",0,'2.0 Input│Historic Capex'!R86)</f>
        <v>0</v>
      </c>
      <c r="G84" s="27">
        <f>IF('2.0 Input│Historic Capex'!S86="",0,'2.0 Input│Historic Capex'!S86)</f>
        <v>163298.69</v>
      </c>
      <c r="H84" s="27">
        <f>IF('2.0 Input│Historic Capex'!T86="",0,'2.0 Input│Historic Capex'!T86)</f>
        <v>212246.17</v>
      </c>
      <c r="I84" s="27">
        <f>IF('2.0 Input│Historic Capex'!U86="",0,'2.0 Input│Historic Capex'!U86)</f>
        <v>173.09000000002561</v>
      </c>
      <c r="J84" s="27">
        <f>IF('2.0 Input│Historic Capex'!V86="",0,'2.0 Input│Historic Capex'!V86)</f>
        <v>0</v>
      </c>
      <c r="K84" s="27">
        <f t="shared" si="3"/>
        <v>375717.95</v>
      </c>
    </row>
    <row r="85" spans="1:12">
      <c r="A85" s="27">
        <f>'2.0 Input│Historic Capex'!A87</f>
        <v>73</v>
      </c>
      <c r="B85" s="20" t="str">
        <f>'2.0 Input│Historic Capex'!B87</f>
        <v>L'ford GasAnalyser</v>
      </c>
      <c r="C85" s="7" t="str">
        <f>'2.0 Input│Historic Capex'!C87</f>
        <v>City Gates &amp; Field Regs</v>
      </c>
      <c r="D85" s="7" t="str">
        <f>'2.0 Input│Historic Capex'!D87</f>
        <v>Replacement</v>
      </c>
      <c r="F85" s="27">
        <f>IF('2.0 Input│Historic Capex'!R87="",0,'2.0 Input│Historic Capex'!R87)</f>
        <v>0</v>
      </c>
      <c r="G85" s="27">
        <f>IF('2.0 Input│Historic Capex'!S87="",0,'2.0 Input│Historic Capex'!S87)</f>
        <v>0</v>
      </c>
      <c r="H85" s="27">
        <f>IF('2.0 Input│Historic Capex'!T87="",0,'2.0 Input│Historic Capex'!T87)</f>
        <v>0</v>
      </c>
      <c r="I85" s="27">
        <f>IF('2.0 Input│Historic Capex'!U87="",0,'2.0 Input│Historic Capex'!U87)</f>
        <v>0</v>
      </c>
      <c r="J85" s="27">
        <f>IF('2.0 Input│Historic Capex'!V87="",0,'2.0 Input│Historic Capex'!V87)</f>
        <v>57174.99</v>
      </c>
      <c r="K85" s="27">
        <f t="shared" si="3"/>
        <v>57174.99</v>
      </c>
    </row>
    <row r="86" spans="1:12">
      <c r="A86" s="27">
        <f>'2.0 Input│Historic Capex'!A88</f>
        <v>74</v>
      </c>
      <c r="B86" s="20" t="str">
        <f>'2.0 Input│Historic Capex'!B88</f>
        <v>L'ford Upg Flare</v>
      </c>
      <c r="C86" s="7" t="str">
        <f>'2.0 Input│Historic Capex'!C88</f>
        <v>City Gates &amp; Field Regs</v>
      </c>
      <c r="D86" s="7" t="str">
        <f>'2.0 Input│Historic Capex'!D88</f>
        <v>Replacement</v>
      </c>
      <c r="F86" s="27">
        <f>IF('2.0 Input│Historic Capex'!R88="",0,'2.0 Input│Historic Capex'!R88)</f>
        <v>0</v>
      </c>
      <c r="G86" s="27">
        <f>IF('2.0 Input│Historic Capex'!S88="",0,'2.0 Input│Historic Capex'!S88)</f>
        <v>0.02</v>
      </c>
      <c r="H86" s="27">
        <f>IF('2.0 Input│Historic Capex'!T88="",0,'2.0 Input│Historic Capex'!T88)</f>
        <v>514477.55</v>
      </c>
      <c r="I86" s="27">
        <f>IF('2.0 Input│Historic Capex'!U88="",0,'2.0 Input│Historic Capex'!U88)</f>
        <v>0</v>
      </c>
      <c r="J86" s="27">
        <f>IF('2.0 Input│Historic Capex'!V88="",0,'2.0 Input│Historic Capex'!V88)</f>
        <v>0</v>
      </c>
      <c r="K86" s="27">
        <f t="shared" si="3"/>
        <v>514477.57</v>
      </c>
    </row>
    <row r="87" spans="1:12">
      <c r="A87" s="27">
        <f>'2.0 Input│Historic Capex'!A89</f>
        <v>75</v>
      </c>
      <c r="B87" s="20" t="str">
        <f>'2.0 Input│Historic Capex'!B89</f>
        <v>Lightning &amp; Earth</v>
      </c>
      <c r="C87" s="7" t="str">
        <f>'2.0 Input│Historic Capex'!C89</f>
        <v>Compressors</v>
      </c>
      <c r="D87" s="7" t="str">
        <f>'2.0 Input│Historic Capex'!D89</f>
        <v>Replacement</v>
      </c>
      <c r="F87" s="27">
        <f>IF('2.0 Input│Historic Capex'!R89="",0,'2.0 Input│Historic Capex'!R89)</f>
        <v>0</v>
      </c>
      <c r="G87" s="27">
        <f>IF('2.0 Input│Historic Capex'!S89="",0,'2.0 Input│Historic Capex'!S89)</f>
        <v>0</v>
      </c>
      <c r="H87" s="27">
        <f>IF('2.0 Input│Historic Capex'!T89="",0,'2.0 Input│Historic Capex'!T89)</f>
        <v>0</v>
      </c>
      <c r="I87" s="27">
        <f>IF('2.0 Input│Historic Capex'!U89="",0,'2.0 Input│Historic Capex'!U89)</f>
        <v>374166.7</v>
      </c>
      <c r="J87" s="27">
        <f>IF('2.0 Input│Historic Capex'!V89="",0,'2.0 Input│Historic Capex'!V89)</f>
        <v>0</v>
      </c>
      <c r="K87" s="27">
        <f t="shared" si="3"/>
        <v>374166.7</v>
      </c>
    </row>
    <row r="88" spans="1:12">
      <c r="A88" s="27">
        <f>'2.0 Input│Historic Capex'!A90</f>
        <v>76</v>
      </c>
      <c r="B88" s="20" t="str">
        <f>'2.0 Input│Historic Capex'!B90</f>
        <v>Liquid management - Longford</v>
      </c>
      <c r="C88" s="7" t="str">
        <f>'2.0 Input│Historic Capex'!C90</f>
        <v>City Gates &amp; Field Regs</v>
      </c>
      <c r="D88" s="7" t="str">
        <f>'2.0 Input│Historic Capex'!D90</f>
        <v>Replacement</v>
      </c>
      <c r="F88" s="27">
        <f>IF('2.0 Input│Historic Capex'!R90="",0,'2.0 Input│Historic Capex'!R90)</f>
        <v>0</v>
      </c>
      <c r="G88" s="27">
        <f>IF('2.0 Input│Historic Capex'!S90="",0,'2.0 Input│Historic Capex'!S90)</f>
        <v>0</v>
      </c>
      <c r="H88" s="27">
        <f>IF('2.0 Input│Historic Capex'!T90="",0,'2.0 Input│Historic Capex'!T90)</f>
        <v>0</v>
      </c>
      <c r="I88" s="27">
        <f>IF('2.0 Input│Historic Capex'!U90="",0,'2.0 Input│Historic Capex'!U90)</f>
        <v>0</v>
      </c>
      <c r="J88" s="27">
        <f>IF('2.0 Input│Historic Capex'!V90="",0,'2.0 Input│Historic Capex'!V90)</f>
        <v>0</v>
      </c>
      <c r="K88" s="27">
        <f t="shared" si="3"/>
        <v>0</v>
      </c>
    </row>
    <row r="89" spans="1:12">
      <c r="A89" s="27">
        <f>'2.0 Input│Historic Capex'!A91</f>
        <v>77</v>
      </c>
      <c r="B89" s="20" t="str">
        <f>'2.0 Input│Historic Capex'!B91</f>
        <v>Liquid Management - Pakenham</v>
      </c>
      <c r="C89" s="7" t="str">
        <f>'2.0 Input│Historic Capex'!C91</f>
        <v>City Gates &amp; Field Regs</v>
      </c>
      <c r="D89" s="7" t="str">
        <f>'2.0 Input│Historic Capex'!D91</f>
        <v>Replacement</v>
      </c>
      <c r="F89" s="27">
        <f>IF('2.0 Input│Historic Capex'!R91="",0,'2.0 Input│Historic Capex'!R91)</f>
        <v>0</v>
      </c>
      <c r="G89" s="27">
        <f>IF('2.0 Input│Historic Capex'!S91="",0,'2.0 Input│Historic Capex'!S91)</f>
        <v>0</v>
      </c>
      <c r="H89" s="27">
        <f>IF('2.0 Input│Historic Capex'!T91="",0,'2.0 Input│Historic Capex'!T91)</f>
        <v>0</v>
      </c>
      <c r="I89" s="27">
        <f>IF('2.0 Input│Historic Capex'!U91="",0,'2.0 Input│Historic Capex'!U91)</f>
        <v>0</v>
      </c>
      <c r="J89" s="27">
        <f>IF('2.0 Input│Historic Capex'!V91="",0,'2.0 Input│Historic Capex'!V91)</f>
        <v>238178.00000000003</v>
      </c>
      <c r="K89" s="27">
        <f t="shared" si="3"/>
        <v>238178.00000000003</v>
      </c>
    </row>
    <row r="90" spans="1:12">
      <c r="A90" s="27">
        <f>'2.0 Input│Historic Capex'!A92</f>
        <v>78</v>
      </c>
      <c r="B90" s="20" t="str">
        <f>'2.0 Input│Historic Capex'!B92</f>
        <v>MCC Switchboard</v>
      </c>
      <c r="C90" s="7" t="str">
        <f>'2.0 Input│Historic Capex'!C92</f>
        <v>Other</v>
      </c>
      <c r="D90" s="7" t="str">
        <f>'2.0 Input│Historic Capex'!D92</f>
        <v>Replacement</v>
      </c>
      <c r="F90" s="27">
        <f>IF('2.0 Input│Historic Capex'!R92="",0,'2.0 Input│Historic Capex'!R92)</f>
        <v>0</v>
      </c>
      <c r="G90" s="27">
        <f>IF('2.0 Input│Historic Capex'!S92="",0,'2.0 Input│Historic Capex'!S92)</f>
        <v>0</v>
      </c>
      <c r="H90" s="27">
        <f>IF('2.0 Input│Historic Capex'!T92="",0,'2.0 Input│Historic Capex'!T92)</f>
        <v>0</v>
      </c>
      <c r="I90" s="27">
        <f>IF('2.0 Input│Historic Capex'!U92="",0,'2.0 Input│Historic Capex'!U92)</f>
        <v>0</v>
      </c>
      <c r="J90" s="27">
        <f>IF('2.0 Input│Historic Capex'!V92="",0,'2.0 Input│Historic Capex'!V92)</f>
        <v>130303.20000000001</v>
      </c>
      <c r="K90" s="27">
        <f t="shared" si="3"/>
        <v>130303.20000000001</v>
      </c>
    </row>
    <row r="91" spans="1:12">
      <c r="A91" s="27">
        <f>'2.0 Input│Historic Capex'!A93</f>
        <v>79</v>
      </c>
      <c r="B91" s="20" t="str">
        <f>'2.0 Input│Historic Capex'!B93</f>
        <v>Metering Inst.LCR</v>
      </c>
      <c r="C91" s="7" t="str">
        <f>'2.0 Input│Historic Capex'!C93</f>
        <v>Other</v>
      </c>
      <c r="D91" s="7" t="str">
        <f>'2.0 Input│Historic Capex'!D93</f>
        <v>Non-System</v>
      </c>
      <c r="F91" s="27">
        <f>IF('2.0 Input│Historic Capex'!R93="",0,'2.0 Input│Historic Capex'!R93)</f>
        <v>0</v>
      </c>
      <c r="G91" s="27">
        <f>IF('2.0 Input│Historic Capex'!S93="",0,'2.0 Input│Historic Capex'!S93)</f>
        <v>0.01</v>
      </c>
      <c r="H91" s="27">
        <f>IF('2.0 Input│Historic Capex'!T93="",0,'2.0 Input│Historic Capex'!T93)</f>
        <v>42208.62</v>
      </c>
      <c r="I91" s="27">
        <f>IF('2.0 Input│Historic Capex'!U93="",0,'2.0 Input│Historic Capex'!U93)</f>
        <v>0</v>
      </c>
      <c r="J91" s="27">
        <f>IF('2.0 Input│Historic Capex'!V93="",0,'2.0 Input│Historic Capex'!V93)</f>
        <v>0</v>
      </c>
      <c r="K91" s="27">
        <f t="shared" si="3"/>
        <v>42208.630000000005</v>
      </c>
    </row>
    <row r="92" spans="1:12">
      <c r="A92" s="27">
        <f>'2.0 Input│Historic Capex'!A94</f>
        <v>80</v>
      </c>
      <c r="B92" s="20" t="str">
        <f>'2.0 Input│Historic Capex'!B94</f>
        <v>Not included as part of AA Capex Forecast</v>
      </c>
      <c r="C92" s="7" t="str">
        <f>'2.0 Input│Historic Capex'!C94</f>
        <v>Other</v>
      </c>
      <c r="D92" s="7" t="str">
        <f>'2.0 Input│Historic Capex'!D94</f>
        <v>Replacement</v>
      </c>
      <c r="F92" s="27">
        <f>IF('2.0 Input│Historic Capex'!R94="",0,'2.0 Input│Historic Capex'!R94)</f>
        <v>0</v>
      </c>
      <c r="G92" s="27">
        <f>IF('2.0 Input│Historic Capex'!S94="",0,'2.0 Input│Historic Capex'!S94)</f>
        <v>0</v>
      </c>
      <c r="H92" s="27">
        <f>IF('2.0 Input│Historic Capex'!T94="",0,'2.0 Input│Historic Capex'!T94)</f>
        <v>0</v>
      </c>
      <c r="I92" s="27">
        <f>IF('2.0 Input│Historic Capex'!U94="",0,'2.0 Input│Historic Capex'!U94)</f>
        <v>0</v>
      </c>
      <c r="J92" s="27">
        <f>IF('2.0 Input│Historic Capex'!V94="",0,'2.0 Input│Historic Capex'!V94)</f>
        <v>0</v>
      </c>
      <c r="K92" s="27">
        <f t="shared" si="3"/>
        <v>0</v>
      </c>
    </row>
    <row r="93" spans="1:12">
      <c r="A93" s="27">
        <f>'2.0 Input│Historic Capex'!A95</f>
        <v>81</v>
      </c>
      <c r="B93" s="20" t="str">
        <f>'2.0 Input│Historic Capex'!B95</f>
        <v>Odorant Dandenong Pump Upgrade 700 &amp; 2800 kPa</v>
      </c>
      <c r="C93" s="7" t="str">
        <f>'2.0 Input│Historic Capex'!C95</f>
        <v>Gas Quality</v>
      </c>
      <c r="D93" s="7" t="str">
        <f>'2.0 Input│Historic Capex'!D95</f>
        <v>Replacement</v>
      </c>
      <c r="F93" s="27">
        <f>IF('2.0 Input│Historic Capex'!R95="",0,'2.0 Input│Historic Capex'!R95)</f>
        <v>0</v>
      </c>
      <c r="G93" s="27">
        <f>IF('2.0 Input│Historic Capex'!S95="",0,'2.0 Input│Historic Capex'!S95)</f>
        <v>0</v>
      </c>
      <c r="H93" s="27">
        <f>IF('2.0 Input│Historic Capex'!T95="",0,'2.0 Input│Historic Capex'!T95)</f>
        <v>0</v>
      </c>
      <c r="I93" s="27">
        <f>IF('2.0 Input│Historic Capex'!U95="",0,'2.0 Input│Historic Capex'!U95)</f>
        <v>0</v>
      </c>
      <c r="J93" s="27">
        <f>IF('2.0 Input│Historic Capex'!V95="",0,'2.0 Input│Historic Capex'!V95)</f>
        <v>0</v>
      </c>
      <c r="K93" s="27">
        <f t="shared" si="3"/>
        <v>0</v>
      </c>
    </row>
    <row r="94" spans="1:12">
      <c r="A94" s="27">
        <f>'2.0 Input│Historic Capex'!A96</f>
        <v>82</v>
      </c>
      <c r="B94" s="20" t="str">
        <f>'2.0 Input│Historic Capex'!B96</f>
        <v>Pipeline Integrity</v>
      </c>
      <c r="C94" s="7" t="str">
        <f>'2.0 Input│Historic Capex'!C96</f>
        <v>Other</v>
      </c>
      <c r="D94" s="7" t="str">
        <f>'2.0 Input│Historic Capex'!D96</f>
        <v>Replacement</v>
      </c>
      <c r="F94" s="27">
        <f>IF('2.0 Input│Historic Capex'!R96="",0,'2.0 Input│Historic Capex'!R96)</f>
        <v>0</v>
      </c>
      <c r="G94" s="27">
        <f>IF('2.0 Input│Historic Capex'!S96="",0,'2.0 Input│Historic Capex'!S96)</f>
        <v>0</v>
      </c>
      <c r="H94" s="27">
        <f>IF('2.0 Input│Historic Capex'!T96="",0,'2.0 Input│Historic Capex'!T96)</f>
        <v>0</v>
      </c>
      <c r="I94" s="27">
        <f>IF('2.0 Input│Historic Capex'!U96="",0,'2.0 Input│Historic Capex'!U96)</f>
        <v>0</v>
      </c>
      <c r="J94" s="27">
        <f>IF('2.0 Input│Historic Capex'!V96="",0,'2.0 Input│Historic Capex'!V96)</f>
        <v>0</v>
      </c>
      <c r="K94" s="27">
        <f t="shared" si="3"/>
        <v>0</v>
      </c>
    </row>
    <row r="95" spans="1:12">
      <c r="A95" s="27">
        <f>'2.0 Input│Historic Capex'!A97</f>
        <v>83</v>
      </c>
      <c r="B95" s="20" t="str">
        <f>'2.0 Input│Historic Capex'!B97</f>
        <v>Pakenham Unpiggables</v>
      </c>
      <c r="C95" s="7" t="str">
        <f>'2.0 Input│Historic Capex'!C97</f>
        <v>Pipelines</v>
      </c>
      <c r="D95" s="7" t="str">
        <f>'2.0 Input│Historic Capex'!D97</f>
        <v>Replacement</v>
      </c>
      <c r="F95" s="27">
        <f>IF('2.0 Input│Historic Capex'!R97="",0,'2.0 Input│Historic Capex'!R97)</f>
        <v>0</v>
      </c>
      <c r="G95" s="27">
        <f>IF('2.0 Input│Historic Capex'!S97="",0,'2.0 Input│Historic Capex'!S97)</f>
        <v>0</v>
      </c>
      <c r="H95" s="27">
        <f>IF('2.0 Input│Historic Capex'!T97="",0,'2.0 Input│Historic Capex'!T97)</f>
        <v>0</v>
      </c>
      <c r="I95" s="27">
        <f>IF('2.0 Input│Historic Capex'!U97="",0,'2.0 Input│Historic Capex'!U97)</f>
        <v>0</v>
      </c>
      <c r="J95" s="27">
        <f>IF('2.0 Input│Historic Capex'!V97="",0,'2.0 Input│Historic Capex'!V97)</f>
        <v>1096247.1099999999</v>
      </c>
      <c r="K95" s="27">
        <f t="shared" si="3"/>
        <v>1096247.1099999999</v>
      </c>
    </row>
    <row r="96" spans="1:12">
      <c r="A96" s="27">
        <f>'2.0 Input│Historic Capex'!A98</f>
        <v>84</v>
      </c>
      <c r="B96" s="20" t="str">
        <f>'2.0 Input│Historic Capex'!B98</f>
        <v>Pig Trap  - Enclosure upgrade</v>
      </c>
      <c r="C96" s="7" t="str">
        <f>'2.0 Input│Historic Capex'!C98</f>
        <v>City Gates &amp; Field Regs</v>
      </c>
      <c r="D96" s="7" t="str">
        <f>'2.0 Input│Historic Capex'!D98</f>
        <v>Replacement</v>
      </c>
      <c r="F96" s="27">
        <f>IF('2.0 Input│Historic Capex'!R98="",0,'2.0 Input│Historic Capex'!R98)</f>
        <v>2728.88</v>
      </c>
      <c r="G96" s="27">
        <f>IF('2.0 Input│Historic Capex'!S98="",0,'2.0 Input│Historic Capex'!S98)</f>
        <v>0</v>
      </c>
      <c r="H96" s="27">
        <f>IF('2.0 Input│Historic Capex'!T98="",0,'2.0 Input│Historic Capex'!T98)</f>
        <v>0</v>
      </c>
      <c r="I96" s="27">
        <f>IF('2.0 Input│Historic Capex'!U98="",0,'2.0 Input│Historic Capex'!U98)</f>
        <v>0</v>
      </c>
      <c r="J96" s="27">
        <f>IF('2.0 Input│Historic Capex'!V98="",0,'2.0 Input│Historic Capex'!V98)</f>
        <v>0</v>
      </c>
      <c r="K96" s="27">
        <f t="shared" si="3"/>
        <v>2728.88</v>
      </c>
    </row>
    <row r="97" spans="1:11">
      <c r="A97" s="27">
        <f>'2.0 Input│Historic Capex'!A99</f>
        <v>85</v>
      </c>
      <c r="B97" s="20" t="str">
        <f>'2.0 Input│Historic Capex'!B99</f>
        <v>Pig Trap - A Branch Valve on Pipeline 108 to Newport Install(124)</v>
      </c>
      <c r="C97" s="7" t="str">
        <f>'2.0 Input│Historic Capex'!C99</f>
        <v>Pipelines</v>
      </c>
      <c r="D97" s="7" t="str">
        <f>'2.0 Input│Historic Capex'!D99</f>
        <v>Replacement</v>
      </c>
      <c r="F97" s="27">
        <f>IF('2.0 Input│Historic Capex'!R99="",0,'2.0 Input│Historic Capex'!R99)</f>
        <v>0</v>
      </c>
      <c r="G97" s="27">
        <f>IF('2.0 Input│Historic Capex'!S99="",0,'2.0 Input│Historic Capex'!S99)</f>
        <v>0</v>
      </c>
      <c r="H97" s="27">
        <f>IF('2.0 Input│Historic Capex'!T99="",0,'2.0 Input│Historic Capex'!T99)</f>
        <v>0</v>
      </c>
      <c r="I97" s="27">
        <f>IF('2.0 Input│Historic Capex'!U99="",0,'2.0 Input│Historic Capex'!U99)</f>
        <v>0</v>
      </c>
      <c r="J97" s="27">
        <f>IF('2.0 Input│Historic Capex'!V99="",0,'2.0 Input│Historic Capex'!V99)</f>
        <v>0</v>
      </c>
      <c r="K97" s="27">
        <f t="shared" si="3"/>
        <v>0</v>
      </c>
    </row>
    <row r="98" spans="1:11">
      <c r="A98" s="27">
        <f>'2.0 Input│Historic Capex'!A100</f>
        <v>86</v>
      </c>
      <c r="B98" s="20" t="str">
        <f>'2.0 Input│Historic Capex'!B100</f>
        <v>Pig Trap - Dandenong to Princes Highway Pipeline Install (129)</v>
      </c>
      <c r="C98" s="7" t="str">
        <f>'2.0 Input│Historic Capex'!C100</f>
        <v>City Gates &amp; Field Regs</v>
      </c>
      <c r="D98" s="7" t="str">
        <f>'2.0 Input│Historic Capex'!D100</f>
        <v>Replacement</v>
      </c>
      <c r="F98" s="27">
        <f>IF('2.0 Input│Historic Capex'!R100="",0,'2.0 Input│Historic Capex'!R100)</f>
        <v>0</v>
      </c>
      <c r="G98" s="27">
        <f>IF('2.0 Input│Historic Capex'!S100="",0,'2.0 Input│Historic Capex'!S100)</f>
        <v>0</v>
      </c>
      <c r="H98" s="27">
        <f>IF('2.0 Input│Historic Capex'!T100="",0,'2.0 Input│Historic Capex'!T100)</f>
        <v>0</v>
      </c>
      <c r="I98" s="27">
        <f>IF('2.0 Input│Historic Capex'!U100="",0,'2.0 Input│Historic Capex'!U100)</f>
        <v>0</v>
      </c>
      <c r="J98" s="27">
        <f>IF('2.0 Input│Historic Capex'!V100="",0,'2.0 Input│Historic Capex'!V100)</f>
        <v>0</v>
      </c>
      <c r="K98" s="27">
        <f t="shared" si="3"/>
        <v>0</v>
      </c>
    </row>
    <row r="99" spans="1:11">
      <c r="A99" s="27">
        <f>'2.0 Input│Historic Capex'!A101</f>
        <v>87</v>
      </c>
      <c r="B99" s="20" t="str">
        <f>'2.0 Input│Historic Capex'!B101</f>
        <v>Pig Trap - Keon Park Install</v>
      </c>
      <c r="C99" s="7" t="str">
        <f>'2.0 Input│Historic Capex'!C101</f>
        <v>City Gates &amp; Field Regs</v>
      </c>
      <c r="D99" s="7" t="str">
        <f>'2.0 Input│Historic Capex'!D101</f>
        <v>Replacement</v>
      </c>
      <c r="F99" s="27">
        <f>IF('2.0 Input│Historic Capex'!R101="",0,'2.0 Input│Historic Capex'!R101)</f>
        <v>0</v>
      </c>
      <c r="G99" s="27">
        <f>IF('2.0 Input│Historic Capex'!S101="",0,'2.0 Input│Historic Capex'!S101)</f>
        <v>0</v>
      </c>
      <c r="H99" s="27">
        <f>IF('2.0 Input│Historic Capex'!T101="",0,'2.0 Input│Historic Capex'!T101)</f>
        <v>0</v>
      </c>
      <c r="I99" s="27">
        <f>IF('2.0 Input│Historic Capex'!U101="",0,'2.0 Input│Historic Capex'!U101)</f>
        <v>0</v>
      </c>
      <c r="J99" s="27">
        <f>IF('2.0 Input│Historic Capex'!V101="",0,'2.0 Input│Historic Capex'!V101)</f>
        <v>0</v>
      </c>
      <c r="K99" s="27">
        <f t="shared" si="3"/>
        <v>0</v>
      </c>
    </row>
    <row r="100" spans="1:11">
      <c r="A100" s="27">
        <f>'2.0 Input│Historic Capex'!A102</f>
        <v>88</v>
      </c>
      <c r="B100" s="20" t="str">
        <f>'2.0 Input│Historic Capex'!B102</f>
        <v>Pig Trap - Pipe Support Upgrade</v>
      </c>
      <c r="C100" s="7" t="str">
        <f>'2.0 Input│Historic Capex'!C102</f>
        <v>City Gates &amp; Field Regs</v>
      </c>
      <c r="D100" s="7" t="str">
        <f>'2.0 Input│Historic Capex'!D102</f>
        <v>Replacement</v>
      </c>
      <c r="F100" s="27">
        <f>IF('2.0 Input│Historic Capex'!R102="",0,'2.0 Input│Historic Capex'!R102)</f>
        <v>0</v>
      </c>
      <c r="G100" s="27">
        <f>IF('2.0 Input│Historic Capex'!S102="",0,'2.0 Input│Historic Capex'!S102)</f>
        <v>0</v>
      </c>
      <c r="H100" s="27">
        <f>IF('2.0 Input│Historic Capex'!T102="",0,'2.0 Input│Historic Capex'!T102)</f>
        <v>0</v>
      </c>
      <c r="I100" s="27">
        <f>IF('2.0 Input│Historic Capex'!U102="",0,'2.0 Input│Historic Capex'!U102)</f>
        <v>0</v>
      </c>
      <c r="J100" s="27">
        <f>IF('2.0 Input│Historic Capex'!V102="",0,'2.0 Input│Historic Capex'!V102)</f>
        <v>0</v>
      </c>
      <c r="K100" s="27">
        <f t="shared" si="3"/>
        <v>0</v>
      </c>
    </row>
    <row r="101" spans="1:11">
      <c r="A101" s="27">
        <f>'2.0 Input│Historic Capex'!A103</f>
        <v>89</v>
      </c>
      <c r="B101" s="20" t="str">
        <f>'2.0 Input│Historic Capex'!B103</f>
        <v>Pig Trap - Princes Highway to Regent Street Pipeline Install(36)</v>
      </c>
      <c r="C101" s="7" t="str">
        <f>'2.0 Input│Historic Capex'!C103</f>
        <v>City Gates &amp; Field Regs</v>
      </c>
      <c r="D101" s="7" t="str">
        <f>'2.0 Input│Historic Capex'!D103</f>
        <v>Replacement</v>
      </c>
      <c r="F101" s="27">
        <f>IF('2.0 Input│Historic Capex'!R103="",0,'2.0 Input│Historic Capex'!R103)</f>
        <v>0</v>
      </c>
      <c r="G101" s="27">
        <f>IF('2.0 Input│Historic Capex'!S103="",0,'2.0 Input│Historic Capex'!S103)</f>
        <v>0</v>
      </c>
      <c r="H101" s="27">
        <f>IF('2.0 Input│Historic Capex'!T103="",0,'2.0 Input│Historic Capex'!T103)</f>
        <v>0</v>
      </c>
      <c r="I101" s="27">
        <f>IF('2.0 Input│Historic Capex'!U103="",0,'2.0 Input│Historic Capex'!U103)</f>
        <v>0</v>
      </c>
      <c r="J101" s="27">
        <f>IF('2.0 Input│Historic Capex'!V103="",0,'2.0 Input│Historic Capex'!V103)</f>
        <v>0</v>
      </c>
      <c r="K101" s="27">
        <f t="shared" si="3"/>
        <v>0</v>
      </c>
    </row>
    <row r="102" spans="1:11">
      <c r="A102" s="27">
        <f>'2.0 Input│Historic Capex'!A104</f>
        <v>90</v>
      </c>
      <c r="B102" s="20" t="str">
        <f>'2.0 Input│Historic Capex'!B104</f>
        <v>Pig Trap - Somerton to Somerton Pipeline Install (238)</v>
      </c>
      <c r="C102" s="7" t="str">
        <f>'2.0 Input│Historic Capex'!C104</f>
        <v>City Gates &amp; Field Regs</v>
      </c>
      <c r="D102" s="7" t="str">
        <f>'2.0 Input│Historic Capex'!D104</f>
        <v>Replacement</v>
      </c>
      <c r="F102" s="27">
        <f>IF('2.0 Input│Historic Capex'!R104="",0,'2.0 Input│Historic Capex'!R104)</f>
        <v>0</v>
      </c>
      <c r="G102" s="27">
        <f>IF('2.0 Input│Historic Capex'!S104="",0,'2.0 Input│Historic Capex'!S104)</f>
        <v>0</v>
      </c>
      <c r="H102" s="27">
        <f>IF('2.0 Input│Historic Capex'!T104="",0,'2.0 Input│Historic Capex'!T104)</f>
        <v>0</v>
      </c>
      <c r="I102" s="27">
        <f>IF('2.0 Input│Historic Capex'!U104="",0,'2.0 Input│Historic Capex'!U104)</f>
        <v>0</v>
      </c>
      <c r="J102" s="27">
        <f>IF('2.0 Input│Historic Capex'!V104="",0,'2.0 Input│Historic Capex'!V104)</f>
        <v>0</v>
      </c>
      <c r="K102" s="27">
        <f t="shared" si="3"/>
        <v>0</v>
      </c>
    </row>
    <row r="103" spans="1:11">
      <c r="A103" s="27">
        <f>'2.0 Input│Historic Capex'!A105</f>
        <v>91</v>
      </c>
      <c r="B103" s="20" t="str">
        <f>'2.0 Input│Historic Capex'!B105</f>
        <v>Pig Trap Installation James Street to Laverton Pipeline (253)</v>
      </c>
      <c r="C103" s="7" t="str">
        <f>'2.0 Input│Historic Capex'!C105</f>
        <v>Pipelines</v>
      </c>
      <c r="D103" s="7" t="str">
        <f>'2.0 Input│Historic Capex'!D105</f>
        <v>Replacement</v>
      </c>
      <c r="F103" s="27">
        <f>IF('2.0 Input│Historic Capex'!R105="",0,'2.0 Input│Historic Capex'!R105)</f>
        <v>0.02</v>
      </c>
      <c r="G103" s="27">
        <f>IF('2.0 Input│Historic Capex'!S105="",0,'2.0 Input│Historic Capex'!S105)</f>
        <v>0.01</v>
      </c>
      <c r="H103" s="27">
        <f>IF('2.0 Input│Historic Capex'!T105="",0,'2.0 Input│Historic Capex'!T105)</f>
        <v>0</v>
      </c>
      <c r="I103" s="27">
        <f>IF('2.0 Input│Historic Capex'!U105="",0,'2.0 Input│Historic Capex'!U105)</f>
        <v>8151885.2400000002</v>
      </c>
      <c r="J103" s="27">
        <f>IF('2.0 Input│Historic Capex'!V105="",0,'2.0 Input│Historic Capex'!V105)</f>
        <v>13696.819999999367</v>
      </c>
      <c r="K103" s="27">
        <f t="shared" si="3"/>
        <v>8165582.0899999999</v>
      </c>
    </row>
    <row r="104" spans="1:11">
      <c r="A104" s="27">
        <f>'2.0 Input│Historic Capex'!A106</f>
        <v>92</v>
      </c>
      <c r="B104" s="20" t="str">
        <f>'2.0 Input│Historic Capex'!B106</f>
        <v>Pig Trap Installation Tyers to Maryvale Pipeline (67)</v>
      </c>
      <c r="C104" s="7" t="str">
        <f>'2.0 Input│Historic Capex'!C106</f>
        <v>Pipelines</v>
      </c>
      <c r="D104" s="7" t="str">
        <f>'2.0 Input│Historic Capex'!D106</f>
        <v>Replacement</v>
      </c>
      <c r="F104" s="27">
        <f>IF('2.0 Input│Historic Capex'!R106="",0,'2.0 Input│Historic Capex'!R106)</f>
        <v>0</v>
      </c>
      <c r="G104" s="27">
        <f>IF('2.0 Input│Historic Capex'!S106="",0,'2.0 Input│Historic Capex'!S106)</f>
        <v>0</v>
      </c>
      <c r="H104" s="27">
        <f>IF('2.0 Input│Historic Capex'!T106="",0,'2.0 Input│Historic Capex'!T106)</f>
        <v>0</v>
      </c>
      <c r="I104" s="27">
        <f>IF('2.0 Input│Historic Capex'!U106="",0,'2.0 Input│Historic Capex'!U106)</f>
        <v>0</v>
      </c>
      <c r="J104" s="27">
        <f>IF('2.0 Input│Historic Capex'!V106="",0,'2.0 Input│Historic Capex'!V106)</f>
        <v>648000</v>
      </c>
      <c r="K104" s="27">
        <f t="shared" si="3"/>
        <v>648000</v>
      </c>
    </row>
    <row r="105" spans="1:11">
      <c r="A105" s="27">
        <f>'2.0 Input│Historic Capex'!A107</f>
        <v>93</v>
      </c>
      <c r="B105" s="20" t="str">
        <f>'2.0 Input│Historic Capex'!B107</f>
        <v>Pigging Program (T56 Brooklyn - Ballan)</v>
      </c>
      <c r="C105" s="7" t="str">
        <f>'2.0 Input│Historic Capex'!C107</f>
        <v>Other</v>
      </c>
      <c r="D105" s="7" t="str">
        <f>'2.0 Input│Historic Capex'!D107</f>
        <v>Replacement</v>
      </c>
      <c r="F105" s="27">
        <f>IF('2.0 Input│Historic Capex'!R107="",0,'2.0 Input│Historic Capex'!R107)</f>
        <v>516827.32000000007</v>
      </c>
      <c r="G105" s="27">
        <f>IF('2.0 Input│Historic Capex'!S107="",0,'2.0 Input│Historic Capex'!S107)</f>
        <v>94611.489999999991</v>
      </c>
      <c r="H105" s="27">
        <f>IF('2.0 Input│Historic Capex'!T107="",0,'2.0 Input│Historic Capex'!T107)</f>
        <v>0</v>
      </c>
      <c r="I105" s="27">
        <f>IF('2.0 Input│Historic Capex'!U107="",0,'2.0 Input│Historic Capex'!U107)</f>
        <v>0</v>
      </c>
      <c r="J105" s="27">
        <f>IF('2.0 Input│Historic Capex'!V107="",0,'2.0 Input│Historic Capex'!V107)</f>
        <v>0</v>
      </c>
      <c r="K105" s="27">
        <f t="shared" si="3"/>
        <v>611438.81000000006</v>
      </c>
    </row>
    <row r="106" spans="1:11">
      <c r="A106" s="27">
        <f>'2.0 Input│Historic Capex'!A108</f>
        <v>94</v>
      </c>
      <c r="B106" s="20" t="str">
        <f>'2.0 Input│Historic Capex'!B108</f>
        <v>Pigging Program (T59 Euro - Kyabram)</v>
      </c>
      <c r="C106" s="7" t="str">
        <f>'2.0 Input│Historic Capex'!C108</f>
        <v>Other</v>
      </c>
      <c r="D106" s="7" t="str">
        <f>'2.0 Input│Historic Capex'!D108</f>
        <v>Replacement</v>
      </c>
      <c r="F106" s="27">
        <f>IF('2.0 Input│Historic Capex'!R108="",0,'2.0 Input│Historic Capex'!R108)</f>
        <v>455000.01</v>
      </c>
      <c r="G106" s="27">
        <f>IF('2.0 Input│Historic Capex'!S108="",0,'2.0 Input│Historic Capex'!S108)</f>
        <v>37464.469999999972</v>
      </c>
      <c r="H106" s="27">
        <f>IF('2.0 Input│Historic Capex'!T108="",0,'2.0 Input│Historic Capex'!T108)</f>
        <v>247328.89</v>
      </c>
      <c r="I106" s="27">
        <f>IF('2.0 Input│Historic Capex'!U108="",0,'2.0 Input│Historic Capex'!U108)</f>
        <v>0</v>
      </c>
      <c r="J106" s="27">
        <f>IF('2.0 Input│Historic Capex'!V108="",0,'2.0 Input│Historic Capex'!V108)</f>
        <v>0</v>
      </c>
      <c r="K106" s="27">
        <f t="shared" si="3"/>
        <v>739793.37</v>
      </c>
    </row>
    <row r="107" spans="1:11">
      <c r="A107" s="27">
        <f>'2.0 Input│Historic Capex'!A109</f>
        <v>95</v>
      </c>
      <c r="B107" s="20" t="str">
        <f>'2.0 Input│Historic Capex'!B109</f>
        <v>Pigging Program (T74 Keon Park - Wollert)</v>
      </c>
      <c r="C107" s="7" t="str">
        <f>'2.0 Input│Historic Capex'!C109</f>
        <v>Other</v>
      </c>
      <c r="D107" s="7" t="str">
        <f>'2.0 Input│Historic Capex'!D109</f>
        <v>Replacement</v>
      </c>
      <c r="F107" s="27">
        <f>IF('2.0 Input│Historic Capex'!R109="",0,'2.0 Input│Historic Capex'!R109)</f>
        <v>0</v>
      </c>
      <c r="G107" s="27">
        <f>IF('2.0 Input│Historic Capex'!S109="",0,'2.0 Input│Historic Capex'!S109)</f>
        <v>0</v>
      </c>
      <c r="H107" s="27">
        <f>IF('2.0 Input│Historic Capex'!T109="",0,'2.0 Input│Historic Capex'!T109)</f>
        <v>0</v>
      </c>
      <c r="I107" s="27">
        <f>IF('2.0 Input│Historic Capex'!U109="",0,'2.0 Input│Historic Capex'!U109)</f>
        <v>0</v>
      </c>
      <c r="J107" s="27">
        <f>IF('2.0 Input│Historic Capex'!V109="",0,'2.0 Input│Historic Capex'!V109)</f>
        <v>0</v>
      </c>
      <c r="K107" s="27">
        <f t="shared" si="3"/>
        <v>0</v>
      </c>
    </row>
    <row r="108" spans="1:11">
      <c r="A108" s="27">
        <f>'2.0 Input│Historic Capex'!A110</f>
        <v>96</v>
      </c>
      <c r="B108" s="20" t="str">
        <f>'2.0 Input│Historic Capex'!B110</f>
        <v>Pigging Program Inner Ring Main</v>
      </c>
      <c r="C108" s="7" t="str">
        <f>'2.0 Input│Historic Capex'!C110</f>
        <v>Other</v>
      </c>
      <c r="D108" s="7" t="str">
        <f>'2.0 Input│Historic Capex'!D110</f>
        <v>Replacement</v>
      </c>
      <c r="F108" s="27">
        <f>IF('2.0 Input│Historic Capex'!R110="",0,'2.0 Input│Historic Capex'!R110)</f>
        <v>0</v>
      </c>
      <c r="G108" s="27">
        <f>IF('2.0 Input│Historic Capex'!S110="",0,'2.0 Input│Historic Capex'!S110)</f>
        <v>0</v>
      </c>
      <c r="H108" s="27">
        <f>IF('2.0 Input│Historic Capex'!T110="",0,'2.0 Input│Historic Capex'!T110)</f>
        <v>0</v>
      </c>
      <c r="I108" s="27">
        <f>IF('2.0 Input│Historic Capex'!U110="",0,'2.0 Input│Historic Capex'!U110)</f>
        <v>467251.02</v>
      </c>
      <c r="J108" s="27">
        <f>IF('2.0 Input│Historic Capex'!V110="",0,'2.0 Input│Historic Capex'!V110)</f>
        <v>43100</v>
      </c>
      <c r="K108" s="27">
        <f t="shared" si="3"/>
        <v>510351.02</v>
      </c>
    </row>
    <row r="109" spans="1:11">
      <c r="A109" s="27">
        <f>'2.0 Input│Historic Capex'!A111</f>
        <v>97</v>
      </c>
      <c r="B109" s="20" t="str">
        <f>'2.0 Input│Historic Capex'!B111</f>
        <v>Pigging Program T1 Morwell - Dandenong Pigging and Repair Program</v>
      </c>
      <c r="C109" s="7" t="str">
        <f>'2.0 Input│Historic Capex'!C111</f>
        <v>Other</v>
      </c>
      <c r="D109" s="7" t="str">
        <f>'2.0 Input│Historic Capex'!D111</f>
        <v>Replacement</v>
      </c>
      <c r="F109" s="27">
        <f>IF('2.0 Input│Historic Capex'!R111="",0,'2.0 Input│Historic Capex'!R111)</f>
        <v>0.01</v>
      </c>
      <c r="G109" s="27">
        <f>IF('2.0 Input│Historic Capex'!S111="",0,'2.0 Input│Historic Capex'!S111)</f>
        <v>818000.02</v>
      </c>
      <c r="H109" s="27">
        <f>IF('2.0 Input│Historic Capex'!T111="",0,'2.0 Input│Historic Capex'!T111)</f>
        <v>1091406.25</v>
      </c>
      <c r="I109" s="27">
        <f>IF('2.0 Input│Historic Capex'!U111="",0,'2.0 Input│Historic Capex'!U111)</f>
        <v>2767096.21</v>
      </c>
      <c r="J109" s="27">
        <f>IF('2.0 Input│Historic Capex'!V111="",0,'2.0 Input│Historic Capex'!V111)</f>
        <v>2083465.6200000003</v>
      </c>
      <c r="K109" s="27">
        <f t="shared" si="3"/>
        <v>6759968.1100000003</v>
      </c>
    </row>
    <row r="110" spans="1:11">
      <c r="A110" s="27">
        <f>'2.0 Input│Historic Capex'!A112</f>
        <v>98</v>
      </c>
      <c r="B110" s="20" t="str">
        <f>'2.0 Input│Historic Capex'!B112</f>
        <v>Pigging Program T108 Newport</v>
      </c>
      <c r="C110" s="7" t="str">
        <f>'2.0 Input│Historic Capex'!C112</f>
        <v>Other</v>
      </c>
      <c r="D110" s="7" t="str">
        <f>'2.0 Input│Historic Capex'!D112</f>
        <v>Replacement</v>
      </c>
      <c r="F110" s="27">
        <f>IF('2.0 Input│Historic Capex'!R112="",0,'2.0 Input│Historic Capex'!R112)</f>
        <v>0</v>
      </c>
      <c r="G110" s="27">
        <f>IF('2.0 Input│Historic Capex'!S112="",0,'2.0 Input│Historic Capex'!S112)</f>
        <v>0</v>
      </c>
      <c r="H110" s="27">
        <f>IF('2.0 Input│Historic Capex'!T112="",0,'2.0 Input│Historic Capex'!T112)</f>
        <v>0</v>
      </c>
      <c r="I110" s="27">
        <f>IF('2.0 Input│Historic Capex'!U112="",0,'2.0 Input│Historic Capex'!U112)</f>
        <v>966600</v>
      </c>
      <c r="J110" s="27">
        <f>IF('2.0 Input│Historic Capex'!V112="",0,'2.0 Input│Historic Capex'!V112)</f>
        <v>5.1300000000046566</v>
      </c>
      <c r="K110" s="27">
        <f t="shared" si="3"/>
        <v>966605.13</v>
      </c>
    </row>
    <row r="111" spans="1:11">
      <c r="A111" s="27">
        <f>'2.0 Input│Historic Capex'!A113</f>
        <v>99</v>
      </c>
      <c r="B111" s="20" t="str">
        <f>'2.0 Input│Historic Capex'!B113</f>
        <v>Pigging Program T16 Dandenong – West Melbourne</v>
      </c>
      <c r="C111" s="7" t="str">
        <f>'2.0 Input│Historic Capex'!C113</f>
        <v>Other</v>
      </c>
      <c r="D111" s="7" t="str">
        <f>'2.0 Input│Historic Capex'!D113</f>
        <v>Replacement</v>
      </c>
      <c r="F111" s="27">
        <f>IF('2.0 Input│Historic Capex'!R113="",0,'2.0 Input│Historic Capex'!R113)</f>
        <v>339220.6</v>
      </c>
      <c r="G111" s="27">
        <f>IF('2.0 Input│Historic Capex'!S113="",0,'2.0 Input│Historic Capex'!S113)</f>
        <v>62093.48</v>
      </c>
      <c r="H111" s="27">
        <f>IF('2.0 Input│Historic Capex'!T113="",0,'2.0 Input│Historic Capex'!T113)</f>
        <v>0</v>
      </c>
      <c r="I111" s="27">
        <f>IF('2.0 Input│Historic Capex'!U113="",0,'2.0 Input│Historic Capex'!U113)</f>
        <v>0</v>
      </c>
      <c r="J111" s="27">
        <f>IF('2.0 Input│Historic Capex'!V113="",0,'2.0 Input│Historic Capex'!V113)</f>
        <v>0</v>
      </c>
      <c r="K111" s="27">
        <f t="shared" si="3"/>
        <v>401314.07999999996</v>
      </c>
    </row>
    <row r="112" spans="1:11">
      <c r="A112" s="27">
        <f>'2.0 Input│Historic Capex'!A114</f>
        <v>100</v>
      </c>
      <c r="B112" s="20" t="str">
        <f>'2.0 Input│Historic Capex'!B114</f>
        <v>Pigging Program T57 Ballan - Ballarat</v>
      </c>
      <c r="C112" s="7" t="str">
        <f>'2.0 Input│Historic Capex'!C114</f>
        <v>Other</v>
      </c>
      <c r="D112" s="7" t="str">
        <f>'2.0 Input│Historic Capex'!D114</f>
        <v>Replacement</v>
      </c>
      <c r="F112" s="27">
        <f>IF('2.0 Input│Historic Capex'!R114="",0,'2.0 Input│Historic Capex'!R114)</f>
        <v>655208.04</v>
      </c>
      <c r="G112" s="27">
        <f>IF('2.0 Input│Historic Capex'!S114="",0,'2.0 Input│Historic Capex'!S114)</f>
        <v>0.02</v>
      </c>
      <c r="H112" s="27">
        <f>IF('2.0 Input│Historic Capex'!T114="",0,'2.0 Input│Historic Capex'!T114)</f>
        <v>367193.88</v>
      </c>
      <c r="I112" s="27">
        <f>IF('2.0 Input│Historic Capex'!U114="",0,'2.0 Input│Historic Capex'!U114)</f>
        <v>12474.63</v>
      </c>
      <c r="J112" s="27">
        <f>IF('2.0 Input│Historic Capex'!V114="",0,'2.0 Input│Historic Capex'!V114)</f>
        <v>0</v>
      </c>
      <c r="K112" s="27">
        <f t="shared" si="3"/>
        <v>1034876.5700000001</v>
      </c>
    </row>
    <row r="113" spans="1:11">
      <c r="A113" s="27">
        <f>'2.0 Input│Historic Capex'!A115</f>
        <v>101</v>
      </c>
      <c r="B113" s="20" t="str">
        <f>'2.0 Input│Historic Capex'!B115</f>
        <v>Pigging Program T60 Longford -Dandenong</v>
      </c>
      <c r="C113" s="7" t="str">
        <f>'2.0 Input│Historic Capex'!C115</f>
        <v>Other</v>
      </c>
      <c r="D113" s="7" t="str">
        <f>'2.0 Input│Historic Capex'!D115</f>
        <v>Replacement</v>
      </c>
      <c r="F113" s="27">
        <f>IF('2.0 Input│Historic Capex'!R115="",0,'2.0 Input│Historic Capex'!R115)</f>
        <v>0</v>
      </c>
      <c r="G113" s="27">
        <f>IF('2.0 Input│Historic Capex'!S115="",0,'2.0 Input│Historic Capex'!S115)</f>
        <v>0</v>
      </c>
      <c r="H113" s="27">
        <f>IF('2.0 Input│Historic Capex'!T115="",0,'2.0 Input│Historic Capex'!T115)</f>
        <v>0</v>
      </c>
      <c r="I113" s="27">
        <f>IF('2.0 Input│Historic Capex'!U115="",0,'2.0 Input│Historic Capex'!U115)</f>
        <v>0</v>
      </c>
      <c r="J113" s="27">
        <f>IF('2.0 Input│Historic Capex'!V115="",0,'2.0 Input│Historic Capex'!V115)</f>
        <v>1054917.2</v>
      </c>
      <c r="K113" s="27">
        <f t="shared" si="3"/>
        <v>1054917.2</v>
      </c>
    </row>
    <row r="114" spans="1:11">
      <c r="A114" s="27">
        <f>'2.0 Input│Historic Capex'!A116</f>
        <v>102</v>
      </c>
      <c r="B114" s="20" t="str">
        <f>'2.0 Input│Historic Capex'!B116</f>
        <v>Pigging Program T61 Packenham - Wollert</v>
      </c>
      <c r="C114" s="7" t="str">
        <f>'2.0 Input│Historic Capex'!C116</f>
        <v>Other</v>
      </c>
      <c r="D114" s="7" t="str">
        <f>'2.0 Input│Historic Capex'!D116</f>
        <v>Replacement</v>
      </c>
      <c r="F114" s="27">
        <f>IF('2.0 Input│Historic Capex'!R116="",0,'2.0 Input│Historic Capex'!R116)</f>
        <v>0.01</v>
      </c>
      <c r="G114" s="27">
        <f>IF('2.0 Input│Historic Capex'!S116="",0,'2.0 Input│Historic Capex'!S116)</f>
        <v>0.02</v>
      </c>
      <c r="H114" s="27">
        <f>IF('2.0 Input│Historic Capex'!T116="",0,'2.0 Input│Historic Capex'!T116)</f>
        <v>3144094.49</v>
      </c>
      <c r="I114" s="27">
        <f>IF('2.0 Input│Historic Capex'!U116="",0,'2.0 Input│Historic Capex'!U116)</f>
        <v>2087266.6300000001</v>
      </c>
      <c r="J114" s="27">
        <f>IF('2.0 Input│Historic Capex'!V116="",0,'2.0 Input│Historic Capex'!V116)</f>
        <v>155624.76</v>
      </c>
      <c r="K114" s="27">
        <f t="shared" si="3"/>
        <v>5386985.9100000001</v>
      </c>
    </row>
    <row r="115" spans="1:11">
      <c r="A115" s="27">
        <f>'2.0 Input│Historic Capex'!A117</f>
        <v>103</v>
      </c>
      <c r="B115" s="20" t="str">
        <f>'2.0 Input│Historic Capex'!B117</f>
        <v>Pigging Program T62 Derrimut - Sunbury</v>
      </c>
      <c r="C115" s="7" t="str">
        <f>'2.0 Input│Historic Capex'!C117</f>
        <v>Other</v>
      </c>
      <c r="D115" s="7" t="str">
        <f>'2.0 Input│Historic Capex'!D117</f>
        <v>Replacement</v>
      </c>
      <c r="F115" s="27">
        <f>IF('2.0 Input│Historic Capex'!R117="",0,'2.0 Input│Historic Capex'!R117)</f>
        <v>0</v>
      </c>
      <c r="G115" s="27">
        <f>IF('2.0 Input│Historic Capex'!S117="",0,'2.0 Input│Historic Capex'!S117)</f>
        <v>0.02</v>
      </c>
      <c r="H115" s="27">
        <f>IF('2.0 Input│Historic Capex'!T117="",0,'2.0 Input│Historic Capex'!T117)</f>
        <v>221810.06</v>
      </c>
      <c r="I115" s="27">
        <f>IF('2.0 Input│Historic Capex'!U117="",0,'2.0 Input│Historic Capex'!U117)</f>
        <v>0</v>
      </c>
      <c r="J115" s="27">
        <f>IF('2.0 Input│Historic Capex'!V117="",0,'2.0 Input│Historic Capex'!V117)</f>
        <v>0</v>
      </c>
      <c r="K115" s="27">
        <f t="shared" si="3"/>
        <v>221810.08</v>
      </c>
    </row>
    <row r="116" spans="1:11">
      <c r="A116" s="27">
        <f>'2.0 Input│Historic Capex'!A118</f>
        <v>104</v>
      </c>
      <c r="B116" s="20" t="str">
        <f>'2.0 Input│Historic Capex'!B118</f>
        <v>Pigging Program T63 Tyers - Morwell</v>
      </c>
      <c r="C116" s="7" t="str">
        <f>'2.0 Input│Historic Capex'!C118</f>
        <v>Other</v>
      </c>
      <c r="D116" s="7" t="str">
        <f>'2.0 Input│Historic Capex'!D118</f>
        <v>Replacement</v>
      </c>
      <c r="F116" s="27">
        <f>IF('2.0 Input│Historic Capex'!R118="",0,'2.0 Input│Historic Capex'!R118)</f>
        <v>0</v>
      </c>
      <c r="G116" s="27">
        <f>IF('2.0 Input│Historic Capex'!S118="",0,'2.0 Input│Historic Capex'!S118)</f>
        <v>0</v>
      </c>
      <c r="H116" s="27">
        <f>IF('2.0 Input│Historic Capex'!T118="",0,'2.0 Input│Historic Capex'!T118)</f>
        <v>0</v>
      </c>
      <c r="I116" s="27">
        <f>IF('2.0 Input│Historic Capex'!U118="",0,'2.0 Input│Historic Capex'!U118)</f>
        <v>0</v>
      </c>
      <c r="J116" s="27">
        <f>IF('2.0 Input│Historic Capex'!V118="",0,'2.0 Input│Historic Capex'!V118)</f>
        <v>1064682.3</v>
      </c>
      <c r="K116" s="27">
        <f t="shared" si="3"/>
        <v>1064682.3</v>
      </c>
    </row>
    <row r="117" spans="1:11">
      <c r="A117" s="27">
        <f>'2.0 Input│Historic Capex'!A119</f>
        <v>105</v>
      </c>
      <c r="B117" s="20" t="str">
        <f>'2.0 Input│Historic Capex'!B119</f>
        <v>Pigging Program T66-70 Mt Franklin -Kyneton - Bendigo</v>
      </c>
      <c r="C117" s="7" t="str">
        <f>'2.0 Input│Historic Capex'!C119</f>
        <v>Other</v>
      </c>
      <c r="D117" s="7" t="str">
        <f>'2.0 Input│Historic Capex'!D119</f>
        <v>Replacement</v>
      </c>
      <c r="F117" s="27">
        <f>IF('2.0 Input│Historic Capex'!R119="",0,'2.0 Input│Historic Capex'!R119)</f>
        <v>0</v>
      </c>
      <c r="G117" s="27">
        <f>IF('2.0 Input│Historic Capex'!S119="",0,'2.0 Input│Historic Capex'!S119)</f>
        <v>0</v>
      </c>
      <c r="H117" s="27">
        <f>IF('2.0 Input│Historic Capex'!T119="",0,'2.0 Input│Historic Capex'!T119)</f>
        <v>529476</v>
      </c>
      <c r="I117" s="27">
        <f>IF('2.0 Input│Historic Capex'!U119="",0,'2.0 Input│Historic Capex'!U119)</f>
        <v>49644.800000000003</v>
      </c>
      <c r="J117" s="27">
        <f>IF('2.0 Input│Historic Capex'!V119="",0,'2.0 Input│Historic Capex'!V119)</f>
        <v>0</v>
      </c>
      <c r="K117" s="27">
        <f t="shared" si="3"/>
        <v>579120.80000000005</v>
      </c>
    </row>
    <row r="118" spans="1:11">
      <c r="A118" s="27">
        <f>'2.0 Input│Historic Capex'!A120</f>
        <v>106</v>
      </c>
      <c r="B118" s="20" t="str">
        <f>'2.0 Input│Historic Capex'!B120</f>
        <v>Pigging Program T75  Wandong - Kyneton</v>
      </c>
      <c r="C118" s="7" t="str">
        <f>'2.0 Input│Historic Capex'!C120</f>
        <v>Other</v>
      </c>
      <c r="D118" s="7" t="str">
        <f>'2.0 Input│Historic Capex'!D120</f>
        <v>Replacement</v>
      </c>
      <c r="F118" s="27">
        <f>IF('2.0 Input│Historic Capex'!R120="",0,'2.0 Input│Historic Capex'!R120)</f>
        <v>0</v>
      </c>
      <c r="G118" s="27">
        <f>IF('2.0 Input│Historic Capex'!S120="",0,'2.0 Input│Historic Capex'!S120)</f>
        <v>0</v>
      </c>
      <c r="H118" s="27">
        <f>IF('2.0 Input│Historic Capex'!T120="",0,'2.0 Input│Historic Capex'!T120)</f>
        <v>0</v>
      </c>
      <c r="I118" s="27">
        <f>IF('2.0 Input│Historic Capex'!U120="",0,'2.0 Input│Historic Capex'!U120)</f>
        <v>0</v>
      </c>
      <c r="J118" s="27">
        <f>IF('2.0 Input│Historic Capex'!V120="",0,'2.0 Input│Historic Capex'!V120)</f>
        <v>2210928.7999999998</v>
      </c>
      <c r="K118" s="27">
        <f t="shared" si="3"/>
        <v>2210928.7999999998</v>
      </c>
    </row>
    <row r="119" spans="1:11">
      <c r="A119" s="27">
        <f>'2.0 Input│Historic Capex'!A121</f>
        <v>107</v>
      </c>
      <c r="B119" s="20" t="str">
        <f>'2.0 Input│Historic Capex'!B121</f>
        <v>Pigging Program Tyres to Maryvale (67)</v>
      </c>
      <c r="C119" s="7" t="str">
        <f>'2.0 Input│Historic Capex'!C121</f>
        <v>Other</v>
      </c>
      <c r="D119" s="7" t="str">
        <f>'2.0 Input│Historic Capex'!D121</f>
        <v>Replacement</v>
      </c>
      <c r="F119" s="27">
        <f>IF('2.0 Input│Historic Capex'!R121="",0,'2.0 Input│Historic Capex'!R121)</f>
        <v>88108.02</v>
      </c>
      <c r="G119" s="27">
        <f>IF('2.0 Input│Historic Capex'!S121="",0,'2.0 Input│Historic Capex'!S121)</f>
        <v>0</v>
      </c>
      <c r="H119" s="27">
        <f>IF('2.0 Input│Historic Capex'!T121="",0,'2.0 Input│Historic Capex'!T121)</f>
        <v>0</v>
      </c>
      <c r="I119" s="27">
        <f>IF('2.0 Input│Historic Capex'!U121="",0,'2.0 Input│Historic Capex'!U121)</f>
        <v>0</v>
      </c>
      <c r="J119" s="27">
        <f>IF('2.0 Input│Historic Capex'!V121="",0,'2.0 Input│Historic Capex'!V121)</f>
        <v>0</v>
      </c>
      <c r="K119" s="27">
        <f t="shared" si="3"/>
        <v>88108.02</v>
      </c>
    </row>
    <row r="120" spans="1:11">
      <c r="A120" s="27">
        <f>'2.0 Input│Historic Capex'!A122</f>
        <v>108</v>
      </c>
      <c r="B120" s="20" t="str">
        <f>'2.0 Input│Historic Capex'!B122</f>
        <v>PIGGING T91 CURDIEVALE</v>
      </c>
      <c r="C120" s="7" t="str">
        <f>'2.0 Input│Historic Capex'!C122</f>
        <v>Other</v>
      </c>
      <c r="D120" s="7" t="str">
        <f>'2.0 Input│Historic Capex'!D122</f>
        <v>Replacement</v>
      </c>
      <c r="F120" s="27">
        <f>IF('2.0 Input│Historic Capex'!R122="",0,'2.0 Input│Historic Capex'!R122)</f>
        <v>0</v>
      </c>
      <c r="G120" s="27">
        <f>IF('2.0 Input│Historic Capex'!S122="",0,'2.0 Input│Historic Capex'!S122)</f>
        <v>0</v>
      </c>
      <c r="H120" s="27">
        <f>IF('2.0 Input│Historic Capex'!T122="",0,'2.0 Input│Historic Capex'!T122)</f>
        <v>0</v>
      </c>
      <c r="I120" s="27">
        <f>IF('2.0 Input│Historic Capex'!U122="",0,'2.0 Input│Historic Capex'!U122)</f>
        <v>0</v>
      </c>
      <c r="J120" s="27">
        <f>IF('2.0 Input│Historic Capex'!V122="",0,'2.0 Input│Historic Capex'!V122)</f>
        <v>0</v>
      </c>
      <c r="K120" s="27">
        <f t="shared" si="3"/>
        <v>0</v>
      </c>
    </row>
    <row r="121" spans="1:11">
      <c r="A121" s="27">
        <f>'2.0 Input│Historic Capex'!A123</f>
        <v>109</v>
      </c>
      <c r="B121" s="20" t="str">
        <f>'2.0 Input│Historic Capex'!B123</f>
        <v>Pipe Support replacement</v>
      </c>
      <c r="C121" s="7" t="str">
        <f>'2.0 Input│Historic Capex'!C123</f>
        <v>Pipelines</v>
      </c>
      <c r="D121" s="7" t="str">
        <f>'2.0 Input│Historic Capex'!D123</f>
        <v>Replacement</v>
      </c>
      <c r="F121" s="27">
        <f>IF('2.0 Input│Historic Capex'!R123="",0,'2.0 Input│Historic Capex'!R123)</f>
        <v>0</v>
      </c>
      <c r="G121" s="27">
        <f>IF('2.0 Input│Historic Capex'!S123="",0,'2.0 Input│Historic Capex'!S123)</f>
        <v>117515.47</v>
      </c>
      <c r="H121" s="27">
        <f>IF('2.0 Input│Historic Capex'!T123="",0,'2.0 Input│Historic Capex'!T123)</f>
        <v>0</v>
      </c>
      <c r="I121" s="27">
        <f>IF('2.0 Input│Historic Capex'!U123="",0,'2.0 Input│Historic Capex'!U123)</f>
        <v>0</v>
      </c>
      <c r="J121" s="27">
        <f>IF('2.0 Input│Historic Capex'!V123="",0,'2.0 Input│Historic Capex'!V123)</f>
        <v>0</v>
      </c>
      <c r="K121" s="27">
        <f t="shared" si="3"/>
        <v>117515.47</v>
      </c>
    </row>
    <row r="122" spans="1:11">
      <c r="A122" s="27">
        <f>'2.0 Input│Historic Capex'!A124</f>
        <v>110</v>
      </c>
      <c r="B122" s="20" t="str">
        <f>'2.0 Input│Historic Capex'!B124</f>
        <v>Poysties Rd CPU</v>
      </c>
      <c r="C122" s="7" t="str">
        <f>'2.0 Input│Historic Capex'!C124</f>
        <v>Other</v>
      </c>
      <c r="D122" s="7" t="str">
        <f>'2.0 Input│Historic Capex'!D124</f>
        <v>Replacement</v>
      </c>
      <c r="F122" s="27">
        <f>IF('2.0 Input│Historic Capex'!R124="",0,'2.0 Input│Historic Capex'!R124)</f>
        <v>0</v>
      </c>
      <c r="G122" s="27">
        <f>IF('2.0 Input│Historic Capex'!S124="",0,'2.0 Input│Historic Capex'!S124)</f>
        <v>0</v>
      </c>
      <c r="H122" s="27">
        <f>IF('2.0 Input│Historic Capex'!T124="",0,'2.0 Input│Historic Capex'!T124)</f>
        <v>0</v>
      </c>
      <c r="I122" s="27">
        <f>IF('2.0 Input│Historic Capex'!U124="",0,'2.0 Input│Historic Capex'!U124)</f>
        <v>28590.05</v>
      </c>
      <c r="J122" s="27">
        <f>IF('2.0 Input│Historic Capex'!V124="",0,'2.0 Input│Historic Capex'!V124)</f>
        <v>0</v>
      </c>
      <c r="K122" s="27">
        <f t="shared" si="3"/>
        <v>28590.05</v>
      </c>
    </row>
    <row r="123" spans="1:11">
      <c r="A123" s="27">
        <f>'2.0 Input│Historic Capex'!A125</f>
        <v>111</v>
      </c>
      <c r="B123" s="20" t="str">
        <f>'2.0 Input│Historic Capex'!B125</f>
        <v>Purchase and replacement of emergency fittings and Equipment</v>
      </c>
      <c r="C123" s="7" t="str">
        <f>'2.0 Input│Historic Capex'!C125</f>
        <v>Other</v>
      </c>
      <c r="D123" s="7" t="str">
        <f>'2.0 Input│Historic Capex'!D125</f>
        <v>Replacement</v>
      </c>
      <c r="F123" s="27">
        <f>IF('2.0 Input│Historic Capex'!R125="",0,'2.0 Input│Historic Capex'!R125)</f>
        <v>0</v>
      </c>
      <c r="G123" s="27">
        <f>IF('2.0 Input│Historic Capex'!S125="",0,'2.0 Input│Historic Capex'!S125)</f>
        <v>0</v>
      </c>
      <c r="H123" s="27">
        <f>IF('2.0 Input│Historic Capex'!T125="",0,'2.0 Input│Historic Capex'!T125)</f>
        <v>0</v>
      </c>
      <c r="I123" s="27">
        <f>IF('2.0 Input│Historic Capex'!U125="",0,'2.0 Input│Historic Capex'!U125)</f>
        <v>0</v>
      </c>
      <c r="J123" s="27">
        <f>IF('2.0 Input│Historic Capex'!V125="",0,'2.0 Input│Historic Capex'!V125)</f>
        <v>0</v>
      </c>
      <c r="K123" s="27">
        <f t="shared" si="3"/>
        <v>0</v>
      </c>
    </row>
    <row r="124" spans="1:11">
      <c r="A124" s="27">
        <f>'2.0 Input│Historic Capex'!A126</f>
        <v>112</v>
      </c>
      <c r="B124" s="20" t="str">
        <f>'2.0 Input│Historic Capex'!B126</f>
        <v>Regulator upgrade - Dandenong City Gate (exclude filters)</v>
      </c>
      <c r="C124" s="7" t="str">
        <f>'2.0 Input│Historic Capex'!C126</f>
        <v>City Gates &amp; Field Regs</v>
      </c>
      <c r="D124" s="7" t="str">
        <f>'2.0 Input│Historic Capex'!D126</f>
        <v>Replacement</v>
      </c>
      <c r="F124" s="27">
        <f>IF('2.0 Input│Historic Capex'!R126="",0,'2.0 Input│Historic Capex'!R126)</f>
        <v>0</v>
      </c>
      <c r="G124" s="27">
        <f>IF('2.0 Input│Historic Capex'!S126="",0,'2.0 Input│Historic Capex'!S126)</f>
        <v>0</v>
      </c>
      <c r="H124" s="27">
        <f>IF('2.0 Input│Historic Capex'!T126="",0,'2.0 Input│Historic Capex'!T126)</f>
        <v>0</v>
      </c>
      <c r="I124" s="27">
        <f>IF('2.0 Input│Historic Capex'!U126="",0,'2.0 Input│Historic Capex'!U126)</f>
        <v>0</v>
      </c>
      <c r="J124" s="27">
        <f>IF('2.0 Input│Historic Capex'!V126="",0,'2.0 Input│Historic Capex'!V126)</f>
        <v>0</v>
      </c>
      <c r="K124" s="27">
        <f t="shared" si="3"/>
        <v>0</v>
      </c>
    </row>
    <row r="125" spans="1:11">
      <c r="A125" s="27">
        <f>'2.0 Input│Historic Capex'!A127</f>
        <v>113</v>
      </c>
      <c r="B125" s="20" t="str">
        <f>'2.0 Input│Historic Capex'!B127</f>
        <v>Regulator Upgrade - Lara pneumatic control system upgrade</v>
      </c>
      <c r="C125" s="7" t="str">
        <f>'2.0 Input│Historic Capex'!C127</f>
        <v>City Gates &amp; Field Regs</v>
      </c>
      <c r="D125" s="7" t="str">
        <f>'2.0 Input│Historic Capex'!D127</f>
        <v>Replacement</v>
      </c>
      <c r="F125" s="27">
        <f>IF('2.0 Input│Historic Capex'!R127="",0,'2.0 Input│Historic Capex'!R127)</f>
        <v>0</v>
      </c>
      <c r="G125" s="27">
        <f>IF('2.0 Input│Historic Capex'!S127="",0,'2.0 Input│Historic Capex'!S127)</f>
        <v>0</v>
      </c>
      <c r="H125" s="27">
        <f>IF('2.0 Input│Historic Capex'!T127="",0,'2.0 Input│Historic Capex'!T127)</f>
        <v>1022530.73</v>
      </c>
      <c r="I125" s="27">
        <f>IF('2.0 Input│Historic Capex'!U127="",0,'2.0 Input│Historic Capex'!U127)</f>
        <v>0</v>
      </c>
      <c r="J125" s="27">
        <f>IF('2.0 Input│Historic Capex'!V127="",0,'2.0 Input│Historic Capex'!V127)</f>
        <v>20000</v>
      </c>
      <c r="K125" s="27">
        <f t="shared" si="3"/>
        <v>1042530.73</v>
      </c>
    </row>
    <row r="126" spans="1:11">
      <c r="A126" s="27">
        <f>'2.0 Input│Historic Capex'!A128</f>
        <v>114</v>
      </c>
      <c r="B126" s="20" t="str">
        <f>'2.0 Input│Historic Capex'!B128</f>
        <v>Remote CP/critical drainage bond monitoring</v>
      </c>
      <c r="C126" s="7" t="str">
        <f>'2.0 Input│Historic Capex'!C128</f>
        <v>Other</v>
      </c>
      <c r="D126" s="7" t="str">
        <f>'2.0 Input│Historic Capex'!D128</f>
        <v>Replacement</v>
      </c>
      <c r="F126" s="27">
        <f>IF('2.0 Input│Historic Capex'!R128="",0,'2.0 Input│Historic Capex'!R128)</f>
        <v>2554.5599999999977</v>
      </c>
      <c r="G126" s="27">
        <f>IF('2.0 Input│Historic Capex'!S128="",0,'2.0 Input│Historic Capex'!S128)</f>
        <v>210801.07</v>
      </c>
      <c r="H126" s="27">
        <f>IF('2.0 Input│Historic Capex'!T128="",0,'2.0 Input│Historic Capex'!T128)</f>
        <v>339975.73</v>
      </c>
      <c r="I126" s="27">
        <f>IF('2.0 Input│Historic Capex'!U128="",0,'2.0 Input│Historic Capex'!U128)</f>
        <v>103769.7</v>
      </c>
      <c r="J126" s="27">
        <f>IF('2.0 Input│Historic Capex'!V128="",0,'2.0 Input│Historic Capex'!V128)</f>
        <v>0</v>
      </c>
      <c r="K126" s="27">
        <f t="shared" si="3"/>
        <v>657101.05999999994</v>
      </c>
    </row>
    <row r="127" spans="1:11">
      <c r="A127" s="27">
        <f>'2.0 Input│Historic Capex'!A129</f>
        <v>115</v>
      </c>
      <c r="B127" s="20" t="str">
        <f>'2.0 Input│Historic Capex'!B129</f>
        <v>REPL VENT DUCT IONA</v>
      </c>
      <c r="C127" s="7" t="str">
        <f>'2.0 Input│Historic Capex'!C129</f>
        <v>Compressors</v>
      </c>
      <c r="D127" s="7" t="str">
        <f>'2.0 Input│Historic Capex'!D129</f>
        <v>Replacement</v>
      </c>
      <c r="F127" s="27">
        <f>IF('2.0 Input│Historic Capex'!R129="",0,'2.0 Input│Historic Capex'!R129)</f>
        <v>20835.77</v>
      </c>
      <c r="G127" s="27">
        <f>IF('2.0 Input│Historic Capex'!S129="",0,'2.0 Input│Historic Capex'!S129)</f>
        <v>0</v>
      </c>
      <c r="H127" s="27">
        <f>IF('2.0 Input│Historic Capex'!T129="",0,'2.0 Input│Historic Capex'!T129)</f>
        <v>0</v>
      </c>
      <c r="I127" s="27">
        <f>IF('2.0 Input│Historic Capex'!U129="",0,'2.0 Input│Historic Capex'!U129)</f>
        <v>0</v>
      </c>
      <c r="J127" s="27">
        <f>IF('2.0 Input│Historic Capex'!V129="",0,'2.0 Input│Historic Capex'!V129)</f>
        <v>0</v>
      </c>
      <c r="K127" s="27">
        <f t="shared" si="3"/>
        <v>20835.77</v>
      </c>
    </row>
    <row r="128" spans="1:11">
      <c r="A128" s="27">
        <f>'2.0 Input│Historic Capex'!A130</f>
        <v>116</v>
      </c>
      <c r="B128" s="20" t="str">
        <f>'2.0 Input│Historic Capex'!B130</f>
        <v>RTU &amp; Control System Upgrade -  Facilities</v>
      </c>
      <c r="C128" s="7" t="str">
        <f>'2.0 Input│Historic Capex'!C130</f>
        <v>Other</v>
      </c>
      <c r="D128" s="7" t="str">
        <f>'2.0 Input│Historic Capex'!D130</f>
        <v>Replacement</v>
      </c>
      <c r="F128" s="27">
        <f>IF('2.0 Input│Historic Capex'!R130="",0,'2.0 Input│Historic Capex'!R130)</f>
        <v>0</v>
      </c>
      <c r="G128" s="27">
        <f>IF('2.0 Input│Historic Capex'!S130="",0,'2.0 Input│Historic Capex'!S130)</f>
        <v>0</v>
      </c>
      <c r="H128" s="27">
        <f>IF('2.0 Input│Historic Capex'!T130="",0,'2.0 Input│Historic Capex'!T130)</f>
        <v>0</v>
      </c>
      <c r="I128" s="27">
        <f>IF('2.0 Input│Historic Capex'!U130="",0,'2.0 Input│Historic Capex'!U130)</f>
        <v>0</v>
      </c>
      <c r="J128" s="27">
        <f>IF('2.0 Input│Historic Capex'!V130="",0,'2.0 Input│Historic Capex'!V130)</f>
        <v>0</v>
      </c>
      <c r="K128" s="27">
        <f t="shared" si="3"/>
        <v>0</v>
      </c>
    </row>
    <row r="129" spans="1:11">
      <c r="A129" s="27">
        <f>'2.0 Input│Historic Capex'!A131</f>
        <v>117</v>
      </c>
      <c r="B129" s="20" t="str">
        <f>'2.0 Input│Historic Capex'!B131</f>
        <v>RTU replacement</v>
      </c>
      <c r="C129" s="7" t="str">
        <f>'2.0 Input│Historic Capex'!C131</f>
        <v>Other</v>
      </c>
      <c r="D129" s="7" t="str">
        <f>'2.0 Input│Historic Capex'!D131</f>
        <v>Replacement</v>
      </c>
      <c r="F129" s="27">
        <f>IF('2.0 Input│Historic Capex'!R131="",0,'2.0 Input│Historic Capex'!R131)</f>
        <v>0</v>
      </c>
      <c r="G129" s="27">
        <f>IF('2.0 Input│Historic Capex'!S131="",0,'2.0 Input│Historic Capex'!S131)</f>
        <v>57938.06</v>
      </c>
      <c r="H129" s="27">
        <f>IF('2.0 Input│Historic Capex'!T131="",0,'2.0 Input│Historic Capex'!T131)</f>
        <v>0</v>
      </c>
      <c r="I129" s="27">
        <f>IF('2.0 Input│Historic Capex'!U131="",0,'2.0 Input│Historic Capex'!U131)</f>
        <v>78031.839999999997</v>
      </c>
      <c r="J129" s="27">
        <f>IF('2.0 Input│Historic Capex'!V131="",0,'2.0 Input│Historic Capex'!V131)</f>
        <v>0</v>
      </c>
      <c r="K129" s="27">
        <f t="shared" si="3"/>
        <v>135969.9</v>
      </c>
    </row>
    <row r="130" spans="1:11">
      <c r="A130" s="27">
        <f>'2.0 Input│Historic Capex'!A132</f>
        <v>118</v>
      </c>
      <c r="B130" s="20" t="str">
        <f>'2.0 Input│Historic Capex'!B132</f>
        <v>SCADA - Comms upgrade to IP network-VTS only</v>
      </c>
      <c r="C130" s="7" t="str">
        <f>'2.0 Input│Historic Capex'!C132</f>
        <v>Other</v>
      </c>
      <c r="D130" s="7" t="str">
        <f>'2.0 Input│Historic Capex'!D132</f>
        <v>Non-System</v>
      </c>
      <c r="F130" s="27">
        <f>IF('2.0 Input│Historic Capex'!R132="",0,'2.0 Input│Historic Capex'!R132)</f>
        <v>3174000.01</v>
      </c>
      <c r="G130" s="27">
        <f>IF('2.0 Input│Historic Capex'!S132="",0,'2.0 Input│Historic Capex'!S132)</f>
        <v>-469437.28999999957</v>
      </c>
      <c r="H130" s="27">
        <f>IF('2.0 Input│Historic Capex'!T132="",0,'2.0 Input│Historic Capex'!T132)</f>
        <v>51327.17</v>
      </c>
      <c r="I130" s="27">
        <f>IF('2.0 Input│Historic Capex'!U132="",0,'2.0 Input│Historic Capex'!U132)</f>
        <v>0</v>
      </c>
      <c r="J130" s="27">
        <f>IF('2.0 Input│Historic Capex'!V132="",0,'2.0 Input│Historic Capex'!V132)</f>
        <v>0</v>
      </c>
      <c r="K130" s="27">
        <f t="shared" si="3"/>
        <v>2755889.89</v>
      </c>
    </row>
    <row r="131" spans="1:11">
      <c r="A131" s="27">
        <f>'2.0 Input│Historic Capex'!A133</f>
        <v>119</v>
      </c>
      <c r="B131" s="20" t="str">
        <f>'2.0 Input│Historic Capex'!B133</f>
        <v>SCADA System Upgrade</v>
      </c>
      <c r="C131" s="7" t="str">
        <f>'2.0 Input│Historic Capex'!C133</f>
        <v>Other</v>
      </c>
      <c r="D131" s="7" t="str">
        <f>'2.0 Input│Historic Capex'!D133</f>
        <v>Non-System</v>
      </c>
      <c r="F131" s="27">
        <f>IF('2.0 Input│Historic Capex'!R133="",0,'2.0 Input│Historic Capex'!R133)</f>
        <v>1841000</v>
      </c>
      <c r="G131" s="27">
        <f>IF('2.0 Input│Historic Capex'!S133="",0,'2.0 Input│Historic Capex'!S133)</f>
        <v>250396.58999999985</v>
      </c>
      <c r="H131" s="27">
        <f>IF('2.0 Input│Historic Capex'!T133="",0,'2.0 Input│Historic Capex'!T133)</f>
        <v>0</v>
      </c>
      <c r="I131" s="27">
        <f>IF('2.0 Input│Historic Capex'!U133="",0,'2.0 Input│Historic Capex'!U133)</f>
        <v>0</v>
      </c>
      <c r="J131" s="27">
        <f>IF('2.0 Input│Historic Capex'!V133="",0,'2.0 Input│Historic Capex'!V133)</f>
        <v>0</v>
      </c>
      <c r="K131" s="27">
        <f t="shared" si="3"/>
        <v>2091396.5899999999</v>
      </c>
    </row>
    <row r="132" spans="1:11">
      <c r="A132" s="27">
        <f>'2.0 Input│Historic Capex'!A134</f>
        <v>120</v>
      </c>
      <c r="B132" s="20" t="str">
        <f>'2.0 Input│Historic Capex'!B134</f>
        <v>SCS Vent Modifications</v>
      </c>
      <c r="C132" s="7" t="str">
        <f>'2.0 Input│Historic Capex'!C134</f>
        <v>Other</v>
      </c>
      <c r="D132" s="7" t="str">
        <f>'2.0 Input│Historic Capex'!D134</f>
        <v>Replacement</v>
      </c>
      <c r="F132" s="27">
        <f>IF('2.0 Input│Historic Capex'!R134="",0,'2.0 Input│Historic Capex'!R134)</f>
        <v>24948.65</v>
      </c>
      <c r="G132" s="27">
        <f>IF('2.0 Input│Historic Capex'!S134="",0,'2.0 Input│Historic Capex'!S134)</f>
        <v>0</v>
      </c>
      <c r="H132" s="27">
        <f>IF('2.0 Input│Historic Capex'!T134="",0,'2.0 Input│Historic Capex'!T134)</f>
        <v>0</v>
      </c>
      <c r="I132" s="27">
        <f>IF('2.0 Input│Historic Capex'!U134="",0,'2.0 Input│Historic Capex'!U134)</f>
        <v>0</v>
      </c>
      <c r="J132" s="27">
        <f>IF('2.0 Input│Historic Capex'!V134="",0,'2.0 Input│Historic Capex'!V134)</f>
        <v>0</v>
      </c>
      <c r="K132" s="27">
        <f t="shared" si="3"/>
        <v>24948.65</v>
      </c>
    </row>
    <row r="133" spans="1:11">
      <c r="A133" s="27">
        <f>'2.0 Input│Historic Capex'!A135</f>
        <v>121</v>
      </c>
      <c r="B133" s="20" t="str">
        <f>'2.0 Input│Historic Capex'!B135</f>
        <v>Security - High Risk sites security upgrade</v>
      </c>
      <c r="C133" s="7" t="str">
        <f>'2.0 Input│Historic Capex'!C135</f>
        <v>Other</v>
      </c>
      <c r="D133" s="7" t="str">
        <f>'2.0 Input│Historic Capex'!D135</f>
        <v>Replacement</v>
      </c>
      <c r="F133" s="27">
        <f>IF('2.0 Input│Historic Capex'!R135="",0,'2.0 Input│Historic Capex'!R135)</f>
        <v>0</v>
      </c>
      <c r="G133" s="27">
        <f>IF('2.0 Input│Historic Capex'!S135="",0,'2.0 Input│Historic Capex'!S135)</f>
        <v>0</v>
      </c>
      <c r="H133" s="27">
        <f>IF('2.0 Input│Historic Capex'!T135="",0,'2.0 Input│Historic Capex'!T135)</f>
        <v>0</v>
      </c>
      <c r="I133" s="27">
        <f>IF('2.0 Input│Historic Capex'!U135="",0,'2.0 Input│Historic Capex'!U135)</f>
        <v>0</v>
      </c>
      <c r="J133" s="27">
        <f>IF('2.0 Input│Historic Capex'!V135="",0,'2.0 Input│Historic Capex'!V135)</f>
        <v>0</v>
      </c>
      <c r="K133" s="27">
        <f t="shared" si="3"/>
        <v>0</v>
      </c>
    </row>
    <row r="134" spans="1:11">
      <c r="A134" s="27">
        <f>'2.0 Input│Historic Capex'!A136</f>
        <v>122</v>
      </c>
      <c r="B134" s="20" t="str">
        <f>'2.0 Input│Historic Capex'!B136</f>
        <v>Septic Tank</v>
      </c>
      <c r="C134" s="7" t="str">
        <f>'2.0 Input│Historic Capex'!C136</f>
        <v>Other</v>
      </c>
      <c r="D134" s="7" t="str">
        <f>'2.0 Input│Historic Capex'!D136</f>
        <v>Non-System</v>
      </c>
      <c r="F134" s="27">
        <f>IF('2.0 Input│Historic Capex'!R136="",0,'2.0 Input│Historic Capex'!R136)</f>
        <v>0</v>
      </c>
      <c r="G134" s="27">
        <f>IF('2.0 Input│Historic Capex'!S136="",0,'2.0 Input│Historic Capex'!S136)</f>
        <v>0</v>
      </c>
      <c r="H134" s="27">
        <f>IF('2.0 Input│Historic Capex'!T136="",0,'2.0 Input│Historic Capex'!T136)</f>
        <v>36691.5</v>
      </c>
      <c r="I134" s="27">
        <f>IF('2.0 Input│Historic Capex'!U136="",0,'2.0 Input│Historic Capex'!U136)</f>
        <v>0</v>
      </c>
      <c r="J134" s="27">
        <f>IF('2.0 Input│Historic Capex'!V136="",0,'2.0 Input│Historic Capex'!V136)</f>
        <v>0</v>
      </c>
      <c r="K134" s="27">
        <f t="shared" si="3"/>
        <v>36691.5</v>
      </c>
    </row>
    <row r="135" spans="1:11">
      <c r="A135" s="27">
        <f>'2.0 Input│Historic Capex'!A137</f>
        <v>123</v>
      </c>
      <c r="B135" s="20" t="str">
        <f>'2.0 Input│Historic Capex'!B137</f>
        <v>SMS - GIS &amp; Aerial Photography</v>
      </c>
      <c r="C135" s="7" t="str">
        <f>'2.0 Input│Historic Capex'!C137</f>
        <v>Pipelines</v>
      </c>
      <c r="D135" s="7" t="str">
        <f>'2.0 Input│Historic Capex'!D137</f>
        <v>Replacement</v>
      </c>
      <c r="F135" s="27">
        <f>IF('2.0 Input│Historic Capex'!R137="",0,'2.0 Input│Historic Capex'!R137)</f>
        <v>0</v>
      </c>
      <c r="G135" s="27">
        <f>IF('2.0 Input│Historic Capex'!S137="",0,'2.0 Input│Historic Capex'!S137)</f>
        <v>0</v>
      </c>
      <c r="H135" s="27">
        <f>IF('2.0 Input│Historic Capex'!T137="",0,'2.0 Input│Historic Capex'!T137)</f>
        <v>0</v>
      </c>
      <c r="I135" s="27">
        <f>IF('2.0 Input│Historic Capex'!U137="",0,'2.0 Input│Historic Capex'!U137)</f>
        <v>0</v>
      </c>
      <c r="J135" s="27">
        <f>IF('2.0 Input│Historic Capex'!V137="",0,'2.0 Input│Historic Capex'!V137)</f>
        <v>0</v>
      </c>
      <c r="K135" s="27">
        <f t="shared" si="3"/>
        <v>0</v>
      </c>
    </row>
    <row r="136" spans="1:11">
      <c r="A136" s="27">
        <f>'2.0 Input│Historic Capex'!A138</f>
        <v>124</v>
      </c>
      <c r="B136" s="20" t="str">
        <f>'2.0 Input│Historic Capex'!B138</f>
        <v>Somerton Ink.Valv</v>
      </c>
      <c r="C136" s="7" t="str">
        <f>'2.0 Input│Historic Capex'!C138</f>
        <v>Other</v>
      </c>
      <c r="D136" s="7" t="str">
        <f>'2.0 Input│Historic Capex'!D138</f>
        <v>Non-System</v>
      </c>
      <c r="F136" s="27">
        <f>IF('2.0 Input│Historic Capex'!R138="",0,'2.0 Input│Historic Capex'!R138)</f>
        <v>0</v>
      </c>
      <c r="G136" s="27">
        <f>IF('2.0 Input│Historic Capex'!S138="",0,'2.0 Input│Historic Capex'!S138)</f>
        <v>0</v>
      </c>
      <c r="H136" s="27">
        <f>IF('2.0 Input│Historic Capex'!T138="",0,'2.0 Input│Historic Capex'!T138)</f>
        <v>0</v>
      </c>
      <c r="I136" s="27">
        <f>IF('2.0 Input│Historic Capex'!U138="",0,'2.0 Input│Historic Capex'!U138)</f>
        <v>0</v>
      </c>
      <c r="J136" s="27">
        <f>IF('2.0 Input│Historic Capex'!V138="",0,'2.0 Input│Historic Capex'!V138)</f>
        <v>0</v>
      </c>
      <c r="K136" s="27">
        <f t="shared" si="3"/>
        <v>0</v>
      </c>
    </row>
    <row r="137" spans="1:11">
      <c r="A137" s="27">
        <f>'2.0 Input│Historic Capex'!A139</f>
        <v>125</v>
      </c>
      <c r="B137" s="20" t="str">
        <f>'2.0 Input│Historic Capex'!B139</f>
        <v>Somerton Pig Trap</v>
      </c>
      <c r="C137" s="7" t="str">
        <f>'2.0 Input│Historic Capex'!C139</f>
        <v>Pipelines</v>
      </c>
      <c r="D137" s="7" t="str">
        <f>'2.0 Input│Historic Capex'!D139</f>
        <v>Replacement</v>
      </c>
      <c r="F137" s="27">
        <f>IF('2.0 Input│Historic Capex'!R139="",0,'2.0 Input│Historic Capex'!R139)</f>
        <v>0</v>
      </c>
      <c r="G137" s="27">
        <f>IF('2.0 Input│Historic Capex'!S139="",0,'2.0 Input│Historic Capex'!S139)</f>
        <v>0</v>
      </c>
      <c r="H137" s="27">
        <f>IF('2.0 Input│Historic Capex'!T139="",0,'2.0 Input│Historic Capex'!T139)</f>
        <v>0</v>
      </c>
      <c r="I137" s="27">
        <f>IF('2.0 Input│Historic Capex'!U139="",0,'2.0 Input│Historic Capex'!U139)</f>
        <v>0</v>
      </c>
      <c r="J137" s="27">
        <f>IF('2.0 Input│Historic Capex'!V139="",0,'2.0 Input│Historic Capex'!V139)</f>
        <v>0</v>
      </c>
      <c r="K137" s="27">
        <f t="shared" si="3"/>
        <v>0</v>
      </c>
    </row>
    <row r="138" spans="1:11">
      <c r="A138" s="27">
        <f>'2.0 Input│Historic Capex'!A140</f>
        <v>126</v>
      </c>
      <c r="B138" s="20" t="str">
        <f>'2.0 Input│Historic Capex'!B140</f>
        <v>Springhurst Valve</v>
      </c>
      <c r="C138" s="7" t="str">
        <f>'2.0 Input│Historic Capex'!C140</f>
        <v>Compressors</v>
      </c>
      <c r="D138" s="7" t="str">
        <f>'2.0 Input│Historic Capex'!D140</f>
        <v>Replacement</v>
      </c>
      <c r="F138" s="27">
        <f>IF('2.0 Input│Historic Capex'!R140="",0,'2.0 Input│Historic Capex'!R140)</f>
        <v>0</v>
      </c>
      <c r="G138" s="27">
        <f>IF('2.0 Input│Historic Capex'!S140="",0,'2.0 Input│Historic Capex'!S140)</f>
        <v>0</v>
      </c>
      <c r="H138" s="27">
        <f>IF('2.0 Input│Historic Capex'!T140="",0,'2.0 Input│Historic Capex'!T140)</f>
        <v>0</v>
      </c>
      <c r="I138" s="27">
        <f>IF('2.0 Input│Historic Capex'!U140="",0,'2.0 Input│Historic Capex'!U140)</f>
        <v>0</v>
      </c>
      <c r="J138" s="27">
        <f>IF('2.0 Input│Historic Capex'!V140="",0,'2.0 Input│Historic Capex'!V140)</f>
        <v>0</v>
      </c>
      <c r="K138" s="27">
        <f t="shared" si="3"/>
        <v>0</v>
      </c>
    </row>
    <row r="139" spans="1:11">
      <c r="A139" s="27">
        <f>'2.0 Input│Historic Capex'!A141</f>
        <v>127</v>
      </c>
      <c r="B139" s="20" t="str">
        <f>'2.0 Input│Historic Capex'!B141</f>
        <v>Spring't Oil Water</v>
      </c>
      <c r="C139" s="7" t="str">
        <f>'2.0 Input│Historic Capex'!C141</f>
        <v>Other</v>
      </c>
      <c r="D139" s="7" t="str">
        <f>'2.0 Input│Historic Capex'!D141</f>
        <v>Non-System</v>
      </c>
      <c r="F139" s="27">
        <f>IF('2.0 Input│Historic Capex'!R141="",0,'2.0 Input│Historic Capex'!R141)</f>
        <v>0</v>
      </c>
      <c r="G139" s="27">
        <f>IF('2.0 Input│Historic Capex'!S141="",0,'2.0 Input│Historic Capex'!S141)</f>
        <v>0</v>
      </c>
      <c r="H139" s="27">
        <f>IF('2.0 Input│Historic Capex'!T141="",0,'2.0 Input│Historic Capex'!T141)</f>
        <v>0</v>
      </c>
      <c r="I139" s="27">
        <f>IF('2.0 Input│Historic Capex'!U141="",0,'2.0 Input│Historic Capex'!U141)</f>
        <v>47883</v>
      </c>
      <c r="J139" s="27">
        <f>IF('2.0 Input│Historic Capex'!V141="",0,'2.0 Input│Historic Capex'!V141)</f>
        <v>0</v>
      </c>
      <c r="K139" s="27">
        <f t="shared" si="3"/>
        <v>47883</v>
      </c>
    </row>
    <row r="140" spans="1:11">
      <c r="A140" s="27">
        <f>'2.0 Input│Historic Capex'!A142</f>
        <v>128</v>
      </c>
      <c r="B140" s="20" t="str">
        <f>'2.0 Input│Historic Capex'!B142</f>
        <v>Stonehaven CS - now Winchelsea</v>
      </c>
      <c r="C140" s="7" t="str">
        <f>'2.0 Input│Historic Capex'!C142</f>
        <v>Compressors</v>
      </c>
      <c r="D140" s="7" t="str">
        <f>'2.0 Input│Historic Capex'!D142</f>
        <v>Expansion</v>
      </c>
      <c r="F140" s="27">
        <f>IF('2.0 Input│Historic Capex'!R142="",0,'2.0 Input│Historic Capex'!R142)</f>
        <v>0</v>
      </c>
      <c r="G140" s="27">
        <f>IF('2.0 Input│Historic Capex'!S142="",0,'2.0 Input│Historic Capex'!S142)</f>
        <v>0</v>
      </c>
      <c r="H140" s="27">
        <f>IF('2.0 Input│Historic Capex'!T142="",0,'2.0 Input│Historic Capex'!T142)</f>
        <v>0</v>
      </c>
      <c r="I140" s="27">
        <f>IF('2.0 Input│Historic Capex'!U142="",0,'2.0 Input│Historic Capex'!U142)</f>
        <v>0</v>
      </c>
      <c r="J140" s="27">
        <f>IF('2.0 Input│Historic Capex'!V142="",0,'2.0 Input│Historic Capex'!V142)</f>
        <v>0</v>
      </c>
      <c r="K140" s="27">
        <f t="shared" si="3"/>
        <v>0</v>
      </c>
    </row>
    <row r="141" spans="1:11">
      <c r="A141" s="27">
        <f>'2.0 Input│Historic Capex'!A143</f>
        <v>129</v>
      </c>
      <c r="B141" s="20" t="str">
        <f>'2.0 Input│Historic Capex'!B143</f>
        <v>Storage shed-Dandenong, Wollert &amp; Springhurst</v>
      </c>
      <c r="C141" s="7" t="str">
        <f>'2.0 Input│Historic Capex'!C143</f>
        <v>Buildings</v>
      </c>
      <c r="D141" s="7" t="str">
        <f>'2.0 Input│Historic Capex'!D143</f>
        <v>Non-System</v>
      </c>
      <c r="F141" s="27">
        <f>IF('2.0 Input│Historic Capex'!R143="",0,'2.0 Input│Historic Capex'!R143)</f>
        <v>0</v>
      </c>
      <c r="G141" s="27">
        <f>IF('2.0 Input│Historic Capex'!S143="",0,'2.0 Input│Historic Capex'!S143)</f>
        <v>0</v>
      </c>
      <c r="H141" s="27">
        <f>IF('2.0 Input│Historic Capex'!T143="",0,'2.0 Input│Historic Capex'!T143)</f>
        <v>0</v>
      </c>
      <c r="I141" s="27">
        <f>IF('2.0 Input│Historic Capex'!U143="",0,'2.0 Input│Historic Capex'!U143)</f>
        <v>0</v>
      </c>
      <c r="J141" s="27">
        <f>IF('2.0 Input│Historic Capex'!V143="",0,'2.0 Input│Historic Capex'!V143)</f>
        <v>64062.14</v>
      </c>
      <c r="K141" s="27">
        <f t="shared" si="3"/>
        <v>64062.14</v>
      </c>
    </row>
    <row r="142" spans="1:11">
      <c r="A142" s="27">
        <f>'2.0 Input│Historic Capex'!A144</f>
        <v>130</v>
      </c>
      <c r="B142" s="20" t="str">
        <f>'2.0 Input│Historic Capex'!B144</f>
        <v>SWP_570</v>
      </c>
      <c r="C142" s="7">
        <f>'2.0 Input│Historic Capex'!C144</f>
        <v>0</v>
      </c>
      <c r="D142" s="7">
        <f>'2.0 Input│Historic Capex'!D144</f>
        <v>0</v>
      </c>
      <c r="F142" s="27"/>
      <c r="G142" s="27"/>
      <c r="H142" s="27"/>
      <c r="I142" s="27"/>
      <c r="J142" s="27"/>
      <c r="K142" s="27"/>
    </row>
    <row r="143" spans="1:11">
      <c r="A143" s="27">
        <f>'2.0 Input│Historic Capex'!A145</f>
        <v>131</v>
      </c>
      <c r="B143" s="20" t="str">
        <f>'2.0 Input│Historic Capex'!B145</f>
        <v>T015 Oakleigh PigT</v>
      </c>
      <c r="C143" s="7" t="str">
        <f>'2.0 Input│Historic Capex'!C145</f>
        <v>Pipelines</v>
      </c>
      <c r="D143" s="7" t="str">
        <f>'2.0 Input│Historic Capex'!D145</f>
        <v>Replacement</v>
      </c>
      <c r="F143" s="27">
        <f>IF('2.0 Input│Historic Capex'!R145="",0,'2.0 Input│Historic Capex'!R145)</f>
        <v>0</v>
      </c>
      <c r="G143" s="27">
        <f>IF('2.0 Input│Historic Capex'!S145="",0,'2.0 Input│Historic Capex'!S145)</f>
        <v>0.01</v>
      </c>
      <c r="H143" s="27">
        <f>IF('2.0 Input│Historic Capex'!T145="",0,'2.0 Input│Historic Capex'!T145)</f>
        <v>0</v>
      </c>
      <c r="I143" s="27">
        <f>IF('2.0 Input│Historic Capex'!U145="",0,'2.0 Input│Historic Capex'!U145)</f>
        <v>0</v>
      </c>
      <c r="J143" s="27">
        <f>IF('2.0 Input│Historic Capex'!V145="",0,'2.0 Input│Historic Capex'!V145)</f>
        <v>1075828.28</v>
      </c>
      <c r="K143" s="27">
        <f t="shared" ref="K143:K209" si="4">SUM(F143:J143)</f>
        <v>1075828.29</v>
      </c>
    </row>
    <row r="144" spans="1:11">
      <c r="A144" s="27">
        <f>'2.0 Input│Historic Capex'!A146</f>
        <v>132</v>
      </c>
      <c r="B144" s="20" t="str">
        <f>'2.0 Input│Historic Capex'!B146</f>
        <v xml:space="preserve">T110 Snowy Unpiggable </v>
      </c>
      <c r="C144" s="7" t="str">
        <f>'2.0 Input│Historic Capex'!C146</f>
        <v>Pipelines</v>
      </c>
      <c r="D144" s="7" t="str">
        <f>'2.0 Input│Historic Capex'!D146</f>
        <v>Replacement</v>
      </c>
      <c r="F144" s="27">
        <f>IF('2.0 Input│Historic Capex'!R146="",0,'2.0 Input│Historic Capex'!R146)</f>
        <v>0</v>
      </c>
      <c r="G144" s="27">
        <f>IF('2.0 Input│Historic Capex'!S146="",0,'2.0 Input│Historic Capex'!S146)</f>
        <v>0.01</v>
      </c>
      <c r="H144" s="27">
        <f>IF('2.0 Input│Historic Capex'!T146="",0,'2.0 Input│Historic Capex'!T146)</f>
        <v>0</v>
      </c>
      <c r="I144" s="27">
        <f>IF('2.0 Input│Historic Capex'!U146="",0,'2.0 Input│Historic Capex'!U146)</f>
        <v>0</v>
      </c>
      <c r="J144" s="27">
        <f>IF('2.0 Input│Historic Capex'!V146="",0,'2.0 Input│Historic Capex'!V146)</f>
        <v>1735365.27</v>
      </c>
      <c r="K144" s="27">
        <f t="shared" si="4"/>
        <v>1735365.28</v>
      </c>
    </row>
    <row r="145" spans="1:11">
      <c r="A145" s="27">
        <f>'2.0 Input│Historic Capex'!A147</f>
        <v>133</v>
      </c>
      <c r="B145" s="20" t="str">
        <f>'2.0 Input│Historic Capex'!B147</f>
        <v>T33 non-piggable and encased sections (unknown technical solution)</v>
      </c>
      <c r="C145" s="7" t="str">
        <f>'2.0 Input│Historic Capex'!C147</f>
        <v>Other</v>
      </c>
      <c r="D145" s="7" t="str">
        <f>'2.0 Input│Historic Capex'!D147</f>
        <v>Replacement</v>
      </c>
      <c r="F145" s="27">
        <f>IF('2.0 Input│Historic Capex'!R147="",0,'2.0 Input│Historic Capex'!R147)</f>
        <v>0.01</v>
      </c>
      <c r="G145" s="27">
        <f>IF('2.0 Input│Historic Capex'!S147="",0,'2.0 Input│Historic Capex'!S147)</f>
        <v>0.02</v>
      </c>
      <c r="H145" s="27">
        <f>IF('2.0 Input│Historic Capex'!T147="",0,'2.0 Input│Historic Capex'!T147)</f>
        <v>4816205.53</v>
      </c>
      <c r="I145" s="27">
        <f>IF('2.0 Input│Historic Capex'!U147="",0,'2.0 Input│Historic Capex'!U147)</f>
        <v>5227190.51</v>
      </c>
      <c r="J145" s="27">
        <f>IF('2.0 Input│Historic Capex'!V147="",0,'2.0 Input│Historic Capex'!V147)</f>
        <v>0</v>
      </c>
      <c r="K145" s="27">
        <f t="shared" si="4"/>
        <v>10043396.07</v>
      </c>
    </row>
    <row r="146" spans="1:11">
      <c r="A146" s="27">
        <f>'2.0 Input│Historic Capex'!A148</f>
        <v>134</v>
      </c>
      <c r="B146" s="20" t="str">
        <f>'2.0 Input│Historic Capex'!B148</f>
        <v>T67 PIG GUILDFORD</v>
      </c>
      <c r="C146" s="7" t="str">
        <f>'2.0 Input│Historic Capex'!C148</f>
        <v>Other</v>
      </c>
      <c r="D146" s="7" t="str">
        <f>'2.0 Input│Historic Capex'!D148</f>
        <v>Replacement</v>
      </c>
      <c r="F146" s="27">
        <f>IF('2.0 Input│Historic Capex'!R148="",0,'2.0 Input│Historic Capex'!R148)</f>
        <v>0</v>
      </c>
      <c r="G146" s="27">
        <f>IF('2.0 Input│Historic Capex'!S148="",0,'2.0 Input│Historic Capex'!S148)</f>
        <v>238466.76</v>
      </c>
      <c r="H146" s="27">
        <f>IF('2.0 Input│Historic Capex'!T148="",0,'2.0 Input│Historic Capex'!T148)</f>
        <v>0</v>
      </c>
      <c r="I146" s="27">
        <f>IF('2.0 Input│Historic Capex'!U148="",0,'2.0 Input│Historic Capex'!U148)</f>
        <v>0</v>
      </c>
      <c r="J146" s="27">
        <f>IF('2.0 Input│Historic Capex'!V148="",0,'2.0 Input│Historic Capex'!V148)</f>
        <v>0</v>
      </c>
      <c r="K146" s="27">
        <f t="shared" si="4"/>
        <v>238466.76</v>
      </c>
    </row>
    <row r="147" spans="1:11">
      <c r="A147" s="27">
        <f>'2.0 Input│Historic Capex'!A149</f>
        <v>135</v>
      </c>
      <c r="B147" s="20" t="str">
        <f>'2.0 Input│Historic Capex'!B149</f>
        <v>T92 &amp; DDN3 RTU Upgrade</v>
      </c>
      <c r="C147" s="7" t="str">
        <f>'2.0 Input│Historic Capex'!C149</f>
        <v>Other</v>
      </c>
      <c r="D147" s="7" t="str">
        <f>'2.0 Input│Historic Capex'!D149</f>
        <v>Replacement</v>
      </c>
      <c r="F147" s="27">
        <f>IF('2.0 Input│Historic Capex'!R149="",0,'2.0 Input│Historic Capex'!R149)</f>
        <v>22711.56</v>
      </c>
      <c r="G147" s="27">
        <f>IF('2.0 Input│Historic Capex'!S149="",0,'2.0 Input│Historic Capex'!S149)</f>
        <v>0</v>
      </c>
      <c r="H147" s="27">
        <f>IF('2.0 Input│Historic Capex'!T149="",0,'2.0 Input│Historic Capex'!T149)</f>
        <v>0</v>
      </c>
      <c r="I147" s="27">
        <f>IF('2.0 Input│Historic Capex'!U149="",0,'2.0 Input│Historic Capex'!U149)</f>
        <v>0</v>
      </c>
      <c r="J147" s="27">
        <f>IF('2.0 Input│Historic Capex'!V149="",0,'2.0 Input│Historic Capex'!V149)</f>
        <v>0</v>
      </c>
      <c r="K147" s="27">
        <f t="shared" si="4"/>
        <v>22711.56</v>
      </c>
    </row>
    <row r="148" spans="1:11">
      <c r="A148" s="27">
        <f>'2.0 Input│Historic Capex'!A150</f>
        <v>136</v>
      </c>
      <c r="B148" s="20" t="str">
        <f>'2.0 Input│Historic Capex'!B150</f>
        <v>T99 B'wartha-C ILI</v>
      </c>
      <c r="C148" s="7" t="str">
        <f>'2.0 Input│Historic Capex'!C150</f>
        <v>Other</v>
      </c>
      <c r="D148" s="7" t="str">
        <f>'2.0 Input│Historic Capex'!D150</f>
        <v>Replacement</v>
      </c>
      <c r="F148" s="27">
        <f>IF('2.0 Input│Historic Capex'!R150="",0,'2.0 Input│Historic Capex'!R150)</f>
        <v>0</v>
      </c>
      <c r="G148" s="27">
        <f>IF('2.0 Input│Historic Capex'!S150="",0,'2.0 Input│Historic Capex'!S150)</f>
        <v>0</v>
      </c>
      <c r="H148" s="27">
        <f>IF('2.0 Input│Historic Capex'!T150="",0,'2.0 Input│Historic Capex'!T150)</f>
        <v>0</v>
      </c>
      <c r="I148" s="27">
        <f>IF('2.0 Input│Historic Capex'!U150="",0,'2.0 Input│Historic Capex'!U150)</f>
        <v>0</v>
      </c>
      <c r="J148" s="27">
        <f>IF('2.0 Input│Historic Capex'!V150="",0,'2.0 Input│Historic Capex'!V150)</f>
        <v>843755.56</v>
      </c>
      <c r="K148" s="27">
        <f t="shared" si="4"/>
        <v>843755.56</v>
      </c>
    </row>
    <row r="149" spans="1:11">
      <c r="A149" s="27">
        <f>'2.0 Input│Historic Capex'!A151</f>
        <v>137</v>
      </c>
      <c r="B149" s="20" t="str">
        <f>'2.0 Input│Historic Capex'!B151</f>
        <v>Turbine Overhauls</v>
      </c>
      <c r="C149" s="7" t="str">
        <f>'2.0 Input│Historic Capex'!C151</f>
        <v>Compressors</v>
      </c>
      <c r="D149" s="7" t="str">
        <f>'2.0 Input│Historic Capex'!D151</f>
        <v>Replacement</v>
      </c>
      <c r="F149" s="27">
        <f>IF('2.0 Input│Historic Capex'!R151="",0,'2.0 Input│Historic Capex'!R151)</f>
        <v>0</v>
      </c>
      <c r="G149" s="27">
        <f>IF('2.0 Input│Historic Capex'!S151="",0,'2.0 Input│Historic Capex'!S151)</f>
        <v>0</v>
      </c>
      <c r="H149" s="27">
        <f>IF('2.0 Input│Historic Capex'!T151="",0,'2.0 Input│Historic Capex'!T151)</f>
        <v>650696.24</v>
      </c>
      <c r="I149" s="27">
        <f>IF('2.0 Input│Historic Capex'!U151="",0,'2.0 Input│Historic Capex'!U151)</f>
        <v>2850302.76</v>
      </c>
      <c r="J149" s="27">
        <f>IF('2.0 Input│Historic Capex'!V151="",0,'2.0 Input│Historic Capex'!V151)</f>
        <v>1463686.69</v>
      </c>
      <c r="K149" s="27">
        <f t="shared" si="4"/>
        <v>4964685.6899999995</v>
      </c>
    </row>
    <row r="150" spans="1:11">
      <c r="A150" s="27">
        <f>'2.0 Input│Historic Capex'!A152</f>
        <v>138</v>
      </c>
      <c r="B150" s="20" t="str">
        <f>'2.0 Input│Historic Capex'!B152</f>
        <v>Unibolt Enclosure Replacement</v>
      </c>
      <c r="C150" s="7" t="str">
        <f>'2.0 Input│Historic Capex'!C152</f>
        <v>Other</v>
      </c>
      <c r="D150" s="7" t="str">
        <f>'2.0 Input│Historic Capex'!D152</f>
        <v>Replacement</v>
      </c>
      <c r="F150" s="27">
        <f>IF('2.0 Input│Historic Capex'!R152="",0,'2.0 Input│Historic Capex'!R152)</f>
        <v>141.92999999999302</v>
      </c>
      <c r="G150" s="27">
        <f>IF('2.0 Input│Historic Capex'!S152="",0,'2.0 Input│Historic Capex'!S152)</f>
        <v>0</v>
      </c>
      <c r="H150" s="27">
        <f>IF('2.0 Input│Historic Capex'!T152="",0,'2.0 Input│Historic Capex'!T152)</f>
        <v>0</v>
      </c>
      <c r="I150" s="27">
        <f>IF('2.0 Input│Historic Capex'!U152="",0,'2.0 Input│Historic Capex'!U152)</f>
        <v>0</v>
      </c>
      <c r="J150" s="27">
        <f>IF('2.0 Input│Historic Capex'!V152="",0,'2.0 Input│Historic Capex'!V152)</f>
        <v>0</v>
      </c>
      <c r="K150" s="27">
        <f t="shared" si="4"/>
        <v>141.92999999999302</v>
      </c>
    </row>
    <row r="151" spans="1:11">
      <c r="A151" s="27">
        <f>'2.0 Input│Historic Capex'!A153</f>
        <v>139</v>
      </c>
      <c r="B151" s="20" t="str">
        <f>'2.0 Input│Historic Capex'!B153</f>
        <v>Unpiggable Pipeln</v>
      </c>
      <c r="C151" s="7" t="str">
        <f>'2.0 Input│Historic Capex'!C153</f>
        <v>Pipelines</v>
      </c>
      <c r="D151" s="7" t="str">
        <f>'2.0 Input│Historic Capex'!D153</f>
        <v>Replacement</v>
      </c>
      <c r="F151" s="27">
        <f>IF('2.0 Input│Historic Capex'!R153="",0,'2.0 Input│Historic Capex'!R153)</f>
        <v>0</v>
      </c>
      <c r="G151" s="27">
        <f>IF('2.0 Input│Historic Capex'!S153="",0,'2.0 Input│Historic Capex'!S153)</f>
        <v>220000.02</v>
      </c>
      <c r="H151" s="27">
        <f>IF('2.0 Input│Historic Capex'!T153="",0,'2.0 Input│Historic Capex'!T153)</f>
        <v>-220000</v>
      </c>
      <c r="I151" s="27">
        <f>IF('2.0 Input│Historic Capex'!U153="",0,'2.0 Input│Historic Capex'!U153)</f>
        <v>0</v>
      </c>
      <c r="J151" s="27">
        <f>IF('2.0 Input│Historic Capex'!V153="",0,'2.0 Input│Historic Capex'!V153)</f>
        <v>0</v>
      </c>
      <c r="K151" s="27">
        <f t="shared" si="4"/>
        <v>1.9999999989522621E-2</v>
      </c>
    </row>
    <row r="152" spans="1:11">
      <c r="A152" s="27">
        <f>'2.0 Input│Historic Capex'!A154</f>
        <v>140</v>
      </c>
      <c r="B152" s="20" t="str">
        <f>'2.0 Input│Historic Capex'!B154</f>
        <v>Valve -  Pipeline to LNG plant UV325 valve replacement and loading valve</v>
      </c>
      <c r="C152" s="7" t="str">
        <f>'2.0 Input│Historic Capex'!C154</f>
        <v>City Gates &amp; Field Regs</v>
      </c>
      <c r="D152" s="7" t="str">
        <f>'2.0 Input│Historic Capex'!D154</f>
        <v>Replacement</v>
      </c>
      <c r="F152" s="27">
        <f>IF('2.0 Input│Historic Capex'!R154="",0,'2.0 Input│Historic Capex'!R154)</f>
        <v>0</v>
      </c>
      <c r="G152" s="27">
        <f>IF('2.0 Input│Historic Capex'!S154="",0,'2.0 Input│Historic Capex'!S154)</f>
        <v>0</v>
      </c>
      <c r="H152" s="27">
        <f>IF('2.0 Input│Historic Capex'!T154="",0,'2.0 Input│Historic Capex'!T154)</f>
        <v>0</v>
      </c>
      <c r="I152" s="27">
        <f>IF('2.0 Input│Historic Capex'!U154="",0,'2.0 Input│Historic Capex'!U154)</f>
        <v>0</v>
      </c>
      <c r="J152" s="27">
        <f>IF('2.0 Input│Historic Capex'!V154="",0,'2.0 Input│Historic Capex'!V154)</f>
        <v>0</v>
      </c>
      <c r="K152" s="27">
        <f t="shared" si="4"/>
        <v>0</v>
      </c>
    </row>
    <row r="153" spans="1:11">
      <c r="A153" s="27">
        <f>'2.0 Input│Historic Capex'!A155</f>
        <v>141</v>
      </c>
      <c r="B153" s="20" t="str">
        <f>'2.0 Input│Historic Capex'!B155</f>
        <v>Valve - Actuate MLV's in T1 areas</v>
      </c>
      <c r="C153" s="7" t="str">
        <f>'2.0 Input│Historic Capex'!C155</f>
        <v>Pipelines</v>
      </c>
      <c r="D153" s="7" t="str">
        <f>'2.0 Input│Historic Capex'!D155</f>
        <v>Replacement</v>
      </c>
      <c r="F153" s="27">
        <f>IF('2.0 Input│Historic Capex'!R155="",0,'2.0 Input│Historic Capex'!R155)</f>
        <v>1200</v>
      </c>
      <c r="G153" s="27">
        <f>IF('2.0 Input│Historic Capex'!S155="",0,'2.0 Input│Historic Capex'!S155)</f>
        <v>0</v>
      </c>
      <c r="H153" s="27">
        <f>IF('2.0 Input│Historic Capex'!T155="",0,'2.0 Input│Historic Capex'!T155)</f>
        <v>0</v>
      </c>
      <c r="I153" s="27">
        <f>IF('2.0 Input│Historic Capex'!U155="",0,'2.0 Input│Historic Capex'!U155)</f>
        <v>0</v>
      </c>
      <c r="J153" s="27">
        <f>IF('2.0 Input│Historic Capex'!V155="",0,'2.0 Input│Historic Capex'!V155)</f>
        <v>0</v>
      </c>
      <c r="K153" s="27">
        <f t="shared" si="4"/>
        <v>1200</v>
      </c>
    </row>
    <row r="154" spans="1:11">
      <c r="A154" s="27">
        <f>'2.0 Input│Historic Capex'!A156</f>
        <v>142</v>
      </c>
      <c r="B154" s="20" t="str">
        <f>'2.0 Input│Historic Capex'!B156</f>
        <v>Valve - Corio CG Un-regulated Bypass Upgrade</v>
      </c>
      <c r="C154" s="7" t="str">
        <f>'2.0 Input│Historic Capex'!C156</f>
        <v>City Gates &amp; Field Regs</v>
      </c>
      <c r="D154" s="7" t="str">
        <f>'2.0 Input│Historic Capex'!D156</f>
        <v>Replacement</v>
      </c>
      <c r="F154" s="27">
        <f>IF('2.0 Input│Historic Capex'!R156="",0,'2.0 Input│Historic Capex'!R156)</f>
        <v>0</v>
      </c>
      <c r="G154" s="27">
        <f>IF('2.0 Input│Historic Capex'!S156="",0,'2.0 Input│Historic Capex'!S156)</f>
        <v>0</v>
      </c>
      <c r="H154" s="27">
        <f>IF('2.0 Input│Historic Capex'!T156="",0,'2.0 Input│Historic Capex'!T156)</f>
        <v>0</v>
      </c>
      <c r="I154" s="27">
        <f>IF('2.0 Input│Historic Capex'!U156="",0,'2.0 Input│Historic Capex'!U156)</f>
        <v>0</v>
      </c>
      <c r="J154" s="27">
        <f>IF('2.0 Input│Historic Capex'!V156="",0,'2.0 Input│Historic Capex'!V156)</f>
        <v>0</v>
      </c>
      <c r="K154" s="27">
        <f t="shared" si="4"/>
        <v>0</v>
      </c>
    </row>
    <row r="155" spans="1:11">
      <c r="A155" s="27">
        <f>'2.0 Input│Historic Capex'!A157</f>
        <v>143</v>
      </c>
      <c r="B155" s="20" t="str">
        <f>'2.0 Input│Historic Capex'!B157</f>
        <v>Valve - Longford to Dandenong LV10 Vent Stack</v>
      </c>
      <c r="C155" s="7" t="str">
        <f>'2.0 Input│Historic Capex'!C157</f>
        <v>Pipelines</v>
      </c>
      <c r="D155" s="7" t="str">
        <f>'2.0 Input│Historic Capex'!D157</f>
        <v>Replacement</v>
      </c>
      <c r="F155" s="27">
        <f>IF('2.0 Input│Historic Capex'!R157="",0,'2.0 Input│Historic Capex'!R157)</f>
        <v>0</v>
      </c>
      <c r="G155" s="27">
        <f>IF('2.0 Input│Historic Capex'!S157="",0,'2.0 Input│Historic Capex'!S157)</f>
        <v>0</v>
      </c>
      <c r="H155" s="27">
        <f>IF('2.0 Input│Historic Capex'!T157="",0,'2.0 Input│Historic Capex'!T157)</f>
        <v>0</v>
      </c>
      <c r="I155" s="27">
        <f>IF('2.0 Input│Historic Capex'!U157="",0,'2.0 Input│Historic Capex'!U157)</f>
        <v>0</v>
      </c>
      <c r="J155" s="27">
        <f>IF('2.0 Input│Historic Capex'!V157="",0,'2.0 Input│Historic Capex'!V157)</f>
        <v>0</v>
      </c>
      <c r="K155" s="27">
        <f t="shared" si="4"/>
        <v>0</v>
      </c>
    </row>
    <row r="156" spans="1:11">
      <c r="A156" s="27">
        <f>'2.0 Input│Historic Capex'!A158</f>
        <v>144</v>
      </c>
      <c r="B156" s="20" t="str">
        <f>'2.0 Input│Historic Capex'!B158</f>
        <v>Valve - UniBolt Phase 3 Replacement</v>
      </c>
      <c r="C156" s="7" t="str">
        <f>'2.0 Input│Historic Capex'!C158</f>
        <v>City Gates &amp; Field Regs</v>
      </c>
      <c r="D156" s="7" t="str">
        <f>'2.0 Input│Historic Capex'!D158</f>
        <v>Replacement</v>
      </c>
      <c r="F156" s="27">
        <f>IF('2.0 Input│Historic Capex'!R158="",0,'2.0 Input│Historic Capex'!R158)</f>
        <v>0</v>
      </c>
      <c r="G156" s="27">
        <f>IF('2.0 Input│Historic Capex'!S158="",0,'2.0 Input│Historic Capex'!S158)</f>
        <v>0</v>
      </c>
      <c r="H156" s="27">
        <f>IF('2.0 Input│Historic Capex'!T158="",0,'2.0 Input│Historic Capex'!T158)</f>
        <v>0</v>
      </c>
      <c r="I156" s="27">
        <f>IF('2.0 Input│Historic Capex'!U158="",0,'2.0 Input│Historic Capex'!U158)</f>
        <v>0</v>
      </c>
      <c r="J156" s="27">
        <f>IF('2.0 Input│Historic Capex'!V158="",0,'2.0 Input│Historic Capex'!V158)</f>
        <v>0</v>
      </c>
      <c r="K156" s="27">
        <f t="shared" si="4"/>
        <v>0</v>
      </c>
    </row>
    <row r="157" spans="1:11">
      <c r="A157" s="27">
        <f>'2.0 Input│Historic Capex'!A159</f>
        <v>145</v>
      </c>
      <c r="B157" s="20" t="str">
        <f>'2.0 Input│Historic Capex'!B159</f>
        <v>VNIE Looping 6 to 8</v>
      </c>
      <c r="C157" s="7" t="str">
        <f>'2.0 Input│Historic Capex'!C159</f>
        <v>Pipelines</v>
      </c>
      <c r="D157" s="7" t="str">
        <f>'2.0 Input│Historic Capex'!D159</f>
        <v>Expansion</v>
      </c>
      <c r="F157" s="27">
        <f>IF('2.0 Input│Historic Capex'!R159="",0,'2.0 Input│Historic Capex'!R159)</f>
        <v>13891750.239999998</v>
      </c>
      <c r="G157" s="27">
        <f>IF('2.0 Input│Historic Capex'!S159="",0,'2.0 Input│Historic Capex'!S159)</f>
        <v>0</v>
      </c>
      <c r="H157" s="27">
        <f>IF('2.0 Input│Historic Capex'!T159="",0,'2.0 Input│Historic Capex'!T159)</f>
        <v>0</v>
      </c>
      <c r="I157" s="27">
        <f>IF('2.0 Input│Historic Capex'!U159="",0,'2.0 Input│Historic Capex'!U159)</f>
        <v>3387955.01</v>
      </c>
      <c r="J157" s="27">
        <f>IF('2.0 Input│Historic Capex'!V159="",0,'2.0 Input│Historic Capex'!V159)</f>
        <v>10953.052638521593</v>
      </c>
      <c r="K157" s="27">
        <f t="shared" si="4"/>
        <v>17290658.302638523</v>
      </c>
    </row>
    <row r="158" spans="1:11">
      <c r="A158" s="27">
        <f>'2.0 Input│Historic Capex'!A160</f>
        <v>146</v>
      </c>
      <c r="B158" s="20" t="str">
        <f>'2.0 Input│Historic Capex'!B160</f>
        <v>VTS - BCS 8&amp;9 COOLERS UPG (NEW</v>
      </c>
      <c r="C158" s="7" t="str">
        <f>'2.0 Input│Historic Capex'!C160</f>
        <v>Compressors</v>
      </c>
      <c r="D158" s="7" t="str">
        <f>'2.0 Input│Historic Capex'!D160</f>
        <v>Replacement</v>
      </c>
      <c r="F158" s="27">
        <f>IF('2.0 Input│Historic Capex'!R160="",0,'2.0 Input│Historic Capex'!R160)</f>
        <v>0</v>
      </c>
      <c r="G158" s="27">
        <f>IF('2.0 Input│Historic Capex'!S160="",0,'2.0 Input│Historic Capex'!S160)</f>
        <v>0</v>
      </c>
      <c r="H158" s="27">
        <f>IF('2.0 Input│Historic Capex'!T160="",0,'2.0 Input│Historic Capex'!T160)</f>
        <v>0</v>
      </c>
      <c r="I158" s="27">
        <f>IF('2.0 Input│Historic Capex'!U160="",0,'2.0 Input│Historic Capex'!U160)</f>
        <v>0</v>
      </c>
      <c r="J158" s="27">
        <f>IF('2.0 Input│Historic Capex'!V160="",0,'2.0 Input│Historic Capex'!V160)</f>
        <v>0</v>
      </c>
      <c r="K158" s="27">
        <f t="shared" si="4"/>
        <v>0</v>
      </c>
    </row>
    <row r="159" spans="1:11">
      <c r="A159" s="27">
        <f>'2.0 Input│Historic Capex'!A161</f>
        <v>147</v>
      </c>
      <c r="B159" s="20" t="str">
        <f>'2.0 Input│Historic Capex'!B161</f>
        <v>VTS - BCS LUBE OIL COOLER 8&amp;9</v>
      </c>
      <c r="C159" s="7" t="str">
        <f>'2.0 Input│Historic Capex'!C161</f>
        <v>City Gates &amp; Field Regs</v>
      </c>
      <c r="D159" s="7" t="str">
        <f>'2.0 Input│Historic Capex'!D161</f>
        <v>Replacement</v>
      </c>
      <c r="F159" s="27">
        <f>IF('2.0 Input│Historic Capex'!R161="",0,'2.0 Input│Historic Capex'!R161)</f>
        <v>0</v>
      </c>
      <c r="G159" s="27">
        <f>IF('2.0 Input│Historic Capex'!S161="",0,'2.0 Input│Historic Capex'!S161)</f>
        <v>0</v>
      </c>
      <c r="H159" s="27">
        <f>IF('2.0 Input│Historic Capex'!T161="",0,'2.0 Input│Historic Capex'!T161)</f>
        <v>0</v>
      </c>
      <c r="I159" s="27">
        <f>IF('2.0 Input│Historic Capex'!U161="",0,'2.0 Input│Historic Capex'!U161)</f>
        <v>0</v>
      </c>
      <c r="J159" s="27">
        <f>IF('2.0 Input│Historic Capex'!V161="",0,'2.0 Input│Historic Capex'!V161)</f>
        <v>0</v>
      </c>
      <c r="K159" s="27">
        <f t="shared" si="4"/>
        <v>0</v>
      </c>
    </row>
    <row r="160" spans="1:11">
      <c r="A160" s="27">
        <f>'2.0 Input│Historic Capex'!A162</f>
        <v>148</v>
      </c>
      <c r="B160" s="20" t="str">
        <f>'2.0 Input│Historic Capex'!B162</f>
        <v>VTS - BKLYN 10&amp;11 COOLER UPGDE</v>
      </c>
      <c r="C160" s="7" t="str">
        <f>'2.0 Input│Historic Capex'!C162</f>
        <v>Compressors</v>
      </c>
      <c r="D160" s="7" t="str">
        <f>'2.0 Input│Historic Capex'!D162</f>
        <v>Replacement</v>
      </c>
      <c r="F160" s="27">
        <f>IF('2.0 Input│Historic Capex'!R162="",0,'2.0 Input│Historic Capex'!R162)</f>
        <v>0</v>
      </c>
      <c r="G160" s="27">
        <f>IF('2.0 Input│Historic Capex'!S162="",0,'2.0 Input│Historic Capex'!S162)</f>
        <v>0</v>
      </c>
      <c r="H160" s="27">
        <f>IF('2.0 Input│Historic Capex'!T162="",0,'2.0 Input│Historic Capex'!T162)</f>
        <v>0</v>
      </c>
      <c r="I160" s="27">
        <f>IF('2.0 Input│Historic Capex'!U162="",0,'2.0 Input│Historic Capex'!U162)</f>
        <v>0</v>
      </c>
      <c r="J160" s="27">
        <f>IF('2.0 Input│Historic Capex'!V162="",0,'2.0 Input│Historic Capex'!V162)</f>
        <v>0</v>
      </c>
      <c r="K160" s="27">
        <f t="shared" si="4"/>
        <v>0</v>
      </c>
    </row>
    <row r="161" spans="1:12">
      <c r="A161" s="27">
        <f>'2.0 Input│Historic Capex'!A163</f>
        <v>149</v>
      </c>
      <c r="B161" s="20" t="str">
        <f>'2.0 Input│Historic Capex'!B163</f>
        <v>VTS - BROOKLYN FIRE SERVICE</v>
      </c>
      <c r="C161" s="7" t="str">
        <f>'2.0 Input│Historic Capex'!C163</f>
        <v>Buildings</v>
      </c>
      <c r="D161" s="7" t="str">
        <f>'2.0 Input│Historic Capex'!D163</f>
        <v>Non-System</v>
      </c>
      <c r="F161" s="27">
        <f>IF('2.0 Input│Historic Capex'!R163="",0,'2.0 Input│Historic Capex'!R163)</f>
        <v>0</v>
      </c>
      <c r="G161" s="27">
        <f>IF('2.0 Input│Historic Capex'!S163="",0,'2.0 Input│Historic Capex'!S163)</f>
        <v>0</v>
      </c>
      <c r="H161" s="27">
        <f>IF('2.0 Input│Historic Capex'!T163="",0,'2.0 Input│Historic Capex'!T163)</f>
        <v>0</v>
      </c>
      <c r="I161" s="27">
        <f>IF('2.0 Input│Historic Capex'!U163="",0,'2.0 Input│Historic Capex'!U163)</f>
        <v>0</v>
      </c>
      <c r="J161" s="27">
        <f>IF('2.0 Input│Historic Capex'!V163="",0,'2.0 Input│Historic Capex'!V163)</f>
        <v>0</v>
      </c>
      <c r="K161" s="27">
        <f t="shared" si="4"/>
        <v>0</v>
      </c>
    </row>
    <row r="162" spans="1:12">
      <c r="A162" s="27">
        <f>'2.0 Input│Historic Capex'!A164</f>
        <v>150</v>
      </c>
      <c r="B162" s="20" t="str">
        <f>'2.0 Input│Historic Capex'!B164</f>
        <v>VTS - EUROA CS NEW (PPOM)</v>
      </c>
      <c r="C162" s="7" t="str">
        <f>'2.0 Input│Historic Capex'!C164</f>
        <v>Compressors</v>
      </c>
      <c r="D162" s="7" t="str">
        <f>'2.0 Input│Historic Capex'!D164</f>
        <v>Replacement</v>
      </c>
      <c r="F162" s="27">
        <f>IF('2.0 Input│Historic Capex'!R164="",0,'2.0 Input│Historic Capex'!R164)</f>
        <v>0</v>
      </c>
      <c r="G162" s="27">
        <f>IF('2.0 Input│Historic Capex'!S164="",0,'2.0 Input│Historic Capex'!S164)</f>
        <v>0</v>
      </c>
      <c r="H162" s="27">
        <f>IF('2.0 Input│Historic Capex'!T164="",0,'2.0 Input│Historic Capex'!T164)</f>
        <v>0</v>
      </c>
      <c r="I162" s="27">
        <f>IF('2.0 Input│Historic Capex'!U164="",0,'2.0 Input│Historic Capex'!U164)</f>
        <v>0</v>
      </c>
      <c r="J162" s="27">
        <f>IF('2.0 Input│Historic Capex'!V164="",0,'2.0 Input│Historic Capex'!V164)</f>
        <v>0</v>
      </c>
      <c r="K162" s="27">
        <f t="shared" si="4"/>
        <v>0</v>
      </c>
    </row>
    <row r="163" spans="1:12">
      <c r="A163" s="27">
        <f>'2.0 Input│Historic Capex'!A165</f>
        <v>151</v>
      </c>
      <c r="B163" s="20" t="str">
        <f>'2.0 Input│Historic Capex'!B165</f>
        <v>VTS - MAOP UPGRADE CAPEX</v>
      </c>
      <c r="C163" s="7" t="str">
        <f>'2.0 Input│Historic Capex'!C165</f>
        <v>City Gates &amp; Field Regs</v>
      </c>
      <c r="D163" s="7" t="str">
        <f>'2.0 Input│Historic Capex'!D165</f>
        <v>Replacement</v>
      </c>
      <c r="F163" s="27">
        <f>IF('2.0 Input│Historic Capex'!R165="",0,'2.0 Input│Historic Capex'!R165)</f>
        <v>0</v>
      </c>
      <c r="G163" s="27">
        <f>IF('2.0 Input│Historic Capex'!S165="",0,'2.0 Input│Historic Capex'!S165)</f>
        <v>0</v>
      </c>
      <c r="H163" s="27">
        <f>IF('2.0 Input│Historic Capex'!T165="",0,'2.0 Input│Historic Capex'!T165)</f>
        <v>0</v>
      </c>
      <c r="I163" s="27">
        <f>IF('2.0 Input│Historic Capex'!U165="",0,'2.0 Input│Historic Capex'!U165)</f>
        <v>0</v>
      </c>
      <c r="J163" s="27">
        <f>IF('2.0 Input│Historic Capex'!V165="",0,'2.0 Input│Historic Capex'!V165)</f>
        <v>0</v>
      </c>
      <c r="K163" s="27">
        <f t="shared" si="4"/>
        <v>0</v>
      </c>
    </row>
    <row r="164" spans="1:12">
      <c r="A164" s="27">
        <f>'2.0 Input│Historic Capex'!A166</f>
        <v>152</v>
      </c>
      <c r="B164" s="20" t="str">
        <f>'2.0 Input│Historic Capex'!B166</f>
        <v>VTS - MORWELL TYERS UPGRADE</v>
      </c>
      <c r="C164" s="7" t="str">
        <f>'2.0 Input│Historic Capex'!C166</f>
        <v>City Gates &amp; Field Regs</v>
      </c>
      <c r="D164" s="7" t="str">
        <f>'2.0 Input│Historic Capex'!D166</f>
        <v>Replacement</v>
      </c>
      <c r="F164" s="27">
        <f>IF('2.0 Input│Historic Capex'!R166="",0,'2.0 Input│Historic Capex'!R166)</f>
        <v>0</v>
      </c>
      <c r="G164" s="27">
        <f>IF('2.0 Input│Historic Capex'!S166="",0,'2.0 Input│Historic Capex'!S166)</f>
        <v>0</v>
      </c>
      <c r="H164" s="27">
        <f>IF('2.0 Input│Historic Capex'!T166="",0,'2.0 Input│Historic Capex'!T166)</f>
        <v>0</v>
      </c>
      <c r="I164" s="27">
        <f>IF('2.0 Input│Historic Capex'!U166="",0,'2.0 Input│Historic Capex'!U166)</f>
        <v>0</v>
      </c>
      <c r="J164" s="27">
        <f>IF('2.0 Input│Historic Capex'!V166="",0,'2.0 Input│Historic Capex'!V166)</f>
        <v>0</v>
      </c>
      <c r="K164" s="27">
        <f t="shared" si="4"/>
        <v>0</v>
      </c>
    </row>
    <row r="165" spans="1:12">
      <c r="A165" s="27">
        <f>'2.0 Input│Historic Capex'!A167</f>
        <v>153</v>
      </c>
      <c r="B165" s="20" t="str">
        <f>'2.0 Input│Historic Capex'!B167</f>
        <v>VTS - SOMERTON PIG TRAP (FEED)</v>
      </c>
      <c r="C165" s="7" t="str">
        <f>'2.0 Input│Historic Capex'!C167</f>
        <v>City Gates &amp; Field Regs</v>
      </c>
      <c r="D165" s="7" t="str">
        <f>'2.0 Input│Historic Capex'!D167</f>
        <v>Replacement</v>
      </c>
      <c r="F165" s="27">
        <f>IF('2.0 Input│Historic Capex'!R167="",0,'2.0 Input│Historic Capex'!R167)</f>
        <v>0</v>
      </c>
      <c r="G165" s="27">
        <f>IF('2.0 Input│Historic Capex'!S167="",0,'2.0 Input│Historic Capex'!S167)</f>
        <v>0</v>
      </c>
      <c r="H165" s="27">
        <f>IF('2.0 Input│Historic Capex'!T167="",0,'2.0 Input│Historic Capex'!T167)</f>
        <v>0</v>
      </c>
      <c r="I165" s="27">
        <f>IF('2.0 Input│Historic Capex'!U167="",0,'2.0 Input│Historic Capex'!U167)</f>
        <v>0</v>
      </c>
      <c r="J165" s="27">
        <f>IF('2.0 Input│Historic Capex'!V167="",0,'2.0 Input│Historic Capex'!V167)</f>
        <v>0</v>
      </c>
      <c r="K165" s="27">
        <f t="shared" si="4"/>
        <v>0</v>
      </c>
    </row>
    <row r="166" spans="1:12">
      <c r="A166" s="27">
        <f>'2.0 Input│Historic Capex'!A168</f>
        <v>154</v>
      </c>
      <c r="B166" s="20" t="str">
        <f>'2.0 Input│Historic Capex'!B168</f>
        <v>VTS - SUNBURY PIPE LOOP (NEW)</v>
      </c>
      <c r="C166" s="7" t="str">
        <f>'2.0 Input│Historic Capex'!C168</f>
        <v>Pipelines</v>
      </c>
      <c r="D166" s="7" t="str">
        <f>'2.0 Input│Historic Capex'!D168</f>
        <v>Replacement</v>
      </c>
      <c r="F166" s="27">
        <f>IF('2.0 Input│Historic Capex'!R168="",0,'2.0 Input│Historic Capex'!R168)</f>
        <v>0</v>
      </c>
      <c r="G166" s="27">
        <f>IF('2.0 Input│Historic Capex'!S168="",0,'2.0 Input│Historic Capex'!S168)</f>
        <v>0</v>
      </c>
      <c r="H166" s="27">
        <f>IF('2.0 Input│Historic Capex'!T168="",0,'2.0 Input│Historic Capex'!T168)</f>
        <v>0</v>
      </c>
      <c r="I166" s="27">
        <f>IF('2.0 Input│Historic Capex'!U168="",0,'2.0 Input│Historic Capex'!U168)</f>
        <v>0</v>
      </c>
      <c r="J166" s="27">
        <f>IF('2.0 Input│Historic Capex'!V168="",0,'2.0 Input│Historic Capex'!V168)</f>
        <v>0</v>
      </c>
      <c r="K166" s="27">
        <f t="shared" si="4"/>
        <v>0</v>
      </c>
      <c r="L166" s="30"/>
    </row>
    <row r="167" spans="1:12">
      <c r="A167" s="27">
        <f>'2.0 Input│Historic Capex'!A169</f>
        <v>155</v>
      </c>
      <c r="B167" s="20" t="str">
        <f>'2.0 Input│Historic Capex'!B169</f>
        <v>VTS - WOLLERT 4 &amp; 5 CAPEX</v>
      </c>
      <c r="C167" s="7" t="str">
        <f>'2.0 Input│Historic Capex'!C169</f>
        <v>Compressors</v>
      </c>
      <c r="D167" s="7" t="str">
        <f>'2.0 Input│Historic Capex'!D169</f>
        <v>Replacement</v>
      </c>
      <c r="F167" s="27">
        <f>IF('2.0 Input│Historic Capex'!R169="",0,'2.0 Input│Historic Capex'!R169)</f>
        <v>0</v>
      </c>
      <c r="G167" s="27">
        <f>IF('2.0 Input│Historic Capex'!S169="",0,'2.0 Input│Historic Capex'!S169)</f>
        <v>0</v>
      </c>
      <c r="H167" s="27">
        <f>IF('2.0 Input│Historic Capex'!T169="",0,'2.0 Input│Historic Capex'!T169)</f>
        <v>0</v>
      </c>
      <c r="I167" s="27">
        <f>IF('2.0 Input│Historic Capex'!U169="",0,'2.0 Input│Historic Capex'!U169)</f>
        <v>0</v>
      </c>
      <c r="J167" s="27">
        <f>IF('2.0 Input│Historic Capex'!V169="",0,'2.0 Input│Historic Capex'!V169)</f>
        <v>0</v>
      </c>
      <c r="K167" s="27">
        <f t="shared" si="4"/>
        <v>0</v>
      </c>
    </row>
    <row r="168" spans="1:12">
      <c r="A168" s="27">
        <f>'2.0 Input│Historic Capex'!A170</f>
        <v>156</v>
      </c>
      <c r="B168" s="20" t="str">
        <f>'2.0 Input│Historic Capex'!B170</f>
        <v>VTS.SIB99 WCS STN-A DISCHRG LQ</v>
      </c>
      <c r="C168" s="7" t="str">
        <f>'2.0 Input│Historic Capex'!C170</f>
        <v>Other</v>
      </c>
      <c r="D168" s="7" t="str">
        <f>'2.0 Input│Historic Capex'!D170</f>
        <v>Replacement</v>
      </c>
      <c r="F168" s="27">
        <f>IF('2.0 Input│Historic Capex'!R170="",0,'2.0 Input│Historic Capex'!R170)</f>
        <v>0</v>
      </c>
      <c r="G168" s="27">
        <f>IF('2.0 Input│Historic Capex'!S170="",0,'2.0 Input│Historic Capex'!S170)</f>
        <v>0</v>
      </c>
      <c r="H168" s="27">
        <f>IF('2.0 Input│Historic Capex'!T170="",0,'2.0 Input│Historic Capex'!T170)</f>
        <v>0</v>
      </c>
      <c r="I168" s="27">
        <f>IF('2.0 Input│Historic Capex'!U170="",0,'2.0 Input│Historic Capex'!U170)</f>
        <v>0</v>
      </c>
      <c r="J168" s="27">
        <f>IF('2.0 Input│Historic Capex'!V170="",0,'2.0 Input│Historic Capex'!V170)</f>
        <v>0</v>
      </c>
      <c r="K168" s="27">
        <f t="shared" si="4"/>
        <v>0</v>
      </c>
    </row>
    <row r="169" spans="1:12">
      <c r="A169" s="27">
        <f>'2.0 Input│Historic Capex'!A171</f>
        <v>157</v>
      </c>
      <c r="B169" s="20" t="str">
        <f>'2.0 Input│Historic Capex'!B171</f>
        <v>VTS16 SIB24 PIGTRAP T15 PRINC</v>
      </c>
      <c r="C169" s="7" t="str">
        <f>'2.0 Input│Historic Capex'!C171</f>
        <v>City Gates &amp; Field Regs</v>
      </c>
      <c r="D169" s="7" t="str">
        <f>'2.0 Input│Historic Capex'!D171</f>
        <v>Replacement</v>
      </c>
      <c r="F169" s="27">
        <f>IF('2.0 Input│Historic Capex'!R171="",0,'2.0 Input│Historic Capex'!R171)</f>
        <v>0</v>
      </c>
      <c r="G169" s="27">
        <f>IF('2.0 Input│Historic Capex'!S171="",0,'2.0 Input│Historic Capex'!S171)</f>
        <v>0</v>
      </c>
      <c r="H169" s="27">
        <f>IF('2.0 Input│Historic Capex'!T171="",0,'2.0 Input│Historic Capex'!T171)</f>
        <v>0</v>
      </c>
      <c r="I169" s="27">
        <f>IF('2.0 Input│Historic Capex'!U171="",0,'2.0 Input│Historic Capex'!U171)</f>
        <v>0</v>
      </c>
      <c r="J169" s="27">
        <f>IF('2.0 Input│Historic Capex'!V171="",0,'2.0 Input│Historic Capex'!V171)</f>
        <v>0</v>
      </c>
      <c r="K169" s="27">
        <f t="shared" si="4"/>
        <v>0</v>
      </c>
    </row>
    <row r="170" spans="1:12">
      <c r="A170" s="27">
        <f>'2.0 Input│Historic Capex'!A172</f>
        <v>158</v>
      </c>
      <c r="B170" s="20" t="str">
        <f>'2.0 Input│Historic Capex'!B172</f>
        <v>VTS16.SIB22 PIG TRAP T64 NEWPO</v>
      </c>
      <c r="C170" s="7" t="str">
        <f>'2.0 Input│Historic Capex'!C172</f>
        <v>Pipelines</v>
      </c>
      <c r="D170" s="7" t="str">
        <f>'2.0 Input│Historic Capex'!D172</f>
        <v>Replacement</v>
      </c>
      <c r="F170" s="27">
        <f>IF('2.0 Input│Historic Capex'!R172="",0,'2.0 Input│Historic Capex'!R172)</f>
        <v>0</v>
      </c>
      <c r="G170" s="27">
        <f>IF('2.0 Input│Historic Capex'!S172="",0,'2.0 Input│Historic Capex'!S172)</f>
        <v>0</v>
      </c>
      <c r="H170" s="27">
        <f>IF('2.0 Input│Historic Capex'!T172="",0,'2.0 Input│Historic Capex'!T172)</f>
        <v>0</v>
      </c>
      <c r="I170" s="27">
        <f>IF('2.0 Input│Historic Capex'!U172="",0,'2.0 Input│Historic Capex'!U172)</f>
        <v>0</v>
      </c>
      <c r="J170" s="27">
        <f>IF('2.0 Input│Historic Capex'!V172="",0,'2.0 Input│Historic Capex'!V172)</f>
        <v>0</v>
      </c>
      <c r="K170" s="27">
        <f t="shared" si="4"/>
        <v>0</v>
      </c>
    </row>
    <row r="171" spans="1:12">
      <c r="A171" s="27">
        <f>'2.0 Input│Historic Capex'!A173</f>
        <v>159</v>
      </c>
      <c r="B171" s="20" t="str">
        <f>'2.0 Input│Historic Capex'!B173</f>
        <v>VTS16.SIB29 RTU UPGRADES FY16</v>
      </c>
      <c r="C171" s="7" t="str">
        <f>'2.0 Input│Historic Capex'!C173</f>
        <v>Other</v>
      </c>
      <c r="D171" s="7" t="str">
        <f>'2.0 Input│Historic Capex'!D173</f>
        <v>Replacement</v>
      </c>
      <c r="F171" s="27">
        <f>IF('2.0 Input│Historic Capex'!R173="",0,'2.0 Input│Historic Capex'!R173)</f>
        <v>0</v>
      </c>
      <c r="G171" s="27">
        <f>IF('2.0 Input│Historic Capex'!S173="",0,'2.0 Input│Historic Capex'!S173)</f>
        <v>0</v>
      </c>
      <c r="H171" s="27">
        <f>IF('2.0 Input│Historic Capex'!T173="",0,'2.0 Input│Historic Capex'!T173)</f>
        <v>0</v>
      </c>
      <c r="I171" s="27">
        <f>IF('2.0 Input│Historic Capex'!U173="",0,'2.0 Input│Historic Capex'!U173)</f>
        <v>0</v>
      </c>
      <c r="J171" s="27">
        <f>IF('2.0 Input│Historic Capex'!V173="",0,'2.0 Input│Historic Capex'!V173)</f>
        <v>0</v>
      </c>
      <c r="K171" s="27">
        <f t="shared" si="4"/>
        <v>0</v>
      </c>
    </row>
    <row r="172" spans="1:12">
      <c r="A172" s="27">
        <f>'2.0 Input│Historic Capex'!A174</f>
        <v>160</v>
      </c>
      <c r="B172" s="20" t="str">
        <f>'2.0 Input│Historic Capex'!B174</f>
        <v>VTS16.SIB42 WOLL SOFT STARTERS</v>
      </c>
      <c r="C172" s="7" t="str">
        <f>'2.0 Input│Historic Capex'!C174</f>
        <v>Other</v>
      </c>
      <c r="D172" s="7" t="str">
        <f>'2.0 Input│Historic Capex'!D174</f>
        <v>Replacement</v>
      </c>
      <c r="F172" s="27">
        <f>IF('2.0 Input│Historic Capex'!R174="",0,'2.0 Input│Historic Capex'!R174)</f>
        <v>0</v>
      </c>
      <c r="G172" s="27">
        <f>IF('2.0 Input│Historic Capex'!S174="",0,'2.0 Input│Historic Capex'!S174)</f>
        <v>0</v>
      </c>
      <c r="H172" s="27">
        <f>IF('2.0 Input│Historic Capex'!T174="",0,'2.0 Input│Historic Capex'!T174)</f>
        <v>0</v>
      </c>
      <c r="I172" s="27">
        <f>IF('2.0 Input│Historic Capex'!U174="",0,'2.0 Input│Historic Capex'!U174)</f>
        <v>0</v>
      </c>
      <c r="J172" s="27">
        <f>IF('2.0 Input│Historic Capex'!V174="",0,'2.0 Input│Historic Capex'!V174)</f>
        <v>0</v>
      </c>
      <c r="K172" s="27">
        <f t="shared" si="4"/>
        <v>0</v>
      </c>
    </row>
    <row r="173" spans="1:12">
      <c r="A173" s="27">
        <f>'2.0 Input│Historic Capex'!A175</f>
        <v>161</v>
      </c>
      <c r="B173" s="20" t="str">
        <f>'2.0 Input│Historic Capex'!B175</f>
        <v>VTS17.SIB27 SCS CR EPS REMOVAL</v>
      </c>
      <c r="C173" s="7" t="str">
        <f>'2.0 Input│Historic Capex'!C175</f>
        <v>Buildings</v>
      </c>
      <c r="D173" s="7" t="str">
        <f>'2.0 Input│Historic Capex'!D175</f>
        <v>Non-System</v>
      </c>
      <c r="F173" s="27">
        <f>IF('2.0 Input│Historic Capex'!R175="",0,'2.0 Input│Historic Capex'!R175)</f>
        <v>4388.5900000000256</v>
      </c>
      <c r="G173" s="27">
        <f>IF('2.0 Input│Historic Capex'!S175="",0,'2.0 Input│Historic Capex'!S175)</f>
        <v>0</v>
      </c>
      <c r="H173" s="27">
        <f>IF('2.0 Input│Historic Capex'!T175="",0,'2.0 Input│Historic Capex'!T175)</f>
        <v>0</v>
      </c>
      <c r="I173" s="27">
        <f>IF('2.0 Input│Historic Capex'!U175="",0,'2.0 Input│Historic Capex'!U175)</f>
        <v>0</v>
      </c>
      <c r="J173" s="27">
        <f>IF('2.0 Input│Historic Capex'!V175="",0,'2.0 Input│Historic Capex'!V175)</f>
        <v>0</v>
      </c>
      <c r="K173" s="27">
        <f t="shared" si="4"/>
        <v>4388.5900000000256</v>
      </c>
    </row>
    <row r="174" spans="1:12">
      <c r="A174" s="27">
        <f>'2.0 Input│Historic Capex'!A176</f>
        <v>162</v>
      </c>
      <c r="B174" s="20" t="str">
        <f>'2.0 Input│Historic Capex'!B176</f>
        <v>VTS17.SIB30 DND EMERG ENTRANCE</v>
      </c>
      <c r="C174" s="7" t="str">
        <f>'2.0 Input│Historic Capex'!C176</f>
        <v>Buildings</v>
      </c>
      <c r="D174" s="7" t="str">
        <f>'2.0 Input│Historic Capex'!D176</f>
        <v>Non-System</v>
      </c>
      <c r="F174" s="27">
        <f>IF('2.0 Input│Historic Capex'!R176="",0,'2.0 Input│Historic Capex'!R176)</f>
        <v>0</v>
      </c>
      <c r="G174" s="27">
        <f>IF('2.0 Input│Historic Capex'!S176="",0,'2.0 Input│Historic Capex'!S176)</f>
        <v>0</v>
      </c>
      <c r="H174" s="27">
        <f>IF('2.0 Input│Historic Capex'!T176="",0,'2.0 Input│Historic Capex'!T176)</f>
        <v>0</v>
      </c>
      <c r="I174" s="27">
        <f>IF('2.0 Input│Historic Capex'!U176="",0,'2.0 Input│Historic Capex'!U176)</f>
        <v>0</v>
      </c>
      <c r="J174" s="27">
        <f>IF('2.0 Input│Historic Capex'!V176="",0,'2.0 Input│Historic Capex'!V176)</f>
        <v>0</v>
      </c>
      <c r="K174" s="27">
        <f t="shared" si="4"/>
        <v>0</v>
      </c>
    </row>
    <row r="175" spans="1:12">
      <c r="A175" s="27">
        <f>'2.0 Input│Historic Capex'!A177</f>
        <v>163</v>
      </c>
      <c r="B175" s="20" t="str">
        <f>'2.0 Input│Historic Capex'!B177</f>
        <v>WAN Upgrade (Satellite project)</v>
      </c>
      <c r="C175" s="7" t="str">
        <f>'2.0 Input│Historic Capex'!C177</f>
        <v>Other</v>
      </c>
      <c r="D175" s="7" t="str">
        <f>'2.0 Input│Historic Capex'!D177</f>
        <v>Non-System</v>
      </c>
      <c r="F175" s="27">
        <f>IF('2.0 Input│Historic Capex'!R177="",0,'2.0 Input│Historic Capex'!R177)</f>
        <v>0</v>
      </c>
      <c r="G175" s="27">
        <f>IF('2.0 Input│Historic Capex'!S177="",0,'2.0 Input│Historic Capex'!S177)</f>
        <v>0</v>
      </c>
      <c r="H175" s="27">
        <f>IF('2.0 Input│Historic Capex'!T177="",0,'2.0 Input│Historic Capex'!T177)</f>
        <v>0</v>
      </c>
      <c r="I175" s="27">
        <f>IF('2.0 Input│Historic Capex'!U177="",0,'2.0 Input│Historic Capex'!U177)</f>
        <v>0</v>
      </c>
      <c r="J175" s="27">
        <f>IF('2.0 Input│Historic Capex'!V177="",0,'2.0 Input│Historic Capex'!V177)</f>
        <v>675331.29</v>
      </c>
      <c r="K175" s="27">
        <f t="shared" si="4"/>
        <v>675331.29</v>
      </c>
    </row>
    <row r="176" spans="1:12">
      <c r="A176" s="27">
        <f>'2.0 Input│Historic Capex'!A178</f>
        <v>164</v>
      </c>
      <c r="B176" s="20" t="str">
        <f>'2.0 Input│Historic Capex'!B178</f>
        <v>Warragul Looping 6" (Southern Route)</v>
      </c>
      <c r="C176" s="7" t="str">
        <f>'2.0 Input│Historic Capex'!C178</f>
        <v>Pipelines</v>
      </c>
      <c r="D176" s="7" t="str">
        <f>'2.0 Input│Historic Capex'!D178</f>
        <v>Expansion</v>
      </c>
      <c r="F176" s="27">
        <f>IF('2.0 Input│Historic Capex'!R178="",0,'2.0 Input│Historic Capex'!R178)</f>
        <v>0</v>
      </c>
      <c r="G176" s="27">
        <f>IF('2.0 Input│Historic Capex'!S178="",0,'2.0 Input│Historic Capex'!S178)</f>
        <v>9072013.9800000004</v>
      </c>
      <c r="H176" s="27">
        <f>IF('2.0 Input│Historic Capex'!T178="",0,'2.0 Input│Historic Capex'!T178)</f>
        <v>0</v>
      </c>
      <c r="I176" s="27">
        <f>IF('2.0 Input│Historic Capex'!U178="",0,'2.0 Input│Historic Capex'!U178)</f>
        <v>104160</v>
      </c>
      <c r="J176" s="27">
        <f>IF('2.0 Input│Historic Capex'!V178="",0,'2.0 Input│Historic Capex'!V178)</f>
        <v>0</v>
      </c>
      <c r="K176" s="27">
        <f t="shared" si="4"/>
        <v>9176173.9800000004</v>
      </c>
    </row>
    <row r="177" spans="1:11">
      <c r="A177" s="27">
        <f>'2.0 Input│Historic Capex'!A179</f>
        <v>165</v>
      </c>
      <c r="B177" s="20" t="str">
        <f>'2.0 Input│Historic Capex'!B179</f>
        <v>Water bath inspections</v>
      </c>
      <c r="C177" s="7" t="str">
        <f>'2.0 Input│Historic Capex'!C179</f>
        <v>Compressors</v>
      </c>
      <c r="D177" s="7" t="str">
        <f>'2.0 Input│Historic Capex'!D179</f>
        <v>Replacement</v>
      </c>
      <c r="F177" s="27">
        <f>IF('2.0 Input│Historic Capex'!R179="",0,'2.0 Input│Historic Capex'!R179)</f>
        <v>0</v>
      </c>
      <c r="G177" s="27">
        <f>IF('2.0 Input│Historic Capex'!S179="",0,'2.0 Input│Historic Capex'!S179)</f>
        <v>0</v>
      </c>
      <c r="H177" s="27">
        <f>IF('2.0 Input│Historic Capex'!T179="",0,'2.0 Input│Historic Capex'!T179)</f>
        <v>316950</v>
      </c>
      <c r="I177" s="27">
        <f>IF('2.0 Input│Historic Capex'!U179="",0,'2.0 Input│Historic Capex'!U179)</f>
        <v>305294.77999999997</v>
      </c>
      <c r="J177" s="27">
        <f>IF('2.0 Input│Historic Capex'!V179="",0,'2.0 Input│Historic Capex'!V179)</f>
        <v>0</v>
      </c>
      <c r="K177" s="27">
        <f t="shared" si="4"/>
        <v>622244.78</v>
      </c>
    </row>
    <row r="178" spans="1:11">
      <c r="A178" s="27">
        <f>'2.0 Input│Historic Capex'!A180</f>
        <v>166</v>
      </c>
      <c r="B178" s="20" t="str">
        <f>'2.0 Input│Historic Capex'!B180</f>
        <v>Water bath inspections</v>
      </c>
      <c r="C178" s="7" t="str">
        <f>'2.0 Input│Historic Capex'!C180</f>
        <v>City Gates &amp; Field Regs</v>
      </c>
      <c r="D178" s="7" t="str">
        <f>'2.0 Input│Historic Capex'!D180</f>
        <v>Replacement</v>
      </c>
      <c r="F178" s="27">
        <f>IF('2.0 Input│Historic Capex'!R180="",0,'2.0 Input│Historic Capex'!R180)</f>
        <v>0</v>
      </c>
      <c r="G178" s="27">
        <f>IF('2.0 Input│Historic Capex'!S180="",0,'2.0 Input│Historic Capex'!S180)</f>
        <v>0</v>
      </c>
      <c r="H178" s="27">
        <f>IF('2.0 Input│Historic Capex'!T180="",0,'2.0 Input│Historic Capex'!T180)</f>
        <v>0</v>
      </c>
      <c r="I178" s="27">
        <f>IF('2.0 Input│Historic Capex'!U180="",0,'2.0 Input│Historic Capex'!U180)</f>
        <v>0</v>
      </c>
      <c r="J178" s="27">
        <f>IF('2.0 Input│Historic Capex'!V180="",0,'2.0 Input│Historic Capex'!V180)</f>
        <v>0</v>
      </c>
      <c r="K178" s="27">
        <f t="shared" ref="K178:K179" si="5">SUM(F178:J178)</f>
        <v>0</v>
      </c>
    </row>
    <row r="179" spans="1:11">
      <c r="A179" s="27">
        <f>'2.0 Input│Historic Capex'!A181</f>
        <v>167</v>
      </c>
      <c r="B179" s="20" t="str">
        <f>'2.0 Input│Historic Capex'!B181</f>
        <v>Water bath inspections</v>
      </c>
      <c r="C179" s="7" t="str">
        <f>'2.0 Input│Historic Capex'!C181</f>
        <v>Other</v>
      </c>
      <c r="D179" s="7" t="str">
        <f>'2.0 Input│Historic Capex'!D181</f>
        <v>Replacement</v>
      </c>
      <c r="F179" s="27">
        <f>IF('2.0 Input│Historic Capex'!R181="",0,'2.0 Input│Historic Capex'!R181)</f>
        <v>0</v>
      </c>
      <c r="G179" s="27">
        <f>IF('2.0 Input│Historic Capex'!S181="",0,'2.0 Input│Historic Capex'!S181)</f>
        <v>0</v>
      </c>
      <c r="H179" s="27">
        <f>IF('2.0 Input│Historic Capex'!T181="",0,'2.0 Input│Historic Capex'!T181)</f>
        <v>0</v>
      </c>
      <c r="I179" s="27">
        <f>IF('2.0 Input│Historic Capex'!U181="",0,'2.0 Input│Historic Capex'!U181)</f>
        <v>0</v>
      </c>
      <c r="J179" s="27">
        <f>IF('2.0 Input│Historic Capex'!V181="",0,'2.0 Input│Historic Capex'!V181)</f>
        <v>0</v>
      </c>
      <c r="K179" s="27">
        <f t="shared" si="5"/>
        <v>0</v>
      </c>
    </row>
    <row r="180" spans="1:11">
      <c r="A180" s="27">
        <f>'2.0 Input│Historic Capex'!A182</f>
        <v>168</v>
      </c>
      <c r="B180" s="20" t="str">
        <f>'2.0 Input│Historic Capex'!B182</f>
        <v>Wichelsea Bi Direction and Brooklyn Reconfiguration</v>
      </c>
      <c r="C180" s="7" t="str">
        <f>'2.0 Input│Historic Capex'!C182</f>
        <v>Compressors</v>
      </c>
      <c r="D180" s="7" t="str">
        <f>'2.0 Input│Historic Capex'!D182</f>
        <v>Expansion</v>
      </c>
      <c r="F180" s="27">
        <f>IF('2.0 Input│Historic Capex'!R182="",0,'2.0 Input│Historic Capex'!R182)</f>
        <v>4763448.5</v>
      </c>
      <c r="G180" s="27">
        <f>IF('2.0 Input│Historic Capex'!S182="",0,'2.0 Input│Historic Capex'!S182)</f>
        <v>0</v>
      </c>
      <c r="H180" s="27">
        <f>IF('2.0 Input│Historic Capex'!T182="",0,'2.0 Input│Historic Capex'!T182)</f>
        <v>0</v>
      </c>
      <c r="I180" s="27">
        <f>IF('2.0 Input│Historic Capex'!U182="",0,'2.0 Input│Historic Capex'!U182)</f>
        <v>0</v>
      </c>
      <c r="J180" s="27">
        <f>IF('2.0 Input│Historic Capex'!V182="",0,'2.0 Input│Historic Capex'!V182)</f>
        <v>0</v>
      </c>
      <c r="K180" s="27">
        <f t="shared" si="4"/>
        <v>4763448.5</v>
      </c>
    </row>
    <row r="181" spans="1:11">
      <c r="A181" s="27">
        <f>'2.0 Input│Historic Capex'!A183</f>
        <v>169</v>
      </c>
      <c r="B181" s="20" t="str">
        <f>'2.0 Input│Historic Capex'!B183</f>
        <v xml:space="preserve"> WCS SECURTY REVIEW</v>
      </c>
      <c r="C181" s="7" t="str">
        <f>'2.0 Input│Historic Capex'!C183</f>
        <v>Other</v>
      </c>
      <c r="D181" s="7" t="str">
        <f>'2.0 Input│Historic Capex'!D183</f>
        <v>Expansion</v>
      </c>
      <c r="F181" s="27">
        <f>IF('2.0 Input│Historic Capex'!R183="",0,'2.0 Input│Historic Capex'!R183)</f>
        <v>0</v>
      </c>
      <c r="G181" s="27">
        <f>IF('2.0 Input│Historic Capex'!S183="",0,'2.0 Input│Historic Capex'!S183)</f>
        <v>18285.990000000002</v>
      </c>
      <c r="H181" s="27">
        <f>IF('2.0 Input│Historic Capex'!T183="",0,'2.0 Input│Historic Capex'!T183)</f>
        <v>0</v>
      </c>
      <c r="I181" s="27">
        <f>IF('2.0 Input│Historic Capex'!U183="",0,'2.0 Input│Historic Capex'!U183)</f>
        <v>0</v>
      </c>
      <c r="J181" s="27">
        <f>IF('2.0 Input│Historic Capex'!V183="",0,'2.0 Input│Historic Capex'!V183)</f>
        <v>0</v>
      </c>
      <c r="K181" s="27">
        <f t="shared" si="4"/>
        <v>18285.990000000002</v>
      </c>
    </row>
    <row r="182" spans="1:11">
      <c r="A182" s="27">
        <f>'2.0 Input│Historic Capex'!A184</f>
        <v>170</v>
      </c>
      <c r="B182" s="20" t="str">
        <f>'2.0 Input│Historic Capex'!B184</f>
        <v>Wollert CS A/B Control Room Fire Suppression System</v>
      </c>
      <c r="C182" s="7" t="str">
        <f>'2.0 Input│Historic Capex'!C184</f>
        <v>Compressors</v>
      </c>
      <c r="D182" s="7" t="str">
        <f>'2.0 Input│Historic Capex'!D184</f>
        <v>Replacement</v>
      </c>
      <c r="F182" s="27">
        <f>IF('2.0 Input│Historic Capex'!R184="",0,'2.0 Input│Historic Capex'!R184)</f>
        <v>0</v>
      </c>
      <c r="G182" s="27">
        <f>IF('2.0 Input│Historic Capex'!S184="",0,'2.0 Input│Historic Capex'!S184)</f>
        <v>0</v>
      </c>
      <c r="H182" s="27">
        <f>IF('2.0 Input│Historic Capex'!T184="",0,'2.0 Input│Historic Capex'!T184)</f>
        <v>0</v>
      </c>
      <c r="I182" s="27">
        <f>IF('2.0 Input│Historic Capex'!U184="",0,'2.0 Input│Historic Capex'!U184)</f>
        <v>0</v>
      </c>
      <c r="J182" s="27">
        <f>IF('2.0 Input│Historic Capex'!V184="",0,'2.0 Input│Historic Capex'!V184)</f>
        <v>0</v>
      </c>
      <c r="K182" s="27">
        <f t="shared" si="4"/>
        <v>0</v>
      </c>
    </row>
    <row r="183" spans="1:11">
      <c r="A183" s="27">
        <f>'2.0 Input│Historic Capex'!A185</f>
        <v>171</v>
      </c>
      <c r="B183" s="20" t="str">
        <f>'2.0 Input│Historic Capex'!B185</f>
        <v>Wollert CS Emergency Lighting</v>
      </c>
      <c r="C183" s="7" t="str">
        <f>'2.0 Input│Historic Capex'!C185</f>
        <v>Other</v>
      </c>
      <c r="D183" s="7" t="str">
        <f>'2.0 Input│Historic Capex'!D185</f>
        <v>Replacement</v>
      </c>
      <c r="F183" s="27">
        <f>IF('2.0 Input│Historic Capex'!R185="",0,'2.0 Input│Historic Capex'!R185)</f>
        <v>0</v>
      </c>
      <c r="G183" s="27">
        <f>IF('2.0 Input│Historic Capex'!S185="",0,'2.0 Input│Historic Capex'!S185)</f>
        <v>0</v>
      </c>
      <c r="H183" s="27">
        <f>IF('2.0 Input│Historic Capex'!T185="",0,'2.0 Input│Historic Capex'!T185)</f>
        <v>0</v>
      </c>
      <c r="I183" s="27">
        <f>IF('2.0 Input│Historic Capex'!U185="",0,'2.0 Input│Historic Capex'!U185)</f>
        <v>0</v>
      </c>
      <c r="J183" s="27">
        <f>IF('2.0 Input│Historic Capex'!V185="",0,'2.0 Input│Historic Capex'!V185)</f>
        <v>0</v>
      </c>
      <c r="K183" s="27">
        <f t="shared" si="4"/>
        <v>0</v>
      </c>
    </row>
    <row r="184" spans="1:11">
      <c r="A184" s="27">
        <f>'2.0 Input│Historic Capex'!A186</f>
        <v>172</v>
      </c>
      <c r="B184" s="20" t="str">
        <f>'2.0 Input│Historic Capex'!B186</f>
        <v>Wollert CS Roof</v>
      </c>
      <c r="C184" s="7" t="str">
        <f>'2.0 Input│Historic Capex'!C186</f>
        <v>Other</v>
      </c>
      <c r="D184" s="7" t="str">
        <f>'2.0 Input│Historic Capex'!D186</f>
        <v>Non-System</v>
      </c>
      <c r="F184" s="27">
        <f>IF('2.0 Input│Historic Capex'!R186="",0,'2.0 Input│Historic Capex'!R186)</f>
        <v>0</v>
      </c>
      <c r="G184" s="27">
        <f>IF('2.0 Input│Historic Capex'!S186="",0,'2.0 Input│Historic Capex'!S186)</f>
        <v>204609.41</v>
      </c>
      <c r="H184" s="27">
        <f>IF('2.0 Input│Historic Capex'!T186="",0,'2.0 Input│Historic Capex'!T186)</f>
        <v>0</v>
      </c>
      <c r="I184" s="27">
        <f>IF('2.0 Input│Historic Capex'!U186="",0,'2.0 Input│Historic Capex'!U186)</f>
        <v>0</v>
      </c>
      <c r="J184" s="27">
        <f>IF('2.0 Input│Historic Capex'!V186="",0,'2.0 Input│Historic Capex'!V186)</f>
        <v>0</v>
      </c>
      <c r="K184" s="27">
        <f t="shared" si="4"/>
        <v>204609.41</v>
      </c>
    </row>
    <row r="185" spans="1:11">
      <c r="A185" s="27">
        <f>'2.0 Input│Historic Capex'!A187</f>
        <v>173</v>
      </c>
      <c r="B185" s="20" t="str">
        <f>'2.0 Input│Historic Capex'!B187</f>
        <v>WOLLERT CS/CG PLC HARDWARE UPGRADE</v>
      </c>
      <c r="C185" s="7" t="str">
        <f>'2.0 Input│Historic Capex'!C187</f>
        <v>Pipelines</v>
      </c>
      <c r="D185" s="7" t="str">
        <f>'2.0 Input│Historic Capex'!D187</f>
        <v>Replacement</v>
      </c>
      <c r="F185" s="27">
        <f>IF('2.0 Input│Historic Capex'!R187="",0,'2.0 Input│Historic Capex'!R187)</f>
        <v>0</v>
      </c>
      <c r="G185" s="27">
        <f>IF('2.0 Input│Historic Capex'!S187="",0,'2.0 Input│Historic Capex'!S187)</f>
        <v>0</v>
      </c>
      <c r="H185" s="27">
        <f>IF('2.0 Input│Historic Capex'!T187="",0,'2.0 Input│Historic Capex'!T187)</f>
        <v>0</v>
      </c>
      <c r="I185" s="27">
        <f>IF('2.0 Input│Historic Capex'!U187="",0,'2.0 Input│Historic Capex'!U187)</f>
        <v>0</v>
      </c>
      <c r="J185" s="27">
        <f>IF('2.0 Input│Historic Capex'!V187="",0,'2.0 Input│Historic Capex'!V187)</f>
        <v>0</v>
      </c>
      <c r="K185" s="27">
        <f t="shared" si="4"/>
        <v>0</v>
      </c>
    </row>
    <row r="186" spans="1:11">
      <c r="A186" s="27">
        <f>'2.0 Input│Historic Capex'!A188</f>
        <v>174</v>
      </c>
      <c r="B186" s="20" t="str">
        <f>'2.0 Input│Historic Capex'!B188</f>
        <v>Wollert MCC Room egress requirement</v>
      </c>
      <c r="C186" s="7" t="str">
        <f>'2.0 Input│Historic Capex'!C188</f>
        <v>Other</v>
      </c>
      <c r="D186" s="7" t="str">
        <f>'2.0 Input│Historic Capex'!D188</f>
        <v>Non-System</v>
      </c>
      <c r="F186" s="27">
        <f>IF('2.0 Input│Historic Capex'!R188="",0,'2.0 Input│Historic Capex'!R188)</f>
        <v>0</v>
      </c>
      <c r="G186" s="27">
        <f>IF('2.0 Input│Historic Capex'!S188="",0,'2.0 Input│Historic Capex'!S188)</f>
        <v>0</v>
      </c>
      <c r="H186" s="27">
        <f>IF('2.0 Input│Historic Capex'!T188="",0,'2.0 Input│Historic Capex'!T188)</f>
        <v>0</v>
      </c>
      <c r="I186" s="27">
        <f>IF('2.0 Input│Historic Capex'!U188="",0,'2.0 Input│Historic Capex'!U188)</f>
        <v>0</v>
      </c>
      <c r="J186" s="27">
        <f>IF('2.0 Input│Historic Capex'!V188="",0,'2.0 Input│Historic Capex'!V188)</f>
        <v>140000</v>
      </c>
      <c r="K186" s="27">
        <f t="shared" si="4"/>
        <v>140000</v>
      </c>
    </row>
    <row r="187" spans="1:11">
      <c r="A187" s="27">
        <f>'2.0 Input│Historic Capex'!A189</f>
        <v>175</v>
      </c>
      <c r="B187" s="20" t="str">
        <f>'2.0 Input│Historic Capex'!B189</f>
        <v>Wollert Ctrl.Sys</v>
      </c>
      <c r="C187" s="7" t="str">
        <f>'2.0 Input│Historic Capex'!C189</f>
        <v>Compressors</v>
      </c>
      <c r="D187" s="7" t="str">
        <f>'2.0 Input│Historic Capex'!D189</f>
        <v>Replacement</v>
      </c>
      <c r="F187" s="27">
        <f>IF('2.0 Input│Historic Capex'!R189="",0,'2.0 Input│Historic Capex'!R189)</f>
        <v>0</v>
      </c>
      <c r="G187" s="27">
        <f>IF('2.0 Input│Historic Capex'!S189="",0,'2.0 Input│Historic Capex'!S189)</f>
        <v>0</v>
      </c>
      <c r="H187" s="27">
        <f>IF('2.0 Input│Historic Capex'!T189="",0,'2.0 Input│Historic Capex'!T189)</f>
        <v>0</v>
      </c>
      <c r="I187" s="27">
        <f>IF('2.0 Input│Historic Capex'!U189="",0,'2.0 Input│Historic Capex'!U189)</f>
        <v>0</v>
      </c>
      <c r="J187" s="27">
        <f>IF('2.0 Input│Historic Capex'!V189="",0,'2.0 Input│Historic Capex'!V189)</f>
        <v>0</v>
      </c>
      <c r="K187" s="27">
        <f t="shared" si="4"/>
        <v>0</v>
      </c>
    </row>
    <row r="188" spans="1:11">
      <c r="A188" s="27">
        <f>'2.0 Input│Historic Capex'!A190</f>
        <v>176</v>
      </c>
      <c r="B188" s="20" t="str">
        <f>'2.0 Input│Historic Capex'!B190</f>
        <v>Wollert to Clonbinane Looping</v>
      </c>
      <c r="C188" s="7" t="str">
        <f>'2.0 Input│Historic Capex'!C190</f>
        <v>Pipelines</v>
      </c>
      <c r="D188" s="7" t="str">
        <f>'2.0 Input│Historic Capex'!D190</f>
        <v>Expansion</v>
      </c>
      <c r="F188" s="27">
        <f>IF('2.0 Input│Historic Capex'!R190="",0,'2.0 Input│Historic Capex'!R190)</f>
        <v>7770.3300000000745</v>
      </c>
      <c r="G188" s="27">
        <f>IF('2.0 Input│Historic Capex'!S190="",0,'2.0 Input│Historic Capex'!S190)</f>
        <v>0</v>
      </c>
      <c r="H188" s="27">
        <f>IF('2.0 Input│Historic Capex'!T190="",0,'2.0 Input│Historic Capex'!T190)</f>
        <v>0</v>
      </c>
      <c r="I188" s="27">
        <f>IF('2.0 Input│Historic Capex'!U190="",0,'2.0 Input│Historic Capex'!U190)</f>
        <v>0</v>
      </c>
      <c r="J188" s="27">
        <f>IF('2.0 Input│Historic Capex'!V190="",0,'2.0 Input│Historic Capex'!V190)</f>
        <v>0</v>
      </c>
      <c r="K188" s="27">
        <f t="shared" si="4"/>
        <v>7770.3300000000745</v>
      </c>
    </row>
    <row r="189" spans="1:11">
      <c r="A189" s="27">
        <f>'2.0 Input│Historic Capex'!A191</f>
        <v>177</v>
      </c>
      <c r="B189" s="20" t="str">
        <f>'2.0 Input│Historic Capex'!B191</f>
        <v>WORM (Pipeline)</v>
      </c>
      <c r="C189" s="7" t="str">
        <f>'2.0 Input│Historic Capex'!C191</f>
        <v>Pipelines</v>
      </c>
      <c r="D189" s="7" t="str">
        <f>'2.0 Input│Historic Capex'!D191</f>
        <v>Expansion</v>
      </c>
      <c r="F189" s="27">
        <f>IF('2.0 Input│Historic Capex'!R191="",0,'2.0 Input│Historic Capex'!R191)</f>
        <v>0</v>
      </c>
      <c r="G189" s="27">
        <f>IF('2.0 Input│Historic Capex'!S191="",0,'2.0 Input│Historic Capex'!S191)</f>
        <v>0.01</v>
      </c>
      <c r="H189" s="27">
        <f>IF('2.0 Input│Historic Capex'!T191="",0,'2.0 Input│Historic Capex'!T191)</f>
        <v>0</v>
      </c>
      <c r="I189" s="27">
        <f>IF('2.0 Input│Historic Capex'!U191="",0,'2.0 Input│Historic Capex'!U191)</f>
        <v>0</v>
      </c>
      <c r="J189" s="27">
        <f>IF('2.0 Input│Historic Capex'!V191="",0,'2.0 Input│Historic Capex'!V191)</f>
        <v>0</v>
      </c>
      <c r="K189" s="27">
        <f t="shared" si="4"/>
        <v>0.01</v>
      </c>
    </row>
    <row r="190" spans="1:11">
      <c r="A190" s="27">
        <f>'2.0 Input│Historic Capex'!A195</f>
        <v>181</v>
      </c>
      <c r="B190" s="20" t="str">
        <f>'2.0 Input│Historic Capex'!B195</f>
        <v>Zonal Chromatograph Upgrades</v>
      </c>
      <c r="C190" s="7" t="str">
        <f>'2.0 Input│Historic Capex'!C195</f>
        <v>Gas Quality</v>
      </c>
      <c r="D190" s="7" t="str">
        <f>'2.0 Input│Historic Capex'!D195</f>
        <v>Replacement</v>
      </c>
      <c r="F190" s="27">
        <f>IF('2.0 Input│Historic Capex'!R195="",0,'2.0 Input│Historic Capex'!R195)</f>
        <v>0</v>
      </c>
      <c r="G190" s="27">
        <f>IF('2.0 Input│Historic Capex'!S195="",0,'2.0 Input│Historic Capex'!S195)</f>
        <v>0</v>
      </c>
      <c r="H190" s="27">
        <f>IF('2.0 Input│Historic Capex'!T195="",0,'2.0 Input│Historic Capex'!T195)</f>
        <v>0</v>
      </c>
      <c r="I190" s="27">
        <f>IF('2.0 Input│Historic Capex'!U195="",0,'2.0 Input│Historic Capex'!U195)</f>
        <v>0</v>
      </c>
      <c r="J190" s="27">
        <f>IF('2.0 Input│Historic Capex'!V195="",0,'2.0 Input│Historic Capex'!V195)</f>
        <v>0</v>
      </c>
      <c r="K190" s="27">
        <f t="shared" si="4"/>
        <v>0</v>
      </c>
    </row>
    <row r="191" spans="1:11">
      <c r="A191" s="27">
        <f>'2.0 Input│Historic Capex'!A196</f>
        <v>182</v>
      </c>
      <c r="B191" s="20" t="str">
        <f>'2.0 Input│Historic Capex'!B196</f>
        <v>57 Clunes Road</v>
      </c>
      <c r="C191" s="7" t="str">
        <f>'2.0 Input│Historic Capex'!C196</f>
        <v>City Gates &amp; Field Regs</v>
      </c>
      <c r="D191" s="7" t="str">
        <f>'2.0 Input│Historic Capex'!D196</f>
        <v>Replacement</v>
      </c>
      <c r="F191" s="27">
        <f>IF('2.0 Input│Historic Capex'!R196="",0,'2.0 Input│Historic Capex'!R196)</f>
        <v>0</v>
      </c>
      <c r="G191" s="27">
        <f>IF('2.0 Input│Historic Capex'!S196="",0,'2.0 Input│Historic Capex'!S196)</f>
        <v>0</v>
      </c>
      <c r="H191" s="27">
        <f>IF('2.0 Input│Historic Capex'!T196="",0,'2.0 Input│Historic Capex'!T196)</f>
        <v>0</v>
      </c>
      <c r="I191" s="27">
        <f>IF('2.0 Input│Historic Capex'!U196="",0,'2.0 Input│Historic Capex'!U196)</f>
        <v>0</v>
      </c>
      <c r="J191" s="27">
        <f>IF('2.0 Input│Historic Capex'!V196="",0,'2.0 Input│Historic Capex'!V196)</f>
        <v>5000</v>
      </c>
      <c r="K191" s="27">
        <f t="shared" si="4"/>
        <v>5000</v>
      </c>
    </row>
    <row r="192" spans="1:11">
      <c r="A192" s="27">
        <f>'2.0 Input│Historic Capex'!A197</f>
        <v>183</v>
      </c>
      <c r="B192" s="20" t="str">
        <f>'2.0 Input│Historic Capex'!B197</f>
        <v xml:space="preserve">Share of corporate leased properties </v>
      </c>
      <c r="C192" s="7" t="str">
        <f>'2.0 Input│Historic Capex'!C197</f>
        <v>Buildings</v>
      </c>
      <c r="D192" s="7" t="str">
        <f>'2.0 Input│Historic Capex'!D197</f>
        <v>Non-System</v>
      </c>
      <c r="F192" s="27">
        <f>IF('2.0 Input│Historic Capex'!R197="",0,'2.0 Input│Historic Capex'!R197)</f>
        <v>0</v>
      </c>
      <c r="G192" s="27">
        <f>IF('2.0 Input│Historic Capex'!S197="",0,'2.0 Input│Historic Capex'!S197)</f>
        <v>2183688.5988374301</v>
      </c>
      <c r="H192" s="27">
        <f>IF('2.0 Input│Historic Capex'!T197="",0,'2.0 Input│Historic Capex'!T197)</f>
        <v>442914.91350317793</v>
      </c>
      <c r="I192" s="27">
        <f>IF('2.0 Input│Historic Capex'!U197="",0,'2.0 Input│Historic Capex'!U197)</f>
        <v>0</v>
      </c>
      <c r="J192" s="27">
        <f>IF('2.0 Input│Historic Capex'!V197="",0,'2.0 Input│Historic Capex'!V197)</f>
        <v>0</v>
      </c>
      <c r="K192" s="27">
        <f t="shared" si="4"/>
        <v>2626603.5123406081</v>
      </c>
    </row>
    <row r="193" spans="1:11">
      <c r="A193" s="27">
        <f>'2.0 Input│Historic Capex'!A198</f>
        <v>184</v>
      </c>
      <c r="B193" s="20" t="str">
        <f>'2.0 Input│Historic Capex'!B198</f>
        <v xml:space="preserve">Share of corporate leased properties </v>
      </c>
      <c r="C193" s="7" t="str">
        <f>'2.0 Input│Historic Capex'!C198</f>
        <v>Other</v>
      </c>
      <c r="D193" s="7" t="str">
        <f>'2.0 Input│Historic Capex'!D198</f>
        <v>Non-System</v>
      </c>
      <c r="F193" s="27">
        <f>IF('2.0 Input│Historic Capex'!R198="",0,'2.0 Input│Historic Capex'!R198)</f>
        <v>0</v>
      </c>
      <c r="G193" s="27">
        <f>IF('2.0 Input│Historic Capex'!S198="",0,'2.0 Input│Historic Capex'!S198)</f>
        <v>0</v>
      </c>
      <c r="H193" s="27">
        <f>IF('2.0 Input│Historic Capex'!T198="",0,'2.0 Input│Historic Capex'!T198)</f>
        <v>0</v>
      </c>
      <c r="I193" s="27">
        <f>IF('2.0 Input│Historic Capex'!U198="",0,'2.0 Input│Historic Capex'!U198)</f>
        <v>78876.73788490273</v>
      </c>
      <c r="J193" s="27">
        <f>IF('2.0 Input│Historic Capex'!V198="",0,'2.0 Input│Historic Capex'!V198)</f>
        <v>0</v>
      </c>
      <c r="K193" s="27">
        <f t="shared" ref="K193" si="6">SUM(F193:J193)</f>
        <v>78876.73788490273</v>
      </c>
    </row>
    <row r="194" spans="1:11">
      <c r="A194" s="27">
        <f>'2.0 Input│Historic Capex'!A199</f>
        <v>185</v>
      </c>
      <c r="B194" s="20" t="str">
        <f>'2.0 Input│Historic Capex'!B199</f>
        <v>Share of corporate motor vehicles</v>
      </c>
      <c r="C194" s="7" t="str">
        <f>'2.0 Input│Historic Capex'!C199</f>
        <v>Other</v>
      </c>
      <c r="D194" s="7" t="str">
        <f>'2.0 Input│Historic Capex'!D199</f>
        <v>Non-System</v>
      </c>
      <c r="F194" s="27">
        <f>IF('2.0 Input│Historic Capex'!R199="",0,'2.0 Input│Historic Capex'!R199)</f>
        <v>0</v>
      </c>
      <c r="G194" s="27">
        <f>IF('2.0 Input│Historic Capex'!S199="",0,'2.0 Input│Historic Capex'!S199)</f>
        <v>0</v>
      </c>
      <c r="H194" s="27">
        <f>IF('2.0 Input│Historic Capex'!T199="",0,'2.0 Input│Historic Capex'!T199)</f>
        <v>0</v>
      </c>
      <c r="I194" s="27">
        <f>IF('2.0 Input│Historic Capex'!U199="",0,'2.0 Input│Historic Capex'!U199)</f>
        <v>239213.05282943102</v>
      </c>
      <c r="J194" s="27">
        <f>IF('2.0 Input│Historic Capex'!V199="",0,'2.0 Input│Historic Capex'!V199)</f>
        <v>0</v>
      </c>
      <c r="K194" s="27">
        <f t="shared" si="4"/>
        <v>239213.05282943102</v>
      </c>
    </row>
    <row r="195" spans="1:11">
      <c r="A195" s="27">
        <f>'2.0 Input│Historic Capex'!A200</f>
        <v>186</v>
      </c>
      <c r="B195" s="20" t="str">
        <f>'2.0 Input│Historic Capex'!B200</f>
        <v>Corporate Capex</v>
      </c>
      <c r="C195" s="7" t="str">
        <f>'2.0 Input│Historic Capex'!C200</f>
        <v>Other</v>
      </c>
      <c r="D195" s="7" t="str">
        <f>'2.0 Input│Historic Capex'!D200</f>
        <v>Non-System</v>
      </c>
      <c r="F195" s="27">
        <f>IF('2.0 Input│Historic Capex'!R200="",0,'2.0 Input│Historic Capex'!R200)</f>
        <v>0</v>
      </c>
      <c r="G195" s="27">
        <f>IF('2.0 Input│Historic Capex'!S200="",0,'2.0 Input│Historic Capex'!S200)</f>
        <v>0</v>
      </c>
      <c r="H195" s="27">
        <f>IF('2.0 Input│Historic Capex'!T200="",0,'2.0 Input│Historic Capex'!T200)</f>
        <v>0</v>
      </c>
      <c r="I195" s="27">
        <f>IF('2.0 Input│Historic Capex'!U200="",0,'2.0 Input│Historic Capex'!U200)</f>
        <v>0</v>
      </c>
      <c r="J195" s="27">
        <f>IF('2.0 Input│Historic Capex'!V200="",0,'2.0 Input│Historic Capex'!V200)</f>
        <v>0</v>
      </c>
      <c r="K195" s="27">
        <f t="shared" si="4"/>
        <v>0</v>
      </c>
    </row>
    <row r="196" spans="1:11">
      <c r="A196" s="27">
        <f>'2.0 Input│Historic Capex'!A201</f>
        <v>187</v>
      </c>
      <c r="B196" s="20" t="str">
        <f>'2.0 Input│Historic Capex'!B201</f>
        <v>Corporate Transformation and Technology</v>
      </c>
      <c r="C196" s="7" t="str">
        <f>'2.0 Input│Historic Capex'!C201</f>
        <v>Other</v>
      </c>
      <c r="D196" s="7" t="str">
        <f>'2.0 Input│Historic Capex'!D201</f>
        <v>Non-System</v>
      </c>
      <c r="F196" s="27">
        <f>IF('2.0 Input│Historic Capex'!R201="",0,'2.0 Input│Historic Capex'!R201)</f>
        <v>0</v>
      </c>
      <c r="G196" s="27">
        <f>IF('2.0 Input│Historic Capex'!S201="",0,'2.0 Input│Historic Capex'!S201)</f>
        <v>0</v>
      </c>
      <c r="H196" s="27">
        <f>IF('2.0 Input│Historic Capex'!T201="",0,'2.0 Input│Historic Capex'!T201)</f>
        <v>0</v>
      </c>
      <c r="I196" s="27">
        <f>IF('2.0 Input│Historic Capex'!U201="",0,'2.0 Input│Historic Capex'!U201)</f>
        <v>0</v>
      </c>
      <c r="J196" s="27">
        <f>IF('2.0 Input│Historic Capex'!V201="",0,'2.0 Input│Historic Capex'!V201)</f>
        <v>0</v>
      </c>
      <c r="K196" s="27">
        <f t="shared" si="4"/>
        <v>0</v>
      </c>
    </row>
    <row r="197" spans="1:11">
      <c r="A197" s="27">
        <f>'2.0 Input│Historic Capex'!A202</f>
        <v>188</v>
      </c>
      <c r="B197" s="20" t="str">
        <f>'2.0 Input│Historic Capex'!B202</f>
        <v>Corporate  - Network Refresh &amp; Capacity upgrade</v>
      </c>
      <c r="C197" s="7" t="str">
        <f>'2.0 Input│Historic Capex'!C202</f>
        <v>Other</v>
      </c>
      <c r="D197" s="7" t="str">
        <f>'2.0 Input│Historic Capex'!D202</f>
        <v>Non-System</v>
      </c>
      <c r="F197" s="27">
        <f>IF('2.0 Input│Historic Capex'!R202="",0,'2.0 Input│Historic Capex'!R202)</f>
        <v>0</v>
      </c>
      <c r="G197" s="27">
        <f>IF('2.0 Input│Historic Capex'!S202="",0,'2.0 Input│Historic Capex'!S202)</f>
        <v>7.862055748810695E-4</v>
      </c>
      <c r="H197" s="27">
        <f>IF('2.0 Input│Historic Capex'!T202="",0,'2.0 Input│Historic Capex'!T202)</f>
        <v>0</v>
      </c>
      <c r="I197" s="27">
        <f>IF('2.0 Input│Historic Capex'!U202="",0,'2.0 Input│Historic Capex'!U202)</f>
        <v>0</v>
      </c>
      <c r="J197" s="27">
        <f>IF('2.0 Input│Historic Capex'!V202="",0,'2.0 Input│Historic Capex'!V202)</f>
        <v>0</v>
      </c>
      <c r="K197" s="27">
        <f t="shared" si="4"/>
        <v>7.862055748810695E-4</v>
      </c>
    </row>
    <row r="198" spans="1:11">
      <c r="A198" s="27">
        <f>'2.0 Input│Historic Capex'!A203</f>
        <v>189</v>
      </c>
      <c r="B198" s="20" t="str">
        <f>'2.0 Input│Historic Capex'!B203</f>
        <v>Corporate  - PPM Refresh</v>
      </c>
      <c r="C198" s="7" t="str">
        <f>'2.0 Input│Historic Capex'!C203</f>
        <v>Other</v>
      </c>
      <c r="D198" s="7" t="str">
        <f>'2.0 Input│Historic Capex'!D203</f>
        <v>Non-System</v>
      </c>
      <c r="F198" s="27">
        <f>IF('2.0 Input│Historic Capex'!R203="",0,'2.0 Input│Historic Capex'!R203)</f>
        <v>0</v>
      </c>
      <c r="G198" s="27">
        <f>IF('2.0 Input│Historic Capex'!S203="",0,'2.0 Input│Historic Capex'!S203)</f>
        <v>0</v>
      </c>
      <c r="H198" s="27">
        <f>IF('2.0 Input│Historic Capex'!T203="",0,'2.0 Input│Historic Capex'!T203)</f>
        <v>0</v>
      </c>
      <c r="I198" s="27">
        <f>IF('2.0 Input│Historic Capex'!U203="",0,'2.0 Input│Historic Capex'!U203)</f>
        <v>0</v>
      </c>
      <c r="J198" s="27">
        <f>IF('2.0 Input│Historic Capex'!V203="",0,'2.0 Input│Historic Capex'!V203)</f>
        <v>0</v>
      </c>
      <c r="K198" s="27">
        <f t="shared" si="4"/>
        <v>0</v>
      </c>
    </row>
    <row r="199" spans="1:11">
      <c r="A199" s="27">
        <f>'2.0 Input│Historic Capex'!A204</f>
        <v>190</v>
      </c>
      <c r="B199" s="20" t="str">
        <f>'2.0 Input│Historic Capex'!B204</f>
        <v xml:space="preserve">Corporate - Alarm rationalisation </v>
      </c>
      <c r="C199" s="7" t="str">
        <f>'2.0 Input│Historic Capex'!C204</f>
        <v>Other</v>
      </c>
      <c r="D199" s="7" t="str">
        <f>'2.0 Input│Historic Capex'!D204</f>
        <v>Non-System</v>
      </c>
      <c r="F199" s="27">
        <f>IF('2.0 Input│Historic Capex'!R204="",0,'2.0 Input│Historic Capex'!R204)</f>
        <v>0</v>
      </c>
      <c r="G199" s="27">
        <f>IF('2.0 Input│Historic Capex'!S204="",0,'2.0 Input│Historic Capex'!S204)</f>
        <v>67150.302453226279</v>
      </c>
      <c r="H199" s="27">
        <f>IF('2.0 Input│Historic Capex'!T204="",0,'2.0 Input│Historic Capex'!T204)</f>
        <v>80204.199223067873</v>
      </c>
      <c r="I199" s="27">
        <f>IF('2.0 Input│Historic Capex'!U204="",0,'2.0 Input│Historic Capex'!U204)</f>
        <v>261079.58255670074</v>
      </c>
      <c r="J199" s="27">
        <f>IF('2.0 Input│Historic Capex'!V204="",0,'2.0 Input│Historic Capex'!V204)</f>
        <v>0</v>
      </c>
      <c r="K199" s="27">
        <f t="shared" si="4"/>
        <v>408434.08423299488</v>
      </c>
    </row>
    <row r="200" spans="1:11">
      <c r="A200" s="27">
        <f>'2.0 Input│Historic Capex'!A205</f>
        <v>191</v>
      </c>
      <c r="B200" s="20" t="str">
        <f>'2.0 Input│Historic Capex'!B205</f>
        <v>Corporate - Applications</v>
      </c>
      <c r="C200" s="7" t="str">
        <f>'2.0 Input│Historic Capex'!C205</f>
        <v>Other</v>
      </c>
      <c r="D200" s="7" t="str">
        <f>'2.0 Input│Historic Capex'!D205</f>
        <v>Non-System</v>
      </c>
      <c r="F200" s="27">
        <f>IF('2.0 Input│Historic Capex'!R205="",0,'2.0 Input│Historic Capex'!R205)</f>
        <v>258466.12083155822</v>
      </c>
      <c r="G200" s="27">
        <f>IF('2.0 Input│Historic Capex'!S205="",0,'2.0 Input│Historic Capex'!S205)</f>
        <v>38079.773460901175</v>
      </c>
      <c r="H200" s="27">
        <f>IF('2.0 Input│Historic Capex'!T205="",0,'2.0 Input│Historic Capex'!T205)</f>
        <v>7462.6308051961169</v>
      </c>
      <c r="I200" s="27">
        <f>IF('2.0 Input│Historic Capex'!U205="",0,'2.0 Input│Historic Capex'!U205)</f>
        <v>10811.922946607081</v>
      </c>
      <c r="J200" s="27">
        <f>IF('2.0 Input│Historic Capex'!V205="",0,'2.0 Input│Historic Capex'!V205)</f>
        <v>-408.37046907535341</v>
      </c>
      <c r="K200" s="27">
        <f t="shared" si="4"/>
        <v>314412.07757518726</v>
      </c>
    </row>
    <row r="201" spans="1:11">
      <c r="A201" s="27">
        <f>'2.0 Input│Historic Capex'!A206</f>
        <v>192</v>
      </c>
      <c r="B201" s="20" t="str">
        <f>'2.0 Input│Historic Capex'!B206</f>
        <v>Corporate - Biztalk</v>
      </c>
      <c r="C201" s="7" t="str">
        <f>'2.0 Input│Historic Capex'!C206</f>
        <v>Other</v>
      </c>
      <c r="D201" s="7" t="str">
        <f>'2.0 Input│Historic Capex'!D206</f>
        <v>Non-System</v>
      </c>
      <c r="F201" s="27">
        <f>IF('2.0 Input│Historic Capex'!R206="",0,'2.0 Input│Historic Capex'!R206)</f>
        <v>167768.71144807435</v>
      </c>
      <c r="G201" s="27">
        <f>IF('2.0 Input│Historic Capex'!S206="",0,'2.0 Input│Historic Capex'!S206)</f>
        <v>5055.914300628092</v>
      </c>
      <c r="H201" s="27">
        <f>IF('2.0 Input│Historic Capex'!T206="",0,'2.0 Input│Historic Capex'!T206)</f>
        <v>0</v>
      </c>
      <c r="I201" s="27">
        <f>IF('2.0 Input│Historic Capex'!U206="",0,'2.0 Input│Historic Capex'!U206)</f>
        <v>0</v>
      </c>
      <c r="J201" s="27">
        <f>IF('2.0 Input│Historic Capex'!V206="",0,'2.0 Input│Historic Capex'!V206)</f>
        <v>0</v>
      </c>
      <c r="K201" s="27">
        <f t="shared" si="4"/>
        <v>172824.62574870244</v>
      </c>
    </row>
    <row r="202" spans="1:11">
      <c r="A202" s="27">
        <f>'2.0 Input│Historic Capex'!A207</f>
        <v>193</v>
      </c>
      <c r="B202" s="20" t="str">
        <f>'2.0 Input│Historic Capex'!B207</f>
        <v xml:space="preserve">Corporate - Compliance </v>
      </c>
      <c r="C202" s="7" t="str">
        <f>'2.0 Input│Historic Capex'!C207</f>
        <v>Other</v>
      </c>
      <c r="D202" s="7" t="str">
        <f>'2.0 Input│Historic Capex'!D207</f>
        <v>Non-System</v>
      </c>
      <c r="F202" s="27">
        <f>IF('2.0 Input│Historic Capex'!R207="",0,'2.0 Input│Historic Capex'!R207)</f>
        <v>0</v>
      </c>
      <c r="G202" s="27">
        <f>IF('2.0 Input│Historic Capex'!S207="",0,'2.0 Input│Historic Capex'!S207)</f>
        <v>7.862055748810695E-4</v>
      </c>
      <c r="H202" s="27">
        <f>IF('2.0 Input│Historic Capex'!T207="",0,'2.0 Input│Historic Capex'!T207)</f>
        <v>124465.59648803342</v>
      </c>
      <c r="I202" s="27">
        <f>IF('2.0 Input│Historic Capex'!U207="",0,'2.0 Input│Historic Capex'!U207)</f>
        <v>0</v>
      </c>
      <c r="J202" s="27">
        <f>IF('2.0 Input│Historic Capex'!V207="",0,'2.0 Input│Historic Capex'!V207)</f>
        <v>0</v>
      </c>
      <c r="K202" s="27">
        <f t="shared" si="4"/>
        <v>124465.597274239</v>
      </c>
    </row>
    <row r="203" spans="1:11">
      <c r="A203" s="27">
        <f>'2.0 Input│Historic Capex'!A208</f>
        <v>194</v>
      </c>
      <c r="B203" s="20" t="str">
        <f>'2.0 Input│Historic Capex'!B208</f>
        <v xml:space="preserve">Corporate - Corporate premises </v>
      </c>
      <c r="C203" s="7" t="str">
        <f>'2.0 Input│Historic Capex'!C208</f>
        <v>Other</v>
      </c>
      <c r="D203" s="7" t="str">
        <f>'2.0 Input│Historic Capex'!D208</f>
        <v>Non-System</v>
      </c>
      <c r="F203" s="27">
        <f>IF('2.0 Input│Historic Capex'!R208="",0,'2.0 Input│Historic Capex'!R208)</f>
        <v>687292.25865533447</v>
      </c>
      <c r="G203" s="27">
        <f>IF('2.0 Input│Historic Capex'!S208="",0,'2.0 Input│Historic Capex'!S208)</f>
        <v>5740.9415076665846</v>
      </c>
      <c r="H203" s="27">
        <f>IF('2.0 Input│Historic Capex'!T208="",0,'2.0 Input│Historic Capex'!T208)</f>
        <v>0</v>
      </c>
      <c r="I203" s="27">
        <f>IF('2.0 Input│Historic Capex'!U208="",0,'2.0 Input│Historic Capex'!U208)</f>
        <v>14214.635870829095</v>
      </c>
      <c r="J203" s="27">
        <f>IF('2.0 Input│Historic Capex'!V208="",0,'2.0 Input│Historic Capex'!V208)</f>
        <v>449779.04836433131</v>
      </c>
      <c r="K203" s="27">
        <f t="shared" si="4"/>
        <v>1157026.8843981614</v>
      </c>
    </row>
    <row r="204" spans="1:11">
      <c r="A204" s="27">
        <f>'2.0 Input│Historic Capex'!A209</f>
        <v>195</v>
      </c>
      <c r="B204" s="20" t="str">
        <f>'2.0 Input│Historic Capex'!B209</f>
        <v>Corporate - Cybersecurity</v>
      </c>
      <c r="C204" s="7" t="str">
        <f>'2.0 Input│Historic Capex'!C209</f>
        <v>Other</v>
      </c>
      <c r="D204" s="7" t="str">
        <f>'2.0 Input│Historic Capex'!D209</f>
        <v>Non-System</v>
      </c>
      <c r="F204" s="27">
        <f>IF('2.0 Input│Historic Capex'!R209="",0,'2.0 Input│Historic Capex'!R209)</f>
        <v>0</v>
      </c>
      <c r="G204" s="27">
        <f>IF('2.0 Input│Historic Capex'!S209="",0,'2.0 Input│Historic Capex'!S209)</f>
        <v>0</v>
      </c>
      <c r="H204" s="27">
        <f>IF('2.0 Input│Historic Capex'!T209="",0,'2.0 Input│Historic Capex'!T209)</f>
        <v>0</v>
      </c>
      <c r="I204" s="27">
        <f>IF('2.0 Input│Historic Capex'!U209="",0,'2.0 Input│Historic Capex'!U209)</f>
        <v>47909.70336003499</v>
      </c>
      <c r="J204" s="27">
        <f>IF('2.0 Input│Historic Capex'!V209="",0,'2.0 Input│Historic Capex'!V209)</f>
        <v>496467.67286027625</v>
      </c>
      <c r="K204" s="27">
        <f t="shared" si="4"/>
        <v>544377.37622031127</v>
      </c>
    </row>
    <row r="205" spans="1:11">
      <c r="A205" s="27">
        <f>'2.0 Input│Historic Capex'!A210</f>
        <v>196</v>
      </c>
      <c r="B205" s="20" t="str">
        <f>'2.0 Input│Historic Capex'!B210</f>
        <v>Corporate - Digital space projeect</v>
      </c>
      <c r="C205" s="7" t="str">
        <f>'2.0 Input│Historic Capex'!C210</f>
        <v>Other</v>
      </c>
      <c r="D205" s="7" t="str">
        <f>'2.0 Input│Historic Capex'!D210</f>
        <v>Non-System</v>
      </c>
      <c r="F205" s="27">
        <f>IF('2.0 Input│Historic Capex'!R210="",0,'2.0 Input│Historic Capex'!R210)</f>
        <v>0</v>
      </c>
      <c r="G205" s="27">
        <f>IF('2.0 Input│Historic Capex'!S210="",0,'2.0 Input│Historic Capex'!S210)</f>
        <v>7.862055748810695E-4</v>
      </c>
      <c r="H205" s="27">
        <f>IF('2.0 Input│Historic Capex'!T210="",0,'2.0 Input│Historic Capex'!T210)</f>
        <v>345368.35123396385</v>
      </c>
      <c r="I205" s="27">
        <f>IF('2.0 Input│Historic Capex'!U210="",0,'2.0 Input│Historic Capex'!U210)</f>
        <v>0</v>
      </c>
      <c r="J205" s="27">
        <f>IF('2.0 Input│Historic Capex'!V210="",0,'2.0 Input│Historic Capex'!V210)</f>
        <v>0</v>
      </c>
      <c r="K205" s="27">
        <f t="shared" si="4"/>
        <v>345368.35202016943</v>
      </c>
    </row>
    <row r="206" spans="1:11">
      <c r="A206" s="27">
        <f>'2.0 Input│Historic Capex'!A211</f>
        <v>197</v>
      </c>
      <c r="B206" s="20" t="str">
        <f>'2.0 Input│Historic Capex'!B211</f>
        <v>Corporate - Digital workspace</v>
      </c>
      <c r="C206" s="7" t="str">
        <f>'2.0 Input│Historic Capex'!C211</f>
        <v>Other</v>
      </c>
      <c r="D206" s="7" t="str">
        <f>'2.0 Input│Historic Capex'!D211</f>
        <v>Non-System</v>
      </c>
      <c r="F206" s="27">
        <f>IF('2.0 Input│Historic Capex'!R211="",0,'2.0 Input│Historic Capex'!R211)</f>
        <v>0</v>
      </c>
      <c r="G206" s="27">
        <f>IF('2.0 Input│Historic Capex'!S211="",0,'2.0 Input│Historic Capex'!S211)</f>
        <v>0</v>
      </c>
      <c r="H206" s="27">
        <f>IF('2.0 Input│Historic Capex'!T211="",0,'2.0 Input│Historic Capex'!T211)</f>
        <v>0</v>
      </c>
      <c r="I206" s="27">
        <f>IF('2.0 Input│Historic Capex'!U211="",0,'2.0 Input│Historic Capex'!U211)</f>
        <v>223224.02015022715</v>
      </c>
      <c r="J206" s="27">
        <f>IF('2.0 Input│Historic Capex'!V211="",0,'2.0 Input│Historic Capex'!V211)</f>
        <v>0</v>
      </c>
      <c r="K206" s="27">
        <f t="shared" si="4"/>
        <v>223224.02015022715</v>
      </c>
    </row>
    <row r="207" spans="1:11">
      <c r="A207" s="27">
        <f>'2.0 Input│Historic Capex'!A212</f>
        <v>198</v>
      </c>
      <c r="B207" s="20" t="str">
        <f>'2.0 Input│Historic Capex'!B212</f>
        <v>Corporate - Energy components upgrade</v>
      </c>
      <c r="C207" s="7" t="str">
        <f>'2.0 Input│Historic Capex'!C212</f>
        <v>Other</v>
      </c>
      <c r="D207" s="7" t="str">
        <f>'2.0 Input│Historic Capex'!D212</f>
        <v>Non-System</v>
      </c>
      <c r="F207" s="27">
        <f>IF('2.0 Input│Historic Capex'!R212="",0,'2.0 Input│Historic Capex'!R212)</f>
        <v>266089.01113551564</v>
      </c>
      <c r="G207" s="27">
        <f>IF('2.0 Input│Historic Capex'!S212="",0,'2.0 Input│Historic Capex'!S212)</f>
        <v>28753.119719017381</v>
      </c>
      <c r="H207" s="27">
        <f>IF('2.0 Input│Historic Capex'!T212="",0,'2.0 Input│Historic Capex'!T212)</f>
        <v>138729.39868498614</v>
      </c>
      <c r="I207" s="27">
        <f>IF('2.0 Input│Historic Capex'!U212="",0,'2.0 Input│Historic Capex'!U212)</f>
        <v>262200.1771168554</v>
      </c>
      <c r="J207" s="27">
        <f>IF('2.0 Input│Historic Capex'!V212="",0,'2.0 Input│Historic Capex'!V212)</f>
        <v>0</v>
      </c>
      <c r="K207" s="27">
        <f t="shared" si="4"/>
        <v>695771.7066563745</v>
      </c>
    </row>
    <row r="208" spans="1:11">
      <c r="A208" s="27">
        <f>'2.0 Input│Historic Capex'!A213</f>
        <v>199</v>
      </c>
      <c r="B208" s="20" t="str">
        <f>'2.0 Input│Historic Capex'!B213</f>
        <v>Corporate - Engineering framework</v>
      </c>
      <c r="C208" s="7" t="str">
        <f>'2.0 Input│Historic Capex'!C213</f>
        <v>Other</v>
      </c>
      <c r="D208" s="7" t="str">
        <f>'2.0 Input│Historic Capex'!D213</f>
        <v>Non-System</v>
      </c>
      <c r="F208" s="27">
        <f>IF('2.0 Input│Historic Capex'!R213="",0,'2.0 Input│Historic Capex'!R213)</f>
        <v>0</v>
      </c>
      <c r="G208" s="27">
        <f>IF('2.0 Input│Historic Capex'!S213="",0,'2.0 Input│Historic Capex'!S213)</f>
        <v>174238.08858233428</v>
      </c>
      <c r="H208" s="27">
        <f>IF('2.0 Input│Historic Capex'!T213="",0,'2.0 Input│Historic Capex'!T213)</f>
        <v>48144.910281653916</v>
      </c>
      <c r="I208" s="27">
        <f>IF('2.0 Input│Historic Capex'!U213="",0,'2.0 Input│Historic Capex'!U213)</f>
        <v>0</v>
      </c>
      <c r="J208" s="27">
        <f>IF('2.0 Input│Historic Capex'!V213="",0,'2.0 Input│Historic Capex'!V213)</f>
        <v>0</v>
      </c>
      <c r="K208" s="27">
        <f t="shared" si="4"/>
        <v>222382.99886398821</v>
      </c>
    </row>
    <row r="209" spans="1:11">
      <c r="A209" s="27">
        <f>'2.0 Input│Historic Capex'!A214</f>
        <v>200</v>
      </c>
      <c r="B209" s="20" t="str">
        <f>'2.0 Input│Historic Capex'!B214</f>
        <v>Corporate - Enterprise Analytics Program</v>
      </c>
      <c r="C209" s="7" t="str">
        <f>'2.0 Input│Historic Capex'!C214</f>
        <v>Other</v>
      </c>
      <c r="D209" s="7" t="str">
        <f>'2.0 Input│Historic Capex'!D214</f>
        <v>Non-System</v>
      </c>
      <c r="F209" s="27">
        <f>IF('2.0 Input│Historic Capex'!R214="",0,'2.0 Input│Historic Capex'!R214)</f>
        <v>9.2222497434686136E-4</v>
      </c>
      <c r="G209" s="27">
        <f>IF('2.0 Input│Historic Capex'!S214="",0,'2.0 Input│Historic Capex'!S214)</f>
        <v>7.862055748810695E-4</v>
      </c>
      <c r="H209" s="27">
        <f>IF('2.0 Input│Historic Capex'!T214="",0,'2.0 Input│Historic Capex'!T214)</f>
        <v>411648.82036818983</v>
      </c>
      <c r="I209" s="27">
        <f>IF('2.0 Input│Historic Capex'!U214="",0,'2.0 Input│Historic Capex'!U214)</f>
        <v>-1466.6055769120442</v>
      </c>
      <c r="J209" s="27">
        <f>IF('2.0 Input│Historic Capex'!V214="",0,'2.0 Input│Historic Capex'!V214)</f>
        <v>1466.6055769120442</v>
      </c>
      <c r="K209" s="27">
        <f t="shared" si="4"/>
        <v>411648.82207662036</v>
      </c>
    </row>
    <row r="210" spans="1:11">
      <c r="A210" s="27">
        <f>'2.0 Input│Historic Capex'!A215</f>
        <v>201</v>
      </c>
      <c r="B210" s="20" t="str">
        <f>'2.0 Input│Historic Capex'!B215</f>
        <v xml:space="preserve">Corporate - Environment Data Improvement </v>
      </c>
      <c r="C210" s="7" t="str">
        <f>'2.0 Input│Historic Capex'!C215</f>
        <v>Other</v>
      </c>
      <c r="D210" s="7" t="str">
        <f>'2.0 Input│Historic Capex'!D215</f>
        <v>Non-System</v>
      </c>
      <c r="F210" s="27">
        <f>IF('2.0 Input│Historic Capex'!R215="",0,'2.0 Input│Historic Capex'!R215)</f>
        <v>0</v>
      </c>
      <c r="G210" s="27">
        <f>IF('2.0 Input│Historic Capex'!S215="",0,'2.0 Input│Historic Capex'!S215)</f>
        <v>0</v>
      </c>
      <c r="H210" s="27">
        <f>IF('2.0 Input│Historic Capex'!T215="",0,'2.0 Input│Historic Capex'!T215)</f>
        <v>0</v>
      </c>
      <c r="I210" s="27">
        <f>IF('2.0 Input│Historic Capex'!U215="",0,'2.0 Input│Historic Capex'!U215)</f>
        <v>40334.917886215961</v>
      </c>
      <c r="J210" s="27">
        <f>IF('2.0 Input│Historic Capex'!V215="",0,'2.0 Input│Historic Capex'!V215)</f>
        <v>5952.3415618259532</v>
      </c>
      <c r="K210" s="27">
        <f t="shared" ref="K210:K221" si="7">SUM(F210:J210)</f>
        <v>46287.259448041914</v>
      </c>
    </row>
    <row r="211" spans="1:11">
      <c r="A211" s="27">
        <f>'2.0 Input│Historic Capex'!A216</f>
        <v>202</v>
      </c>
      <c r="B211" s="20" t="str">
        <f>'2.0 Input│Historic Capex'!B216</f>
        <v>Corporate - Finance systems (ie Oracle and Hyperion)</v>
      </c>
      <c r="C211" s="7" t="str">
        <f>'2.0 Input│Historic Capex'!C216</f>
        <v>Other</v>
      </c>
      <c r="D211" s="7" t="str">
        <f>'2.0 Input│Historic Capex'!D216</f>
        <v>Non-System</v>
      </c>
      <c r="F211" s="27">
        <f>IF('2.0 Input│Historic Capex'!R216="",0,'2.0 Input│Historic Capex'!R216)</f>
        <v>167.79422295753969</v>
      </c>
      <c r="G211" s="27">
        <f>IF('2.0 Input│Historic Capex'!S216="",0,'2.0 Input│Historic Capex'!S216)</f>
        <v>9425.2635761132769</v>
      </c>
      <c r="H211" s="27">
        <f>IF('2.0 Input│Historic Capex'!T216="",0,'2.0 Input│Historic Capex'!T216)</f>
        <v>11669.468366777901</v>
      </c>
      <c r="I211" s="27">
        <f>IF('2.0 Input│Historic Capex'!U216="",0,'2.0 Input│Historic Capex'!U216)</f>
        <v>98157.200692423852</v>
      </c>
      <c r="J211" s="27">
        <f>IF('2.0 Input│Historic Capex'!V216="",0,'2.0 Input│Historic Capex'!V216)</f>
        <v>241964.14441423398</v>
      </c>
      <c r="K211" s="27">
        <f t="shared" si="7"/>
        <v>361383.87127250654</v>
      </c>
    </row>
    <row r="212" spans="1:11">
      <c r="A212" s="27">
        <f>'2.0 Input│Historic Capex'!A217</f>
        <v>203</v>
      </c>
      <c r="B212" s="20" t="str">
        <f>'2.0 Input│Historic Capex'!B217</f>
        <v xml:space="preserve">Corporate - Gas Harmonisation </v>
      </c>
      <c r="C212" s="7" t="str">
        <f>'2.0 Input│Historic Capex'!C217</f>
        <v>Other</v>
      </c>
      <c r="D212" s="7" t="str">
        <f>'2.0 Input│Historic Capex'!D217</f>
        <v>Non-System</v>
      </c>
      <c r="F212" s="27">
        <f>IF('2.0 Input│Historic Capex'!R217="",0,'2.0 Input│Historic Capex'!R217)</f>
        <v>0</v>
      </c>
      <c r="G212" s="27">
        <f>IF('2.0 Input│Historic Capex'!S217="",0,'2.0 Input│Historic Capex'!S217)</f>
        <v>1.572411149762139E-3</v>
      </c>
      <c r="H212" s="27">
        <f>IF('2.0 Input│Historic Capex'!T217="",0,'2.0 Input│Historic Capex'!T217)</f>
        <v>105233.93501786904</v>
      </c>
      <c r="I212" s="27">
        <f>IF('2.0 Input│Historic Capex'!U217="",0,'2.0 Input│Historic Capex'!U217)</f>
        <v>0</v>
      </c>
      <c r="J212" s="27">
        <f>IF('2.0 Input│Historic Capex'!V217="",0,'2.0 Input│Historic Capex'!V217)</f>
        <v>0</v>
      </c>
      <c r="K212" s="27">
        <f t="shared" si="7"/>
        <v>105233.93659028018</v>
      </c>
    </row>
    <row r="213" spans="1:11">
      <c r="A213" s="27">
        <f>'2.0 Input│Historic Capex'!A218</f>
        <v>204</v>
      </c>
      <c r="B213" s="20" t="str">
        <f>'2.0 Input│Historic Capex'!B218</f>
        <v>Corporate - Grid</v>
      </c>
      <c r="C213" s="7" t="str">
        <f>'2.0 Input│Historic Capex'!C218</f>
        <v>Other</v>
      </c>
      <c r="D213" s="7" t="str">
        <f>'2.0 Input│Historic Capex'!D218</f>
        <v>Non-System</v>
      </c>
      <c r="F213" s="27">
        <f>IF('2.0 Input│Historic Capex'!R218="",0,'2.0 Input│Historic Capex'!R218)</f>
        <v>1.8444499495526118E-3</v>
      </c>
      <c r="G213" s="27">
        <f>IF('2.0 Input│Historic Capex'!S218="",0,'2.0 Input│Historic Capex'!S218)</f>
        <v>1375338.4011114119</v>
      </c>
      <c r="H213" s="27">
        <f>IF('2.0 Input│Historic Capex'!T218="",0,'2.0 Input│Historic Capex'!T218)</f>
        <v>1538234.9839527684</v>
      </c>
      <c r="I213" s="27">
        <f>IF('2.0 Input│Historic Capex'!U218="",0,'2.0 Input│Historic Capex'!U218)</f>
        <v>957141.86337477085</v>
      </c>
      <c r="J213" s="27">
        <f>IF('2.0 Input│Historic Capex'!V218="",0,'2.0 Input│Historic Capex'!V218)</f>
        <v>567108.69273424789</v>
      </c>
      <c r="K213" s="27">
        <f t="shared" si="7"/>
        <v>4437823.9430176485</v>
      </c>
    </row>
    <row r="214" spans="1:11">
      <c r="A214" s="27">
        <f>'2.0 Input│Historic Capex'!A219</f>
        <v>205</v>
      </c>
      <c r="B214" s="20" t="str">
        <f>'2.0 Input│Historic Capex'!B219</f>
        <v>Corporate - Historian</v>
      </c>
      <c r="C214" s="7" t="str">
        <f>'2.0 Input│Historic Capex'!C219</f>
        <v>Other</v>
      </c>
      <c r="D214" s="7" t="str">
        <f>'2.0 Input│Historic Capex'!D219</f>
        <v>Non-System</v>
      </c>
      <c r="F214" s="27">
        <f>IF('2.0 Input│Historic Capex'!R219="",0,'2.0 Input│Historic Capex'!R219)</f>
        <v>81483.236486340582</v>
      </c>
      <c r="G214" s="27">
        <f>IF('2.0 Input│Historic Capex'!S219="",0,'2.0 Input│Historic Capex'!S219)</f>
        <v>25563.013550791096</v>
      </c>
      <c r="H214" s="27">
        <f>IF('2.0 Input│Historic Capex'!T219="",0,'2.0 Input│Historic Capex'!T219)</f>
        <v>61606.853658489636</v>
      </c>
      <c r="I214" s="27">
        <f>IF('2.0 Input│Historic Capex'!U219="",0,'2.0 Input│Historic Capex'!U219)</f>
        <v>0</v>
      </c>
      <c r="J214" s="27">
        <f>IF('2.0 Input│Historic Capex'!V219="",0,'2.0 Input│Historic Capex'!V219)</f>
        <v>0</v>
      </c>
      <c r="K214" s="27">
        <f t="shared" si="7"/>
        <v>168653.10369562131</v>
      </c>
    </row>
    <row r="215" spans="1:11">
      <c r="A215" s="27">
        <f>'2.0 Input│Historic Capex'!A220</f>
        <v>206</v>
      </c>
      <c r="B215" s="20" t="str">
        <f>'2.0 Input│Historic Capex'!B220</f>
        <v>Corporate - HR People Connect</v>
      </c>
      <c r="C215" s="7" t="str">
        <f>'2.0 Input│Historic Capex'!C220</f>
        <v>Other</v>
      </c>
      <c r="D215" s="7" t="str">
        <f>'2.0 Input│Historic Capex'!D220</f>
        <v>Non-System</v>
      </c>
      <c r="F215" s="27">
        <f>IF('2.0 Input│Historic Capex'!R220="",0,'2.0 Input│Historic Capex'!R220)</f>
        <v>0</v>
      </c>
      <c r="G215" s="27">
        <f>IF('2.0 Input│Historic Capex'!S220="",0,'2.0 Input│Historic Capex'!S220)</f>
        <v>7.862055748810695E-4</v>
      </c>
      <c r="H215" s="27">
        <f>IF('2.0 Input│Historic Capex'!T220="",0,'2.0 Input│Historic Capex'!T220)</f>
        <v>809782.41383557266</v>
      </c>
      <c r="I215" s="27">
        <f>IF('2.0 Input│Historic Capex'!U220="",0,'2.0 Input│Historic Capex'!U220)</f>
        <v>512633.86632056866</v>
      </c>
      <c r="J215" s="27">
        <f>IF('2.0 Input│Historic Capex'!V220="",0,'2.0 Input│Historic Capex'!V220)</f>
        <v>0</v>
      </c>
      <c r="K215" s="27">
        <f t="shared" si="7"/>
        <v>1322416.2809423469</v>
      </c>
    </row>
    <row r="216" spans="1:11">
      <c r="A216" s="27">
        <f>'2.0 Input│Historic Capex'!A221</f>
        <v>207</v>
      </c>
      <c r="B216" s="20" t="str">
        <f>'2.0 Input│Historic Capex'!B221</f>
        <v>Corporate - IOC</v>
      </c>
      <c r="C216" s="7" t="str">
        <f>'2.0 Input│Historic Capex'!C221</f>
        <v>Other</v>
      </c>
      <c r="D216" s="7" t="str">
        <f>'2.0 Input│Historic Capex'!D221</f>
        <v>Non-System</v>
      </c>
      <c r="F216" s="27">
        <f>IF('2.0 Input│Historic Capex'!R221="",0,'2.0 Input│Historic Capex'!R221)</f>
        <v>4306.4715403587188</v>
      </c>
      <c r="G216" s="27">
        <f>IF('2.0 Input│Historic Capex'!S221="",0,'2.0 Input│Historic Capex'!S221)</f>
        <v>110023.36295970001</v>
      </c>
      <c r="H216" s="27">
        <f>IF('2.0 Input│Historic Capex'!T221="",0,'2.0 Input│Historic Capex'!T221)</f>
        <v>97860.40902748637</v>
      </c>
      <c r="I216" s="27">
        <f>IF('2.0 Input│Historic Capex'!U221="",0,'2.0 Input│Historic Capex'!U221)</f>
        <v>125428.27558516389</v>
      </c>
      <c r="J216" s="27">
        <f>IF('2.0 Input│Historic Capex'!V221="",0,'2.0 Input│Historic Capex'!V221)</f>
        <v>0</v>
      </c>
      <c r="K216" s="27">
        <f t="shared" si="7"/>
        <v>337618.51911270898</v>
      </c>
    </row>
    <row r="217" spans="1:11">
      <c r="A217" s="27">
        <f>'2.0 Input│Historic Capex'!A222</f>
        <v>208</v>
      </c>
      <c r="B217" s="20" t="str">
        <f>'2.0 Input│Historic Capex'!B222</f>
        <v>Corporate - IT purchases</v>
      </c>
      <c r="C217" s="7" t="str">
        <f>'2.0 Input│Historic Capex'!C222</f>
        <v>Other</v>
      </c>
      <c r="D217" s="7" t="str">
        <f>'2.0 Input│Historic Capex'!D222</f>
        <v>Non-System</v>
      </c>
      <c r="F217" s="27">
        <f>IF('2.0 Input│Historic Capex'!R222="",0,'2.0 Input│Historic Capex'!R222)</f>
        <v>66136.182665093016</v>
      </c>
      <c r="G217" s="27">
        <f>IF('2.0 Input│Historic Capex'!S222="",0,'2.0 Input│Historic Capex'!S222)</f>
        <v>35136.687580863523</v>
      </c>
      <c r="H217" s="27">
        <f>IF('2.0 Input│Historic Capex'!T222="",0,'2.0 Input│Historic Capex'!T222)</f>
        <v>137306.97335504188</v>
      </c>
      <c r="I217" s="27">
        <f>IF('2.0 Input│Historic Capex'!U222="",0,'2.0 Input│Historic Capex'!U222)</f>
        <v>258031.20658930598</v>
      </c>
      <c r="J217" s="27">
        <f>IF('2.0 Input│Historic Capex'!V222="",0,'2.0 Input│Historic Capex'!V222)</f>
        <v>56443.851799751406</v>
      </c>
      <c r="K217" s="27">
        <f t="shared" si="7"/>
        <v>553054.90199005581</v>
      </c>
    </row>
    <row r="218" spans="1:11">
      <c r="A218" s="27">
        <f>'2.0 Input│Historic Capex'!A223</f>
        <v>209</v>
      </c>
      <c r="B218" s="20" t="str">
        <f>'2.0 Input│Historic Capex'!B223</f>
        <v>Corporate - Major Projects</v>
      </c>
      <c r="C218" s="7" t="str">
        <f>'2.0 Input│Historic Capex'!C223</f>
        <v>Other</v>
      </c>
      <c r="D218" s="7" t="str">
        <f>'2.0 Input│Historic Capex'!D223</f>
        <v>Non-System</v>
      </c>
      <c r="F218" s="27">
        <f>IF('2.0 Input│Historic Capex'!R223="",0,'2.0 Input│Historic Capex'!R223)</f>
        <v>0</v>
      </c>
      <c r="G218" s="27">
        <f>IF('2.0 Input│Historic Capex'!S223="",0,'2.0 Input│Historic Capex'!S223)</f>
        <v>0</v>
      </c>
      <c r="H218" s="27">
        <f>IF('2.0 Input│Historic Capex'!T223="",0,'2.0 Input│Historic Capex'!T223)</f>
        <v>0</v>
      </c>
      <c r="I218" s="27">
        <f>IF('2.0 Input│Historic Capex'!U223="",0,'2.0 Input│Historic Capex'!U223)</f>
        <v>0</v>
      </c>
      <c r="J218" s="27">
        <f>IF('2.0 Input│Historic Capex'!V223="",0,'2.0 Input│Historic Capex'!V223)</f>
        <v>0</v>
      </c>
      <c r="K218" s="27">
        <f t="shared" si="7"/>
        <v>0</v>
      </c>
    </row>
    <row r="219" spans="1:11">
      <c r="A219" s="27">
        <f>'2.0 Input│Historic Capex'!A224</f>
        <v>210</v>
      </c>
      <c r="B219" s="20" t="str">
        <f>'2.0 Input│Historic Capex'!B224</f>
        <v>Corporate - Maximo enhancements</v>
      </c>
      <c r="C219" s="7" t="str">
        <f>'2.0 Input│Historic Capex'!C224</f>
        <v>Other</v>
      </c>
      <c r="D219" s="7" t="str">
        <f>'2.0 Input│Historic Capex'!D224</f>
        <v>Non-System</v>
      </c>
      <c r="F219" s="27">
        <f>IF('2.0 Input│Historic Capex'!R224="",0,'2.0 Input│Historic Capex'!R224)</f>
        <v>9.2222497434686136E-4</v>
      </c>
      <c r="G219" s="27">
        <f>IF('2.0 Input│Historic Capex'!S224="",0,'2.0 Input│Historic Capex'!S224)</f>
        <v>74453.665582620553</v>
      </c>
      <c r="H219" s="27">
        <f>IF('2.0 Input│Historic Capex'!T224="",0,'2.0 Input│Historic Capex'!T224)</f>
        <v>0</v>
      </c>
      <c r="I219" s="27">
        <f>IF('2.0 Input│Historic Capex'!U224="",0,'2.0 Input│Historic Capex'!U224)</f>
        <v>17030.632156809548</v>
      </c>
      <c r="J219" s="27">
        <f>IF('2.0 Input│Historic Capex'!V224="",0,'2.0 Input│Historic Capex'!V224)</f>
        <v>605137.79219216679</v>
      </c>
      <c r="K219" s="27">
        <f t="shared" si="7"/>
        <v>696622.09085382184</v>
      </c>
    </row>
    <row r="220" spans="1:11">
      <c r="A220" s="27">
        <f>'2.0 Input│Historic Capex'!A225</f>
        <v>211</v>
      </c>
      <c r="B220" s="20" t="str">
        <f>'2.0 Input│Historic Capex'!B225</f>
        <v xml:space="preserve">Corporate - Operational efficiencies </v>
      </c>
      <c r="C220" s="7" t="str">
        <f>'2.0 Input│Historic Capex'!C225</f>
        <v>Other</v>
      </c>
      <c r="D220" s="7" t="str">
        <f>'2.0 Input│Historic Capex'!D225</f>
        <v>Non-System</v>
      </c>
      <c r="F220" s="27">
        <f>IF('2.0 Input│Historic Capex'!R225="",0,'2.0 Input│Historic Capex'!R225)</f>
        <v>1766.9830508485863</v>
      </c>
      <c r="G220" s="27">
        <f>IF('2.0 Input│Historic Capex'!S225="",0,'2.0 Input│Historic Capex'!S225)</f>
        <v>54053.5744146379</v>
      </c>
      <c r="H220" s="27">
        <f>IF('2.0 Input│Historic Capex'!T225="",0,'2.0 Input│Historic Capex'!T225)</f>
        <v>481002.70899493305</v>
      </c>
      <c r="I220" s="27">
        <f>IF('2.0 Input│Historic Capex'!U225="",0,'2.0 Input│Historic Capex'!U225)</f>
        <v>709500.5362477015</v>
      </c>
      <c r="J220" s="27">
        <f>IF('2.0 Input│Historic Capex'!V225="",0,'2.0 Input│Historic Capex'!V225)</f>
        <v>144973.34506411199</v>
      </c>
      <c r="K220" s="27">
        <f t="shared" si="7"/>
        <v>1391297.147772233</v>
      </c>
    </row>
    <row r="221" spans="1:11">
      <c r="A221" s="27">
        <f>'2.0 Input│Historic Capex'!A226</f>
        <v>212</v>
      </c>
      <c r="B221" s="20" t="str">
        <f>'2.0 Input│Historic Capex'!B226</f>
        <v>Corporate - Other info technology (e.g. Servers, software upgrades and sundry improvements)</v>
      </c>
      <c r="C221" s="7" t="str">
        <f>'2.0 Input│Historic Capex'!C226</f>
        <v>Other</v>
      </c>
      <c r="D221" s="7" t="str">
        <f>'2.0 Input│Historic Capex'!D226</f>
        <v>Non-System</v>
      </c>
      <c r="F221" s="27">
        <f>IF('2.0 Input│Historic Capex'!R226="",0,'2.0 Input│Historic Capex'!R226)</f>
        <v>309430.94183304149</v>
      </c>
      <c r="G221" s="27">
        <f>IF('2.0 Input│Historic Capex'!S226="",0,'2.0 Input│Historic Capex'!S226)</f>
        <v>103300.83042629964</v>
      </c>
      <c r="H221" s="27">
        <f>IF('2.0 Input│Historic Capex'!T226="",0,'2.0 Input│Historic Capex'!T226)</f>
        <v>312535.3299591082</v>
      </c>
      <c r="I221" s="27">
        <f>IF('2.0 Input│Historic Capex'!U226="",0,'2.0 Input│Historic Capex'!U226)</f>
        <v>595658.71241600742</v>
      </c>
      <c r="J221" s="27">
        <f>IF('2.0 Input│Historic Capex'!V226="",0,'2.0 Input│Historic Capex'!V226)</f>
        <v>367029.8871017705</v>
      </c>
      <c r="K221" s="27">
        <f t="shared" si="7"/>
        <v>1687955.7017362271</v>
      </c>
    </row>
    <row r="222" spans="1:11">
      <c r="A222" s="27">
        <f>'2.0 Input│Historic Capex'!A227</f>
        <v>213</v>
      </c>
      <c r="B222" s="20" t="str">
        <f>'2.0 Input│Historic Capex'!B227</f>
        <v xml:space="preserve">Corporate - Phones and accessories </v>
      </c>
      <c r="C222" s="7" t="str">
        <f>'2.0 Input│Historic Capex'!C227</f>
        <v>Other</v>
      </c>
      <c r="D222" s="7" t="str">
        <f>'2.0 Input│Historic Capex'!D227</f>
        <v>Non-System</v>
      </c>
      <c r="F222" s="27">
        <f>IF('2.0 Input│Historic Capex'!R227="",0,'2.0 Input│Historic Capex'!R227)</f>
        <v>0</v>
      </c>
      <c r="G222" s="27">
        <f>IF('2.0 Input│Historic Capex'!S227="",0,'2.0 Input│Historic Capex'!S227)</f>
        <v>0</v>
      </c>
      <c r="H222" s="27">
        <f>IF('2.0 Input│Historic Capex'!T227="",0,'2.0 Input│Historic Capex'!T227)</f>
        <v>115492.25687514197</v>
      </c>
      <c r="I222" s="27">
        <f>IF('2.0 Input│Historic Capex'!U227="",0,'2.0 Input│Historic Capex'!U227)</f>
        <v>42343.800022071031</v>
      </c>
      <c r="J222" s="27">
        <f>IF('2.0 Input│Historic Capex'!V227="",0,'2.0 Input│Historic Capex'!V227)</f>
        <v>-348.4536346145577</v>
      </c>
      <c r="K222" s="27">
        <f t="shared" ref="K222:K228" si="8">SUM(F222:J222)</f>
        <v>157487.60326259845</v>
      </c>
    </row>
    <row r="223" spans="1:11">
      <c r="A223" s="27">
        <f>'2.0 Input│Historic Capex'!A228</f>
        <v>214</v>
      </c>
      <c r="B223" s="20" t="str">
        <f>'2.0 Input│Historic Capex'!B228</f>
        <v xml:space="preserve">Corporate - Product Building Implementation </v>
      </c>
      <c r="C223" s="7" t="str">
        <f>'2.0 Input│Historic Capex'!C228</f>
        <v>Other</v>
      </c>
      <c r="D223" s="7" t="str">
        <f>'2.0 Input│Historic Capex'!D228</f>
        <v>Non-System</v>
      </c>
      <c r="F223" s="27">
        <f>IF('2.0 Input│Historic Capex'!R228="",0,'2.0 Input│Historic Capex'!R228)</f>
        <v>0</v>
      </c>
      <c r="G223" s="27">
        <f>IF('2.0 Input│Historic Capex'!S228="",0,'2.0 Input│Historic Capex'!S228)</f>
        <v>0</v>
      </c>
      <c r="H223" s="27">
        <f>IF('2.0 Input│Historic Capex'!T228="",0,'2.0 Input│Historic Capex'!T228)</f>
        <v>0</v>
      </c>
      <c r="I223" s="27">
        <f>IF('2.0 Input│Historic Capex'!U228="",0,'2.0 Input│Historic Capex'!U228)</f>
        <v>409189.62013154972</v>
      </c>
      <c r="J223" s="27">
        <f>IF('2.0 Input│Historic Capex'!V228="",0,'2.0 Input│Historic Capex'!V228)</f>
        <v>0</v>
      </c>
      <c r="K223" s="27">
        <f t="shared" si="8"/>
        <v>409189.62013154972</v>
      </c>
    </row>
    <row r="224" spans="1:11">
      <c r="A224" s="27">
        <f>'2.0 Input│Historic Capex'!A229</f>
        <v>215</v>
      </c>
      <c r="B224" s="20" t="str">
        <f>'2.0 Input│Historic Capex'!B229</f>
        <v>Corporate - RBI - Equipment assessments</v>
      </c>
      <c r="C224" s="7" t="str">
        <f>'2.0 Input│Historic Capex'!C229</f>
        <v>Other</v>
      </c>
      <c r="D224" s="7" t="str">
        <f>'2.0 Input│Historic Capex'!D229</f>
        <v>Non-System</v>
      </c>
      <c r="F224" s="27">
        <f>IF('2.0 Input│Historic Capex'!R229="",0,'2.0 Input│Historic Capex'!R229)</f>
        <v>0</v>
      </c>
      <c r="G224" s="27">
        <f>IF('2.0 Input│Historic Capex'!S229="",0,'2.0 Input│Historic Capex'!S229)</f>
        <v>0</v>
      </c>
      <c r="H224" s="27">
        <f>IF('2.0 Input│Historic Capex'!T229="",0,'2.0 Input│Historic Capex'!T229)</f>
        <v>0</v>
      </c>
      <c r="I224" s="27">
        <f>IF('2.0 Input│Historic Capex'!U229="",0,'2.0 Input│Historic Capex'!U229)</f>
        <v>0</v>
      </c>
      <c r="J224" s="27">
        <f>IF('2.0 Input│Historic Capex'!V229="",0,'2.0 Input│Historic Capex'!V229)</f>
        <v>0</v>
      </c>
      <c r="K224" s="27">
        <f t="shared" si="8"/>
        <v>0</v>
      </c>
    </row>
    <row r="225" spans="1:11">
      <c r="A225" s="27">
        <f>'2.0 Input│Historic Capex'!A230</f>
        <v>216</v>
      </c>
      <c r="B225" s="20" t="str">
        <f>'2.0 Input│Historic Capex'!B230</f>
        <v>Corporate - Scada</v>
      </c>
      <c r="C225" s="7" t="str">
        <f>'2.0 Input│Historic Capex'!C230</f>
        <v>Other</v>
      </c>
      <c r="D225" s="7" t="str">
        <f>'2.0 Input│Historic Capex'!D230</f>
        <v>Non-System</v>
      </c>
      <c r="F225" s="27">
        <f>IF('2.0 Input│Historic Capex'!R230="",0,'2.0 Input│Historic Capex'!R230)</f>
        <v>-48.862245815826626</v>
      </c>
      <c r="G225" s="27">
        <f>IF('2.0 Input│Historic Capex'!S230="",0,'2.0 Input│Historic Capex'!S230)</f>
        <v>75653.034766390832</v>
      </c>
      <c r="H225" s="27">
        <f>IF('2.0 Input│Historic Capex'!T230="",0,'2.0 Input│Historic Capex'!T230)</f>
        <v>13629.169571979886</v>
      </c>
      <c r="I225" s="27">
        <f>IF('2.0 Input│Historic Capex'!U230="",0,'2.0 Input│Historic Capex'!U230)</f>
        <v>13382.06495581618</v>
      </c>
      <c r="J225" s="27">
        <f>IF('2.0 Input│Historic Capex'!V230="",0,'2.0 Input│Historic Capex'!V230)</f>
        <v>0</v>
      </c>
      <c r="K225" s="27">
        <f t="shared" si="8"/>
        <v>102615.40704837108</v>
      </c>
    </row>
    <row r="226" spans="1:11">
      <c r="A226" s="27">
        <f>'2.0 Input│Historic Capex'!A231</f>
        <v>217</v>
      </c>
      <c r="B226" s="20" t="str">
        <f>'2.0 Input│Historic Capex'!B231</f>
        <v>Corporate - Sharepoint</v>
      </c>
      <c r="C226" s="7" t="str">
        <f>'2.0 Input│Historic Capex'!C231</f>
        <v>Other</v>
      </c>
      <c r="D226" s="7" t="str">
        <f>'2.0 Input│Historic Capex'!D231</f>
        <v>Non-System</v>
      </c>
      <c r="F226" s="27">
        <f>IF('2.0 Input│Historic Capex'!R231="",0,'2.0 Input│Historic Capex'!R231)</f>
        <v>0</v>
      </c>
      <c r="G226" s="27">
        <f>IF('2.0 Input│Historic Capex'!S231="",0,'2.0 Input│Historic Capex'!S231)</f>
        <v>7.862055748810695E-4</v>
      </c>
      <c r="H226" s="27">
        <f>IF('2.0 Input│Historic Capex'!T231="",0,'2.0 Input│Historic Capex'!T231)</f>
        <v>100272.41751704029</v>
      </c>
      <c r="I226" s="27">
        <f>IF('2.0 Input│Historic Capex'!U231="",0,'2.0 Input│Historic Capex'!U231)</f>
        <v>61674.065378766223</v>
      </c>
      <c r="J226" s="27">
        <f>IF('2.0 Input│Historic Capex'!V231="",0,'2.0 Input│Historic Capex'!V231)</f>
        <v>0</v>
      </c>
      <c r="K226" s="27">
        <f t="shared" si="8"/>
        <v>161946.4836820121</v>
      </c>
    </row>
    <row r="227" spans="1:11">
      <c r="A227" s="27">
        <f>'2.0 Input│Historic Capex'!A232</f>
        <v>218</v>
      </c>
      <c r="B227" s="20" t="str">
        <f>'2.0 Input│Historic Capex'!B232</f>
        <v xml:space="preserve">Corporate - Transmission EAM Data Management Tool </v>
      </c>
      <c r="C227" s="7" t="str">
        <f>'2.0 Input│Historic Capex'!C232</f>
        <v>Other</v>
      </c>
      <c r="D227" s="7" t="str">
        <f>'2.0 Input│Historic Capex'!D232</f>
        <v>Non-System</v>
      </c>
      <c r="F227" s="27">
        <f>IF('2.0 Input│Historic Capex'!R232="",0,'2.0 Input│Historic Capex'!R232)</f>
        <v>161524.7439146851</v>
      </c>
      <c r="G227" s="27">
        <f>IF('2.0 Input│Historic Capex'!S232="",0,'2.0 Input│Historic Capex'!S232)</f>
        <v>550693.59879439999</v>
      </c>
      <c r="H227" s="27">
        <f>IF('2.0 Input│Historic Capex'!T232="",0,'2.0 Input│Historic Capex'!T232)</f>
        <v>0</v>
      </c>
      <c r="I227" s="27">
        <f>IF('2.0 Input│Historic Capex'!U232="",0,'2.0 Input│Historic Capex'!U232)</f>
        <v>0</v>
      </c>
      <c r="J227" s="27">
        <f>IF('2.0 Input│Historic Capex'!V232="",0,'2.0 Input│Historic Capex'!V232)</f>
        <v>0</v>
      </c>
      <c r="K227" s="27">
        <f t="shared" si="8"/>
        <v>712218.34270908509</v>
      </c>
    </row>
    <row r="228" spans="1:11">
      <c r="A228" s="27">
        <f>'2.0 Input│Historic Capex'!A233</f>
        <v>219</v>
      </c>
      <c r="B228" s="20" t="str">
        <f>'2.0 Input│Historic Capex'!B233</f>
        <v xml:space="preserve">Corporate - X-info </v>
      </c>
      <c r="C228" s="7" t="str">
        <f>'2.0 Input│Historic Capex'!C233</f>
        <v>Other</v>
      </c>
      <c r="D228" s="7" t="str">
        <f>'2.0 Input│Historic Capex'!D233</f>
        <v>Non-System</v>
      </c>
      <c r="F228" s="27">
        <f>IF('2.0 Input│Historic Capex'!R233="",0,'2.0 Input│Historic Capex'!R233)</f>
        <v>1602.827005414845</v>
      </c>
      <c r="G228" s="27">
        <f>IF('2.0 Input│Historic Capex'!S233="",0,'2.0 Input│Historic Capex'!S233)</f>
        <v>18494.948384463944</v>
      </c>
      <c r="H228" s="27">
        <f>IF('2.0 Input│Historic Capex'!T233="",0,'2.0 Input│Historic Capex'!T233)</f>
        <v>6711.0072900824453</v>
      </c>
      <c r="I228" s="27">
        <f>IF('2.0 Input│Historic Capex'!U233="",0,'2.0 Input│Historic Capex'!U233)</f>
        <v>0</v>
      </c>
      <c r="J228" s="27">
        <f>IF('2.0 Input│Historic Capex'!V233="",0,'2.0 Input│Historic Capex'!V233)</f>
        <v>0</v>
      </c>
      <c r="K228" s="27">
        <f t="shared" si="8"/>
        <v>26808.782679961234</v>
      </c>
    </row>
    <row r="229" spans="1:11">
      <c r="A229" s="27">
        <f>'2.0 Input│Historic Capex'!A234</f>
        <v>220</v>
      </c>
      <c r="B229" s="20" t="str">
        <f>'2.0 Input│Historic Capex'!B234</f>
        <v>Corporate Capex</v>
      </c>
      <c r="C229" s="7" t="str">
        <f>'2.0 Input│Historic Capex'!C234</f>
        <v>Other</v>
      </c>
      <c r="D229" s="7" t="str">
        <f>'2.0 Input│Historic Capex'!D234</f>
        <v>Non-System</v>
      </c>
      <c r="F229" s="27">
        <f>IF('2.0 Input│Historic Capex'!R234="",0,'2.0 Input│Historic Capex'!R234)</f>
        <v>0</v>
      </c>
      <c r="G229" s="27">
        <f>IF('2.0 Input│Historic Capex'!S234="",0,'2.0 Input│Historic Capex'!S234)</f>
        <v>0</v>
      </c>
      <c r="H229" s="27">
        <f>IF('2.0 Input│Historic Capex'!T234="",0,'2.0 Input│Historic Capex'!T234)</f>
        <v>0</v>
      </c>
      <c r="I229" s="27">
        <f>IF('2.0 Input│Historic Capex'!U234="",0,'2.0 Input│Historic Capex'!U234)</f>
        <v>0</v>
      </c>
      <c r="J229" s="27">
        <f>IF('2.0 Input│Historic Capex'!V234="",0,'2.0 Input│Historic Capex'!V234)</f>
        <v>0</v>
      </c>
      <c r="K229" s="27">
        <f t="shared" ref="K229:K241" si="9">SUM(F229:J229)</f>
        <v>0</v>
      </c>
    </row>
    <row r="230" spans="1:11">
      <c r="A230" s="27">
        <f>'2.0 Input│Historic Capex'!A235</f>
        <v>221</v>
      </c>
      <c r="B230" s="20" t="str">
        <f>'2.0 Input│Historic Capex'!B235</f>
        <v>Corporate Capex - HSE</v>
      </c>
      <c r="C230" s="7" t="str">
        <f>'2.0 Input│Historic Capex'!C235</f>
        <v>Other</v>
      </c>
      <c r="D230" s="7" t="str">
        <f>'2.0 Input│Historic Capex'!D235</f>
        <v>Non-System</v>
      </c>
      <c r="F230" s="27">
        <f>IF('2.0 Input│Historic Capex'!R235="",0,'2.0 Input│Historic Capex'!R235)</f>
        <v>0</v>
      </c>
      <c r="G230" s="27">
        <f>IF('2.0 Input│Historic Capex'!S235="",0,'2.0 Input│Historic Capex'!S235)</f>
        <v>0</v>
      </c>
      <c r="H230" s="27">
        <f>IF('2.0 Input│Historic Capex'!T235="",0,'2.0 Input│Historic Capex'!T235)</f>
        <v>0</v>
      </c>
      <c r="I230" s="27">
        <f>IF('2.0 Input│Historic Capex'!U235="",0,'2.0 Input│Historic Capex'!U235)</f>
        <v>1868.7395020747585</v>
      </c>
      <c r="J230" s="27">
        <f>IF('2.0 Input│Historic Capex'!V235="",0,'2.0 Input│Historic Capex'!V235)</f>
        <v>0</v>
      </c>
      <c r="K230" s="27">
        <f t="shared" si="9"/>
        <v>1868.7395020747585</v>
      </c>
    </row>
    <row r="231" spans="1:11">
      <c r="A231" s="27">
        <f>'2.0 Input│Historic Capex'!A236</f>
        <v>222</v>
      </c>
      <c r="B231" s="20" t="str">
        <f>'2.0 Input│Historic Capex'!B236</f>
        <v>Corporate Capex - Vehicle - Comms Systems</v>
      </c>
      <c r="C231" s="7" t="str">
        <f>'2.0 Input│Historic Capex'!C236</f>
        <v>Other</v>
      </c>
      <c r="D231" s="7" t="str">
        <f>'2.0 Input│Historic Capex'!D236</f>
        <v>Non-System</v>
      </c>
      <c r="F231" s="27">
        <f>IF('2.0 Input│Historic Capex'!R236="",0,'2.0 Input│Historic Capex'!R236)</f>
        <v>1342.7595626490302</v>
      </c>
      <c r="G231" s="27">
        <f>IF('2.0 Input│Historic Capex'!S236="",0,'2.0 Input│Historic Capex'!S236)</f>
        <v>0</v>
      </c>
      <c r="H231" s="27">
        <f>IF('2.0 Input│Historic Capex'!T236="",0,'2.0 Input│Historic Capex'!T236)</f>
        <v>0</v>
      </c>
      <c r="I231" s="27">
        <f>IF('2.0 Input│Historic Capex'!U236="",0,'2.0 Input│Historic Capex'!U236)</f>
        <v>0</v>
      </c>
      <c r="J231" s="27">
        <f>IF('2.0 Input│Historic Capex'!V236="",0,'2.0 Input│Historic Capex'!V236)</f>
        <v>0</v>
      </c>
      <c r="K231" s="27">
        <f t="shared" si="9"/>
        <v>1342.7595626490302</v>
      </c>
    </row>
    <row r="232" spans="1:11">
      <c r="A232" s="27">
        <f>'2.0 Input│Historic Capex'!A237</f>
        <v>223</v>
      </c>
      <c r="B232" s="20" t="str">
        <f>'2.0 Input│Historic Capex'!B237</f>
        <v>Corporate Capex -IDMT</v>
      </c>
      <c r="C232" s="7" t="str">
        <f>'2.0 Input│Historic Capex'!C237</f>
        <v>Other</v>
      </c>
      <c r="D232" s="7" t="str">
        <f>'2.0 Input│Historic Capex'!D237</f>
        <v>Non-System</v>
      </c>
      <c r="F232" s="27">
        <f>IF('2.0 Input│Historic Capex'!R237="",0,'2.0 Input│Historic Capex'!R237)</f>
        <v>20347.088342463725</v>
      </c>
      <c r="G232" s="27">
        <f>IF('2.0 Input│Historic Capex'!S237="",0,'2.0 Input│Historic Capex'!S237)</f>
        <v>0</v>
      </c>
      <c r="H232" s="27">
        <f>IF('2.0 Input│Historic Capex'!T237="",0,'2.0 Input│Historic Capex'!T237)</f>
        <v>0</v>
      </c>
      <c r="I232" s="27">
        <f>IF('2.0 Input│Historic Capex'!U237="",0,'2.0 Input│Historic Capex'!U237)</f>
        <v>0</v>
      </c>
      <c r="J232" s="27">
        <f>IF('2.0 Input│Historic Capex'!V237="",0,'2.0 Input│Historic Capex'!V237)</f>
        <v>0</v>
      </c>
      <c r="K232" s="27">
        <f t="shared" si="9"/>
        <v>20347.088342463725</v>
      </c>
    </row>
    <row r="233" spans="1:11">
      <c r="A233" s="27">
        <f>'2.0 Input│Historic Capex'!A238</f>
        <v>224</v>
      </c>
      <c r="B233" s="20" t="str">
        <f>'2.0 Input│Historic Capex'!B238</f>
        <v>Corporate Finance &amp; IT</v>
      </c>
      <c r="C233" s="7" t="str">
        <f>'2.0 Input│Historic Capex'!C238</f>
        <v>Other</v>
      </c>
      <c r="D233" s="7" t="str">
        <f>'2.0 Input│Historic Capex'!D238</f>
        <v>Non-System</v>
      </c>
      <c r="F233" s="27">
        <f>IF('2.0 Input│Historic Capex'!R238="",0,'2.0 Input│Historic Capex'!R238)</f>
        <v>0</v>
      </c>
      <c r="G233" s="27">
        <f>IF('2.0 Input│Historic Capex'!S238="",0,'2.0 Input│Historic Capex'!S238)</f>
        <v>0</v>
      </c>
      <c r="H233" s="27">
        <f>IF('2.0 Input│Historic Capex'!T238="",0,'2.0 Input│Historic Capex'!T238)</f>
        <v>0</v>
      </c>
      <c r="I233" s="27">
        <f>IF('2.0 Input│Historic Capex'!U238="",0,'2.0 Input│Historic Capex'!U238)</f>
        <v>0</v>
      </c>
      <c r="J233" s="27">
        <f>IF('2.0 Input│Historic Capex'!V238="",0,'2.0 Input│Historic Capex'!V238)</f>
        <v>0</v>
      </c>
      <c r="K233" s="27">
        <f t="shared" si="9"/>
        <v>0</v>
      </c>
    </row>
    <row r="234" spans="1:11">
      <c r="A234" s="27">
        <f>'2.0 Input│Historic Capex'!A239</f>
        <v>225</v>
      </c>
      <c r="B234" s="20" t="str">
        <f>'2.0 Input│Historic Capex'!B239</f>
        <v>Corporate -HSE Initiatives</v>
      </c>
      <c r="C234" s="7" t="str">
        <f>'2.0 Input│Historic Capex'!C239</f>
        <v>Other</v>
      </c>
      <c r="D234" s="7" t="str">
        <f>'2.0 Input│Historic Capex'!D239</f>
        <v>Non-System</v>
      </c>
      <c r="F234" s="27">
        <f>IF('2.0 Input│Historic Capex'!R239="",0,'2.0 Input│Historic Capex'!R239)</f>
        <v>0</v>
      </c>
      <c r="G234" s="27">
        <f>IF('2.0 Input│Historic Capex'!S239="",0,'2.0 Input│Historic Capex'!S239)</f>
        <v>7.862055748810695E-4</v>
      </c>
      <c r="H234" s="27">
        <f>IF('2.0 Input│Historic Capex'!T239="",0,'2.0 Input│Historic Capex'!T239)</f>
        <v>21048.980900714112</v>
      </c>
      <c r="I234" s="27">
        <f>IF('2.0 Input│Historic Capex'!U239="",0,'2.0 Input│Historic Capex'!U239)</f>
        <v>57846.36859195499</v>
      </c>
      <c r="J234" s="27">
        <f>IF('2.0 Input│Historic Capex'!V239="",0,'2.0 Input│Historic Capex'!V239)</f>
        <v>0</v>
      </c>
      <c r="K234" s="27">
        <f t="shared" si="9"/>
        <v>78895.350278874685</v>
      </c>
    </row>
    <row r="235" spans="1:11">
      <c r="A235" s="27">
        <f>'2.0 Input│Historic Capex'!A240</f>
        <v>226</v>
      </c>
      <c r="B235" s="20" t="str">
        <f>'2.0 Input│Historic Capex'!B240</f>
        <v>Corporate IT</v>
      </c>
      <c r="C235" s="7" t="str">
        <f>'2.0 Input│Historic Capex'!C240</f>
        <v>Other</v>
      </c>
      <c r="D235" s="7" t="str">
        <f>'2.0 Input│Historic Capex'!D240</f>
        <v>Non-System</v>
      </c>
      <c r="F235" s="27">
        <f>IF('2.0 Input│Historic Capex'!R240="",0,'2.0 Input│Historic Capex'!R240)</f>
        <v>0</v>
      </c>
      <c r="G235" s="27">
        <f>IF('2.0 Input│Historic Capex'!S240="",0,'2.0 Input│Historic Capex'!S240)</f>
        <v>0</v>
      </c>
      <c r="H235" s="27">
        <f>IF('2.0 Input│Historic Capex'!T240="",0,'2.0 Input│Historic Capex'!T240)</f>
        <v>0</v>
      </c>
      <c r="I235" s="27">
        <f>IF('2.0 Input│Historic Capex'!U240="",0,'2.0 Input│Historic Capex'!U240)</f>
        <v>0</v>
      </c>
      <c r="J235" s="27">
        <f>IF('2.0 Input│Historic Capex'!V240="",0,'2.0 Input│Historic Capex'!V240)</f>
        <v>0</v>
      </c>
      <c r="K235" s="27">
        <f t="shared" si="9"/>
        <v>0</v>
      </c>
    </row>
    <row r="236" spans="1:11">
      <c r="A236" s="27">
        <f>'2.0 Input│Historic Capex'!A241</f>
        <v>227</v>
      </c>
      <c r="B236" s="20" t="str">
        <f>'2.0 Input│Historic Capex'!B241</f>
        <v xml:space="preserve">Corporate Other </v>
      </c>
      <c r="C236" s="7" t="str">
        <f>'2.0 Input│Historic Capex'!C241</f>
        <v>Other</v>
      </c>
      <c r="D236" s="7" t="str">
        <f>'2.0 Input│Historic Capex'!D241</f>
        <v>Non-System</v>
      </c>
      <c r="F236" s="27">
        <f>IF('2.0 Input│Historic Capex'!R241="",0,'2.0 Input│Historic Capex'!R241)</f>
        <v>0</v>
      </c>
      <c r="G236" s="27">
        <f>IF('2.0 Input│Historic Capex'!S241="",0,'2.0 Input│Historic Capex'!S241)</f>
        <v>0</v>
      </c>
      <c r="H236" s="27">
        <f>IF('2.0 Input│Historic Capex'!T241="",0,'2.0 Input│Historic Capex'!T241)</f>
        <v>0</v>
      </c>
      <c r="I236" s="27">
        <f>IF('2.0 Input│Historic Capex'!U241="",0,'2.0 Input│Historic Capex'!U241)</f>
        <v>0</v>
      </c>
      <c r="J236" s="27">
        <f>IF('2.0 Input│Historic Capex'!V241="",0,'2.0 Input│Historic Capex'!V241)</f>
        <v>0</v>
      </c>
      <c r="K236" s="27">
        <f t="shared" si="9"/>
        <v>0</v>
      </c>
    </row>
    <row r="237" spans="1:11">
      <c r="A237" s="27">
        <f>'2.0 Input│Historic Capex'!A242</f>
        <v>228</v>
      </c>
      <c r="B237" s="20" t="str">
        <f>'2.0 Input│Historic Capex'!B242</f>
        <v xml:space="preserve">Suspense item </v>
      </c>
      <c r="C237" s="7" t="str">
        <f>'2.0 Input│Historic Capex'!C242</f>
        <v>Other</v>
      </c>
      <c r="D237" s="7" t="str">
        <f>'2.0 Input│Historic Capex'!D242</f>
        <v>Non-System</v>
      </c>
      <c r="F237" s="27">
        <f>IF('2.0 Input│Historic Capex'!R242="",0,'2.0 Input│Historic Capex'!R242)</f>
        <v>0</v>
      </c>
      <c r="G237" s="27">
        <f>IF('2.0 Input│Historic Capex'!S242="",0,'2.0 Input│Historic Capex'!S242)</f>
        <v>0</v>
      </c>
      <c r="H237" s="27">
        <f>IF('2.0 Input│Historic Capex'!T242="",0,'2.0 Input│Historic Capex'!T242)</f>
        <v>0</v>
      </c>
      <c r="I237" s="27">
        <f>IF('2.0 Input│Historic Capex'!U242="",0,'2.0 Input│Historic Capex'!U242)</f>
        <v>0</v>
      </c>
      <c r="J237" s="27">
        <f>IF('2.0 Input│Historic Capex'!V242="",0,'2.0 Input│Historic Capex'!V242)</f>
        <v>0</v>
      </c>
      <c r="K237" s="27">
        <f t="shared" si="9"/>
        <v>0</v>
      </c>
    </row>
    <row r="238" spans="1:11">
      <c r="A238" s="27">
        <f>'2.0 Input│Historic Capex'!A243</f>
        <v>229</v>
      </c>
      <c r="B238" s="20" t="str">
        <f>'2.0 Input│Historic Capex'!B243</f>
        <v>EPMO</v>
      </c>
      <c r="C238" s="7" t="str">
        <f>'2.0 Input│Historic Capex'!C243</f>
        <v>Other</v>
      </c>
      <c r="D238" s="7" t="str">
        <f>'2.0 Input│Historic Capex'!D243</f>
        <v>Non-System</v>
      </c>
      <c r="F238" s="27">
        <f>IF('2.0 Input│Historic Capex'!R243="",0,'2.0 Input│Historic Capex'!R243)</f>
        <v>0</v>
      </c>
      <c r="G238" s="27">
        <f>IF('2.0 Input│Historic Capex'!S243="",0,'2.0 Input│Historic Capex'!S243)</f>
        <v>0</v>
      </c>
      <c r="H238" s="27">
        <f>IF('2.0 Input│Historic Capex'!T243="",0,'2.0 Input│Historic Capex'!T243)</f>
        <v>0</v>
      </c>
      <c r="I238" s="27">
        <f>IF('2.0 Input│Historic Capex'!U243="",0,'2.0 Input│Historic Capex'!U243)</f>
        <v>0</v>
      </c>
      <c r="J238" s="27">
        <f>IF('2.0 Input│Historic Capex'!V243="",0,'2.0 Input│Historic Capex'!V243)</f>
        <v>0</v>
      </c>
      <c r="K238" s="27">
        <f t="shared" si="9"/>
        <v>0</v>
      </c>
    </row>
    <row r="239" spans="1:11">
      <c r="A239" s="27">
        <f>'2.0 Input│Historic Capex'!A244</f>
        <v>230</v>
      </c>
      <c r="B239" s="20" t="str">
        <f>'2.0 Input│Historic Capex'!B244</f>
        <v>Operational Technology</v>
      </c>
      <c r="C239" s="7" t="str">
        <f>'2.0 Input│Historic Capex'!C244</f>
        <v>Other</v>
      </c>
      <c r="D239" s="7" t="str">
        <f>'2.0 Input│Historic Capex'!D244</f>
        <v>Non-System</v>
      </c>
      <c r="F239" s="27">
        <f>IF('2.0 Input│Historic Capex'!R244="",0,'2.0 Input│Historic Capex'!R244)</f>
        <v>0</v>
      </c>
      <c r="G239" s="27">
        <f>IF('2.0 Input│Historic Capex'!S244="",0,'2.0 Input│Historic Capex'!S244)</f>
        <v>0</v>
      </c>
      <c r="H239" s="27">
        <f>IF('2.0 Input│Historic Capex'!T244="",0,'2.0 Input│Historic Capex'!T244)</f>
        <v>0</v>
      </c>
      <c r="I239" s="27">
        <f>IF('2.0 Input│Historic Capex'!U244="",0,'2.0 Input│Historic Capex'!U244)</f>
        <v>0</v>
      </c>
      <c r="J239" s="27">
        <f>IF('2.0 Input│Historic Capex'!V244="",0,'2.0 Input│Historic Capex'!V244)</f>
        <v>0</v>
      </c>
      <c r="K239" s="27">
        <f t="shared" si="9"/>
        <v>0</v>
      </c>
    </row>
    <row r="240" spans="1:11">
      <c r="A240" s="27">
        <f>'2.0 Input│Historic Capex'!A245</f>
        <v>231</v>
      </c>
      <c r="B240" s="20" t="str">
        <f>'2.0 Input│Historic Capex'!B245</f>
        <v>Information Technology</v>
      </c>
      <c r="C240" s="7" t="str">
        <f>'2.0 Input│Historic Capex'!C245</f>
        <v>Other</v>
      </c>
      <c r="D240" s="7" t="str">
        <f>'2.0 Input│Historic Capex'!D245</f>
        <v>Non-System</v>
      </c>
      <c r="F240" s="27">
        <f>IF('2.0 Input│Historic Capex'!R245="",0,'2.0 Input│Historic Capex'!R245)</f>
        <v>0</v>
      </c>
      <c r="G240" s="27">
        <f>IF('2.0 Input│Historic Capex'!S245="",0,'2.0 Input│Historic Capex'!S245)</f>
        <v>0</v>
      </c>
      <c r="H240" s="27">
        <f>IF('2.0 Input│Historic Capex'!T245="",0,'2.0 Input│Historic Capex'!T245)</f>
        <v>0</v>
      </c>
      <c r="I240" s="27">
        <f>IF('2.0 Input│Historic Capex'!U245="",0,'2.0 Input│Historic Capex'!U245)</f>
        <v>0</v>
      </c>
      <c r="J240" s="27">
        <f>IF('2.0 Input│Historic Capex'!V245="",0,'2.0 Input│Historic Capex'!V245)</f>
        <v>0</v>
      </c>
      <c r="K240" s="27">
        <f t="shared" si="9"/>
        <v>0</v>
      </c>
    </row>
    <row r="241" spans="1:11">
      <c r="A241" s="27">
        <f>'2.0 Input│Historic Capex'!A246</f>
        <v>232</v>
      </c>
      <c r="B241" s="20" t="str">
        <f>'2.0 Input│Historic Capex'!B246</f>
        <v xml:space="preserve">SoCI cyber </v>
      </c>
      <c r="C241" s="7" t="str">
        <f>'2.0 Input│Historic Capex'!C246</f>
        <v>Other</v>
      </c>
      <c r="D241" s="7" t="str">
        <f>'2.0 Input│Historic Capex'!D246</f>
        <v>Non-System</v>
      </c>
      <c r="F241" s="27">
        <f>IF('2.0 Input│Historic Capex'!R246="",0,'2.0 Input│Historic Capex'!R246)</f>
        <v>0</v>
      </c>
      <c r="G241" s="27">
        <f>IF('2.0 Input│Historic Capex'!S246="",0,'2.0 Input│Historic Capex'!S246)</f>
        <v>0</v>
      </c>
      <c r="H241" s="27">
        <f>IF('2.0 Input│Historic Capex'!T246="",0,'2.0 Input│Historic Capex'!T246)</f>
        <v>0</v>
      </c>
      <c r="I241" s="27">
        <f>IF('2.0 Input│Historic Capex'!U246="",0,'2.0 Input│Historic Capex'!U246)</f>
        <v>0</v>
      </c>
      <c r="J241" s="27">
        <f>IF('2.0 Input│Historic Capex'!V246="",0,'2.0 Input│Historic Capex'!V246)</f>
        <v>0</v>
      </c>
      <c r="K241" s="27">
        <f t="shared" si="9"/>
        <v>0</v>
      </c>
    </row>
    <row r="242" spans="1:11">
      <c r="A242" s="27">
        <f>'2.0 Input│Historic Capex'!A247</f>
        <v>233</v>
      </c>
      <c r="B242" s="20" t="str">
        <f>'2.0 Input│Historic Capex'!B247</f>
        <v>SoCI program</v>
      </c>
      <c r="C242" s="7" t="str">
        <f>'2.0 Input│Historic Capex'!C247</f>
        <v>Other</v>
      </c>
      <c r="D242" s="7" t="str">
        <f>'2.0 Input│Historic Capex'!D247</f>
        <v>Non-System</v>
      </c>
      <c r="F242" s="27">
        <f>IF('2.0 Input│Historic Capex'!R247="",0,'2.0 Input│Historic Capex'!R247)</f>
        <v>0</v>
      </c>
      <c r="G242" s="27">
        <f>IF('2.0 Input│Historic Capex'!S247="",0,'2.0 Input│Historic Capex'!S247)</f>
        <v>0</v>
      </c>
      <c r="H242" s="27">
        <f>IF('2.0 Input│Historic Capex'!T247="",0,'2.0 Input│Historic Capex'!T247)</f>
        <v>0</v>
      </c>
      <c r="I242" s="27">
        <f>IF('2.0 Input│Historic Capex'!U247="",0,'2.0 Input│Historic Capex'!U247)</f>
        <v>0</v>
      </c>
      <c r="J242" s="27">
        <f>IF('2.0 Input│Historic Capex'!V247="",0,'2.0 Input│Historic Capex'!V247)</f>
        <v>0</v>
      </c>
      <c r="K242" s="27">
        <f t="shared" ref="K242:K244" si="10">SUM(F242:J242)</f>
        <v>0</v>
      </c>
    </row>
    <row r="243" spans="1:11">
      <c r="A243" s="27">
        <f>'2.0 Input│Historic Capex'!A248</f>
        <v>234</v>
      </c>
      <c r="B243" s="20" t="str">
        <f>'2.0 Input│Historic Capex'!B248</f>
        <v>SoCI Physical security</v>
      </c>
      <c r="C243" s="7" t="str">
        <f>'2.0 Input│Historic Capex'!C248</f>
        <v>Other</v>
      </c>
      <c r="D243" s="7" t="str">
        <f>'2.0 Input│Historic Capex'!D248</f>
        <v>Non-System</v>
      </c>
      <c r="F243" s="27">
        <f>IF('2.0 Input│Historic Capex'!R248="",0,'2.0 Input│Historic Capex'!R248)</f>
        <v>0</v>
      </c>
      <c r="G243" s="27">
        <f>IF('2.0 Input│Historic Capex'!S248="",0,'2.0 Input│Historic Capex'!S248)</f>
        <v>0</v>
      </c>
      <c r="H243" s="27">
        <f>IF('2.0 Input│Historic Capex'!T248="",0,'2.0 Input│Historic Capex'!T248)</f>
        <v>0</v>
      </c>
      <c r="I243" s="27">
        <f>IF('2.0 Input│Historic Capex'!U248="",0,'2.0 Input│Historic Capex'!U248)</f>
        <v>0</v>
      </c>
      <c r="J243" s="27">
        <f>IF('2.0 Input│Historic Capex'!V248="",0,'2.0 Input│Historic Capex'!V248)</f>
        <v>0</v>
      </c>
      <c r="K243" s="27">
        <f t="shared" si="10"/>
        <v>0</v>
      </c>
    </row>
    <row r="244" spans="1:11">
      <c r="A244" s="27">
        <f>'2.0 Input│Historic Capex'!A249</f>
        <v>235</v>
      </c>
      <c r="B244" s="20" t="str">
        <f>'2.0 Input│Historic Capex'!B249</f>
        <v xml:space="preserve">Enterprise Content Management </v>
      </c>
      <c r="C244" s="7" t="str">
        <f>'2.0 Input│Historic Capex'!C249</f>
        <v/>
      </c>
      <c r="D244" s="7" t="str">
        <f>'2.0 Input│Historic Capex'!D249</f>
        <v/>
      </c>
      <c r="F244" s="27">
        <f>IF('2.0 Input│Historic Capex'!R249="",0,'2.0 Input│Historic Capex'!R249)</f>
        <v>0</v>
      </c>
      <c r="G244" s="27">
        <f>IF('2.0 Input│Historic Capex'!S249="",0,'2.0 Input│Historic Capex'!S249)</f>
        <v>0</v>
      </c>
      <c r="H244" s="27">
        <f>IF('2.0 Input│Historic Capex'!T249="",0,'2.0 Input│Historic Capex'!T249)</f>
        <v>0</v>
      </c>
      <c r="I244" s="27">
        <f>IF('2.0 Input│Historic Capex'!U249="",0,'2.0 Input│Historic Capex'!U249)</f>
        <v>0</v>
      </c>
      <c r="J244" s="27">
        <f>IF('2.0 Input│Historic Capex'!V249="",0,'2.0 Input│Historic Capex'!V249)</f>
        <v>0</v>
      </c>
      <c r="K244" s="27">
        <f t="shared" si="10"/>
        <v>0</v>
      </c>
    </row>
    <row r="245" spans="1:11">
      <c r="A245" s="27">
        <f>'2.0 Input│Historic Capex'!A250</f>
        <v>236</v>
      </c>
      <c r="B245" s="20" t="str">
        <f>'2.0 Input│Historic Capex'!B250</f>
        <v xml:space="preserve">Victoria CRE </v>
      </c>
      <c r="C245" s="7" t="str">
        <f>'2.0 Input│Historic Capex'!C250</f>
        <v/>
      </c>
      <c r="D245" s="7" t="str">
        <f>'2.0 Input│Historic Capex'!D250</f>
        <v/>
      </c>
      <c r="F245" s="27">
        <f>IF('2.0 Input│Historic Capex'!R250="",0,'2.0 Input│Historic Capex'!R250)</f>
        <v>0</v>
      </c>
      <c r="G245" s="27">
        <f>IF('2.0 Input│Historic Capex'!S250="",0,'2.0 Input│Historic Capex'!S250)</f>
        <v>0</v>
      </c>
      <c r="H245" s="27">
        <f>IF('2.0 Input│Historic Capex'!T250="",0,'2.0 Input│Historic Capex'!T250)</f>
        <v>0</v>
      </c>
      <c r="I245" s="27">
        <f>IF('2.0 Input│Historic Capex'!U250="",0,'2.0 Input│Historic Capex'!U250)</f>
        <v>0</v>
      </c>
      <c r="J245" s="27">
        <f>IF('2.0 Input│Historic Capex'!V250="",0,'2.0 Input│Historic Capex'!V250)</f>
        <v>0</v>
      </c>
      <c r="K245" s="27">
        <f t="shared" ref="K245:K256" si="11">SUM(F245:J245)</f>
        <v>0</v>
      </c>
    </row>
    <row r="246" spans="1:11">
      <c r="A246" s="27">
        <f>'2.0 Input│Historic Capex'!A251</f>
        <v>237</v>
      </c>
      <c r="B246" s="20" t="str">
        <f>'2.0 Input│Historic Capex'!B251</f>
        <v xml:space="preserve">APA Grid Energy Components Upgrade </v>
      </c>
      <c r="C246" s="7" t="str">
        <f>'2.0 Input│Historic Capex'!C251</f>
        <v/>
      </c>
      <c r="D246" s="7" t="str">
        <f>'2.0 Input│Historic Capex'!D251</f>
        <v/>
      </c>
      <c r="F246" s="27">
        <f>IF('2.0 Input│Historic Capex'!R251="",0,'2.0 Input│Historic Capex'!R251)</f>
        <v>0</v>
      </c>
      <c r="G246" s="27">
        <f>IF('2.0 Input│Historic Capex'!S251="",0,'2.0 Input│Historic Capex'!S251)</f>
        <v>0</v>
      </c>
      <c r="H246" s="27">
        <f>IF('2.0 Input│Historic Capex'!T251="",0,'2.0 Input│Historic Capex'!T251)</f>
        <v>0</v>
      </c>
      <c r="I246" s="27">
        <f>IF('2.0 Input│Historic Capex'!U251="",0,'2.0 Input│Historic Capex'!U251)</f>
        <v>0</v>
      </c>
      <c r="J246" s="27">
        <f>IF('2.0 Input│Historic Capex'!V251="",0,'2.0 Input│Historic Capex'!V251)</f>
        <v>0</v>
      </c>
      <c r="K246" s="27">
        <f t="shared" si="11"/>
        <v>0</v>
      </c>
    </row>
    <row r="247" spans="1:11">
      <c r="A247" s="27">
        <f>'2.0 Input│Historic Capex'!A252</f>
        <v>238</v>
      </c>
      <c r="B247" s="20" t="str">
        <f>'2.0 Input│Historic Capex'!B252</f>
        <v xml:space="preserve">APA Grid Extend Program </v>
      </c>
      <c r="C247" s="7" t="str">
        <f>'2.0 Input│Historic Capex'!C252</f>
        <v>Other</v>
      </c>
      <c r="D247" s="7" t="str">
        <f>'2.0 Input│Historic Capex'!D252</f>
        <v>Non-System</v>
      </c>
      <c r="F247" s="27">
        <f>IF('2.0 Input│Historic Capex'!R252="",0,'2.0 Input│Historic Capex'!R252)</f>
        <v>0</v>
      </c>
      <c r="G247" s="27">
        <f>IF('2.0 Input│Historic Capex'!S252="",0,'2.0 Input│Historic Capex'!S252)</f>
        <v>0</v>
      </c>
      <c r="H247" s="27">
        <f>IF('2.0 Input│Historic Capex'!T252="",0,'2.0 Input│Historic Capex'!T252)</f>
        <v>0</v>
      </c>
      <c r="I247" s="27">
        <f>IF('2.0 Input│Historic Capex'!U252="",0,'2.0 Input│Historic Capex'!U252)</f>
        <v>0</v>
      </c>
      <c r="J247" s="27">
        <f>IF('2.0 Input│Historic Capex'!V252="",0,'2.0 Input│Historic Capex'!V252)</f>
        <v>0</v>
      </c>
      <c r="K247" s="27">
        <f t="shared" si="11"/>
        <v>0</v>
      </c>
    </row>
    <row r="248" spans="1:11">
      <c r="A248" s="27">
        <f>'2.0 Input│Historic Capex'!A253</f>
        <v>239</v>
      </c>
      <c r="B248" s="20" t="str">
        <f>'2.0 Input│Historic Capex'!B253</f>
        <v xml:space="preserve">APA Grid Services Initiatives Program </v>
      </c>
      <c r="C248" s="7" t="str">
        <f>'2.0 Input│Historic Capex'!C253</f>
        <v/>
      </c>
      <c r="D248" s="7" t="str">
        <f>'2.0 Input│Historic Capex'!D253</f>
        <v/>
      </c>
      <c r="F248" s="27">
        <f>IF('2.0 Input│Historic Capex'!R253="",0,'2.0 Input│Historic Capex'!R253)</f>
        <v>0</v>
      </c>
      <c r="G248" s="27">
        <f>IF('2.0 Input│Historic Capex'!S253="",0,'2.0 Input│Historic Capex'!S253)</f>
        <v>0</v>
      </c>
      <c r="H248" s="27">
        <f>IF('2.0 Input│Historic Capex'!T253="",0,'2.0 Input│Historic Capex'!T253)</f>
        <v>0</v>
      </c>
      <c r="I248" s="27">
        <f>IF('2.0 Input│Historic Capex'!U253="",0,'2.0 Input│Historic Capex'!U253)</f>
        <v>0</v>
      </c>
      <c r="J248" s="27">
        <f>IF('2.0 Input│Historic Capex'!V253="",0,'2.0 Input│Historic Capex'!V253)</f>
        <v>0</v>
      </c>
      <c r="K248" s="27">
        <f t="shared" si="11"/>
        <v>0</v>
      </c>
    </row>
    <row r="249" spans="1:11">
      <c r="A249" s="27">
        <f>'2.0 Input│Historic Capex'!A254</f>
        <v>240</v>
      </c>
      <c r="B249" s="20" t="str">
        <f>'2.0 Input│Historic Capex'!B254</f>
        <v xml:space="preserve">Hyperion Upgrade to 11.1.2.4 </v>
      </c>
      <c r="C249" s="7" t="str">
        <f>'2.0 Input│Historic Capex'!C254</f>
        <v/>
      </c>
      <c r="D249" s="7" t="str">
        <f>'2.0 Input│Historic Capex'!D254</f>
        <v/>
      </c>
      <c r="F249" s="27">
        <f>IF('2.0 Input│Historic Capex'!R254="",0,'2.0 Input│Historic Capex'!R254)</f>
        <v>0</v>
      </c>
      <c r="G249" s="27">
        <f>IF('2.0 Input│Historic Capex'!S254="",0,'2.0 Input│Historic Capex'!S254)</f>
        <v>0</v>
      </c>
      <c r="H249" s="27">
        <f>IF('2.0 Input│Historic Capex'!T254="",0,'2.0 Input│Historic Capex'!T254)</f>
        <v>0</v>
      </c>
      <c r="I249" s="27">
        <f>IF('2.0 Input│Historic Capex'!U254="",0,'2.0 Input│Historic Capex'!U254)</f>
        <v>0</v>
      </c>
      <c r="J249" s="27">
        <f>IF('2.0 Input│Historic Capex'!V254="",0,'2.0 Input│Historic Capex'!V254)</f>
        <v>0</v>
      </c>
      <c r="K249" s="27">
        <f t="shared" si="11"/>
        <v>0</v>
      </c>
    </row>
    <row r="250" spans="1:11">
      <c r="A250" s="27">
        <f>'2.0 Input│Historic Capex'!A255</f>
        <v>241</v>
      </c>
      <c r="B250" s="20" t="str">
        <f>'2.0 Input│Historic Capex'!B255</f>
        <v xml:space="preserve">BI - Transmission Dashboard and Enterprise Pilot </v>
      </c>
      <c r="C250" s="7" t="str">
        <f>'2.0 Input│Historic Capex'!C255</f>
        <v>Other</v>
      </c>
      <c r="D250" s="7" t="str">
        <f>'2.0 Input│Historic Capex'!D255</f>
        <v>Non-System</v>
      </c>
      <c r="F250" s="27">
        <f>IF('2.0 Input│Historic Capex'!R255="",0,'2.0 Input│Historic Capex'!R255)</f>
        <v>0</v>
      </c>
      <c r="G250" s="27">
        <f>IF('2.0 Input│Historic Capex'!S255="",0,'2.0 Input│Historic Capex'!S255)</f>
        <v>0</v>
      </c>
      <c r="H250" s="27">
        <f>IF('2.0 Input│Historic Capex'!T255="",0,'2.0 Input│Historic Capex'!T255)</f>
        <v>0</v>
      </c>
      <c r="I250" s="27">
        <f>IF('2.0 Input│Historic Capex'!U255="",0,'2.0 Input│Historic Capex'!U255)</f>
        <v>0</v>
      </c>
      <c r="J250" s="27">
        <f>IF('2.0 Input│Historic Capex'!V255="",0,'2.0 Input│Historic Capex'!V255)</f>
        <v>0</v>
      </c>
      <c r="K250" s="27">
        <f t="shared" si="11"/>
        <v>0</v>
      </c>
    </row>
    <row r="251" spans="1:11">
      <c r="A251" s="27">
        <f>'2.0 Input│Historic Capex'!A256</f>
        <v>242</v>
      </c>
      <c r="B251" s="20" t="str">
        <f>'2.0 Input│Historic Capex'!B256</f>
        <v xml:space="preserve">HR Systems Refresh </v>
      </c>
      <c r="C251" s="7" t="str">
        <f>'2.0 Input│Historic Capex'!C256</f>
        <v/>
      </c>
      <c r="D251" s="7" t="str">
        <f>'2.0 Input│Historic Capex'!D256</f>
        <v/>
      </c>
      <c r="F251" s="27">
        <f>IF('2.0 Input│Historic Capex'!R256="",0,'2.0 Input│Historic Capex'!R256)</f>
        <v>0</v>
      </c>
      <c r="G251" s="27">
        <f>IF('2.0 Input│Historic Capex'!S256="",0,'2.0 Input│Historic Capex'!S256)</f>
        <v>0</v>
      </c>
      <c r="H251" s="27">
        <f>IF('2.0 Input│Historic Capex'!T256="",0,'2.0 Input│Historic Capex'!T256)</f>
        <v>0</v>
      </c>
      <c r="I251" s="27">
        <f>IF('2.0 Input│Historic Capex'!U256="",0,'2.0 Input│Historic Capex'!U256)</f>
        <v>0</v>
      </c>
      <c r="J251" s="27">
        <f>IF('2.0 Input│Historic Capex'!V256="",0,'2.0 Input│Historic Capex'!V256)</f>
        <v>0</v>
      </c>
      <c r="K251" s="27">
        <f t="shared" si="11"/>
        <v>0</v>
      </c>
    </row>
    <row r="252" spans="1:11">
      <c r="A252" s="27">
        <f>'2.0 Input│Historic Capex'!A257</f>
        <v>243</v>
      </c>
      <c r="B252" s="20" t="str">
        <f>'2.0 Input│Historic Capex'!B257</f>
        <v xml:space="preserve">Transmission EAM Data Management Tool </v>
      </c>
      <c r="C252" s="7" t="str">
        <f>'2.0 Input│Historic Capex'!C257</f>
        <v/>
      </c>
      <c r="D252" s="7" t="str">
        <f>'2.0 Input│Historic Capex'!D257</f>
        <v/>
      </c>
      <c r="F252" s="27">
        <f>IF('2.0 Input│Historic Capex'!R257="",0,'2.0 Input│Historic Capex'!R257)</f>
        <v>0</v>
      </c>
      <c r="G252" s="27">
        <f>IF('2.0 Input│Historic Capex'!S257="",0,'2.0 Input│Historic Capex'!S257)</f>
        <v>0</v>
      </c>
      <c r="H252" s="27">
        <f>IF('2.0 Input│Historic Capex'!T257="",0,'2.0 Input│Historic Capex'!T257)</f>
        <v>0</v>
      </c>
      <c r="I252" s="27">
        <f>IF('2.0 Input│Historic Capex'!U257="",0,'2.0 Input│Historic Capex'!U257)</f>
        <v>0</v>
      </c>
      <c r="J252" s="27">
        <f>IF('2.0 Input│Historic Capex'!V257="",0,'2.0 Input│Historic Capex'!V257)</f>
        <v>0</v>
      </c>
      <c r="K252" s="27">
        <f t="shared" si="11"/>
        <v>0</v>
      </c>
    </row>
    <row r="253" spans="1:11">
      <c r="A253" s="27">
        <f>'2.0 Input│Historic Capex'!A258</f>
        <v>244</v>
      </c>
      <c r="B253" s="20" t="str">
        <f>'2.0 Input│Historic Capex'!B258</f>
        <v xml:space="preserve">SharePoint Upgrade </v>
      </c>
      <c r="C253" s="7" t="str">
        <f>'2.0 Input│Historic Capex'!C258</f>
        <v>Other</v>
      </c>
      <c r="D253" s="7" t="str">
        <f>'2.0 Input│Historic Capex'!D258</f>
        <v>Non-System</v>
      </c>
      <c r="F253" s="27">
        <f>IF('2.0 Input│Historic Capex'!R258="",0,'2.0 Input│Historic Capex'!R258)</f>
        <v>0</v>
      </c>
      <c r="G253" s="27">
        <f>IF('2.0 Input│Historic Capex'!S258="",0,'2.0 Input│Historic Capex'!S258)</f>
        <v>0</v>
      </c>
      <c r="H253" s="27">
        <f>IF('2.0 Input│Historic Capex'!T258="",0,'2.0 Input│Historic Capex'!T258)</f>
        <v>0</v>
      </c>
      <c r="I253" s="27">
        <f>IF('2.0 Input│Historic Capex'!U258="",0,'2.0 Input│Historic Capex'!U258)</f>
        <v>0</v>
      </c>
      <c r="J253" s="27">
        <f>IF('2.0 Input│Historic Capex'!V258="",0,'2.0 Input│Historic Capex'!V258)</f>
        <v>0</v>
      </c>
      <c r="K253" s="27">
        <f t="shared" si="11"/>
        <v>0</v>
      </c>
    </row>
    <row r="254" spans="1:11">
      <c r="A254" s="27">
        <f>'2.0 Input│Historic Capex'!A259</f>
        <v>245</v>
      </c>
      <c r="B254" s="20" t="str">
        <f>'2.0 Input│Historic Capex'!B259</f>
        <v xml:space="preserve">eForm Digitisation </v>
      </c>
      <c r="C254" s="7" t="str">
        <f>'2.0 Input│Historic Capex'!C259</f>
        <v>Other</v>
      </c>
      <c r="D254" s="7" t="str">
        <f>'2.0 Input│Historic Capex'!D259</f>
        <v>Non-System</v>
      </c>
      <c r="F254" s="27">
        <f>IF('2.0 Input│Historic Capex'!R259="",0,'2.0 Input│Historic Capex'!R259)</f>
        <v>0</v>
      </c>
      <c r="G254" s="27">
        <f>IF('2.0 Input│Historic Capex'!S259="",0,'2.0 Input│Historic Capex'!S259)</f>
        <v>0</v>
      </c>
      <c r="H254" s="27">
        <f>IF('2.0 Input│Historic Capex'!T259="",0,'2.0 Input│Historic Capex'!T259)</f>
        <v>0</v>
      </c>
      <c r="I254" s="27">
        <f>IF('2.0 Input│Historic Capex'!U259="",0,'2.0 Input│Historic Capex'!U259)</f>
        <v>0</v>
      </c>
      <c r="J254" s="27">
        <f>IF('2.0 Input│Historic Capex'!V259="",0,'2.0 Input│Historic Capex'!V259)</f>
        <v>0</v>
      </c>
      <c r="K254" s="27">
        <f t="shared" si="11"/>
        <v>0</v>
      </c>
    </row>
    <row r="255" spans="1:11">
      <c r="A255" s="27">
        <f>'2.0 Input│Historic Capex'!A260</f>
        <v>246</v>
      </c>
      <c r="B255" s="20" t="str">
        <f>'2.0 Input│Historic Capex'!B260</f>
        <v xml:space="preserve">Historian Upgrade - version 2012 to 2015 </v>
      </c>
      <c r="C255" s="7" t="str">
        <f>'2.0 Input│Historic Capex'!C260</f>
        <v/>
      </c>
      <c r="D255" s="7" t="str">
        <f>'2.0 Input│Historic Capex'!D260</f>
        <v/>
      </c>
      <c r="F255" s="27">
        <f>IF('2.0 Input│Historic Capex'!R260="",0,'2.0 Input│Historic Capex'!R260)</f>
        <v>0</v>
      </c>
      <c r="G255" s="27">
        <f>IF('2.0 Input│Historic Capex'!S260="",0,'2.0 Input│Historic Capex'!S260)</f>
        <v>0</v>
      </c>
      <c r="H255" s="27">
        <f>IF('2.0 Input│Historic Capex'!T260="",0,'2.0 Input│Historic Capex'!T260)</f>
        <v>0</v>
      </c>
      <c r="I255" s="27">
        <f>IF('2.0 Input│Historic Capex'!U260="",0,'2.0 Input│Historic Capex'!U260)</f>
        <v>0</v>
      </c>
      <c r="J255" s="27">
        <f>IF('2.0 Input│Historic Capex'!V260="",0,'2.0 Input│Historic Capex'!V260)</f>
        <v>0</v>
      </c>
      <c r="K255" s="27">
        <f t="shared" si="11"/>
        <v>0</v>
      </c>
    </row>
    <row r="256" spans="1:11">
      <c r="A256" s="27">
        <f>'2.0 Input│Historic Capex'!A261</f>
        <v>247</v>
      </c>
      <c r="B256" s="20" t="str">
        <f>'2.0 Input│Historic Capex'!B261</f>
        <v xml:space="preserve">Hazardous Area Platform </v>
      </c>
      <c r="C256" s="7" t="str">
        <f>'2.0 Input│Historic Capex'!C261</f>
        <v>Other</v>
      </c>
      <c r="D256" s="7" t="str">
        <f>'2.0 Input│Historic Capex'!D261</f>
        <v>Non-System</v>
      </c>
      <c r="F256" s="27">
        <f>IF('2.0 Input│Historic Capex'!R261="",0,'2.0 Input│Historic Capex'!R261)</f>
        <v>0</v>
      </c>
      <c r="G256" s="27">
        <f>IF('2.0 Input│Historic Capex'!S261="",0,'2.0 Input│Historic Capex'!S261)</f>
        <v>0</v>
      </c>
      <c r="H256" s="27">
        <f>IF('2.0 Input│Historic Capex'!T261="",0,'2.0 Input│Historic Capex'!T261)</f>
        <v>0</v>
      </c>
      <c r="I256" s="27">
        <f>IF('2.0 Input│Historic Capex'!U261="",0,'2.0 Input│Historic Capex'!U261)</f>
        <v>0</v>
      </c>
      <c r="J256" s="27">
        <f>IF('2.0 Input│Historic Capex'!V261="",0,'2.0 Input│Historic Capex'!V261)</f>
        <v>0</v>
      </c>
      <c r="K256" s="27">
        <f t="shared" si="11"/>
        <v>0</v>
      </c>
    </row>
    <row r="257" spans="1:11">
      <c r="A257" s="27">
        <f>'2.0 Input│Historic Capex'!A262</f>
        <v>248</v>
      </c>
      <c r="B257" s="20" t="str">
        <f>'2.0 Input│Historic Capex'!B262</f>
        <v xml:space="preserve">PPM Refresh </v>
      </c>
      <c r="C257" s="7" t="str">
        <f>'2.0 Input│Historic Capex'!C262</f>
        <v>Other</v>
      </c>
      <c r="D257" s="7" t="str">
        <f>'2.0 Input│Historic Capex'!D262</f>
        <v>Non-System</v>
      </c>
      <c r="F257" s="27">
        <f>IF('2.0 Input│Historic Capex'!R262="",0,'2.0 Input│Historic Capex'!R262)</f>
        <v>0</v>
      </c>
      <c r="G257" s="27">
        <f>IF('2.0 Input│Historic Capex'!S262="",0,'2.0 Input│Historic Capex'!S262)</f>
        <v>0</v>
      </c>
      <c r="H257" s="27">
        <f>IF('2.0 Input│Historic Capex'!T262="",0,'2.0 Input│Historic Capex'!T262)</f>
        <v>0</v>
      </c>
      <c r="I257" s="27">
        <f>IF('2.0 Input│Historic Capex'!U262="",0,'2.0 Input│Historic Capex'!U262)</f>
        <v>0</v>
      </c>
      <c r="J257" s="27">
        <f>IF('2.0 Input│Historic Capex'!V262="",0,'2.0 Input│Historic Capex'!V262)</f>
        <v>0</v>
      </c>
      <c r="K257" s="27">
        <f t="shared" ref="K257:K281" si="12">SUM(F257:J257)</f>
        <v>0</v>
      </c>
    </row>
    <row r="258" spans="1:11">
      <c r="A258" s="27">
        <f>'2.0 Input│Historic Capex'!A263</f>
        <v>249</v>
      </c>
      <c r="B258" s="20" t="str">
        <f>'2.0 Input│Historic Capex'!B263</f>
        <v xml:space="preserve">BizTalk Upgrade FY2018 </v>
      </c>
      <c r="C258" s="7" t="str">
        <f>'2.0 Input│Historic Capex'!C263</f>
        <v>Other</v>
      </c>
      <c r="D258" s="7" t="str">
        <f>'2.0 Input│Historic Capex'!D263</f>
        <v>Non-System</v>
      </c>
      <c r="F258" s="27">
        <f>IF('2.0 Input│Historic Capex'!R263="",0,'2.0 Input│Historic Capex'!R263)</f>
        <v>0</v>
      </c>
      <c r="G258" s="27">
        <f>IF('2.0 Input│Historic Capex'!S263="",0,'2.0 Input│Historic Capex'!S263)</f>
        <v>0</v>
      </c>
      <c r="H258" s="27">
        <f>IF('2.0 Input│Historic Capex'!T263="",0,'2.0 Input│Historic Capex'!T263)</f>
        <v>0</v>
      </c>
      <c r="I258" s="27">
        <f>IF('2.0 Input│Historic Capex'!U263="",0,'2.0 Input│Historic Capex'!U263)</f>
        <v>0</v>
      </c>
      <c r="J258" s="27">
        <f>IF('2.0 Input│Historic Capex'!V263="",0,'2.0 Input│Historic Capex'!V263)</f>
        <v>0</v>
      </c>
      <c r="K258" s="27">
        <f t="shared" si="12"/>
        <v>0</v>
      </c>
    </row>
    <row r="259" spans="1:11">
      <c r="A259" s="27">
        <f>'2.0 Input│Historic Capex'!A264</f>
        <v>250</v>
      </c>
      <c r="B259" s="20" t="str">
        <f>'2.0 Input│Historic Capex'!B264</f>
        <v xml:space="preserve">Automated Testing Tool </v>
      </c>
      <c r="C259" s="7" t="str">
        <f>'2.0 Input│Historic Capex'!C264</f>
        <v>Other</v>
      </c>
      <c r="D259" s="7" t="str">
        <f>'2.0 Input│Historic Capex'!D264</f>
        <v>Non-System</v>
      </c>
      <c r="F259" s="27">
        <f>IF('2.0 Input│Historic Capex'!R264="",0,'2.0 Input│Historic Capex'!R264)</f>
        <v>0</v>
      </c>
      <c r="G259" s="27">
        <f>IF('2.0 Input│Historic Capex'!S264="",0,'2.0 Input│Historic Capex'!S264)</f>
        <v>0</v>
      </c>
      <c r="H259" s="27">
        <f>IF('2.0 Input│Historic Capex'!T264="",0,'2.0 Input│Historic Capex'!T264)</f>
        <v>0</v>
      </c>
      <c r="I259" s="27">
        <f>IF('2.0 Input│Historic Capex'!U264="",0,'2.0 Input│Historic Capex'!U264)</f>
        <v>0</v>
      </c>
      <c r="J259" s="27">
        <f>IF('2.0 Input│Historic Capex'!V264="",0,'2.0 Input│Historic Capex'!V264)</f>
        <v>0</v>
      </c>
      <c r="K259" s="27">
        <f t="shared" si="12"/>
        <v>0</v>
      </c>
    </row>
    <row r="260" spans="1:11">
      <c r="A260" s="27">
        <f>'2.0 Input│Historic Capex'!A265</f>
        <v>251</v>
      </c>
      <c r="B260" s="20" t="str">
        <f>'2.0 Input│Historic Capex'!B265</f>
        <v xml:space="preserve">Code Management Software </v>
      </c>
      <c r="C260" s="7" t="str">
        <f>'2.0 Input│Historic Capex'!C265</f>
        <v>Other</v>
      </c>
      <c r="D260" s="7" t="str">
        <f>'2.0 Input│Historic Capex'!D265</f>
        <v>Non-System</v>
      </c>
      <c r="F260" s="27">
        <f>IF('2.0 Input│Historic Capex'!R265="",0,'2.0 Input│Historic Capex'!R265)</f>
        <v>0</v>
      </c>
      <c r="G260" s="27">
        <f>IF('2.0 Input│Historic Capex'!S265="",0,'2.0 Input│Historic Capex'!S265)</f>
        <v>0</v>
      </c>
      <c r="H260" s="27">
        <f>IF('2.0 Input│Historic Capex'!T265="",0,'2.0 Input│Historic Capex'!T265)</f>
        <v>0</v>
      </c>
      <c r="I260" s="27">
        <f>IF('2.0 Input│Historic Capex'!U265="",0,'2.0 Input│Historic Capex'!U265)</f>
        <v>0</v>
      </c>
      <c r="J260" s="27">
        <f>IF('2.0 Input│Historic Capex'!V265="",0,'2.0 Input│Historic Capex'!V265)</f>
        <v>0</v>
      </c>
      <c r="K260" s="27">
        <f t="shared" si="12"/>
        <v>0</v>
      </c>
    </row>
    <row r="261" spans="1:11">
      <c r="A261" s="27">
        <f>'2.0 Input│Historic Capex'!A266</f>
        <v>252</v>
      </c>
      <c r="B261" s="20" t="str">
        <f>'2.0 Input│Historic Capex'!B266</f>
        <v xml:space="preserve">CRM Upgrade </v>
      </c>
      <c r="C261" s="7" t="str">
        <f>'2.0 Input│Historic Capex'!C266</f>
        <v>Other</v>
      </c>
      <c r="D261" s="7" t="str">
        <f>'2.0 Input│Historic Capex'!D266</f>
        <v>Non-System</v>
      </c>
      <c r="F261" s="27">
        <f>IF('2.0 Input│Historic Capex'!R266="",0,'2.0 Input│Historic Capex'!R266)</f>
        <v>0</v>
      </c>
      <c r="G261" s="27">
        <f>IF('2.0 Input│Historic Capex'!S266="",0,'2.0 Input│Historic Capex'!S266)</f>
        <v>0</v>
      </c>
      <c r="H261" s="27">
        <f>IF('2.0 Input│Historic Capex'!T266="",0,'2.0 Input│Historic Capex'!T266)</f>
        <v>0</v>
      </c>
      <c r="I261" s="27">
        <f>IF('2.0 Input│Historic Capex'!U266="",0,'2.0 Input│Historic Capex'!U266)</f>
        <v>0</v>
      </c>
      <c r="J261" s="27">
        <f>IF('2.0 Input│Historic Capex'!V266="",0,'2.0 Input│Historic Capex'!V266)</f>
        <v>0</v>
      </c>
      <c r="K261" s="27">
        <f t="shared" si="12"/>
        <v>0</v>
      </c>
    </row>
    <row r="262" spans="1:11">
      <c r="A262" s="27">
        <f>'2.0 Input│Historic Capex'!A267</f>
        <v>253</v>
      </c>
      <c r="B262" s="20" t="str">
        <f>'2.0 Input│Historic Capex'!B267</f>
        <v xml:space="preserve">X-Info Aware Version 2 </v>
      </c>
      <c r="C262" s="7" t="str">
        <f>'2.0 Input│Historic Capex'!C267</f>
        <v>Other</v>
      </c>
      <c r="D262" s="7" t="str">
        <f>'2.0 Input│Historic Capex'!D267</f>
        <v>Non-System</v>
      </c>
      <c r="F262" s="27">
        <f>IF('2.0 Input│Historic Capex'!R267="",0,'2.0 Input│Historic Capex'!R267)</f>
        <v>0</v>
      </c>
      <c r="G262" s="27">
        <f>IF('2.0 Input│Historic Capex'!S267="",0,'2.0 Input│Historic Capex'!S267)</f>
        <v>0</v>
      </c>
      <c r="H262" s="27">
        <f>IF('2.0 Input│Historic Capex'!T267="",0,'2.0 Input│Historic Capex'!T267)</f>
        <v>0</v>
      </c>
      <c r="I262" s="27">
        <f>IF('2.0 Input│Historic Capex'!U267="",0,'2.0 Input│Historic Capex'!U267)</f>
        <v>0</v>
      </c>
      <c r="J262" s="27">
        <f>IF('2.0 Input│Historic Capex'!V267="",0,'2.0 Input│Historic Capex'!V267)</f>
        <v>0</v>
      </c>
      <c r="K262" s="27">
        <f t="shared" si="12"/>
        <v>0</v>
      </c>
    </row>
    <row r="263" spans="1:11">
      <c r="A263" s="27">
        <f>'2.0 Input│Historic Capex'!A268</f>
        <v>254</v>
      </c>
      <c r="B263" s="20" t="str">
        <f>'2.0 Input│Historic Capex'!B268</f>
        <v xml:space="preserve">Supplier Qualification and Compliance </v>
      </c>
      <c r="C263" s="7" t="str">
        <f>'2.0 Input│Historic Capex'!C268</f>
        <v>Other</v>
      </c>
      <c r="D263" s="7" t="str">
        <f>'2.0 Input│Historic Capex'!D268</f>
        <v>Non-System</v>
      </c>
      <c r="F263" s="27">
        <f>IF('2.0 Input│Historic Capex'!R268="",0,'2.0 Input│Historic Capex'!R268)</f>
        <v>0</v>
      </c>
      <c r="G263" s="27">
        <f>IF('2.0 Input│Historic Capex'!S268="",0,'2.0 Input│Historic Capex'!S268)</f>
        <v>0</v>
      </c>
      <c r="H263" s="27">
        <f>IF('2.0 Input│Historic Capex'!T268="",0,'2.0 Input│Historic Capex'!T268)</f>
        <v>0</v>
      </c>
      <c r="I263" s="27">
        <f>IF('2.0 Input│Historic Capex'!U268="",0,'2.0 Input│Historic Capex'!U268)</f>
        <v>0</v>
      </c>
      <c r="J263" s="27">
        <f>IF('2.0 Input│Historic Capex'!V268="",0,'2.0 Input│Historic Capex'!V268)</f>
        <v>0</v>
      </c>
      <c r="K263" s="27">
        <f t="shared" si="12"/>
        <v>0</v>
      </c>
    </row>
    <row r="264" spans="1:11">
      <c r="A264" s="27">
        <f>'2.0 Input│Historic Capex'!A269</f>
        <v>255</v>
      </c>
      <c r="B264" s="20" t="str">
        <f>'2.0 Input│Historic Capex'!B269</f>
        <v xml:space="preserve">Oracle eBS Upgrade to 12.2 </v>
      </c>
      <c r="C264" s="7" t="str">
        <f>'2.0 Input│Historic Capex'!C269</f>
        <v>Other</v>
      </c>
      <c r="D264" s="7" t="str">
        <f>'2.0 Input│Historic Capex'!D269</f>
        <v>Non-System</v>
      </c>
      <c r="F264" s="27">
        <f>IF('2.0 Input│Historic Capex'!R269="",0,'2.0 Input│Historic Capex'!R269)</f>
        <v>0</v>
      </c>
      <c r="G264" s="27">
        <f>IF('2.0 Input│Historic Capex'!S269="",0,'2.0 Input│Historic Capex'!S269)</f>
        <v>0</v>
      </c>
      <c r="H264" s="27">
        <f>IF('2.0 Input│Historic Capex'!T269="",0,'2.0 Input│Historic Capex'!T269)</f>
        <v>0</v>
      </c>
      <c r="I264" s="27">
        <f>IF('2.0 Input│Historic Capex'!U269="",0,'2.0 Input│Historic Capex'!U269)</f>
        <v>0</v>
      </c>
      <c r="J264" s="27">
        <f>IF('2.0 Input│Historic Capex'!V269="",0,'2.0 Input│Historic Capex'!V269)</f>
        <v>0</v>
      </c>
      <c r="K264" s="27">
        <f t="shared" si="12"/>
        <v>0</v>
      </c>
    </row>
    <row r="265" spans="1:11">
      <c r="A265" s="27">
        <f>'2.0 Input│Historic Capex'!A270</f>
        <v>256</v>
      </c>
      <c r="B265" s="20" t="str">
        <f>'2.0 Input│Historic Capex'!B270</f>
        <v xml:space="preserve">BizTalk System Upgrade 2020 </v>
      </c>
      <c r="C265" s="7" t="str">
        <f>'2.0 Input│Historic Capex'!C270</f>
        <v>Other</v>
      </c>
      <c r="D265" s="7" t="str">
        <f>'2.0 Input│Historic Capex'!D270</f>
        <v>Non-System</v>
      </c>
      <c r="F265" s="27">
        <f>IF('2.0 Input│Historic Capex'!R270="",0,'2.0 Input│Historic Capex'!R270)</f>
        <v>0</v>
      </c>
      <c r="G265" s="27">
        <f>IF('2.0 Input│Historic Capex'!S270="",0,'2.0 Input│Historic Capex'!S270)</f>
        <v>0</v>
      </c>
      <c r="H265" s="27">
        <f>IF('2.0 Input│Historic Capex'!T270="",0,'2.0 Input│Historic Capex'!T270)</f>
        <v>0</v>
      </c>
      <c r="I265" s="27">
        <f>IF('2.0 Input│Historic Capex'!U270="",0,'2.0 Input│Historic Capex'!U270)</f>
        <v>0</v>
      </c>
      <c r="J265" s="27">
        <f>IF('2.0 Input│Historic Capex'!V270="",0,'2.0 Input│Historic Capex'!V270)</f>
        <v>0</v>
      </c>
      <c r="K265" s="27">
        <f t="shared" si="12"/>
        <v>0</v>
      </c>
    </row>
    <row r="266" spans="1:11">
      <c r="A266" s="27">
        <f>'2.0 Input│Historic Capex'!A271</f>
        <v>257</v>
      </c>
      <c r="B266" s="20" t="str">
        <f>'2.0 Input│Historic Capex'!B271</f>
        <v>Applications Renewal</v>
      </c>
      <c r="C266" s="7" t="str">
        <f>'2.0 Input│Historic Capex'!C271</f>
        <v>Other</v>
      </c>
      <c r="D266" s="7" t="str">
        <f>'2.0 Input│Historic Capex'!D271</f>
        <v>Non-System</v>
      </c>
      <c r="F266" s="27">
        <f>IF('2.0 Input│Historic Capex'!R271="",0,'2.0 Input│Historic Capex'!R271)</f>
        <v>0</v>
      </c>
      <c r="G266" s="27">
        <f>IF('2.0 Input│Historic Capex'!S271="",0,'2.0 Input│Historic Capex'!S271)</f>
        <v>0</v>
      </c>
      <c r="H266" s="27">
        <f>IF('2.0 Input│Historic Capex'!T271="",0,'2.0 Input│Historic Capex'!T271)</f>
        <v>0</v>
      </c>
      <c r="I266" s="27">
        <f>IF('2.0 Input│Historic Capex'!U271="",0,'2.0 Input│Historic Capex'!U271)</f>
        <v>0</v>
      </c>
      <c r="J266" s="27">
        <f>IF('2.0 Input│Historic Capex'!V271="",0,'2.0 Input│Historic Capex'!V271)</f>
        <v>0</v>
      </c>
      <c r="K266" s="27">
        <f t="shared" si="12"/>
        <v>0</v>
      </c>
    </row>
    <row r="267" spans="1:11">
      <c r="A267" s="27">
        <f>'2.0 Input│Historic Capex'!A272</f>
        <v>258</v>
      </c>
      <c r="B267" s="20" t="str">
        <f>'2.0 Input│Historic Capex'!B272</f>
        <v>Infrastructure Renewal</v>
      </c>
      <c r="C267" s="7" t="str">
        <f>'2.0 Input│Historic Capex'!C272</f>
        <v>Other</v>
      </c>
      <c r="D267" s="7" t="str">
        <f>'2.0 Input│Historic Capex'!D272</f>
        <v>Non-System</v>
      </c>
      <c r="F267" s="27">
        <f>IF('2.0 Input│Historic Capex'!R272="",0,'2.0 Input│Historic Capex'!R272)</f>
        <v>0</v>
      </c>
      <c r="G267" s="27">
        <f>IF('2.0 Input│Historic Capex'!S272="",0,'2.0 Input│Historic Capex'!S272)</f>
        <v>0</v>
      </c>
      <c r="H267" s="27">
        <f>IF('2.0 Input│Historic Capex'!T272="",0,'2.0 Input│Historic Capex'!T272)</f>
        <v>0</v>
      </c>
      <c r="I267" s="27">
        <f>IF('2.0 Input│Historic Capex'!U272="",0,'2.0 Input│Historic Capex'!U272)</f>
        <v>0</v>
      </c>
      <c r="J267" s="27">
        <f>IF('2.0 Input│Historic Capex'!V272="",0,'2.0 Input│Historic Capex'!V272)</f>
        <v>0</v>
      </c>
      <c r="K267" s="27">
        <f t="shared" si="12"/>
        <v>0</v>
      </c>
    </row>
    <row r="268" spans="1:11">
      <c r="A268" s="27">
        <f>'2.0 Input│Historic Capex'!A273</f>
        <v>259</v>
      </c>
      <c r="B268" s="20" t="str">
        <f>'2.0 Input│Historic Capex'!B273</f>
        <v>Dandenong Relocation</v>
      </c>
      <c r="C268" s="7" t="str">
        <f>'2.0 Input│Historic Capex'!C273</f>
        <v/>
      </c>
      <c r="D268" s="7" t="str">
        <f>'2.0 Input│Historic Capex'!D273</f>
        <v/>
      </c>
      <c r="F268" s="27">
        <f>IF('2.0 Input│Historic Capex'!R273="",0,'2.0 Input│Historic Capex'!R273)</f>
        <v>0</v>
      </c>
      <c r="G268" s="27">
        <f>IF('2.0 Input│Historic Capex'!S273="",0,'2.0 Input│Historic Capex'!S273)</f>
        <v>0</v>
      </c>
      <c r="H268" s="27">
        <f>IF('2.0 Input│Historic Capex'!T273="",0,'2.0 Input│Historic Capex'!T273)</f>
        <v>0</v>
      </c>
      <c r="I268" s="27">
        <f>IF('2.0 Input│Historic Capex'!U273="",0,'2.0 Input│Historic Capex'!U273)</f>
        <v>0</v>
      </c>
      <c r="J268" s="27">
        <f>IF('2.0 Input│Historic Capex'!V273="",0,'2.0 Input│Historic Capex'!V273)</f>
        <v>0</v>
      </c>
      <c r="K268" s="27">
        <f t="shared" si="12"/>
        <v>0</v>
      </c>
    </row>
    <row r="269" spans="1:11">
      <c r="A269" s="27">
        <f>'2.0 Input│Historic Capex'!A274</f>
        <v>260</v>
      </c>
      <c r="B269" s="20" t="str">
        <f>'2.0 Input│Historic Capex'!B274</f>
        <v>All CS buffer Air shutoff system for all compressors</v>
      </c>
      <c r="C269" s="7" t="str">
        <f>'2.0 Input│Historic Capex'!C274</f>
        <v>Compressors</v>
      </c>
      <c r="D269" s="7" t="str">
        <f>'2.0 Input│Historic Capex'!D274</f>
        <v>Replacement</v>
      </c>
      <c r="F269" s="27">
        <f>IF('2.0 Input│Historic Capex'!R274="",0,'2.0 Input│Historic Capex'!R274)</f>
        <v>0</v>
      </c>
      <c r="G269" s="27">
        <f>IF('2.0 Input│Historic Capex'!S274="",0,'2.0 Input│Historic Capex'!S274)</f>
        <v>0</v>
      </c>
      <c r="H269" s="27">
        <f>IF('2.0 Input│Historic Capex'!T274="",0,'2.0 Input│Historic Capex'!T274)</f>
        <v>0</v>
      </c>
      <c r="I269" s="27">
        <f>IF('2.0 Input│Historic Capex'!U274="",0,'2.0 Input│Historic Capex'!U274)</f>
        <v>0</v>
      </c>
      <c r="J269" s="27">
        <f>IF('2.0 Input│Historic Capex'!V274="",0,'2.0 Input│Historic Capex'!V274)</f>
        <v>0</v>
      </c>
      <c r="K269" s="27">
        <f t="shared" si="12"/>
        <v>0</v>
      </c>
    </row>
    <row r="270" spans="1:11">
      <c r="A270" s="27">
        <f>'2.0 Input│Historic Capex'!A275</f>
        <v>261</v>
      </c>
      <c r="B270" s="20" t="str">
        <f>'2.0 Input│Historic Capex'!B275</f>
        <v>WCS A Process Safety</v>
      </c>
      <c r="C270" s="7" t="str">
        <f>'2.0 Input│Historic Capex'!C275</f>
        <v>Compressors</v>
      </c>
      <c r="D270" s="7" t="str">
        <f>'2.0 Input│Historic Capex'!D275</f>
        <v>Replacement</v>
      </c>
      <c r="F270" s="27">
        <f>IF('2.0 Input│Historic Capex'!R275="",0,'2.0 Input│Historic Capex'!R275)</f>
        <v>0</v>
      </c>
      <c r="G270" s="27">
        <f>IF('2.0 Input│Historic Capex'!S275="",0,'2.0 Input│Historic Capex'!S275)</f>
        <v>0</v>
      </c>
      <c r="H270" s="27">
        <f>IF('2.0 Input│Historic Capex'!T275="",0,'2.0 Input│Historic Capex'!T275)</f>
        <v>0</v>
      </c>
      <c r="I270" s="27">
        <f>IF('2.0 Input│Historic Capex'!U275="",0,'2.0 Input│Historic Capex'!U275)</f>
        <v>0</v>
      </c>
      <c r="J270" s="27">
        <f>IF('2.0 Input│Historic Capex'!V275="",0,'2.0 Input│Historic Capex'!V275)</f>
        <v>0</v>
      </c>
      <c r="K270" s="27">
        <f t="shared" si="12"/>
        <v>0</v>
      </c>
    </row>
    <row r="271" spans="1:11">
      <c r="A271" s="27">
        <f>'2.0 Input│Historic Capex'!A276</f>
        <v>262</v>
      </c>
      <c r="B271" s="20" t="str">
        <f>'2.0 Input│Historic Capex'!B276</f>
        <v>Longford Odorant Pump Power Gas Upgrade</v>
      </c>
      <c r="C271" s="7" t="str">
        <f>'2.0 Input│Historic Capex'!C276</f>
        <v>Odourant Plants</v>
      </c>
      <c r="D271" s="7" t="str">
        <f>'2.0 Input│Historic Capex'!D276</f>
        <v>Replacement</v>
      </c>
      <c r="F271" s="27">
        <f>IF('2.0 Input│Historic Capex'!R276="",0,'2.0 Input│Historic Capex'!R276)</f>
        <v>0</v>
      </c>
      <c r="G271" s="27">
        <f>IF('2.0 Input│Historic Capex'!S276="",0,'2.0 Input│Historic Capex'!S276)</f>
        <v>0</v>
      </c>
      <c r="H271" s="27">
        <f>IF('2.0 Input│Historic Capex'!T276="",0,'2.0 Input│Historic Capex'!T276)</f>
        <v>0</v>
      </c>
      <c r="I271" s="27">
        <f>IF('2.0 Input│Historic Capex'!U276="",0,'2.0 Input│Historic Capex'!U276)</f>
        <v>0</v>
      </c>
      <c r="J271" s="27">
        <f>IF('2.0 Input│Historic Capex'!V276="",0,'2.0 Input│Historic Capex'!V276)</f>
        <v>0</v>
      </c>
      <c r="K271" s="27">
        <f t="shared" si="12"/>
        <v>0</v>
      </c>
    </row>
    <row r="272" spans="1:11">
      <c r="A272" s="27">
        <f>'2.0 Input│Historic Capex'!A277</f>
        <v>263</v>
      </c>
      <c r="B272" s="20" t="str">
        <f>'2.0 Input│Historic Capex'!B277</f>
        <v>GCS compressor unit vent valves &amp; actuators replacement</v>
      </c>
      <c r="C272" s="7" t="str">
        <f>'2.0 Input│Historic Capex'!C277</f>
        <v>Compressors</v>
      </c>
      <c r="D272" s="7" t="str">
        <f>'2.0 Input│Historic Capex'!D277</f>
        <v>Replacement</v>
      </c>
      <c r="F272" s="27">
        <f>IF('2.0 Input│Historic Capex'!R277="",0,'2.0 Input│Historic Capex'!R277)</f>
        <v>0</v>
      </c>
      <c r="G272" s="27">
        <f>IF('2.0 Input│Historic Capex'!S277="",0,'2.0 Input│Historic Capex'!S277)</f>
        <v>0</v>
      </c>
      <c r="H272" s="27">
        <f>IF('2.0 Input│Historic Capex'!T277="",0,'2.0 Input│Historic Capex'!T277)</f>
        <v>0</v>
      </c>
      <c r="I272" s="27">
        <f>IF('2.0 Input│Historic Capex'!U277="",0,'2.0 Input│Historic Capex'!U277)</f>
        <v>0</v>
      </c>
      <c r="J272" s="27">
        <f>IF('2.0 Input│Historic Capex'!V277="",0,'2.0 Input│Historic Capex'!V277)</f>
        <v>0</v>
      </c>
      <c r="K272" s="27">
        <f t="shared" si="12"/>
        <v>0</v>
      </c>
    </row>
    <row r="273" spans="1:11">
      <c r="A273" s="27">
        <f>'2.0 Input│Historic Capex'!A278</f>
        <v>264</v>
      </c>
      <c r="B273" s="20" t="str">
        <f>'2.0 Input│Historic Capex'!B278</f>
        <v>GCS unit discharge and station manifold check valves replacement</v>
      </c>
      <c r="C273" s="7" t="str">
        <f>'2.0 Input│Historic Capex'!C278</f>
        <v>Compressors</v>
      </c>
      <c r="D273" s="7" t="str">
        <f>'2.0 Input│Historic Capex'!D278</f>
        <v>Replacement</v>
      </c>
      <c r="F273" s="27">
        <f>IF('2.0 Input│Historic Capex'!R278="",0,'2.0 Input│Historic Capex'!R278)</f>
        <v>0</v>
      </c>
      <c r="G273" s="27">
        <f>IF('2.0 Input│Historic Capex'!S278="",0,'2.0 Input│Historic Capex'!S278)</f>
        <v>0</v>
      </c>
      <c r="H273" s="27">
        <f>IF('2.0 Input│Historic Capex'!T278="",0,'2.0 Input│Historic Capex'!T278)</f>
        <v>0</v>
      </c>
      <c r="I273" s="27">
        <f>IF('2.0 Input│Historic Capex'!U278="",0,'2.0 Input│Historic Capex'!U278)</f>
        <v>0</v>
      </c>
      <c r="J273" s="27">
        <f>IF('2.0 Input│Historic Capex'!V278="",0,'2.0 Input│Historic Capex'!V278)</f>
        <v>0</v>
      </c>
      <c r="K273" s="27">
        <f t="shared" si="12"/>
        <v>0</v>
      </c>
    </row>
    <row r="274" spans="1:11">
      <c r="A274" s="27">
        <f>'2.0 Input│Historic Capex'!A279</f>
        <v>265</v>
      </c>
      <c r="B274" s="20" t="str">
        <f>'2.0 Input│Historic Capex'!B279</f>
        <v>GCS Decomm &amp; removal of turbine oil reservoir &amp; auto fill system</v>
      </c>
      <c r="C274" s="7" t="str">
        <f>'2.0 Input│Historic Capex'!C279</f>
        <v>Compressors</v>
      </c>
      <c r="D274" s="7" t="str">
        <f>'2.0 Input│Historic Capex'!D279</f>
        <v>Replacement</v>
      </c>
      <c r="F274" s="27">
        <f>IF('2.0 Input│Historic Capex'!R279="",0,'2.0 Input│Historic Capex'!R279)</f>
        <v>0</v>
      </c>
      <c r="G274" s="27">
        <f>IF('2.0 Input│Historic Capex'!S279="",0,'2.0 Input│Historic Capex'!S279)</f>
        <v>0</v>
      </c>
      <c r="H274" s="27">
        <f>IF('2.0 Input│Historic Capex'!T279="",0,'2.0 Input│Historic Capex'!T279)</f>
        <v>0</v>
      </c>
      <c r="I274" s="27">
        <f>IF('2.0 Input│Historic Capex'!U279="",0,'2.0 Input│Historic Capex'!U279)</f>
        <v>0</v>
      </c>
      <c r="J274" s="27">
        <f>IF('2.0 Input│Historic Capex'!V279="",0,'2.0 Input│Historic Capex'!V279)</f>
        <v>0</v>
      </c>
      <c r="K274" s="27">
        <f t="shared" si="12"/>
        <v>0</v>
      </c>
    </row>
    <row r="275" spans="1:11">
      <c r="A275" s="27">
        <f>'2.0 Input│Historic Capex'!A280</f>
        <v>266</v>
      </c>
      <c r="B275" s="20" t="str">
        <f>'2.0 Input│Historic Capex'!B280</f>
        <v>BCS Instrument Air reliability upgrade</v>
      </c>
      <c r="C275" s="7" t="str">
        <f>'2.0 Input│Historic Capex'!C280</f>
        <v>Compressors</v>
      </c>
      <c r="D275" s="7" t="str">
        <f>'2.0 Input│Historic Capex'!D280</f>
        <v>Replacement</v>
      </c>
      <c r="F275" s="27">
        <f>IF('2.0 Input│Historic Capex'!R280="",0,'2.0 Input│Historic Capex'!R280)</f>
        <v>0</v>
      </c>
      <c r="G275" s="27">
        <f>IF('2.0 Input│Historic Capex'!S280="",0,'2.0 Input│Historic Capex'!S280)</f>
        <v>0</v>
      </c>
      <c r="H275" s="27">
        <f>IF('2.0 Input│Historic Capex'!T280="",0,'2.0 Input│Historic Capex'!T280)</f>
        <v>0</v>
      </c>
      <c r="I275" s="27">
        <f>IF('2.0 Input│Historic Capex'!U280="",0,'2.0 Input│Historic Capex'!U280)</f>
        <v>0</v>
      </c>
      <c r="J275" s="27">
        <f>IF('2.0 Input│Historic Capex'!V280="",0,'2.0 Input│Historic Capex'!V280)</f>
        <v>0</v>
      </c>
      <c r="K275" s="27">
        <f t="shared" si="12"/>
        <v>0</v>
      </c>
    </row>
    <row r="276" spans="1:11">
      <c r="A276" s="27">
        <f>'2.0 Input│Historic Capex'!A281</f>
        <v>267</v>
      </c>
      <c r="B276" s="20" t="str">
        <f>'2.0 Input│Historic Capex'!B281</f>
        <v>Iona CS aftercooler augmentation</v>
      </c>
      <c r="C276" s="7" t="str">
        <f>'2.0 Input│Historic Capex'!C281</f>
        <v>Compressors</v>
      </c>
      <c r="D276" s="7" t="str">
        <f>'2.0 Input│Historic Capex'!D281</f>
        <v>Replacement</v>
      </c>
      <c r="F276" s="27">
        <f>IF('2.0 Input│Historic Capex'!R281="",0,'2.0 Input│Historic Capex'!R281)</f>
        <v>0</v>
      </c>
      <c r="G276" s="27">
        <f>IF('2.0 Input│Historic Capex'!S281="",0,'2.0 Input│Historic Capex'!S281)</f>
        <v>0</v>
      </c>
      <c r="H276" s="27">
        <f>IF('2.0 Input│Historic Capex'!T281="",0,'2.0 Input│Historic Capex'!T281)</f>
        <v>0</v>
      </c>
      <c r="I276" s="27">
        <f>IF('2.0 Input│Historic Capex'!U281="",0,'2.0 Input│Historic Capex'!U281)</f>
        <v>0</v>
      </c>
      <c r="J276" s="27">
        <f>IF('2.0 Input│Historic Capex'!V281="",0,'2.0 Input│Historic Capex'!V281)</f>
        <v>0</v>
      </c>
      <c r="K276" s="27">
        <f t="shared" si="12"/>
        <v>0</v>
      </c>
    </row>
    <row r="277" spans="1:11">
      <c r="A277" s="27">
        <f>'2.0 Input│Historic Capex'!A282</f>
        <v>268</v>
      </c>
      <c r="B277" s="20" t="str">
        <f>'2.0 Input│Historic Capex'!B282</f>
        <v>Wollert CG Instrument Air Conversion</v>
      </c>
      <c r="C277" s="7" t="str">
        <f>'2.0 Input│Historic Capex'!C282</f>
        <v>City Gates &amp; Field Regs</v>
      </c>
      <c r="D277" s="7" t="str">
        <f>'2.0 Input│Historic Capex'!D282</f>
        <v>Replacement</v>
      </c>
      <c r="F277" s="27">
        <f>IF('2.0 Input│Historic Capex'!R282="",0,'2.0 Input│Historic Capex'!R282)</f>
        <v>0</v>
      </c>
      <c r="G277" s="27">
        <f>IF('2.0 Input│Historic Capex'!S282="",0,'2.0 Input│Historic Capex'!S282)</f>
        <v>0</v>
      </c>
      <c r="H277" s="27">
        <f>IF('2.0 Input│Historic Capex'!T282="",0,'2.0 Input│Historic Capex'!T282)</f>
        <v>0</v>
      </c>
      <c r="I277" s="27">
        <f>IF('2.0 Input│Historic Capex'!U282="",0,'2.0 Input│Historic Capex'!U282)</f>
        <v>0</v>
      </c>
      <c r="J277" s="27">
        <f>IF('2.0 Input│Historic Capex'!V282="",0,'2.0 Input│Historic Capex'!V282)</f>
        <v>0</v>
      </c>
      <c r="K277" s="27">
        <f t="shared" si="12"/>
        <v>0</v>
      </c>
    </row>
    <row r="278" spans="1:11">
      <c r="A278" s="27">
        <f>'2.0 Input│Historic Capex'!A283</f>
        <v>269</v>
      </c>
      <c r="B278" s="20" t="str">
        <f>'2.0 Input│Historic Capex'!B283</f>
        <v>Pit installation on LV03 bypass valves on T33</v>
      </c>
      <c r="C278" s="7" t="str">
        <f>'2.0 Input│Historic Capex'!C283</f>
        <v>Pipelines</v>
      </c>
      <c r="D278" s="7" t="str">
        <f>'2.0 Input│Historic Capex'!D283</f>
        <v>Replacement</v>
      </c>
      <c r="F278" s="27">
        <f>IF('2.0 Input│Historic Capex'!R283="",0,'2.0 Input│Historic Capex'!R283)</f>
        <v>0</v>
      </c>
      <c r="G278" s="27">
        <f>IF('2.0 Input│Historic Capex'!S283="",0,'2.0 Input│Historic Capex'!S283)</f>
        <v>0</v>
      </c>
      <c r="H278" s="27">
        <f>IF('2.0 Input│Historic Capex'!T283="",0,'2.0 Input│Historic Capex'!T283)</f>
        <v>0</v>
      </c>
      <c r="I278" s="27">
        <f>IF('2.0 Input│Historic Capex'!U283="",0,'2.0 Input│Historic Capex'!U283)</f>
        <v>0</v>
      </c>
      <c r="J278" s="27">
        <f>IF('2.0 Input│Historic Capex'!V283="",0,'2.0 Input│Historic Capex'!V283)</f>
        <v>0</v>
      </c>
      <c r="K278" s="27">
        <f t="shared" si="12"/>
        <v>0</v>
      </c>
    </row>
    <row r="279" spans="1:11">
      <c r="A279" s="27">
        <f>'2.0 Input│Historic Capex'!A284</f>
        <v>270</v>
      </c>
      <c r="B279" s="20" t="str">
        <f>'2.0 Input│Historic Capex'!B284</f>
        <v>Dandenong water supply &amp; fire main modification</v>
      </c>
      <c r="C279" s="7" t="str">
        <f>'2.0 Input│Historic Capex'!C284</f>
        <v>Buildings</v>
      </c>
      <c r="D279" s="7" t="str">
        <f>'2.0 Input│Historic Capex'!D284</f>
        <v>Non-System</v>
      </c>
      <c r="F279" s="27">
        <f>IF('2.0 Input│Historic Capex'!R284="",0,'2.0 Input│Historic Capex'!R284)</f>
        <v>0</v>
      </c>
      <c r="G279" s="27">
        <f>IF('2.0 Input│Historic Capex'!S284="",0,'2.0 Input│Historic Capex'!S284)</f>
        <v>0</v>
      </c>
      <c r="H279" s="27">
        <f>IF('2.0 Input│Historic Capex'!T284="",0,'2.0 Input│Historic Capex'!T284)</f>
        <v>0</v>
      </c>
      <c r="I279" s="27">
        <f>IF('2.0 Input│Historic Capex'!U284="",0,'2.0 Input│Historic Capex'!U284)</f>
        <v>0</v>
      </c>
      <c r="J279" s="27">
        <f>IF('2.0 Input│Historic Capex'!V284="",0,'2.0 Input│Historic Capex'!V284)</f>
        <v>0</v>
      </c>
      <c r="K279" s="27">
        <f t="shared" si="12"/>
        <v>0</v>
      </c>
    </row>
    <row r="280" spans="1:11">
      <c r="A280" s="27">
        <f>'2.0 Input│Historic Capex'!A285</f>
        <v>271</v>
      </c>
      <c r="B280" s="20" t="str">
        <f>'2.0 Input│Historic Capex'!B285</f>
        <v>Positioner Replacement</v>
      </c>
      <c r="C280" s="7" t="str">
        <f>'2.0 Input│Historic Capex'!C285</f>
        <v>Other</v>
      </c>
      <c r="D280" s="7" t="str">
        <f>'2.0 Input│Historic Capex'!D285</f>
        <v>Replacement</v>
      </c>
      <c r="F280" s="27">
        <f>IF('2.0 Input│Historic Capex'!R285="",0,'2.0 Input│Historic Capex'!R285)</f>
        <v>0</v>
      </c>
      <c r="G280" s="27">
        <f>IF('2.0 Input│Historic Capex'!S285="",0,'2.0 Input│Historic Capex'!S285)</f>
        <v>0</v>
      </c>
      <c r="H280" s="27">
        <f>IF('2.0 Input│Historic Capex'!T285="",0,'2.0 Input│Historic Capex'!T285)</f>
        <v>0</v>
      </c>
      <c r="I280" s="27">
        <f>IF('2.0 Input│Historic Capex'!U285="",0,'2.0 Input│Historic Capex'!U285)</f>
        <v>0</v>
      </c>
      <c r="J280" s="27">
        <f>IF('2.0 Input│Historic Capex'!V285="",0,'2.0 Input│Historic Capex'!V285)</f>
        <v>0</v>
      </c>
      <c r="K280" s="27">
        <f t="shared" si="12"/>
        <v>0</v>
      </c>
    </row>
    <row r="281" spans="1:11">
      <c r="A281" s="27">
        <f>'2.0 Input│Historic Capex'!A286</f>
        <v>272</v>
      </c>
      <c r="B281" s="20" t="str">
        <f>'2.0 Input│Historic Capex'!B286</f>
        <v>VTS Safety Management Study aerial photography</v>
      </c>
      <c r="C281" s="7" t="str">
        <f>'2.0 Input│Historic Capex'!C286</f>
        <v>Other</v>
      </c>
      <c r="D281" s="7" t="str">
        <f>'2.0 Input│Historic Capex'!D286</f>
        <v>Replacement</v>
      </c>
      <c r="F281" s="27">
        <f>IF('2.0 Input│Historic Capex'!R286="",0,'2.0 Input│Historic Capex'!R286)</f>
        <v>0</v>
      </c>
      <c r="G281" s="27">
        <f>IF('2.0 Input│Historic Capex'!S286="",0,'2.0 Input│Historic Capex'!S286)</f>
        <v>0</v>
      </c>
      <c r="H281" s="27">
        <f>IF('2.0 Input│Historic Capex'!T286="",0,'2.0 Input│Historic Capex'!T286)</f>
        <v>0</v>
      </c>
      <c r="I281" s="27">
        <f>IF('2.0 Input│Historic Capex'!U286="",0,'2.0 Input│Historic Capex'!U286)</f>
        <v>0</v>
      </c>
      <c r="J281" s="27">
        <f>IF('2.0 Input│Historic Capex'!V286="",0,'2.0 Input│Historic Capex'!V286)</f>
        <v>0</v>
      </c>
      <c r="K281" s="27">
        <f t="shared" si="12"/>
        <v>0</v>
      </c>
    </row>
    <row r="282" spans="1:11">
      <c r="A282" s="27">
        <f>'2.0 Input│Historic Capex'!A287</f>
        <v>273</v>
      </c>
      <c r="B282" s="20" t="str">
        <f>'2.0 Input│Historic Capex'!B287</f>
        <v>WOP Safety Measures for High Consequence areas-(urban growth, fracture control)</v>
      </c>
      <c r="C282" s="7" t="str">
        <f>'2.0 Input│Historic Capex'!C287</f>
        <v>Pipelines</v>
      </c>
      <c r="D282" s="7" t="str">
        <f>'2.0 Input│Historic Capex'!D287</f>
        <v>Replacement</v>
      </c>
      <c r="F282" s="27">
        <f>IF('2.0 Input│Historic Capex'!R287="",0,'2.0 Input│Historic Capex'!R287)</f>
        <v>0</v>
      </c>
      <c r="G282" s="27">
        <f>IF('2.0 Input│Historic Capex'!S287="",0,'2.0 Input│Historic Capex'!S287)</f>
        <v>0</v>
      </c>
      <c r="H282" s="27">
        <f>IF('2.0 Input│Historic Capex'!T287="",0,'2.0 Input│Historic Capex'!T287)</f>
        <v>0</v>
      </c>
      <c r="I282" s="27">
        <f>IF('2.0 Input│Historic Capex'!U287="",0,'2.0 Input│Historic Capex'!U287)</f>
        <v>0</v>
      </c>
      <c r="J282" s="27">
        <f>IF('2.0 Input│Historic Capex'!V287="",0,'2.0 Input│Historic Capex'!V287)</f>
        <v>0</v>
      </c>
      <c r="K282" s="27">
        <f t="shared" ref="K282:K315" si="13">SUM(F282:J282)</f>
        <v>0</v>
      </c>
    </row>
    <row r="283" spans="1:11">
      <c r="A283" s="27">
        <f>'2.0 Input│Historic Capex'!A288</f>
        <v>274</v>
      </c>
      <c r="B283" s="20" t="str">
        <f>'2.0 Input│Historic Capex'!B288</f>
        <v>ILP Safety Measures for High Consequence areas-(urban growth, fracture control)</v>
      </c>
      <c r="C283" s="7" t="str">
        <f>'2.0 Input│Historic Capex'!C288</f>
        <v>Pipelines</v>
      </c>
      <c r="D283" s="7" t="str">
        <f>'2.0 Input│Historic Capex'!D288</f>
        <v>Replacement</v>
      </c>
      <c r="F283" s="27">
        <f>IF('2.0 Input│Historic Capex'!R288="",0,'2.0 Input│Historic Capex'!R288)</f>
        <v>0</v>
      </c>
      <c r="G283" s="27">
        <f>IF('2.0 Input│Historic Capex'!S288="",0,'2.0 Input│Historic Capex'!S288)</f>
        <v>0</v>
      </c>
      <c r="H283" s="27">
        <f>IF('2.0 Input│Historic Capex'!T288="",0,'2.0 Input│Historic Capex'!T288)</f>
        <v>0</v>
      </c>
      <c r="I283" s="27">
        <f>IF('2.0 Input│Historic Capex'!U288="",0,'2.0 Input│Historic Capex'!U288)</f>
        <v>0</v>
      </c>
      <c r="J283" s="27">
        <f>IF('2.0 Input│Historic Capex'!V288="",0,'2.0 Input│Historic Capex'!V288)</f>
        <v>0</v>
      </c>
      <c r="K283" s="27">
        <f t="shared" si="13"/>
        <v>0</v>
      </c>
    </row>
    <row r="284" spans="1:11">
      <c r="A284" s="27">
        <f>'2.0 Input│Historic Capex'!A289</f>
        <v>275</v>
      </c>
      <c r="B284" s="20" t="str">
        <f>'2.0 Input│Historic Capex'!B289</f>
        <v>Iona CS Control Room and Unit Enclosure Fire Suppression System</v>
      </c>
      <c r="C284" s="7" t="str">
        <f>'2.0 Input│Historic Capex'!C289</f>
        <v>Compressors</v>
      </c>
      <c r="D284" s="7" t="str">
        <f>'2.0 Input│Historic Capex'!D289</f>
        <v>Replacement</v>
      </c>
      <c r="F284" s="27">
        <f>IF('2.0 Input│Historic Capex'!R289="",0,'2.0 Input│Historic Capex'!R289)</f>
        <v>0</v>
      </c>
      <c r="G284" s="27">
        <f>IF('2.0 Input│Historic Capex'!S289="",0,'2.0 Input│Historic Capex'!S289)</f>
        <v>0</v>
      </c>
      <c r="H284" s="27">
        <f>IF('2.0 Input│Historic Capex'!T289="",0,'2.0 Input│Historic Capex'!T289)</f>
        <v>0</v>
      </c>
      <c r="I284" s="27">
        <f>IF('2.0 Input│Historic Capex'!U289="",0,'2.0 Input│Historic Capex'!U289)</f>
        <v>0</v>
      </c>
      <c r="J284" s="27">
        <f>IF('2.0 Input│Historic Capex'!V289="",0,'2.0 Input│Historic Capex'!V289)</f>
        <v>0</v>
      </c>
      <c r="K284" s="27">
        <f t="shared" si="13"/>
        <v>0</v>
      </c>
    </row>
    <row r="285" spans="1:11">
      <c r="A285" s="27">
        <f>'2.0 Input│Historic Capex'!A290</f>
        <v>276</v>
      </c>
      <c r="B285" s="20" t="str">
        <f>'2.0 Input│Historic Capex'!B290</f>
        <v>Emergency- BA escape sets</v>
      </c>
      <c r="C285" s="7" t="str">
        <f>'2.0 Input│Historic Capex'!C290</f>
        <v>Other</v>
      </c>
      <c r="D285" s="7" t="str">
        <f>'2.0 Input│Historic Capex'!D290</f>
        <v>Replacement</v>
      </c>
      <c r="F285" s="27">
        <f>IF('2.0 Input│Historic Capex'!R290="",0,'2.0 Input│Historic Capex'!R290)</f>
        <v>0</v>
      </c>
      <c r="G285" s="27">
        <f>IF('2.0 Input│Historic Capex'!S290="",0,'2.0 Input│Historic Capex'!S290)</f>
        <v>0</v>
      </c>
      <c r="H285" s="27">
        <f>IF('2.0 Input│Historic Capex'!T290="",0,'2.0 Input│Historic Capex'!T290)</f>
        <v>0</v>
      </c>
      <c r="I285" s="27">
        <f>IF('2.0 Input│Historic Capex'!U290="",0,'2.0 Input│Historic Capex'!U290)</f>
        <v>0</v>
      </c>
      <c r="J285" s="27">
        <f>IF('2.0 Input│Historic Capex'!V290="",0,'2.0 Input│Historic Capex'!V290)</f>
        <v>0</v>
      </c>
      <c r="K285" s="27">
        <f t="shared" si="13"/>
        <v>0</v>
      </c>
    </row>
    <row r="286" spans="1:11">
      <c r="A286" s="27">
        <f>'2.0 Input│Historic Capex'!A291</f>
        <v>277</v>
      </c>
      <c r="B286" s="20" t="str">
        <f>'2.0 Input│Historic Capex'!B291</f>
        <v>Emergency- Response Equipment</v>
      </c>
      <c r="C286" s="7" t="str">
        <f>'2.0 Input│Historic Capex'!C291</f>
        <v>Other</v>
      </c>
      <c r="D286" s="7" t="str">
        <f>'2.0 Input│Historic Capex'!D291</f>
        <v>Replacement</v>
      </c>
      <c r="F286" s="27">
        <f>IF('2.0 Input│Historic Capex'!R291="",0,'2.0 Input│Historic Capex'!R291)</f>
        <v>0</v>
      </c>
      <c r="G286" s="27">
        <f>IF('2.0 Input│Historic Capex'!S291="",0,'2.0 Input│Historic Capex'!S291)</f>
        <v>0</v>
      </c>
      <c r="H286" s="27">
        <f>IF('2.0 Input│Historic Capex'!T291="",0,'2.0 Input│Historic Capex'!T291)</f>
        <v>0</v>
      </c>
      <c r="I286" s="27">
        <f>IF('2.0 Input│Historic Capex'!U291="",0,'2.0 Input│Historic Capex'!U291)</f>
        <v>0</v>
      </c>
      <c r="J286" s="27">
        <f>IF('2.0 Input│Historic Capex'!V291="",0,'2.0 Input│Historic Capex'!V291)</f>
        <v>0</v>
      </c>
      <c r="K286" s="27">
        <f t="shared" si="13"/>
        <v>0</v>
      </c>
    </row>
    <row r="287" spans="1:11">
      <c r="A287" s="27">
        <f>'2.0 Input│Historic Capex'!A292</f>
        <v>278</v>
      </c>
      <c r="B287" s="20" t="str">
        <f>'2.0 Input│Historic Capex'!B292</f>
        <v>Emergency- Spark Proof tools</v>
      </c>
      <c r="C287" s="7" t="str">
        <f>'2.0 Input│Historic Capex'!C292</f>
        <v>Other</v>
      </c>
      <c r="D287" s="7" t="str">
        <f>'2.0 Input│Historic Capex'!D292</f>
        <v>Replacement</v>
      </c>
      <c r="F287" s="27">
        <f>IF('2.0 Input│Historic Capex'!R292="",0,'2.0 Input│Historic Capex'!R292)</f>
        <v>0</v>
      </c>
      <c r="G287" s="27">
        <f>IF('2.0 Input│Historic Capex'!S292="",0,'2.0 Input│Historic Capex'!S292)</f>
        <v>0</v>
      </c>
      <c r="H287" s="27">
        <f>IF('2.0 Input│Historic Capex'!T292="",0,'2.0 Input│Historic Capex'!T292)</f>
        <v>0</v>
      </c>
      <c r="I287" s="27">
        <f>IF('2.0 Input│Historic Capex'!U292="",0,'2.0 Input│Historic Capex'!U292)</f>
        <v>0</v>
      </c>
      <c r="J287" s="27">
        <f>IF('2.0 Input│Historic Capex'!V292="",0,'2.0 Input│Historic Capex'!V292)</f>
        <v>0</v>
      </c>
      <c r="K287" s="27">
        <f t="shared" si="13"/>
        <v>0</v>
      </c>
    </row>
    <row r="288" spans="1:11">
      <c r="A288" s="27">
        <f>'2.0 Input│Historic Capex'!A293</f>
        <v>279</v>
      </c>
      <c r="B288" s="20" t="str">
        <f>'2.0 Input│Historic Capex'!B293</f>
        <v>Emergency - fully equipped caravan</v>
      </c>
      <c r="C288" s="7" t="str">
        <f>'2.0 Input│Historic Capex'!C293</f>
        <v>Other</v>
      </c>
      <c r="D288" s="7" t="str">
        <f>'2.0 Input│Historic Capex'!D293</f>
        <v>Replacement</v>
      </c>
      <c r="F288" s="27">
        <f>IF('2.0 Input│Historic Capex'!R293="",0,'2.0 Input│Historic Capex'!R293)</f>
        <v>0</v>
      </c>
      <c r="G288" s="27">
        <f>IF('2.0 Input│Historic Capex'!S293="",0,'2.0 Input│Historic Capex'!S293)</f>
        <v>0</v>
      </c>
      <c r="H288" s="27">
        <f>IF('2.0 Input│Historic Capex'!T293="",0,'2.0 Input│Historic Capex'!T293)</f>
        <v>0</v>
      </c>
      <c r="I288" s="27">
        <f>IF('2.0 Input│Historic Capex'!U293="",0,'2.0 Input│Historic Capex'!U293)</f>
        <v>0</v>
      </c>
      <c r="J288" s="27">
        <f>IF('2.0 Input│Historic Capex'!V293="",0,'2.0 Input│Historic Capex'!V293)</f>
        <v>0</v>
      </c>
      <c r="K288" s="27">
        <f t="shared" si="13"/>
        <v>0</v>
      </c>
    </row>
    <row r="289" spans="1:11">
      <c r="A289" s="27">
        <f>'2.0 Input│Historic Capex'!A294</f>
        <v>280</v>
      </c>
      <c r="B289" s="20" t="str">
        <f>'2.0 Input│Historic Capex'!B294</f>
        <v>Emergency diesel fuel storage</v>
      </c>
      <c r="C289" s="7" t="str">
        <f>'2.0 Input│Historic Capex'!C294</f>
        <v>Other</v>
      </c>
      <c r="D289" s="7" t="str">
        <f>'2.0 Input│Historic Capex'!D294</f>
        <v>Replacement</v>
      </c>
      <c r="F289" s="27">
        <f>IF('2.0 Input│Historic Capex'!R294="",0,'2.0 Input│Historic Capex'!R294)</f>
        <v>0</v>
      </c>
      <c r="G289" s="27">
        <f>IF('2.0 Input│Historic Capex'!S294="",0,'2.0 Input│Historic Capex'!S294)</f>
        <v>0</v>
      </c>
      <c r="H289" s="27">
        <f>IF('2.0 Input│Historic Capex'!T294="",0,'2.0 Input│Historic Capex'!T294)</f>
        <v>0</v>
      </c>
      <c r="I289" s="27">
        <f>IF('2.0 Input│Historic Capex'!U294="",0,'2.0 Input│Historic Capex'!U294)</f>
        <v>0</v>
      </c>
      <c r="J289" s="27">
        <f>IF('2.0 Input│Historic Capex'!V294="",0,'2.0 Input│Historic Capex'!V294)</f>
        <v>0</v>
      </c>
      <c r="K289" s="27">
        <f t="shared" si="13"/>
        <v>0</v>
      </c>
    </row>
    <row r="290" spans="1:11">
      <c r="A290" s="27">
        <f>'2.0 Input│Historic Capex'!A295</f>
        <v>281</v>
      </c>
      <c r="B290" s="20" t="str">
        <f>'2.0 Input│Historic Capex'!B295</f>
        <v>Vent stack for CL600 &amp; 900 pipeline</v>
      </c>
      <c r="C290" s="7" t="str">
        <f>'2.0 Input│Historic Capex'!C295</f>
        <v>Pipelines</v>
      </c>
      <c r="D290" s="7" t="str">
        <f>'2.0 Input│Historic Capex'!D295</f>
        <v>Replacement</v>
      </c>
      <c r="F290" s="27">
        <f>IF('2.0 Input│Historic Capex'!R295="",0,'2.0 Input│Historic Capex'!R295)</f>
        <v>0</v>
      </c>
      <c r="G290" s="27">
        <f>IF('2.0 Input│Historic Capex'!S295="",0,'2.0 Input│Historic Capex'!S295)</f>
        <v>0</v>
      </c>
      <c r="H290" s="27">
        <f>IF('2.0 Input│Historic Capex'!T295="",0,'2.0 Input│Historic Capex'!T295)</f>
        <v>0</v>
      </c>
      <c r="I290" s="27">
        <f>IF('2.0 Input│Historic Capex'!U295="",0,'2.0 Input│Historic Capex'!U295)</f>
        <v>0</v>
      </c>
      <c r="J290" s="27">
        <f>IF('2.0 Input│Historic Capex'!V295="",0,'2.0 Input│Historic Capex'!V295)</f>
        <v>0</v>
      </c>
      <c r="K290" s="27">
        <f t="shared" si="13"/>
        <v>0</v>
      </c>
    </row>
    <row r="291" spans="1:11">
      <c r="A291" s="27">
        <f>'2.0 Input│Historic Capex'!A296</f>
        <v>282</v>
      </c>
      <c r="B291" s="20" t="str">
        <f>'2.0 Input│Historic Capex'!B296</f>
        <v>BCG Un-regulated Bypass Upgrade</v>
      </c>
      <c r="C291" s="7" t="str">
        <f>'2.0 Input│Historic Capex'!C296</f>
        <v>City Gates &amp; Field Regs</v>
      </c>
      <c r="D291" s="7" t="str">
        <f>'2.0 Input│Historic Capex'!D296</f>
        <v>Replacement</v>
      </c>
      <c r="F291" s="27">
        <f>IF('2.0 Input│Historic Capex'!R296="",0,'2.0 Input│Historic Capex'!R296)</f>
        <v>0</v>
      </c>
      <c r="G291" s="27">
        <f>IF('2.0 Input│Historic Capex'!S296="",0,'2.0 Input│Historic Capex'!S296)</f>
        <v>0</v>
      </c>
      <c r="H291" s="27">
        <f>IF('2.0 Input│Historic Capex'!T296="",0,'2.0 Input│Historic Capex'!T296)</f>
        <v>0</v>
      </c>
      <c r="I291" s="27">
        <f>IF('2.0 Input│Historic Capex'!U296="",0,'2.0 Input│Historic Capex'!U296)</f>
        <v>0</v>
      </c>
      <c r="J291" s="27">
        <f>IF('2.0 Input│Historic Capex'!V296="",0,'2.0 Input│Historic Capex'!V296)</f>
        <v>0</v>
      </c>
      <c r="K291" s="27">
        <f t="shared" si="13"/>
        <v>0</v>
      </c>
    </row>
    <row r="292" spans="1:11">
      <c r="A292" s="27">
        <f>'2.0 Input│Historic Capex'!A297</f>
        <v>283</v>
      </c>
      <c r="B292" s="20" t="str">
        <f>'2.0 Input│Historic Capex'!B297</f>
        <v>Security - Physical</v>
      </c>
      <c r="C292" s="7" t="str">
        <f>'2.0 Input│Historic Capex'!C297</f>
        <v>Buildings</v>
      </c>
      <c r="D292" s="7" t="str">
        <f>'2.0 Input│Historic Capex'!D297</f>
        <v>Non-System</v>
      </c>
      <c r="F292" s="27">
        <f>IF('2.0 Input│Historic Capex'!R297="",0,'2.0 Input│Historic Capex'!R297)</f>
        <v>0</v>
      </c>
      <c r="G292" s="27">
        <f>IF('2.0 Input│Historic Capex'!S297="",0,'2.0 Input│Historic Capex'!S297)</f>
        <v>0</v>
      </c>
      <c r="H292" s="27">
        <f>IF('2.0 Input│Historic Capex'!T297="",0,'2.0 Input│Historic Capex'!T297)</f>
        <v>0</v>
      </c>
      <c r="I292" s="27">
        <f>IF('2.0 Input│Historic Capex'!U297="",0,'2.0 Input│Historic Capex'!U297)</f>
        <v>0</v>
      </c>
      <c r="J292" s="27">
        <f>IF('2.0 Input│Historic Capex'!V297="",0,'2.0 Input│Historic Capex'!V297)</f>
        <v>0</v>
      </c>
      <c r="K292" s="27">
        <f t="shared" si="13"/>
        <v>0</v>
      </c>
    </row>
    <row r="293" spans="1:11">
      <c r="A293" s="27">
        <f>'2.0 Input│Historic Capex'!A298</f>
        <v>284</v>
      </c>
      <c r="B293" s="20" t="str">
        <f>'2.0 Input│Historic Capex'!B298</f>
        <v>Equipment - Gas Detectors</v>
      </c>
      <c r="C293" s="7" t="str">
        <f>'2.0 Input│Historic Capex'!C298</f>
        <v>Other</v>
      </c>
      <c r="D293" s="7" t="str">
        <f>'2.0 Input│Historic Capex'!D298</f>
        <v>Non-System</v>
      </c>
      <c r="F293" s="27">
        <f>IF('2.0 Input│Historic Capex'!R298="",0,'2.0 Input│Historic Capex'!R298)</f>
        <v>0</v>
      </c>
      <c r="G293" s="27">
        <f>IF('2.0 Input│Historic Capex'!S298="",0,'2.0 Input│Historic Capex'!S298)</f>
        <v>0</v>
      </c>
      <c r="H293" s="27">
        <f>IF('2.0 Input│Historic Capex'!T298="",0,'2.0 Input│Historic Capex'!T298)</f>
        <v>0</v>
      </c>
      <c r="I293" s="27">
        <f>IF('2.0 Input│Historic Capex'!U298="",0,'2.0 Input│Historic Capex'!U298)</f>
        <v>0</v>
      </c>
      <c r="J293" s="27">
        <f>IF('2.0 Input│Historic Capex'!V298="",0,'2.0 Input│Historic Capex'!V298)</f>
        <v>0</v>
      </c>
      <c r="K293" s="27">
        <f t="shared" si="13"/>
        <v>0</v>
      </c>
    </row>
    <row r="294" spans="1:11">
      <c r="A294" s="27">
        <f>'2.0 Input│Historic Capex'!A299</f>
        <v>285</v>
      </c>
      <c r="B294" s="20" t="str">
        <f>'2.0 Input│Historic Capex'!B299</f>
        <v>Pigging Program T33 South Melbourne – Brooklyn</v>
      </c>
      <c r="C294" s="7" t="str">
        <f>'2.0 Input│Historic Capex'!C299</f>
        <v>Other</v>
      </c>
      <c r="D294" s="7" t="str">
        <f>'2.0 Input│Historic Capex'!D299</f>
        <v>Replacement</v>
      </c>
      <c r="F294" s="27">
        <f>IF('2.0 Input│Historic Capex'!R299="",0,'2.0 Input│Historic Capex'!R299)</f>
        <v>0</v>
      </c>
      <c r="G294" s="27">
        <f>IF('2.0 Input│Historic Capex'!S299="",0,'2.0 Input│Historic Capex'!S299)</f>
        <v>0</v>
      </c>
      <c r="H294" s="27">
        <f>IF('2.0 Input│Historic Capex'!T299="",0,'2.0 Input│Historic Capex'!T299)</f>
        <v>0</v>
      </c>
      <c r="I294" s="27">
        <f>IF('2.0 Input│Historic Capex'!U299="",0,'2.0 Input│Historic Capex'!U299)</f>
        <v>0</v>
      </c>
      <c r="J294" s="27">
        <f>IF('2.0 Input│Historic Capex'!V299="",0,'2.0 Input│Historic Capex'!V299)</f>
        <v>0</v>
      </c>
      <c r="K294" s="27">
        <f t="shared" si="13"/>
        <v>0</v>
      </c>
    </row>
    <row r="295" spans="1:11">
      <c r="A295" s="27">
        <f>'2.0 Input│Historic Capex'!A300</f>
        <v>286</v>
      </c>
      <c r="B295" s="20" t="str">
        <f>'2.0 Input│Historic Capex'!B300</f>
        <v>Pigging Program T24 Brooklyn - Corio</v>
      </c>
      <c r="C295" s="7" t="str">
        <f>'2.0 Input│Historic Capex'!C300</f>
        <v>Other</v>
      </c>
      <c r="D295" s="7" t="str">
        <f>'2.0 Input│Historic Capex'!D300</f>
        <v>Replacement</v>
      </c>
      <c r="F295" s="27">
        <f>IF('2.0 Input│Historic Capex'!R300="",0,'2.0 Input│Historic Capex'!R300)</f>
        <v>0</v>
      </c>
      <c r="G295" s="27">
        <f>IF('2.0 Input│Historic Capex'!S300="",0,'2.0 Input│Historic Capex'!S300)</f>
        <v>0</v>
      </c>
      <c r="H295" s="27">
        <f>IF('2.0 Input│Historic Capex'!T300="",0,'2.0 Input│Historic Capex'!T300)</f>
        <v>0</v>
      </c>
      <c r="I295" s="27">
        <f>IF('2.0 Input│Historic Capex'!U300="",0,'2.0 Input│Historic Capex'!U300)</f>
        <v>0</v>
      </c>
      <c r="J295" s="27">
        <f>IF('2.0 Input│Historic Capex'!V300="",0,'2.0 Input│Historic Capex'!V300)</f>
        <v>0</v>
      </c>
      <c r="K295" s="27">
        <f t="shared" si="13"/>
        <v>0</v>
      </c>
    </row>
    <row r="296" spans="1:11">
      <c r="A296" s="27">
        <f>'2.0 Input│Historic Capex'!A301</f>
        <v>287</v>
      </c>
      <c r="B296" s="20" t="str">
        <f>'2.0 Input│Historic Capex'!B301</f>
        <v>Pigging Program T70 Ballan – Bendigo</v>
      </c>
      <c r="C296" s="7" t="str">
        <f>'2.0 Input│Historic Capex'!C301</f>
        <v>Other</v>
      </c>
      <c r="D296" s="7" t="str">
        <f>'2.0 Input│Historic Capex'!D301</f>
        <v>Replacement</v>
      </c>
      <c r="F296" s="27">
        <f>IF('2.0 Input│Historic Capex'!R301="",0,'2.0 Input│Historic Capex'!R301)</f>
        <v>0</v>
      </c>
      <c r="G296" s="27">
        <f>IF('2.0 Input│Historic Capex'!S301="",0,'2.0 Input│Historic Capex'!S301)</f>
        <v>0</v>
      </c>
      <c r="H296" s="27">
        <f>IF('2.0 Input│Historic Capex'!T301="",0,'2.0 Input│Historic Capex'!T301)</f>
        <v>0</v>
      </c>
      <c r="I296" s="27">
        <f>IF('2.0 Input│Historic Capex'!U301="",0,'2.0 Input│Historic Capex'!U301)</f>
        <v>0</v>
      </c>
      <c r="J296" s="27">
        <f>IF('2.0 Input│Historic Capex'!V301="",0,'2.0 Input│Historic Capex'!V301)</f>
        <v>0</v>
      </c>
      <c r="K296" s="27">
        <f t="shared" si="13"/>
        <v>0</v>
      </c>
    </row>
    <row r="297" spans="1:11">
      <c r="A297" s="27">
        <f>'2.0 Input│Historic Capex'!A302</f>
        <v>288</v>
      </c>
      <c r="B297" s="20" t="str">
        <f>'2.0 Input│Historic Capex'!B302</f>
        <v>Pigging Program T60 Longford – Tyers</v>
      </c>
      <c r="C297" s="7" t="str">
        <f>'2.0 Input│Historic Capex'!C302</f>
        <v>Other</v>
      </c>
      <c r="D297" s="7" t="str">
        <f>'2.0 Input│Historic Capex'!D302</f>
        <v>Replacement</v>
      </c>
      <c r="F297" s="27">
        <f>IF('2.0 Input│Historic Capex'!R302="",0,'2.0 Input│Historic Capex'!R302)</f>
        <v>0</v>
      </c>
      <c r="G297" s="27">
        <f>IF('2.0 Input│Historic Capex'!S302="",0,'2.0 Input│Historic Capex'!S302)</f>
        <v>0</v>
      </c>
      <c r="H297" s="27">
        <f>IF('2.0 Input│Historic Capex'!T302="",0,'2.0 Input│Historic Capex'!T302)</f>
        <v>0</v>
      </c>
      <c r="I297" s="27">
        <f>IF('2.0 Input│Historic Capex'!U302="",0,'2.0 Input│Historic Capex'!U302)</f>
        <v>0</v>
      </c>
      <c r="J297" s="27">
        <f>IF('2.0 Input│Historic Capex'!V302="",0,'2.0 Input│Historic Capex'!V302)</f>
        <v>0</v>
      </c>
      <c r="K297" s="27">
        <f t="shared" si="13"/>
        <v>0</v>
      </c>
    </row>
    <row r="298" spans="1:11">
      <c r="A298" s="27">
        <f>'2.0 Input│Historic Capex'!A303</f>
        <v>289</v>
      </c>
      <c r="B298" s="20" t="str">
        <f>'2.0 Input│Historic Capex'!B303</f>
        <v>Pigging Program T96 &amp; T98 Chiltern- Rutherglen – Koonoomoo</v>
      </c>
      <c r="C298" s="7" t="str">
        <f>'2.0 Input│Historic Capex'!C303</f>
        <v>Other</v>
      </c>
      <c r="D298" s="7" t="str">
        <f>'2.0 Input│Historic Capex'!D303</f>
        <v>Replacement</v>
      </c>
      <c r="F298" s="27">
        <f>IF('2.0 Input│Historic Capex'!R303="",0,'2.0 Input│Historic Capex'!R303)</f>
        <v>0</v>
      </c>
      <c r="G298" s="27">
        <f>IF('2.0 Input│Historic Capex'!S303="",0,'2.0 Input│Historic Capex'!S303)</f>
        <v>0</v>
      </c>
      <c r="H298" s="27">
        <f>IF('2.0 Input│Historic Capex'!T303="",0,'2.0 Input│Historic Capex'!T303)</f>
        <v>0</v>
      </c>
      <c r="I298" s="27">
        <f>IF('2.0 Input│Historic Capex'!U303="",0,'2.0 Input│Historic Capex'!U303)</f>
        <v>0</v>
      </c>
      <c r="J298" s="27">
        <f>IF('2.0 Input│Historic Capex'!V303="",0,'2.0 Input│Historic Capex'!V303)</f>
        <v>0</v>
      </c>
      <c r="K298" s="27">
        <f t="shared" si="13"/>
        <v>0</v>
      </c>
    </row>
    <row r="299" spans="1:11">
      <c r="A299" s="27">
        <f>'2.0 Input│Historic Capex'!A304</f>
        <v>290</v>
      </c>
      <c r="B299" s="20" t="str">
        <f>'2.0 Input│Historic Capex'!B304</f>
        <v>Pigging Program T118 Trugannina-Plumpton</v>
      </c>
      <c r="C299" s="7" t="str">
        <f>'2.0 Input│Historic Capex'!C304</f>
        <v>Other</v>
      </c>
      <c r="D299" s="7" t="str">
        <f>'2.0 Input│Historic Capex'!D304</f>
        <v>Replacement</v>
      </c>
      <c r="F299" s="27">
        <f>IF('2.0 Input│Historic Capex'!R304="",0,'2.0 Input│Historic Capex'!R304)</f>
        <v>0</v>
      </c>
      <c r="G299" s="27">
        <f>IF('2.0 Input│Historic Capex'!S304="",0,'2.0 Input│Historic Capex'!S304)</f>
        <v>0</v>
      </c>
      <c r="H299" s="27">
        <f>IF('2.0 Input│Historic Capex'!T304="",0,'2.0 Input│Historic Capex'!T304)</f>
        <v>0</v>
      </c>
      <c r="I299" s="27">
        <f>IF('2.0 Input│Historic Capex'!U304="",0,'2.0 Input│Historic Capex'!U304)</f>
        <v>0</v>
      </c>
      <c r="J299" s="27">
        <f>IF('2.0 Input│Historic Capex'!V304="",0,'2.0 Input│Historic Capex'!V304)</f>
        <v>0</v>
      </c>
      <c r="K299" s="27">
        <f t="shared" si="13"/>
        <v>0</v>
      </c>
    </row>
    <row r="300" spans="1:11">
      <c r="A300" s="27">
        <f>'2.0 Input│Historic Capex'!A305</f>
        <v>291</v>
      </c>
      <c r="B300" s="20" t="str">
        <f>'2.0 Input│Historic Capex'!B305</f>
        <v>Pigging Program James Street to Laverton Pipeline (253)</v>
      </c>
      <c r="C300" s="7" t="str">
        <f>'2.0 Input│Historic Capex'!C305</f>
        <v>Other</v>
      </c>
      <c r="D300" s="7" t="str">
        <f>'2.0 Input│Historic Capex'!D305</f>
        <v>Replacement</v>
      </c>
      <c r="F300" s="27">
        <f>IF('2.0 Input│Historic Capex'!R305="",0,'2.0 Input│Historic Capex'!R305)</f>
        <v>0</v>
      </c>
      <c r="G300" s="27">
        <f>IF('2.0 Input│Historic Capex'!S305="",0,'2.0 Input│Historic Capex'!S305)</f>
        <v>0</v>
      </c>
      <c r="H300" s="27">
        <f>IF('2.0 Input│Historic Capex'!T305="",0,'2.0 Input│Historic Capex'!T305)</f>
        <v>0</v>
      </c>
      <c r="I300" s="27">
        <f>IF('2.0 Input│Historic Capex'!U305="",0,'2.0 Input│Historic Capex'!U305)</f>
        <v>0</v>
      </c>
      <c r="J300" s="27">
        <f>IF('2.0 Input│Historic Capex'!V305="",0,'2.0 Input│Historic Capex'!V305)</f>
        <v>0</v>
      </c>
      <c r="K300" s="27">
        <f t="shared" si="13"/>
        <v>0</v>
      </c>
    </row>
    <row r="301" spans="1:11">
      <c r="A301" s="27">
        <f>'2.0 Input│Historic Capex'!A306</f>
        <v>292</v>
      </c>
      <c r="B301" s="20" t="str">
        <f>'2.0 Input│Historic Capex'!B306</f>
        <v>Liquid Management - Brooklyn</v>
      </c>
      <c r="C301" s="7" t="str">
        <f>'2.0 Input│Historic Capex'!C306</f>
        <v>City Gates &amp; Field Regs</v>
      </c>
      <c r="D301" s="7" t="str">
        <f>'2.0 Input│Historic Capex'!D306</f>
        <v>Replacement</v>
      </c>
      <c r="F301" s="27">
        <f>IF('2.0 Input│Historic Capex'!R306="",0,'2.0 Input│Historic Capex'!R306)</f>
        <v>0</v>
      </c>
      <c r="G301" s="27">
        <f>IF('2.0 Input│Historic Capex'!S306="",0,'2.0 Input│Historic Capex'!S306)</f>
        <v>0</v>
      </c>
      <c r="H301" s="27">
        <f>IF('2.0 Input│Historic Capex'!T306="",0,'2.0 Input│Historic Capex'!T306)</f>
        <v>0</v>
      </c>
      <c r="I301" s="27">
        <f>IF('2.0 Input│Historic Capex'!U306="",0,'2.0 Input│Historic Capex'!U306)</f>
        <v>0</v>
      </c>
      <c r="J301" s="27">
        <f>IF('2.0 Input│Historic Capex'!V306="",0,'2.0 Input│Historic Capex'!V306)</f>
        <v>0</v>
      </c>
      <c r="K301" s="27">
        <f t="shared" si="13"/>
        <v>0</v>
      </c>
    </row>
    <row r="302" spans="1:11">
      <c r="A302" s="27">
        <f>'2.0 Input│Historic Capex'!A307</f>
        <v>293</v>
      </c>
      <c r="B302" s="20" t="str">
        <f>'2.0 Input│Historic Capex'!B307</f>
        <v>BCS Unit 12 Inlet Filter Replacement/Augmentation</v>
      </c>
      <c r="C302" s="7" t="str">
        <f>'2.0 Input│Historic Capex'!C307</f>
        <v>Compressors</v>
      </c>
      <c r="D302" s="7" t="str">
        <f>'2.0 Input│Historic Capex'!D307</f>
        <v>Replacement</v>
      </c>
      <c r="F302" s="27">
        <f>IF('2.0 Input│Historic Capex'!R307="",0,'2.0 Input│Historic Capex'!R307)</f>
        <v>0</v>
      </c>
      <c r="G302" s="27">
        <f>IF('2.0 Input│Historic Capex'!S307="",0,'2.0 Input│Historic Capex'!S307)</f>
        <v>0</v>
      </c>
      <c r="H302" s="27">
        <f>IF('2.0 Input│Historic Capex'!T307="",0,'2.0 Input│Historic Capex'!T307)</f>
        <v>0</v>
      </c>
      <c r="I302" s="27">
        <f>IF('2.0 Input│Historic Capex'!U307="",0,'2.0 Input│Historic Capex'!U307)</f>
        <v>0</v>
      </c>
      <c r="J302" s="27">
        <f>IF('2.0 Input│Historic Capex'!V307="",0,'2.0 Input│Historic Capex'!V307)</f>
        <v>0</v>
      </c>
      <c r="K302" s="27">
        <f t="shared" si="13"/>
        <v>0</v>
      </c>
    </row>
    <row r="303" spans="1:11">
      <c r="A303" s="27">
        <f>'2.0 Input│Historic Capex'!A308</f>
        <v>294</v>
      </c>
      <c r="B303" s="20" t="str">
        <f>'2.0 Input│Historic Capex'!B308</f>
        <v>Coogee decommissioning</v>
      </c>
      <c r="C303" s="7" t="str">
        <f>'2.0 Input│Historic Capex'!C308</f>
        <v/>
      </c>
      <c r="D303" s="7" t="str">
        <f>'2.0 Input│Historic Capex'!D308</f>
        <v/>
      </c>
      <c r="F303" s="27">
        <f>IF('2.0 Input│Historic Capex'!R308="",0,'2.0 Input│Historic Capex'!R308)</f>
        <v>0</v>
      </c>
      <c r="G303" s="27">
        <f>IF('2.0 Input│Historic Capex'!S308="",0,'2.0 Input│Historic Capex'!S308)</f>
        <v>0</v>
      </c>
      <c r="H303" s="27">
        <f>IF('2.0 Input│Historic Capex'!T308="",0,'2.0 Input│Historic Capex'!T308)</f>
        <v>0</v>
      </c>
      <c r="I303" s="27">
        <f>IF('2.0 Input│Historic Capex'!U308="",0,'2.0 Input│Historic Capex'!U308)</f>
        <v>0</v>
      </c>
      <c r="J303" s="27">
        <f>IF('2.0 Input│Historic Capex'!V308="",0,'2.0 Input│Historic Capex'!V308)</f>
        <v>0</v>
      </c>
      <c r="K303" s="27">
        <f t="shared" si="13"/>
        <v>0</v>
      </c>
    </row>
    <row r="304" spans="1:11">
      <c r="A304" s="27">
        <f>'2.0 Input│Historic Capex'!A309</f>
        <v>295</v>
      </c>
      <c r="B304" s="20" t="str">
        <f>'2.0 Input│Historic Capex'!B309</f>
        <v>Compressor Type B Compliance</v>
      </c>
      <c r="C304" s="7" t="str">
        <f>'2.0 Input│Historic Capex'!C309</f>
        <v>Compressors</v>
      </c>
      <c r="D304" s="7" t="str">
        <f>'2.0 Input│Historic Capex'!D309</f>
        <v>Replacement</v>
      </c>
      <c r="F304" s="27">
        <f>IF('2.0 Input│Historic Capex'!R309="",0,'2.0 Input│Historic Capex'!R309)</f>
        <v>0</v>
      </c>
      <c r="G304" s="27">
        <f>IF('2.0 Input│Historic Capex'!S309="",0,'2.0 Input│Historic Capex'!S309)</f>
        <v>0</v>
      </c>
      <c r="H304" s="27">
        <f>IF('2.0 Input│Historic Capex'!T309="",0,'2.0 Input│Historic Capex'!T309)</f>
        <v>0</v>
      </c>
      <c r="I304" s="27">
        <f>IF('2.0 Input│Historic Capex'!U309="",0,'2.0 Input│Historic Capex'!U309)</f>
        <v>0</v>
      </c>
      <c r="J304" s="27">
        <f>IF('2.0 Input│Historic Capex'!V309="",0,'2.0 Input│Historic Capex'!V309)</f>
        <v>0</v>
      </c>
      <c r="K304" s="27">
        <f t="shared" si="13"/>
        <v>0</v>
      </c>
    </row>
    <row r="305" spans="1:11">
      <c r="A305" s="27">
        <f>'2.0 Input│Historic Capex'!A310</f>
        <v>296</v>
      </c>
      <c r="B305" s="20" t="str">
        <f>'2.0 Input│Historic Capex'!B310</f>
        <v>Morwell-Dandenong Fatigue Crack Detection from High Loads</v>
      </c>
      <c r="C305" s="7" t="str">
        <f>'2.0 Input│Historic Capex'!C310</f>
        <v>Pipelines</v>
      </c>
      <c r="D305" s="7" t="str">
        <f>'2.0 Input│Historic Capex'!D310</f>
        <v>Replacement</v>
      </c>
      <c r="F305" s="27">
        <f>IF('2.0 Input│Historic Capex'!R310="",0,'2.0 Input│Historic Capex'!R310)</f>
        <v>0</v>
      </c>
      <c r="G305" s="27">
        <f>IF('2.0 Input│Historic Capex'!S310="",0,'2.0 Input│Historic Capex'!S310)</f>
        <v>0</v>
      </c>
      <c r="H305" s="27">
        <f>IF('2.0 Input│Historic Capex'!T310="",0,'2.0 Input│Historic Capex'!T310)</f>
        <v>0</v>
      </c>
      <c r="I305" s="27">
        <f>IF('2.0 Input│Historic Capex'!U310="",0,'2.0 Input│Historic Capex'!U310)</f>
        <v>0</v>
      </c>
      <c r="J305" s="27">
        <f>IF('2.0 Input│Historic Capex'!V310="",0,'2.0 Input│Historic Capex'!V310)</f>
        <v>0</v>
      </c>
      <c r="K305" s="27">
        <f t="shared" si="13"/>
        <v>0</v>
      </c>
    </row>
    <row r="306" spans="1:11">
      <c r="A306" s="27">
        <f>'2.0 Input│Historic Capex'!A311</f>
        <v>297</v>
      </c>
      <c r="B306" s="20" t="str">
        <f>'2.0 Input│Historic Capex'!B311</f>
        <v>Winchelsea Compressor Unit 2</v>
      </c>
      <c r="C306" s="7" t="str">
        <f>'2.0 Input│Historic Capex'!C311</f>
        <v>Compressors</v>
      </c>
      <c r="D306" s="7" t="str">
        <f>'2.0 Input│Historic Capex'!D311</f>
        <v>Expansion</v>
      </c>
      <c r="F306" s="27">
        <f>IF('2.0 Input│Historic Capex'!R311="",0,'2.0 Input│Historic Capex'!R311)</f>
        <v>0</v>
      </c>
      <c r="G306" s="27">
        <f>IF('2.0 Input│Historic Capex'!S311="",0,'2.0 Input│Historic Capex'!S311)</f>
        <v>0</v>
      </c>
      <c r="H306" s="27">
        <f>IF('2.0 Input│Historic Capex'!T311="",0,'2.0 Input│Historic Capex'!T311)</f>
        <v>0</v>
      </c>
      <c r="I306" s="27">
        <f>IF('2.0 Input│Historic Capex'!U311="",0,'2.0 Input│Historic Capex'!U311)</f>
        <v>0</v>
      </c>
      <c r="J306" s="27">
        <f>IF('2.0 Input│Historic Capex'!V311="",0,'2.0 Input│Historic Capex'!V311)</f>
        <v>0</v>
      </c>
      <c r="K306" s="27">
        <f t="shared" si="13"/>
        <v>0</v>
      </c>
    </row>
    <row r="307" spans="1:11">
      <c r="A307" s="27">
        <f>'2.0 Input│Historic Capex'!A312</f>
        <v>298</v>
      </c>
      <c r="B307" s="20" t="str">
        <f>'2.0 Input│Historic Capex'!B312</f>
        <v>Low Value Preventative &amp; Reactive Maintenance</v>
      </c>
      <c r="C307" s="7" t="str">
        <f>'2.0 Input│Historic Capex'!C312</f>
        <v>Other</v>
      </c>
      <c r="D307" s="7" t="str">
        <f>'2.0 Input│Historic Capex'!D312</f>
        <v>Replacement</v>
      </c>
      <c r="F307" s="27">
        <f>IF('2.0 Input│Historic Capex'!R312="",0,'2.0 Input│Historic Capex'!R312)</f>
        <v>0</v>
      </c>
      <c r="G307" s="27">
        <f>IF('2.0 Input│Historic Capex'!S312="",0,'2.0 Input│Historic Capex'!S312)</f>
        <v>0</v>
      </c>
      <c r="H307" s="27">
        <f>IF('2.0 Input│Historic Capex'!T312="",0,'2.0 Input│Historic Capex'!T312)</f>
        <v>0</v>
      </c>
      <c r="I307" s="27">
        <f>IF('2.0 Input│Historic Capex'!U312="",0,'2.0 Input│Historic Capex'!U312)</f>
        <v>0</v>
      </c>
      <c r="J307" s="27">
        <f>IF('2.0 Input│Historic Capex'!V312="",0,'2.0 Input│Historic Capex'!V312)</f>
        <v>0</v>
      </c>
      <c r="K307" s="27">
        <f t="shared" si="13"/>
        <v>0</v>
      </c>
    </row>
    <row r="308" spans="1:11">
      <c r="A308" s="27">
        <f>'2.0 Input│Historic Capex'!A313</f>
        <v>299</v>
      </c>
      <c r="B308" s="20" t="str">
        <f>'2.0 Input│Historic Capex'!B313</f>
        <v>T24 Brooklyn - Corio</v>
      </c>
      <c r="C308" s="7" t="str">
        <f>'2.0 Input│Historic Capex'!C313</f>
        <v>Pipelines</v>
      </c>
      <c r="D308" s="7" t="str">
        <f>'2.0 Input│Historic Capex'!D313</f>
        <v>Replacement</v>
      </c>
      <c r="F308" s="27">
        <f>IF('2.0 Input│Historic Capex'!R313="",0,'2.0 Input│Historic Capex'!R313)</f>
        <v>0</v>
      </c>
      <c r="G308" s="27">
        <f>IF('2.0 Input│Historic Capex'!S313="",0,'2.0 Input│Historic Capex'!S313)</f>
        <v>0</v>
      </c>
      <c r="H308" s="27">
        <f>IF('2.0 Input│Historic Capex'!T313="",0,'2.0 Input│Historic Capex'!T313)</f>
        <v>0</v>
      </c>
      <c r="I308" s="27">
        <f>IF('2.0 Input│Historic Capex'!U313="",0,'2.0 Input│Historic Capex'!U313)</f>
        <v>508500</v>
      </c>
      <c r="J308" s="27">
        <f>IF('2.0 Input│Historic Capex'!V313="",0,'2.0 Input│Historic Capex'!V313)</f>
        <v>14.900000000023283</v>
      </c>
      <c r="K308" s="27">
        <f t="shared" si="13"/>
        <v>508514.9</v>
      </c>
    </row>
    <row r="309" spans="1:11">
      <c r="A309" s="27">
        <f>'2.0 Input│Historic Capex'!A314</f>
        <v>300</v>
      </c>
      <c r="B309" s="20" t="str">
        <f>'2.0 Input│Historic Capex'!B314</f>
        <v>Corporate - Finance - ERP</v>
      </c>
      <c r="C309" s="7" t="str">
        <f>'2.0 Input│Historic Capex'!C314</f>
        <v>Other</v>
      </c>
      <c r="D309" s="7" t="str">
        <f>'2.0 Input│Historic Capex'!D314</f>
        <v>Non-System</v>
      </c>
      <c r="F309" s="27">
        <f>IF('2.0 Input│Historic Capex'!R314="",0,'2.0 Input│Historic Capex'!R314)</f>
        <v>0</v>
      </c>
      <c r="G309" s="27">
        <f>IF('2.0 Input│Historic Capex'!S314="",0,'2.0 Input│Historic Capex'!S314)</f>
        <v>0</v>
      </c>
      <c r="H309" s="27">
        <f>IF('2.0 Input│Historic Capex'!T314="",0,'2.0 Input│Historic Capex'!T314)</f>
        <v>0</v>
      </c>
      <c r="I309" s="27">
        <f>IF('2.0 Input│Historic Capex'!U314="",0,'2.0 Input│Historic Capex'!U314)</f>
        <v>113859.96728240214</v>
      </c>
      <c r="J309" s="27">
        <f>IF('2.0 Input│Historic Capex'!V314="",0,'2.0 Input│Historic Capex'!V314)</f>
        <v>918118.15318843769</v>
      </c>
      <c r="K309" s="27">
        <f t="shared" si="13"/>
        <v>1031978.1204708398</v>
      </c>
    </row>
    <row r="310" spans="1:11">
      <c r="A310" s="27">
        <f>'2.0 Input│Historic Capex'!A315</f>
        <v>301</v>
      </c>
      <c r="B310" s="20" t="str">
        <f>'2.0 Input│Historic Capex'!B315</f>
        <v>Corporate - EPMO</v>
      </c>
      <c r="C310" s="7" t="str">
        <f>'2.0 Input│Historic Capex'!C315</f>
        <v>Other</v>
      </c>
      <c r="D310" s="7" t="str">
        <f>'2.0 Input│Historic Capex'!D315</f>
        <v>Non-System</v>
      </c>
      <c r="F310" s="27">
        <f>IF('2.0 Input│Historic Capex'!R315="",0,'2.0 Input│Historic Capex'!R315)</f>
        <v>0</v>
      </c>
      <c r="G310" s="27">
        <f>IF('2.0 Input│Historic Capex'!S315="",0,'2.0 Input│Historic Capex'!S315)</f>
        <v>0</v>
      </c>
      <c r="H310" s="27">
        <f>IF('2.0 Input│Historic Capex'!T315="",0,'2.0 Input│Historic Capex'!T315)</f>
        <v>0</v>
      </c>
      <c r="I310" s="27">
        <f>IF('2.0 Input│Historic Capex'!U315="",0,'2.0 Input│Historic Capex'!U315)</f>
        <v>0</v>
      </c>
      <c r="J310" s="27">
        <f>IF('2.0 Input│Historic Capex'!V315="",0,'2.0 Input│Historic Capex'!V315)</f>
        <v>100942.72326801601</v>
      </c>
      <c r="K310" s="27">
        <f t="shared" si="13"/>
        <v>100942.72326801601</v>
      </c>
    </row>
    <row r="311" spans="1:11">
      <c r="A311" s="27">
        <f>'2.0 Input│Historic Capex'!A316</f>
        <v>302</v>
      </c>
      <c r="B311" s="20" t="str">
        <f>'2.0 Input│Historic Capex'!B316</f>
        <v>Corporate - Learning Management System</v>
      </c>
      <c r="C311" s="7" t="str">
        <f>'2.0 Input│Historic Capex'!C316</f>
        <v>Other</v>
      </c>
      <c r="D311" s="7" t="str">
        <f>'2.0 Input│Historic Capex'!D316</f>
        <v>Replacement</v>
      </c>
      <c r="F311" s="27">
        <f>IF('2.0 Input│Historic Capex'!R316="",0,'2.0 Input│Historic Capex'!R316)</f>
        <v>0</v>
      </c>
      <c r="G311" s="27">
        <f>IF('2.0 Input│Historic Capex'!S316="",0,'2.0 Input│Historic Capex'!S316)</f>
        <v>0</v>
      </c>
      <c r="H311" s="27">
        <f>IF('2.0 Input│Historic Capex'!T316="",0,'2.0 Input│Historic Capex'!T316)</f>
        <v>0</v>
      </c>
      <c r="I311" s="27">
        <f>IF('2.0 Input│Historic Capex'!U316="",0,'2.0 Input│Historic Capex'!U316)</f>
        <v>0</v>
      </c>
      <c r="J311" s="27">
        <f>IF('2.0 Input│Historic Capex'!V316="",0,'2.0 Input│Historic Capex'!V316)</f>
        <v>0</v>
      </c>
      <c r="K311" s="27">
        <f t="shared" si="13"/>
        <v>0</v>
      </c>
    </row>
    <row r="312" spans="1:11">
      <c r="A312" s="27">
        <f>'2.0 Input│Historic Capex'!A317</f>
        <v>303</v>
      </c>
      <c r="B312" s="20" t="str">
        <f>'2.0 Input│Historic Capex'!B317</f>
        <v>Pigging Program T96 &amp; T98 Chiltern- Rutherglen – Koonoomoo</v>
      </c>
      <c r="C312" s="7" t="str">
        <f>'2.0 Input│Historic Capex'!C317</f>
        <v>Other</v>
      </c>
      <c r="D312" s="7" t="str">
        <f>'2.0 Input│Historic Capex'!D317</f>
        <v>Replacement</v>
      </c>
      <c r="F312" s="27">
        <f>IF('2.0 Input│Historic Capex'!R317="",0,'2.0 Input│Historic Capex'!R317)</f>
        <v>0</v>
      </c>
      <c r="G312" s="27">
        <f>IF('2.0 Input│Historic Capex'!S317="",0,'2.0 Input│Historic Capex'!S317)</f>
        <v>0</v>
      </c>
      <c r="H312" s="27">
        <f>IF('2.0 Input│Historic Capex'!T317="",0,'2.0 Input│Historic Capex'!T317)</f>
        <v>0</v>
      </c>
      <c r="I312" s="27">
        <f>IF('2.0 Input│Historic Capex'!U317="",0,'2.0 Input│Historic Capex'!U317)</f>
        <v>0</v>
      </c>
      <c r="J312" s="27">
        <f>IF('2.0 Input│Historic Capex'!V317="",0,'2.0 Input│Historic Capex'!V317)</f>
        <v>692744.37</v>
      </c>
      <c r="K312" s="27">
        <f t="shared" si="13"/>
        <v>692744.37</v>
      </c>
    </row>
    <row r="313" spans="1:11">
      <c r="A313" s="27">
        <f>'2.0 Input│Historic Capex'!A318</f>
        <v>304</v>
      </c>
      <c r="B313" s="20" t="str">
        <f>'2.0 Input│Historic Capex'!B318</f>
        <v>WollertCS/CG PLC</v>
      </c>
      <c r="C313" s="7" t="str">
        <f>'2.0 Input│Historic Capex'!C318</f>
        <v>Other</v>
      </c>
      <c r="D313" s="7" t="str">
        <f>'2.0 Input│Historic Capex'!D318</f>
        <v>Replacement</v>
      </c>
      <c r="F313" s="27">
        <f>IF('2.0 Input│Historic Capex'!R318="",0,'2.0 Input│Historic Capex'!R318)</f>
        <v>0</v>
      </c>
      <c r="G313" s="27">
        <f>IF('2.0 Input│Historic Capex'!S318="",0,'2.0 Input│Historic Capex'!S318)</f>
        <v>0</v>
      </c>
      <c r="H313" s="27">
        <f>IF('2.0 Input│Historic Capex'!T318="",0,'2.0 Input│Historic Capex'!T318)</f>
        <v>0</v>
      </c>
      <c r="I313" s="27">
        <f>IF('2.0 Input│Historic Capex'!U318="",0,'2.0 Input│Historic Capex'!U318)</f>
        <v>0</v>
      </c>
      <c r="J313" s="27">
        <f>IF('2.0 Input│Historic Capex'!V318="",0,'2.0 Input│Historic Capex'!V318)</f>
        <v>15000</v>
      </c>
      <c r="K313" s="27">
        <f t="shared" si="13"/>
        <v>15000</v>
      </c>
    </row>
    <row r="314" spans="1:11">
      <c r="A314" s="27">
        <f>'2.0 Input│Historic Capex'!A319</f>
        <v>305</v>
      </c>
      <c r="B314" s="20" t="str">
        <f>'2.0 Input│Historic Capex'!B319</f>
        <v>AEMO IP Comms.UPG</v>
      </c>
      <c r="C314" s="7" t="str">
        <f>'2.0 Input│Historic Capex'!C319</f>
        <v>Other</v>
      </c>
      <c r="D314" s="7" t="str">
        <f>'2.0 Input│Historic Capex'!D319</f>
        <v>Replacement</v>
      </c>
      <c r="F314" s="27">
        <f>IF('2.0 Input│Historic Capex'!R319="",0,'2.0 Input│Historic Capex'!R319)</f>
        <v>0</v>
      </c>
      <c r="G314" s="27">
        <f>IF('2.0 Input│Historic Capex'!S319="",0,'2.0 Input│Historic Capex'!S319)</f>
        <v>0</v>
      </c>
      <c r="H314" s="27">
        <f>IF('2.0 Input│Historic Capex'!T319="",0,'2.0 Input│Historic Capex'!T319)</f>
        <v>0</v>
      </c>
      <c r="I314" s="27">
        <f>IF('2.0 Input│Historic Capex'!U319="",0,'2.0 Input│Historic Capex'!U319)</f>
        <v>0</v>
      </c>
      <c r="J314" s="27">
        <f>IF('2.0 Input│Historic Capex'!V319="",0,'2.0 Input│Historic Capex'!V319)</f>
        <v>0</v>
      </c>
      <c r="K314" s="27">
        <f t="shared" si="13"/>
        <v>0</v>
      </c>
    </row>
    <row r="315" spans="1:11">
      <c r="A315" s="27">
        <f>'2.0 Input│Historic Capex'!A320</f>
        <v>306</v>
      </c>
      <c r="B315" s="20" t="str">
        <f>'2.0 Input│Historic Capex'!B320</f>
        <v>T64 4Digs</v>
      </c>
      <c r="C315" s="7" t="str">
        <f>'2.0 Input│Historic Capex'!C320</f>
        <v>Other</v>
      </c>
      <c r="D315" s="7" t="str">
        <f>'2.0 Input│Historic Capex'!D320</f>
        <v>Replacement</v>
      </c>
      <c r="F315" s="27">
        <f>IF('2.0 Input│Historic Capex'!R320="",0,'2.0 Input│Historic Capex'!R320)</f>
        <v>0</v>
      </c>
      <c r="G315" s="27">
        <f>IF('2.0 Input│Historic Capex'!S320="",0,'2.0 Input│Historic Capex'!S320)</f>
        <v>0</v>
      </c>
      <c r="H315" s="27">
        <f>IF('2.0 Input│Historic Capex'!T320="",0,'2.0 Input│Historic Capex'!T320)</f>
        <v>0</v>
      </c>
      <c r="I315" s="27">
        <f>IF('2.0 Input│Historic Capex'!U320="",0,'2.0 Input│Historic Capex'!U320)</f>
        <v>0</v>
      </c>
      <c r="J315" s="27">
        <f>IF('2.0 Input│Historic Capex'!V320="",0,'2.0 Input│Historic Capex'!V320)</f>
        <v>0</v>
      </c>
      <c r="K315" s="27">
        <f t="shared" si="13"/>
        <v>0</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BEAFA8"/>
  </sheetPr>
  <dimension ref="A1:Z208"/>
  <sheetViews>
    <sheetView zoomScale="70" zoomScaleNormal="70" workbookViewId="0"/>
  </sheetViews>
  <sheetFormatPr defaultColWidth="8.7265625" defaultRowHeight="18"/>
  <cols>
    <col min="1" max="1" width="4.6328125" customWidth="1"/>
    <col min="2" max="2" width="60.26953125" customWidth="1"/>
    <col min="3" max="3" width="13" bestFit="1" customWidth="1"/>
    <col min="4" max="4" width="10.26953125" customWidth="1"/>
    <col min="5" max="6" width="13.81640625" customWidth="1"/>
    <col min="7" max="8" width="13.36328125" customWidth="1"/>
    <col min="9" max="9" width="12.90625" customWidth="1"/>
    <col min="10" max="11" width="11.81640625" customWidth="1"/>
    <col min="12" max="12" width="12.6328125" customWidth="1"/>
    <col min="13" max="13" width="10.6328125" customWidth="1"/>
    <col min="14" max="14" width="10.1796875" customWidth="1"/>
    <col min="15" max="17" width="8.7265625" customWidth="1"/>
  </cols>
  <sheetData>
    <row r="1" spans="1:26" s="1" customFormat="1" ht="13.5">
      <c r="H1" s="2"/>
    </row>
    <row r="2" spans="1:26" s="1" customFormat="1" ht="13.5">
      <c r="H2" s="2"/>
    </row>
    <row r="3" spans="1:26" s="1" customFormat="1" ht="58.9" customHeight="1">
      <c r="C3" s="105" t="s">
        <v>462</v>
      </c>
      <c r="D3" s="105"/>
      <c r="E3" s="105"/>
      <c r="F3" s="105"/>
      <c r="G3" s="105"/>
      <c r="H3" s="105"/>
      <c r="I3" s="105"/>
      <c r="J3" s="105"/>
    </row>
    <row r="4" spans="1:26" s="1" customFormat="1" ht="13.5">
      <c r="H4" s="2"/>
    </row>
    <row r="5" spans="1:26" s="1" customFormat="1" ht="13.5">
      <c r="H5" s="2"/>
    </row>
    <row r="6" spans="1:26" s="1" customFormat="1" ht="13.5">
      <c r="H6" s="2"/>
    </row>
    <row r="7" spans="1:26" s="1" customFormat="1" ht="13.5">
      <c r="H7" s="2"/>
    </row>
    <row r="8" spans="1:26" s="1" customFormat="1" ht="13.5">
      <c r="G8" s="80"/>
      <c r="H8" s="2"/>
    </row>
    <row r="9" spans="1:26" s="1" customFormat="1" ht="13.5">
      <c r="H9" s="2"/>
    </row>
    <row r="10" spans="1:26">
      <c r="G10" s="39"/>
      <c r="H10" s="39"/>
      <c r="I10" s="39"/>
      <c r="J10" s="39"/>
      <c r="K10" s="39"/>
    </row>
    <row r="11" spans="1:26" ht="20.25">
      <c r="B11" s="4" t="str">
        <f ca="1">RIGHT(CELL("filename",B1),LEN(CELL("filename",B1))-FIND("]",CELL("filename",B1)))</f>
        <v>5.0 Calc│Forecast Projects</v>
      </c>
      <c r="D11" s="13" t="s">
        <v>17</v>
      </c>
      <c r="E11" s="43">
        <f>SUM(G13:K1001)</f>
        <v>223334600.95558926</v>
      </c>
      <c r="F11" s="99">
        <f>SUM('3.0 Input│AMP'!G13:K855)+SUM('3.1 Input│B&amp;T'!G13:K993)</f>
        <v>223334600.95558926</v>
      </c>
      <c r="G11" s="43">
        <f>E11-F11</f>
        <v>0</v>
      </c>
      <c r="L11">
        <v>12</v>
      </c>
      <c r="M11">
        <v>15</v>
      </c>
      <c r="N11">
        <v>13</v>
      </c>
      <c r="O11">
        <v>16</v>
      </c>
    </row>
    <row r="12" spans="1:26" s="8" customFormat="1" ht="36">
      <c r="A12" s="9" t="s">
        <v>31</v>
      </c>
      <c r="B12" s="9" t="s">
        <v>32</v>
      </c>
      <c r="C12" s="9" t="s">
        <v>378</v>
      </c>
      <c r="D12" s="9" t="s">
        <v>379</v>
      </c>
      <c r="E12" s="9" t="s">
        <v>318</v>
      </c>
      <c r="F12" s="9" t="s">
        <v>380</v>
      </c>
      <c r="G12" s="55">
        <f>YEAR('3.2 Input│Other'!B15)</f>
        <v>2023</v>
      </c>
      <c r="H12" s="55">
        <f>G12+1</f>
        <v>2024</v>
      </c>
      <c r="I12" s="55">
        <f>H12+1</f>
        <v>2025</v>
      </c>
      <c r="J12" s="55">
        <f>I12+1</f>
        <v>2026</v>
      </c>
      <c r="K12" s="55">
        <f>J12+1</f>
        <v>2027</v>
      </c>
      <c r="L12" s="55" t="str">
        <f>'3.2 Input│Other'!A38</f>
        <v>Labour</v>
      </c>
      <c r="M12" s="55" t="str">
        <f>'3.2 Input│Other'!A39</f>
        <v>Contractor</v>
      </c>
      <c r="N12" s="55" t="str">
        <f>'3.2 Input│Other'!A40</f>
        <v>Materials</v>
      </c>
      <c r="O12" s="55" t="str">
        <f>'3.2 Input│Other'!A41</f>
        <v>Other</v>
      </c>
      <c r="P12" s="9"/>
      <c r="Q12" s="10" t="s">
        <v>17</v>
      </c>
    </row>
    <row r="13" spans="1:26" ht="54" customHeight="1">
      <c r="A13" s="6">
        <v>1</v>
      </c>
      <c r="B13" s="7" t="str">
        <f>CONCATENATE(IFERROR(VLOOKUP($A13,'3.0 Input│AMP'!$A$12:$Q$855,2,FALSE),""),IFERROR(VLOOKUP($A13,'3.1 Input│B&amp;T'!$A$13:$L$987,2,FALSE),""))</f>
        <v>WCS A Process Safety</v>
      </c>
      <c r="C13" s="17" t="str">
        <f>IFERROR(IFERROR(VLOOKUP($A13,'3.0 Input│AMP'!$A$12:$Q$855,3,FALSE),VLOOKUP($A13,'3.1 Input│B&amp;T'!$A$13:$L$987,3,FALSE)),"-")</f>
        <v>BC203</v>
      </c>
      <c r="D13" s="6">
        <v>1</v>
      </c>
      <c r="E13" s="7" t="str">
        <f>IFERROR(IFERROR(VLOOKUP($A13,'3.0 Input│AMP'!$A$12:$Q$855,4,FALSE),VLOOKUP($A13,'3.1 Input│B&amp;T'!$A$13:$L$987,3,FALSE)),"-")</f>
        <v>VTS</v>
      </c>
      <c r="F13" s="32">
        <v>2022</v>
      </c>
      <c r="G13" s="18">
        <f>IFERROR(VLOOKUP($A13,'3.0 Input│AMP'!$A$12:$Q$855,COLUMN(G13),FALSE),0)+IFERROR(VLOOKUP($A13,'3.1 Input│B&amp;T'!$A$13:$L$987,COLUMN(G13),FALSE),0)</f>
        <v>0</v>
      </c>
      <c r="H13" s="18">
        <f>IFERROR(VLOOKUP($A13,'3.0 Input│AMP'!$A$12:$Q$855,COLUMN(H13),FALSE),0)+IFERROR(VLOOKUP($A13,'3.1 Input│B&amp;T'!$A$13:$L$987,COLUMN(H13),FALSE),0)</f>
        <v>53457.287049773913</v>
      </c>
      <c r="I13" s="18">
        <f>IFERROR(VLOOKUP($A13,'3.0 Input│AMP'!$A$12:$Q$855,COLUMN(I13),FALSE),0)+IFERROR(VLOOKUP($A13,'3.1 Input│B&amp;T'!$A$13:$L$987,COLUMN(I13),FALSE),0)</f>
        <v>748402.0186968348</v>
      </c>
      <c r="J13" s="18">
        <f>IFERROR(VLOOKUP($A13,'3.0 Input│AMP'!$A$12:$Q$855,COLUMN(J13),FALSE),0)+IFERROR(VLOOKUP($A13,'3.1 Input│B&amp;T'!$A$13:$L$987,COLUMN(J13),FALSE),0)</f>
        <v>0</v>
      </c>
      <c r="K13" s="18">
        <f>IFERROR(VLOOKUP($A13,'3.0 Input│AMP'!$A$12:$Q$855,COLUMN(K13),FALSE),0)+IFERROR(VLOOKUP($A13,'3.1 Input│B&amp;T'!$A$13:$L$987,COLUMN(K13),FALSE),0)</f>
        <v>0</v>
      </c>
      <c r="L13" s="37">
        <f>IFERROR(VLOOKUP($A13,'3.0 Input│AMP'!$A$12:$Q$855,L$11,FALSE),0)+IFERROR(VLOOKUP($A13,'3.1 Input│B&amp;T'!$A$13:$O$987,COLUMN(L13),FALSE),0)</f>
        <v>0.12471015711028048</v>
      </c>
      <c r="M13" s="37">
        <f>IFERROR(VLOOKUP($A13,'3.0 Input│AMP'!$A$12:$Q$855,M$11,FALSE),0)+IFERROR(VLOOKUP($A13,'3.1 Input│B&amp;T'!$A$13:$O$987,COLUMN(M13),FALSE),0)</f>
        <v>0.43648554988598171</v>
      </c>
      <c r="N13" s="37">
        <f>IFERROR(VLOOKUP($A13,'3.0 Input│AMP'!$A$12:$Q$855,N$11,FALSE),0)+IFERROR(VLOOKUP($A13,'3.1 Input│B&amp;T'!$A$13:$O$987,COLUMN(N13),FALSE),0)+IFERROR(VLOOKUP($A13,'3.0 Input│AMP'!$A$12:$Q$855,N$11+1,FALSE),0)</f>
        <v>0.18706523566542071</v>
      </c>
      <c r="O13" s="37">
        <f>IFERROR(VLOOKUP($A13,'3.0 Input│AMP'!$A$12:$Q$855,O$11,FALSE),0)+IFERROR(VLOOKUP($A13,'3.1 Input│B&amp;T'!$A$13:$O$987,COLUMN(O13),FALSE),0)</f>
        <v>0.25173905733831714</v>
      </c>
      <c r="P13" s="9"/>
      <c r="Q13" s="25">
        <f>SUM(L13:P13)</f>
        <v>1</v>
      </c>
      <c r="S13" s="105"/>
      <c r="T13" s="105"/>
      <c r="U13" s="105"/>
      <c r="V13" s="105"/>
      <c r="W13" s="105"/>
      <c r="X13" s="105"/>
      <c r="Y13" s="105"/>
      <c r="Z13" s="105"/>
    </row>
    <row r="14" spans="1:26">
      <c r="A14" s="7">
        <f>IF(MAX($A$13:A13)+1&gt;MAX('3.1 Input│B&amp;T'!$A$13:$A$987),"-",MAX($A$13:A13)+1)</f>
        <v>2</v>
      </c>
      <c r="B14" s="7" t="str">
        <f>CONCATENATE(IFERROR(VLOOKUP($A14,'3.0 Input│AMP'!$A$12:$Q$855,2,FALSE),""),IFERROR(VLOOKUP($A14,'3.1 Input│B&amp;T'!$A$13:$L$987,2,FALSE),""))</f>
        <v>Brooklyn CS upgrade</v>
      </c>
      <c r="C14" s="17" t="str">
        <f>IFERROR(IFERROR(VLOOKUP($A14,'3.0 Input│AMP'!$A$12:$Q$855,3,FALSE),VLOOKUP($A14,'3.1 Input│B&amp;T'!$A$13:$L$987,3,FALSE)),"-")</f>
        <v>BC204</v>
      </c>
      <c r="D14" s="6">
        <v>1</v>
      </c>
      <c r="E14" s="7" t="str">
        <f>IFERROR(IFERROR(VLOOKUP($A14,'3.0 Input│AMP'!$A$12:$Q$855,4,FALSE),VLOOKUP($A14,'3.1 Input│B&amp;T'!$A$13:$L$987,3,FALSE)),"-")</f>
        <v>VTS</v>
      </c>
      <c r="F14" s="32">
        <v>2022</v>
      </c>
      <c r="G14" s="18">
        <f>IFERROR(VLOOKUP($A14,'3.0 Input│AMP'!$A$12:$Q$855,COLUMN(G14),FALSE),0)+IFERROR(VLOOKUP($A14,'3.1 Input│B&amp;T'!$A$13:$L$987,COLUMN(G14),FALSE),0)</f>
        <v>0</v>
      </c>
      <c r="H14" s="18">
        <f>IFERROR(VLOOKUP($A14,'3.0 Input│AMP'!$A$12:$Q$855,COLUMN(H14),FALSE),0)+IFERROR(VLOOKUP($A14,'3.1 Input│B&amp;T'!$A$13:$L$987,COLUMN(H14),FALSE),0)</f>
        <v>0</v>
      </c>
      <c r="I14" s="18">
        <f>IFERROR(VLOOKUP($A14,'3.0 Input│AMP'!$A$12:$Q$855,COLUMN(I14),FALSE),0)+IFERROR(VLOOKUP($A14,'3.1 Input│B&amp;T'!$A$13:$L$987,COLUMN(I14),FALSE),0)</f>
        <v>53457.287049773913</v>
      </c>
      <c r="J14" s="18">
        <f>IFERROR(VLOOKUP($A14,'3.0 Input│AMP'!$A$12:$Q$855,COLUMN(J14),FALSE),0)+IFERROR(VLOOKUP($A14,'3.1 Input│B&amp;T'!$A$13:$L$987,COLUMN(J14),FALSE),0)</f>
        <v>748402.0186968348</v>
      </c>
      <c r="K14" s="18">
        <f>IFERROR(VLOOKUP($A14,'3.0 Input│AMP'!$A$12:$Q$855,COLUMN(K14),FALSE),0)+IFERROR(VLOOKUP($A14,'3.1 Input│B&amp;T'!$A$13:$L$987,COLUMN(K14),FALSE),0)</f>
        <v>0</v>
      </c>
      <c r="L14" s="37">
        <f>IFERROR(VLOOKUP($A14,'3.0 Input│AMP'!$A$12:$Q$855,L$11,FALSE),0)+IFERROR(VLOOKUP($A14,'3.1 Input│B&amp;T'!$A$13:$O$987,COLUMN(L14),FALSE),0)</f>
        <v>0.12471015711028048</v>
      </c>
      <c r="M14" s="37">
        <f>IFERROR(VLOOKUP($A14,'3.0 Input│AMP'!$A$12:$Q$855,M$11,FALSE),0)+IFERROR(VLOOKUP($A14,'3.1 Input│B&amp;T'!$A$13:$O$987,COLUMN(M14),FALSE),0)</f>
        <v>0.43648554988598171</v>
      </c>
      <c r="N14" s="37">
        <f>IFERROR(VLOOKUP($A14,'3.0 Input│AMP'!$A$12:$Q$855,N$11,FALSE),0)+IFERROR(VLOOKUP($A14,'3.1 Input│B&amp;T'!$A$13:$O$987,COLUMN(N14),FALSE),0)+IFERROR(VLOOKUP($A14,'3.0 Input│AMP'!$A$12:$Q$855,N$11+1,FALSE),0)</f>
        <v>0.18706523566542071</v>
      </c>
      <c r="O14" s="37">
        <f>IFERROR(VLOOKUP($A14,'3.0 Input│AMP'!$A$12:$Q$855,O$11,FALSE),0)+IFERROR(VLOOKUP($A14,'3.1 Input│B&amp;T'!$A$13:$O$987,COLUMN(O14),FALSE),0)</f>
        <v>0.25173905733831714</v>
      </c>
      <c r="P14" s="9"/>
      <c r="Q14" s="25">
        <f t="shared" ref="Q14:Q78" si="0">SUM(L14:P14)</f>
        <v>1</v>
      </c>
    </row>
    <row r="15" spans="1:26">
      <c r="A15" s="7">
        <f>IF(MAX($A$13:A14)+1&gt;MAX('3.1 Input│B&amp;T'!$A$13:$A$987),"-",MAX($A$13:A14)+1)</f>
        <v>3</v>
      </c>
      <c r="B15" s="7" t="str">
        <f>CONCATENATE(IFERROR(VLOOKUP($A15,'3.0 Input│AMP'!$A$12:$Q$855,2,FALSE),""),IFERROR(VLOOKUP($A15,'3.1 Input│B&amp;T'!$A$13:$L$987,2,FALSE),""))</f>
        <v>Compressor Station Vent Upgrade</v>
      </c>
      <c r="C15" s="17" t="str">
        <f>IFERROR(IFERROR(VLOOKUP($A15,'3.0 Input│AMP'!$A$12:$Q$855,3,FALSE),VLOOKUP($A15,'3.1 Input│B&amp;T'!$A$13:$L$987,3,FALSE)),"-")</f>
        <v>BC205</v>
      </c>
      <c r="D15" s="6">
        <v>1</v>
      </c>
      <c r="E15" s="7" t="str">
        <f>IFERROR(IFERROR(VLOOKUP($A15,'3.0 Input│AMP'!$A$12:$Q$855,4,FALSE),VLOOKUP($A15,'3.1 Input│B&amp;T'!$A$13:$L$987,3,FALSE)),"-")</f>
        <v>VTS</v>
      </c>
      <c r="F15" s="32">
        <v>2022</v>
      </c>
      <c r="G15" s="18">
        <f>IFERROR(VLOOKUP($A15,'3.0 Input│AMP'!$A$12:$Q$855,COLUMN(G15),FALSE),0)+IFERROR(VLOOKUP($A15,'3.1 Input│B&amp;T'!$A$13:$L$987,COLUMN(G15),FALSE),0)</f>
        <v>0</v>
      </c>
      <c r="H15" s="18">
        <f>IFERROR(VLOOKUP($A15,'3.0 Input│AMP'!$A$12:$Q$855,COLUMN(H15),FALSE),0)+IFERROR(VLOOKUP($A15,'3.1 Input│B&amp;T'!$A$13:$L$987,COLUMN(H15),FALSE),0)</f>
        <v>0</v>
      </c>
      <c r="I15" s="18">
        <f>IFERROR(VLOOKUP($A15,'3.0 Input│AMP'!$A$12:$Q$855,COLUMN(I15),FALSE),0)+IFERROR(VLOOKUP($A15,'3.1 Input│B&amp;T'!$A$13:$L$987,COLUMN(I15),FALSE),0)</f>
        <v>534572.87049773918</v>
      </c>
      <c r="J15" s="18">
        <f>IFERROR(VLOOKUP($A15,'3.0 Input│AMP'!$A$12:$Q$855,COLUMN(J15),FALSE),0)+IFERROR(VLOOKUP($A15,'3.1 Input│B&amp;T'!$A$13:$L$987,COLUMN(J15),FALSE),0)</f>
        <v>534572.87049773918</v>
      </c>
      <c r="K15" s="18">
        <f>IFERROR(VLOOKUP($A15,'3.0 Input│AMP'!$A$12:$Q$855,COLUMN(K15),FALSE),0)+IFERROR(VLOOKUP($A15,'3.1 Input│B&amp;T'!$A$13:$L$987,COLUMN(K15),FALSE),0)</f>
        <v>1042417.0974705914</v>
      </c>
      <c r="L15" s="37">
        <f>IFERROR(VLOOKUP($A15,'3.0 Input│AMP'!$A$12:$Q$855,L$11,FALSE),0)+IFERROR(VLOOKUP($A15,'3.1 Input│B&amp;T'!$A$13:$O$987,COLUMN(L15),FALSE),0)</f>
        <v>0.15391443440825756</v>
      </c>
      <c r="M15" s="37">
        <f>IFERROR(VLOOKUP($A15,'3.0 Input│AMP'!$A$12:$Q$855,M$11,FALSE),0)+IFERROR(VLOOKUP($A15,'3.1 Input│B&amp;T'!$A$13:$O$987,COLUMN(M15),FALSE),0)</f>
        <v>0.23679143755116544</v>
      </c>
      <c r="N15" s="37">
        <f>IFERROR(VLOOKUP($A15,'3.0 Input│AMP'!$A$12:$Q$855,N$11,FALSE),0)+IFERROR(VLOOKUP($A15,'3.1 Input│B&amp;T'!$A$13:$O$987,COLUMN(N15),FALSE),0)+IFERROR(VLOOKUP($A15,'3.0 Input│AMP'!$A$12:$Q$855,N$11+1,FALSE),0)</f>
        <v>0.47358287510233088</v>
      </c>
      <c r="O15" s="37">
        <f>IFERROR(VLOOKUP($A15,'3.0 Input│AMP'!$A$12:$Q$855,O$11,FALSE),0)+IFERROR(VLOOKUP($A15,'3.1 Input│B&amp;T'!$A$13:$O$987,COLUMN(O15),FALSE),0)</f>
        <v>0.1357112529382461</v>
      </c>
      <c r="P15" s="9"/>
      <c r="Q15" s="25">
        <f t="shared" si="0"/>
        <v>1</v>
      </c>
    </row>
    <row r="16" spans="1:26">
      <c r="A16" s="7">
        <f>IF(MAX($A$13:A15)+1&gt;MAX('3.1 Input│B&amp;T'!$A$13:$A$987),"-",MAX($A$13:A15)+1)</f>
        <v>4</v>
      </c>
      <c r="B16" s="7" t="str">
        <f>CONCATENATE(IFERROR(VLOOKUP($A16,'3.0 Input│AMP'!$A$12:$Q$855,2,FALSE),""),IFERROR(VLOOKUP($A16,'3.1 Input│B&amp;T'!$A$13:$L$987,2,FALSE),""))</f>
        <v>Iona CS Aftercooler Upgrade</v>
      </c>
      <c r="C16" s="17" t="str">
        <f>IFERROR(IFERROR(VLOOKUP($A16,'3.0 Input│AMP'!$A$12:$Q$855,3,FALSE),VLOOKUP($A16,'3.1 Input│B&amp;T'!$A$13:$L$987,3,FALSE)),"-")</f>
        <v>BC211</v>
      </c>
      <c r="D16" s="6">
        <v>1</v>
      </c>
      <c r="E16" s="7" t="str">
        <f>IFERROR(IFERROR(VLOOKUP($A16,'3.0 Input│AMP'!$A$12:$Q$855,4,FALSE),VLOOKUP($A16,'3.1 Input│B&amp;T'!$A$13:$L$987,3,FALSE)),"-")</f>
        <v>VTS</v>
      </c>
      <c r="F16" s="32">
        <v>2022</v>
      </c>
      <c r="G16" s="18">
        <f>IFERROR(VLOOKUP($A16,'3.0 Input│AMP'!$A$12:$Q$855,COLUMN(G16),FALSE),0)+IFERROR(VLOOKUP($A16,'3.1 Input│B&amp;T'!$A$13:$L$987,COLUMN(G16),FALSE),0)</f>
        <v>0</v>
      </c>
      <c r="H16" s="18">
        <f>IFERROR(VLOOKUP($A16,'3.0 Input│AMP'!$A$12:$Q$855,COLUMN(H16),FALSE),0)+IFERROR(VLOOKUP($A16,'3.1 Input│B&amp;T'!$A$13:$L$987,COLUMN(H16),FALSE),0)</f>
        <v>0</v>
      </c>
      <c r="I16" s="18">
        <f>IFERROR(VLOOKUP($A16,'3.0 Input│AMP'!$A$12:$Q$855,COLUMN(I16),FALSE),0)+IFERROR(VLOOKUP($A16,'3.1 Input│B&amp;T'!$A$13:$L$987,COLUMN(I16),FALSE),0)</f>
        <v>0</v>
      </c>
      <c r="J16" s="18">
        <f>IFERROR(VLOOKUP($A16,'3.0 Input│AMP'!$A$12:$Q$855,COLUMN(J16),FALSE),0)+IFERROR(VLOOKUP($A16,'3.1 Input│B&amp;T'!$A$13:$L$987,COLUMN(J16),FALSE),0)</f>
        <v>0</v>
      </c>
      <c r="K16" s="18">
        <f>IFERROR(VLOOKUP($A16,'3.0 Input│AMP'!$A$12:$Q$855,COLUMN(K16),FALSE),0)+IFERROR(VLOOKUP($A16,'3.1 Input│B&amp;T'!$A$13:$L$987,COLUMN(K16),FALSE),0)</f>
        <v>0</v>
      </c>
      <c r="L16" s="37">
        <f>IFERROR(VLOOKUP($A16,'3.0 Input│AMP'!$A$12:$Q$855,L$11,FALSE),0)+IFERROR(VLOOKUP($A16,'3.1 Input│B&amp;T'!$A$13:$O$987,COLUMN(L16),FALSE),0)</f>
        <v>0</v>
      </c>
      <c r="M16" s="37">
        <f>IFERROR(VLOOKUP($A16,'3.0 Input│AMP'!$A$12:$Q$855,M$11,FALSE),0)+IFERROR(VLOOKUP($A16,'3.1 Input│B&amp;T'!$A$13:$O$987,COLUMN(M16),FALSE),0)</f>
        <v>0</v>
      </c>
      <c r="N16" s="37">
        <f>IFERROR(VLOOKUP($A16,'3.0 Input│AMP'!$A$12:$Q$855,N$11,FALSE),0)+IFERROR(VLOOKUP($A16,'3.1 Input│B&amp;T'!$A$13:$O$987,COLUMN(N16),FALSE),0)+IFERROR(VLOOKUP($A16,'3.0 Input│AMP'!$A$12:$Q$855,N$11+1,FALSE),0)</f>
        <v>0</v>
      </c>
      <c r="O16" s="37">
        <f>IFERROR(VLOOKUP($A16,'3.0 Input│AMP'!$A$12:$Q$855,O$11,FALSE),0)+IFERROR(VLOOKUP($A16,'3.1 Input│B&amp;T'!$A$13:$O$987,COLUMN(O16),FALSE),0)</f>
        <v>0</v>
      </c>
      <c r="P16" s="9"/>
      <c r="Q16" s="25">
        <f t="shared" si="0"/>
        <v>0</v>
      </c>
    </row>
    <row r="17" spans="1:17">
      <c r="A17" s="7">
        <f>IF(MAX($A$13:A16)+1&gt;MAX('3.1 Input│B&amp;T'!$A$13:$A$987),"-",MAX($A$13:A16)+1)</f>
        <v>5</v>
      </c>
      <c r="B17" s="7" t="str">
        <f>CONCATENATE(IFERROR(VLOOKUP($A17,'3.0 Input│AMP'!$A$12:$Q$855,2,FALSE),""),IFERROR(VLOOKUP($A17,'3.1 Input│B&amp;T'!$A$13:$L$987,2,FALSE),""))</f>
        <v>Battery Charger Upgrades</v>
      </c>
      <c r="C17" s="17" t="str">
        <f>IFERROR(IFERROR(VLOOKUP($A17,'3.0 Input│AMP'!$A$12:$Q$855,3,FALSE),VLOOKUP($A17,'3.1 Input│B&amp;T'!$A$13:$L$987,3,FALSE)),"-")</f>
        <v>BC212</v>
      </c>
      <c r="D17" s="6">
        <v>1</v>
      </c>
      <c r="E17" s="7" t="str">
        <f>IFERROR(IFERROR(VLOOKUP($A17,'3.0 Input│AMP'!$A$12:$Q$855,4,FALSE),VLOOKUP($A17,'3.1 Input│B&amp;T'!$A$13:$L$987,3,FALSE)),"-")</f>
        <v>VTS</v>
      </c>
      <c r="F17" s="32">
        <v>2022</v>
      </c>
      <c r="G17" s="18">
        <f>IFERROR(VLOOKUP($A17,'3.0 Input│AMP'!$A$12:$Q$855,COLUMN(G17),FALSE),0)+IFERROR(VLOOKUP($A17,'3.1 Input│B&amp;T'!$A$13:$L$987,COLUMN(G17),FALSE),0)</f>
        <v>37420.10093484175</v>
      </c>
      <c r="H17" s="18">
        <f>IFERROR(VLOOKUP($A17,'3.0 Input│AMP'!$A$12:$Q$855,COLUMN(H17),FALSE),0)+IFERROR(VLOOKUP($A17,'3.1 Input│B&amp;T'!$A$13:$L$987,COLUMN(H17),FALSE),0)</f>
        <v>390238.19546334958</v>
      </c>
      <c r="I17" s="18">
        <f>IFERROR(VLOOKUP($A17,'3.0 Input│AMP'!$A$12:$Q$855,COLUMN(I17),FALSE),0)+IFERROR(VLOOKUP($A17,'3.1 Input│B&amp;T'!$A$13:$L$987,COLUMN(I17),FALSE),0)</f>
        <v>213829.14819909565</v>
      </c>
      <c r="J17" s="18">
        <f>IFERROR(VLOOKUP($A17,'3.0 Input│AMP'!$A$12:$Q$855,COLUMN(J17),FALSE),0)+IFERROR(VLOOKUP($A17,'3.1 Input│B&amp;T'!$A$13:$L$987,COLUMN(J17),FALSE),0)</f>
        <v>213829.14819909565</v>
      </c>
      <c r="K17" s="18">
        <f>IFERROR(VLOOKUP($A17,'3.0 Input│AMP'!$A$12:$Q$855,COLUMN(K17),FALSE),0)+IFERROR(VLOOKUP($A17,'3.1 Input│B&amp;T'!$A$13:$L$987,COLUMN(K17),FALSE),0)</f>
        <v>213829.14819909565</v>
      </c>
      <c r="L17" s="37">
        <f>IFERROR(VLOOKUP($A17,'3.0 Input│AMP'!$A$12:$Q$855,L$11,FALSE),0)+IFERROR(VLOOKUP($A17,'3.1 Input│B&amp;T'!$A$13:$O$987,COLUMN(L17),FALSE),0)</f>
        <v>0.18706523566542069</v>
      </c>
      <c r="M17" s="37">
        <f>IFERROR(VLOOKUP($A17,'3.0 Input│AMP'!$A$12:$Q$855,M$11,FALSE),0)+IFERROR(VLOOKUP($A17,'3.1 Input│B&amp;T'!$A$13:$O$987,COLUMN(M17),FALSE),0)</f>
        <v>0.18706523566542069</v>
      </c>
      <c r="N17" s="37">
        <f>IFERROR(VLOOKUP($A17,'3.0 Input│AMP'!$A$12:$Q$855,N$11,FALSE),0)+IFERROR(VLOOKUP($A17,'3.1 Input│B&amp;T'!$A$13:$O$987,COLUMN(N17),FALSE),0)+IFERROR(VLOOKUP($A17,'3.0 Input│AMP'!$A$12:$Q$855,N$11+1,FALSE),0)</f>
        <v>0.56119570699626209</v>
      </c>
      <c r="O17" s="37">
        <f>IFERROR(VLOOKUP($A17,'3.0 Input│AMP'!$A$12:$Q$855,O$11,FALSE),0)+IFERROR(VLOOKUP($A17,'3.1 Input│B&amp;T'!$A$13:$O$987,COLUMN(O17),FALSE),0)</f>
        <v>6.4673821672896439E-2</v>
      </c>
      <c r="P17" s="9"/>
      <c r="Q17" s="25">
        <f t="shared" si="0"/>
        <v>0.99999999999999989</v>
      </c>
    </row>
    <row r="18" spans="1:17">
      <c r="A18" s="7">
        <f>IF(MAX($A$13:A17)+1&gt;MAX('3.1 Input│B&amp;T'!$A$13:$A$987),"-",MAX($A$13:A17)+1)</f>
        <v>6</v>
      </c>
      <c r="B18" s="7" t="str">
        <f>CONCATENATE(IFERROR(VLOOKUP($A18,'3.0 Input│AMP'!$A$12:$Q$855,2,FALSE),""),IFERROR(VLOOKUP($A18,'3.1 Input│B&amp;T'!$A$13:$L$987,2,FALSE),""))</f>
        <v>Wollert CG &amp; T74/T119 PRS Instrument Air</v>
      </c>
      <c r="C18" s="17" t="str">
        <f>IFERROR(IFERROR(VLOOKUP($A18,'3.0 Input│AMP'!$A$12:$Q$855,3,FALSE),VLOOKUP($A18,'3.1 Input│B&amp;T'!$A$13:$L$987,3,FALSE)),"-")</f>
        <v>BC216</v>
      </c>
      <c r="D18" s="6">
        <v>1</v>
      </c>
      <c r="E18" s="7" t="str">
        <f>IFERROR(IFERROR(VLOOKUP($A18,'3.0 Input│AMP'!$A$12:$Q$855,4,FALSE),VLOOKUP($A18,'3.1 Input│B&amp;T'!$A$13:$L$987,3,FALSE)),"-")</f>
        <v>VTS</v>
      </c>
      <c r="F18" s="32">
        <v>2022</v>
      </c>
      <c r="G18" s="18">
        <f>IFERROR(VLOOKUP($A18,'3.0 Input│AMP'!$A$12:$Q$855,COLUMN(G18),FALSE),0)+IFERROR(VLOOKUP($A18,'3.1 Input│B&amp;T'!$A$13:$L$987,COLUMN(G18),FALSE),0)</f>
        <v>0</v>
      </c>
      <c r="H18" s="18">
        <f>IFERROR(VLOOKUP($A18,'3.0 Input│AMP'!$A$12:$Q$855,COLUMN(H18),FALSE),0)+IFERROR(VLOOKUP($A18,'3.1 Input│B&amp;T'!$A$13:$L$987,COLUMN(H18),FALSE),0)</f>
        <v>0</v>
      </c>
      <c r="I18" s="18">
        <f>IFERROR(VLOOKUP($A18,'3.0 Input│AMP'!$A$12:$Q$855,COLUMN(I18),FALSE),0)+IFERROR(VLOOKUP($A18,'3.1 Input│B&amp;T'!$A$13:$L$987,COLUMN(I18),FALSE),0)</f>
        <v>0</v>
      </c>
      <c r="J18" s="18">
        <f>IFERROR(VLOOKUP($A18,'3.0 Input│AMP'!$A$12:$Q$855,COLUMN(J18),FALSE),0)+IFERROR(VLOOKUP($A18,'3.1 Input│B&amp;T'!$A$13:$L$987,COLUMN(J18),FALSE),0)</f>
        <v>0</v>
      </c>
      <c r="K18" s="18">
        <f>IFERROR(VLOOKUP($A18,'3.0 Input│AMP'!$A$12:$Q$855,COLUMN(K18),FALSE),0)+IFERROR(VLOOKUP($A18,'3.1 Input│B&amp;T'!$A$13:$L$987,COLUMN(K18),FALSE),0)</f>
        <v>0</v>
      </c>
      <c r="L18" s="37">
        <f>IFERROR(VLOOKUP($A18,'3.0 Input│AMP'!$A$12:$Q$855,L$11,FALSE),0)+IFERROR(VLOOKUP($A18,'3.1 Input│B&amp;T'!$A$13:$O$987,COLUMN(L18),FALSE),0)</f>
        <v>0</v>
      </c>
      <c r="M18" s="37">
        <f>IFERROR(VLOOKUP($A18,'3.0 Input│AMP'!$A$12:$Q$855,M$11,FALSE),0)+IFERROR(VLOOKUP($A18,'3.1 Input│B&amp;T'!$A$13:$O$987,COLUMN(M18),FALSE),0)</f>
        <v>0</v>
      </c>
      <c r="N18" s="37">
        <f>IFERROR(VLOOKUP($A18,'3.0 Input│AMP'!$A$12:$Q$855,N$11,FALSE),0)+IFERROR(VLOOKUP($A18,'3.1 Input│B&amp;T'!$A$13:$O$987,COLUMN(N18),FALSE),0)+IFERROR(VLOOKUP($A18,'3.0 Input│AMP'!$A$12:$Q$855,N$11+1,FALSE),0)</f>
        <v>0</v>
      </c>
      <c r="O18" s="37">
        <f>IFERROR(VLOOKUP($A18,'3.0 Input│AMP'!$A$12:$Q$855,O$11,FALSE),0)+IFERROR(VLOOKUP($A18,'3.1 Input│B&amp;T'!$A$13:$O$987,COLUMN(O18),FALSE),0)</f>
        <v>0</v>
      </c>
      <c r="P18" s="9"/>
      <c r="Q18" s="25">
        <f t="shared" si="0"/>
        <v>0</v>
      </c>
    </row>
    <row r="19" spans="1:17">
      <c r="A19" s="7">
        <f>IF(MAX($A$13:A18)+1&gt;MAX('3.1 Input│B&amp;T'!$A$13:$A$987),"-",MAX($A$13:A18)+1)</f>
        <v>7</v>
      </c>
      <c r="B19" s="7" t="str">
        <f>CONCATENATE(IFERROR(VLOOKUP($A19,'3.0 Input│AMP'!$A$12:$Q$855,2,FALSE),""),IFERROR(VLOOKUP($A19,'3.1 Input│B&amp;T'!$A$13:$L$987,2,FALSE),""))</f>
        <v>T33 LV03 Pit</v>
      </c>
      <c r="C19" s="17" t="str">
        <f>IFERROR(IFERROR(VLOOKUP($A19,'3.0 Input│AMP'!$A$12:$Q$855,3,FALSE),VLOOKUP($A19,'3.1 Input│B&amp;T'!$A$13:$L$987,3,FALSE)),"-")</f>
        <v>BC220</v>
      </c>
      <c r="D19" s="6">
        <v>1</v>
      </c>
      <c r="E19" s="7" t="str">
        <f>IFERROR(IFERROR(VLOOKUP($A19,'3.0 Input│AMP'!$A$12:$Q$855,4,FALSE),VLOOKUP($A19,'3.1 Input│B&amp;T'!$A$13:$L$987,3,FALSE)),"-")</f>
        <v>VTS</v>
      </c>
      <c r="F19" s="32">
        <v>2022</v>
      </c>
      <c r="G19" s="18">
        <f>IFERROR(VLOOKUP($A19,'3.0 Input│AMP'!$A$12:$Q$855,COLUMN(G19),FALSE),0)+IFERROR(VLOOKUP($A19,'3.1 Input│B&amp;T'!$A$13:$L$987,COLUMN(G19),FALSE),0)</f>
        <v>0</v>
      </c>
      <c r="H19" s="18">
        <f>IFERROR(VLOOKUP($A19,'3.0 Input│AMP'!$A$12:$Q$855,COLUMN(H19),FALSE),0)+IFERROR(VLOOKUP($A19,'3.1 Input│B&amp;T'!$A$13:$L$987,COLUMN(H19),FALSE),0)</f>
        <v>0</v>
      </c>
      <c r="I19" s="18">
        <f>IFERROR(VLOOKUP($A19,'3.0 Input│AMP'!$A$12:$Q$855,COLUMN(I19),FALSE),0)+IFERROR(VLOOKUP($A19,'3.1 Input│B&amp;T'!$A$13:$L$987,COLUMN(I19),FALSE),0)</f>
        <v>0</v>
      </c>
      <c r="J19" s="18">
        <f>IFERROR(VLOOKUP($A19,'3.0 Input│AMP'!$A$12:$Q$855,COLUMN(J19),FALSE),0)+IFERROR(VLOOKUP($A19,'3.1 Input│B&amp;T'!$A$13:$L$987,COLUMN(J19),FALSE),0)</f>
        <v>353737.55986576393</v>
      </c>
      <c r="K19" s="18">
        <f>IFERROR(VLOOKUP($A19,'3.0 Input│AMP'!$A$12:$Q$855,COLUMN(K19),FALSE),0)+IFERROR(VLOOKUP($A19,'3.1 Input│B&amp;T'!$A$13:$L$987,COLUMN(K19),FALSE),0)</f>
        <v>0</v>
      </c>
      <c r="L19" s="37">
        <f>IFERROR(VLOOKUP($A19,'3.0 Input│AMP'!$A$12:$Q$855,L$11,FALSE),0)+IFERROR(VLOOKUP($A19,'3.1 Input│B&amp;T'!$A$13:$O$987,COLUMN(L19),FALSE),0)</f>
        <v>0.18646592130343878</v>
      </c>
      <c r="M19" s="37">
        <f>IFERROR(VLOOKUP($A19,'3.0 Input│AMP'!$A$12:$Q$855,M$11,FALSE),0)+IFERROR(VLOOKUP($A19,'3.1 Input│B&amp;T'!$A$13:$O$987,COLUMN(M19),FALSE),0)</f>
        <v>0.43882815287951488</v>
      </c>
      <c r="N19" s="37">
        <f>IFERROR(VLOOKUP($A19,'3.0 Input│AMP'!$A$12:$Q$855,N$11,FALSE),0)+IFERROR(VLOOKUP($A19,'3.1 Input│B&amp;T'!$A$13:$O$987,COLUMN(N19),FALSE),0)+IFERROR(VLOOKUP($A19,'3.0 Input│AMP'!$A$12:$Q$855,N$11+1,FALSE),0)</f>
        <v>2.7336650379082065E-2</v>
      </c>
      <c r="O19" s="37">
        <f>IFERROR(VLOOKUP($A19,'3.0 Input│AMP'!$A$12:$Q$855,O$11,FALSE),0)+IFERROR(VLOOKUP($A19,'3.1 Input│B&amp;T'!$A$13:$O$987,COLUMN(O19),FALSE),0)</f>
        <v>0.34736927543796431</v>
      </c>
      <c r="P19" s="9"/>
      <c r="Q19" s="25">
        <f t="shared" si="0"/>
        <v>1</v>
      </c>
    </row>
    <row r="20" spans="1:17">
      <c r="A20" s="7">
        <f>IF(MAX($A$13:A19)+1&gt;MAX('3.1 Input│B&amp;T'!$A$13:$A$987),"-",MAX($A$13:A19)+1)</f>
        <v>8</v>
      </c>
      <c r="B20" s="7" t="str">
        <f>CONCATENATE(IFERROR(VLOOKUP($A20,'3.0 Input│AMP'!$A$12:$Q$855,2,FALSE),""),IFERROR(VLOOKUP($A20,'3.1 Input│B&amp;T'!$A$13:$L$987,2,FALSE),""))</f>
        <v>Dandenong City Gate Gas Quality</v>
      </c>
      <c r="C20" s="17" t="str">
        <f>IFERROR(IFERROR(VLOOKUP($A20,'3.0 Input│AMP'!$A$12:$Q$855,3,FALSE),VLOOKUP($A20,'3.1 Input│B&amp;T'!$A$13:$L$987,3,FALSE)),"-")</f>
        <v>BC224</v>
      </c>
      <c r="D20" s="6">
        <v>1</v>
      </c>
      <c r="E20" s="7" t="str">
        <f>IFERROR(IFERROR(VLOOKUP($A20,'3.0 Input│AMP'!$A$12:$Q$855,4,FALSE),VLOOKUP($A20,'3.1 Input│B&amp;T'!$A$13:$L$987,3,FALSE)),"-")</f>
        <v>VTS</v>
      </c>
      <c r="F20" s="32">
        <v>2022</v>
      </c>
      <c r="G20" s="18">
        <f>IFERROR(VLOOKUP($A20,'3.0 Input│AMP'!$A$12:$Q$855,COLUMN(G20),FALSE),0)+IFERROR(VLOOKUP($A20,'3.1 Input│B&amp;T'!$A$13:$L$987,COLUMN(G20),FALSE),0)</f>
        <v>0</v>
      </c>
      <c r="H20" s="18">
        <f>IFERROR(VLOOKUP($A20,'3.0 Input│AMP'!$A$12:$Q$855,COLUMN(H20),FALSE),0)+IFERROR(VLOOKUP($A20,'3.1 Input│B&amp;T'!$A$13:$L$987,COLUMN(H20),FALSE),0)</f>
        <v>0</v>
      </c>
      <c r="I20" s="18">
        <f>IFERROR(VLOOKUP($A20,'3.0 Input│AMP'!$A$12:$Q$855,COLUMN(I20),FALSE),0)+IFERROR(VLOOKUP($A20,'3.1 Input│B&amp;T'!$A$13:$L$987,COLUMN(I20),FALSE),0)</f>
        <v>0</v>
      </c>
      <c r="J20" s="18">
        <f>IFERROR(VLOOKUP($A20,'3.0 Input│AMP'!$A$12:$Q$855,COLUMN(J20),FALSE),0)+IFERROR(VLOOKUP($A20,'3.1 Input│B&amp;T'!$A$13:$L$987,COLUMN(J20),FALSE),0)</f>
        <v>0</v>
      </c>
      <c r="K20" s="18">
        <f>IFERROR(VLOOKUP($A20,'3.0 Input│AMP'!$A$12:$Q$855,COLUMN(K20),FALSE),0)+IFERROR(VLOOKUP($A20,'3.1 Input│B&amp;T'!$A$13:$L$987,COLUMN(K20),FALSE),0)</f>
        <v>0</v>
      </c>
      <c r="L20" s="37">
        <f>IFERROR(VLOOKUP($A20,'3.0 Input│AMP'!$A$12:$Q$855,L$11,FALSE),0)+IFERROR(VLOOKUP($A20,'3.1 Input│B&amp;T'!$A$13:$O$987,COLUMN(L20),FALSE),0)</f>
        <v>0</v>
      </c>
      <c r="M20" s="37">
        <f>IFERROR(VLOOKUP($A20,'3.0 Input│AMP'!$A$12:$Q$855,M$11,FALSE),0)+IFERROR(VLOOKUP($A20,'3.1 Input│B&amp;T'!$A$13:$O$987,COLUMN(M20),FALSE),0)</f>
        <v>0</v>
      </c>
      <c r="N20" s="37">
        <f>IFERROR(VLOOKUP($A20,'3.0 Input│AMP'!$A$12:$Q$855,N$11,FALSE),0)+IFERROR(VLOOKUP($A20,'3.1 Input│B&amp;T'!$A$13:$O$987,COLUMN(N20),FALSE),0)+IFERROR(VLOOKUP($A20,'3.0 Input│AMP'!$A$12:$Q$855,N$11+1,FALSE),0)</f>
        <v>0</v>
      </c>
      <c r="O20" s="37">
        <f>IFERROR(VLOOKUP($A20,'3.0 Input│AMP'!$A$12:$Q$855,O$11,FALSE),0)+IFERROR(VLOOKUP($A20,'3.1 Input│B&amp;T'!$A$13:$O$987,COLUMN(O20),FALSE),0)</f>
        <v>0</v>
      </c>
      <c r="P20" s="9"/>
      <c r="Q20" s="25">
        <f t="shared" si="0"/>
        <v>0</v>
      </c>
    </row>
    <row r="21" spans="1:17">
      <c r="A21" s="7">
        <f>IF(MAX($A$13:A20)+1&gt;MAX('3.1 Input│B&amp;T'!$A$13:$A$987),"-",MAX($A$13:A20)+1)</f>
        <v>9</v>
      </c>
      <c r="B21" s="7" t="str">
        <f>CONCATENATE(IFERROR(VLOOKUP($A21,'3.0 Input│AMP'!$A$12:$Q$855,2,FALSE),""),IFERROR(VLOOKUP($A21,'3.1 Input│B&amp;T'!$A$13:$L$987,2,FALSE),""))</f>
        <v>Control Valve Positioner Replacement</v>
      </c>
      <c r="C21" s="17" t="str">
        <f>IFERROR(IFERROR(VLOOKUP($A21,'3.0 Input│AMP'!$A$12:$Q$855,3,FALSE),VLOOKUP($A21,'3.1 Input│B&amp;T'!$A$13:$L$987,3,FALSE)),"-")</f>
        <v>BC225</v>
      </c>
      <c r="D21" s="6">
        <v>1</v>
      </c>
      <c r="E21" s="7" t="str">
        <f>IFERROR(IFERROR(VLOOKUP($A21,'3.0 Input│AMP'!$A$12:$Q$855,4,FALSE),VLOOKUP($A21,'3.1 Input│B&amp;T'!$A$13:$L$987,3,FALSE)),"-")</f>
        <v>VTS</v>
      </c>
      <c r="F21" s="32">
        <v>2022</v>
      </c>
      <c r="G21" s="18">
        <f>IFERROR(VLOOKUP($A21,'3.0 Input│AMP'!$A$12:$Q$855,COLUMN(G21),FALSE),0)+IFERROR(VLOOKUP($A21,'3.1 Input│B&amp;T'!$A$13:$L$987,COLUMN(G21),FALSE),0)</f>
        <v>106914.57409954783</v>
      </c>
      <c r="H21" s="18">
        <f>IFERROR(VLOOKUP($A21,'3.0 Input│AMP'!$A$12:$Q$855,COLUMN(H21),FALSE),0)+IFERROR(VLOOKUP($A21,'3.1 Input│B&amp;T'!$A$13:$L$987,COLUMN(H21),FALSE),0)</f>
        <v>106914.57409954783</v>
      </c>
      <c r="I21" s="18">
        <f>IFERROR(VLOOKUP($A21,'3.0 Input│AMP'!$A$12:$Q$855,COLUMN(I21),FALSE),0)+IFERROR(VLOOKUP($A21,'3.1 Input│B&amp;T'!$A$13:$L$987,COLUMN(I21),FALSE),0)</f>
        <v>106914.57409954783</v>
      </c>
      <c r="J21" s="18">
        <f>IFERROR(VLOOKUP($A21,'3.0 Input│AMP'!$A$12:$Q$855,COLUMN(J21),FALSE),0)+IFERROR(VLOOKUP($A21,'3.1 Input│B&amp;T'!$A$13:$L$987,COLUMN(J21),FALSE),0)</f>
        <v>106914.57409954783</v>
      </c>
      <c r="K21" s="18">
        <f>IFERROR(VLOOKUP($A21,'3.0 Input│AMP'!$A$12:$Q$855,COLUMN(K21),FALSE),0)+IFERROR(VLOOKUP($A21,'3.1 Input│B&amp;T'!$A$13:$L$987,COLUMN(K21),FALSE),0)</f>
        <v>114906.43851348903</v>
      </c>
      <c r="L21" s="37">
        <f>IFERROR(VLOOKUP($A21,'3.0 Input│AMP'!$A$12:$Q$855,L$11,FALSE),0)+IFERROR(VLOOKUP($A21,'3.1 Input│B&amp;T'!$A$13:$O$987,COLUMN(L21),FALSE),0)</f>
        <v>0.26723631425032113</v>
      </c>
      <c r="M21" s="37">
        <f>IFERROR(VLOOKUP($A21,'3.0 Input│AMP'!$A$12:$Q$855,M$11,FALSE),0)+IFERROR(VLOOKUP($A21,'3.1 Input│B&amp;T'!$A$13:$O$987,COLUMN(M21),FALSE),0)</f>
        <v>0.31030767236909768</v>
      </c>
      <c r="N21" s="37">
        <f>IFERROR(VLOOKUP($A21,'3.0 Input│AMP'!$A$12:$Q$855,N$11,FALSE),0)+IFERROR(VLOOKUP($A21,'3.1 Input│B&amp;T'!$A$13:$O$987,COLUMN(N21),FALSE),0)+IFERROR(VLOOKUP($A21,'3.0 Input│AMP'!$A$12:$Q$855,N$11+1,FALSE),0)</f>
        <v>0.35778219170768483</v>
      </c>
      <c r="O21" s="37">
        <f>IFERROR(VLOOKUP($A21,'3.0 Input│AMP'!$A$12:$Q$855,O$11,FALSE),0)+IFERROR(VLOOKUP($A21,'3.1 Input│B&amp;T'!$A$13:$O$987,COLUMN(O21),FALSE),0)</f>
        <v>6.4673821672896439E-2</v>
      </c>
      <c r="P21" s="9"/>
      <c r="Q21" s="25">
        <f t="shared" si="0"/>
        <v>1</v>
      </c>
    </row>
    <row r="22" spans="1:17">
      <c r="A22" s="7">
        <f>IF(MAX($A$13:A21)+1&gt;MAX('3.1 Input│B&amp;T'!$A$13:$A$987),"-",MAX($A$13:A21)+1)</f>
        <v>10</v>
      </c>
      <c r="B22" s="7" t="str">
        <f>CONCATENATE(IFERROR(VLOOKUP($A22,'3.0 Input│AMP'!$A$12:$Q$855,2,FALSE),""),IFERROR(VLOOKUP($A22,'3.1 Input│B&amp;T'!$A$13:$L$987,2,FALSE),""))</f>
        <v>SMS Aerial Photography</v>
      </c>
      <c r="C22" s="17" t="str">
        <f>IFERROR(IFERROR(VLOOKUP($A22,'3.0 Input│AMP'!$A$12:$Q$855,3,FALSE),VLOOKUP($A22,'3.1 Input│B&amp;T'!$A$13:$L$987,3,FALSE)),"-")</f>
        <v>BC227</v>
      </c>
      <c r="D22" s="6">
        <v>1</v>
      </c>
      <c r="E22" s="7" t="str">
        <f>IFERROR(IFERROR(VLOOKUP($A22,'3.0 Input│AMP'!$A$12:$Q$855,4,FALSE),VLOOKUP($A22,'3.1 Input│B&amp;T'!$A$13:$L$987,3,FALSE)),"-")</f>
        <v>VTS</v>
      </c>
      <c r="F22" s="32">
        <v>2022</v>
      </c>
      <c r="G22" s="18">
        <f>IFERROR(VLOOKUP($A22,'3.0 Input│AMP'!$A$12:$Q$855,COLUMN(G22),FALSE),0)+IFERROR(VLOOKUP($A22,'3.1 Input│B&amp;T'!$A$13:$L$987,COLUMN(G22),FALSE),0)</f>
        <v>0</v>
      </c>
      <c r="H22" s="18">
        <f>IFERROR(VLOOKUP($A22,'3.0 Input│AMP'!$A$12:$Q$855,COLUMN(H22),FALSE),0)+IFERROR(VLOOKUP($A22,'3.1 Input│B&amp;T'!$A$13:$L$987,COLUMN(H22),FALSE),0)</f>
        <v>0</v>
      </c>
      <c r="I22" s="18">
        <f>IFERROR(VLOOKUP($A22,'3.0 Input│AMP'!$A$12:$Q$855,COLUMN(I22),FALSE),0)+IFERROR(VLOOKUP($A22,'3.1 Input│B&amp;T'!$A$13:$L$987,COLUMN(I22),FALSE),0)</f>
        <v>213829.14819909565</v>
      </c>
      <c r="J22" s="18">
        <f>IFERROR(VLOOKUP($A22,'3.0 Input│AMP'!$A$12:$Q$855,COLUMN(J22),FALSE),0)+IFERROR(VLOOKUP($A22,'3.1 Input│B&amp;T'!$A$13:$L$987,COLUMN(J22),FALSE),0)</f>
        <v>0</v>
      </c>
      <c r="K22" s="18">
        <f>IFERROR(VLOOKUP($A22,'3.0 Input│AMP'!$A$12:$Q$855,COLUMN(K22),FALSE),0)+IFERROR(VLOOKUP($A22,'3.1 Input│B&amp;T'!$A$13:$L$987,COLUMN(K22),FALSE),0)</f>
        <v>0</v>
      </c>
      <c r="L22" s="37">
        <f>IFERROR(VLOOKUP($A22,'3.0 Input│AMP'!$A$12:$Q$855,L$11,FALSE),0)+IFERROR(VLOOKUP($A22,'3.1 Input│B&amp;T'!$A$13:$O$987,COLUMN(L22),FALSE),0)</f>
        <v>4.6766308916355179E-2</v>
      </c>
      <c r="M22" s="37">
        <f>IFERROR(VLOOKUP($A22,'3.0 Input│AMP'!$A$12:$Q$855,M$11,FALSE),0)+IFERROR(VLOOKUP($A22,'3.1 Input│B&amp;T'!$A$13:$O$987,COLUMN(M22),FALSE),0)</f>
        <v>0.88855986941074838</v>
      </c>
      <c r="N22" s="37">
        <f>IFERROR(VLOOKUP($A22,'3.0 Input│AMP'!$A$12:$Q$855,N$11,FALSE),0)+IFERROR(VLOOKUP($A22,'3.1 Input│B&amp;T'!$A$13:$O$987,COLUMN(N22),FALSE),0)+IFERROR(VLOOKUP($A22,'3.0 Input│AMP'!$A$12:$Q$855,N$11+1,FALSE),0)</f>
        <v>0</v>
      </c>
      <c r="O22" s="37">
        <f>IFERROR(VLOOKUP($A22,'3.0 Input│AMP'!$A$12:$Q$855,O$11,FALSE),0)+IFERROR(VLOOKUP($A22,'3.1 Input│B&amp;T'!$A$13:$O$987,COLUMN(O22),FALSE),0)</f>
        <v>6.4673821672896439E-2</v>
      </c>
      <c r="P22" s="9"/>
      <c r="Q22" s="25">
        <f t="shared" si="0"/>
        <v>1</v>
      </c>
    </row>
    <row r="23" spans="1:17">
      <c r="A23" s="7">
        <f>IF(MAX($A$13:A22)+1&gt;MAX('3.1 Input│B&amp;T'!$A$13:$A$987),"-",MAX($A$13:A22)+1)</f>
        <v>11</v>
      </c>
      <c r="B23" s="7" t="str">
        <f>CONCATENATE(IFERROR(VLOOKUP($A23,'3.0 Input│AMP'!$A$12:$Q$855,2,FALSE),""),IFERROR(VLOOKUP($A23,'3.1 Input│B&amp;T'!$A$13:$L$987,2,FALSE),""))</f>
        <v>Encroachment High Consequence</v>
      </c>
      <c r="C23" s="17" t="str">
        <f>IFERROR(IFERROR(VLOOKUP($A23,'3.0 Input│AMP'!$A$12:$Q$855,3,FALSE),VLOOKUP($A23,'3.1 Input│B&amp;T'!$A$13:$L$987,3,FALSE)),"-")</f>
        <v>BC230</v>
      </c>
      <c r="D23" s="6">
        <v>1</v>
      </c>
      <c r="E23" s="7" t="str">
        <f>IFERROR(IFERROR(VLOOKUP($A23,'3.0 Input│AMP'!$A$12:$Q$855,4,FALSE),VLOOKUP($A23,'3.1 Input│B&amp;T'!$A$13:$L$987,3,FALSE)),"-")</f>
        <v>VTS</v>
      </c>
      <c r="F23" s="32">
        <v>2022</v>
      </c>
      <c r="G23" s="18">
        <f>IFERROR(VLOOKUP($A23,'3.0 Input│AMP'!$A$12:$Q$855,COLUMN(G23),FALSE),0)+IFERROR(VLOOKUP($A23,'3.1 Input│B&amp;T'!$A$13:$L$987,COLUMN(G23),FALSE),0)</f>
        <v>0</v>
      </c>
      <c r="H23" s="18">
        <f>IFERROR(VLOOKUP($A23,'3.0 Input│AMP'!$A$12:$Q$855,COLUMN(H23),FALSE),0)+IFERROR(VLOOKUP($A23,'3.1 Input│B&amp;T'!$A$13:$L$987,COLUMN(H23),FALSE),0)</f>
        <v>0</v>
      </c>
      <c r="I23" s="18">
        <f>IFERROR(VLOOKUP($A23,'3.0 Input│AMP'!$A$12:$Q$855,COLUMN(I23),FALSE),0)+IFERROR(VLOOKUP($A23,'3.1 Input│B&amp;T'!$A$13:$L$987,COLUMN(I23),FALSE),0)</f>
        <v>940848.25207602093</v>
      </c>
      <c r="J23" s="18">
        <f>IFERROR(VLOOKUP($A23,'3.0 Input│AMP'!$A$12:$Q$855,COLUMN(J23),FALSE),0)+IFERROR(VLOOKUP($A23,'3.1 Input│B&amp;T'!$A$13:$L$987,COLUMN(J23),FALSE),0)</f>
        <v>940848.25207602093</v>
      </c>
      <c r="K23" s="18">
        <f>IFERROR(VLOOKUP($A23,'3.0 Input│AMP'!$A$12:$Q$855,COLUMN(K23),FALSE),0)+IFERROR(VLOOKUP($A23,'3.1 Input│B&amp;T'!$A$13:$L$987,COLUMN(K23),FALSE),0)</f>
        <v>470424.12603801046</v>
      </c>
      <c r="L23" s="37">
        <f>IFERROR(VLOOKUP($A23,'3.0 Input│AMP'!$A$12:$Q$855,L$11,FALSE),0)+IFERROR(VLOOKUP($A23,'3.1 Input│B&amp;T'!$A$13:$O$987,COLUMN(L23),FALSE),0)</f>
        <v>0.14880189200658467</v>
      </c>
      <c r="M23" s="37">
        <f>IFERROR(VLOOKUP($A23,'3.0 Input│AMP'!$A$12:$Q$855,M$11,FALSE),0)+IFERROR(VLOOKUP($A23,'3.1 Input│B&amp;T'!$A$13:$O$987,COLUMN(M23),FALSE),0)</f>
        <v>0.63772239431393429</v>
      </c>
      <c r="N23" s="37">
        <f>IFERROR(VLOOKUP($A23,'3.0 Input│AMP'!$A$12:$Q$855,N$11,FALSE),0)+IFERROR(VLOOKUP($A23,'3.1 Input│B&amp;T'!$A$13:$O$987,COLUMN(N23),FALSE),0)+IFERROR(VLOOKUP($A23,'3.0 Input│AMP'!$A$12:$Q$855,N$11+1,FALSE),0)</f>
        <v>8.5029652575191239E-2</v>
      </c>
      <c r="O23" s="37">
        <f>IFERROR(VLOOKUP($A23,'3.0 Input│AMP'!$A$12:$Q$855,O$11,FALSE),0)+IFERROR(VLOOKUP($A23,'3.1 Input│B&amp;T'!$A$13:$O$987,COLUMN(O23),FALSE),0)</f>
        <v>0.12844606110428988</v>
      </c>
      <c r="P23" s="9"/>
      <c r="Q23" s="25">
        <f t="shared" si="0"/>
        <v>1</v>
      </c>
    </row>
    <row r="24" spans="1:17">
      <c r="A24" s="7">
        <f>IF(MAX($A$13:A23)+1&gt;MAX('3.1 Input│B&amp;T'!$A$13:$A$987),"-",MAX($A$13:A23)+1)</f>
        <v>12</v>
      </c>
      <c r="B24" s="7" t="str">
        <f>CONCATENATE(IFERROR(VLOOKUP($A24,'3.0 Input│AMP'!$A$12:$Q$855,2,FALSE),""),IFERROR(VLOOKUP($A24,'3.1 Input│B&amp;T'!$A$13:$L$987,2,FALSE),""))</f>
        <v>Turbine Overhaul and Minor Upgrades</v>
      </c>
      <c r="C24" s="17" t="str">
        <f>IFERROR(IFERROR(VLOOKUP($A24,'3.0 Input│AMP'!$A$12:$Q$855,3,FALSE),VLOOKUP($A24,'3.1 Input│B&amp;T'!$A$13:$L$987,3,FALSE)),"-")</f>
        <v>BC235</v>
      </c>
      <c r="D24" s="6">
        <v>1</v>
      </c>
      <c r="E24" s="7" t="str">
        <f>IFERROR(IFERROR(VLOOKUP($A24,'3.0 Input│AMP'!$A$12:$Q$855,4,FALSE),VLOOKUP($A24,'3.1 Input│B&amp;T'!$A$13:$L$987,3,FALSE)),"-")</f>
        <v>VTS</v>
      </c>
      <c r="F24" s="32">
        <v>2022</v>
      </c>
      <c r="G24" s="18">
        <f>IFERROR(VLOOKUP($A24,'3.0 Input│AMP'!$A$12:$Q$855,COLUMN(G24),FALSE),0)+IFERROR(VLOOKUP($A24,'3.1 Input│B&amp;T'!$A$13:$L$987,COLUMN(G24),FALSE),0)</f>
        <v>213829.14819909565</v>
      </c>
      <c r="H24" s="18">
        <f>IFERROR(VLOOKUP($A24,'3.0 Input│AMP'!$A$12:$Q$855,COLUMN(H24),FALSE),0)+IFERROR(VLOOKUP($A24,'3.1 Input│B&amp;T'!$A$13:$L$987,COLUMN(H24),FALSE),0)</f>
        <v>1603718.6114932175</v>
      </c>
      <c r="I24" s="18">
        <f>IFERROR(VLOOKUP($A24,'3.0 Input│AMP'!$A$12:$Q$855,COLUMN(I24),FALSE),0)+IFERROR(VLOOKUP($A24,'3.1 Input│B&amp;T'!$A$13:$L$987,COLUMN(I24),FALSE),0)</f>
        <v>0</v>
      </c>
      <c r="J24" s="18">
        <f>IFERROR(VLOOKUP($A24,'3.0 Input│AMP'!$A$12:$Q$855,COLUMN(J24),FALSE),0)+IFERROR(VLOOKUP($A24,'3.1 Input│B&amp;T'!$A$13:$L$987,COLUMN(J24),FALSE),0)</f>
        <v>0</v>
      </c>
      <c r="K24" s="18">
        <f>IFERROR(VLOOKUP($A24,'3.0 Input│AMP'!$A$12:$Q$855,COLUMN(K24),FALSE),0)+IFERROR(VLOOKUP($A24,'3.1 Input│B&amp;T'!$A$13:$L$987,COLUMN(K24),FALSE),0)</f>
        <v>3528180.9452850781</v>
      </c>
      <c r="L24" s="37">
        <f>IFERROR(VLOOKUP($A24,'3.0 Input│AMP'!$A$12:$Q$855,L$11,FALSE),0)+IFERROR(VLOOKUP($A24,'3.1 Input│B&amp;T'!$A$13:$O$987,COLUMN(L24),FALSE),0)</f>
        <v>0.11223914139925244</v>
      </c>
      <c r="M24" s="37">
        <f>IFERROR(VLOOKUP($A24,'3.0 Input│AMP'!$A$12:$Q$855,M$11,FALSE),0)+IFERROR(VLOOKUP($A24,'3.1 Input│B&amp;T'!$A$13:$O$987,COLUMN(M24),FALSE),0)</f>
        <v>0.11223914139925244</v>
      </c>
      <c r="N24" s="37">
        <f>IFERROR(VLOOKUP($A24,'3.0 Input│AMP'!$A$12:$Q$855,N$11,FALSE),0)+IFERROR(VLOOKUP($A24,'3.1 Input│B&amp;T'!$A$13:$O$987,COLUMN(N24),FALSE),0)+IFERROR(VLOOKUP($A24,'3.0 Input│AMP'!$A$12:$Q$855,N$11+1,FALSE),0)</f>
        <v>0.59860875412934633</v>
      </c>
      <c r="O24" s="37">
        <f>IFERROR(VLOOKUP($A24,'3.0 Input│AMP'!$A$12:$Q$855,O$11,FALSE),0)+IFERROR(VLOOKUP($A24,'3.1 Input│B&amp;T'!$A$13:$O$987,COLUMN(O24),FALSE),0)</f>
        <v>0.17691296307214888</v>
      </c>
      <c r="P24" s="9"/>
      <c r="Q24" s="25">
        <f t="shared" si="0"/>
        <v>1</v>
      </c>
    </row>
    <row r="25" spans="1:17">
      <c r="A25" s="7">
        <f>IF(MAX($A$13:A24)+1&gt;MAX('3.1 Input│B&amp;T'!$A$13:$A$987),"-",MAX($A$13:A24)+1)</f>
        <v>13</v>
      </c>
      <c r="B25" s="7" t="str">
        <f>CONCATENATE(IFERROR(VLOOKUP($A25,'3.0 Input│AMP'!$A$12:$Q$855,2,FALSE),""),IFERROR(VLOOKUP($A25,'3.1 Input│B&amp;T'!$A$13:$L$987,2,FALSE),""))</f>
        <v>Emergency Response Equipment</v>
      </c>
      <c r="C25" s="17" t="str">
        <f>IFERROR(IFERROR(VLOOKUP($A25,'3.0 Input│AMP'!$A$12:$Q$855,3,FALSE),VLOOKUP($A25,'3.1 Input│B&amp;T'!$A$13:$L$987,3,FALSE)),"-")</f>
        <v>BC239</v>
      </c>
      <c r="D25" s="6">
        <v>1</v>
      </c>
      <c r="E25" s="7" t="str">
        <f>IFERROR(IFERROR(VLOOKUP($A25,'3.0 Input│AMP'!$A$12:$Q$855,4,FALSE),VLOOKUP($A25,'3.1 Input│B&amp;T'!$A$13:$L$987,3,FALSE)),"-")</f>
        <v>VTS</v>
      </c>
      <c r="F25" s="32">
        <v>2022</v>
      </c>
      <c r="G25" s="18">
        <f>IFERROR(VLOOKUP($A25,'3.0 Input│AMP'!$A$12:$Q$855,COLUMN(G25),FALSE),0)+IFERROR(VLOOKUP($A25,'3.1 Input│B&amp;T'!$A$13:$L$987,COLUMN(G25),FALSE),0)</f>
        <v>0</v>
      </c>
      <c r="H25" s="18">
        <f>IFERROR(VLOOKUP($A25,'3.0 Input│AMP'!$A$12:$Q$855,COLUMN(H25),FALSE),0)+IFERROR(VLOOKUP($A25,'3.1 Input│B&amp;T'!$A$13:$L$987,COLUMN(H25),FALSE),0)</f>
        <v>0</v>
      </c>
      <c r="I25" s="18">
        <f>IFERROR(VLOOKUP($A25,'3.0 Input│AMP'!$A$12:$Q$855,COLUMN(I25),FALSE),0)+IFERROR(VLOOKUP($A25,'3.1 Input│B&amp;T'!$A$13:$L$987,COLUMN(I25),FALSE),0)</f>
        <v>3207437.2229864351</v>
      </c>
      <c r="J25" s="18">
        <f>IFERROR(VLOOKUP($A25,'3.0 Input│AMP'!$A$12:$Q$855,COLUMN(J25),FALSE),0)+IFERROR(VLOOKUP($A25,'3.1 Input│B&amp;T'!$A$13:$L$987,COLUMN(J25),FALSE),0)</f>
        <v>3314351.7970859832</v>
      </c>
      <c r="K25" s="18">
        <f>IFERROR(VLOOKUP($A25,'3.0 Input│AMP'!$A$12:$Q$855,COLUMN(K25),FALSE),0)+IFERROR(VLOOKUP($A25,'3.1 Input│B&amp;T'!$A$13:$L$987,COLUMN(K25),FALSE),0)</f>
        <v>0</v>
      </c>
      <c r="L25" s="37">
        <f>IFERROR(VLOOKUP($A25,'3.0 Input│AMP'!$A$12:$Q$855,L$11,FALSE),0)+IFERROR(VLOOKUP($A25,'3.1 Input│B&amp;T'!$A$13:$O$987,COLUMN(L25),FALSE),0)</f>
        <v>2.5162974613786908E-2</v>
      </c>
      <c r="M25" s="37">
        <f>IFERROR(VLOOKUP($A25,'3.0 Input│AMP'!$A$12:$Q$855,M$11,FALSE),0)+IFERROR(VLOOKUP($A25,'3.1 Input│B&amp;T'!$A$13:$O$987,COLUMN(M25),FALSE),0)</f>
        <v>3.0686554407057205E-2</v>
      </c>
      <c r="N25" s="37">
        <f>IFERROR(VLOOKUP($A25,'3.0 Input│AMP'!$A$12:$Q$855,N$11,FALSE),0)+IFERROR(VLOOKUP($A25,'3.1 Input│B&amp;T'!$A$13:$O$987,COLUMN(N25),FALSE),0)+IFERROR(VLOOKUP($A25,'3.0 Input│AMP'!$A$12:$Q$855,N$11+1,FALSE),0)</f>
        <v>0.87947664930625957</v>
      </c>
      <c r="O25" s="37">
        <f>IFERROR(VLOOKUP($A25,'3.0 Input│AMP'!$A$12:$Q$855,O$11,FALSE),0)+IFERROR(VLOOKUP($A25,'3.1 Input│B&amp;T'!$A$13:$O$987,COLUMN(O25),FALSE),0)</f>
        <v>6.4673821672896453E-2</v>
      </c>
      <c r="P25" s="9"/>
      <c r="Q25" s="25">
        <f t="shared" si="0"/>
        <v>1</v>
      </c>
    </row>
    <row r="26" spans="1:17">
      <c r="A26" s="7">
        <f>IF(MAX($A$13:A25)+1&gt;MAX('3.1 Input│B&amp;T'!$A$13:$A$987),"-",MAX($A$13:A25)+1)</f>
        <v>14</v>
      </c>
      <c r="B26" s="7" t="str">
        <f>CONCATENATE(IFERROR(VLOOKUP($A26,'3.0 Input│AMP'!$A$12:$Q$855,2,FALSE),""),IFERROR(VLOOKUP($A26,'3.1 Input│B&amp;T'!$A$13:$L$987,2,FALSE),""))</f>
        <v xml:space="preserve">BCS Unregulated Bypass Upgrade </v>
      </c>
      <c r="C26" s="17" t="str">
        <f>IFERROR(IFERROR(VLOOKUP($A26,'3.0 Input│AMP'!$A$12:$Q$855,3,FALSE),VLOOKUP($A26,'3.1 Input│B&amp;T'!$A$13:$L$987,3,FALSE)),"-")</f>
        <v>BC242</v>
      </c>
      <c r="D26" s="6">
        <v>1</v>
      </c>
      <c r="E26" s="7" t="str">
        <f>IFERROR(IFERROR(VLOOKUP($A26,'3.0 Input│AMP'!$A$12:$Q$855,4,FALSE),VLOOKUP($A26,'3.1 Input│B&amp;T'!$A$13:$L$987,3,FALSE)),"-")</f>
        <v>VTS</v>
      </c>
      <c r="F26" s="32">
        <v>2022</v>
      </c>
      <c r="G26" s="18">
        <f>IFERROR(VLOOKUP($A26,'3.0 Input│AMP'!$A$12:$Q$855,COLUMN(G26),FALSE),0)+IFERROR(VLOOKUP($A26,'3.1 Input│B&amp;T'!$A$13:$L$987,COLUMN(G26),FALSE),0)</f>
        <v>0</v>
      </c>
      <c r="H26" s="18">
        <f>IFERROR(VLOOKUP($A26,'3.0 Input│AMP'!$A$12:$Q$855,COLUMN(H26),FALSE),0)+IFERROR(VLOOKUP($A26,'3.1 Input│B&amp;T'!$A$13:$L$987,COLUMN(H26),FALSE),0)</f>
        <v>0</v>
      </c>
      <c r="I26" s="18">
        <f>IFERROR(VLOOKUP($A26,'3.0 Input│AMP'!$A$12:$Q$855,COLUMN(I26),FALSE),0)+IFERROR(VLOOKUP($A26,'3.1 Input│B&amp;T'!$A$13:$L$987,COLUMN(I26),FALSE),0)</f>
        <v>0</v>
      </c>
      <c r="J26" s="18">
        <f>IFERROR(VLOOKUP($A26,'3.0 Input│AMP'!$A$12:$Q$855,COLUMN(J26),FALSE),0)+IFERROR(VLOOKUP($A26,'3.1 Input│B&amp;T'!$A$13:$L$987,COLUMN(J26),FALSE),0)</f>
        <v>0</v>
      </c>
      <c r="K26" s="18">
        <f>IFERROR(VLOOKUP($A26,'3.0 Input│AMP'!$A$12:$Q$855,COLUMN(K26),FALSE),0)+IFERROR(VLOOKUP($A26,'3.1 Input│B&amp;T'!$A$13:$L$987,COLUMN(K26),FALSE),0)</f>
        <v>0</v>
      </c>
      <c r="L26" s="37">
        <f>IFERROR(VLOOKUP($A26,'3.0 Input│AMP'!$A$12:$Q$855,L$11,FALSE),0)+IFERROR(VLOOKUP($A26,'3.1 Input│B&amp;T'!$A$13:$O$987,COLUMN(L26),FALSE),0)</f>
        <v>0</v>
      </c>
      <c r="M26" s="37">
        <f>IFERROR(VLOOKUP($A26,'3.0 Input│AMP'!$A$12:$Q$855,M$11,FALSE),0)+IFERROR(VLOOKUP($A26,'3.1 Input│B&amp;T'!$A$13:$O$987,COLUMN(M26),FALSE),0)</f>
        <v>0</v>
      </c>
      <c r="N26" s="37">
        <f>IFERROR(VLOOKUP($A26,'3.0 Input│AMP'!$A$12:$Q$855,N$11,FALSE),0)+IFERROR(VLOOKUP($A26,'3.1 Input│B&amp;T'!$A$13:$O$987,COLUMN(N26),FALSE),0)+IFERROR(VLOOKUP($A26,'3.0 Input│AMP'!$A$12:$Q$855,N$11+1,FALSE),0)</f>
        <v>0</v>
      </c>
      <c r="O26" s="37">
        <f>IFERROR(VLOOKUP($A26,'3.0 Input│AMP'!$A$12:$Q$855,O$11,FALSE),0)+IFERROR(VLOOKUP($A26,'3.1 Input│B&amp;T'!$A$13:$O$987,COLUMN(O26),FALSE),0)</f>
        <v>0</v>
      </c>
      <c r="P26" s="9"/>
      <c r="Q26" s="25">
        <f t="shared" si="0"/>
        <v>0</v>
      </c>
    </row>
    <row r="27" spans="1:17">
      <c r="A27" s="7">
        <f>IF(MAX($A$13:A26)+1&gt;MAX('3.1 Input│B&amp;T'!$A$13:$A$987),"-",MAX($A$13:A26)+1)</f>
        <v>15</v>
      </c>
      <c r="B27" s="7" t="str">
        <f>CONCATENATE(IFERROR(VLOOKUP($A27,'3.0 Input│AMP'!$A$12:$Q$855,2,FALSE),""),IFERROR(VLOOKUP($A27,'3.1 Input│B&amp;T'!$A$13:$L$987,2,FALSE),""))</f>
        <v>CP Replacement</v>
      </c>
      <c r="C27" s="17" t="str">
        <f>IFERROR(IFERROR(VLOOKUP($A27,'3.0 Input│AMP'!$A$12:$Q$855,3,FALSE),VLOOKUP($A27,'3.1 Input│B&amp;T'!$A$13:$L$987,3,FALSE)),"-")</f>
        <v>BC244</v>
      </c>
      <c r="D27" s="6">
        <v>1</v>
      </c>
      <c r="E27" s="7" t="str">
        <f>IFERROR(IFERROR(VLOOKUP($A27,'3.0 Input│AMP'!$A$12:$Q$855,4,FALSE),VLOOKUP($A27,'3.1 Input│B&amp;T'!$A$13:$L$987,3,FALSE)),"-")</f>
        <v>VTS</v>
      </c>
      <c r="F27" s="32">
        <v>2022</v>
      </c>
      <c r="G27" s="18">
        <f>IFERROR(VLOOKUP($A27,'3.0 Input│AMP'!$A$12:$Q$855,COLUMN(G27),FALSE),0)+IFERROR(VLOOKUP($A27,'3.1 Input│B&amp;T'!$A$13:$L$987,COLUMN(G27),FALSE),0)</f>
        <v>248469.47020734916</v>
      </c>
      <c r="H27" s="18">
        <f>IFERROR(VLOOKUP($A27,'3.0 Input│AMP'!$A$12:$Q$855,COLUMN(H27),FALSE),0)+IFERROR(VLOOKUP($A27,'3.1 Input│B&amp;T'!$A$13:$L$987,COLUMN(H27),FALSE),0)</f>
        <v>248469.47020734916</v>
      </c>
      <c r="I27" s="18">
        <f>IFERROR(VLOOKUP($A27,'3.0 Input│AMP'!$A$12:$Q$855,COLUMN(I27),FALSE),0)+IFERROR(VLOOKUP($A27,'3.1 Input│B&amp;T'!$A$13:$L$987,COLUMN(I27),FALSE),0)</f>
        <v>248469.47020734916</v>
      </c>
      <c r="J27" s="18">
        <f>IFERROR(VLOOKUP($A27,'3.0 Input│AMP'!$A$12:$Q$855,COLUMN(J27),FALSE),0)+IFERROR(VLOOKUP($A27,'3.1 Input│B&amp;T'!$A$13:$L$987,COLUMN(J27),FALSE),0)</f>
        <v>248469.47020734916</v>
      </c>
      <c r="K27" s="18">
        <f>IFERROR(VLOOKUP($A27,'3.0 Input│AMP'!$A$12:$Q$855,COLUMN(K27),FALSE),0)+IFERROR(VLOOKUP($A27,'3.1 Input│B&amp;T'!$A$13:$L$987,COLUMN(K27),FALSE),0)</f>
        <v>248813.73513594971</v>
      </c>
      <c r="L27" s="37">
        <f>IFERROR(VLOOKUP($A27,'3.0 Input│AMP'!$A$12:$Q$855,L$11,FALSE),0)+IFERROR(VLOOKUP($A27,'3.1 Input│B&amp;T'!$A$13:$O$987,COLUMN(L27),FALSE),0)</f>
        <v>0.20460265180310852</v>
      </c>
      <c r="M27" s="37">
        <f>IFERROR(VLOOKUP($A27,'3.0 Input│AMP'!$A$12:$Q$855,M$11,FALSE),0)+IFERROR(VLOOKUP($A27,'3.1 Input│B&amp;T'!$A$13:$O$987,COLUMN(M27),FALSE),0)</f>
        <v>0.24351174186117513</v>
      </c>
      <c r="N27" s="37">
        <f>IFERROR(VLOOKUP($A27,'3.0 Input│AMP'!$A$12:$Q$855,N$11,FALSE),0)+IFERROR(VLOOKUP($A27,'3.1 Input│B&amp;T'!$A$13:$O$987,COLUMN(N27),FALSE),0)+IFERROR(VLOOKUP($A27,'3.0 Input│AMP'!$A$12:$Q$855,N$11+1,FALSE),0)</f>
        <v>0.48721178466281989</v>
      </c>
      <c r="O27" s="37">
        <f>IFERROR(VLOOKUP($A27,'3.0 Input│AMP'!$A$12:$Q$855,O$11,FALSE),0)+IFERROR(VLOOKUP($A27,'3.1 Input│B&amp;T'!$A$13:$O$987,COLUMN(O27),FALSE),0)</f>
        <v>6.4673821672896453E-2</v>
      </c>
      <c r="P27" s="9"/>
      <c r="Q27" s="25">
        <f t="shared" si="0"/>
        <v>1</v>
      </c>
    </row>
    <row r="28" spans="1:17">
      <c r="A28" s="7">
        <f>IF(MAX($A$13:A27)+1&gt;MAX('3.1 Input│B&amp;T'!$A$13:$A$987),"-",MAX($A$13:A27)+1)</f>
        <v>16</v>
      </c>
      <c r="B28" s="7" t="str">
        <f>CONCATENATE(IFERROR(VLOOKUP($A28,'3.0 Input│AMP'!$A$12:$Q$855,2,FALSE),""),IFERROR(VLOOKUP($A28,'3.1 Input│B&amp;T'!$A$13:$L$987,2,FALSE),""))</f>
        <v>Hazardous Area Rectification</v>
      </c>
      <c r="C28" s="17" t="str">
        <f>IFERROR(IFERROR(VLOOKUP($A28,'3.0 Input│AMP'!$A$12:$Q$855,3,FALSE),VLOOKUP($A28,'3.1 Input│B&amp;T'!$A$13:$L$987,3,FALSE)),"-")</f>
        <v>BC249</v>
      </c>
      <c r="D28" s="6">
        <v>1</v>
      </c>
      <c r="E28" s="7" t="str">
        <f>IFERROR(IFERROR(VLOOKUP($A28,'3.0 Input│AMP'!$A$12:$Q$855,4,FALSE),VLOOKUP($A28,'3.1 Input│B&amp;T'!$A$13:$L$987,3,FALSE)),"-")</f>
        <v>VTS</v>
      </c>
      <c r="F28" s="32">
        <v>2022</v>
      </c>
      <c r="G28" s="18">
        <f>IFERROR(VLOOKUP($A28,'3.0 Input│AMP'!$A$12:$Q$855,COLUMN(G28),FALSE),0)+IFERROR(VLOOKUP($A28,'3.1 Input│B&amp;T'!$A$13:$L$987,COLUMN(G28),FALSE),0)</f>
        <v>229866.33431402783</v>
      </c>
      <c r="H28" s="18">
        <f>IFERROR(VLOOKUP($A28,'3.0 Input│AMP'!$A$12:$Q$855,COLUMN(H28),FALSE),0)+IFERROR(VLOOKUP($A28,'3.1 Input│B&amp;T'!$A$13:$L$987,COLUMN(H28),FALSE),0)</f>
        <v>106914.57409954783</v>
      </c>
      <c r="I28" s="18">
        <f>IFERROR(VLOOKUP($A28,'3.0 Input│AMP'!$A$12:$Q$855,COLUMN(I28),FALSE),0)+IFERROR(VLOOKUP($A28,'3.1 Input│B&amp;T'!$A$13:$L$987,COLUMN(I28),FALSE),0)</f>
        <v>213829.14819909565</v>
      </c>
      <c r="J28" s="18">
        <f>IFERROR(VLOOKUP($A28,'3.0 Input│AMP'!$A$12:$Q$855,COLUMN(J28),FALSE),0)+IFERROR(VLOOKUP($A28,'3.1 Input│B&amp;T'!$A$13:$L$987,COLUMN(J28),FALSE),0)</f>
        <v>310052.26488868869</v>
      </c>
      <c r="K28" s="18">
        <f>IFERROR(VLOOKUP($A28,'3.0 Input│AMP'!$A$12:$Q$855,COLUMN(K28),FALSE),0)+IFERROR(VLOOKUP($A28,'3.1 Input│B&amp;T'!$A$13:$L$987,COLUMN(K28),FALSE),0)</f>
        <v>90877.387984615649</v>
      </c>
      <c r="L28" s="37">
        <f>IFERROR(VLOOKUP($A28,'3.0 Input│AMP'!$A$12:$Q$855,L$11,FALSE),0)+IFERROR(VLOOKUP($A28,'3.1 Input│B&amp;T'!$A$13:$O$987,COLUMN(L28),FALSE),0)</f>
        <v>0.10509282902551725</v>
      </c>
      <c r="M28" s="37">
        <f>IFERROR(VLOOKUP($A28,'3.0 Input│AMP'!$A$12:$Q$855,M$11,FALSE),0)+IFERROR(VLOOKUP($A28,'3.1 Input│B&amp;T'!$A$13:$O$987,COLUMN(M28),FALSE),0)</f>
        <v>0.47291773061482772</v>
      </c>
      <c r="N28" s="37">
        <f>IFERROR(VLOOKUP($A28,'3.0 Input│AMP'!$A$12:$Q$855,N$11,FALSE),0)+IFERROR(VLOOKUP($A28,'3.1 Input│B&amp;T'!$A$13:$O$987,COLUMN(N28),FALSE),0)+IFERROR(VLOOKUP($A28,'3.0 Input│AMP'!$A$12:$Q$855,N$11+1,FALSE),0)</f>
        <v>0.35731561868675865</v>
      </c>
      <c r="O28" s="37">
        <f>IFERROR(VLOOKUP($A28,'3.0 Input│AMP'!$A$12:$Q$855,O$11,FALSE),0)+IFERROR(VLOOKUP($A28,'3.1 Input│B&amp;T'!$A$13:$O$987,COLUMN(O28),FALSE),0)</f>
        <v>6.4673821672896453E-2</v>
      </c>
      <c r="P28" s="9"/>
      <c r="Q28" s="25">
        <f t="shared" si="0"/>
        <v>1</v>
      </c>
    </row>
    <row r="29" spans="1:17">
      <c r="A29" s="7">
        <f>IF(MAX($A$13:A28)+1&gt;MAX('3.1 Input│B&amp;T'!$A$13:$A$987),"-",MAX($A$13:A28)+1)</f>
        <v>17</v>
      </c>
      <c r="B29" s="7" t="str">
        <f>CONCATENATE(IFERROR(VLOOKUP($A29,'3.0 Input│AMP'!$A$12:$Q$855,2,FALSE),""),IFERROR(VLOOKUP($A29,'3.1 Input│B&amp;T'!$A$13:$L$987,2,FALSE),""))</f>
        <v>Pipeline Integrity</v>
      </c>
      <c r="C29" s="17" t="str">
        <f>IFERROR(IFERROR(VLOOKUP($A29,'3.0 Input│AMP'!$A$12:$Q$855,3,FALSE),VLOOKUP($A29,'3.1 Input│B&amp;T'!$A$13:$L$987,3,FALSE)),"-")</f>
        <v>BC258</v>
      </c>
      <c r="D29" s="6">
        <v>1</v>
      </c>
      <c r="E29" s="7" t="str">
        <f>IFERROR(IFERROR(VLOOKUP($A29,'3.0 Input│AMP'!$A$12:$Q$855,4,FALSE),VLOOKUP($A29,'3.1 Input│B&amp;T'!$A$13:$L$987,3,FALSE)),"-")</f>
        <v>VTS</v>
      </c>
      <c r="F29" s="32">
        <v>2022</v>
      </c>
      <c r="G29" s="18">
        <f>IFERROR(VLOOKUP($A29,'3.0 Input│AMP'!$A$12:$Q$855,COLUMN(G29),FALSE),0)+IFERROR(VLOOKUP($A29,'3.1 Input│B&amp;T'!$A$13:$L$987,COLUMN(G29),FALSE),0)</f>
        <v>4444153.3834053576</v>
      </c>
      <c r="H29" s="18">
        <f>IFERROR(VLOOKUP($A29,'3.0 Input│AMP'!$A$12:$Q$855,COLUMN(H29),FALSE),0)+IFERROR(VLOOKUP($A29,'3.1 Input│B&amp;T'!$A$13:$L$987,COLUMN(H29),FALSE),0)</f>
        <v>9927018.2051430158</v>
      </c>
      <c r="I29" s="18">
        <f>IFERROR(VLOOKUP($A29,'3.0 Input│AMP'!$A$12:$Q$855,COLUMN(I29),FALSE),0)+IFERROR(VLOOKUP($A29,'3.1 Input│B&amp;T'!$A$13:$L$987,COLUMN(I29),FALSE),0)</f>
        <v>7377105.6128687998</v>
      </c>
      <c r="J29" s="18">
        <f>IFERROR(VLOOKUP($A29,'3.0 Input│AMP'!$A$12:$Q$855,COLUMN(J29),FALSE),0)+IFERROR(VLOOKUP($A29,'3.1 Input│B&amp;T'!$A$13:$L$987,COLUMN(J29),FALSE),0)</f>
        <v>5559557.8531764857</v>
      </c>
      <c r="K29" s="18">
        <f>IFERROR(VLOOKUP($A29,'3.0 Input│AMP'!$A$12:$Q$855,COLUMN(K29),FALSE),0)+IFERROR(VLOOKUP($A29,'3.1 Input│B&amp;T'!$A$13:$L$987,COLUMN(K29),FALSE),0)</f>
        <v>2245206.0560905044</v>
      </c>
      <c r="L29" s="37">
        <f>IFERROR(VLOOKUP($A29,'3.0 Input│AMP'!$A$12:$Q$855,L$11,FALSE),0)+IFERROR(VLOOKUP($A29,'3.1 Input│B&amp;T'!$A$13:$O$987,COLUMN(L29),FALSE),0)</f>
        <v>5.0756197793049199E-2</v>
      </c>
      <c r="M29" s="37">
        <f>IFERROR(VLOOKUP($A29,'3.0 Input│AMP'!$A$12:$Q$855,M$11,FALSE),0)+IFERROR(VLOOKUP($A29,'3.1 Input│B&amp;T'!$A$13:$O$987,COLUMN(M29),FALSE),0)</f>
        <v>0.77798196516865104</v>
      </c>
      <c r="N29" s="37">
        <f>IFERROR(VLOOKUP($A29,'3.0 Input│AMP'!$A$12:$Q$855,N$11,FALSE),0)+IFERROR(VLOOKUP($A29,'3.1 Input│B&amp;T'!$A$13:$O$987,COLUMN(N29),FALSE),0)+IFERROR(VLOOKUP($A29,'3.0 Input│AMP'!$A$12:$Q$855,N$11+1,FALSE),0)</f>
        <v>8.9669282767720251E-2</v>
      </c>
      <c r="O29" s="37">
        <f>IFERROR(VLOOKUP($A29,'3.0 Input│AMP'!$A$12:$Q$855,O$11,FALSE),0)+IFERROR(VLOOKUP($A29,'3.1 Input│B&amp;T'!$A$13:$O$987,COLUMN(O29),FALSE),0)</f>
        <v>8.1592554270579515E-2</v>
      </c>
      <c r="P29" s="9"/>
      <c r="Q29" s="25">
        <f t="shared" si="0"/>
        <v>1</v>
      </c>
    </row>
    <row r="30" spans="1:17">
      <c r="A30" s="7">
        <f>IF(MAX($A$13:A29)+1&gt;MAX('3.1 Input│B&amp;T'!$A$13:$A$987),"-",MAX($A$13:A29)+1)</f>
        <v>18</v>
      </c>
      <c r="B30" s="7" t="str">
        <f>CONCATENATE(IFERROR(VLOOKUP($A30,'3.0 Input│AMP'!$A$12:$Q$855,2,FALSE),""),IFERROR(VLOOKUP($A30,'3.1 Input│B&amp;T'!$A$13:$L$987,2,FALSE),""))</f>
        <v xml:space="preserve">VTS Unpiggables </v>
      </c>
      <c r="C30" s="17" t="str">
        <f>IFERROR(IFERROR(VLOOKUP($A30,'3.0 Input│AMP'!$A$12:$Q$855,3,FALSE),VLOOKUP($A30,'3.1 Input│B&amp;T'!$A$13:$L$987,3,FALSE)),"-")</f>
        <v>BC259</v>
      </c>
      <c r="D30" s="6">
        <v>1</v>
      </c>
      <c r="E30" s="7" t="str">
        <f>IFERROR(IFERROR(VLOOKUP($A30,'3.0 Input│AMP'!$A$12:$Q$855,4,FALSE),VLOOKUP($A30,'3.1 Input│B&amp;T'!$A$13:$L$987,3,FALSE)),"-")</f>
        <v>VTS</v>
      </c>
      <c r="F30" s="32">
        <v>2022</v>
      </c>
      <c r="G30" s="18">
        <f>IFERROR(VLOOKUP($A30,'3.0 Input│AMP'!$A$12:$Q$855,COLUMN(G30),FALSE),0)+IFERROR(VLOOKUP($A30,'3.1 Input│B&amp;T'!$A$13:$L$987,COLUMN(G30),FALSE),0)</f>
        <v>11036329.613336211</v>
      </c>
      <c r="H30" s="18">
        <f>IFERROR(VLOOKUP($A30,'3.0 Input│AMP'!$A$12:$Q$855,COLUMN(H30),FALSE),0)+IFERROR(VLOOKUP($A30,'3.1 Input│B&amp;T'!$A$13:$L$987,COLUMN(H30),FALSE),0)</f>
        <v>17615480.440704521</v>
      </c>
      <c r="I30" s="18">
        <f>IFERROR(VLOOKUP($A30,'3.0 Input│AMP'!$A$12:$Q$855,COLUMN(I30),FALSE),0)+IFERROR(VLOOKUP($A30,'3.1 Input│B&amp;T'!$A$13:$L$987,COLUMN(I30),FALSE),0)</f>
        <v>0</v>
      </c>
      <c r="J30" s="18">
        <f>IFERROR(VLOOKUP($A30,'3.0 Input│AMP'!$A$12:$Q$855,COLUMN(J30),FALSE),0)+IFERROR(VLOOKUP($A30,'3.1 Input│B&amp;T'!$A$13:$L$987,COLUMN(J30),FALSE),0)</f>
        <v>0</v>
      </c>
      <c r="K30" s="18">
        <f>IFERROR(VLOOKUP($A30,'3.0 Input│AMP'!$A$12:$Q$855,COLUMN(K30),FALSE),0)+IFERROR(VLOOKUP($A30,'3.1 Input│B&amp;T'!$A$13:$L$987,COLUMN(K30),FALSE),0)</f>
        <v>0</v>
      </c>
      <c r="L30" s="37">
        <f>IFERROR(VLOOKUP($A30,'3.0 Input│AMP'!$A$12:$Q$855,L$11,FALSE),0)+IFERROR(VLOOKUP($A30,'3.1 Input│B&amp;T'!$A$13:$O$987,COLUMN(L30),FALSE),0)</f>
        <v>0.15437527303362153</v>
      </c>
      <c r="M30" s="37">
        <f>IFERROR(VLOOKUP($A30,'3.0 Input│AMP'!$A$12:$Q$855,M$11,FALSE),0)+IFERROR(VLOOKUP($A30,'3.1 Input│B&amp;T'!$A$13:$O$987,COLUMN(M30),FALSE),0)</f>
        <v>0.69508903494881757</v>
      </c>
      <c r="N30" s="37">
        <f>IFERROR(VLOOKUP($A30,'3.0 Input│AMP'!$A$12:$Q$855,N$11,FALSE),0)+IFERROR(VLOOKUP($A30,'3.1 Input│B&amp;T'!$A$13:$O$987,COLUMN(N30),FALSE),0)+IFERROR(VLOOKUP($A30,'3.0 Input│AMP'!$A$12:$Q$855,N$11+1,FALSE),0)</f>
        <v>8.5512852255366173E-2</v>
      </c>
      <c r="O30" s="37">
        <f>IFERROR(VLOOKUP($A30,'3.0 Input│AMP'!$A$12:$Q$855,O$11,FALSE),0)+IFERROR(VLOOKUP($A30,'3.1 Input│B&amp;T'!$A$13:$O$987,COLUMN(O30),FALSE),0)</f>
        <v>6.5022839762194778E-2</v>
      </c>
      <c r="P30" s="9"/>
      <c r="Q30" s="25">
        <f t="shared" si="0"/>
        <v>1</v>
      </c>
    </row>
    <row r="31" spans="1:17">
      <c r="A31" s="7">
        <f>IF(MAX($A$13:A30)+1&gt;MAX('3.1 Input│B&amp;T'!$A$13:$A$987),"-",MAX($A$13:A30)+1)</f>
        <v>19</v>
      </c>
      <c r="B31" s="7" t="str">
        <f>CONCATENATE(IFERROR(VLOOKUP($A31,'3.0 Input│AMP'!$A$12:$Q$855,2,FALSE),""),IFERROR(VLOOKUP($A31,'3.1 Input│B&amp;T'!$A$13:$L$987,2,FALSE),""))</f>
        <v>Pipe Support Replacement</v>
      </c>
      <c r="C31" s="17" t="str">
        <f>IFERROR(IFERROR(VLOOKUP($A31,'3.0 Input│AMP'!$A$12:$Q$855,3,FALSE),VLOOKUP($A31,'3.1 Input│B&amp;T'!$A$13:$L$987,3,FALSE)),"-")</f>
        <v>BC263</v>
      </c>
      <c r="D31" s="6">
        <v>1</v>
      </c>
      <c r="E31" s="7" t="str">
        <f>IFERROR(IFERROR(VLOOKUP($A31,'3.0 Input│AMP'!$A$12:$Q$855,4,FALSE),VLOOKUP($A31,'3.1 Input│B&amp;T'!$A$13:$L$987,3,FALSE)),"-")</f>
        <v>VTS</v>
      </c>
      <c r="F31" s="32">
        <v>2022</v>
      </c>
      <c r="G31" s="18">
        <f>IFERROR(VLOOKUP($A31,'3.0 Input│AMP'!$A$12:$Q$855,COLUMN(G31),FALSE),0)+IFERROR(VLOOKUP($A31,'3.1 Input│B&amp;T'!$A$13:$L$987,COLUMN(G31),FALSE),0)</f>
        <v>0</v>
      </c>
      <c r="H31" s="18">
        <f>IFERROR(VLOOKUP($A31,'3.0 Input│AMP'!$A$12:$Q$855,COLUMN(H31),FALSE),0)+IFERROR(VLOOKUP($A31,'3.1 Input│B&amp;T'!$A$13:$L$987,COLUMN(H31),FALSE),0)</f>
        <v>0</v>
      </c>
      <c r="I31" s="18">
        <f>IFERROR(VLOOKUP($A31,'3.0 Input│AMP'!$A$12:$Q$855,COLUMN(I31),FALSE),0)+IFERROR(VLOOKUP($A31,'3.1 Input│B&amp;T'!$A$13:$L$987,COLUMN(I31),FALSE),0)</f>
        <v>267286.43524886959</v>
      </c>
      <c r="J31" s="18">
        <f>IFERROR(VLOOKUP($A31,'3.0 Input│AMP'!$A$12:$Q$855,COLUMN(J31),FALSE),0)+IFERROR(VLOOKUP($A31,'3.1 Input│B&amp;T'!$A$13:$L$987,COLUMN(J31),FALSE),0)</f>
        <v>267286.43524886959</v>
      </c>
      <c r="K31" s="18">
        <f>IFERROR(VLOOKUP($A31,'3.0 Input│AMP'!$A$12:$Q$855,COLUMN(K31),FALSE),0)+IFERROR(VLOOKUP($A31,'3.1 Input│B&amp;T'!$A$13:$L$987,COLUMN(K31),FALSE),0)</f>
        <v>374201.00934841734</v>
      </c>
      <c r="L31" s="37">
        <f>IFERROR(VLOOKUP($A31,'3.0 Input│AMP'!$A$12:$Q$855,L$11,FALSE),0)+IFERROR(VLOOKUP($A31,'3.1 Input│B&amp;T'!$A$13:$O$987,COLUMN(L31),FALSE),0)</f>
        <v>8.2528780440626781E-2</v>
      </c>
      <c r="M31" s="37">
        <f>IFERROR(VLOOKUP($A31,'3.0 Input│AMP'!$A$12:$Q$855,M$11,FALSE),0)+IFERROR(VLOOKUP($A31,'3.1 Input│B&amp;T'!$A$13:$O$987,COLUMN(M31),FALSE),0)</f>
        <v>0.55019186960417854</v>
      </c>
      <c r="N31" s="37">
        <f>IFERROR(VLOOKUP($A31,'3.0 Input│AMP'!$A$12:$Q$855,N$11,FALSE),0)+IFERROR(VLOOKUP($A31,'3.1 Input│B&amp;T'!$A$13:$O$987,COLUMN(N31),FALSE),0)+IFERROR(VLOOKUP($A31,'3.0 Input│AMP'!$A$12:$Q$855,N$11+1,FALSE),0)</f>
        <v>0.22007674784167142</v>
      </c>
      <c r="O31" s="37">
        <f>IFERROR(VLOOKUP($A31,'3.0 Input│AMP'!$A$12:$Q$855,O$11,FALSE),0)+IFERROR(VLOOKUP($A31,'3.1 Input│B&amp;T'!$A$13:$O$987,COLUMN(O31),FALSE),0)</f>
        <v>0.14720260211352323</v>
      </c>
      <c r="P31" s="9"/>
      <c r="Q31" s="25">
        <f t="shared" si="0"/>
        <v>0.99999999999999989</v>
      </c>
    </row>
    <row r="32" spans="1:17">
      <c r="A32" s="7">
        <f>IF(MAX($A$13:A31)+1&gt;MAX('3.1 Input│B&amp;T'!$A$13:$A$987),"-",MAX($A$13:A31)+1)</f>
        <v>20</v>
      </c>
      <c r="B32" s="7" t="str">
        <f>CONCATENATE(IFERROR(VLOOKUP($A32,'3.0 Input│AMP'!$A$12:$Q$855,2,FALSE),""),IFERROR(VLOOKUP($A32,'3.1 Input│B&amp;T'!$A$13:$L$987,2,FALSE),""))</f>
        <v>HMI ClearSCADA Upgrade</v>
      </c>
      <c r="C32" s="17" t="str">
        <f>IFERROR(IFERROR(VLOOKUP($A32,'3.0 Input│AMP'!$A$12:$Q$855,3,FALSE),VLOOKUP($A32,'3.1 Input│B&amp;T'!$A$13:$L$987,3,FALSE)),"-")</f>
        <v>BC264</v>
      </c>
      <c r="D32" s="6">
        <v>1</v>
      </c>
      <c r="E32" s="7" t="str">
        <f>IFERROR(IFERROR(VLOOKUP($A32,'3.0 Input│AMP'!$A$12:$Q$855,4,FALSE),VLOOKUP($A32,'3.1 Input│B&amp;T'!$A$13:$L$987,3,FALSE)),"-")</f>
        <v>VTS</v>
      </c>
      <c r="F32" s="32">
        <v>2022</v>
      </c>
      <c r="G32" s="18">
        <f>IFERROR(VLOOKUP($A32,'3.0 Input│AMP'!$A$12:$Q$855,COLUMN(G32),FALSE),0)+IFERROR(VLOOKUP($A32,'3.1 Input│B&amp;T'!$A$13:$L$987,COLUMN(G32),FALSE),0)</f>
        <v>21382.914819909565</v>
      </c>
      <c r="H32" s="18">
        <f>IFERROR(VLOOKUP($A32,'3.0 Input│AMP'!$A$12:$Q$855,COLUMN(H32),FALSE),0)+IFERROR(VLOOKUP($A32,'3.1 Input│B&amp;T'!$A$13:$L$987,COLUMN(H32),FALSE),0)</f>
        <v>748402.0186968348</v>
      </c>
      <c r="I32" s="18">
        <f>IFERROR(VLOOKUP($A32,'3.0 Input│AMP'!$A$12:$Q$855,COLUMN(I32),FALSE),0)+IFERROR(VLOOKUP($A32,'3.1 Input│B&amp;T'!$A$13:$L$987,COLUMN(I32),FALSE),0)</f>
        <v>0</v>
      </c>
      <c r="J32" s="18">
        <f>IFERROR(VLOOKUP($A32,'3.0 Input│AMP'!$A$12:$Q$855,COLUMN(J32),FALSE),0)+IFERROR(VLOOKUP($A32,'3.1 Input│B&amp;T'!$A$13:$L$987,COLUMN(J32),FALSE),0)</f>
        <v>0</v>
      </c>
      <c r="K32" s="18">
        <f>IFERROR(VLOOKUP($A32,'3.0 Input│AMP'!$A$12:$Q$855,COLUMN(K32),FALSE),0)+IFERROR(VLOOKUP($A32,'3.1 Input│B&amp;T'!$A$13:$L$987,COLUMN(K32),FALSE),0)</f>
        <v>0</v>
      </c>
      <c r="L32" s="37">
        <f>IFERROR(VLOOKUP($A32,'3.0 Input│AMP'!$A$12:$Q$855,L$11,FALSE),0)+IFERROR(VLOOKUP($A32,'3.1 Input│B&amp;T'!$A$13:$O$987,COLUMN(L32),FALSE),0)</f>
        <v>9.3532617832710357E-2</v>
      </c>
      <c r="M32" s="37">
        <f>IFERROR(VLOOKUP($A32,'3.0 Input│AMP'!$A$12:$Q$855,M$11,FALSE),0)+IFERROR(VLOOKUP($A32,'3.1 Input│B&amp;T'!$A$13:$O$987,COLUMN(M32),FALSE),0)</f>
        <v>0.46766308916355176</v>
      </c>
      <c r="N32" s="37">
        <f>IFERROR(VLOOKUP($A32,'3.0 Input│AMP'!$A$12:$Q$855,N$11,FALSE),0)+IFERROR(VLOOKUP($A32,'3.1 Input│B&amp;T'!$A$13:$O$987,COLUMN(N32),FALSE),0)+IFERROR(VLOOKUP($A32,'3.0 Input│AMP'!$A$12:$Q$855,N$11+1,FALSE),0)</f>
        <v>0.37413047133084143</v>
      </c>
      <c r="O32" s="37">
        <f>IFERROR(VLOOKUP($A32,'3.0 Input│AMP'!$A$12:$Q$855,O$11,FALSE),0)+IFERROR(VLOOKUP($A32,'3.1 Input│B&amp;T'!$A$13:$O$987,COLUMN(O32),FALSE),0)</f>
        <v>6.4673821672896439E-2</v>
      </c>
      <c r="P32" s="9"/>
      <c r="Q32" s="25">
        <f t="shared" si="0"/>
        <v>1</v>
      </c>
    </row>
    <row r="33" spans="1:17">
      <c r="A33" s="7">
        <f>IF(MAX($A$13:A32)+1&gt;MAX('3.1 Input│B&amp;T'!$A$13:$A$987),"-",MAX($A$13:A32)+1)</f>
        <v>21</v>
      </c>
      <c r="B33" s="7" t="str">
        <f>CONCATENATE(IFERROR(VLOOKUP($A33,'3.0 Input│AMP'!$A$12:$Q$855,2,FALSE),""),IFERROR(VLOOKUP($A33,'3.1 Input│B&amp;T'!$A$13:$L$987,2,FALSE),""))</f>
        <v xml:space="preserve">Liquids Management </v>
      </c>
      <c r="C33" s="17" t="str">
        <f>IFERROR(IFERROR(VLOOKUP($A33,'3.0 Input│AMP'!$A$12:$Q$855,3,FALSE),VLOOKUP($A33,'3.1 Input│B&amp;T'!$A$13:$L$987,3,FALSE)),"-")</f>
        <v>BC260</v>
      </c>
      <c r="D33" s="6">
        <v>1</v>
      </c>
      <c r="E33" s="7" t="str">
        <f>IFERROR(IFERROR(VLOOKUP($A33,'3.0 Input│AMP'!$A$12:$Q$855,4,FALSE),VLOOKUP($A33,'3.1 Input│B&amp;T'!$A$13:$L$987,3,FALSE)),"-")</f>
        <v>VTS</v>
      </c>
      <c r="F33" s="32">
        <v>2022</v>
      </c>
      <c r="G33" s="18">
        <f>IFERROR(VLOOKUP($A33,'3.0 Input│AMP'!$A$12:$Q$855,COLUMN(G33),FALSE),0)+IFERROR(VLOOKUP($A33,'3.1 Input│B&amp;T'!$A$13:$L$987,COLUMN(G33),FALSE),0)</f>
        <v>0</v>
      </c>
      <c r="H33" s="18">
        <f>IFERROR(VLOOKUP($A33,'3.0 Input│AMP'!$A$12:$Q$855,COLUMN(H33),FALSE),0)+IFERROR(VLOOKUP($A33,'3.1 Input│B&amp;T'!$A$13:$L$987,COLUMN(H33),FALSE),0)</f>
        <v>0</v>
      </c>
      <c r="I33" s="18">
        <f>IFERROR(VLOOKUP($A33,'3.0 Input│AMP'!$A$12:$Q$855,COLUMN(I33),FALSE),0)+IFERROR(VLOOKUP($A33,'3.1 Input│B&amp;T'!$A$13:$L$987,COLUMN(I33),FALSE),0)</f>
        <v>0</v>
      </c>
      <c r="J33" s="18">
        <f>IFERROR(VLOOKUP($A33,'3.0 Input│AMP'!$A$12:$Q$855,COLUMN(J33),FALSE),0)+IFERROR(VLOOKUP($A33,'3.1 Input│B&amp;T'!$A$13:$L$987,COLUMN(J33),FALSE),0)</f>
        <v>0</v>
      </c>
      <c r="K33" s="18">
        <f>IFERROR(VLOOKUP($A33,'3.0 Input│AMP'!$A$12:$Q$855,COLUMN(K33),FALSE),0)+IFERROR(VLOOKUP($A33,'3.1 Input│B&amp;T'!$A$13:$L$987,COLUMN(K33),FALSE),0)</f>
        <v>320743.72229864349</v>
      </c>
      <c r="L33" s="37">
        <f>IFERROR(VLOOKUP($A33,'3.0 Input│AMP'!$A$12:$Q$855,L$11,FALSE),0)+IFERROR(VLOOKUP($A33,'3.1 Input│B&amp;T'!$A$13:$O$987,COLUMN(L33),FALSE),0)</f>
        <v>0.15588769638785058</v>
      </c>
      <c r="M33" s="37">
        <f>IFERROR(VLOOKUP($A33,'3.0 Input│AMP'!$A$12:$Q$855,M$11,FALSE),0)+IFERROR(VLOOKUP($A33,'3.1 Input│B&amp;T'!$A$13:$O$987,COLUMN(M33),FALSE),0)</f>
        <v>0.15588769638785058</v>
      </c>
      <c r="N33" s="37">
        <f>IFERROR(VLOOKUP($A33,'3.0 Input│AMP'!$A$12:$Q$855,N$11,FALSE),0)+IFERROR(VLOOKUP($A33,'3.1 Input│B&amp;T'!$A$13:$O$987,COLUMN(N33),FALSE),0)+IFERROR(VLOOKUP($A33,'3.0 Input│AMP'!$A$12:$Q$855,N$11+1,FALSE),0)</f>
        <v>0.62355078555140231</v>
      </c>
      <c r="O33" s="37">
        <f>IFERROR(VLOOKUP($A33,'3.0 Input│AMP'!$A$12:$Q$855,O$11,FALSE),0)+IFERROR(VLOOKUP($A33,'3.1 Input│B&amp;T'!$A$13:$O$987,COLUMN(O33),FALSE),0)</f>
        <v>6.4673821672896453E-2</v>
      </c>
      <c r="P33" s="9"/>
      <c r="Q33" s="25">
        <f t="shared" si="0"/>
        <v>0.99999999999999989</v>
      </c>
    </row>
    <row r="34" spans="1:17">
      <c r="A34" s="7">
        <f>IF(MAX($A$13:A33)+1&gt;MAX('3.1 Input│B&amp;T'!$A$13:$A$987),"-",MAX($A$13:A33)+1)</f>
        <v>22</v>
      </c>
      <c r="B34" s="7" t="str">
        <f>CONCATENATE(IFERROR(VLOOKUP($A34,'3.0 Input│AMP'!$A$12:$Q$855,2,FALSE),""),IFERROR(VLOOKUP($A34,'3.1 Input│B&amp;T'!$A$13:$L$987,2,FALSE),""))</f>
        <v>BCS Unit 12 Inlet Filter Upgrade</v>
      </c>
      <c r="C34" s="17" t="str">
        <f>IFERROR(IFERROR(VLOOKUP($A34,'3.0 Input│AMP'!$A$12:$Q$855,3,FALSE),VLOOKUP($A34,'3.1 Input│B&amp;T'!$A$13:$L$987,3,FALSE)),"-")</f>
        <v>BC267</v>
      </c>
      <c r="D34" s="6">
        <v>1</v>
      </c>
      <c r="E34" s="7" t="str">
        <f>IFERROR(IFERROR(VLOOKUP($A34,'3.0 Input│AMP'!$A$12:$Q$855,4,FALSE),VLOOKUP($A34,'3.1 Input│B&amp;T'!$A$13:$L$987,3,FALSE)),"-")</f>
        <v>VTS</v>
      </c>
      <c r="F34" s="32">
        <v>2022</v>
      </c>
      <c r="G34" s="18">
        <f>IFERROR(VLOOKUP($A34,'3.0 Input│AMP'!$A$12:$Q$855,COLUMN(G34),FALSE),0)+IFERROR(VLOOKUP($A34,'3.1 Input│B&amp;T'!$A$13:$L$987,COLUMN(G34),FALSE),0)</f>
        <v>0</v>
      </c>
      <c r="H34" s="18">
        <f>IFERROR(VLOOKUP($A34,'3.0 Input│AMP'!$A$12:$Q$855,COLUMN(H34),FALSE),0)+IFERROR(VLOOKUP($A34,'3.1 Input│B&amp;T'!$A$13:$L$987,COLUMN(H34),FALSE),0)</f>
        <v>0</v>
      </c>
      <c r="I34" s="18">
        <f>IFERROR(VLOOKUP($A34,'3.0 Input│AMP'!$A$12:$Q$855,COLUMN(I34),FALSE),0)+IFERROR(VLOOKUP($A34,'3.1 Input│B&amp;T'!$A$13:$L$987,COLUMN(I34),FALSE),0)</f>
        <v>0</v>
      </c>
      <c r="J34" s="18">
        <f>IFERROR(VLOOKUP($A34,'3.0 Input│AMP'!$A$12:$Q$855,COLUMN(J34),FALSE),0)+IFERROR(VLOOKUP($A34,'3.1 Input│B&amp;T'!$A$13:$L$987,COLUMN(J34),FALSE),0)</f>
        <v>0</v>
      </c>
      <c r="K34" s="18">
        <f>IFERROR(VLOOKUP($A34,'3.0 Input│AMP'!$A$12:$Q$855,COLUMN(K34),FALSE),0)+IFERROR(VLOOKUP($A34,'3.1 Input│B&amp;T'!$A$13:$L$987,COLUMN(K34),FALSE),0)</f>
        <v>0</v>
      </c>
      <c r="L34" s="37">
        <f>IFERROR(VLOOKUP($A34,'3.0 Input│AMP'!$A$12:$Q$855,L$11,FALSE),0)+IFERROR(VLOOKUP($A34,'3.1 Input│B&amp;T'!$A$13:$O$987,COLUMN(L34),FALSE),0)</f>
        <v>0</v>
      </c>
      <c r="M34" s="37">
        <f>IFERROR(VLOOKUP($A34,'3.0 Input│AMP'!$A$12:$Q$855,M$11,FALSE),0)+IFERROR(VLOOKUP($A34,'3.1 Input│B&amp;T'!$A$13:$O$987,COLUMN(M34),FALSE),0)</f>
        <v>0</v>
      </c>
      <c r="N34" s="37">
        <f>IFERROR(VLOOKUP($A34,'3.0 Input│AMP'!$A$12:$Q$855,N$11,FALSE),0)+IFERROR(VLOOKUP($A34,'3.1 Input│B&amp;T'!$A$13:$O$987,COLUMN(N34),FALSE),0)+IFERROR(VLOOKUP($A34,'3.0 Input│AMP'!$A$12:$Q$855,N$11+1,FALSE),0)</f>
        <v>0</v>
      </c>
      <c r="O34" s="37">
        <f>IFERROR(VLOOKUP($A34,'3.0 Input│AMP'!$A$12:$Q$855,O$11,FALSE),0)+IFERROR(VLOOKUP($A34,'3.1 Input│B&amp;T'!$A$13:$O$987,COLUMN(O34),FALSE),0)</f>
        <v>0</v>
      </c>
      <c r="P34" s="9"/>
      <c r="Q34" s="25">
        <f t="shared" si="0"/>
        <v>0</v>
      </c>
    </row>
    <row r="35" spans="1:17">
      <c r="A35" s="7">
        <f>IF(MAX($A$13:A34)+1&gt;MAX('3.1 Input│B&amp;T'!$A$13:$A$987),"-",MAX($A$13:A34)+1)</f>
        <v>23</v>
      </c>
      <c r="B35" s="7" t="str">
        <f>CONCATENATE(IFERROR(VLOOKUP($A35,'3.0 Input│AMP'!$A$12:$Q$855,2,FALSE),""),IFERROR(VLOOKUP($A35,'3.1 Input│B&amp;T'!$A$13:$L$987,2,FALSE),""))</f>
        <v xml:space="preserve">Type B Compliance </v>
      </c>
      <c r="C35" s="17" t="str">
        <f>IFERROR(IFERROR(VLOOKUP($A35,'3.0 Input│AMP'!$A$12:$Q$855,3,FALSE),VLOOKUP($A35,'3.1 Input│B&amp;T'!$A$13:$L$987,3,FALSE)),"-")</f>
        <v>BC271</v>
      </c>
      <c r="D35" s="6">
        <v>1</v>
      </c>
      <c r="E35" s="7" t="str">
        <f>IFERROR(IFERROR(VLOOKUP($A35,'3.0 Input│AMP'!$A$12:$Q$855,4,FALSE),VLOOKUP($A35,'3.1 Input│B&amp;T'!$A$13:$L$987,3,FALSE)),"-")</f>
        <v>VTS</v>
      </c>
      <c r="F35" s="32">
        <v>2022</v>
      </c>
      <c r="G35" s="18">
        <f>IFERROR(VLOOKUP($A35,'3.0 Input│AMP'!$A$12:$Q$855,COLUMN(G35),FALSE),0)+IFERROR(VLOOKUP($A35,'3.1 Input│B&amp;T'!$A$13:$L$987,COLUMN(G35),FALSE),0)</f>
        <v>0</v>
      </c>
      <c r="H35" s="18">
        <f>IFERROR(VLOOKUP($A35,'3.0 Input│AMP'!$A$12:$Q$855,COLUMN(H35),FALSE),0)+IFERROR(VLOOKUP($A35,'3.1 Input│B&amp;T'!$A$13:$L$987,COLUMN(H35),FALSE),0)</f>
        <v>491807.04085792002</v>
      </c>
      <c r="I35" s="18">
        <f>IFERROR(VLOOKUP($A35,'3.0 Input│AMP'!$A$12:$Q$855,COLUMN(I35),FALSE),0)+IFERROR(VLOOKUP($A35,'3.1 Input│B&amp;T'!$A$13:$L$987,COLUMN(I35),FALSE),0)</f>
        <v>534572.87049773918</v>
      </c>
      <c r="J35" s="18">
        <f>IFERROR(VLOOKUP($A35,'3.0 Input│AMP'!$A$12:$Q$855,COLUMN(J35),FALSE),0)+IFERROR(VLOOKUP($A35,'3.1 Input│B&amp;T'!$A$13:$L$987,COLUMN(J35),FALSE),0)</f>
        <v>534572.87049773918</v>
      </c>
      <c r="K35" s="18">
        <f>IFERROR(VLOOKUP($A35,'3.0 Input│AMP'!$A$12:$Q$855,COLUMN(K35),FALSE),0)+IFERROR(VLOOKUP($A35,'3.1 Input│B&amp;T'!$A$13:$L$987,COLUMN(K35),FALSE),0)</f>
        <v>534572.87049773918</v>
      </c>
      <c r="L35" s="37">
        <f>IFERROR(VLOOKUP($A35,'3.0 Input│AMP'!$A$12:$Q$855,L$11,FALSE),0)+IFERROR(VLOOKUP($A35,'3.1 Input│B&amp;T'!$A$13:$O$987,COLUMN(L35),FALSE),0)</f>
        <v>4.7720723384035893E-2</v>
      </c>
      <c r="M35" s="37">
        <f>IFERROR(VLOOKUP($A35,'3.0 Input│AMP'!$A$12:$Q$855,M$11,FALSE),0)+IFERROR(VLOOKUP($A35,'3.1 Input│B&amp;T'!$A$13:$O$987,COLUMN(M35),FALSE),0)</f>
        <v>0.38176578707228714</v>
      </c>
      <c r="N35" s="37">
        <f>IFERROR(VLOOKUP($A35,'3.0 Input│AMP'!$A$12:$Q$855,N$11,FALSE),0)+IFERROR(VLOOKUP($A35,'3.1 Input│B&amp;T'!$A$13:$O$987,COLUMN(N35),FALSE),0)+IFERROR(VLOOKUP($A35,'3.0 Input│AMP'!$A$12:$Q$855,N$11+1,FALSE),0)</f>
        <v>0.42948651045632308</v>
      </c>
      <c r="O35" s="37">
        <f>IFERROR(VLOOKUP($A35,'3.0 Input│AMP'!$A$12:$Q$855,O$11,FALSE),0)+IFERROR(VLOOKUP($A35,'3.1 Input│B&amp;T'!$A$13:$O$987,COLUMN(O35),FALSE),0)</f>
        <v>0.1410269790873539</v>
      </c>
      <c r="P35" s="9"/>
      <c r="Q35" s="25">
        <f t="shared" si="0"/>
        <v>1</v>
      </c>
    </row>
    <row r="36" spans="1:17">
      <c r="A36" s="7">
        <f>IF(MAX($A$13:A35)+1&gt;MAX('3.1 Input│B&amp;T'!$A$13:$A$987),"-",MAX($A$13:A35)+1)</f>
        <v>24</v>
      </c>
      <c r="B36" s="7" t="str">
        <f>CONCATENATE(IFERROR(VLOOKUP($A36,'3.0 Input│AMP'!$A$12:$Q$855,2,FALSE),""),IFERROR(VLOOKUP($A36,'3.1 Input│B&amp;T'!$A$13:$L$987,2,FALSE),""))</f>
        <v xml:space="preserve">VTS Mainline Isolation Valve Upgrade​ </v>
      </c>
      <c r="C36" s="17" t="str">
        <f>IFERROR(IFERROR(VLOOKUP($A36,'3.0 Input│AMP'!$A$12:$Q$855,3,FALSE),VLOOKUP($A36,'3.1 Input│B&amp;T'!$A$13:$L$987,3,FALSE)),"-")</f>
        <v>BC275</v>
      </c>
      <c r="D36" s="6">
        <v>1</v>
      </c>
      <c r="E36" s="7" t="str">
        <f>IFERROR(IFERROR(VLOOKUP($A36,'3.0 Input│AMP'!$A$12:$Q$855,4,FALSE),VLOOKUP($A36,'3.1 Input│B&amp;T'!$A$13:$L$987,3,FALSE)),"-")</f>
        <v>VTS</v>
      </c>
      <c r="F36" s="32">
        <v>2022</v>
      </c>
      <c r="G36" s="18">
        <f>IFERROR(VLOOKUP($A36,'3.0 Input│AMP'!$A$12:$Q$855,COLUMN(G36),FALSE),0)+IFERROR(VLOOKUP($A36,'3.1 Input│B&amp;T'!$A$13:$L$987,COLUMN(G36),FALSE),0)</f>
        <v>0</v>
      </c>
      <c r="H36" s="18">
        <f>IFERROR(VLOOKUP($A36,'3.0 Input│AMP'!$A$12:$Q$855,COLUMN(H36),FALSE),0)+IFERROR(VLOOKUP($A36,'3.1 Input│B&amp;T'!$A$13:$L$987,COLUMN(H36),FALSE),0)</f>
        <v>0</v>
      </c>
      <c r="I36" s="18">
        <f>IFERROR(VLOOKUP($A36,'3.0 Input│AMP'!$A$12:$Q$855,COLUMN(I36),FALSE),0)+IFERROR(VLOOKUP($A36,'3.1 Input│B&amp;T'!$A$13:$L$987,COLUMN(I36),FALSE),0)</f>
        <v>641487.44459728699</v>
      </c>
      <c r="J36" s="18">
        <f>IFERROR(VLOOKUP($A36,'3.0 Input│AMP'!$A$12:$Q$855,COLUMN(J36),FALSE),0)+IFERROR(VLOOKUP($A36,'3.1 Input│B&amp;T'!$A$13:$L$987,COLUMN(J36),FALSE),0)</f>
        <v>1069145.7409954781</v>
      </c>
      <c r="K36" s="18">
        <f>IFERROR(VLOOKUP($A36,'3.0 Input│AMP'!$A$12:$Q$855,COLUMN(K36),FALSE),0)+IFERROR(VLOOKUP($A36,'3.1 Input│B&amp;T'!$A$13:$L$987,COLUMN(K36),FALSE),0)</f>
        <v>1069145.7409954781</v>
      </c>
      <c r="L36" s="37">
        <f>IFERROR(VLOOKUP($A36,'3.0 Input│AMP'!$A$12:$Q$855,L$11,FALSE),0)+IFERROR(VLOOKUP($A36,'3.1 Input│B&amp;T'!$A$13:$O$987,COLUMN(L36),FALSE),0)</f>
        <v>8.9688811620407177E-2</v>
      </c>
      <c r="M36" s="37">
        <f>IFERROR(VLOOKUP($A36,'3.0 Input│AMP'!$A$12:$Q$855,M$11,FALSE),0)+IFERROR(VLOOKUP($A36,'3.1 Input│B&amp;T'!$A$13:$O$987,COLUMN(M36),FALSE),0)</f>
        <v>0.33312987173294101</v>
      </c>
      <c r="N36" s="37">
        <f>IFERROR(VLOOKUP($A36,'3.0 Input│AMP'!$A$12:$Q$855,N$11,FALSE),0)+IFERROR(VLOOKUP($A36,'3.1 Input│B&amp;T'!$A$13:$O$987,COLUMN(N36),FALSE),0)+IFERROR(VLOOKUP($A36,'3.0 Input│AMP'!$A$12:$Q$855,N$11+1,FALSE),0)</f>
        <v>0.38438062123031652</v>
      </c>
      <c r="O36" s="37">
        <f>IFERROR(VLOOKUP($A36,'3.0 Input│AMP'!$A$12:$Q$855,O$11,FALSE),0)+IFERROR(VLOOKUP($A36,'3.1 Input│B&amp;T'!$A$13:$O$987,COLUMN(O36),FALSE),0)</f>
        <v>0.19280069541633524</v>
      </c>
      <c r="P36" s="9"/>
      <c r="Q36" s="25">
        <f t="shared" si="0"/>
        <v>1</v>
      </c>
    </row>
    <row r="37" spans="1:17">
      <c r="A37" s="7">
        <f>IF(MAX($A$13:A36)+1&gt;MAX('3.1 Input│B&amp;T'!$A$13:$A$987),"-",MAX($A$13:A36)+1)</f>
        <v>25</v>
      </c>
      <c r="B37" s="7" t="str">
        <f>CONCATENATE(IFERROR(VLOOKUP($A37,'3.0 Input│AMP'!$A$12:$Q$855,2,FALSE),""),IFERROR(VLOOKUP($A37,'3.1 Input│B&amp;T'!$A$13:$L$987,2,FALSE),""))</f>
        <v xml:space="preserve">Reliability Centred Maintenance </v>
      </c>
      <c r="C37" s="17" t="str">
        <f>IFERROR(IFERROR(VLOOKUP($A37,'3.0 Input│AMP'!$A$12:$Q$855,3,FALSE),VLOOKUP($A37,'3.1 Input│B&amp;T'!$A$13:$L$987,3,FALSE)),"-")</f>
        <v>BC307</v>
      </c>
      <c r="D37" s="6">
        <v>1</v>
      </c>
      <c r="E37" s="7" t="str">
        <f>IFERROR(IFERROR(VLOOKUP($A37,'3.0 Input│AMP'!$A$12:$Q$855,4,FALSE),VLOOKUP($A37,'3.1 Input│B&amp;T'!$A$13:$L$987,3,FALSE)),"-")</f>
        <v>VTS</v>
      </c>
      <c r="F37" s="32">
        <v>2022</v>
      </c>
      <c r="G37" s="18">
        <f>IFERROR(VLOOKUP($A37,'3.0 Input│AMP'!$A$12:$Q$855,COLUMN(G37),FALSE),0)+IFERROR(VLOOKUP($A37,'3.1 Input│B&amp;T'!$A$13:$L$987,COLUMN(G37),FALSE),0)</f>
        <v>0</v>
      </c>
      <c r="H37" s="18">
        <f>IFERROR(VLOOKUP($A37,'3.0 Input│AMP'!$A$12:$Q$855,COLUMN(H37),FALSE),0)+IFERROR(VLOOKUP($A37,'3.1 Input│B&amp;T'!$A$13:$L$987,COLUMN(H37),FALSE),0)</f>
        <v>0</v>
      </c>
      <c r="I37" s="18">
        <f>IFERROR(VLOOKUP($A37,'3.0 Input│AMP'!$A$12:$Q$855,COLUMN(I37),FALSE),0)+IFERROR(VLOOKUP($A37,'3.1 Input│B&amp;T'!$A$13:$L$987,COLUMN(I37),FALSE),0)</f>
        <v>0</v>
      </c>
      <c r="J37" s="18">
        <f>IFERROR(VLOOKUP($A37,'3.0 Input│AMP'!$A$12:$Q$855,COLUMN(J37),FALSE),0)+IFERROR(VLOOKUP($A37,'3.1 Input│B&amp;T'!$A$13:$L$987,COLUMN(J37),FALSE),0)</f>
        <v>0</v>
      </c>
      <c r="K37" s="18">
        <f>IFERROR(VLOOKUP($A37,'3.0 Input│AMP'!$A$12:$Q$855,COLUMN(K37),FALSE),0)+IFERROR(VLOOKUP($A37,'3.1 Input│B&amp;T'!$A$13:$L$987,COLUMN(K37),FALSE),0)</f>
        <v>0</v>
      </c>
      <c r="L37" s="37">
        <f>IFERROR(VLOOKUP($A37,'3.0 Input│AMP'!$A$12:$Q$855,L$11,FALSE),0)+IFERROR(VLOOKUP($A37,'3.1 Input│B&amp;T'!$A$13:$O$987,COLUMN(L37),FALSE),0)</f>
        <v>0</v>
      </c>
      <c r="M37" s="37">
        <f>IFERROR(VLOOKUP($A37,'3.0 Input│AMP'!$A$12:$Q$855,M$11,FALSE),0)+IFERROR(VLOOKUP($A37,'3.1 Input│B&amp;T'!$A$13:$O$987,COLUMN(M37),FALSE),0)</f>
        <v>0</v>
      </c>
      <c r="N37" s="37">
        <f>IFERROR(VLOOKUP($A37,'3.0 Input│AMP'!$A$12:$Q$855,N$11,FALSE),0)+IFERROR(VLOOKUP($A37,'3.1 Input│B&amp;T'!$A$13:$O$987,COLUMN(N37),FALSE),0)+IFERROR(VLOOKUP($A37,'3.0 Input│AMP'!$A$12:$Q$855,N$11+1,FALSE),0)</f>
        <v>0</v>
      </c>
      <c r="O37" s="37">
        <f>IFERROR(VLOOKUP($A37,'3.0 Input│AMP'!$A$12:$Q$855,O$11,FALSE),0)+IFERROR(VLOOKUP($A37,'3.1 Input│B&amp;T'!$A$13:$O$987,COLUMN(O37),FALSE),0)</f>
        <v>0</v>
      </c>
      <c r="P37" s="9"/>
      <c r="Q37" s="25">
        <f t="shared" si="0"/>
        <v>0</v>
      </c>
    </row>
    <row r="38" spans="1:17">
      <c r="A38" s="7">
        <f>IF(MAX($A$13:A37)+1&gt;MAX('3.1 Input│B&amp;T'!$A$13:$A$987),"-",MAX($A$13:A37)+1)</f>
        <v>26</v>
      </c>
      <c r="B38" s="7" t="str">
        <f>CONCATENATE(IFERROR(VLOOKUP($A38,'3.0 Input│AMP'!$A$12:$Q$855,2,FALSE),""),IFERROR(VLOOKUP($A38,'3.1 Input│B&amp;T'!$A$13:$L$987,2,FALSE),""))</f>
        <v>Arc Flash Risk Mitigation</v>
      </c>
      <c r="C38" s="17" t="str">
        <f>IFERROR(IFERROR(VLOOKUP($A38,'3.0 Input│AMP'!$A$12:$Q$855,3,FALSE),VLOOKUP($A38,'3.1 Input│B&amp;T'!$A$13:$L$987,3,FALSE)),"-")</f>
        <v>BC309</v>
      </c>
      <c r="D38" s="6">
        <v>1</v>
      </c>
      <c r="E38" s="7" t="str">
        <f>IFERROR(IFERROR(VLOOKUP($A38,'3.0 Input│AMP'!$A$12:$Q$855,4,FALSE),VLOOKUP($A38,'3.1 Input│B&amp;T'!$A$13:$L$987,3,FALSE)),"-")</f>
        <v>VTS</v>
      </c>
      <c r="F38" s="32">
        <v>2022</v>
      </c>
      <c r="G38" s="18">
        <f>IFERROR(VLOOKUP($A38,'3.0 Input│AMP'!$A$12:$Q$855,COLUMN(G38),FALSE),0)+IFERROR(VLOOKUP($A38,'3.1 Input│B&amp;T'!$A$13:$L$987,COLUMN(G38),FALSE),0)</f>
        <v>133643.21762443479</v>
      </c>
      <c r="H38" s="18">
        <f>IFERROR(VLOOKUP($A38,'3.0 Input│AMP'!$A$12:$Q$855,COLUMN(H38),FALSE),0)+IFERROR(VLOOKUP($A38,'3.1 Input│B&amp;T'!$A$13:$L$987,COLUMN(H38),FALSE),0)</f>
        <v>400929.65287330438</v>
      </c>
      <c r="I38" s="18">
        <f>IFERROR(VLOOKUP($A38,'3.0 Input│AMP'!$A$12:$Q$855,COLUMN(I38),FALSE),0)+IFERROR(VLOOKUP($A38,'3.1 Input│B&amp;T'!$A$13:$L$987,COLUMN(I38),FALSE),0)</f>
        <v>267286.43524886959</v>
      </c>
      <c r="J38" s="18">
        <f>IFERROR(VLOOKUP($A38,'3.0 Input│AMP'!$A$12:$Q$855,COLUMN(J38),FALSE),0)+IFERROR(VLOOKUP($A38,'3.1 Input│B&amp;T'!$A$13:$L$987,COLUMN(J38),FALSE),0)</f>
        <v>267286.43524886959</v>
      </c>
      <c r="K38" s="18">
        <f>IFERROR(VLOOKUP($A38,'3.0 Input│AMP'!$A$12:$Q$855,COLUMN(K38),FALSE),0)+IFERROR(VLOOKUP($A38,'3.1 Input│B&amp;T'!$A$13:$L$987,COLUMN(K38),FALSE),0)</f>
        <v>267286.43524886959</v>
      </c>
      <c r="L38" s="37">
        <f>IFERROR(VLOOKUP($A38,'3.0 Input│AMP'!$A$12:$Q$855,L$11,FALSE),0)+IFERROR(VLOOKUP($A38,'3.1 Input│B&amp;T'!$A$13:$O$987,COLUMN(L38),FALSE),0)</f>
        <v>0.11223914139925244</v>
      </c>
      <c r="M38" s="37">
        <f>IFERROR(VLOOKUP($A38,'3.0 Input│AMP'!$A$12:$Q$855,M$11,FALSE),0)+IFERROR(VLOOKUP($A38,'3.1 Input│B&amp;T'!$A$13:$O$987,COLUMN(M38),FALSE),0)</f>
        <v>0.44895656559700975</v>
      </c>
      <c r="N38" s="37">
        <f>IFERROR(VLOOKUP($A38,'3.0 Input│AMP'!$A$12:$Q$855,N$11,FALSE),0)+IFERROR(VLOOKUP($A38,'3.1 Input│B&amp;T'!$A$13:$O$987,COLUMN(N38),FALSE),0)+IFERROR(VLOOKUP($A38,'3.0 Input│AMP'!$A$12:$Q$855,N$11+1,FALSE),0)</f>
        <v>0.37413047133084143</v>
      </c>
      <c r="O38" s="37">
        <f>IFERROR(VLOOKUP($A38,'3.0 Input│AMP'!$A$12:$Q$855,O$11,FALSE),0)+IFERROR(VLOOKUP($A38,'3.1 Input│B&amp;T'!$A$13:$O$987,COLUMN(O38),FALSE),0)</f>
        <v>6.4673821672896453E-2</v>
      </c>
      <c r="P38" s="9"/>
      <c r="Q38" s="25">
        <f t="shared" si="0"/>
        <v>1</v>
      </c>
    </row>
    <row r="39" spans="1:17">
      <c r="A39" s="7">
        <f>IF(MAX($A$13:A38)+1&gt;MAX('3.1 Input│B&amp;T'!$A$13:$A$987),"-",MAX($A$13:A38)+1)</f>
        <v>27</v>
      </c>
      <c r="B39" s="7" t="str">
        <f>CONCATENATE(IFERROR(VLOOKUP($A39,'3.0 Input│AMP'!$A$12:$Q$855,2,FALSE),""),IFERROR(VLOOKUP($A39,'3.1 Input│B&amp;T'!$A$13:$L$987,2,FALSE),""))</f>
        <v>Critical Spares</v>
      </c>
      <c r="C39" s="17" t="str">
        <f>IFERROR(IFERROR(VLOOKUP($A39,'3.0 Input│AMP'!$A$12:$Q$855,3,FALSE),VLOOKUP($A39,'3.1 Input│B&amp;T'!$A$13:$L$987,3,FALSE)),"-")</f>
        <v>BC314</v>
      </c>
      <c r="D39" s="6">
        <v>1</v>
      </c>
      <c r="E39" s="7" t="str">
        <f>IFERROR(IFERROR(VLOOKUP($A39,'3.0 Input│AMP'!$A$12:$Q$855,4,FALSE),VLOOKUP($A39,'3.1 Input│B&amp;T'!$A$13:$L$987,3,FALSE)),"-")</f>
        <v>VTS</v>
      </c>
      <c r="F39" s="32">
        <v>2022</v>
      </c>
      <c r="G39" s="18">
        <f>IFERROR(VLOOKUP($A39,'3.0 Input│AMP'!$A$12:$Q$855,COLUMN(G39),FALSE),0)+IFERROR(VLOOKUP($A39,'3.1 Input│B&amp;T'!$A$13:$L$987,COLUMN(G39),FALSE),0)</f>
        <v>0</v>
      </c>
      <c r="H39" s="18">
        <f>IFERROR(VLOOKUP($A39,'3.0 Input│AMP'!$A$12:$Q$855,COLUMN(H39),FALSE),0)+IFERROR(VLOOKUP($A39,'3.1 Input│B&amp;T'!$A$13:$L$987,COLUMN(H39),FALSE),0)</f>
        <v>0</v>
      </c>
      <c r="I39" s="18">
        <f>IFERROR(VLOOKUP($A39,'3.0 Input│AMP'!$A$12:$Q$855,COLUMN(I39),FALSE),0)+IFERROR(VLOOKUP($A39,'3.1 Input│B&amp;T'!$A$13:$L$987,COLUMN(I39),FALSE),0)</f>
        <v>0</v>
      </c>
      <c r="J39" s="18">
        <f>IFERROR(VLOOKUP($A39,'3.0 Input│AMP'!$A$12:$Q$855,COLUMN(J39),FALSE),0)+IFERROR(VLOOKUP($A39,'3.1 Input│B&amp;T'!$A$13:$L$987,COLUMN(J39),FALSE),0)</f>
        <v>0</v>
      </c>
      <c r="K39" s="18">
        <f>IFERROR(VLOOKUP($A39,'3.0 Input│AMP'!$A$12:$Q$855,COLUMN(K39),FALSE),0)+IFERROR(VLOOKUP($A39,'3.1 Input│B&amp;T'!$A$13:$L$987,COLUMN(K39),FALSE),0)</f>
        <v>2245206.0560905044</v>
      </c>
      <c r="L39" s="37">
        <f>IFERROR(VLOOKUP($A39,'3.0 Input│AMP'!$A$12:$Q$855,L$11,FALSE),0)+IFERROR(VLOOKUP($A39,'3.1 Input│B&amp;T'!$A$13:$O$987,COLUMN(L39),FALSE),0)</f>
        <v>4.4539341825100172E-2</v>
      </c>
      <c r="M39" s="37">
        <f>IFERROR(VLOOKUP($A39,'3.0 Input│AMP'!$A$12:$Q$855,M$11,FALSE),0)+IFERROR(VLOOKUP($A39,'3.1 Input│B&amp;T'!$A$13:$O$987,COLUMN(M39),FALSE),0)</f>
        <v>0</v>
      </c>
      <c r="N39" s="37">
        <f>IFERROR(VLOOKUP($A39,'3.0 Input│AMP'!$A$12:$Q$855,N$11,FALSE),0)+IFERROR(VLOOKUP($A39,'3.1 Input│B&amp;T'!$A$13:$O$987,COLUMN(N39),FALSE),0)+IFERROR(VLOOKUP($A39,'3.0 Input│AMP'!$A$12:$Q$855,N$11+1,FALSE),0)</f>
        <v>0.89078683650200341</v>
      </c>
      <c r="O39" s="37">
        <f>IFERROR(VLOOKUP($A39,'3.0 Input│AMP'!$A$12:$Q$855,O$11,FALSE),0)+IFERROR(VLOOKUP($A39,'3.1 Input│B&amp;T'!$A$13:$O$987,COLUMN(O39),FALSE),0)</f>
        <v>6.4673821672896453E-2</v>
      </c>
      <c r="P39" s="9"/>
      <c r="Q39" s="25">
        <f t="shared" si="0"/>
        <v>1</v>
      </c>
    </row>
    <row r="40" spans="1:17">
      <c r="A40" s="7">
        <f>IF(MAX($A$13:A39)+1&gt;MAX('3.1 Input│B&amp;T'!$A$13:$A$987),"-",MAX($A$13:A39)+1)</f>
        <v>28</v>
      </c>
      <c r="B40" s="7" t="str">
        <f>CONCATENATE(IFERROR(VLOOKUP($A40,'3.0 Input│AMP'!$A$12:$Q$855,2,FALSE),""),IFERROR(VLOOKUP($A40,'3.1 Input│B&amp;T'!$A$13:$L$987,2,FALSE),""))</f>
        <v>Station Control Logic Review &amp; Rectification</v>
      </c>
      <c r="C40" s="17" t="str">
        <f>IFERROR(IFERROR(VLOOKUP($A40,'3.0 Input│AMP'!$A$12:$Q$855,3,FALSE),VLOOKUP($A40,'3.1 Input│B&amp;T'!$A$13:$L$987,3,FALSE)),"-")</f>
        <v>BC317</v>
      </c>
      <c r="D40" s="6">
        <v>1</v>
      </c>
      <c r="E40" s="7" t="str">
        <f>IFERROR(IFERROR(VLOOKUP($A40,'3.0 Input│AMP'!$A$12:$Q$855,4,FALSE),VLOOKUP($A40,'3.1 Input│B&amp;T'!$A$13:$L$987,3,FALSE)),"-")</f>
        <v>VTS</v>
      </c>
      <c r="F40" s="32">
        <v>2022</v>
      </c>
      <c r="G40" s="18">
        <f>IFERROR(VLOOKUP($A40,'3.0 Input│AMP'!$A$12:$Q$855,COLUMN(G40),FALSE),0)+IFERROR(VLOOKUP($A40,'3.1 Input│B&amp;T'!$A$13:$L$987,COLUMN(G40),FALSE),0)</f>
        <v>42765.850730855105</v>
      </c>
      <c r="H40" s="18">
        <f>IFERROR(VLOOKUP($A40,'3.0 Input│AMP'!$A$12:$Q$855,COLUMN(H40),FALSE),0)+IFERROR(VLOOKUP($A40,'3.1 Input│B&amp;T'!$A$13:$L$987,COLUMN(H40),FALSE),0)</f>
        <v>277978.0297505582</v>
      </c>
      <c r="I40" s="18">
        <f>IFERROR(VLOOKUP($A40,'3.0 Input│AMP'!$A$12:$Q$855,COLUMN(I40),FALSE),0)+IFERROR(VLOOKUP($A40,'3.1 Input│B&amp;T'!$A$13:$L$987,COLUMN(I40),FALSE),0)</f>
        <v>1847140.4864745571</v>
      </c>
      <c r="J40" s="18">
        <f>IFERROR(VLOOKUP($A40,'3.0 Input│AMP'!$A$12:$Q$855,COLUMN(J40),FALSE),0)+IFERROR(VLOOKUP($A40,'3.1 Input│B&amp;T'!$A$13:$L$987,COLUMN(J40),FALSE),0)</f>
        <v>0</v>
      </c>
      <c r="K40" s="18">
        <f>IFERROR(VLOOKUP($A40,'3.0 Input│AMP'!$A$12:$Q$855,COLUMN(K40),FALSE),0)+IFERROR(VLOOKUP($A40,'3.1 Input│B&amp;T'!$A$13:$L$987,COLUMN(K40),FALSE),0)</f>
        <v>0</v>
      </c>
      <c r="L40" s="37">
        <f>IFERROR(VLOOKUP($A40,'3.0 Input│AMP'!$A$12:$Q$855,L$11,FALSE),0)+IFERROR(VLOOKUP($A40,'3.1 Input│B&amp;T'!$A$13:$O$987,COLUMN(L40),FALSE),0)</f>
        <v>0.12808755127004412</v>
      </c>
      <c r="M40" s="37">
        <f>IFERROR(VLOOKUP($A40,'3.0 Input│AMP'!$A$12:$Q$855,M$11,FALSE),0)+IFERROR(VLOOKUP($A40,'3.1 Input│B&amp;T'!$A$13:$O$987,COLUMN(M40),FALSE),0)</f>
        <v>0.23063960773058842</v>
      </c>
      <c r="N40" s="37">
        <f>IFERROR(VLOOKUP($A40,'3.0 Input│AMP'!$A$12:$Q$855,N$11,FALSE),0)+IFERROR(VLOOKUP($A40,'3.1 Input│B&amp;T'!$A$13:$O$987,COLUMN(N40),FALSE),0)+IFERROR(VLOOKUP($A40,'3.0 Input│AMP'!$A$12:$Q$855,N$11+1,FALSE),0)</f>
        <v>0.34595941159588262</v>
      </c>
      <c r="O40" s="37">
        <f>IFERROR(VLOOKUP($A40,'3.0 Input│AMP'!$A$12:$Q$855,O$11,FALSE),0)+IFERROR(VLOOKUP($A40,'3.1 Input│B&amp;T'!$A$13:$O$987,COLUMN(O40),FALSE),0)</f>
        <v>0.29531342940348487</v>
      </c>
      <c r="P40" s="9"/>
      <c r="Q40" s="25">
        <f t="shared" si="0"/>
        <v>1</v>
      </c>
    </row>
    <row r="41" spans="1:17">
      <c r="A41" s="7">
        <f>IF(MAX($A$13:A40)+1&gt;MAX('3.1 Input│B&amp;T'!$A$13:$A$987),"-",MAX($A$13:A40)+1)</f>
        <v>29</v>
      </c>
      <c r="B41" s="7" t="str">
        <f>CONCATENATE(IFERROR(VLOOKUP($A41,'3.0 Input│AMP'!$A$12:$Q$855,2,FALSE),""),IFERROR(VLOOKUP($A41,'3.1 Input│B&amp;T'!$A$13:$L$987,2,FALSE),""))</f>
        <v>VTS Waterbath Integrity</v>
      </c>
      <c r="C41" s="17" t="str">
        <f>IFERROR(IFERROR(VLOOKUP($A41,'3.0 Input│AMP'!$A$12:$Q$855,3,FALSE),VLOOKUP($A41,'3.1 Input│B&amp;T'!$A$13:$L$987,3,FALSE)),"-")</f>
        <v>BC328</v>
      </c>
      <c r="D41" s="6">
        <v>1</v>
      </c>
      <c r="E41" s="7" t="str">
        <f>IFERROR(IFERROR(VLOOKUP($A41,'3.0 Input│AMP'!$A$12:$Q$855,4,FALSE),VLOOKUP($A41,'3.1 Input│B&amp;T'!$A$13:$L$987,3,FALSE)),"-")</f>
        <v>VTS</v>
      </c>
      <c r="F41" s="32">
        <v>2022</v>
      </c>
      <c r="G41" s="18">
        <f>IFERROR(VLOOKUP($A41,'3.0 Input│AMP'!$A$12:$Q$855,COLUMN(G41),FALSE),0)+IFERROR(VLOOKUP($A41,'3.1 Input│B&amp;T'!$A$13:$L$987,COLUMN(G41),FALSE),0)</f>
        <v>213829.14819909565</v>
      </c>
      <c r="H41" s="18">
        <f>IFERROR(VLOOKUP($A41,'3.0 Input│AMP'!$A$12:$Q$855,COLUMN(H41),FALSE),0)+IFERROR(VLOOKUP($A41,'3.1 Input│B&amp;T'!$A$13:$L$987,COLUMN(H41),FALSE),0)</f>
        <v>427658.29639819131</v>
      </c>
      <c r="I41" s="18">
        <f>IFERROR(VLOOKUP($A41,'3.0 Input│AMP'!$A$12:$Q$855,COLUMN(I41),FALSE),0)+IFERROR(VLOOKUP($A41,'3.1 Input│B&amp;T'!$A$13:$L$987,COLUMN(I41),FALSE),0)</f>
        <v>427658.29639819131</v>
      </c>
      <c r="J41" s="18">
        <f>IFERROR(VLOOKUP($A41,'3.0 Input│AMP'!$A$12:$Q$855,COLUMN(J41),FALSE),0)+IFERROR(VLOOKUP($A41,'3.1 Input│B&amp;T'!$A$13:$L$987,COLUMN(J41),FALSE),0)</f>
        <v>1069145.7409954784</v>
      </c>
      <c r="K41" s="18">
        <f>IFERROR(VLOOKUP($A41,'3.0 Input│AMP'!$A$12:$Q$855,COLUMN(K41),FALSE),0)+IFERROR(VLOOKUP($A41,'3.1 Input│B&amp;T'!$A$13:$L$987,COLUMN(K41),FALSE),0)</f>
        <v>0</v>
      </c>
      <c r="L41" s="37">
        <f>IFERROR(VLOOKUP($A41,'3.0 Input│AMP'!$A$12:$Q$855,L$11,FALSE),0)+IFERROR(VLOOKUP($A41,'3.1 Input│B&amp;T'!$A$13:$O$987,COLUMN(L41),FALSE),0)</f>
        <v>9.3532617832710344E-2</v>
      </c>
      <c r="M41" s="37">
        <f>IFERROR(VLOOKUP($A41,'3.0 Input│AMP'!$A$12:$Q$855,M$11,FALSE),0)+IFERROR(VLOOKUP($A41,'3.1 Input│B&amp;T'!$A$13:$O$987,COLUMN(M41),FALSE),0)</f>
        <v>9.3532617832710344E-2</v>
      </c>
      <c r="N41" s="37">
        <f>IFERROR(VLOOKUP($A41,'3.0 Input│AMP'!$A$12:$Q$855,N$11,FALSE),0)+IFERROR(VLOOKUP($A41,'3.1 Input│B&amp;T'!$A$13:$O$987,COLUMN(N41),FALSE),0)+IFERROR(VLOOKUP($A41,'3.0 Input│AMP'!$A$12:$Q$855,N$11+1,FALSE),0)</f>
        <v>0.18706523566542069</v>
      </c>
      <c r="O41" s="37">
        <f>IFERROR(VLOOKUP($A41,'3.0 Input│AMP'!$A$12:$Q$855,O$11,FALSE),0)+IFERROR(VLOOKUP($A41,'3.1 Input│B&amp;T'!$A$13:$O$987,COLUMN(O41),FALSE),0)</f>
        <v>0.62586952866915846</v>
      </c>
      <c r="P41" s="9"/>
      <c r="Q41" s="25">
        <f t="shared" si="0"/>
        <v>0.99999999999999978</v>
      </c>
    </row>
    <row r="42" spans="1:17">
      <c r="A42" s="7">
        <f>IF(MAX($A$13:A41)+1&gt;MAX('3.1 Input│B&amp;T'!$A$13:$A$987),"-",MAX($A$13:A41)+1)</f>
        <v>30</v>
      </c>
      <c r="B42" s="7" t="str">
        <f>CONCATENATE(IFERROR(VLOOKUP($A42,'3.0 Input│AMP'!$A$12:$Q$855,2,FALSE),""),IFERROR(VLOOKUP($A42,'3.1 Input│B&amp;T'!$A$13:$L$987,2,FALSE),""))</f>
        <v>VTS Facility Pipework Integrity</v>
      </c>
      <c r="C42" s="17" t="str">
        <f>IFERROR(IFERROR(VLOOKUP($A42,'3.0 Input│AMP'!$A$12:$Q$855,3,FALSE),VLOOKUP($A42,'3.1 Input│B&amp;T'!$A$13:$L$987,3,FALSE)),"-")</f>
        <v>BC329</v>
      </c>
      <c r="D42" s="6">
        <v>1</v>
      </c>
      <c r="E42" s="7" t="str">
        <f>IFERROR(IFERROR(VLOOKUP($A42,'3.0 Input│AMP'!$A$12:$Q$855,4,FALSE),VLOOKUP($A42,'3.1 Input│B&amp;T'!$A$13:$L$987,3,FALSE)),"-")</f>
        <v>VTS</v>
      </c>
      <c r="F42" s="32">
        <v>2022</v>
      </c>
      <c r="G42" s="18">
        <f>IFERROR(VLOOKUP($A42,'3.0 Input│AMP'!$A$12:$Q$855,COLUMN(G42),FALSE),0)+IFERROR(VLOOKUP($A42,'3.1 Input│B&amp;T'!$A$13:$L$987,COLUMN(G42),FALSE),0)</f>
        <v>641487.44459728699</v>
      </c>
      <c r="H42" s="18">
        <f>IFERROR(VLOOKUP($A42,'3.0 Input│AMP'!$A$12:$Q$855,COLUMN(H42),FALSE),0)+IFERROR(VLOOKUP($A42,'3.1 Input│B&amp;T'!$A$13:$L$987,COLUMN(H42),FALSE),0)</f>
        <v>641487.44459728699</v>
      </c>
      <c r="I42" s="18">
        <f>IFERROR(VLOOKUP($A42,'3.0 Input│AMP'!$A$12:$Q$855,COLUMN(I42),FALSE),0)+IFERROR(VLOOKUP($A42,'3.1 Input│B&amp;T'!$A$13:$L$987,COLUMN(I42),FALSE),0)</f>
        <v>2234514.5986805498</v>
      </c>
      <c r="J42" s="18">
        <f>IFERROR(VLOOKUP($A42,'3.0 Input│AMP'!$A$12:$Q$855,COLUMN(J42),FALSE),0)+IFERROR(VLOOKUP($A42,'3.1 Input│B&amp;T'!$A$13:$L$987,COLUMN(J42),FALSE),0)</f>
        <v>3207437.2229864355</v>
      </c>
      <c r="K42" s="18">
        <f>IFERROR(VLOOKUP($A42,'3.0 Input│AMP'!$A$12:$Q$855,COLUMN(K42),FALSE),0)+IFERROR(VLOOKUP($A42,'3.1 Input│B&amp;T'!$A$13:$L$987,COLUMN(K42),FALSE),0)</f>
        <v>3207437.2229864355</v>
      </c>
      <c r="L42" s="37">
        <f>IFERROR(VLOOKUP($A42,'3.0 Input│AMP'!$A$12:$Q$855,L$11,FALSE),0)+IFERROR(VLOOKUP($A42,'3.1 Input│B&amp;T'!$A$13:$O$987,COLUMN(L42),FALSE),0)</f>
        <v>0.19028702659184346</v>
      </c>
      <c r="M42" s="37">
        <f>IFERROR(VLOOKUP($A42,'3.0 Input│AMP'!$A$12:$Q$855,M$11,FALSE),0)+IFERROR(VLOOKUP($A42,'3.1 Input│B&amp;T'!$A$13:$O$987,COLUMN(M42),FALSE),0)</f>
        <v>0.63429008863947822</v>
      </c>
      <c r="N42" s="37">
        <f>IFERROR(VLOOKUP($A42,'3.0 Input│AMP'!$A$12:$Q$855,N$11,FALSE),0)+IFERROR(VLOOKUP($A42,'3.1 Input│B&amp;T'!$A$13:$O$987,COLUMN(N42),FALSE),0)+IFERROR(VLOOKUP($A42,'3.0 Input│AMP'!$A$12:$Q$855,N$11+1,FALSE),0)</f>
        <v>3.5238338257748789E-2</v>
      </c>
      <c r="O42" s="37">
        <f>IFERROR(VLOOKUP($A42,'3.0 Input│AMP'!$A$12:$Q$855,O$11,FALSE),0)+IFERROR(VLOOKUP($A42,'3.1 Input│B&amp;T'!$A$13:$O$987,COLUMN(O42),FALSE),0)</f>
        <v>0.14018454651092957</v>
      </c>
      <c r="P42" s="9"/>
      <c r="Q42" s="25">
        <f t="shared" si="0"/>
        <v>1</v>
      </c>
    </row>
    <row r="43" spans="1:17">
      <c r="A43" s="7">
        <f>IF(MAX($A$13:A42)+1&gt;MAX('3.1 Input│B&amp;T'!$A$13:$A$987),"-",MAX($A$13:A42)+1)</f>
        <v>31</v>
      </c>
      <c r="B43" s="7" t="str">
        <f>CONCATENATE(IFERROR(VLOOKUP($A43,'3.0 Input│AMP'!$A$12:$Q$855,2,FALSE),""),IFERROR(VLOOKUP($A43,'3.1 Input│B&amp;T'!$A$13:$L$987,2,FALSE),""))</f>
        <v xml:space="preserve">Low Value Preventative &amp; Reactive Maintenance (1) </v>
      </c>
      <c r="C43" s="17" t="str">
        <f>IFERROR(IFERROR(VLOOKUP($A43,'3.0 Input│AMP'!$A$12:$Q$855,3,FALSE),VLOOKUP($A43,'3.1 Input│B&amp;T'!$A$13:$L$987,3,FALSE)),"-")</f>
        <v>BC330(1)</v>
      </c>
      <c r="D43" s="6">
        <v>1</v>
      </c>
      <c r="E43" s="7" t="str">
        <f>IFERROR(IFERROR(VLOOKUP($A43,'3.0 Input│AMP'!$A$12:$Q$855,4,FALSE),VLOOKUP($A43,'3.1 Input│B&amp;T'!$A$13:$L$987,3,FALSE)),"-")</f>
        <v>VTS</v>
      </c>
      <c r="F43" s="32">
        <v>2022</v>
      </c>
      <c r="G43" s="18">
        <f>IFERROR(VLOOKUP($A43,'3.0 Input│AMP'!$A$12:$Q$855,COLUMN(G43),FALSE),0)+IFERROR(VLOOKUP($A43,'3.1 Input│B&amp;T'!$A$13:$L$987,COLUMN(G43),FALSE),0)</f>
        <v>699791.84529794171</v>
      </c>
      <c r="H43" s="18">
        <f>IFERROR(VLOOKUP($A43,'3.0 Input│AMP'!$A$12:$Q$855,COLUMN(H43),FALSE),0)+IFERROR(VLOOKUP($A43,'3.1 Input│B&amp;T'!$A$13:$L$987,COLUMN(H43),FALSE),0)</f>
        <v>421181.09507045639</v>
      </c>
      <c r="I43" s="18">
        <f>IFERROR(VLOOKUP($A43,'3.0 Input│AMP'!$A$12:$Q$855,COLUMN(I43),FALSE),0)+IFERROR(VLOOKUP($A43,'3.1 Input│B&amp;T'!$A$13:$L$987,COLUMN(I43),FALSE),0)</f>
        <v>435329.29723044584</v>
      </c>
      <c r="J43" s="18">
        <f>IFERROR(VLOOKUP($A43,'3.0 Input│AMP'!$A$12:$Q$855,COLUMN(J43),FALSE),0)+IFERROR(VLOOKUP($A43,'3.1 Input│B&amp;T'!$A$13:$L$987,COLUMN(J43),FALSE),0)</f>
        <v>435329.29723044584</v>
      </c>
      <c r="K43" s="18">
        <f>IFERROR(VLOOKUP($A43,'3.0 Input│AMP'!$A$12:$Q$855,COLUMN(K43),FALSE),0)+IFERROR(VLOOKUP($A43,'3.1 Input│B&amp;T'!$A$13:$L$987,COLUMN(K43),FALSE),0)</f>
        <v>435329.29723044584</v>
      </c>
      <c r="L43" s="37">
        <f>IFERROR(VLOOKUP($A43,'3.0 Input│AMP'!$A$12:$Q$855,L$11,FALSE),0)+IFERROR(VLOOKUP($A43,'3.1 Input│B&amp;T'!$A$13:$O$987,COLUMN(L43),FALSE),0)</f>
        <v>0</v>
      </c>
      <c r="M43" s="37">
        <f>IFERROR(VLOOKUP($A43,'3.0 Input│AMP'!$A$12:$Q$855,M$11,FALSE),0)+IFERROR(VLOOKUP($A43,'3.1 Input│B&amp;T'!$A$13:$O$987,COLUMN(M43),FALSE),0)</f>
        <v>8.2407592804150092E-3</v>
      </c>
      <c r="N43" s="37">
        <f>IFERROR(VLOOKUP($A43,'3.0 Input│AMP'!$A$12:$Q$855,N$11,FALSE),0)+IFERROR(VLOOKUP($A43,'3.1 Input│B&amp;T'!$A$13:$O$987,COLUMN(N43),FALSE),0)+IFERROR(VLOOKUP($A43,'3.0 Input│AMP'!$A$12:$Q$855,N$11+1,FALSE),0)</f>
        <v>0.92708541904668851</v>
      </c>
      <c r="O43" s="37">
        <f>IFERROR(VLOOKUP($A43,'3.0 Input│AMP'!$A$12:$Q$855,O$11,FALSE),0)+IFERROR(VLOOKUP($A43,'3.1 Input│B&amp;T'!$A$13:$O$987,COLUMN(O43),FALSE),0)</f>
        <v>6.4673821672896425E-2</v>
      </c>
      <c r="P43" s="9"/>
      <c r="Q43" s="25">
        <f t="shared" si="0"/>
        <v>1</v>
      </c>
    </row>
    <row r="44" spans="1:17">
      <c r="A44" s="7">
        <f>IF(MAX($A$13:A43)+1&gt;MAX('3.1 Input│B&amp;T'!$A$13:$A$987),"-",MAX($A$13:A43)+1)</f>
        <v>32</v>
      </c>
      <c r="B44" s="7" t="str">
        <f>CONCATENATE(IFERROR(VLOOKUP($A44,'3.0 Input│AMP'!$A$12:$Q$855,2,FALSE),""),IFERROR(VLOOKUP($A44,'3.1 Input│B&amp;T'!$A$13:$L$987,2,FALSE),""))</f>
        <v>Low Value Preventative &amp; Reactive Maintenance (2)</v>
      </c>
      <c r="C44" s="17" t="str">
        <f>IFERROR(IFERROR(VLOOKUP($A44,'3.0 Input│AMP'!$A$12:$Q$855,3,FALSE),VLOOKUP($A44,'3.1 Input│B&amp;T'!$A$13:$L$987,3,FALSE)),"-")</f>
        <v xml:space="preserve">BC330(2) </v>
      </c>
      <c r="D44" s="6">
        <v>1</v>
      </c>
      <c r="E44" s="7" t="str">
        <f>IFERROR(IFERROR(VLOOKUP($A44,'3.0 Input│AMP'!$A$12:$Q$855,4,FALSE),VLOOKUP($A44,'3.1 Input│B&amp;T'!$A$13:$L$987,3,FALSE)),"-")</f>
        <v>VTS</v>
      </c>
      <c r="F44" s="32">
        <v>2022</v>
      </c>
      <c r="G44" s="18">
        <f>IFERROR(VLOOKUP($A44,'3.0 Input│AMP'!$A$12:$Q$855,COLUMN(G44),FALSE),0)+IFERROR(VLOOKUP($A44,'3.1 Input│B&amp;T'!$A$13:$L$987,COLUMN(G44),FALSE),0)</f>
        <v>36430.151174660743</v>
      </c>
      <c r="H44" s="18">
        <f>IFERROR(VLOOKUP($A44,'3.0 Input│AMP'!$A$12:$Q$855,COLUMN(H44),FALSE),0)+IFERROR(VLOOKUP($A44,'3.1 Input│B&amp;T'!$A$13:$L$987,COLUMN(H44),FALSE),0)</f>
        <v>209473.36925429926</v>
      </c>
      <c r="I44" s="18">
        <f>IFERROR(VLOOKUP($A44,'3.0 Input│AMP'!$A$12:$Q$855,COLUMN(I44),FALSE),0)+IFERROR(VLOOKUP($A44,'3.1 Input│B&amp;T'!$A$13:$L$987,COLUMN(I44),FALSE),0)</f>
        <v>0</v>
      </c>
      <c r="J44" s="18">
        <f>IFERROR(VLOOKUP($A44,'3.0 Input│AMP'!$A$12:$Q$855,COLUMN(J44),FALSE),0)+IFERROR(VLOOKUP($A44,'3.1 Input│B&amp;T'!$A$13:$L$987,COLUMN(J44),FALSE),0)</f>
        <v>0</v>
      </c>
      <c r="K44" s="18">
        <f>IFERROR(VLOOKUP($A44,'3.0 Input│AMP'!$A$12:$Q$855,COLUMN(K44),FALSE),0)+IFERROR(VLOOKUP($A44,'3.1 Input│B&amp;T'!$A$13:$L$987,COLUMN(K44),FALSE),0)</f>
        <v>0</v>
      </c>
      <c r="L44" s="37">
        <f>IFERROR(VLOOKUP($A44,'3.0 Input│AMP'!$A$12:$Q$855,L$11,FALSE),0)+IFERROR(VLOOKUP($A44,'3.1 Input│B&amp;T'!$A$13:$O$987,COLUMN(L44),FALSE),0)</f>
        <v>0</v>
      </c>
      <c r="M44" s="37">
        <f>IFERROR(VLOOKUP($A44,'3.0 Input│AMP'!$A$12:$Q$855,M$11,FALSE),0)+IFERROR(VLOOKUP($A44,'3.1 Input│B&amp;T'!$A$13:$O$987,COLUMN(M44),FALSE),0)</f>
        <v>0.93532617832710352</v>
      </c>
      <c r="N44" s="37">
        <f>IFERROR(VLOOKUP($A44,'3.0 Input│AMP'!$A$12:$Q$855,N$11,FALSE),0)+IFERROR(VLOOKUP($A44,'3.1 Input│B&amp;T'!$A$13:$O$987,COLUMN(N44),FALSE),0)+IFERROR(VLOOKUP($A44,'3.0 Input│AMP'!$A$12:$Q$855,N$11+1,FALSE),0)</f>
        <v>0</v>
      </c>
      <c r="O44" s="37">
        <f>IFERROR(VLOOKUP($A44,'3.0 Input│AMP'!$A$12:$Q$855,O$11,FALSE),0)+IFERROR(VLOOKUP($A44,'3.1 Input│B&amp;T'!$A$13:$O$987,COLUMN(O44),FALSE),0)</f>
        <v>6.4673821672896453E-2</v>
      </c>
      <c r="P44" s="9"/>
      <c r="Q44" s="25">
        <f t="shared" si="0"/>
        <v>1</v>
      </c>
    </row>
    <row r="45" spans="1:17">
      <c r="A45" s="7">
        <f>IF(MAX($A$13:A44)+1&gt;MAX('3.1 Input│B&amp;T'!$A$13:$A$987),"-",MAX($A$13:A44)+1)</f>
        <v>33</v>
      </c>
      <c r="B45" s="7" t="str">
        <f>CONCATENATE(IFERROR(VLOOKUP($A45,'3.0 Input│AMP'!$A$12:$Q$855,2,FALSE),""),IFERROR(VLOOKUP($A45,'3.1 Input│B&amp;T'!$A$13:$L$987,2,FALSE),""))</f>
        <v>WORM (Pipeline)</v>
      </c>
      <c r="C45" s="17" t="str">
        <f>IFERROR(IFERROR(VLOOKUP($A45,'3.0 Input│AMP'!$A$12:$Q$855,3,FALSE),VLOOKUP($A45,'3.1 Input│B&amp;T'!$A$13:$L$987,3,FALSE)),"-")</f>
        <v>WORM</v>
      </c>
      <c r="D45" s="6">
        <v>1</v>
      </c>
      <c r="E45" s="7" t="str">
        <f>IFERROR(IFERROR(VLOOKUP($A45,'3.0 Input│AMP'!$A$12:$Q$855,4,FALSE),VLOOKUP($A45,'3.1 Input│B&amp;T'!$A$13:$L$987,3,FALSE)),"-")</f>
        <v>VTS</v>
      </c>
      <c r="F45" s="32">
        <v>2022</v>
      </c>
      <c r="G45" s="18">
        <f>IFERROR(VLOOKUP($A45,'3.0 Input│AMP'!$A$12:$Q$855,COLUMN(G45),FALSE),0)+IFERROR(VLOOKUP($A45,'3.1 Input│B&amp;T'!$A$13:$L$987,COLUMN(G45),FALSE),0)</f>
        <v>67840242.244082391</v>
      </c>
      <c r="H45" s="18">
        <f>IFERROR(VLOOKUP($A45,'3.0 Input│AMP'!$A$12:$Q$855,COLUMN(H45),FALSE),0)+IFERROR(VLOOKUP($A45,'3.1 Input│B&amp;T'!$A$13:$L$987,COLUMN(H45),FALSE),0)</f>
        <v>999517.62461314781</v>
      </c>
      <c r="I45" s="18">
        <f>IFERROR(VLOOKUP($A45,'3.0 Input│AMP'!$A$12:$Q$855,COLUMN(I45),FALSE),0)+IFERROR(VLOOKUP($A45,'3.1 Input│B&amp;T'!$A$13:$L$987,COLUMN(I45),FALSE),0)</f>
        <v>0</v>
      </c>
      <c r="J45" s="18">
        <f>IFERROR(VLOOKUP($A45,'3.0 Input│AMP'!$A$12:$Q$855,COLUMN(J45),FALSE),0)+IFERROR(VLOOKUP($A45,'3.1 Input│B&amp;T'!$A$13:$L$987,COLUMN(J45),FALSE),0)</f>
        <v>0</v>
      </c>
      <c r="K45" s="18">
        <f>IFERROR(VLOOKUP($A45,'3.0 Input│AMP'!$A$12:$Q$855,COLUMN(K45),FALSE),0)+IFERROR(VLOOKUP($A45,'3.1 Input│B&amp;T'!$A$13:$L$987,COLUMN(K45),FALSE),0)</f>
        <v>0</v>
      </c>
      <c r="L45" s="37">
        <f>IFERROR(VLOOKUP($A45,'3.0 Input│AMP'!$A$12:$Q$855,L$11,FALSE),0)+IFERROR(VLOOKUP($A45,'3.1 Input│B&amp;T'!$A$13:$O$987,COLUMN(L45),FALSE),0)</f>
        <v>7.7786188841059478E-2</v>
      </c>
      <c r="M45" s="37">
        <f>IFERROR(VLOOKUP($A45,'3.0 Input│AMP'!$A$12:$Q$855,M$11,FALSE),0)+IFERROR(VLOOKUP($A45,'3.1 Input│B&amp;T'!$A$13:$O$987,COLUMN(M45),FALSE),0)</f>
        <v>0.79963960000693268</v>
      </c>
      <c r="N45" s="37">
        <f>IFERROR(VLOOKUP($A45,'3.0 Input│AMP'!$A$12:$Q$855,N$11,FALSE),0)+IFERROR(VLOOKUP($A45,'3.1 Input│B&amp;T'!$A$13:$O$987,COLUMN(N45),FALSE),0)+IFERROR(VLOOKUP($A45,'3.0 Input│AMP'!$A$12:$Q$855,N$11+1,FALSE),0)</f>
        <v>3.4488422347378337E-4</v>
      </c>
      <c r="O45" s="37">
        <f>IFERROR(VLOOKUP($A45,'3.0 Input│AMP'!$A$12:$Q$855,O$11,FALSE),0)+IFERROR(VLOOKUP($A45,'3.1 Input│B&amp;T'!$A$13:$O$987,COLUMN(O45),FALSE),0)</f>
        <v>0.12222932692853408</v>
      </c>
      <c r="P45" s="9"/>
      <c r="Q45" s="25">
        <f t="shared" si="0"/>
        <v>1</v>
      </c>
    </row>
    <row r="46" spans="1:17">
      <c r="A46" s="7">
        <f>IF(MAX($A$13:A45)+1&gt;MAX('3.1 Input│B&amp;T'!$A$13:$A$987),"-",MAX($A$13:A45)+1)</f>
        <v>34</v>
      </c>
      <c r="B46" s="7" t="str">
        <f>CONCATENATE(IFERROR(VLOOKUP($A46,'3.0 Input│AMP'!$A$12:$Q$855,2,FALSE),""),IFERROR(VLOOKUP($A46,'3.1 Input│B&amp;T'!$A$13:$L$987,2,FALSE),""))</f>
        <v>WORM (Compressor)</v>
      </c>
      <c r="C46" s="17" t="str">
        <f>IFERROR(IFERROR(VLOOKUP($A46,'3.0 Input│AMP'!$A$12:$Q$855,3,FALSE),VLOOKUP($A46,'3.1 Input│B&amp;T'!$A$13:$L$987,3,FALSE)),"-")</f>
        <v>WORM</v>
      </c>
      <c r="D46" s="6">
        <v>1</v>
      </c>
      <c r="E46" s="7" t="str">
        <f>IFERROR(IFERROR(VLOOKUP($A46,'3.0 Input│AMP'!$A$12:$Q$855,4,FALSE),VLOOKUP($A46,'3.1 Input│B&amp;T'!$A$13:$L$987,3,FALSE)),"-")</f>
        <v>VTS</v>
      </c>
      <c r="F46" s="32">
        <v>2023</v>
      </c>
      <c r="G46" s="18">
        <f>IFERROR(VLOOKUP($A46,'3.0 Input│AMP'!$A$12:$Q$855,COLUMN(G46),FALSE),0)+IFERROR(VLOOKUP($A46,'3.1 Input│B&amp;T'!$A$13:$L$987,COLUMN(G46),FALSE),0)</f>
        <v>12160862.886263173</v>
      </c>
      <c r="H46" s="18">
        <f>IFERROR(VLOOKUP($A46,'3.0 Input│AMP'!$A$12:$Q$855,COLUMN(H46),FALSE),0)+IFERROR(VLOOKUP($A46,'3.1 Input│B&amp;T'!$A$13:$L$987,COLUMN(H46),FALSE),0)</f>
        <v>0</v>
      </c>
      <c r="I46" s="18">
        <f>IFERROR(VLOOKUP($A46,'3.0 Input│AMP'!$A$12:$Q$855,COLUMN(I46),FALSE),0)+IFERROR(VLOOKUP($A46,'3.1 Input│B&amp;T'!$A$13:$L$987,COLUMN(I46),FALSE),0)</f>
        <v>0</v>
      </c>
      <c r="J46" s="18">
        <f>IFERROR(VLOOKUP($A46,'3.0 Input│AMP'!$A$12:$Q$855,COLUMN(J46),FALSE),0)+IFERROR(VLOOKUP($A46,'3.1 Input│B&amp;T'!$A$13:$L$987,COLUMN(J46),FALSE),0)</f>
        <v>0</v>
      </c>
      <c r="K46" s="18">
        <f>IFERROR(VLOOKUP($A46,'3.0 Input│AMP'!$A$12:$Q$855,COLUMN(K46),FALSE),0)+IFERROR(VLOOKUP($A46,'3.1 Input│B&amp;T'!$A$13:$L$987,COLUMN(K46),FALSE),0)</f>
        <v>0</v>
      </c>
      <c r="L46" s="37">
        <f>IFERROR(VLOOKUP($A46,'3.0 Input│AMP'!$A$12:$Q$855,L$11,FALSE),0)+IFERROR(VLOOKUP($A46,'3.1 Input│B&amp;T'!$A$13:$O$987,COLUMN(L46),FALSE),0)</f>
        <v>7.3542419600583525E-2</v>
      </c>
      <c r="M46" s="37">
        <f>IFERROR(VLOOKUP($A46,'3.0 Input│AMP'!$A$12:$Q$855,M$11,FALSE),0)+IFERROR(VLOOKUP($A46,'3.1 Input│B&amp;T'!$A$13:$O$987,COLUMN(M46),FALSE),0)</f>
        <v>0.80568359189113481</v>
      </c>
      <c r="N46" s="37">
        <f>IFERROR(VLOOKUP($A46,'3.0 Input│AMP'!$A$12:$Q$855,N$11,FALSE),0)+IFERROR(VLOOKUP($A46,'3.1 Input│B&amp;T'!$A$13:$O$987,COLUMN(N46),FALSE),0)+IFERROR(VLOOKUP($A46,'3.0 Input│AMP'!$A$12:$Q$855,N$11+1,FALSE),0)</f>
        <v>3.4996554170629802E-4</v>
      </c>
      <c r="O46" s="37">
        <f>IFERROR(VLOOKUP($A46,'3.0 Input│AMP'!$A$12:$Q$855,O$11,FALSE),0)+IFERROR(VLOOKUP($A46,'3.1 Input│B&amp;T'!$A$13:$O$987,COLUMN(O46),FALSE),0)</f>
        <v>0.12042402296657545</v>
      </c>
      <c r="P46" s="9"/>
      <c r="Q46" s="25">
        <f t="shared" si="0"/>
        <v>1</v>
      </c>
    </row>
    <row r="47" spans="1:17">
      <c r="A47" s="7">
        <f>IF(MAX($A$13:A46)+1&gt;MAX('3.1 Input│B&amp;T'!$A$13:$A$987),"-",MAX($A$13:A46)+1)</f>
        <v>35</v>
      </c>
      <c r="B47" s="7" t="str">
        <f>CONCATENATE(IFERROR(VLOOKUP($A47,'3.0 Input│AMP'!$A$12:$Q$855,2,FALSE),""),IFERROR(VLOOKUP($A47,'3.1 Input│B&amp;T'!$A$13:$L$987,2,FALSE),""))</f>
        <v>WORM (City Gates &amp; Field Regs)</v>
      </c>
      <c r="C47" s="17" t="str">
        <f>IFERROR(IFERROR(VLOOKUP($A47,'3.0 Input│AMP'!$A$12:$Q$855,3,FALSE),VLOOKUP($A47,'3.1 Input│B&amp;T'!$A$13:$L$987,3,FALSE)),"-")</f>
        <v>WORM</v>
      </c>
      <c r="D47" s="6">
        <v>1</v>
      </c>
      <c r="E47" s="7" t="str">
        <f>IFERROR(IFERROR(VLOOKUP($A47,'3.0 Input│AMP'!$A$12:$Q$855,4,FALSE),VLOOKUP($A47,'3.1 Input│B&amp;T'!$A$13:$L$987,3,FALSE)),"-")</f>
        <v>VTS</v>
      </c>
      <c r="F47" s="32">
        <v>2022</v>
      </c>
      <c r="G47" s="18">
        <f>IFERROR(VLOOKUP($A47,'3.0 Input│AMP'!$A$12:$Q$855,COLUMN(G47),FALSE),0)+IFERROR(VLOOKUP($A47,'3.1 Input│B&amp;T'!$A$13:$L$987,COLUMN(G47),FALSE),0)</f>
        <v>3127079.0278962441</v>
      </c>
      <c r="H47" s="18">
        <f>IFERROR(VLOOKUP($A47,'3.0 Input│AMP'!$A$12:$Q$855,COLUMN(H47),FALSE),0)+IFERROR(VLOOKUP($A47,'3.1 Input│B&amp;T'!$A$13:$L$987,COLUMN(H47),FALSE),0)</f>
        <v>0</v>
      </c>
      <c r="I47" s="18">
        <f>IFERROR(VLOOKUP($A47,'3.0 Input│AMP'!$A$12:$Q$855,COLUMN(I47),FALSE),0)+IFERROR(VLOOKUP($A47,'3.1 Input│B&amp;T'!$A$13:$L$987,COLUMN(I47),FALSE),0)</f>
        <v>0</v>
      </c>
      <c r="J47" s="18">
        <f>IFERROR(VLOOKUP($A47,'3.0 Input│AMP'!$A$12:$Q$855,COLUMN(J47),FALSE),0)+IFERROR(VLOOKUP($A47,'3.1 Input│B&amp;T'!$A$13:$L$987,COLUMN(J47),FALSE),0)</f>
        <v>0</v>
      </c>
      <c r="K47" s="18">
        <f>IFERROR(VLOOKUP($A47,'3.0 Input│AMP'!$A$12:$Q$855,COLUMN(K47),FALSE),0)+IFERROR(VLOOKUP($A47,'3.1 Input│B&amp;T'!$A$13:$L$987,COLUMN(K47),FALSE),0)</f>
        <v>0</v>
      </c>
      <c r="L47" s="37">
        <f>IFERROR(VLOOKUP($A47,'3.0 Input│AMP'!$A$12:$Q$855,L$11,FALSE),0)+IFERROR(VLOOKUP($A47,'3.1 Input│B&amp;T'!$A$13:$O$987,COLUMN(L47),FALSE),0)</f>
        <v>7.3542419600583511E-2</v>
      </c>
      <c r="M47" s="37">
        <f>IFERROR(VLOOKUP($A47,'3.0 Input│AMP'!$A$12:$Q$855,M$11,FALSE),0)+IFERROR(VLOOKUP($A47,'3.1 Input│B&amp;T'!$A$13:$O$987,COLUMN(M47),FALSE),0)</f>
        <v>0.8056835918911347</v>
      </c>
      <c r="N47" s="37">
        <f>IFERROR(VLOOKUP($A47,'3.0 Input│AMP'!$A$12:$Q$855,N$11,FALSE),0)+IFERROR(VLOOKUP($A47,'3.1 Input│B&amp;T'!$A$13:$O$987,COLUMN(N47),FALSE),0)+IFERROR(VLOOKUP($A47,'3.0 Input│AMP'!$A$12:$Q$855,N$11+1,FALSE),0)</f>
        <v>3.4996554170629797E-4</v>
      </c>
      <c r="O47" s="37">
        <f>IFERROR(VLOOKUP($A47,'3.0 Input│AMP'!$A$12:$Q$855,O$11,FALSE),0)+IFERROR(VLOOKUP($A47,'3.1 Input│B&amp;T'!$A$13:$O$987,COLUMN(O47),FALSE),0)</f>
        <v>0.12042402296657545</v>
      </c>
      <c r="P47" s="9"/>
      <c r="Q47" s="25">
        <f t="shared" si="0"/>
        <v>1</v>
      </c>
    </row>
    <row r="48" spans="1:17">
      <c r="A48" s="7">
        <f>IF(MAX($A$13:A47)+1&gt;MAX('3.1 Input│B&amp;T'!$A$13:$A$987),"-",MAX($A$13:A47)+1)</f>
        <v>36</v>
      </c>
      <c r="B48" s="7" t="str">
        <f>CONCATENATE(IFERROR(VLOOKUP($A48,'3.0 Input│AMP'!$A$12:$Q$855,2,FALSE),""),IFERROR(VLOOKUP($A48,'3.1 Input│B&amp;T'!$A$13:$L$987,2,FALSE),""))</f>
        <v>WORM (Buildings)</v>
      </c>
      <c r="C48" s="17" t="str">
        <f>IFERROR(IFERROR(VLOOKUP($A48,'3.0 Input│AMP'!$A$12:$Q$855,3,FALSE),VLOOKUP($A48,'3.1 Input│B&amp;T'!$A$13:$L$987,3,FALSE)),"-")</f>
        <v>WORM</v>
      </c>
      <c r="D48" s="6">
        <v>1</v>
      </c>
      <c r="E48" s="7" t="str">
        <f>IFERROR(IFERROR(VLOOKUP($A48,'3.0 Input│AMP'!$A$12:$Q$855,4,FALSE),VLOOKUP($A48,'3.1 Input│B&amp;T'!$A$13:$L$987,3,FALSE)),"-")</f>
        <v>VTS</v>
      </c>
      <c r="F48" s="32">
        <v>2022</v>
      </c>
      <c r="G48" s="18">
        <f>IFERROR(VLOOKUP($A48,'3.0 Input│AMP'!$A$12:$Q$855,COLUMN(G48),FALSE),0)+IFERROR(VLOOKUP($A48,'3.1 Input│B&amp;T'!$A$13:$L$987,COLUMN(G48),FALSE),0)</f>
        <v>0</v>
      </c>
      <c r="H48" s="18">
        <f>IFERROR(VLOOKUP($A48,'3.0 Input│AMP'!$A$12:$Q$855,COLUMN(H48),FALSE),0)+IFERROR(VLOOKUP($A48,'3.1 Input│B&amp;T'!$A$13:$L$987,COLUMN(H48),FALSE),0)</f>
        <v>0</v>
      </c>
      <c r="I48" s="18">
        <f>IFERROR(VLOOKUP($A48,'3.0 Input│AMP'!$A$12:$Q$855,COLUMN(I48),FALSE),0)+IFERROR(VLOOKUP($A48,'3.1 Input│B&amp;T'!$A$13:$L$987,COLUMN(I48),FALSE),0)</f>
        <v>0</v>
      </c>
      <c r="J48" s="18">
        <f>IFERROR(VLOOKUP($A48,'3.0 Input│AMP'!$A$12:$Q$855,COLUMN(J48),FALSE),0)+IFERROR(VLOOKUP($A48,'3.1 Input│B&amp;T'!$A$13:$L$987,COLUMN(J48),FALSE),0)</f>
        <v>0</v>
      </c>
      <c r="K48" s="18">
        <f>IFERROR(VLOOKUP($A48,'3.0 Input│AMP'!$A$12:$Q$855,COLUMN(K48),FALSE),0)+IFERROR(VLOOKUP($A48,'3.1 Input│B&amp;T'!$A$13:$L$987,COLUMN(K48),FALSE),0)</f>
        <v>0</v>
      </c>
      <c r="L48" s="37">
        <f>IFERROR(VLOOKUP($A48,'3.0 Input│AMP'!$A$12:$Q$855,L$11,FALSE),0)+IFERROR(VLOOKUP($A48,'3.1 Input│B&amp;T'!$A$13:$O$987,COLUMN(L48),FALSE),0)</f>
        <v>0</v>
      </c>
      <c r="M48" s="37">
        <f>IFERROR(VLOOKUP($A48,'3.0 Input│AMP'!$A$12:$Q$855,M$11,FALSE),0)+IFERROR(VLOOKUP($A48,'3.1 Input│B&amp;T'!$A$13:$O$987,COLUMN(M48),FALSE),0)</f>
        <v>0</v>
      </c>
      <c r="N48" s="37">
        <f>IFERROR(VLOOKUP($A48,'3.0 Input│AMP'!$A$12:$Q$855,N$11,FALSE),0)+IFERROR(VLOOKUP($A48,'3.1 Input│B&amp;T'!$A$13:$O$987,COLUMN(N48),FALSE),0)+IFERROR(VLOOKUP($A48,'3.0 Input│AMP'!$A$12:$Q$855,N$11+1,FALSE),0)</f>
        <v>0</v>
      </c>
      <c r="O48" s="37">
        <f>IFERROR(VLOOKUP($A48,'3.0 Input│AMP'!$A$12:$Q$855,O$11,FALSE),0)+IFERROR(VLOOKUP($A48,'3.1 Input│B&amp;T'!$A$13:$O$987,COLUMN(O48),FALSE),0)</f>
        <v>0</v>
      </c>
      <c r="P48" s="9"/>
      <c r="Q48" s="25">
        <f t="shared" si="0"/>
        <v>0</v>
      </c>
    </row>
    <row r="49" spans="1:17">
      <c r="A49" s="7">
        <f>IF(MAX($A$13:A48)+1&gt;MAX('3.1 Input│B&amp;T'!$A$13:$A$987),"-",MAX($A$13:A48)+1)</f>
        <v>37</v>
      </c>
      <c r="B49" s="7" t="str">
        <f>CONCATENATE(IFERROR(VLOOKUP($A49,'3.0 Input│AMP'!$A$12:$Q$855,2,FALSE),""),IFERROR(VLOOKUP($A49,'3.1 Input│B&amp;T'!$A$13:$L$987,2,FALSE),""))</f>
        <v>Winchelsea Compressor Unit 2</v>
      </c>
      <c r="C49" s="17" t="str">
        <f>IFERROR(IFERROR(VLOOKUP($A49,'3.0 Input│AMP'!$A$12:$Q$855,3,FALSE),VLOOKUP($A49,'3.1 Input│B&amp;T'!$A$13:$L$987,3,FALSE)),"-")</f>
        <v>Winchelsea</v>
      </c>
      <c r="D49" s="6">
        <v>1</v>
      </c>
      <c r="E49" s="7" t="str">
        <f>IFERROR(IFERROR(VLOOKUP($A49,'3.0 Input│AMP'!$A$12:$Q$855,4,FALSE),VLOOKUP($A49,'3.1 Input│B&amp;T'!$A$13:$L$987,3,FALSE)),"-")</f>
        <v>VTS</v>
      </c>
      <c r="F49" s="32">
        <v>2022</v>
      </c>
      <c r="G49" s="18">
        <f>IFERROR(VLOOKUP($A49,'3.0 Input│AMP'!$A$12:$Q$855,COLUMN(G49),FALSE),0)+IFERROR(VLOOKUP($A49,'3.1 Input│B&amp;T'!$A$13:$L$987,COLUMN(G49),FALSE),0)</f>
        <v>29797091.801543981</v>
      </c>
      <c r="H49" s="18">
        <f>IFERROR(VLOOKUP($A49,'3.0 Input│AMP'!$A$12:$Q$855,COLUMN(H49),FALSE),0)+IFERROR(VLOOKUP($A49,'3.1 Input│B&amp;T'!$A$13:$L$987,COLUMN(H49),FALSE),0)</f>
        <v>0</v>
      </c>
      <c r="I49" s="18">
        <f>IFERROR(VLOOKUP($A49,'3.0 Input│AMP'!$A$12:$Q$855,COLUMN(I49),FALSE),0)+IFERROR(VLOOKUP($A49,'3.1 Input│B&amp;T'!$A$13:$L$987,COLUMN(I49),FALSE),0)</f>
        <v>0</v>
      </c>
      <c r="J49" s="18">
        <f>IFERROR(VLOOKUP($A49,'3.0 Input│AMP'!$A$12:$Q$855,COLUMN(J49),FALSE),0)+IFERROR(VLOOKUP($A49,'3.1 Input│B&amp;T'!$A$13:$L$987,COLUMN(J49),FALSE),0)</f>
        <v>0</v>
      </c>
      <c r="K49" s="18">
        <f>IFERROR(VLOOKUP($A49,'3.0 Input│AMP'!$A$12:$Q$855,COLUMN(K49),FALSE),0)+IFERROR(VLOOKUP($A49,'3.1 Input│B&amp;T'!$A$13:$L$987,COLUMN(K49),FALSE),0)</f>
        <v>0</v>
      </c>
      <c r="L49" s="37">
        <f>IFERROR(VLOOKUP($A49,'3.0 Input│AMP'!$A$12:$Q$855,L$11,FALSE),0)+IFERROR(VLOOKUP($A49,'3.1 Input│B&amp;T'!$A$13:$O$987,COLUMN(L49),FALSE),0)</f>
        <v>0.158069117327616</v>
      </c>
      <c r="M49" s="37">
        <f>IFERROR(VLOOKUP($A49,'3.0 Input│AMP'!$A$12:$Q$855,M$11,FALSE),0)+IFERROR(VLOOKUP($A49,'3.1 Input│B&amp;T'!$A$13:$O$987,COLUMN(M49),FALSE),0)</f>
        <v>0.67624049132727437</v>
      </c>
      <c r="N49" s="37">
        <f>IFERROR(VLOOKUP($A49,'3.0 Input│AMP'!$A$12:$Q$855,N$11,FALSE),0)+IFERROR(VLOOKUP($A49,'3.1 Input│B&amp;T'!$A$13:$O$987,COLUMN(N49),FALSE),0)+IFERROR(VLOOKUP($A49,'3.0 Input│AMP'!$A$12:$Q$855,N$11+1,FALSE),0)</f>
        <v>9.1619679470146848E-2</v>
      </c>
      <c r="O49" s="37">
        <f>IFERROR(VLOOKUP($A49,'3.0 Input│AMP'!$A$12:$Q$855,O$11,FALSE),0)+IFERROR(VLOOKUP($A49,'3.1 Input│B&amp;T'!$A$13:$O$987,COLUMN(O49),FALSE),0)</f>
        <v>7.407071187496278E-2</v>
      </c>
      <c r="P49" s="9"/>
      <c r="Q49" s="25">
        <f t="shared" si="0"/>
        <v>1</v>
      </c>
    </row>
    <row r="50" spans="1:17">
      <c r="A50" s="7">
        <f>IF(MAX($A$13:A49)+1&gt;MAX('3.1 Input│B&amp;T'!$A$13:$A$987),"-",MAX($A$13:A49)+1)</f>
        <v>38</v>
      </c>
      <c r="B50" s="7" t="str">
        <f>CONCATENATE(IFERROR(VLOOKUP($A50,'3.0 Input│AMP'!$A$12:$Q$855,2,FALSE),""),IFERROR(VLOOKUP($A50,'3.1 Input│B&amp;T'!$A$13:$L$987,2,FALSE),""))</f>
        <v>Pipeline Fracture Resistance Assessment</v>
      </c>
      <c r="C50" s="17" t="str">
        <f>IFERROR(IFERROR(VLOOKUP($A50,'3.0 Input│AMP'!$A$12:$Q$855,3,FALSE),VLOOKUP($A50,'3.1 Input│B&amp;T'!$A$13:$L$987,3,FALSE)),"-")</f>
        <v>BC331</v>
      </c>
      <c r="D50" s="6">
        <v>1</v>
      </c>
      <c r="E50" s="7" t="str">
        <f>IFERROR(IFERROR(VLOOKUP($A50,'3.0 Input│AMP'!$A$12:$Q$855,4,FALSE),VLOOKUP($A50,'3.1 Input│B&amp;T'!$A$13:$L$987,3,FALSE)),"-")</f>
        <v>VTS</v>
      </c>
      <c r="F50" s="32">
        <v>2022</v>
      </c>
      <c r="G50" s="18">
        <f>IFERROR(VLOOKUP($A50,'3.0 Input│AMP'!$A$12:$Q$855,COLUMN(G50),FALSE),0)+IFERROR(VLOOKUP($A50,'3.1 Input│B&amp;T'!$A$13:$L$987,COLUMN(G50),FALSE),0)</f>
        <v>748402.01869683492</v>
      </c>
      <c r="H50" s="18">
        <f>IFERROR(VLOOKUP($A50,'3.0 Input│AMP'!$A$12:$Q$855,COLUMN(H50),FALSE),0)+IFERROR(VLOOKUP($A50,'3.1 Input│B&amp;T'!$A$13:$L$987,COLUMN(H50),FALSE),0)</f>
        <v>780476.39092669915</v>
      </c>
      <c r="I50" s="18">
        <f>IFERROR(VLOOKUP($A50,'3.0 Input│AMP'!$A$12:$Q$855,COLUMN(I50),FALSE),0)+IFERROR(VLOOKUP($A50,'3.1 Input│B&amp;T'!$A$13:$L$987,COLUMN(I50),FALSE),0)</f>
        <v>0</v>
      </c>
      <c r="J50" s="18">
        <f>IFERROR(VLOOKUP($A50,'3.0 Input│AMP'!$A$12:$Q$855,COLUMN(J50),FALSE),0)+IFERROR(VLOOKUP($A50,'3.1 Input│B&amp;T'!$A$13:$L$987,COLUMN(J50),FALSE),0)</f>
        <v>0</v>
      </c>
      <c r="K50" s="18">
        <f>IFERROR(VLOOKUP($A50,'3.0 Input│AMP'!$A$12:$Q$855,COLUMN(K50),FALSE),0)+IFERROR(VLOOKUP($A50,'3.1 Input│B&amp;T'!$A$13:$L$987,COLUMN(K50),FALSE),0)</f>
        <v>0</v>
      </c>
      <c r="L50" s="37">
        <f>IFERROR(VLOOKUP($A50,'3.0 Input│AMP'!$A$12:$Q$855,L$11,FALSE),0)+IFERROR(VLOOKUP($A50,'3.1 Input│B&amp;T'!$A$13:$O$987,COLUMN(L50),FALSE),0)</f>
        <v>0.17660004765616641</v>
      </c>
      <c r="M50" s="37">
        <f>IFERROR(VLOOKUP($A50,'3.0 Input│AMP'!$A$12:$Q$855,M$11,FALSE),0)+IFERROR(VLOOKUP($A50,'3.1 Input│B&amp;T'!$A$13:$O$987,COLUMN(M50),FALSE),0)</f>
        <v>0.4774742029222277</v>
      </c>
      <c r="N50" s="37">
        <f>IFERROR(VLOOKUP($A50,'3.0 Input│AMP'!$A$12:$Q$855,N$11,FALSE),0)+IFERROR(VLOOKUP($A50,'3.1 Input│B&amp;T'!$A$13:$O$987,COLUMN(N50),FALSE),0)+IFERROR(VLOOKUP($A50,'3.0 Input│AMP'!$A$12:$Q$855,N$11+1,FALSE),0)</f>
        <v>0.22892598770243794</v>
      </c>
      <c r="O50" s="37">
        <f>IFERROR(VLOOKUP($A50,'3.0 Input│AMP'!$A$12:$Q$855,O$11,FALSE),0)+IFERROR(VLOOKUP($A50,'3.1 Input│B&amp;T'!$A$13:$O$987,COLUMN(O50),FALSE),0)</f>
        <v>0.11699976171916797</v>
      </c>
      <c r="P50" s="9"/>
      <c r="Q50" s="25">
        <f t="shared" si="0"/>
        <v>0.99999999999999989</v>
      </c>
    </row>
    <row r="51" spans="1:17">
      <c r="A51" s="7">
        <f>IF(MAX($A$13:A50)+1&gt;MAX('3.1 Input│B&amp;T'!$A$13:$A$987),"-",MAX($A$13:A50)+1)</f>
        <v>39</v>
      </c>
      <c r="B51" s="7" t="str">
        <f>CONCATENATE(IFERROR(VLOOKUP($A51,'3.0 Input│AMP'!$A$12:$Q$855,2,FALSE),""),IFERROR(VLOOKUP($A51,'3.1 Input│B&amp;T'!$A$13:$L$987,2,FALSE),""))</f>
        <v>Share of corporate properties</v>
      </c>
      <c r="C51" s="17">
        <f>IFERROR(IFERROR(VLOOKUP($A51,'3.0 Input│AMP'!$A$12:$Q$855,3,FALSE),VLOOKUP($A51,'3.1 Input│B&amp;T'!$A$13:$L$987,3,FALSE)),"-")</f>
        <v>0</v>
      </c>
      <c r="D51" s="6">
        <v>1</v>
      </c>
      <c r="E51" s="7">
        <f>IFERROR(IFERROR(VLOOKUP($A51,'3.0 Input│AMP'!$A$12:$Q$855,4,FALSE),VLOOKUP($A51,'3.1 Input│B&amp;T'!$A$13:$L$987,3,FALSE)),"-")</f>
        <v>0</v>
      </c>
      <c r="F51" s="32">
        <v>2022</v>
      </c>
      <c r="G51" s="18">
        <f>IFERROR(VLOOKUP($A51,'3.0 Input│AMP'!$A$12:$Q$855,COLUMN(G51),FALSE),0)+IFERROR(VLOOKUP($A51,'3.1 Input│B&amp;T'!$A$13:$L$987,COLUMN(G51),FALSE),0)</f>
        <v>0</v>
      </c>
      <c r="H51" s="18">
        <f>IFERROR(VLOOKUP($A51,'3.0 Input│AMP'!$A$12:$Q$855,COLUMN(H51),FALSE),0)+IFERROR(VLOOKUP($A51,'3.1 Input│B&amp;T'!$A$13:$L$987,COLUMN(H51),FALSE),0)</f>
        <v>0</v>
      </c>
      <c r="I51" s="18">
        <f>IFERROR(VLOOKUP($A51,'3.0 Input│AMP'!$A$12:$Q$855,COLUMN(I51),FALSE),0)+IFERROR(VLOOKUP($A51,'3.1 Input│B&amp;T'!$A$13:$L$987,COLUMN(I51),FALSE),0)</f>
        <v>0</v>
      </c>
      <c r="J51" s="18">
        <f>IFERROR(VLOOKUP($A51,'3.0 Input│AMP'!$A$12:$Q$855,COLUMN(J51),FALSE),0)+IFERROR(VLOOKUP($A51,'3.1 Input│B&amp;T'!$A$13:$L$987,COLUMN(J51),FALSE),0)</f>
        <v>0</v>
      </c>
      <c r="K51" s="18">
        <f>IFERROR(VLOOKUP($A51,'3.0 Input│AMP'!$A$12:$Q$855,COLUMN(K51),FALSE),0)+IFERROR(VLOOKUP($A51,'3.1 Input│B&amp;T'!$A$13:$L$987,COLUMN(K51),FALSE),0)</f>
        <v>0</v>
      </c>
      <c r="L51" s="37">
        <f>IFERROR(VLOOKUP($A51,'3.0 Input│AMP'!$A$12:$Q$855,L$11,FALSE),0)+IFERROR(VLOOKUP($A51,'3.1 Input│B&amp;T'!$A$13:$O$987,COLUMN(L51),FALSE),0)</f>
        <v>0</v>
      </c>
      <c r="M51" s="37">
        <f>IFERROR(VLOOKUP($A51,'3.0 Input│AMP'!$A$12:$Q$855,M$11,FALSE),0)+IFERROR(VLOOKUP($A51,'3.1 Input│B&amp;T'!$A$13:$O$987,COLUMN(M51),FALSE),0)</f>
        <v>0</v>
      </c>
      <c r="N51" s="37">
        <f>IFERROR(VLOOKUP($A51,'3.0 Input│AMP'!$A$12:$Q$855,N$11,FALSE),0)+IFERROR(VLOOKUP($A51,'3.1 Input│B&amp;T'!$A$13:$O$987,COLUMN(N51),FALSE),0)+IFERROR(VLOOKUP($A51,'3.0 Input│AMP'!$A$12:$Q$855,N$11+1,FALSE),0)</f>
        <v>0</v>
      </c>
      <c r="O51" s="37">
        <f>IFERROR(VLOOKUP($A51,'3.0 Input│AMP'!$A$12:$Q$855,O$11,FALSE),0)+IFERROR(VLOOKUP($A51,'3.1 Input│B&amp;T'!$A$13:$O$987,COLUMN(O51),FALSE),0)</f>
        <v>0</v>
      </c>
      <c r="P51" s="9"/>
      <c r="Q51" s="25">
        <f t="shared" si="0"/>
        <v>0</v>
      </c>
    </row>
    <row r="52" spans="1:17">
      <c r="A52" s="7">
        <f>IF(MAX($A$13:A51)+1&gt;MAX('3.1 Input│B&amp;T'!$A$13:$A$987),"-",MAX($A$13:A51)+1)</f>
        <v>40</v>
      </c>
      <c r="B52" s="7" t="str">
        <f>CONCATENATE(IFERROR(VLOOKUP($A52,'3.0 Input│AMP'!$A$12:$Q$855,2,FALSE),""),IFERROR(VLOOKUP($A52,'3.1 Input│B&amp;T'!$A$13:$L$987,2,FALSE),""))</f>
        <v>Share of corporate motor vehicles</v>
      </c>
      <c r="C52" s="17">
        <f>IFERROR(IFERROR(VLOOKUP($A52,'3.0 Input│AMP'!$A$12:$Q$855,3,FALSE),VLOOKUP($A52,'3.1 Input│B&amp;T'!$A$13:$L$987,3,FALSE)),"-")</f>
        <v>0</v>
      </c>
      <c r="D52" s="6">
        <v>1</v>
      </c>
      <c r="E52" s="7">
        <f>IFERROR(IFERROR(VLOOKUP($A52,'3.0 Input│AMP'!$A$12:$Q$855,4,FALSE),VLOOKUP($A52,'3.1 Input│B&amp;T'!$A$13:$L$987,3,FALSE)),"-")</f>
        <v>0</v>
      </c>
      <c r="F52" s="32">
        <v>2022</v>
      </c>
      <c r="G52" s="18">
        <f>IFERROR(VLOOKUP($A52,'3.0 Input│AMP'!$A$12:$Q$855,COLUMN(G52),FALSE),0)+IFERROR(VLOOKUP($A52,'3.1 Input│B&amp;T'!$A$13:$L$987,COLUMN(G52),FALSE),0)</f>
        <v>0</v>
      </c>
      <c r="H52" s="18">
        <f>IFERROR(VLOOKUP($A52,'3.0 Input│AMP'!$A$12:$Q$855,COLUMN(H52),FALSE),0)+IFERROR(VLOOKUP($A52,'3.1 Input│B&amp;T'!$A$13:$L$987,COLUMN(H52),FALSE),0)</f>
        <v>0</v>
      </c>
      <c r="I52" s="18">
        <f>IFERROR(VLOOKUP($A52,'3.0 Input│AMP'!$A$12:$Q$855,COLUMN(I52),FALSE),0)+IFERROR(VLOOKUP($A52,'3.1 Input│B&amp;T'!$A$13:$L$987,COLUMN(I52),FALSE),0)</f>
        <v>0</v>
      </c>
      <c r="J52" s="18">
        <f>IFERROR(VLOOKUP($A52,'3.0 Input│AMP'!$A$12:$Q$855,COLUMN(J52),FALSE),0)+IFERROR(VLOOKUP($A52,'3.1 Input│B&amp;T'!$A$13:$L$987,COLUMN(J52),FALSE),0)</f>
        <v>0</v>
      </c>
      <c r="K52" s="18">
        <f>IFERROR(VLOOKUP($A52,'3.0 Input│AMP'!$A$12:$Q$855,COLUMN(K52),FALSE),0)+IFERROR(VLOOKUP($A52,'3.1 Input│B&amp;T'!$A$13:$L$987,COLUMN(K52),FALSE),0)</f>
        <v>0</v>
      </c>
      <c r="L52" s="37">
        <f>IFERROR(VLOOKUP($A52,'3.0 Input│AMP'!$A$12:$Q$855,L$11,FALSE),0)+IFERROR(VLOOKUP($A52,'3.1 Input│B&amp;T'!$A$13:$O$987,COLUMN(L52),FALSE),0)</f>
        <v>0</v>
      </c>
      <c r="M52" s="37">
        <f>IFERROR(VLOOKUP($A52,'3.0 Input│AMP'!$A$12:$Q$855,M$11,FALSE),0)+IFERROR(VLOOKUP($A52,'3.1 Input│B&amp;T'!$A$13:$O$987,COLUMN(M52),FALSE),0)</f>
        <v>0</v>
      </c>
      <c r="N52" s="37">
        <f>IFERROR(VLOOKUP($A52,'3.0 Input│AMP'!$A$12:$Q$855,N$11,FALSE),0)+IFERROR(VLOOKUP($A52,'3.1 Input│B&amp;T'!$A$13:$O$987,COLUMN(N52),FALSE),0)+IFERROR(VLOOKUP($A52,'3.0 Input│AMP'!$A$12:$Q$855,N$11+1,FALSE),0)</f>
        <v>0</v>
      </c>
      <c r="O52" s="37">
        <f>IFERROR(VLOOKUP($A52,'3.0 Input│AMP'!$A$12:$Q$855,O$11,FALSE),0)+IFERROR(VLOOKUP($A52,'3.1 Input│B&amp;T'!$A$13:$O$987,COLUMN(O52),FALSE),0)</f>
        <v>0</v>
      </c>
      <c r="P52" s="9"/>
      <c r="Q52" s="25">
        <f t="shared" si="0"/>
        <v>0</v>
      </c>
    </row>
    <row r="53" spans="1:17">
      <c r="A53" s="7">
        <f>IF(MAX($A$13:A52)+1&gt;MAX('3.1 Input│B&amp;T'!$A$13:$A$987),"-",MAX($A$13:A52)+1)</f>
        <v>41</v>
      </c>
      <c r="B53" s="7" t="str">
        <f>CONCATENATE(IFERROR(VLOOKUP($A53,'3.0 Input│AMP'!$A$12:$Q$855,2,FALSE),""),IFERROR(VLOOKUP($A53,'3.1 Input│B&amp;T'!$A$13:$L$987,2,FALSE),""))</f>
        <v>Operational Technology</v>
      </c>
      <c r="C53" s="17">
        <f>IFERROR(IFERROR(VLOOKUP($A53,'3.0 Input│AMP'!$A$12:$Q$855,3,FALSE),VLOOKUP($A53,'3.1 Input│B&amp;T'!$A$13:$L$987,3,FALSE)),"-")</f>
        <v>0</v>
      </c>
      <c r="D53" s="6">
        <v>1</v>
      </c>
      <c r="E53" s="7">
        <f>IFERROR(IFERROR(VLOOKUP($A53,'3.0 Input│AMP'!$A$12:$Q$855,4,FALSE),VLOOKUP($A53,'3.1 Input│B&amp;T'!$A$13:$L$987,3,FALSE)),"-")</f>
        <v>0</v>
      </c>
      <c r="F53" s="32">
        <v>2022</v>
      </c>
      <c r="G53" s="18">
        <f>IFERROR(VLOOKUP($A53,'3.0 Input│AMP'!$A$12:$Q$855,COLUMN(G53),FALSE),0)+IFERROR(VLOOKUP($A53,'3.1 Input│B&amp;T'!$A$13:$L$987,COLUMN(G53),FALSE),0)</f>
        <v>0</v>
      </c>
      <c r="H53" s="18">
        <f>IFERROR(VLOOKUP($A53,'3.0 Input│AMP'!$A$12:$Q$855,COLUMN(H53),FALSE),0)+IFERROR(VLOOKUP($A53,'3.1 Input│B&amp;T'!$A$13:$L$987,COLUMN(H53),FALSE),0)</f>
        <v>0</v>
      </c>
      <c r="I53" s="18">
        <f>IFERROR(VLOOKUP($A53,'3.0 Input│AMP'!$A$12:$Q$855,COLUMN(I53),FALSE),0)+IFERROR(VLOOKUP($A53,'3.1 Input│B&amp;T'!$A$13:$L$987,COLUMN(I53),FALSE),0)</f>
        <v>0</v>
      </c>
      <c r="J53" s="18">
        <f>IFERROR(VLOOKUP($A53,'3.0 Input│AMP'!$A$12:$Q$855,COLUMN(J53),FALSE),0)+IFERROR(VLOOKUP($A53,'3.1 Input│B&amp;T'!$A$13:$L$987,COLUMN(J53),FALSE),0)</f>
        <v>0</v>
      </c>
      <c r="K53" s="18">
        <f>IFERROR(VLOOKUP($A53,'3.0 Input│AMP'!$A$12:$Q$855,COLUMN(K53),FALSE),0)+IFERROR(VLOOKUP($A53,'3.1 Input│B&amp;T'!$A$13:$L$987,COLUMN(K53),FALSE),0)</f>
        <v>0</v>
      </c>
      <c r="L53" s="37">
        <f>IFERROR(VLOOKUP($A53,'3.0 Input│AMP'!$A$12:$Q$855,L$11,FALSE),0)+IFERROR(VLOOKUP($A53,'3.1 Input│B&amp;T'!$A$13:$O$987,COLUMN(L53),FALSE),0)</f>
        <v>0</v>
      </c>
      <c r="M53" s="37">
        <f>IFERROR(VLOOKUP($A53,'3.0 Input│AMP'!$A$12:$Q$855,M$11,FALSE),0)+IFERROR(VLOOKUP($A53,'3.1 Input│B&amp;T'!$A$13:$O$987,COLUMN(M53),FALSE),0)</f>
        <v>0</v>
      </c>
      <c r="N53" s="37">
        <f>IFERROR(VLOOKUP($A53,'3.0 Input│AMP'!$A$12:$Q$855,N$11,FALSE),0)+IFERROR(VLOOKUP($A53,'3.1 Input│B&amp;T'!$A$13:$O$987,COLUMN(N53),FALSE),0)+IFERROR(VLOOKUP($A53,'3.0 Input│AMP'!$A$12:$Q$855,N$11+1,FALSE),0)</f>
        <v>0</v>
      </c>
      <c r="O53" s="37">
        <f>IFERROR(VLOOKUP($A53,'3.0 Input│AMP'!$A$12:$Q$855,O$11,FALSE),0)+IFERROR(VLOOKUP($A53,'3.1 Input│B&amp;T'!$A$13:$O$987,COLUMN(O53),FALSE),0)</f>
        <v>0</v>
      </c>
      <c r="P53" s="9"/>
      <c r="Q53" s="25">
        <f t="shared" si="0"/>
        <v>0</v>
      </c>
    </row>
    <row r="54" spans="1:17">
      <c r="A54" s="7">
        <f>IF(MAX($A$13:A53)+1&gt;MAX('3.1 Input│B&amp;T'!$A$13:$A$987),"-",MAX($A$13:A53)+1)</f>
        <v>42</v>
      </c>
      <c r="B54" s="7" t="str">
        <f>CONCATENATE(IFERROR(VLOOKUP($A54,'3.0 Input│AMP'!$A$12:$Q$855,2,FALSE),""),IFERROR(VLOOKUP($A54,'3.1 Input│B&amp;T'!$A$13:$L$987,2,FALSE),""))</f>
        <v>Information Technology (including Transformation Office)</v>
      </c>
      <c r="C54" s="17">
        <f>IFERROR(IFERROR(VLOOKUP($A54,'3.0 Input│AMP'!$A$12:$Q$855,3,FALSE),VLOOKUP($A54,'3.1 Input│B&amp;T'!$A$13:$L$987,3,FALSE)),"-")</f>
        <v>0</v>
      </c>
      <c r="D54" s="6">
        <v>1</v>
      </c>
      <c r="E54" s="7">
        <f>IFERROR(IFERROR(VLOOKUP($A54,'3.0 Input│AMP'!$A$12:$Q$855,4,FALSE),VLOOKUP($A54,'3.1 Input│B&amp;T'!$A$13:$L$987,3,FALSE)),"-")</f>
        <v>0</v>
      </c>
      <c r="F54" s="32">
        <v>2022</v>
      </c>
      <c r="G54" s="18">
        <f>IFERROR(VLOOKUP($A54,'3.0 Input│AMP'!$A$12:$Q$855,COLUMN(G54),FALSE),0)+IFERROR(VLOOKUP($A54,'3.1 Input│B&amp;T'!$A$13:$L$987,COLUMN(G54),FALSE),0)</f>
        <v>0</v>
      </c>
      <c r="H54" s="18">
        <f>IFERROR(VLOOKUP($A54,'3.0 Input│AMP'!$A$12:$Q$855,COLUMN(H54),FALSE),0)+IFERROR(VLOOKUP($A54,'3.1 Input│B&amp;T'!$A$13:$L$987,COLUMN(H54),FALSE),0)</f>
        <v>0</v>
      </c>
      <c r="I54" s="18">
        <f>IFERROR(VLOOKUP($A54,'3.0 Input│AMP'!$A$12:$Q$855,COLUMN(I54),FALSE),0)+IFERROR(VLOOKUP($A54,'3.1 Input│B&amp;T'!$A$13:$L$987,COLUMN(I54),FALSE),0)</f>
        <v>0</v>
      </c>
      <c r="J54" s="18">
        <f>IFERROR(VLOOKUP($A54,'3.0 Input│AMP'!$A$12:$Q$855,COLUMN(J54),FALSE),0)+IFERROR(VLOOKUP($A54,'3.1 Input│B&amp;T'!$A$13:$L$987,COLUMN(J54),FALSE),0)</f>
        <v>0</v>
      </c>
      <c r="K54" s="18">
        <f>IFERROR(VLOOKUP($A54,'3.0 Input│AMP'!$A$12:$Q$855,COLUMN(K54),FALSE),0)+IFERROR(VLOOKUP($A54,'3.1 Input│B&amp;T'!$A$13:$L$987,COLUMN(K54),FALSE),0)</f>
        <v>0</v>
      </c>
      <c r="L54" s="37">
        <f>IFERROR(VLOOKUP($A54,'3.0 Input│AMP'!$A$12:$Q$855,L$11,FALSE),0)+IFERROR(VLOOKUP($A54,'3.1 Input│B&amp;T'!$A$13:$O$987,COLUMN(L54),FALSE),0)</f>
        <v>0</v>
      </c>
      <c r="M54" s="37">
        <f>IFERROR(VLOOKUP($A54,'3.0 Input│AMP'!$A$12:$Q$855,M$11,FALSE),0)+IFERROR(VLOOKUP($A54,'3.1 Input│B&amp;T'!$A$13:$O$987,COLUMN(M54),FALSE),0)</f>
        <v>0</v>
      </c>
      <c r="N54" s="37">
        <f>IFERROR(VLOOKUP($A54,'3.0 Input│AMP'!$A$12:$Q$855,N$11,FALSE),0)+IFERROR(VLOOKUP($A54,'3.1 Input│B&amp;T'!$A$13:$O$987,COLUMN(N54),FALSE),0)+IFERROR(VLOOKUP($A54,'3.0 Input│AMP'!$A$12:$Q$855,N$11+1,FALSE),0)</f>
        <v>0</v>
      </c>
      <c r="O54" s="37">
        <f>IFERROR(VLOOKUP($A54,'3.0 Input│AMP'!$A$12:$Q$855,O$11,FALSE),0)+IFERROR(VLOOKUP($A54,'3.1 Input│B&amp;T'!$A$13:$O$987,COLUMN(O54),FALSE),0)</f>
        <v>0</v>
      </c>
      <c r="P54" s="9"/>
      <c r="Q54" s="25">
        <f t="shared" si="0"/>
        <v>0</v>
      </c>
    </row>
    <row r="55" spans="1:17">
      <c r="A55" s="7">
        <f>IF(MAX($A$13:A54)+1&gt;MAX('3.1 Input│B&amp;T'!$A$13:$A$987),"-",MAX($A$13:A54)+1)</f>
        <v>43</v>
      </c>
      <c r="B55" s="7" t="str">
        <f>CONCATENATE(IFERROR(VLOOKUP($A55,'3.0 Input│AMP'!$A$12:$Q$855,2,FALSE),""),IFERROR(VLOOKUP($A55,'3.1 Input│B&amp;T'!$A$13:$L$987,2,FALSE),""))</f>
        <v>SoCI cyber</v>
      </c>
      <c r="C55" s="17">
        <f>IFERROR(IFERROR(VLOOKUP($A55,'3.0 Input│AMP'!$A$12:$Q$855,3,FALSE),VLOOKUP($A55,'3.1 Input│B&amp;T'!$A$13:$L$987,3,FALSE)),"-")</f>
        <v>0</v>
      </c>
      <c r="D55" s="6">
        <v>1</v>
      </c>
      <c r="E55" s="7">
        <f>IFERROR(IFERROR(VLOOKUP($A55,'3.0 Input│AMP'!$A$12:$Q$855,4,FALSE),VLOOKUP($A55,'3.1 Input│B&amp;T'!$A$13:$L$987,3,FALSE)),"-")</f>
        <v>0</v>
      </c>
      <c r="F55" s="32">
        <v>2022</v>
      </c>
      <c r="G55" s="18">
        <f>IFERROR(VLOOKUP($A55,'3.0 Input│AMP'!$A$12:$Q$855,COLUMN(G55),FALSE),0)+IFERROR(VLOOKUP($A55,'3.1 Input│B&amp;T'!$A$13:$L$987,COLUMN(G55),FALSE),0)</f>
        <v>0</v>
      </c>
      <c r="H55" s="18">
        <f>IFERROR(VLOOKUP($A55,'3.0 Input│AMP'!$A$12:$Q$855,COLUMN(H55),FALSE),0)+IFERROR(VLOOKUP($A55,'3.1 Input│B&amp;T'!$A$13:$L$987,COLUMN(H55),FALSE),0)</f>
        <v>0</v>
      </c>
      <c r="I55" s="18">
        <f>IFERROR(VLOOKUP($A55,'3.0 Input│AMP'!$A$12:$Q$855,COLUMN(I55),FALSE),0)+IFERROR(VLOOKUP($A55,'3.1 Input│B&amp;T'!$A$13:$L$987,COLUMN(I55),FALSE),0)</f>
        <v>0</v>
      </c>
      <c r="J55" s="18">
        <f>IFERROR(VLOOKUP($A55,'3.0 Input│AMP'!$A$12:$Q$855,COLUMN(J55),FALSE),0)+IFERROR(VLOOKUP($A55,'3.1 Input│B&amp;T'!$A$13:$L$987,COLUMN(J55),FALSE),0)</f>
        <v>0</v>
      </c>
      <c r="K55" s="18">
        <f>IFERROR(VLOOKUP($A55,'3.0 Input│AMP'!$A$12:$Q$855,COLUMN(K55),FALSE),0)+IFERROR(VLOOKUP($A55,'3.1 Input│B&amp;T'!$A$13:$L$987,COLUMN(K55),FALSE),0)</f>
        <v>0</v>
      </c>
      <c r="L55" s="37">
        <f>IFERROR(VLOOKUP($A55,'3.0 Input│AMP'!$A$12:$Q$855,L$11,FALSE),0)+IFERROR(VLOOKUP($A55,'3.1 Input│B&amp;T'!$A$13:$O$987,COLUMN(L55),FALSE),0)</f>
        <v>0</v>
      </c>
      <c r="M55" s="37">
        <f>IFERROR(VLOOKUP($A55,'3.0 Input│AMP'!$A$12:$Q$855,M$11,FALSE),0)+IFERROR(VLOOKUP($A55,'3.1 Input│B&amp;T'!$A$13:$O$987,COLUMN(M55),FALSE),0)</f>
        <v>0</v>
      </c>
      <c r="N55" s="37">
        <f>IFERROR(VLOOKUP($A55,'3.0 Input│AMP'!$A$12:$Q$855,N$11,FALSE),0)+IFERROR(VLOOKUP($A55,'3.1 Input│B&amp;T'!$A$13:$O$987,COLUMN(N55),FALSE),0)+IFERROR(VLOOKUP($A55,'3.0 Input│AMP'!$A$12:$Q$855,N$11+1,FALSE),0)</f>
        <v>0</v>
      </c>
      <c r="O55" s="37">
        <f>IFERROR(VLOOKUP($A55,'3.0 Input│AMP'!$A$12:$Q$855,O$11,FALSE),0)+IFERROR(VLOOKUP($A55,'3.1 Input│B&amp;T'!$A$13:$O$987,COLUMN(O55),FALSE),0)</f>
        <v>0</v>
      </c>
      <c r="P55" s="9"/>
      <c r="Q55" s="25">
        <f t="shared" si="0"/>
        <v>0</v>
      </c>
    </row>
    <row r="56" spans="1:17">
      <c r="A56" s="7">
        <f>IF(MAX($A$13:A55)+1&gt;MAX('3.1 Input│B&amp;T'!$A$13:$A$987),"-",MAX($A$13:A55)+1)</f>
        <v>44</v>
      </c>
      <c r="B56" s="7" t="str">
        <f>CONCATENATE(IFERROR(VLOOKUP($A56,'3.0 Input│AMP'!$A$12:$Q$855,2,FALSE),""),IFERROR(VLOOKUP($A56,'3.1 Input│B&amp;T'!$A$13:$L$987,2,FALSE),""))</f>
        <v>SoCI program</v>
      </c>
      <c r="C56" s="17">
        <f>IFERROR(IFERROR(VLOOKUP($A56,'3.0 Input│AMP'!$A$12:$Q$855,3,FALSE),VLOOKUP($A56,'3.1 Input│B&amp;T'!$A$13:$L$987,3,FALSE)),"-")</f>
        <v>0</v>
      </c>
      <c r="D56" s="6">
        <v>1</v>
      </c>
      <c r="E56" s="7">
        <f>IFERROR(IFERROR(VLOOKUP($A56,'3.0 Input│AMP'!$A$12:$Q$855,4,FALSE),VLOOKUP($A56,'3.1 Input│B&amp;T'!$A$13:$L$987,3,FALSE)),"-")</f>
        <v>0</v>
      </c>
      <c r="F56" s="32">
        <v>2022</v>
      </c>
      <c r="G56" s="18">
        <f>IFERROR(VLOOKUP($A56,'3.0 Input│AMP'!$A$12:$Q$855,COLUMN(G56),FALSE),0)+IFERROR(VLOOKUP($A56,'3.1 Input│B&amp;T'!$A$13:$L$987,COLUMN(G56),FALSE),0)</f>
        <v>0</v>
      </c>
      <c r="H56" s="18">
        <f>IFERROR(VLOOKUP($A56,'3.0 Input│AMP'!$A$12:$Q$855,COLUMN(H56),FALSE),0)+IFERROR(VLOOKUP($A56,'3.1 Input│B&amp;T'!$A$13:$L$987,COLUMN(H56),FALSE),0)</f>
        <v>0</v>
      </c>
      <c r="I56" s="18">
        <f>IFERROR(VLOOKUP($A56,'3.0 Input│AMP'!$A$12:$Q$855,COLUMN(I56),FALSE),0)+IFERROR(VLOOKUP($A56,'3.1 Input│B&amp;T'!$A$13:$L$987,COLUMN(I56),FALSE),0)</f>
        <v>0</v>
      </c>
      <c r="J56" s="18">
        <f>IFERROR(VLOOKUP($A56,'3.0 Input│AMP'!$A$12:$Q$855,COLUMN(J56),FALSE),0)+IFERROR(VLOOKUP($A56,'3.1 Input│B&amp;T'!$A$13:$L$987,COLUMN(J56),FALSE),0)</f>
        <v>0</v>
      </c>
      <c r="K56" s="18">
        <f>IFERROR(VLOOKUP($A56,'3.0 Input│AMP'!$A$12:$Q$855,COLUMN(K56),FALSE),0)+IFERROR(VLOOKUP($A56,'3.1 Input│B&amp;T'!$A$13:$L$987,COLUMN(K56),FALSE),0)</f>
        <v>0</v>
      </c>
      <c r="L56" s="37">
        <f>IFERROR(VLOOKUP($A56,'3.0 Input│AMP'!$A$12:$Q$855,L$11,FALSE),0)+IFERROR(VLOOKUP($A56,'3.1 Input│B&amp;T'!$A$13:$O$987,COLUMN(L56),FALSE),0)</f>
        <v>0</v>
      </c>
      <c r="M56" s="37">
        <f>IFERROR(VLOOKUP($A56,'3.0 Input│AMP'!$A$12:$Q$855,M$11,FALSE),0)+IFERROR(VLOOKUP($A56,'3.1 Input│B&amp;T'!$A$13:$O$987,COLUMN(M56),FALSE),0)</f>
        <v>0</v>
      </c>
      <c r="N56" s="37">
        <f>IFERROR(VLOOKUP($A56,'3.0 Input│AMP'!$A$12:$Q$855,N$11,FALSE),0)+IFERROR(VLOOKUP($A56,'3.1 Input│B&amp;T'!$A$13:$O$987,COLUMN(N56),FALSE),0)+IFERROR(VLOOKUP($A56,'3.0 Input│AMP'!$A$12:$Q$855,N$11+1,FALSE),0)</f>
        <v>0</v>
      </c>
      <c r="O56" s="37">
        <f>IFERROR(VLOOKUP($A56,'3.0 Input│AMP'!$A$12:$Q$855,O$11,FALSE),0)+IFERROR(VLOOKUP($A56,'3.1 Input│B&amp;T'!$A$13:$O$987,COLUMN(O56),FALSE),0)</f>
        <v>0</v>
      </c>
      <c r="P56" s="9"/>
      <c r="Q56" s="25">
        <f t="shared" si="0"/>
        <v>0</v>
      </c>
    </row>
    <row r="57" spans="1:17">
      <c r="A57" s="7">
        <f>IF(MAX($A$13:A56)+1&gt;MAX('3.1 Input│B&amp;T'!$A$13:$A$987),"-",MAX($A$13:A56)+1)</f>
        <v>45</v>
      </c>
      <c r="B57" s="7" t="str">
        <f>CONCATENATE(IFERROR(VLOOKUP($A57,'3.0 Input│AMP'!$A$12:$Q$855,2,FALSE),""),IFERROR(VLOOKUP($A57,'3.1 Input│B&amp;T'!$A$13:$L$987,2,FALSE),""))</f>
        <v>SoCI Physical security</v>
      </c>
      <c r="C57" s="17">
        <f>IFERROR(IFERROR(VLOOKUP($A57,'3.0 Input│AMP'!$A$12:$Q$855,3,FALSE),VLOOKUP($A57,'3.1 Input│B&amp;T'!$A$13:$L$987,3,FALSE)),"-")</f>
        <v>0</v>
      </c>
      <c r="D57" s="6">
        <v>1</v>
      </c>
      <c r="E57" s="7">
        <f>IFERROR(IFERROR(VLOOKUP($A57,'3.0 Input│AMP'!$A$12:$Q$855,4,FALSE),VLOOKUP($A57,'3.1 Input│B&amp;T'!$A$13:$L$987,3,FALSE)),"-")</f>
        <v>0</v>
      </c>
      <c r="F57" s="32">
        <v>2022</v>
      </c>
      <c r="G57" s="18">
        <f>IFERROR(VLOOKUP($A57,'3.0 Input│AMP'!$A$12:$Q$855,COLUMN(G57),FALSE),0)+IFERROR(VLOOKUP($A57,'3.1 Input│B&amp;T'!$A$13:$L$987,COLUMN(G57),FALSE),0)</f>
        <v>0</v>
      </c>
      <c r="H57" s="18">
        <f>IFERROR(VLOOKUP($A57,'3.0 Input│AMP'!$A$12:$Q$855,COLUMN(H57),FALSE),0)+IFERROR(VLOOKUP($A57,'3.1 Input│B&amp;T'!$A$13:$L$987,COLUMN(H57),FALSE),0)</f>
        <v>0</v>
      </c>
      <c r="I57" s="18">
        <f>IFERROR(VLOOKUP($A57,'3.0 Input│AMP'!$A$12:$Q$855,COLUMN(I57),FALSE),0)+IFERROR(VLOOKUP($A57,'3.1 Input│B&amp;T'!$A$13:$L$987,COLUMN(I57),FALSE),0)</f>
        <v>0</v>
      </c>
      <c r="J57" s="18">
        <f>IFERROR(VLOOKUP($A57,'3.0 Input│AMP'!$A$12:$Q$855,COLUMN(J57),FALSE),0)+IFERROR(VLOOKUP($A57,'3.1 Input│B&amp;T'!$A$13:$L$987,COLUMN(J57),FALSE),0)</f>
        <v>0</v>
      </c>
      <c r="K57" s="18">
        <f>IFERROR(VLOOKUP($A57,'3.0 Input│AMP'!$A$12:$Q$855,COLUMN(K57),FALSE),0)+IFERROR(VLOOKUP($A57,'3.1 Input│B&amp;T'!$A$13:$L$987,COLUMN(K57),FALSE),0)</f>
        <v>0</v>
      </c>
      <c r="L57" s="37">
        <f>IFERROR(VLOOKUP($A57,'3.0 Input│AMP'!$A$12:$Q$855,L$11,FALSE),0)+IFERROR(VLOOKUP($A57,'3.1 Input│B&amp;T'!$A$13:$O$987,COLUMN(L57),FALSE),0)</f>
        <v>0</v>
      </c>
      <c r="M57" s="37">
        <f>IFERROR(VLOOKUP($A57,'3.0 Input│AMP'!$A$12:$Q$855,M$11,FALSE),0)+IFERROR(VLOOKUP($A57,'3.1 Input│B&amp;T'!$A$13:$O$987,COLUMN(M57),FALSE),0)</f>
        <v>0</v>
      </c>
      <c r="N57" s="37">
        <f>IFERROR(VLOOKUP($A57,'3.0 Input│AMP'!$A$12:$Q$855,N$11,FALSE),0)+IFERROR(VLOOKUP($A57,'3.1 Input│B&amp;T'!$A$13:$O$987,COLUMN(N57),FALSE),0)+IFERROR(VLOOKUP($A57,'3.0 Input│AMP'!$A$12:$Q$855,N$11+1,FALSE),0)</f>
        <v>0</v>
      </c>
      <c r="O57" s="37">
        <f>IFERROR(VLOOKUP($A57,'3.0 Input│AMP'!$A$12:$Q$855,O$11,FALSE),0)+IFERROR(VLOOKUP($A57,'3.1 Input│B&amp;T'!$A$13:$O$987,COLUMN(O57),FALSE),0)</f>
        <v>0</v>
      </c>
      <c r="P57" s="9"/>
      <c r="Q57" s="25">
        <f t="shared" si="0"/>
        <v>0</v>
      </c>
    </row>
    <row r="58" spans="1:17">
      <c r="A58" s="7">
        <f>IF(MAX($A$13:A57)+1&gt;MAX('3.1 Input│B&amp;T'!$A$13:$A$987),"-",MAX($A$13:A57)+1)</f>
        <v>46</v>
      </c>
      <c r="B58" s="7" t="str">
        <f>CONCATENATE(IFERROR(VLOOKUP($A58,'3.0 Input│AMP'!$A$12:$Q$855,2,FALSE),""),IFERROR(VLOOKUP($A58,'3.1 Input│B&amp;T'!$A$13:$L$987,2,FALSE),""))</f>
        <v>Hydrogen safety</v>
      </c>
      <c r="C58" s="17">
        <f>IFERROR(IFERROR(VLOOKUP($A58,'3.0 Input│AMP'!$A$12:$Q$855,3,FALSE),VLOOKUP($A58,'3.1 Input│B&amp;T'!$A$13:$L$987,3,FALSE)),"-")</f>
        <v>0</v>
      </c>
      <c r="D58" s="6">
        <v>1</v>
      </c>
      <c r="E58" s="7">
        <f>IFERROR(IFERROR(VLOOKUP($A58,'3.0 Input│AMP'!$A$12:$Q$855,4,FALSE),VLOOKUP($A58,'3.1 Input│B&amp;T'!$A$13:$L$987,3,FALSE)),"-")</f>
        <v>0</v>
      </c>
      <c r="F58" s="32">
        <v>2022</v>
      </c>
      <c r="G58" s="18">
        <f>IFERROR(VLOOKUP($A58,'3.0 Input│AMP'!$A$12:$Q$855,COLUMN(G58),FALSE),0)+IFERROR(VLOOKUP($A58,'3.1 Input│B&amp;T'!$A$13:$L$987,COLUMN(G58),FALSE),0)</f>
        <v>0</v>
      </c>
      <c r="H58" s="18">
        <f>IFERROR(VLOOKUP($A58,'3.0 Input│AMP'!$A$12:$Q$855,COLUMN(H58),FALSE),0)+IFERROR(VLOOKUP($A58,'3.1 Input│B&amp;T'!$A$13:$L$987,COLUMN(H58),FALSE),0)</f>
        <v>0</v>
      </c>
      <c r="I58" s="18">
        <f>IFERROR(VLOOKUP($A58,'3.0 Input│AMP'!$A$12:$Q$855,COLUMN(I58),FALSE),0)+IFERROR(VLOOKUP($A58,'3.1 Input│B&amp;T'!$A$13:$L$987,COLUMN(I58),FALSE),0)</f>
        <v>0</v>
      </c>
      <c r="J58" s="18">
        <f>IFERROR(VLOOKUP($A58,'3.0 Input│AMP'!$A$12:$Q$855,COLUMN(J58),FALSE),0)+IFERROR(VLOOKUP($A58,'3.1 Input│B&amp;T'!$A$13:$L$987,COLUMN(J58),FALSE),0)</f>
        <v>0</v>
      </c>
      <c r="K58" s="18">
        <f>IFERROR(VLOOKUP($A58,'3.0 Input│AMP'!$A$12:$Q$855,COLUMN(K58),FALSE),0)+IFERROR(VLOOKUP($A58,'3.1 Input│B&amp;T'!$A$13:$L$987,COLUMN(K58),FALSE),0)</f>
        <v>0</v>
      </c>
      <c r="L58" s="37">
        <f>IFERROR(VLOOKUP($A58,'3.0 Input│AMP'!$A$12:$Q$855,L$11,FALSE),0)+IFERROR(VLOOKUP($A58,'3.1 Input│B&amp;T'!$A$13:$O$987,COLUMN(L58),FALSE),0)</f>
        <v>0</v>
      </c>
      <c r="M58" s="37">
        <f>IFERROR(VLOOKUP($A58,'3.0 Input│AMP'!$A$12:$Q$855,M$11,FALSE),0)+IFERROR(VLOOKUP($A58,'3.1 Input│B&amp;T'!$A$13:$O$987,COLUMN(M58),FALSE),0)</f>
        <v>0</v>
      </c>
      <c r="N58" s="37">
        <f>IFERROR(VLOOKUP($A58,'3.0 Input│AMP'!$A$12:$Q$855,N$11,FALSE),0)+IFERROR(VLOOKUP($A58,'3.1 Input│B&amp;T'!$A$13:$O$987,COLUMN(N58),FALSE),0)+IFERROR(VLOOKUP($A58,'3.0 Input│AMP'!$A$12:$Q$855,N$11+1,FALSE),0)</f>
        <v>0</v>
      </c>
      <c r="O58" s="37">
        <f>IFERROR(VLOOKUP($A58,'3.0 Input│AMP'!$A$12:$Q$855,O$11,FALSE),0)+IFERROR(VLOOKUP($A58,'3.1 Input│B&amp;T'!$A$13:$O$987,COLUMN(O58),FALSE),0)</f>
        <v>0</v>
      </c>
      <c r="P58" s="9"/>
      <c r="Q58" s="25">
        <f t="shared" si="0"/>
        <v>0</v>
      </c>
    </row>
    <row r="59" spans="1:17">
      <c r="A59" s="7">
        <f>IF(MAX($A$13:A58)+1&gt;MAX('3.1 Input│B&amp;T'!$A$13:$A$987),"-",MAX($A$13:A58)+1)</f>
        <v>47</v>
      </c>
      <c r="B59" s="7" t="str">
        <f>CONCATENATE(IFERROR(VLOOKUP($A59,'3.0 Input│AMP'!$A$12:$Q$855,2,FALSE),""),IFERROR(VLOOKUP($A59,'3.1 Input│B&amp;T'!$A$13:$L$987,2,FALSE),""))</f>
        <v>Access Arrangment Costs</v>
      </c>
      <c r="C59" s="17">
        <f>IFERROR(IFERROR(VLOOKUP($A59,'3.0 Input│AMP'!$A$12:$Q$855,3,FALSE),VLOOKUP($A59,'3.1 Input│B&amp;T'!$A$13:$L$987,3,FALSE)),"-")</f>
        <v>0</v>
      </c>
      <c r="D59" s="6">
        <v>1</v>
      </c>
      <c r="E59" s="7">
        <f>IFERROR(IFERROR(VLOOKUP($A59,'3.0 Input│AMP'!$A$12:$Q$855,4,FALSE),VLOOKUP($A59,'3.1 Input│B&amp;T'!$A$13:$L$987,3,FALSE)),"-")</f>
        <v>0</v>
      </c>
      <c r="F59" s="32">
        <v>2022</v>
      </c>
      <c r="G59" s="18">
        <f>IFERROR(VLOOKUP($A59,'3.0 Input│AMP'!$A$12:$Q$855,COLUMN(G59),FALSE),0)+IFERROR(VLOOKUP($A59,'3.1 Input│B&amp;T'!$A$13:$L$987,COLUMN(G59),FALSE),0)</f>
        <v>0</v>
      </c>
      <c r="H59" s="18">
        <f>IFERROR(VLOOKUP($A59,'3.0 Input│AMP'!$A$12:$Q$855,COLUMN(H59),FALSE),0)+IFERROR(VLOOKUP($A59,'3.1 Input│B&amp;T'!$A$13:$L$987,COLUMN(H59),FALSE),0)</f>
        <v>0</v>
      </c>
      <c r="I59" s="18">
        <f>IFERROR(VLOOKUP($A59,'3.0 Input│AMP'!$A$12:$Q$855,COLUMN(I59),FALSE),0)+IFERROR(VLOOKUP($A59,'3.1 Input│B&amp;T'!$A$13:$L$987,COLUMN(I59),FALSE),0)</f>
        <v>0</v>
      </c>
      <c r="J59" s="18">
        <f>IFERROR(VLOOKUP($A59,'3.0 Input│AMP'!$A$12:$Q$855,COLUMN(J59),FALSE),0)+IFERROR(VLOOKUP($A59,'3.1 Input│B&amp;T'!$A$13:$L$987,COLUMN(J59),FALSE),0)</f>
        <v>0</v>
      </c>
      <c r="K59" s="18">
        <f>IFERROR(VLOOKUP($A59,'3.0 Input│AMP'!$A$12:$Q$855,COLUMN(K59),FALSE),0)+IFERROR(VLOOKUP($A59,'3.1 Input│B&amp;T'!$A$13:$L$987,COLUMN(K59),FALSE),0)</f>
        <v>0</v>
      </c>
      <c r="L59" s="37">
        <f>IFERROR(VLOOKUP($A59,'3.0 Input│AMP'!$A$12:$Q$855,L$11,FALSE),0)+IFERROR(VLOOKUP($A59,'3.1 Input│B&amp;T'!$A$13:$O$987,COLUMN(L59),FALSE),0)</f>
        <v>0</v>
      </c>
      <c r="M59" s="37">
        <f>IFERROR(VLOOKUP($A59,'3.0 Input│AMP'!$A$12:$Q$855,M$11,FALSE),0)+IFERROR(VLOOKUP($A59,'3.1 Input│B&amp;T'!$A$13:$O$987,COLUMN(M59),FALSE),0)</f>
        <v>0</v>
      </c>
      <c r="N59" s="37">
        <f>IFERROR(VLOOKUP($A59,'3.0 Input│AMP'!$A$12:$Q$855,N$11,FALSE),0)+IFERROR(VLOOKUP($A59,'3.1 Input│B&amp;T'!$A$13:$O$987,COLUMN(N59),FALSE),0)+IFERROR(VLOOKUP($A59,'3.0 Input│AMP'!$A$12:$Q$855,N$11+1,FALSE),0)</f>
        <v>0</v>
      </c>
      <c r="O59" s="37">
        <f>IFERROR(VLOOKUP($A59,'3.0 Input│AMP'!$A$12:$Q$855,O$11,FALSE),0)+IFERROR(VLOOKUP($A59,'3.1 Input│B&amp;T'!$A$13:$O$987,COLUMN(O59),FALSE),0)</f>
        <v>0</v>
      </c>
      <c r="P59" s="9"/>
      <c r="Q59" s="25">
        <f t="shared" si="0"/>
        <v>0</v>
      </c>
    </row>
    <row r="60" spans="1:17">
      <c r="A60" s="7" t="str">
        <f>IF(MAX($A$13:A59)+1&gt;MAX('3.1 Input│B&amp;T'!$A$13:$A$987),"-",MAX($A$13:A59)+1)</f>
        <v>-</v>
      </c>
      <c r="B60" s="7" t="str">
        <f>CONCATENATE(IFERROR(VLOOKUP($A60,'3.0 Input│AMP'!$A$12:$Q$855,2,FALSE),""),IFERROR(VLOOKUP($A60,'3.1 Input│B&amp;T'!$A$13:$L$987,2,FALSE),""))</f>
        <v/>
      </c>
      <c r="C60" s="17" t="str">
        <f>IFERROR(IFERROR(VLOOKUP($A60,'3.0 Input│AMP'!$A$12:$Q$855,3,FALSE),VLOOKUP($A60,'3.1 Input│B&amp;T'!$A$13:$L$987,3,FALSE)),"-")</f>
        <v>-</v>
      </c>
      <c r="D60" s="6">
        <v>1</v>
      </c>
      <c r="E60" s="7" t="str">
        <f>IFERROR(IFERROR(VLOOKUP($A60,'3.0 Input│AMP'!$A$12:$Q$855,4,FALSE),VLOOKUP($A60,'3.1 Input│B&amp;T'!$A$13:$L$987,3,FALSE)),"-")</f>
        <v>-</v>
      </c>
      <c r="F60" s="32"/>
      <c r="G60" s="18">
        <f>IFERROR(VLOOKUP($A60,'3.0 Input│AMP'!$A$12:$Q$855,COLUMN(G60),FALSE),0)+IFERROR(VLOOKUP($A60,'3.1 Input│B&amp;T'!$A$13:$L$987,COLUMN(G60),FALSE),0)</f>
        <v>0</v>
      </c>
      <c r="H60" s="18">
        <f>IFERROR(VLOOKUP($A60,'3.0 Input│AMP'!$A$12:$Q$855,COLUMN(H60),FALSE),0)+IFERROR(VLOOKUP($A60,'3.1 Input│B&amp;T'!$A$13:$L$987,COLUMN(H60),FALSE),0)</f>
        <v>0</v>
      </c>
      <c r="I60" s="18">
        <f>IFERROR(VLOOKUP($A60,'3.0 Input│AMP'!$A$12:$Q$855,COLUMN(I60),FALSE),0)+IFERROR(VLOOKUP($A60,'3.1 Input│B&amp;T'!$A$13:$L$987,COLUMN(I60),FALSE),0)</f>
        <v>0</v>
      </c>
      <c r="J60" s="18">
        <f>IFERROR(VLOOKUP($A60,'3.0 Input│AMP'!$A$12:$Q$855,COLUMN(J60),FALSE),0)+IFERROR(VLOOKUP($A60,'3.1 Input│B&amp;T'!$A$13:$L$987,COLUMN(J60),FALSE),0)</f>
        <v>0</v>
      </c>
      <c r="K60" s="18">
        <f>IFERROR(VLOOKUP($A60,'3.0 Input│AMP'!$A$12:$Q$855,COLUMN(K60),FALSE),0)+IFERROR(VLOOKUP($A60,'3.1 Input│B&amp;T'!$A$13:$L$987,COLUMN(K60),FALSE),0)</f>
        <v>0</v>
      </c>
      <c r="L60" s="37">
        <f>IFERROR(VLOOKUP($A60,'3.0 Input│AMP'!$A$12:$Q$855,L$11,FALSE),0)+IFERROR(VLOOKUP($A60,'3.1 Input│B&amp;T'!$A$13:$O$987,COLUMN(L60),FALSE),0)</f>
        <v>0</v>
      </c>
      <c r="M60" s="37">
        <f>IFERROR(VLOOKUP($A60,'3.0 Input│AMP'!$A$12:$Q$855,M$11,FALSE),0)+IFERROR(VLOOKUP($A60,'3.1 Input│B&amp;T'!$A$13:$O$987,COLUMN(M60),FALSE),0)</f>
        <v>0</v>
      </c>
      <c r="N60" s="37">
        <f>IFERROR(VLOOKUP($A60,'3.0 Input│AMP'!$A$12:$Q$855,N$11,FALSE),0)+IFERROR(VLOOKUP($A60,'3.1 Input│B&amp;T'!$A$13:$O$987,COLUMN(N60),FALSE),0)+IFERROR(VLOOKUP($A60,'3.0 Input│AMP'!$A$12:$Q$855,N$11+1,FALSE),0)</f>
        <v>0</v>
      </c>
      <c r="O60" s="37">
        <f>IFERROR(VLOOKUP($A60,'3.0 Input│AMP'!$A$12:$Q$855,O$11,FALSE),0)+IFERROR(VLOOKUP($A60,'3.1 Input│B&amp;T'!$A$13:$O$987,COLUMN(O60),FALSE),0)</f>
        <v>0</v>
      </c>
      <c r="P60" s="9"/>
      <c r="Q60" s="25">
        <f t="shared" si="0"/>
        <v>0</v>
      </c>
    </row>
    <row r="61" spans="1:17">
      <c r="A61" s="7" t="str">
        <f>IF(MAX($A$13:A60)+1&gt;MAX('3.1 Input│B&amp;T'!$A$13:$A$987),"-",MAX($A$13:A60)+1)</f>
        <v>-</v>
      </c>
      <c r="B61" s="7" t="str">
        <f>CONCATENATE(IFERROR(VLOOKUP($A61,'3.0 Input│AMP'!$A$12:$Q$855,2,FALSE),""),IFERROR(VLOOKUP($A61,'3.1 Input│B&amp;T'!$A$13:$L$987,2,FALSE),""))</f>
        <v/>
      </c>
      <c r="C61" s="17" t="str">
        <f>IFERROR(IFERROR(VLOOKUP($A61,'3.0 Input│AMP'!$A$12:$Q$855,3,FALSE),VLOOKUP($A61,'3.1 Input│B&amp;T'!$A$13:$L$987,3,FALSE)),"-")</f>
        <v>-</v>
      </c>
      <c r="D61" s="6">
        <v>1</v>
      </c>
      <c r="E61" s="7" t="str">
        <f>IFERROR(IFERROR(VLOOKUP($A61,'3.0 Input│AMP'!$A$12:$Q$855,4,FALSE),VLOOKUP($A61,'3.1 Input│B&amp;T'!$A$13:$L$987,3,FALSE)),"-")</f>
        <v>-</v>
      </c>
      <c r="F61" s="32"/>
      <c r="G61" s="18">
        <f>IFERROR(VLOOKUP($A61,'3.0 Input│AMP'!$A$12:$Q$855,COLUMN(G61),FALSE),0)+IFERROR(VLOOKUP($A61,'3.1 Input│B&amp;T'!$A$13:$L$987,COLUMN(G61),FALSE),0)</f>
        <v>0</v>
      </c>
      <c r="H61" s="18">
        <f>IFERROR(VLOOKUP($A61,'3.0 Input│AMP'!$A$12:$Q$855,COLUMN(H61),FALSE),0)+IFERROR(VLOOKUP($A61,'3.1 Input│B&amp;T'!$A$13:$L$987,COLUMN(H61),FALSE),0)</f>
        <v>0</v>
      </c>
      <c r="I61" s="18">
        <f>IFERROR(VLOOKUP($A61,'3.0 Input│AMP'!$A$12:$Q$855,COLUMN(I61),FALSE),0)+IFERROR(VLOOKUP($A61,'3.1 Input│B&amp;T'!$A$13:$L$987,COLUMN(I61),FALSE),0)</f>
        <v>0</v>
      </c>
      <c r="J61" s="18">
        <f>IFERROR(VLOOKUP($A61,'3.0 Input│AMP'!$A$12:$Q$855,COLUMN(J61),FALSE),0)+IFERROR(VLOOKUP($A61,'3.1 Input│B&amp;T'!$A$13:$L$987,COLUMN(J61),FALSE),0)</f>
        <v>0</v>
      </c>
      <c r="K61" s="18">
        <f>IFERROR(VLOOKUP($A61,'3.0 Input│AMP'!$A$12:$Q$855,COLUMN(K61),FALSE),0)+IFERROR(VLOOKUP($A61,'3.1 Input│B&amp;T'!$A$13:$L$987,COLUMN(K61),FALSE),0)</f>
        <v>0</v>
      </c>
      <c r="L61" s="37">
        <f>IFERROR(VLOOKUP($A61,'3.0 Input│AMP'!$A$12:$Q$855,L$11,FALSE),0)+IFERROR(VLOOKUP($A61,'3.1 Input│B&amp;T'!$A$13:$O$987,COLUMN(L61),FALSE),0)</f>
        <v>0</v>
      </c>
      <c r="M61" s="37">
        <f>IFERROR(VLOOKUP($A61,'3.0 Input│AMP'!$A$12:$Q$855,M$11,FALSE),0)+IFERROR(VLOOKUP($A61,'3.1 Input│B&amp;T'!$A$13:$O$987,COLUMN(M61),FALSE),0)</f>
        <v>0</v>
      </c>
      <c r="N61" s="37">
        <f>IFERROR(VLOOKUP($A61,'3.0 Input│AMP'!$A$12:$Q$855,N$11,FALSE),0)+IFERROR(VLOOKUP($A61,'3.1 Input│B&amp;T'!$A$13:$O$987,COLUMN(N61),FALSE),0)+IFERROR(VLOOKUP($A61,'3.0 Input│AMP'!$A$12:$Q$855,N$11+1,FALSE),0)</f>
        <v>0</v>
      </c>
      <c r="O61" s="37">
        <f>IFERROR(VLOOKUP($A61,'3.0 Input│AMP'!$A$12:$Q$855,O$11,FALSE),0)+IFERROR(VLOOKUP($A61,'3.1 Input│B&amp;T'!$A$13:$O$987,COLUMN(O61),FALSE),0)</f>
        <v>0</v>
      </c>
      <c r="P61" s="9"/>
      <c r="Q61" s="25">
        <f t="shared" si="0"/>
        <v>0</v>
      </c>
    </row>
    <row r="62" spans="1:17">
      <c r="A62" s="7" t="str">
        <f>IF(MAX($A$13:A61)+1&gt;MAX('3.1 Input│B&amp;T'!$A$13:$A$987),"-",MAX($A$13:A61)+1)</f>
        <v>-</v>
      </c>
      <c r="B62" s="7" t="str">
        <f>CONCATENATE(IFERROR(VLOOKUP($A62,'3.0 Input│AMP'!$A$12:$Q$855,2,FALSE),""),IFERROR(VLOOKUP($A62,'3.1 Input│B&amp;T'!$A$13:$L$987,2,FALSE),""))</f>
        <v/>
      </c>
      <c r="C62" s="17" t="str">
        <f>IFERROR(IFERROR(VLOOKUP($A62,'3.0 Input│AMP'!$A$12:$Q$855,3,FALSE),VLOOKUP($A62,'3.1 Input│B&amp;T'!$A$13:$L$987,3,FALSE)),"-")</f>
        <v>-</v>
      </c>
      <c r="D62" s="6">
        <v>1</v>
      </c>
      <c r="E62" s="7" t="str">
        <f>IFERROR(IFERROR(VLOOKUP($A62,'3.0 Input│AMP'!$A$12:$Q$855,4,FALSE),VLOOKUP($A62,'3.1 Input│B&amp;T'!$A$13:$L$987,3,FALSE)),"-")</f>
        <v>-</v>
      </c>
      <c r="F62" s="32"/>
      <c r="G62" s="18">
        <f>IFERROR(VLOOKUP($A62,'3.0 Input│AMP'!$A$12:$Q$855,COLUMN(G62),FALSE),0)+IFERROR(VLOOKUP($A62,'3.1 Input│B&amp;T'!$A$13:$L$987,COLUMN(G62),FALSE),0)</f>
        <v>0</v>
      </c>
      <c r="H62" s="18">
        <f>IFERROR(VLOOKUP($A62,'3.0 Input│AMP'!$A$12:$Q$855,COLUMN(H62),FALSE),0)+IFERROR(VLOOKUP($A62,'3.1 Input│B&amp;T'!$A$13:$L$987,COLUMN(H62),FALSE),0)</f>
        <v>0</v>
      </c>
      <c r="I62" s="18">
        <f>IFERROR(VLOOKUP($A62,'3.0 Input│AMP'!$A$12:$Q$855,COLUMN(I62),FALSE),0)+IFERROR(VLOOKUP($A62,'3.1 Input│B&amp;T'!$A$13:$L$987,COLUMN(I62),FALSE),0)</f>
        <v>0</v>
      </c>
      <c r="J62" s="18">
        <f>IFERROR(VLOOKUP($A62,'3.0 Input│AMP'!$A$12:$Q$855,COLUMN(J62),FALSE),0)+IFERROR(VLOOKUP($A62,'3.1 Input│B&amp;T'!$A$13:$L$987,COLUMN(J62),FALSE),0)</f>
        <v>0</v>
      </c>
      <c r="K62" s="18">
        <f>IFERROR(VLOOKUP($A62,'3.0 Input│AMP'!$A$12:$Q$855,COLUMN(K62),FALSE),0)+IFERROR(VLOOKUP($A62,'3.1 Input│B&amp;T'!$A$13:$L$987,COLUMN(K62),FALSE),0)</f>
        <v>0</v>
      </c>
      <c r="L62" s="37">
        <f>IFERROR(VLOOKUP($A62,'3.0 Input│AMP'!$A$12:$Q$855,L$11,FALSE),0)+IFERROR(VLOOKUP($A62,'3.1 Input│B&amp;T'!$A$13:$O$987,COLUMN(L62),FALSE),0)</f>
        <v>0</v>
      </c>
      <c r="M62" s="37">
        <f>IFERROR(VLOOKUP($A62,'3.0 Input│AMP'!$A$12:$Q$855,M$11,FALSE),0)+IFERROR(VLOOKUP($A62,'3.1 Input│B&amp;T'!$A$13:$O$987,COLUMN(M62),FALSE),0)</f>
        <v>0</v>
      </c>
      <c r="N62" s="37">
        <f>IFERROR(VLOOKUP($A62,'3.0 Input│AMP'!$A$12:$Q$855,N$11,FALSE),0)+IFERROR(VLOOKUP($A62,'3.1 Input│B&amp;T'!$A$13:$O$987,COLUMN(N62),FALSE),0)+IFERROR(VLOOKUP($A62,'3.0 Input│AMP'!$A$12:$Q$855,N$11+1,FALSE),0)</f>
        <v>0</v>
      </c>
      <c r="O62" s="37">
        <f>IFERROR(VLOOKUP($A62,'3.0 Input│AMP'!$A$12:$Q$855,O$11,FALSE),0)+IFERROR(VLOOKUP($A62,'3.1 Input│B&amp;T'!$A$13:$O$987,COLUMN(O62),FALSE),0)</f>
        <v>0</v>
      </c>
      <c r="P62" s="9"/>
      <c r="Q62" s="25">
        <f t="shared" si="0"/>
        <v>0</v>
      </c>
    </row>
    <row r="63" spans="1:17">
      <c r="A63" s="7" t="str">
        <f>IF(MAX($A$13:A62)+1&gt;MAX('3.1 Input│B&amp;T'!$A$13:$A$987),"-",MAX($A$13:A62)+1)</f>
        <v>-</v>
      </c>
      <c r="B63" s="7" t="str">
        <f>CONCATENATE(IFERROR(VLOOKUP($A63,'3.0 Input│AMP'!$A$12:$Q$855,2,FALSE),""),IFERROR(VLOOKUP($A63,'3.1 Input│B&amp;T'!$A$13:$L$987,2,FALSE),""))</f>
        <v/>
      </c>
      <c r="C63" s="17" t="str">
        <f>IFERROR(IFERROR(VLOOKUP($A63,'3.0 Input│AMP'!$A$12:$Q$855,3,FALSE),VLOOKUP($A63,'3.1 Input│B&amp;T'!$A$13:$L$987,3,FALSE)),"-")</f>
        <v>-</v>
      </c>
      <c r="D63" s="6">
        <v>1</v>
      </c>
      <c r="E63" s="7" t="str">
        <f>IFERROR(IFERROR(VLOOKUP($A63,'3.0 Input│AMP'!$A$12:$Q$855,4,FALSE),VLOOKUP($A63,'3.1 Input│B&amp;T'!$A$13:$L$987,3,FALSE)),"-")</f>
        <v>-</v>
      </c>
      <c r="F63" s="32"/>
      <c r="G63" s="18">
        <f>IFERROR(VLOOKUP($A63,'3.0 Input│AMP'!$A$12:$Q$855,COLUMN(G63),FALSE),0)+IFERROR(VLOOKUP($A63,'3.1 Input│B&amp;T'!$A$13:$L$987,COLUMN(G63),FALSE),0)</f>
        <v>0</v>
      </c>
      <c r="H63" s="18">
        <f>IFERROR(VLOOKUP($A63,'3.0 Input│AMP'!$A$12:$Q$855,COLUMN(H63),FALSE),0)+IFERROR(VLOOKUP($A63,'3.1 Input│B&amp;T'!$A$13:$L$987,COLUMN(H63),FALSE),0)</f>
        <v>0</v>
      </c>
      <c r="I63" s="18">
        <f>IFERROR(VLOOKUP($A63,'3.0 Input│AMP'!$A$12:$Q$855,COLUMN(I63),FALSE),0)+IFERROR(VLOOKUP($A63,'3.1 Input│B&amp;T'!$A$13:$L$987,COLUMN(I63),FALSE),0)</f>
        <v>0</v>
      </c>
      <c r="J63" s="18">
        <f>IFERROR(VLOOKUP($A63,'3.0 Input│AMP'!$A$12:$Q$855,COLUMN(J63),FALSE),0)+IFERROR(VLOOKUP($A63,'3.1 Input│B&amp;T'!$A$13:$L$987,COLUMN(J63),FALSE),0)</f>
        <v>0</v>
      </c>
      <c r="K63" s="18">
        <f>IFERROR(VLOOKUP($A63,'3.0 Input│AMP'!$A$12:$Q$855,COLUMN(K63),FALSE),0)+IFERROR(VLOOKUP($A63,'3.1 Input│B&amp;T'!$A$13:$L$987,COLUMN(K63),FALSE),0)</f>
        <v>0</v>
      </c>
      <c r="L63" s="37">
        <f>IFERROR(VLOOKUP($A63,'3.0 Input│AMP'!$A$12:$Q$855,L$11,FALSE),0)+IFERROR(VLOOKUP($A63,'3.1 Input│B&amp;T'!$A$13:$O$987,COLUMN(L63),FALSE),0)</f>
        <v>0</v>
      </c>
      <c r="M63" s="37">
        <f>IFERROR(VLOOKUP($A63,'3.0 Input│AMP'!$A$12:$Q$855,M$11,FALSE),0)+IFERROR(VLOOKUP($A63,'3.1 Input│B&amp;T'!$A$13:$O$987,COLUMN(M63),FALSE),0)</f>
        <v>0</v>
      </c>
      <c r="N63" s="37">
        <f>IFERROR(VLOOKUP($A63,'3.0 Input│AMP'!$A$12:$Q$855,N$11,FALSE),0)+IFERROR(VLOOKUP($A63,'3.1 Input│B&amp;T'!$A$13:$O$987,COLUMN(N63),FALSE),0)+IFERROR(VLOOKUP($A63,'3.0 Input│AMP'!$A$12:$Q$855,N$11+1,FALSE),0)</f>
        <v>0</v>
      </c>
      <c r="O63" s="37">
        <f>IFERROR(VLOOKUP($A63,'3.0 Input│AMP'!$A$12:$Q$855,O$11,FALSE),0)+IFERROR(VLOOKUP($A63,'3.1 Input│B&amp;T'!$A$13:$O$987,COLUMN(O63),FALSE),0)</f>
        <v>0</v>
      </c>
      <c r="P63" s="9"/>
      <c r="Q63" s="25">
        <f t="shared" si="0"/>
        <v>0</v>
      </c>
    </row>
    <row r="64" spans="1:17">
      <c r="A64" s="7" t="str">
        <f>IF(MAX($A$13:A63)+1&gt;MAX('3.1 Input│B&amp;T'!$A$13:$A$987),"-",MAX($A$13:A63)+1)</f>
        <v>-</v>
      </c>
      <c r="B64" s="7" t="str">
        <f>CONCATENATE(IFERROR(VLOOKUP($A64,'3.0 Input│AMP'!$A$12:$Q$855,2,FALSE),""),IFERROR(VLOOKUP($A64,'3.1 Input│B&amp;T'!$A$13:$L$987,2,FALSE),""))</f>
        <v/>
      </c>
      <c r="C64" s="17" t="str">
        <f>IFERROR(IFERROR(VLOOKUP($A64,'3.0 Input│AMP'!$A$12:$Q$855,3,FALSE),VLOOKUP($A64,'3.1 Input│B&amp;T'!$A$13:$L$987,3,FALSE)),"-")</f>
        <v>-</v>
      </c>
      <c r="D64" s="6">
        <v>1</v>
      </c>
      <c r="E64" s="7" t="str">
        <f>IFERROR(IFERROR(VLOOKUP($A64,'3.0 Input│AMP'!$A$12:$Q$855,4,FALSE),VLOOKUP($A64,'3.1 Input│B&amp;T'!$A$13:$L$987,3,FALSE)),"-")</f>
        <v>-</v>
      </c>
      <c r="F64" s="32"/>
      <c r="G64" s="18">
        <f>IFERROR(VLOOKUP($A64,'3.0 Input│AMP'!$A$12:$Q$855,COLUMN(G64),FALSE),0)+IFERROR(VLOOKUP($A64,'3.1 Input│B&amp;T'!$A$13:$L$987,COLUMN(G64),FALSE),0)</f>
        <v>0</v>
      </c>
      <c r="H64" s="18">
        <f>IFERROR(VLOOKUP($A64,'3.0 Input│AMP'!$A$12:$Q$855,COLUMN(H64),FALSE),0)+IFERROR(VLOOKUP($A64,'3.1 Input│B&amp;T'!$A$13:$L$987,COLUMN(H64),FALSE),0)</f>
        <v>0</v>
      </c>
      <c r="I64" s="18">
        <f>IFERROR(VLOOKUP($A64,'3.0 Input│AMP'!$A$12:$Q$855,COLUMN(I64),FALSE),0)+IFERROR(VLOOKUP($A64,'3.1 Input│B&amp;T'!$A$13:$L$987,COLUMN(I64),FALSE),0)</f>
        <v>0</v>
      </c>
      <c r="J64" s="18">
        <f>IFERROR(VLOOKUP($A64,'3.0 Input│AMP'!$A$12:$Q$855,COLUMN(J64),FALSE),0)+IFERROR(VLOOKUP($A64,'3.1 Input│B&amp;T'!$A$13:$L$987,COLUMN(J64),FALSE),0)</f>
        <v>0</v>
      </c>
      <c r="K64" s="18">
        <f>IFERROR(VLOOKUP($A64,'3.0 Input│AMP'!$A$12:$Q$855,COLUMN(K64),FALSE),0)+IFERROR(VLOOKUP($A64,'3.1 Input│B&amp;T'!$A$13:$L$987,COLUMN(K64),FALSE),0)</f>
        <v>0</v>
      </c>
      <c r="L64" s="37">
        <f>IFERROR(VLOOKUP($A64,'3.0 Input│AMP'!$A$12:$Q$855,L$11,FALSE),0)+IFERROR(VLOOKUP($A64,'3.1 Input│B&amp;T'!$A$13:$O$987,COLUMN(L64),FALSE),0)</f>
        <v>0</v>
      </c>
      <c r="M64" s="37">
        <f>IFERROR(VLOOKUP($A64,'3.0 Input│AMP'!$A$12:$Q$855,M$11,FALSE),0)+IFERROR(VLOOKUP($A64,'3.1 Input│B&amp;T'!$A$13:$O$987,COLUMN(M64),FALSE),0)</f>
        <v>0</v>
      </c>
      <c r="N64" s="37">
        <f>IFERROR(VLOOKUP($A64,'3.0 Input│AMP'!$A$12:$Q$855,N$11,FALSE),0)+IFERROR(VLOOKUP($A64,'3.1 Input│B&amp;T'!$A$13:$O$987,COLUMN(N64),FALSE),0)+IFERROR(VLOOKUP($A64,'3.0 Input│AMP'!$A$12:$Q$855,N$11+1,FALSE),0)</f>
        <v>0</v>
      </c>
      <c r="O64" s="37">
        <f>IFERROR(VLOOKUP($A64,'3.0 Input│AMP'!$A$12:$Q$855,O$11,FALSE),0)+IFERROR(VLOOKUP($A64,'3.1 Input│B&amp;T'!$A$13:$O$987,COLUMN(O64),FALSE),0)</f>
        <v>0</v>
      </c>
      <c r="P64" s="9"/>
      <c r="Q64" s="25">
        <f t="shared" si="0"/>
        <v>0</v>
      </c>
    </row>
    <row r="65" spans="1:17">
      <c r="A65" s="7" t="str">
        <f>IF(MAX($A$13:A64)+1&gt;MAX('3.1 Input│B&amp;T'!$A$13:$A$987),"-",MAX($A$13:A64)+1)</f>
        <v>-</v>
      </c>
      <c r="B65" s="7" t="str">
        <f>CONCATENATE(IFERROR(VLOOKUP($A65,'3.0 Input│AMP'!$A$12:$Q$855,2,FALSE),""),IFERROR(VLOOKUP($A65,'3.1 Input│B&amp;T'!$A$13:$L$987,2,FALSE),""))</f>
        <v/>
      </c>
      <c r="C65" s="17" t="str">
        <f>IFERROR(IFERROR(VLOOKUP($A65,'3.0 Input│AMP'!$A$12:$Q$855,3,FALSE),VLOOKUP($A65,'3.1 Input│B&amp;T'!$A$13:$L$987,3,FALSE)),"-")</f>
        <v>-</v>
      </c>
      <c r="D65" s="6">
        <v>1</v>
      </c>
      <c r="E65" s="7" t="str">
        <f>IFERROR(IFERROR(VLOOKUP($A65,'3.0 Input│AMP'!$A$12:$Q$855,4,FALSE),VLOOKUP($A65,'3.1 Input│B&amp;T'!$A$13:$L$987,3,FALSE)),"-")</f>
        <v>-</v>
      </c>
      <c r="F65" s="32"/>
      <c r="G65" s="18">
        <f>IFERROR(VLOOKUP($A65,'3.0 Input│AMP'!$A$12:$Q$855,COLUMN(G65),FALSE),0)+IFERROR(VLOOKUP($A65,'3.1 Input│B&amp;T'!$A$13:$L$987,COLUMN(G65),FALSE),0)</f>
        <v>0</v>
      </c>
      <c r="H65" s="18">
        <f>IFERROR(VLOOKUP($A65,'3.0 Input│AMP'!$A$12:$Q$855,COLUMN(H65),FALSE),0)+IFERROR(VLOOKUP($A65,'3.1 Input│B&amp;T'!$A$13:$L$987,COLUMN(H65),FALSE),0)</f>
        <v>0</v>
      </c>
      <c r="I65" s="18">
        <f>IFERROR(VLOOKUP($A65,'3.0 Input│AMP'!$A$12:$Q$855,COLUMN(I65),FALSE),0)+IFERROR(VLOOKUP($A65,'3.1 Input│B&amp;T'!$A$13:$L$987,COLUMN(I65),FALSE),0)</f>
        <v>0</v>
      </c>
      <c r="J65" s="18">
        <f>IFERROR(VLOOKUP($A65,'3.0 Input│AMP'!$A$12:$Q$855,COLUMN(J65),FALSE),0)+IFERROR(VLOOKUP($A65,'3.1 Input│B&amp;T'!$A$13:$L$987,COLUMN(J65),FALSE),0)</f>
        <v>0</v>
      </c>
      <c r="K65" s="18">
        <f>IFERROR(VLOOKUP($A65,'3.0 Input│AMP'!$A$12:$Q$855,COLUMN(K65),FALSE),0)+IFERROR(VLOOKUP($A65,'3.1 Input│B&amp;T'!$A$13:$L$987,COLUMN(K65),FALSE),0)</f>
        <v>0</v>
      </c>
      <c r="L65" s="37">
        <f>IFERROR(VLOOKUP($A65,'3.0 Input│AMP'!$A$12:$Q$855,L$11,FALSE),0)+IFERROR(VLOOKUP($A65,'3.1 Input│B&amp;T'!$A$13:$O$987,COLUMN(L65),FALSE),0)</f>
        <v>0</v>
      </c>
      <c r="M65" s="37">
        <f>IFERROR(VLOOKUP($A65,'3.0 Input│AMP'!$A$12:$Q$855,M$11,FALSE),0)+IFERROR(VLOOKUP($A65,'3.1 Input│B&amp;T'!$A$13:$O$987,COLUMN(M65),FALSE),0)</f>
        <v>0</v>
      </c>
      <c r="N65" s="37">
        <f>IFERROR(VLOOKUP($A65,'3.0 Input│AMP'!$A$12:$Q$855,N$11,FALSE),0)+IFERROR(VLOOKUP($A65,'3.1 Input│B&amp;T'!$A$13:$O$987,COLUMN(N65),FALSE),0)+IFERROR(VLOOKUP($A65,'3.0 Input│AMP'!$A$12:$Q$855,N$11+1,FALSE),0)</f>
        <v>0</v>
      </c>
      <c r="O65" s="37">
        <f>IFERROR(VLOOKUP($A65,'3.0 Input│AMP'!$A$12:$Q$855,O$11,FALSE),0)+IFERROR(VLOOKUP($A65,'3.1 Input│B&amp;T'!$A$13:$O$987,COLUMN(O65),FALSE),0)</f>
        <v>0</v>
      </c>
      <c r="P65" s="9"/>
      <c r="Q65" s="25">
        <f t="shared" si="0"/>
        <v>0</v>
      </c>
    </row>
    <row r="66" spans="1:17">
      <c r="A66" s="7" t="str">
        <f>IF(MAX($A$13:A65)+1&gt;MAX('3.1 Input│B&amp;T'!$A$13:$A$987),"-",MAX($A$13:A65)+1)</f>
        <v>-</v>
      </c>
      <c r="B66" s="7" t="str">
        <f>CONCATENATE(IFERROR(VLOOKUP($A66,'3.0 Input│AMP'!$A$12:$Q$855,2,FALSE),""),IFERROR(VLOOKUP($A66,'3.1 Input│B&amp;T'!$A$13:$L$987,2,FALSE),""))</f>
        <v/>
      </c>
      <c r="C66" s="17" t="str">
        <f>IFERROR(IFERROR(VLOOKUP($A66,'3.0 Input│AMP'!$A$12:$Q$855,3,FALSE),VLOOKUP($A66,'3.1 Input│B&amp;T'!$A$13:$L$987,3,FALSE)),"-")</f>
        <v>-</v>
      </c>
      <c r="D66" s="6">
        <v>1</v>
      </c>
      <c r="E66" s="7" t="str">
        <f>IFERROR(IFERROR(VLOOKUP($A66,'3.0 Input│AMP'!$A$12:$Q$855,4,FALSE),VLOOKUP($A66,'3.1 Input│B&amp;T'!$A$13:$L$987,3,FALSE)),"-")</f>
        <v>-</v>
      </c>
      <c r="F66" s="32"/>
      <c r="G66" s="18">
        <f>IFERROR(VLOOKUP($A66,'3.0 Input│AMP'!$A$12:$Q$855,COLUMN(G66),FALSE),0)+IFERROR(VLOOKUP($A66,'3.1 Input│B&amp;T'!$A$13:$L$987,COLUMN(G66),FALSE),0)</f>
        <v>0</v>
      </c>
      <c r="H66" s="18">
        <f>IFERROR(VLOOKUP($A66,'3.0 Input│AMP'!$A$12:$Q$855,COLUMN(H66),FALSE),0)+IFERROR(VLOOKUP($A66,'3.1 Input│B&amp;T'!$A$13:$L$987,COLUMN(H66),FALSE),0)</f>
        <v>0</v>
      </c>
      <c r="I66" s="18">
        <f>IFERROR(VLOOKUP($A66,'3.0 Input│AMP'!$A$12:$Q$855,COLUMN(I66),FALSE),0)+IFERROR(VLOOKUP($A66,'3.1 Input│B&amp;T'!$A$13:$L$987,COLUMN(I66),FALSE),0)</f>
        <v>0</v>
      </c>
      <c r="J66" s="18">
        <f>IFERROR(VLOOKUP($A66,'3.0 Input│AMP'!$A$12:$Q$855,COLUMN(J66),FALSE),0)+IFERROR(VLOOKUP($A66,'3.1 Input│B&amp;T'!$A$13:$L$987,COLUMN(J66),FALSE),0)</f>
        <v>0</v>
      </c>
      <c r="K66" s="18">
        <f>IFERROR(VLOOKUP($A66,'3.0 Input│AMP'!$A$12:$Q$855,COLUMN(K66),FALSE),0)+IFERROR(VLOOKUP($A66,'3.1 Input│B&amp;T'!$A$13:$L$987,COLUMN(K66),FALSE),0)</f>
        <v>0</v>
      </c>
      <c r="L66" s="37">
        <f>IFERROR(VLOOKUP($A66,'3.0 Input│AMP'!$A$12:$Q$855,L$11,FALSE),0)+IFERROR(VLOOKUP($A66,'3.1 Input│B&amp;T'!$A$13:$O$987,COLUMN(L66),FALSE),0)</f>
        <v>0</v>
      </c>
      <c r="M66" s="37">
        <f>IFERROR(VLOOKUP($A66,'3.0 Input│AMP'!$A$12:$Q$855,M$11,FALSE),0)+IFERROR(VLOOKUP($A66,'3.1 Input│B&amp;T'!$A$13:$O$987,COLUMN(M66),FALSE),0)</f>
        <v>0</v>
      </c>
      <c r="N66" s="37">
        <f>IFERROR(VLOOKUP($A66,'3.0 Input│AMP'!$A$12:$Q$855,N$11,FALSE),0)+IFERROR(VLOOKUP($A66,'3.1 Input│B&amp;T'!$A$13:$O$987,COLUMN(N66),FALSE),0)+IFERROR(VLOOKUP($A66,'3.0 Input│AMP'!$A$12:$Q$855,N$11+1,FALSE),0)</f>
        <v>0</v>
      </c>
      <c r="O66" s="37">
        <f>IFERROR(VLOOKUP($A66,'3.0 Input│AMP'!$A$12:$Q$855,O$11,FALSE),0)+IFERROR(VLOOKUP($A66,'3.1 Input│B&amp;T'!$A$13:$O$987,COLUMN(O66),FALSE),0)</f>
        <v>0</v>
      </c>
      <c r="P66" s="9"/>
      <c r="Q66" s="25">
        <f t="shared" si="0"/>
        <v>0</v>
      </c>
    </row>
    <row r="67" spans="1:17">
      <c r="A67" s="7" t="str">
        <f>IF(MAX($A$13:A66)+1&gt;MAX('3.1 Input│B&amp;T'!$A$13:$A$987),"-",MAX($A$13:A66)+1)</f>
        <v>-</v>
      </c>
      <c r="B67" s="7" t="str">
        <f>CONCATENATE(IFERROR(VLOOKUP($A67,'3.0 Input│AMP'!$A$12:$Q$855,2,FALSE),""),IFERROR(VLOOKUP($A67,'3.1 Input│B&amp;T'!$A$13:$L$987,2,FALSE),""))</f>
        <v/>
      </c>
      <c r="C67" s="17" t="str">
        <f>IFERROR(IFERROR(VLOOKUP($A67,'3.0 Input│AMP'!$A$12:$Q$855,3,FALSE),VLOOKUP($A67,'3.1 Input│B&amp;T'!$A$13:$L$987,3,FALSE)),"-")</f>
        <v>-</v>
      </c>
      <c r="D67" s="6">
        <v>1</v>
      </c>
      <c r="E67" s="7" t="str">
        <f>IFERROR(IFERROR(VLOOKUP($A67,'3.0 Input│AMP'!$A$12:$Q$855,4,FALSE),VLOOKUP($A67,'3.1 Input│B&amp;T'!$A$13:$L$987,3,FALSE)),"-")</f>
        <v>-</v>
      </c>
      <c r="F67" s="32"/>
      <c r="G67" s="18">
        <f>IFERROR(VLOOKUP($A67,'3.0 Input│AMP'!$A$12:$Q$855,COLUMN(G67),FALSE),0)+IFERROR(VLOOKUP($A67,'3.1 Input│B&amp;T'!$A$13:$L$987,COLUMN(G67),FALSE),0)</f>
        <v>0</v>
      </c>
      <c r="H67" s="18">
        <f>IFERROR(VLOOKUP($A67,'3.0 Input│AMP'!$A$12:$Q$855,COLUMN(H67),FALSE),0)+IFERROR(VLOOKUP($A67,'3.1 Input│B&amp;T'!$A$13:$L$987,COLUMN(H67),FALSE),0)</f>
        <v>0</v>
      </c>
      <c r="I67" s="18">
        <f>IFERROR(VLOOKUP($A67,'3.0 Input│AMP'!$A$12:$Q$855,COLUMN(I67),FALSE),0)+IFERROR(VLOOKUP($A67,'3.1 Input│B&amp;T'!$A$13:$L$987,COLUMN(I67),FALSE),0)</f>
        <v>0</v>
      </c>
      <c r="J67" s="18">
        <f>IFERROR(VLOOKUP($A67,'3.0 Input│AMP'!$A$12:$Q$855,COLUMN(J67),FALSE),0)+IFERROR(VLOOKUP($A67,'3.1 Input│B&amp;T'!$A$13:$L$987,COLUMN(J67),FALSE),0)</f>
        <v>0</v>
      </c>
      <c r="K67" s="18">
        <f>IFERROR(VLOOKUP($A67,'3.0 Input│AMP'!$A$12:$Q$855,COLUMN(K67),FALSE),0)+IFERROR(VLOOKUP($A67,'3.1 Input│B&amp;T'!$A$13:$L$987,COLUMN(K67),FALSE),0)</f>
        <v>0</v>
      </c>
      <c r="L67" s="37">
        <f>IFERROR(VLOOKUP($A67,'3.0 Input│AMP'!$A$12:$Q$855,L$11,FALSE),0)+IFERROR(VLOOKUP($A67,'3.1 Input│B&amp;T'!$A$13:$O$987,COLUMN(L67),FALSE),0)</f>
        <v>0</v>
      </c>
      <c r="M67" s="37">
        <f>IFERROR(VLOOKUP($A67,'3.0 Input│AMP'!$A$12:$Q$855,M$11,FALSE),0)+IFERROR(VLOOKUP($A67,'3.1 Input│B&amp;T'!$A$13:$O$987,COLUMN(M67),FALSE),0)</f>
        <v>0</v>
      </c>
      <c r="N67" s="37">
        <f>IFERROR(VLOOKUP($A67,'3.0 Input│AMP'!$A$12:$Q$855,N$11,FALSE),0)+IFERROR(VLOOKUP($A67,'3.1 Input│B&amp;T'!$A$13:$O$987,COLUMN(N67),FALSE),0)+IFERROR(VLOOKUP($A67,'3.0 Input│AMP'!$A$12:$Q$855,N$11+1,FALSE),0)</f>
        <v>0</v>
      </c>
      <c r="O67" s="37">
        <f>IFERROR(VLOOKUP($A67,'3.0 Input│AMP'!$A$12:$Q$855,O$11,FALSE),0)+IFERROR(VLOOKUP($A67,'3.1 Input│B&amp;T'!$A$13:$O$987,COLUMN(O67),FALSE),0)</f>
        <v>0</v>
      </c>
      <c r="P67" s="9"/>
      <c r="Q67" s="25">
        <f t="shared" si="0"/>
        <v>0</v>
      </c>
    </row>
    <row r="68" spans="1:17">
      <c r="A68" s="7" t="str">
        <f>IF(MAX($A$13:A67)+1&gt;MAX('3.1 Input│B&amp;T'!$A$13:$A$987),"-",MAX($A$13:A67)+1)</f>
        <v>-</v>
      </c>
      <c r="B68" s="7" t="str">
        <f>CONCATENATE(IFERROR(VLOOKUP($A68,'3.0 Input│AMP'!$A$12:$Q$855,2,FALSE),""),IFERROR(VLOOKUP($A68,'3.1 Input│B&amp;T'!$A$13:$L$987,2,FALSE),""))</f>
        <v/>
      </c>
      <c r="C68" s="17" t="str">
        <f>IFERROR(IFERROR(VLOOKUP($A68,'3.0 Input│AMP'!$A$12:$Q$855,3,FALSE),VLOOKUP($A68,'3.1 Input│B&amp;T'!$A$13:$L$987,3,FALSE)),"-")</f>
        <v>-</v>
      </c>
      <c r="D68" s="6">
        <v>1</v>
      </c>
      <c r="E68" s="7" t="str">
        <f>IFERROR(IFERROR(VLOOKUP($A68,'3.0 Input│AMP'!$A$12:$Q$855,4,FALSE),VLOOKUP($A68,'3.1 Input│B&amp;T'!$A$13:$L$987,3,FALSE)),"-")</f>
        <v>-</v>
      </c>
      <c r="F68" s="32"/>
      <c r="G68" s="18">
        <f>IFERROR(VLOOKUP($A68,'3.0 Input│AMP'!$A$12:$Q$855,COLUMN(G68),FALSE),0)+IFERROR(VLOOKUP($A68,'3.1 Input│B&amp;T'!$A$13:$L$987,COLUMN(G68),FALSE),0)</f>
        <v>0</v>
      </c>
      <c r="H68" s="18">
        <f>IFERROR(VLOOKUP($A68,'3.0 Input│AMP'!$A$12:$Q$855,COLUMN(H68),FALSE),0)+IFERROR(VLOOKUP($A68,'3.1 Input│B&amp;T'!$A$13:$L$987,COLUMN(H68),FALSE),0)</f>
        <v>0</v>
      </c>
      <c r="I68" s="18">
        <f>IFERROR(VLOOKUP($A68,'3.0 Input│AMP'!$A$12:$Q$855,COLUMN(I68),FALSE),0)+IFERROR(VLOOKUP($A68,'3.1 Input│B&amp;T'!$A$13:$L$987,COLUMN(I68),FALSE),0)</f>
        <v>0</v>
      </c>
      <c r="J68" s="18">
        <f>IFERROR(VLOOKUP($A68,'3.0 Input│AMP'!$A$12:$Q$855,COLUMN(J68),FALSE),0)+IFERROR(VLOOKUP($A68,'3.1 Input│B&amp;T'!$A$13:$L$987,COLUMN(J68),FALSE),0)</f>
        <v>0</v>
      </c>
      <c r="K68" s="18">
        <f>IFERROR(VLOOKUP($A68,'3.0 Input│AMP'!$A$12:$Q$855,COLUMN(K68),FALSE),0)+IFERROR(VLOOKUP($A68,'3.1 Input│B&amp;T'!$A$13:$L$987,COLUMN(K68),FALSE),0)</f>
        <v>0</v>
      </c>
      <c r="L68" s="37">
        <f>IFERROR(VLOOKUP($A68,'3.0 Input│AMP'!$A$12:$Q$855,L$11,FALSE),0)+IFERROR(VLOOKUP($A68,'3.1 Input│B&amp;T'!$A$13:$O$987,COLUMN(L68),FALSE),0)</f>
        <v>0</v>
      </c>
      <c r="M68" s="37">
        <f>IFERROR(VLOOKUP($A68,'3.0 Input│AMP'!$A$12:$Q$855,M$11,FALSE),0)+IFERROR(VLOOKUP($A68,'3.1 Input│B&amp;T'!$A$13:$O$987,COLUMN(M68),FALSE),0)</f>
        <v>0</v>
      </c>
      <c r="N68" s="37">
        <f>IFERROR(VLOOKUP($A68,'3.0 Input│AMP'!$A$12:$Q$855,N$11,FALSE),0)+IFERROR(VLOOKUP($A68,'3.1 Input│B&amp;T'!$A$13:$O$987,COLUMN(N68),FALSE),0)+IFERROR(VLOOKUP($A68,'3.0 Input│AMP'!$A$12:$Q$855,N$11+1,FALSE),0)</f>
        <v>0</v>
      </c>
      <c r="O68" s="37">
        <f>IFERROR(VLOOKUP($A68,'3.0 Input│AMP'!$A$12:$Q$855,O$11,FALSE),0)+IFERROR(VLOOKUP($A68,'3.1 Input│B&amp;T'!$A$13:$O$987,COLUMN(O68),FALSE),0)</f>
        <v>0</v>
      </c>
      <c r="P68" s="9"/>
      <c r="Q68" s="25">
        <f t="shared" si="0"/>
        <v>0</v>
      </c>
    </row>
    <row r="69" spans="1:17">
      <c r="A69" s="7" t="str">
        <f>IF(MAX($A$13:A68)+1&gt;MAX('3.1 Input│B&amp;T'!$A$13:$A$987),"-",MAX($A$13:A68)+1)</f>
        <v>-</v>
      </c>
      <c r="B69" s="7" t="str">
        <f>CONCATENATE(IFERROR(VLOOKUP($A69,'3.0 Input│AMP'!$A$12:$Q$855,2,FALSE),""),IFERROR(VLOOKUP($A69,'3.1 Input│B&amp;T'!$A$13:$L$987,2,FALSE),""))</f>
        <v/>
      </c>
      <c r="C69" s="17" t="str">
        <f>IFERROR(IFERROR(VLOOKUP($A69,'3.0 Input│AMP'!$A$12:$Q$855,3,FALSE),VLOOKUP($A69,'3.1 Input│B&amp;T'!$A$13:$L$987,3,FALSE)),"-")</f>
        <v>-</v>
      </c>
      <c r="D69" s="6">
        <v>1</v>
      </c>
      <c r="E69" s="7" t="str">
        <f>IFERROR(IFERROR(VLOOKUP($A69,'3.0 Input│AMP'!$A$12:$Q$855,4,FALSE),VLOOKUP($A69,'3.1 Input│B&amp;T'!$A$13:$L$987,3,FALSE)),"-")</f>
        <v>-</v>
      </c>
      <c r="F69" s="32"/>
      <c r="G69" s="18">
        <f>IFERROR(VLOOKUP($A69,'3.0 Input│AMP'!$A$12:$Q$855,COLUMN(G69),FALSE),0)+IFERROR(VLOOKUP($A69,'3.1 Input│B&amp;T'!$A$13:$L$987,COLUMN(G69),FALSE),0)</f>
        <v>0</v>
      </c>
      <c r="H69" s="18">
        <f>IFERROR(VLOOKUP($A69,'3.0 Input│AMP'!$A$12:$Q$855,COLUMN(H69),FALSE),0)+IFERROR(VLOOKUP($A69,'3.1 Input│B&amp;T'!$A$13:$L$987,COLUMN(H69),FALSE),0)</f>
        <v>0</v>
      </c>
      <c r="I69" s="18">
        <f>IFERROR(VLOOKUP($A69,'3.0 Input│AMP'!$A$12:$Q$855,COLUMN(I69),FALSE),0)+IFERROR(VLOOKUP($A69,'3.1 Input│B&amp;T'!$A$13:$L$987,COLUMN(I69),FALSE),0)</f>
        <v>0</v>
      </c>
      <c r="J69" s="18">
        <f>IFERROR(VLOOKUP($A69,'3.0 Input│AMP'!$A$12:$Q$855,COLUMN(J69),FALSE),0)+IFERROR(VLOOKUP($A69,'3.1 Input│B&amp;T'!$A$13:$L$987,COLUMN(J69),FALSE),0)</f>
        <v>0</v>
      </c>
      <c r="K69" s="18">
        <f>IFERROR(VLOOKUP($A69,'3.0 Input│AMP'!$A$12:$Q$855,COLUMN(K69),FALSE),0)+IFERROR(VLOOKUP($A69,'3.1 Input│B&amp;T'!$A$13:$L$987,COLUMN(K69),FALSE),0)</f>
        <v>0</v>
      </c>
      <c r="L69" s="37">
        <f>IFERROR(VLOOKUP($A69,'3.0 Input│AMP'!$A$12:$Q$855,L$11,FALSE),0)+IFERROR(VLOOKUP($A69,'3.1 Input│B&amp;T'!$A$13:$O$987,COLUMN(L69),FALSE),0)</f>
        <v>0</v>
      </c>
      <c r="M69" s="37">
        <f>IFERROR(VLOOKUP($A69,'3.0 Input│AMP'!$A$12:$Q$855,M$11,FALSE),0)+IFERROR(VLOOKUP($A69,'3.1 Input│B&amp;T'!$A$13:$O$987,COLUMN(M69),FALSE),0)</f>
        <v>0</v>
      </c>
      <c r="N69" s="37">
        <f>IFERROR(VLOOKUP($A69,'3.0 Input│AMP'!$A$12:$Q$855,N$11,FALSE),0)+IFERROR(VLOOKUP($A69,'3.1 Input│B&amp;T'!$A$13:$O$987,COLUMN(N69),FALSE),0)+IFERROR(VLOOKUP($A69,'3.0 Input│AMP'!$A$12:$Q$855,N$11+1,FALSE),0)</f>
        <v>0</v>
      </c>
      <c r="O69" s="37">
        <f>IFERROR(VLOOKUP($A69,'3.0 Input│AMP'!$A$12:$Q$855,O$11,FALSE),0)+IFERROR(VLOOKUP($A69,'3.1 Input│B&amp;T'!$A$13:$O$987,COLUMN(O69),FALSE),0)</f>
        <v>0</v>
      </c>
      <c r="P69" s="9"/>
      <c r="Q69" s="25">
        <f t="shared" si="0"/>
        <v>0</v>
      </c>
    </row>
    <row r="70" spans="1:17">
      <c r="A70" s="7" t="str">
        <f>IF(MAX($A$13:A69)+1&gt;MAX('3.1 Input│B&amp;T'!$A$13:$A$987),"-",MAX($A$13:A69)+1)</f>
        <v>-</v>
      </c>
      <c r="B70" s="7" t="str">
        <f>CONCATENATE(IFERROR(VLOOKUP($A70,'3.0 Input│AMP'!$A$12:$Q$855,2,FALSE),""),IFERROR(VLOOKUP($A70,'3.1 Input│B&amp;T'!$A$13:$L$987,2,FALSE),""))</f>
        <v/>
      </c>
      <c r="C70" s="17" t="str">
        <f>IFERROR(IFERROR(VLOOKUP($A70,'3.0 Input│AMP'!$A$12:$Q$855,3,FALSE),VLOOKUP($A70,'3.1 Input│B&amp;T'!$A$13:$L$987,3,FALSE)),"-")</f>
        <v>-</v>
      </c>
      <c r="D70" s="6">
        <v>1</v>
      </c>
      <c r="E70" s="7" t="str">
        <f>IFERROR(IFERROR(VLOOKUP($A70,'3.0 Input│AMP'!$A$12:$Q$855,4,FALSE),VLOOKUP($A70,'3.1 Input│B&amp;T'!$A$13:$L$987,3,FALSE)),"-")</f>
        <v>-</v>
      </c>
      <c r="F70" s="32"/>
      <c r="G70" s="18">
        <f>IFERROR(VLOOKUP($A70,'3.0 Input│AMP'!$A$12:$Q$855,COLUMN(G70),FALSE),0)+IFERROR(VLOOKUP($A70,'3.1 Input│B&amp;T'!$A$13:$L$987,COLUMN(G70),FALSE),0)</f>
        <v>0</v>
      </c>
      <c r="H70" s="18">
        <f>IFERROR(VLOOKUP($A70,'3.0 Input│AMP'!$A$12:$Q$855,COLUMN(H70),FALSE),0)+IFERROR(VLOOKUP($A70,'3.1 Input│B&amp;T'!$A$13:$L$987,COLUMN(H70),FALSE),0)</f>
        <v>0</v>
      </c>
      <c r="I70" s="18">
        <f>IFERROR(VLOOKUP($A70,'3.0 Input│AMP'!$A$12:$Q$855,COLUMN(I70),FALSE),0)+IFERROR(VLOOKUP($A70,'3.1 Input│B&amp;T'!$A$13:$L$987,COLUMN(I70),FALSE),0)</f>
        <v>0</v>
      </c>
      <c r="J70" s="18">
        <f>IFERROR(VLOOKUP($A70,'3.0 Input│AMP'!$A$12:$Q$855,COLUMN(J70),FALSE),0)+IFERROR(VLOOKUP($A70,'3.1 Input│B&amp;T'!$A$13:$L$987,COLUMN(J70),FALSE),0)</f>
        <v>0</v>
      </c>
      <c r="K70" s="18">
        <f>IFERROR(VLOOKUP($A70,'3.0 Input│AMP'!$A$12:$Q$855,COLUMN(K70),FALSE),0)+IFERROR(VLOOKUP($A70,'3.1 Input│B&amp;T'!$A$13:$L$987,COLUMN(K70),FALSE),0)</f>
        <v>0</v>
      </c>
      <c r="L70" s="37">
        <f>IFERROR(VLOOKUP($A70,'3.0 Input│AMP'!$A$12:$Q$855,L$11,FALSE),0)+IFERROR(VLOOKUP($A70,'3.1 Input│B&amp;T'!$A$13:$O$987,COLUMN(L70),FALSE),0)</f>
        <v>0</v>
      </c>
      <c r="M70" s="37">
        <f>IFERROR(VLOOKUP($A70,'3.0 Input│AMP'!$A$12:$Q$855,M$11,FALSE),0)+IFERROR(VLOOKUP($A70,'3.1 Input│B&amp;T'!$A$13:$O$987,COLUMN(M70),FALSE),0)</f>
        <v>0</v>
      </c>
      <c r="N70" s="37">
        <f>IFERROR(VLOOKUP($A70,'3.0 Input│AMP'!$A$12:$Q$855,N$11,FALSE),0)+IFERROR(VLOOKUP($A70,'3.1 Input│B&amp;T'!$A$13:$O$987,COLUMN(N70),FALSE),0)+IFERROR(VLOOKUP($A70,'3.0 Input│AMP'!$A$12:$Q$855,N$11+1,FALSE),0)</f>
        <v>0</v>
      </c>
      <c r="O70" s="37">
        <f>IFERROR(VLOOKUP($A70,'3.0 Input│AMP'!$A$12:$Q$855,O$11,FALSE),0)+IFERROR(VLOOKUP($A70,'3.1 Input│B&amp;T'!$A$13:$O$987,COLUMN(O70),FALSE),0)</f>
        <v>0</v>
      </c>
      <c r="P70" s="9"/>
      <c r="Q70" s="25">
        <f t="shared" si="0"/>
        <v>0</v>
      </c>
    </row>
    <row r="71" spans="1:17">
      <c r="A71" s="7" t="str">
        <f>IF(MAX($A$13:A70)+1&gt;MAX('3.1 Input│B&amp;T'!$A$13:$A$987),"-",MAX($A$13:A70)+1)</f>
        <v>-</v>
      </c>
      <c r="B71" s="7" t="str">
        <f>CONCATENATE(IFERROR(VLOOKUP($A71,'3.0 Input│AMP'!$A$12:$Q$855,2,FALSE),""),IFERROR(VLOOKUP($A71,'3.1 Input│B&amp;T'!$A$13:$L$987,2,FALSE),""))</f>
        <v/>
      </c>
      <c r="C71" s="17" t="str">
        <f>IFERROR(IFERROR(VLOOKUP($A71,'3.0 Input│AMP'!$A$12:$Q$855,3,FALSE),VLOOKUP($A71,'3.1 Input│B&amp;T'!$A$13:$L$987,3,FALSE)),"-")</f>
        <v>-</v>
      </c>
      <c r="D71" s="6">
        <v>1</v>
      </c>
      <c r="E71" s="7" t="str">
        <f>IFERROR(IFERROR(VLOOKUP($A71,'3.0 Input│AMP'!$A$12:$Q$855,4,FALSE),VLOOKUP($A71,'3.1 Input│B&amp;T'!$A$13:$L$987,3,FALSE)),"-")</f>
        <v>-</v>
      </c>
      <c r="F71" s="32"/>
      <c r="G71" s="18">
        <f>IFERROR(VLOOKUP($A71,'3.0 Input│AMP'!$A$12:$Q$855,COLUMN(G71),FALSE),0)+IFERROR(VLOOKUP($A71,'3.1 Input│B&amp;T'!$A$13:$L$987,COLUMN(G71),FALSE),0)</f>
        <v>0</v>
      </c>
      <c r="H71" s="18">
        <f>IFERROR(VLOOKUP($A71,'3.0 Input│AMP'!$A$12:$Q$855,COLUMN(H71),FALSE),0)+IFERROR(VLOOKUP($A71,'3.1 Input│B&amp;T'!$A$13:$L$987,COLUMN(H71),FALSE),0)</f>
        <v>0</v>
      </c>
      <c r="I71" s="18">
        <f>IFERROR(VLOOKUP($A71,'3.0 Input│AMP'!$A$12:$Q$855,COLUMN(I71),FALSE),0)+IFERROR(VLOOKUP($A71,'3.1 Input│B&amp;T'!$A$13:$L$987,COLUMN(I71),FALSE),0)</f>
        <v>0</v>
      </c>
      <c r="J71" s="18">
        <f>IFERROR(VLOOKUP($A71,'3.0 Input│AMP'!$A$12:$Q$855,COLUMN(J71),FALSE),0)+IFERROR(VLOOKUP($A71,'3.1 Input│B&amp;T'!$A$13:$L$987,COLUMN(J71),FALSE),0)</f>
        <v>0</v>
      </c>
      <c r="K71" s="18">
        <f>IFERROR(VLOOKUP($A71,'3.0 Input│AMP'!$A$12:$Q$855,COLUMN(K71),FALSE),0)+IFERROR(VLOOKUP($A71,'3.1 Input│B&amp;T'!$A$13:$L$987,COLUMN(K71),FALSE),0)</f>
        <v>0</v>
      </c>
      <c r="L71" s="37">
        <f>IFERROR(VLOOKUP($A71,'3.0 Input│AMP'!$A$12:$Q$855,L$11,FALSE),0)+IFERROR(VLOOKUP($A71,'3.1 Input│B&amp;T'!$A$13:$O$987,COLUMN(L71),FALSE),0)</f>
        <v>0</v>
      </c>
      <c r="M71" s="37">
        <f>IFERROR(VLOOKUP($A71,'3.0 Input│AMP'!$A$12:$Q$855,M$11,FALSE),0)+IFERROR(VLOOKUP($A71,'3.1 Input│B&amp;T'!$A$13:$O$987,COLUMN(M71),FALSE),0)</f>
        <v>0</v>
      </c>
      <c r="N71" s="37">
        <f>IFERROR(VLOOKUP($A71,'3.0 Input│AMP'!$A$12:$Q$855,N$11,FALSE),0)+IFERROR(VLOOKUP($A71,'3.1 Input│B&amp;T'!$A$13:$O$987,COLUMN(N71),FALSE),0)+IFERROR(VLOOKUP($A71,'3.0 Input│AMP'!$A$12:$Q$855,N$11+1,FALSE),0)</f>
        <v>0</v>
      </c>
      <c r="O71" s="37">
        <f>IFERROR(VLOOKUP($A71,'3.0 Input│AMP'!$A$12:$Q$855,O$11,FALSE),0)+IFERROR(VLOOKUP($A71,'3.1 Input│B&amp;T'!$A$13:$O$987,COLUMN(O71),FALSE),0)</f>
        <v>0</v>
      </c>
      <c r="P71" s="9"/>
      <c r="Q71" s="25">
        <f t="shared" si="0"/>
        <v>0</v>
      </c>
    </row>
    <row r="72" spans="1:17">
      <c r="A72" s="7" t="str">
        <f>IF(MAX($A$13:A71)+1&gt;MAX('3.1 Input│B&amp;T'!$A$13:$A$987),"-",MAX($A$13:A71)+1)</f>
        <v>-</v>
      </c>
      <c r="B72" s="7" t="str">
        <f>CONCATENATE(IFERROR(VLOOKUP($A72,'3.0 Input│AMP'!$A$12:$Q$855,2,FALSE),""),IFERROR(VLOOKUP($A72,'3.1 Input│B&amp;T'!$A$13:$L$987,2,FALSE),""))</f>
        <v/>
      </c>
      <c r="C72" s="17" t="str">
        <f>IFERROR(IFERROR(VLOOKUP($A72,'3.0 Input│AMP'!$A$12:$Q$855,3,FALSE),VLOOKUP($A72,'3.1 Input│B&amp;T'!$A$13:$L$987,3,FALSE)),"-")</f>
        <v>-</v>
      </c>
      <c r="D72" s="6">
        <v>1</v>
      </c>
      <c r="E72" s="7" t="str">
        <f>IFERROR(IFERROR(VLOOKUP($A72,'3.0 Input│AMP'!$A$12:$Q$855,4,FALSE),VLOOKUP($A72,'3.1 Input│B&amp;T'!$A$13:$L$987,3,FALSE)),"-")</f>
        <v>-</v>
      </c>
      <c r="F72" s="32"/>
      <c r="G72" s="18">
        <f>IFERROR(VLOOKUP($A72,'3.0 Input│AMP'!$A$12:$Q$855,COLUMN(G72),FALSE),0)+IFERROR(VLOOKUP($A72,'3.1 Input│B&amp;T'!$A$13:$L$987,COLUMN(G72),FALSE),0)</f>
        <v>0</v>
      </c>
      <c r="H72" s="18">
        <f>IFERROR(VLOOKUP($A72,'3.0 Input│AMP'!$A$12:$Q$855,COLUMN(H72),FALSE),0)+IFERROR(VLOOKUP($A72,'3.1 Input│B&amp;T'!$A$13:$L$987,COLUMN(H72),FALSE),0)</f>
        <v>0</v>
      </c>
      <c r="I72" s="18">
        <f>IFERROR(VLOOKUP($A72,'3.0 Input│AMP'!$A$12:$Q$855,COLUMN(I72),FALSE),0)+IFERROR(VLOOKUP($A72,'3.1 Input│B&amp;T'!$A$13:$L$987,COLUMN(I72),FALSE),0)</f>
        <v>0</v>
      </c>
      <c r="J72" s="18">
        <f>IFERROR(VLOOKUP($A72,'3.0 Input│AMP'!$A$12:$Q$855,COLUMN(J72),FALSE),0)+IFERROR(VLOOKUP($A72,'3.1 Input│B&amp;T'!$A$13:$L$987,COLUMN(J72),FALSE),0)</f>
        <v>0</v>
      </c>
      <c r="K72" s="18">
        <f>IFERROR(VLOOKUP($A72,'3.0 Input│AMP'!$A$12:$Q$855,COLUMN(K72),FALSE),0)+IFERROR(VLOOKUP($A72,'3.1 Input│B&amp;T'!$A$13:$L$987,COLUMN(K72),FALSE),0)</f>
        <v>0</v>
      </c>
      <c r="L72" s="37">
        <f>IFERROR(VLOOKUP($A72,'3.0 Input│AMP'!$A$12:$Q$855,L$11,FALSE),0)+IFERROR(VLOOKUP($A72,'3.1 Input│B&amp;T'!$A$13:$O$987,COLUMN(L72),FALSE),0)</f>
        <v>0</v>
      </c>
      <c r="M72" s="37">
        <f>IFERROR(VLOOKUP($A72,'3.0 Input│AMP'!$A$12:$Q$855,M$11,FALSE),0)+IFERROR(VLOOKUP($A72,'3.1 Input│B&amp;T'!$A$13:$O$987,COLUMN(M72),FALSE),0)</f>
        <v>0</v>
      </c>
      <c r="N72" s="37">
        <f>IFERROR(VLOOKUP($A72,'3.0 Input│AMP'!$A$12:$Q$855,N$11,FALSE),0)+IFERROR(VLOOKUP($A72,'3.1 Input│B&amp;T'!$A$13:$O$987,COLUMN(N72),FALSE),0)+IFERROR(VLOOKUP($A72,'3.0 Input│AMP'!$A$12:$Q$855,N$11+1,FALSE),0)</f>
        <v>0</v>
      </c>
      <c r="O72" s="37">
        <f>IFERROR(VLOOKUP($A72,'3.0 Input│AMP'!$A$12:$Q$855,O$11,FALSE),0)+IFERROR(VLOOKUP($A72,'3.1 Input│B&amp;T'!$A$13:$O$987,COLUMN(O72),FALSE),0)</f>
        <v>0</v>
      </c>
      <c r="P72" s="9"/>
      <c r="Q72" s="25">
        <f t="shared" si="0"/>
        <v>0</v>
      </c>
    </row>
    <row r="73" spans="1:17">
      <c r="A73" s="7" t="str">
        <f>IF(MAX($A$13:A72)+1&gt;MAX('3.1 Input│B&amp;T'!$A$13:$A$987),"-",MAX($A$13:A72)+1)</f>
        <v>-</v>
      </c>
      <c r="B73" s="7" t="str">
        <f>CONCATENATE(IFERROR(VLOOKUP($A73,'3.0 Input│AMP'!$A$12:$Q$855,2,FALSE),""),IFERROR(VLOOKUP($A73,'3.1 Input│B&amp;T'!$A$13:$L$987,2,FALSE),""))</f>
        <v/>
      </c>
      <c r="C73" s="17" t="str">
        <f>IFERROR(IFERROR(VLOOKUP($A73,'3.0 Input│AMP'!$A$12:$Q$855,3,FALSE),VLOOKUP($A73,'3.1 Input│B&amp;T'!$A$13:$L$987,3,FALSE)),"-")</f>
        <v>-</v>
      </c>
      <c r="D73" s="6">
        <v>1</v>
      </c>
      <c r="E73" s="7" t="str">
        <f>IFERROR(IFERROR(VLOOKUP($A73,'3.0 Input│AMP'!$A$12:$Q$855,4,FALSE),VLOOKUP($A73,'3.1 Input│B&amp;T'!$A$13:$L$987,3,FALSE)),"-")</f>
        <v>-</v>
      </c>
      <c r="F73" s="32"/>
      <c r="G73" s="18">
        <f>IFERROR(VLOOKUP($A73,'3.0 Input│AMP'!$A$12:$Q$855,COLUMN(G73),FALSE),0)+IFERROR(VLOOKUP($A73,'3.1 Input│B&amp;T'!$A$13:$L$987,COLUMN(G73),FALSE),0)</f>
        <v>0</v>
      </c>
      <c r="H73" s="18">
        <f>IFERROR(VLOOKUP($A73,'3.0 Input│AMP'!$A$12:$Q$855,COLUMN(H73),FALSE),0)+IFERROR(VLOOKUP($A73,'3.1 Input│B&amp;T'!$A$13:$L$987,COLUMN(H73),FALSE),0)</f>
        <v>0</v>
      </c>
      <c r="I73" s="18">
        <f>IFERROR(VLOOKUP($A73,'3.0 Input│AMP'!$A$12:$Q$855,COLUMN(I73),FALSE),0)+IFERROR(VLOOKUP($A73,'3.1 Input│B&amp;T'!$A$13:$L$987,COLUMN(I73),FALSE),0)</f>
        <v>0</v>
      </c>
      <c r="J73" s="18">
        <f>IFERROR(VLOOKUP($A73,'3.0 Input│AMP'!$A$12:$Q$855,COLUMN(J73),FALSE),0)+IFERROR(VLOOKUP($A73,'3.1 Input│B&amp;T'!$A$13:$L$987,COLUMN(J73),FALSE),0)</f>
        <v>0</v>
      </c>
      <c r="K73" s="18">
        <f>IFERROR(VLOOKUP($A73,'3.0 Input│AMP'!$A$12:$Q$855,COLUMN(K73),FALSE),0)+IFERROR(VLOOKUP($A73,'3.1 Input│B&amp;T'!$A$13:$L$987,COLUMN(K73),FALSE),0)</f>
        <v>0</v>
      </c>
      <c r="L73" s="37">
        <f>IFERROR(VLOOKUP($A73,'3.0 Input│AMP'!$A$12:$Q$855,L$11,FALSE),0)+IFERROR(VLOOKUP($A73,'3.1 Input│B&amp;T'!$A$13:$O$987,COLUMN(L73),FALSE),0)</f>
        <v>0</v>
      </c>
      <c r="M73" s="37">
        <f>IFERROR(VLOOKUP($A73,'3.0 Input│AMP'!$A$12:$Q$855,M$11,FALSE),0)+IFERROR(VLOOKUP($A73,'3.1 Input│B&amp;T'!$A$13:$O$987,COLUMN(M73),FALSE),0)</f>
        <v>0</v>
      </c>
      <c r="N73" s="37">
        <f>IFERROR(VLOOKUP($A73,'3.0 Input│AMP'!$A$12:$Q$855,N$11,FALSE),0)+IFERROR(VLOOKUP($A73,'3.1 Input│B&amp;T'!$A$13:$O$987,COLUMN(N73),FALSE),0)+IFERROR(VLOOKUP($A73,'3.0 Input│AMP'!$A$12:$Q$855,N$11+1,FALSE),0)</f>
        <v>0</v>
      </c>
      <c r="O73" s="37">
        <f>IFERROR(VLOOKUP($A73,'3.0 Input│AMP'!$A$12:$Q$855,O$11,FALSE),0)+IFERROR(VLOOKUP($A73,'3.1 Input│B&amp;T'!$A$13:$O$987,COLUMN(O73),FALSE),0)</f>
        <v>0</v>
      </c>
      <c r="P73" s="9"/>
      <c r="Q73" s="25">
        <f t="shared" si="0"/>
        <v>0</v>
      </c>
    </row>
    <row r="74" spans="1:17">
      <c r="A74" s="7" t="str">
        <f>IF(MAX($A$13:A73)+1&gt;MAX('3.1 Input│B&amp;T'!$A$13:$A$987),"-",MAX($A$13:A73)+1)</f>
        <v>-</v>
      </c>
      <c r="B74" s="7" t="str">
        <f>CONCATENATE(IFERROR(VLOOKUP($A74,'3.0 Input│AMP'!$A$12:$Q$855,2,FALSE),""),IFERROR(VLOOKUP($A74,'3.1 Input│B&amp;T'!$A$13:$L$987,2,FALSE),""))</f>
        <v/>
      </c>
      <c r="C74" s="17" t="str">
        <f>IFERROR(IFERROR(VLOOKUP($A74,'3.0 Input│AMP'!$A$12:$Q$855,3,FALSE),VLOOKUP($A74,'3.1 Input│B&amp;T'!$A$13:$L$987,3,FALSE)),"-")</f>
        <v>-</v>
      </c>
      <c r="D74" s="6">
        <v>1</v>
      </c>
      <c r="E74" s="7" t="str">
        <f>IFERROR(IFERROR(VLOOKUP($A74,'3.0 Input│AMP'!$A$12:$Q$855,4,FALSE),VLOOKUP($A74,'3.1 Input│B&amp;T'!$A$13:$L$987,3,FALSE)),"-")</f>
        <v>-</v>
      </c>
      <c r="F74" s="32"/>
      <c r="G74" s="18">
        <f>IFERROR(VLOOKUP($A74,'3.0 Input│AMP'!$A$12:$Q$855,COLUMN(G74),FALSE),0)+IFERROR(VLOOKUP($A74,'3.1 Input│B&amp;T'!$A$13:$L$987,COLUMN(G74),FALSE),0)</f>
        <v>0</v>
      </c>
      <c r="H74" s="18">
        <f>IFERROR(VLOOKUP($A74,'3.0 Input│AMP'!$A$12:$Q$855,COLUMN(H74),FALSE),0)+IFERROR(VLOOKUP($A74,'3.1 Input│B&amp;T'!$A$13:$L$987,COLUMN(H74),FALSE),0)</f>
        <v>0</v>
      </c>
      <c r="I74" s="18">
        <f>IFERROR(VLOOKUP($A74,'3.0 Input│AMP'!$A$12:$Q$855,COLUMN(I74),FALSE),0)+IFERROR(VLOOKUP($A74,'3.1 Input│B&amp;T'!$A$13:$L$987,COLUMN(I74),FALSE),0)</f>
        <v>0</v>
      </c>
      <c r="J74" s="18">
        <f>IFERROR(VLOOKUP($A74,'3.0 Input│AMP'!$A$12:$Q$855,COLUMN(J74),FALSE),0)+IFERROR(VLOOKUP($A74,'3.1 Input│B&amp;T'!$A$13:$L$987,COLUMN(J74),FALSE),0)</f>
        <v>0</v>
      </c>
      <c r="K74" s="18">
        <f>IFERROR(VLOOKUP($A74,'3.0 Input│AMP'!$A$12:$Q$855,COLUMN(K74),FALSE),0)+IFERROR(VLOOKUP($A74,'3.1 Input│B&amp;T'!$A$13:$L$987,COLUMN(K74),FALSE),0)</f>
        <v>0</v>
      </c>
      <c r="L74" s="37">
        <f>IFERROR(VLOOKUP($A74,'3.0 Input│AMP'!$A$12:$Q$855,L$11,FALSE),0)+IFERROR(VLOOKUP($A74,'3.1 Input│B&amp;T'!$A$13:$O$987,COLUMN(L74),FALSE),0)</f>
        <v>0</v>
      </c>
      <c r="M74" s="37">
        <f>IFERROR(VLOOKUP($A74,'3.0 Input│AMP'!$A$12:$Q$855,M$11,FALSE),0)+IFERROR(VLOOKUP($A74,'3.1 Input│B&amp;T'!$A$13:$O$987,COLUMN(M74),FALSE),0)</f>
        <v>0</v>
      </c>
      <c r="N74" s="37">
        <f>IFERROR(VLOOKUP($A74,'3.0 Input│AMP'!$A$12:$Q$855,N$11,FALSE),0)+IFERROR(VLOOKUP($A74,'3.1 Input│B&amp;T'!$A$13:$O$987,COLUMN(N74),FALSE),0)+IFERROR(VLOOKUP($A74,'3.0 Input│AMP'!$A$12:$Q$855,N$11+1,FALSE),0)</f>
        <v>0</v>
      </c>
      <c r="O74" s="37">
        <f>IFERROR(VLOOKUP($A74,'3.0 Input│AMP'!$A$12:$Q$855,O$11,FALSE),0)+IFERROR(VLOOKUP($A74,'3.1 Input│B&amp;T'!$A$13:$O$987,COLUMN(O74),FALSE),0)</f>
        <v>0</v>
      </c>
      <c r="P74" s="9"/>
      <c r="Q74" s="25">
        <f t="shared" si="0"/>
        <v>0</v>
      </c>
    </row>
    <row r="75" spans="1:17">
      <c r="A75" s="7" t="str">
        <f>IF(MAX($A$13:A74)+1&gt;MAX('3.1 Input│B&amp;T'!$A$13:$A$987),"-",MAX($A$13:A74)+1)</f>
        <v>-</v>
      </c>
      <c r="B75" s="7" t="str">
        <f>CONCATENATE(IFERROR(VLOOKUP($A75,'3.0 Input│AMP'!$A$12:$Q$855,2,FALSE),""),IFERROR(VLOOKUP($A75,'3.1 Input│B&amp;T'!$A$13:$L$987,2,FALSE),""))</f>
        <v/>
      </c>
      <c r="C75" s="17" t="str">
        <f>IFERROR(IFERROR(VLOOKUP($A75,'3.0 Input│AMP'!$A$12:$Q$855,3,FALSE),VLOOKUP($A75,'3.1 Input│B&amp;T'!$A$13:$L$987,3,FALSE)),"-")</f>
        <v>-</v>
      </c>
      <c r="D75" s="6">
        <v>1</v>
      </c>
      <c r="E75" s="7" t="str">
        <f>IFERROR(IFERROR(VLOOKUP($A75,'3.0 Input│AMP'!$A$12:$Q$855,4,FALSE),VLOOKUP($A75,'3.1 Input│B&amp;T'!$A$13:$L$987,3,FALSE)),"-")</f>
        <v>-</v>
      </c>
      <c r="F75" s="32"/>
      <c r="G75" s="18">
        <f>IFERROR(VLOOKUP($A75,'3.0 Input│AMP'!$A$12:$Q$855,COLUMN(G75),FALSE),0)+IFERROR(VLOOKUP($A75,'3.1 Input│B&amp;T'!$A$13:$L$987,COLUMN(G75),FALSE),0)</f>
        <v>0</v>
      </c>
      <c r="H75" s="18">
        <f>IFERROR(VLOOKUP($A75,'3.0 Input│AMP'!$A$12:$Q$855,COLUMN(H75),FALSE),0)+IFERROR(VLOOKUP($A75,'3.1 Input│B&amp;T'!$A$13:$L$987,COLUMN(H75),FALSE),0)</f>
        <v>0</v>
      </c>
      <c r="I75" s="18">
        <f>IFERROR(VLOOKUP($A75,'3.0 Input│AMP'!$A$12:$Q$855,COLUMN(I75),FALSE),0)+IFERROR(VLOOKUP($A75,'3.1 Input│B&amp;T'!$A$13:$L$987,COLUMN(I75),FALSE),0)</f>
        <v>0</v>
      </c>
      <c r="J75" s="18">
        <f>IFERROR(VLOOKUP($A75,'3.0 Input│AMP'!$A$12:$Q$855,COLUMN(J75),FALSE),0)+IFERROR(VLOOKUP($A75,'3.1 Input│B&amp;T'!$A$13:$L$987,COLUMN(J75),FALSE),0)</f>
        <v>0</v>
      </c>
      <c r="K75" s="18">
        <f>IFERROR(VLOOKUP($A75,'3.0 Input│AMP'!$A$12:$Q$855,COLUMN(K75),FALSE),0)+IFERROR(VLOOKUP($A75,'3.1 Input│B&amp;T'!$A$13:$L$987,COLUMN(K75),FALSE),0)</f>
        <v>0</v>
      </c>
      <c r="L75" s="37">
        <f>IFERROR(VLOOKUP($A75,'3.0 Input│AMP'!$A$12:$Q$855,L$11,FALSE),0)+IFERROR(VLOOKUP($A75,'3.1 Input│B&amp;T'!$A$13:$O$987,COLUMN(L75),FALSE),0)</f>
        <v>0</v>
      </c>
      <c r="M75" s="37">
        <f>IFERROR(VLOOKUP($A75,'3.0 Input│AMP'!$A$12:$Q$855,M$11,FALSE),0)+IFERROR(VLOOKUP($A75,'3.1 Input│B&amp;T'!$A$13:$O$987,COLUMN(M75),FALSE),0)</f>
        <v>0</v>
      </c>
      <c r="N75" s="37">
        <f>IFERROR(VLOOKUP($A75,'3.0 Input│AMP'!$A$12:$Q$855,N$11,FALSE),0)+IFERROR(VLOOKUP($A75,'3.1 Input│B&amp;T'!$A$13:$O$987,COLUMN(N75),FALSE),0)+IFERROR(VLOOKUP($A75,'3.0 Input│AMP'!$A$12:$Q$855,N$11+1,FALSE),0)</f>
        <v>0</v>
      </c>
      <c r="O75" s="37">
        <f>IFERROR(VLOOKUP($A75,'3.0 Input│AMP'!$A$12:$Q$855,O$11,FALSE),0)+IFERROR(VLOOKUP($A75,'3.1 Input│B&amp;T'!$A$13:$O$987,COLUMN(O75),FALSE),0)</f>
        <v>0</v>
      </c>
      <c r="P75" s="9"/>
      <c r="Q75" s="25">
        <f t="shared" si="0"/>
        <v>0</v>
      </c>
    </row>
    <row r="76" spans="1:17">
      <c r="A76" s="7" t="str">
        <f>IF(MAX($A$13:A75)+1&gt;MAX('3.1 Input│B&amp;T'!$A$13:$A$987),"-",MAX($A$13:A75)+1)</f>
        <v>-</v>
      </c>
      <c r="B76" s="7" t="str">
        <f>CONCATENATE(IFERROR(VLOOKUP($A76,'3.0 Input│AMP'!$A$12:$Q$855,2,FALSE),""),IFERROR(VLOOKUP($A76,'3.1 Input│B&amp;T'!$A$13:$L$987,2,FALSE),""))</f>
        <v/>
      </c>
      <c r="C76" s="17" t="str">
        <f>IFERROR(IFERROR(VLOOKUP($A76,'3.0 Input│AMP'!$A$12:$Q$855,3,FALSE),VLOOKUP($A76,'3.1 Input│B&amp;T'!$A$13:$L$987,3,FALSE)),"-")</f>
        <v>-</v>
      </c>
      <c r="D76" s="6">
        <v>1</v>
      </c>
      <c r="E76" s="7" t="str">
        <f>IFERROR(IFERROR(VLOOKUP($A76,'3.0 Input│AMP'!$A$12:$Q$855,4,FALSE),VLOOKUP($A76,'3.1 Input│B&amp;T'!$A$13:$L$987,3,FALSE)),"-")</f>
        <v>-</v>
      </c>
      <c r="F76" s="32"/>
      <c r="G76" s="18">
        <f>IFERROR(VLOOKUP($A76,'3.0 Input│AMP'!$A$12:$Q$855,COLUMN(G76),FALSE),0)+IFERROR(VLOOKUP($A76,'3.1 Input│B&amp;T'!$A$13:$L$987,COLUMN(G76),FALSE),0)</f>
        <v>0</v>
      </c>
      <c r="H76" s="18">
        <f>IFERROR(VLOOKUP($A76,'3.0 Input│AMP'!$A$12:$Q$855,COLUMN(H76),FALSE),0)+IFERROR(VLOOKUP($A76,'3.1 Input│B&amp;T'!$A$13:$L$987,COLUMN(H76),FALSE),0)</f>
        <v>0</v>
      </c>
      <c r="I76" s="18">
        <f>IFERROR(VLOOKUP($A76,'3.0 Input│AMP'!$A$12:$Q$855,COLUMN(I76),FALSE),0)+IFERROR(VLOOKUP($A76,'3.1 Input│B&amp;T'!$A$13:$L$987,COLUMN(I76),FALSE),0)</f>
        <v>0</v>
      </c>
      <c r="J76" s="18">
        <f>IFERROR(VLOOKUP($A76,'3.0 Input│AMP'!$A$12:$Q$855,COLUMN(J76),FALSE),0)+IFERROR(VLOOKUP($A76,'3.1 Input│B&amp;T'!$A$13:$L$987,COLUMN(J76),FALSE),0)</f>
        <v>0</v>
      </c>
      <c r="K76" s="18">
        <f>IFERROR(VLOOKUP($A76,'3.0 Input│AMP'!$A$12:$Q$855,COLUMN(K76),FALSE),0)+IFERROR(VLOOKUP($A76,'3.1 Input│B&amp;T'!$A$13:$L$987,COLUMN(K76),FALSE),0)</f>
        <v>0</v>
      </c>
      <c r="L76" s="37">
        <f>IFERROR(VLOOKUP($A76,'3.0 Input│AMP'!$A$12:$Q$855,L$11,FALSE),0)+IFERROR(VLOOKUP($A76,'3.1 Input│B&amp;T'!$A$13:$O$987,COLUMN(L76),FALSE),0)</f>
        <v>0</v>
      </c>
      <c r="M76" s="37">
        <f>IFERROR(VLOOKUP($A76,'3.0 Input│AMP'!$A$12:$Q$855,M$11,FALSE),0)+IFERROR(VLOOKUP($A76,'3.1 Input│B&amp;T'!$A$13:$O$987,COLUMN(M76),FALSE),0)</f>
        <v>0</v>
      </c>
      <c r="N76" s="37">
        <f>IFERROR(VLOOKUP($A76,'3.0 Input│AMP'!$A$12:$Q$855,N$11,FALSE),0)+IFERROR(VLOOKUP($A76,'3.1 Input│B&amp;T'!$A$13:$O$987,COLUMN(N76),FALSE),0)+IFERROR(VLOOKUP($A76,'3.0 Input│AMP'!$A$12:$Q$855,N$11+1,FALSE),0)</f>
        <v>0</v>
      </c>
      <c r="O76" s="37">
        <f>IFERROR(VLOOKUP($A76,'3.0 Input│AMP'!$A$12:$Q$855,O$11,FALSE),0)+IFERROR(VLOOKUP($A76,'3.1 Input│B&amp;T'!$A$13:$O$987,COLUMN(O76),FALSE),0)</f>
        <v>0</v>
      </c>
      <c r="P76" s="9"/>
      <c r="Q76" s="25">
        <f t="shared" si="0"/>
        <v>0</v>
      </c>
    </row>
    <row r="77" spans="1:17">
      <c r="A77" s="7" t="str">
        <f>IF(MAX($A$13:A76)+1&gt;MAX('3.1 Input│B&amp;T'!$A$13:$A$987),"-",MAX($A$13:A76)+1)</f>
        <v>-</v>
      </c>
      <c r="B77" s="7" t="str">
        <f>CONCATENATE(IFERROR(VLOOKUP($A77,'3.0 Input│AMP'!$A$12:$Q$855,2,FALSE),""),IFERROR(VLOOKUP($A77,'3.1 Input│B&amp;T'!$A$13:$L$987,2,FALSE),""))</f>
        <v/>
      </c>
      <c r="C77" s="17" t="str">
        <f>IFERROR(IFERROR(VLOOKUP($A77,'3.0 Input│AMP'!$A$12:$Q$855,3,FALSE),VLOOKUP($A77,'3.1 Input│B&amp;T'!$A$13:$L$987,3,FALSE)),"-")</f>
        <v>-</v>
      </c>
      <c r="D77" s="6">
        <v>1</v>
      </c>
      <c r="E77" s="7" t="str">
        <f>IFERROR(IFERROR(VLOOKUP($A77,'3.0 Input│AMP'!$A$12:$Q$855,4,FALSE),VLOOKUP($A77,'3.1 Input│B&amp;T'!$A$13:$L$987,3,FALSE)),"-")</f>
        <v>-</v>
      </c>
      <c r="F77" s="32"/>
      <c r="G77" s="18">
        <f>IFERROR(VLOOKUP($A77,'3.0 Input│AMP'!$A$12:$Q$855,COLUMN(G77),FALSE),0)+IFERROR(VLOOKUP($A77,'3.1 Input│B&amp;T'!$A$13:$L$987,COLUMN(G77),FALSE),0)</f>
        <v>0</v>
      </c>
      <c r="H77" s="18">
        <f>IFERROR(VLOOKUP($A77,'3.0 Input│AMP'!$A$12:$Q$855,COLUMN(H77),FALSE),0)+IFERROR(VLOOKUP($A77,'3.1 Input│B&amp;T'!$A$13:$L$987,COLUMN(H77),FALSE),0)</f>
        <v>0</v>
      </c>
      <c r="I77" s="18">
        <f>IFERROR(VLOOKUP($A77,'3.0 Input│AMP'!$A$12:$Q$855,COLUMN(I77),FALSE),0)+IFERROR(VLOOKUP($A77,'3.1 Input│B&amp;T'!$A$13:$L$987,COLUMN(I77),FALSE),0)</f>
        <v>0</v>
      </c>
      <c r="J77" s="18">
        <f>IFERROR(VLOOKUP($A77,'3.0 Input│AMP'!$A$12:$Q$855,COLUMN(J77),FALSE),0)+IFERROR(VLOOKUP($A77,'3.1 Input│B&amp;T'!$A$13:$L$987,COLUMN(J77),FALSE),0)</f>
        <v>0</v>
      </c>
      <c r="K77" s="18">
        <f>IFERROR(VLOOKUP($A77,'3.0 Input│AMP'!$A$12:$Q$855,COLUMN(K77),FALSE),0)+IFERROR(VLOOKUP($A77,'3.1 Input│B&amp;T'!$A$13:$L$987,COLUMN(K77),FALSE),0)</f>
        <v>0</v>
      </c>
      <c r="L77" s="37">
        <f>IFERROR(VLOOKUP($A77,'3.0 Input│AMP'!$A$12:$Q$855,L$11,FALSE),0)+IFERROR(VLOOKUP($A77,'3.1 Input│B&amp;T'!$A$13:$O$987,COLUMN(L77),FALSE),0)</f>
        <v>0</v>
      </c>
      <c r="M77" s="37">
        <f>IFERROR(VLOOKUP($A77,'3.0 Input│AMP'!$A$12:$Q$855,M$11,FALSE),0)+IFERROR(VLOOKUP($A77,'3.1 Input│B&amp;T'!$A$13:$O$987,COLUMN(M77),FALSE),0)</f>
        <v>0</v>
      </c>
      <c r="N77" s="37">
        <f>IFERROR(VLOOKUP($A77,'3.0 Input│AMP'!$A$12:$Q$855,N$11,FALSE),0)+IFERROR(VLOOKUP($A77,'3.1 Input│B&amp;T'!$A$13:$O$987,COLUMN(N77),FALSE),0)+IFERROR(VLOOKUP($A77,'3.0 Input│AMP'!$A$12:$Q$855,N$11+1,FALSE),0)</f>
        <v>0</v>
      </c>
      <c r="O77" s="37">
        <f>IFERROR(VLOOKUP($A77,'3.0 Input│AMP'!$A$12:$Q$855,O$11,FALSE),0)+IFERROR(VLOOKUP($A77,'3.1 Input│B&amp;T'!$A$13:$O$987,COLUMN(O77),FALSE),0)</f>
        <v>0</v>
      </c>
      <c r="P77" s="9"/>
      <c r="Q77" s="25">
        <f t="shared" si="0"/>
        <v>0</v>
      </c>
    </row>
    <row r="78" spans="1:17">
      <c r="A78" s="7" t="str">
        <f>IF(MAX($A$13:A77)+1&gt;MAX('3.1 Input│B&amp;T'!$A$13:$A$987),"-",MAX($A$13:A77)+1)</f>
        <v>-</v>
      </c>
      <c r="B78" s="7" t="str">
        <f>CONCATENATE(IFERROR(VLOOKUP($A78,'3.0 Input│AMP'!$A$12:$Q$855,2,FALSE),""),IFERROR(VLOOKUP($A78,'3.1 Input│B&amp;T'!$A$13:$L$987,2,FALSE),""))</f>
        <v/>
      </c>
      <c r="C78" s="17" t="str">
        <f>IFERROR(IFERROR(VLOOKUP($A78,'3.0 Input│AMP'!$A$12:$Q$855,3,FALSE),VLOOKUP($A78,'3.1 Input│B&amp;T'!$A$13:$L$987,3,FALSE)),"-")</f>
        <v>-</v>
      </c>
      <c r="D78" s="6">
        <v>1</v>
      </c>
      <c r="E78" s="7" t="str">
        <f>IFERROR(IFERROR(VLOOKUP($A78,'3.0 Input│AMP'!$A$12:$Q$855,4,FALSE),VLOOKUP($A78,'3.1 Input│B&amp;T'!$A$13:$L$987,3,FALSE)),"-")</f>
        <v>-</v>
      </c>
      <c r="F78" s="32"/>
      <c r="G78" s="18">
        <f>IFERROR(VLOOKUP($A78,'3.0 Input│AMP'!$A$12:$Q$855,COLUMN(G78),FALSE),0)+IFERROR(VLOOKUP($A78,'3.1 Input│B&amp;T'!$A$13:$L$987,COLUMN(G78),FALSE),0)</f>
        <v>0</v>
      </c>
      <c r="H78" s="18">
        <f>IFERROR(VLOOKUP($A78,'3.0 Input│AMP'!$A$12:$Q$855,COLUMN(H78),FALSE),0)+IFERROR(VLOOKUP($A78,'3.1 Input│B&amp;T'!$A$13:$L$987,COLUMN(H78),FALSE),0)</f>
        <v>0</v>
      </c>
      <c r="I78" s="18">
        <f>IFERROR(VLOOKUP($A78,'3.0 Input│AMP'!$A$12:$Q$855,COLUMN(I78),FALSE),0)+IFERROR(VLOOKUP($A78,'3.1 Input│B&amp;T'!$A$13:$L$987,COLUMN(I78),FALSE),0)</f>
        <v>0</v>
      </c>
      <c r="J78" s="18">
        <f>IFERROR(VLOOKUP($A78,'3.0 Input│AMP'!$A$12:$Q$855,COLUMN(J78),FALSE),0)+IFERROR(VLOOKUP($A78,'3.1 Input│B&amp;T'!$A$13:$L$987,COLUMN(J78),FALSE),0)</f>
        <v>0</v>
      </c>
      <c r="K78" s="18">
        <f>IFERROR(VLOOKUP($A78,'3.0 Input│AMP'!$A$12:$Q$855,COLUMN(K78),FALSE),0)+IFERROR(VLOOKUP($A78,'3.1 Input│B&amp;T'!$A$13:$L$987,COLUMN(K78),FALSE),0)</f>
        <v>0</v>
      </c>
      <c r="L78" s="37">
        <f>IFERROR(VLOOKUP($A78,'3.0 Input│AMP'!$A$12:$Q$855,L$11,FALSE),0)+IFERROR(VLOOKUP($A78,'3.1 Input│B&amp;T'!$A$13:$O$987,COLUMN(L78),FALSE),0)</f>
        <v>0</v>
      </c>
      <c r="M78" s="37">
        <f>IFERROR(VLOOKUP($A78,'3.0 Input│AMP'!$A$12:$Q$855,M$11,FALSE),0)+IFERROR(VLOOKUP($A78,'3.1 Input│B&amp;T'!$A$13:$O$987,COLUMN(M78),FALSE),0)</f>
        <v>0</v>
      </c>
      <c r="N78" s="37">
        <f>IFERROR(VLOOKUP($A78,'3.0 Input│AMP'!$A$12:$Q$855,N$11,FALSE),0)+IFERROR(VLOOKUP($A78,'3.1 Input│B&amp;T'!$A$13:$O$987,COLUMN(N78),FALSE),0)+IFERROR(VLOOKUP($A78,'3.0 Input│AMP'!$A$12:$Q$855,N$11+1,FALSE),0)</f>
        <v>0</v>
      </c>
      <c r="O78" s="37">
        <f>IFERROR(VLOOKUP($A78,'3.0 Input│AMP'!$A$12:$Q$855,O$11,FALSE),0)+IFERROR(VLOOKUP($A78,'3.1 Input│B&amp;T'!$A$13:$O$987,COLUMN(O78),FALSE),0)</f>
        <v>0</v>
      </c>
      <c r="P78" s="9"/>
      <c r="Q78" s="25">
        <f t="shared" si="0"/>
        <v>0</v>
      </c>
    </row>
    <row r="79" spans="1:17">
      <c r="A79" s="7" t="str">
        <f>IF(MAX($A$13:A78)+1&gt;MAX('3.1 Input│B&amp;T'!$A$13:$A$987),"-",MAX($A$13:A78)+1)</f>
        <v>-</v>
      </c>
      <c r="B79" s="7" t="str">
        <f>CONCATENATE(IFERROR(VLOOKUP($A79,'3.0 Input│AMP'!$A$12:$Q$855,2,FALSE),""),IFERROR(VLOOKUP($A79,'3.1 Input│B&amp;T'!$A$13:$L$987,2,FALSE),""))</f>
        <v/>
      </c>
      <c r="C79" s="17" t="str">
        <f>IFERROR(IFERROR(VLOOKUP($A79,'3.0 Input│AMP'!$A$12:$Q$855,3,FALSE),VLOOKUP($A79,'3.1 Input│B&amp;T'!$A$13:$L$987,3,FALSE)),"-")</f>
        <v>-</v>
      </c>
      <c r="D79" s="6">
        <v>1</v>
      </c>
      <c r="E79" s="7" t="str">
        <f>IFERROR(IFERROR(VLOOKUP($A79,'3.0 Input│AMP'!$A$12:$Q$855,4,FALSE),VLOOKUP($A79,'3.1 Input│B&amp;T'!$A$13:$L$987,3,FALSE)),"-")</f>
        <v>-</v>
      </c>
      <c r="F79" s="32"/>
      <c r="G79" s="18">
        <f>IFERROR(VLOOKUP($A79,'3.0 Input│AMP'!$A$12:$Q$855,COLUMN(G79),FALSE),0)+IFERROR(VLOOKUP($A79,'3.1 Input│B&amp;T'!$A$13:$L$987,COLUMN(G79),FALSE),0)</f>
        <v>0</v>
      </c>
      <c r="H79" s="18">
        <f>IFERROR(VLOOKUP($A79,'3.0 Input│AMP'!$A$12:$Q$855,COLUMN(H79),FALSE),0)+IFERROR(VLOOKUP($A79,'3.1 Input│B&amp;T'!$A$13:$L$987,COLUMN(H79),FALSE),0)</f>
        <v>0</v>
      </c>
      <c r="I79" s="18">
        <f>IFERROR(VLOOKUP($A79,'3.0 Input│AMP'!$A$12:$Q$855,COLUMN(I79),FALSE),0)+IFERROR(VLOOKUP($A79,'3.1 Input│B&amp;T'!$A$13:$L$987,COLUMN(I79),FALSE),0)</f>
        <v>0</v>
      </c>
      <c r="J79" s="18">
        <f>IFERROR(VLOOKUP($A79,'3.0 Input│AMP'!$A$12:$Q$855,COLUMN(J79),FALSE),0)+IFERROR(VLOOKUP($A79,'3.1 Input│B&amp;T'!$A$13:$L$987,COLUMN(J79),FALSE),0)</f>
        <v>0</v>
      </c>
      <c r="K79" s="18">
        <f>IFERROR(VLOOKUP($A79,'3.0 Input│AMP'!$A$12:$Q$855,COLUMN(K79),FALSE),0)+IFERROR(VLOOKUP($A79,'3.1 Input│B&amp;T'!$A$13:$L$987,COLUMN(K79),FALSE),0)</f>
        <v>0</v>
      </c>
      <c r="L79" s="37">
        <f>IFERROR(VLOOKUP($A79,'3.0 Input│AMP'!$A$12:$Q$855,L$11,FALSE),0)+IFERROR(VLOOKUP($A79,'3.1 Input│B&amp;T'!$A$13:$O$987,COLUMN(L79),FALSE),0)</f>
        <v>0</v>
      </c>
      <c r="M79" s="37">
        <f>IFERROR(VLOOKUP($A79,'3.0 Input│AMP'!$A$12:$Q$855,M$11,FALSE),0)+IFERROR(VLOOKUP($A79,'3.1 Input│B&amp;T'!$A$13:$O$987,COLUMN(M79),FALSE),0)</f>
        <v>0</v>
      </c>
      <c r="N79" s="37">
        <f>IFERROR(VLOOKUP($A79,'3.0 Input│AMP'!$A$12:$Q$855,N$11,FALSE),0)+IFERROR(VLOOKUP($A79,'3.1 Input│B&amp;T'!$A$13:$O$987,COLUMN(N79),FALSE),0)+IFERROR(VLOOKUP($A79,'3.0 Input│AMP'!$A$12:$Q$855,N$11+1,FALSE),0)</f>
        <v>0</v>
      </c>
      <c r="O79" s="37">
        <f>IFERROR(VLOOKUP($A79,'3.0 Input│AMP'!$A$12:$Q$855,O$11,FALSE),0)+IFERROR(VLOOKUP($A79,'3.1 Input│B&amp;T'!$A$13:$O$987,COLUMN(O79),FALSE),0)</f>
        <v>0</v>
      </c>
      <c r="P79" s="9"/>
      <c r="Q79" s="25">
        <f t="shared" ref="Q79:Q134" si="1">SUM(L79:P79)</f>
        <v>0</v>
      </c>
    </row>
    <row r="80" spans="1:17">
      <c r="A80" s="7" t="str">
        <f>IF(MAX($A$13:A79)+1&gt;MAX('3.1 Input│B&amp;T'!$A$13:$A$987),"-",MAX($A$13:A79)+1)</f>
        <v>-</v>
      </c>
      <c r="B80" s="7" t="str">
        <f>CONCATENATE(IFERROR(VLOOKUP($A80,'3.0 Input│AMP'!$A$12:$Q$855,2,FALSE),""),IFERROR(VLOOKUP($A80,'3.1 Input│B&amp;T'!$A$13:$L$987,2,FALSE),""))</f>
        <v/>
      </c>
      <c r="C80" s="17" t="str">
        <f>IFERROR(IFERROR(VLOOKUP($A80,'3.0 Input│AMP'!$A$12:$Q$855,3,FALSE),VLOOKUP($A80,'3.1 Input│B&amp;T'!$A$13:$L$987,3,FALSE)),"-")</f>
        <v>-</v>
      </c>
      <c r="D80" s="6">
        <v>1</v>
      </c>
      <c r="E80" s="7" t="str">
        <f>IFERROR(IFERROR(VLOOKUP($A80,'3.0 Input│AMP'!$A$12:$Q$855,4,FALSE),VLOOKUP($A80,'3.1 Input│B&amp;T'!$A$13:$L$987,3,FALSE)),"-")</f>
        <v>-</v>
      </c>
      <c r="F80" s="32"/>
      <c r="G80" s="18">
        <f>IFERROR(VLOOKUP($A80,'3.0 Input│AMP'!$A$12:$Q$855,COLUMN(G80),FALSE),0)+IFERROR(VLOOKUP($A80,'3.1 Input│B&amp;T'!$A$13:$L$987,COLUMN(G80),FALSE),0)</f>
        <v>0</v>
      </c>
      <c r="H80" s="18">
        <f>IFERROR(VLOOKUP($A80,'3.0 Input│AMP'!$A$12:$Q$855,COLUMN(H80),FALSE),0)+IFERROR(VLOOKUP($A80,'3.1 Input│B&amp;T'!$A$13:$L$987,COLUMN(H80),FALSE),0)</f>
        <v>0</v>
      </c>
      <c r="I80" s="18">
        <f>IFERROR(VLOOKUP($A80,'3.0 Input│AMP'!$A$12:$Q$855,COLUMN(I80),FALSE),0)+IFERROR(VLOOKUP($A80,'3.1 Input│B&amp;T'!$A$13:$L$987,COLUMN(I80),FALSE),0)</f>
        <v>0</v>
      </c>
      <c r="J80" s="18">
        <f>IFERROR(VLOOKUP($A80,'3.0 Input│AMP'!$A$12:$Q$855,COLUMN(J80),FALSE),0)+IFERROR(VLOOKUP($A80,'3.1 Input│B&amp;T'!$A$13:$L$987,COLUMN(J80),FALSE),0)</f>
        <v>0</v>
      </c>
      <c r="K80" s="18">
        <f>IFERROR(VLOOKUP($A80,'3.0 Input│AMP'!$A$12:$Q$855,COLUMN(K80),FALSE),0)+IFERROR(VLOOKUP($A80,'3.1 Input│B&amp;T'!$A$13:$L$987,COLUMN(K80),FALSE),0)</f>
        <v>0</v>
      </c>
      <c r="L80" s="37">
        <f>IFERROR(VLOOKUP($A80,'3.0 Input│AMP'!$A$12:$Q$855,L$11,FALSE),0)+IFERROR(VLOOKUP($A80,'3.1 Input│B&amp;T'!$A$13:$O$987,COLUMN(L80),FALSE),0)</f>
        <v>0</v>
      </c>
      <c r="M80" s="37">
        <f>IFERROR(VLOOKUP($A80,'3.0 Input│AMP'!$A$12:$Q$855,M$11,FALSE),0)+IFERROR(VLOOKUP($A80,'3.1 Input│B&amp;T'!$A$13:$O$987,COLUMN(M80),FALSE),0)</f>
        <v>0</v>
      </c>
      <c r="N80" s="37">
        <f>IFERROR(VLOOKUP($A80,'3.0 Input│AMP'!$A$12:$Q$855,N$11,FALSE),0)+IFERROR(VLOOKUP($A80,'3.1 Input│B&amp;T'!$A$13:$O$987,COLUMN(N80),FALSE),0)+IFERROR(VLOOKUP($A80,'3.0 Input│AMP'!$A$12:$Q$855,N$11+1,FALSE),0)</f>
        <v>0</v>
      </c>
      <c r="O80" s="37">
        <f>IFERROR(VLOOKUP($A80,'3.0 Input│AMP'!$A$12:$Q$855,O$11,FALSE),0)+IFERROR(VLOOKUP($A80,'3.1 Input│B&amp;T'!$A$13:$O$987,COLUMN(O80),FALSE),0)</f>
        <v>0</v>
      </c>
      <c r="P80" s="9"/>
      <c r="Q80" s="25">
        <f t="shared" si="1"/>
        <v>0</v>
      </c>
    </row>
    <row r="81" spans="1:17">
      <c r="A81" s="7" t="str">
        <f>IF(MAX($A$13:A80)+1&gt;MAX('3.1 Input│B&amp;T'!$A$13:$A$987),"-",MAX($A$13:A80)+1)</f>
        <v>-</v>
      </c>
      <c r="B81" s="7" t="str">
        <f>CONCATENATE(IFERROR(VLOOKUP($A81,'3.0 Input│AMP'!$A$12:$Q$855,2,FALSE),""),IFERROR(VLOOKUP($A81,'3.1 Input│B&amp;T'!$A$13:$L$987,2,FALSE),""))</f>
        <v/>
      </c>
      <c r="C81" s="17" t="str">
        <f>IFERROR(IFERROR(VLOOKUP($A81,'3.0 Input│AMP'!$A$12:$Q$855,3,FALSE),VLOOKUP($A81,'3.1 Input│B&amp;T'!$A$13:$L$987,3,FALSE)),"-")</f>
        <v>-</v>
      </c>
      <c r="D81" s="6">
        <v>1</v>
      </c>
      <c r="E81" s="7" t="str">
        <f>IFERROR(IFERROR(VLOOKUP($A81,'3.0 Input│AMP'!$A$12:$Q$855,4,FALSE),VLOOKUP($A81,'3.1 Input│B&amp;T'!$A$13:$L$987,3,FALSE)),"-")</f>
        <v>-</v>
      </c>
      <c r="F81" s="32"/>
      <c r="G81" s="18">
        <f>IFERROR(VLOOKUP($A81,'3.0 Input│AMP'!$A$12:$Q$855,COLUMN(G81),FALSE),0)+IFERROR(VLOOKUP($A81,'3.1 Input│B&amp;T'!$A$13:$L$987,COLUMN(G81),FALSE),0)</f>
        <v>0</v>
      </c>
      <c r="H81" s="18">
        <f>IFERROR(VLOOKUP($A81,'3.0 Input│AMP'!$A$12:$Q$855,COLUMN(H81),FALSE),0)+IFERROR(VLOOKUP($A81,'3.1 Input│B&amp;T'!$A$13:$L$987,COLUMN(H81),FALSE),0)</f>
        <v>0</v>
      </c>
      <c r="I81" s="18">
        <f>IFERROR(VLOOKUP($A81,'3.0 Input│AMP'!$A$12:$Q$855,COLUMN(I81),FALSE),0)+IFERROR(VLOOKUP($A81,'3.1 Input│B&amp;T'!$A$13:$L$987,COLUMN(I81),FALSE),0)</f>
        <v>0</v>
      </c>
      <c r="J81" s="18">
        <f>IFERROR(VLOOKUP($A81,'3.0 Input│AMP'!$A$12:$Q$855,COLUMN(J81),FALSE),0)+IFERROR(VLOOKUP($A81,'3.1 Input│B&amp;T'!$A$13:$L$987,COLUMN(J81),FALSE),0)</f>
        <v>0</v>
      </c>
      <c r="K81" s="18">
        <f>IFERROR(VLOOKUP($A81,'3.0 Input│AMP'!$A$12:$Q$855,COLUMN(K81),FALSE),0)+IFERROR(VLOOKUP($A81,'3.1 Input│B&amp;T'!$A$13:$L$987,COLUMN(K81),FALSE),0)</f>
        <v>0</v>
      </c>
      <c r="L81" s="37">
        <f>IFERROR(VLOOKUP($A81,'3.0 Input│AMP'!$A$12:$Q$855,L$11,FALSE),0)+IFERROR(VLOOKUP($A81,'3.1 Input│B&amp;T'!$A$13:$O$987,COLUMN(L81),FALSE),0)</f>
        <v>0</v>
      </c>
      <c r="M81" s="37">
        <f>IFERROR(VLOOKUP($A81,'3.0 Input│AMP'!$A$12:$Q$855,M$11,FALSE),0)+IFERROR(VLOOKUP($A81,'3.1 Input│B&amp;T'!$A$13:$O$987,COLUMN(M81),FALSE),0)</f>
        <v>0</v>
      </c>
      <c r="N81" s="37">
        <f>IFERROR(VLOOKUP($A81,'3.0 Input│AMP'!$A$12:$Q$855,N$11,FALSE),0)+IFERROR(VLOOKUP($A81,'3.1 Input│B&amp;T'!$A$13:$O$987,COLUMN(N81),FALSE),0)+IFERROR(VLOOKUP($A81,'3.0 Input│AMP'!$A$12:$Q$855,N$11+1,FALSE),0)</f>
        <v>0</v>
      </c>
      <c r="O81" s="37">
        <f>IFERROR(VLOOKUP($A81,'3.0 Input│AMP'!$A$12:$Q$855,O$11,FALSE),0)+IFERROR(VLOOKUP($A81,'3.1 Input│B&amp;T'!$A$13:$O$987,COLUMN(O81),FALSE),0)</f>
        <v>0</v>
      </c>
      <c r="P81" s="9"/>
      <c r="Q81" s="25">
        <f t="shared" si="1"/>
        <v>0</v>
      </c>
    </row>
    <row r="82" spans="1:17">
      <c r="A82" s="7" t="str">
        <f>IF(MAX($A$13:A81)+1&gt;MAX('3.1 Input│B&amp;T'!$A$13:$A$987),"-",MAX($A$13:A81)+1)</f>
        <v>-</v>
      </c>
      <c r="B82" s="7" t="str">
        <f>CONCATENATE(IFERROR(VLOOKUP($A82,'3.0 Input│AMP'!$A$12:$Q$855,2,FALSE),""),IFERROR(VLOOKUP($A82,'3.1 Input│B&amp;T'!$A$13:$L$987,2,FALSE),""))</f>
        <v/>
      </c>
      <c r="C82" s="17" t="str">
        <f>IFERROR(IFERROR(VLOOKUP($A82,'3.0 Input│AMP'!$A$12:$Q$855,3,FALSE),VLOOKUP($A82,'3.1 Input│B&amp;T'!$A$13:$L$987,3,FALSE)),"-")</f>
        <v>-</v>
      </c>
      <c r="D82" s="6">
        <v>1</v>
      </c>
      <c r="E82" s="7" t="str">
        <f>IFERROR(IFERROR(VLOOKUP($A82,'3.0 Input│AMP'!$A$12:$Q$855,4,FALSE),VLOOKUP($A82,'3.1 Input│B&amp;T'!$A$13:$L$987,3,FALSE)),"-")</f>
        <v>-</v>
      </c>
      <c r="F82" s="32"/>
      <c r="G82" s="18">
        <f>IFERROR(VLOOKUP($A82,'3.0 Input│AMP'!$A$12:$Q$855,COLUMN(G82),FALSE),0)+IFERROR(VLOOKUP($A82,'3.1 Input│B&amp;T'!$A$13:$L$987,COLUMN(G82),FALSE),0)</f>
        <v>0</v>
      </c>
      <c r="H82" s="18">
        <f>IFERROR(VLOOKUP($A82,'3.0 Input│AMP'!$A$12:$Q$855,COLUMN(H82),FALSE),0)+IFERROR(VLOOKUP($A82,'3.1 Input│B&amp;T'!$A$13:$L$987,COLUMN(H82),FALSE),0)</f>
        <v>0</v>
      </c>
      <c r="I82" s="18">
        <f>IFERROR(VLOOKUP($A82,'3.0 Input│AMP'!$A$12:$Q$855,COLUMN(I82),FALSE),0)+IFERROR(VLOOKUP($A82,'3.1 Input│B&amp;T'!$A$13:$L$987,COLUMN(I82),FALSE),0)</f>
        <v>0</v>
      </c>
      <c r="J82" s="18">
        <f>IFERROR(VLOOKUP($A82,'3.0 Input│AMP'!$A$12:$Q$855,COLUMN(J82),FALSE),0)+IFERROR(VLOOKUP($A82,'3.1 Input│B&amp;T'!$A$13:$L$987,COLUMN(J82),FALSE),0)</f>
        <v>0</v>
      </c>
      <c r="K82" s="18">
        <f>IFERROR(VLOOKUP($A82,'3.0 Input│AMP'!$A$12:$Q$855,COLUMN(K82),FALSE),0)+IFERROR(VLOOKUP($A82,'3.1 Input│B&amp;T'!$A$13:$L$987,COLUMN(K82),FALSE),0)</f>
        <v>0</v>
      </c>
      <c r="L82" s="37">
        <f>IFERROR(VLOOKUP($A82,'3.0 Input│AMP'!$A$12:$Q$855,L$11,FALSE),0)+IFERROR(VLOOKUP($A82,'3.1 Input│B&amp;T'!$A$13:$O$987,COLUMN(L82),FALSE),0)</f>
        <v>0</v>
      </c>
      <c r="M82" s="37">
        <f>IFERROR(VLOOKUP($A82,'3.0 Input│AMP'!$A$12:$Q$855,M$11,FALSE),0)+IFERROR(VLOOKUP($A82,'3.1 Input│B&amp;T'!$A$13:$O$987,COLUMN(M82),FALSE),0)</f>
        <v>0</v>
      </c>
      <c r="N82" s="37">
        <f>IFERROR(VLOOKUP($A82,'3.0 Input│AMP'!$A$12:$Q$855,N$11,FALSE),0)+IFERROR(VLOOKUP($A82,'3.1 Input│B&amp;T'!$A$13:$O$987,COLUMN(N82),FALSE),0)+IFERROR(VLOOKUP($A82,'3.0 Input│AMP'!$A$12:$Q$855,N$11+1,FALSE),0)</f>
        <v>0</v>
      </c>
      <c r="O82" s="37">
        <f>IFERROR(VLOOKUP($A82,'3.0 Input│AMP'!$A$12:$Q$855,O$11,FALSE),0)+IFERROR(VLOOKUP($A82,'3.1 Input│B&amp;T'!$A$13:$O$987,COLUMN(O82),FALSE),0)</f>
        <v>0</v>
      </c>
      <c r="P82" s="9"/>
      <c r="Q82" s="25">
        <f t="shared" si="1"/>
        <v>0</v>
      </c>
    </row>
    <row r="83" spans="1:17">
      <c r="A83" s="7" t="str">
        <f>IF(MAX($A$13:A82)+1&gt;MAX('3.1 Input│B&amp;T'!$A$13:$A$987),"-",MAX($A$13:A82)+1)</f>
        <v>-</v>
      </c>
      <c r="B83" s="7" t="str">
        <f>CONCATENATE(IFERROR(VLOOKUP($A83,'3.0 Input│AMP'!$A$12:$Q$855,2,FALSE),""),IFERROR(VLOOKUP($A83,'3.1 Input│B&amp;T'!$A$13:$L$987,2,FALSE),""))</f>
        <v/>
      </c>
      <c r="C83" s="17" t="str">
        <f>IFERROR(IFERROR(VLOOKUP($A83,'3.0 Input│AMP'!$A$12:$Q$855,3,FALSE),VLOOKUP($A83,'3.1 Input│B&amp;T'!$A$13:$L$987,3,FALSE)),"-")</f>
        <v>-</v>
      </c>
      <c r="D83" s="6">
        <v>1</v>
      </c>
      <c r="E83" s="7" t="str">
        <f>IFERROR(IFERROR(VLOOKUP($A83,'3.0 Input│AMP'!$A$12:$Q$855,4,FALSE),VLOOKUP($A83,'3.1 Input│B&amp;T'!$A$13:$L$987,3,FALSE)),"-")</f>
        <v>-</v>
      </c>
      <c r="F83" s="32"/>
      <c r="G83" s="18">
        <f>IFERROR(VLOOKUP($A83,'3.0 Input│AMP'!$A$12:$Q$855,COLUMN(G83),FALSE),0)+IFERROR(VLOOKUP($A83,'3.1 Input│B&amp;T'!$A$13:$L$987,COLUMN(G83),FALSE),0)</f>
        <v>0</v>
      </c>
      <c r="H83" s="18">
        <f>IFERROR(VLOOKUP($A83,'3.0 Input│AMP'!$A$12:$Q$855,COLUMN(H83),FALSE),0)+IFERROR(VLOOKUP($A83,'3.1 Input│B&amp;T'!$A$13:$L$987,COLUMN(H83),FALSE),0)</f>
        <v>0</v>
      </c>
      <c r="I83" s="18">
        <f>IFERROR(VLOOKUP($A83,'3.0 Input│AMP'!$A$12:$Q$855,COLUMN(I83),FALSE),0)+IFERROR(VLOOKUP($A83,'3.1 Input│B&amp;T'!$A$13:$L$987,COLUMN(I83),FALSE),0)</f>
        <v>0</v>
      </c>
      <c r="J83" s="18">
        <f>IFERROR(VLOOKUP($A83,'3.0 Input│AMP'!$A$12:$Q$855,COLUMN(J83),FALSE),0)+IFERROR(VLOOKUP($A83,'3.1 Input│B&amp;T'!$A$13:$L$987,COLUMN(J83),FALSE),0)</f>
        <v>0</v>
      </c>
      <c r="K83" s="18">
        <f>IFERROR(VLOOKUP($A83,'3.0 Input│AMP'!$A$12:$Q$855,COLUMN(K83),FALSE),0)+IFERROR(VLOOKUP($A83,'3.1 Input│B&amp;T'!$A$13:$L$987,COLUMN(K83),FALSE),0)</f>
        <v>0</v>
      </c>
      <c r="L83" s="37">
        <f>IFERROR(VLOOKUP($A83,'3.0 Input│AMP'!$A$12:$Q$855,L$11,FALSE),0)+IFERROR(VLOOKUP($A83,'3.1 Input│B&amp;T'!$A$13:$O$987,COLUMN(L83),FALSE),0)</f>
        <v>0</v>
      </c>
      <c r="M83" s="37">
        <f>IFERROR(VLOOKUP($A83,'3.0 Input│AMP'!$A$12:$Q$855,M$11,FALSE),0)+IFERROR(VLOOKUP($A83,'3.1 Input│B&amp;T'!$A$13:$O$987,COLUMN(M83),FALSE),0)</f>
        <v>0</v>
      </c>
      <c r="N83" s="37">
        <f>IFERROR(VLOOKUP($A83,'3.0 Input│AMP'!$A$12:$Q$855,N$11,FALSE),0)+IFERROR(VLOOKUP($A83,'3.1 Input│B&amp;T'!$A$13:$O$987,COLUMN(N83),FALSE),0)+IFERROR(VLOOKUP($A83,'3.0 Input│AMP'!$A$12:$Q$855,N$11+1,FALSE),0)</f>
        <v>0</v>
      </c>
      <c r="O83" s="37">
        <f>IFERROR(VLOOKUP($A83,'3.0 Input│AMP'!$A$12:$Q$855,O$11,FALSE),0)+IFERROR(VLOOKUP($A83,'3.1 Input│B&amp;T'!$A$13:$O$987,COLUMN(O83),FALSE),0)</f>
        <v>0</v>
      </c>
      <c r="P83" s="9"/>
      <c r="Q83" s="25">
        <f t="shared" si="1"/>
        <v>0</v>
      </c>
    </row>
    <row r="84" spans="1:17">
      <c r="A84" s="7" t="str">
        <f>IF(MAX($A$13:A83)+1&gt;MAX('3.1 Input│B&amp;T'!$A$13:$A$987),"-",MAX($A$13:A83)+1)</f>
        <v>-</v>
      </c>
      <c r="B84" s="7" t="str">
        <f>CONCATENATE(IFERROR(VLOOKUP($A84,'3.0 Input│AMP'!$A$12:$Q$855,2,FALSE),""),IFERROR(VLOOKUP($A84,'3.1 Input│B&amp;T'!$A$13:$L$987,2,FALSE),""))</f>
        <v/>
      </c>
      <c r="C84" s="17" t="str">
        <f>IFERROR(IFERROR(VLOOKUP($A84,'3.0 Input│AMP'!$A$12:$Q$855,3,FALSE),VLOOKUP($A84,'3.1 Input│B&amp;T'!$A$13:$L$987,3,FALSE)),"-")</f>
        <v>-</v>
      </c>
      <c r="D84" s="6">
        <v>1</v>
      </c>
      <c r="E84" s="7" t="str">
        <f>IFERROR(IFERROR(VLOOKUP($A84,'3.0 Input│AMP'!$A$12:$Q$855,4,FALSE),VLOOKUP($A84,'3.1 Input│B&amp;T'!$A$13:$L$987,3,FALSE)),"-")</f>
        <v>-</v>
      </c>
      <c r="F84" s="32"/>
      <c r="G84" s="18">
        <f>IFERROR(VLOOKUP($A84,'3.0 Input│AMP'!$A$12:$Q$855,COLUMN(G84),FALSE),0)+IFERROR(VLOOKUP($A84,'3.1 Input│B&amp;T'!$A$13:$L$987,COLUMN(G84),FALSE),0)</f>
        <v>0</v>
      </c>
      <c r="H84" s="18">
        <f>IFERROR(VLOOKUP($A84,'3.0 Input│AMP'!$A$12:$Q$855,COLUMN(H84),FALSE),0)+IFERROR(VLOOKUP($A84,'3.1 Input│B&amp;T'!$A$13:$L$987,COLUMN(H84),FALSE),0)</f>
        <v>0</v>
      </c>
      <c r="I84" s="18">
        <f>IFERROR(VLOOKUP($A84,'3.0 Input│AMP'!$A$12:$Q$855,COLUMN(I84),FALSE),0)+IFERROR(VLOOKUP($A84,'3.1 Input│B&amp;T'!$A$13:$L$987,COLUMN(I84),FALSE),0)</f>
        <v>0</v>
      </c>
      <c r="J84" s="18">
        <f>IFERROR(VLOOKUP($A84,'3.0 Input│AMP'!$A$12:$Q$855,COLUMN(J84),FALSE),0)+IFERROR(VLOOKUP($A84,'3.1 Input│B&amp;T'!$A$13:$L$987,COLUMN(J84),FALSE),0)</f>
        <v>0</v>
      </c>
      <c r="K84" s="18">
        <f>IFERROR(VLOOKUP($A84,'3.0 Input│AMP'!$A$12:$Q$855,COLUMN(K84),FALSE),0)+IFERROR(VLOOKUP($A84,'3.1 Input│B&amp;T'!$A$13:$L$987,COLUMN(K84),FALSE),0)</f>
        <v>0</v>
      </c>
      <c r="L84" s="37">
        <f>IFERROR(VLOOKUP($A84,'3.0 Input│AMP'!$A$12:$Q$855,L$11,FALSE),0)+IFERROR(VLOOKUP($A84,'3.1 Input│B&amp;T'!$A$13:$O$987,COLUMN(L84),FALSE),0)</f>
        <v>0</v>
      </c>
      <c r="M84" s="37">
        <f>IFERROR(VLOOKUP($A84,'3.0 Input│AMP'!$A$12:$Q$855,M$11,FALSE),0)+IFERROR(VLOOKUP($A84,'3.1 Input│B&amp;T'!$A$13:$O$987,COLUMN(M84),FALSE),0)</f>
        <v>0</v>
      </c>
      <c r="N84" s="37">
        <f>IFERROR(VLOOKUP($A84,'3.0 Input│AMP'!$A$12:$Q$855,N$11,FALSE),0)+IFERROR(VLOOKUP($A84,'3.1 Input│B&amp;T'!$A$13:$O$987,COLUMN(N84),FALSE),0)+IFERROR(VLOOKUP($A84,'3.0 Input│AMP'!$A$12:$Q$855,N$11+1,FALSE),0)</f>
        <v>0</v>
      </c>
      <c r="O84" s="37">
        <f>IFERROR(VLOOKUP($A84,'3.0 Input│AMP'!$A$12:$Q$855,O$11,FALSE),0)+IFERROR(VLOOKUP($A84,'3.1 Input│B&amp;T'!$A$13:$O$987,COLUMN(O84),FALSE),0)</f>
        <v>0</v>
      </c>
      <c r="P84" s="9"/>
      <c r="Q84" s="25">
        <f t="shared" si="1"/>
        <v>0</v>
      </c>
    </row>
    <row r="85" spans="1:17">
      <c r="A85" s="7" t="str">
        <f>IF(MAX($A$13:A84)+1&gt;MAX('3.1 Input│B&amp;T'!$A$13:$A$987),"-",MAX($A$13:A84)+1)</f>
        <v>-</v>
      </c>
      <c r="B85" s="7" t="str">
        <f>CONCATENATE(IFERROR(VLOOKUP($A85,'3.0 Input│AMP'!$A$12:$Q$855,2,FALSE),""),IFERROR(VLOOKUP($A85,'3.1 Input│B&amp;T'!$A$13:$L$987,2,FALSE),""))</f>
        <v/>
      </c>
      <c r="C85" s="17" t="str">
        <f>IFERROR(IFERROR(VLOOKUP($A85,'3.0 Input│AMP'!$A$12:$Q$855,3,FALSE),VLOOKUP($A85,'3.1 Input│B&amp;T'!$A$13:$L$987,3,FALSE)),"-")</f>
        <v>-</v>
      </c>
      <c r="D85" s="6">
        <v>1</v>
      </c>
      <c r="E85" s="7" t="str">
        <f>IFERROR(IFERROR(VLOOKUP($A85,'3.0 Input│AMP'!$A$12:$Q$855,4,FALSE),VLOOKUP($A85,'3.1 Input│B&amp;T'!$A$13:$L$987,3,FALSE)),"-")</f>
        <v>-</v>
      </c>
      <c r="F85" s="32"/>
      <c r="G85" s="18">
        <f>IFERROR(VLOOKUP($A85,'3.0 Input│AMP'!$A$12:$Q$855,COLUMN(G85),FALSE),0)+IFERROR(VLOOKUP($A85,'3.1 Input│B&amp;T'!$A$13:$L$987,COLUMN(G85),FALSE),0)</f>
        <v>0</v>
      </c>
      <c r="H85" s="18">
        <f>IFERROR(VLOOKUP($A85,'3.0 Input│AMP'!$A$12:$Q$855,COLUMN(H85),FALSE),0)+IFERROR(VLOOKUP($A85,'3.1 Input│B&amp;T'!$A$13:$L$987,COLUMN(H85),FALSE),0)</f>
        <v>0</v>
      </c>
      <c r="I85" s="18">
        <f>IFERROR(VLOOKUP($A85,'3.0 Input│AMP'!$A$12:$Q$855,COLUMN(I85),FALSE),0)+IFERROR(VLOOKUP($A85,'3.1 Input│B&amp;T'!$A$13:$L$987,COLUMN(I85),FALSE),0)</f>
        <v>0</v>
      </c>
      <c r="J85" s="18">
        <f>IFERROR(VLOOKUP($A85,'3.0 Input│AMP'!$A$12:$Q$855,COLUMN(J85),FALSE),0)+IFERROR(VLOOKUP($A85,'3.1 Input│B&amp;T'!$A$13:$L$987,COLUMN(J85),FALSE),0)</f>
        <v>0</v>
      </c>
      <c r="K85" s="18">
        <f>IFERROR(VLOOKUP($A85,'3.0 Input│AMP'!$A$12:$Q$855,COLUMN(K85),FALSE),0)+IFERROR(VLOOKUP($A85,'3.1 Input│B&amp;T'!$A$13:$L$987,COLUMN(K85),FALSE),0)</f>
        <v>0</v>
      </c>
      <c r="L85" s="37">
        <f>IFERROR(VLOOKUP($A85,'3.0 Input│AMP'!$A$12:$Q$855,L$11,FALSE),0)+IFERROR(VLOOKUP($A85,'3.1 Input│B&amp;T'!$A$13:$O$987,COLUMN(L85),FALSE),0)</f>
        <v>0</v>
      </c>
      <c r="M85" s="37">
        <f>IFERROR(VLOOKUP($A85,'3.0 Input│AMP'!$A$12:$Q$855,M$11,FALSE),0)+IFERROR(VLOOKUP($A85,'3.1 Input│B&amp;T'!$A$13:$O$987,COLUMN(M85),FALSE),0)</f>
        <v>0</v>
      </c>
      <c r="N85" s="37">
        <f>IFERROR(VLOOKUP($A85,'3.0 Input│AMP'!$A$12:$Q$855,N$11,FALSE),0)+IFERROR(VLOOKUP($A85,'3.1 Input│B&amp;T'!$A$13:$O$987,COLUMN(N85),FALSE),0)+IFERROR(VLOOKUP($A85,'3.0 Input│AMP'!$A$12:$Q$855,N$11+1,FALSE),0)</f>
        <v>0</v>
      </c>
      <c r="O85" s="37">
        <f>IFERROR(VLOOKUP($A85,'3.0 Input│AMP'!$A$12:$Q$855,O$11,FALSE),0)+IFERROR(VLOOKUP($A85,'3.1 Input│B&amp;T'!$A$13:$O$987,COLUMN(O85),FALSE),0)</f>
        <v>0</v>
      </c>
      <c r="P85" s="9"/>
      <c r="Q85" s="25">
        <f t="shared" si="1"/>
        <v>0</v>
      </c>
    </row>
    <row r="86" spans="1:17">
      <c r="A86" s="7" t="str">
        <f>IF(MAX($A$13:A85)+1&gt;MAX('3.1 Input│B&amp;T'!$A$13:$A$987),"-",MAX($A$13:A85)+1)</f>
        <v>-</v>
      </c>
      <c r="B86" s="7" t="str">
        <f>CONCATENATE(IFERROR(VLOOKUP($A86,'3.0 Input│AMP'!$A$12:$Q$855,2,FALSE),""),IFERROR(VLOOKUP($A86,'3.1 Input│B&amp;T'!$A$13:$L$987,2,FALSE),""))</f>
        <v/>
      </c>
      <c r="C86" s="17" t="str">
        <f>IFERROR(IFERROR(VLOOKUP($A86,'3.0 Input│AMP'!$A$12:$Q$855,3,FALSE),VLOOKUP($A86,'3.1 Input│B&amp;T'!$A$13:$L$987,3,FALSE)),"-")</f>
        <v>-</v>
      </c>
      <c r="D86" s="6">
        <v>1</v>
      </c>
      <c r="E86" s="7" t="str">
        <f>IFERROR(IFERROR(VLOOKUP($A86,'3.0 Input│AMP'!$A$12:$Q$855,4,FALSE),VLOOKUP($A86,'3.1 Input│B&amp;T'!$A$13:$L$987,3,FALSE)),"-")</f>
        <v>-</v>
      </c>
      <c r="F86" s="32"/>
      <c r="G86" s="18">
        <f>IFERROR(VLOOKUP($A86,'3.0 Input│AMP'!$A$12:$Q$855,COLUMN(G86),FALSE),0)+IFERROR(VLOOKUP($A86,'3.1 Input│B&amp;T'!$A$13:$L$987,COLUMN(G86),FALSE),0)</f>
        <v>0</v>
      </c>
      <c r="H86" s="18">
        <f>IFERROR(VLOOKUP($A86,'3.0 Input│AMP'!$A$12:$Q$855,COLUMN(H86),FALSE),0)+IFERROR(VLOOKUP($A86,'3.1 Input│B&amp;T'!$A$13:$L$987,COLUMN(H86),FALSE),0)</f>
        <v>0</v>
      </c>
      <c r="I86" s="18">
        <f>IFERROR(VLOOKUP($A86,'3.0 Input│AMP'!$A$12:$Q$855,COLUMN(I86),FALSE),0)+IFERROR(VLOOKUP($A86,'3.1 Input│B&amp;T'!$A$13:$L$987,COLUMN(I86),FALSE),0)</f>
        <v>0</v>
      </c>
      <c r="J86" s="18">
        <f>IFERROR(VLOOKUP($A86,'3.0 Input│AMP'!$A$12:$Q$855,COLUMN(J86),FALSE),0)+IFERROR(VLOOKUP($A86,'3.1 Input│B&amp;T'!$A$13:$L$987,COLUMN(J86),FALSE),0)</f>
        <v>0</v>
      </c>
      <c r="K86" s="18">
        <f>IFERROR(VLOOKUP($A86,'3.0 Input│AMP'!$A$12:$Q$855,COLUMN(K86),FALSE),0)+IFERROR(VLOOKUP($A86,'3.1 Input│B&amp;T'!$A$13:$L$987,COLUMN(K86),FALSE),0)</f>
        <v>0</v>
      </c>
      <c r="L86" s="37">
        <f>IFERROR(VLOOKUP($A86,'3.0 Input│AMP'!$A$12:$Q$855,L$11,FALSE),0)+IFERROR(VLOOKUP($A86,'3.1 Input│B&amp;T'!$A$13:$O$987,COLUMN(L86),FALSE),0)</f>
        <v>0</v>
      </c>
      <c r="M86" s="37">
        <f>IFERROR(VLOOKUP($A86,'3.0 Input│AMP'!$A$12:$Q$855,M$11,FALSE),0)+IFERROR(VLOOKUP($A86,'3.1 Input│B&amp;T'!$A$13:$O$987,COLUMN(M86),FALSE),0)</f>
        <v>0</v>
      </c>
      <c r="N86" s="37">
        <f>IFERROR(VLOOKUP($A86,'3.0 Input│AMP'!$A$12:$Q$855,N$11,FALSE),0)+IFERROR(VLOOKUP($A86,'3.1 Input│B&amp;T'!$A$13:$O$987,COLUMN(N86),FALSE),0)+IFERROR(VLOOKUP($A86,'3.0 Input│AMP'!$A$12:$Q$855,N$11+1,FALSE),0)</f>
        <v>0</v>
      </c>
      <c r="O86" s="37">
        <f>IFERROR(VLOOKUP($A86,'3.0 Input│AMP'!$A$12:$Q$855,O$11,FALSE),0)+IFERROR(VLOOKUP($A86,'3.1 Input│B&amp;T'!$A$13:$O$987,COLUMN(O86),FALSE),0)</f>
        <v>0</v>
      </c>
      <c r="P86" s="9"/>
      <c r="Q86" s="25">
        <f t="shared" si="1"/>
        <v>0</v>
      </c>
    </row>
    <row r="87" spans="1:17">
      <c r="A87" s="7" t="str">
        <f>IF(MAX($A$13:A86)+1&gt;MAX('3.1 Input│B&amp;T'!$A$13:$A$987),"-",MAX($A$13:A86)+1)</f>
        <v>-</v>
      </c>
      <c r="B87" s="7" t="str">
        <f>CONCATENATE(IFERROR(VLOOKUP($A87,'3.0 Input│AMP'!$A$12:$Q$855,2,FALSE),""),IFERROR(VLOOKUP($A87,'3.1 Input│B&amp;T'!$A$13:$L$987,2,FALSE),""))</f>
        <v/>
      </c>
      <c r="C87" s="17" t="str">
        <f>IFERROR(IFERROR(VLOOKUP($A87,'3.0 Input│AMP'!$A$12:$Q$855,3,FALSE),VLOOKUP($A87,'3.1 Input│B&amp;T'!$A$13:$L$987,3,FALSE)),"-")</f>
        <v>-</v>
      </c>
      <c r="D87" s="6">
        <v>1</v>
      </c>
      <c r="E87" s="7" t="str">
        <f>IFERROR(IFERROR(VLOOKUP($A87,'3.0 Input│AMP'!$A$12:$Q$855,4,FALSE),VLOOKUP($A87,'3.1 Input│B&amp;T'!$A$13:$L$987,3,FALSE)),"-")</f>
        <v>-</v>
      </c>
      <c r="F87" s="32"/>
      <c r="G87" s="18">
        <f>IFERROR(VLOOKUP($A87,'3.0 Input│AMP'!$A$12:$Q$855,COLUMN(G87),FALSE),0)+IFERROR(VLOOKUP($A87,'3.1 Input│B&amp;T'!$A$13:$L$987,COLUMN(G87),FALSE),0)</f>
        <v>0</v>
      </c>
      <c r="H87" s="18">
        <f>IFERROR(VLOOKUP($A87,'3.0 Input│AMP'!$A$12:$Q$855,COLUMN(H87),FALSE),0)+IFERROR(VLOOKUP($A87,'3.1 Input│B&amp;T'!$A$13:$L$987,COLUMN(H87),FALSE),0)</f>
        <v>0</v>
      </c>
      <c r="I87" s="18">
        <f>IFERROR(VLOOKUP($A87,'3.0 Input│AMP'!$A$12:$Q$855,COLUMN(I87),FALSE),0)+IFERROR(VLOOKUP($A87,'3.1 Input│B&amp;T'!$A$13:$L$987,COLUMN(I87),FALSE),0)</f>
        <v>0</v>
      </c>
      <c r="J87" s="18">
        <f>IFERROR(VLOOKUP($A87,'3.0 Input│AMP'!$A$12:$Q$855,COLUMN(J87),FALSE),0)+IFERROR(VLOOKUP($A87,'3.1 Input│B&amp;T'!$A$13:$L$987,COLUMN(J87),FALSE),0)</f>
        <v>0</v>
      </c>
      <c r="K87" s="18">
        <f>IFERROR(VLOOKUP($A87,'3.0 Input│AMP'!$A$12:$Q$855,COLUMN(K87),FALSE),0)+IFERROR(VLOOKUP($A87,'3.1 Input│B&amp;T'!$A$13:$L$987,COLUMN(K87),FALSE),0)</f>
        <v>0</v>
      </c>
      <c r="L87" s="37">
        <f>IFERROR(VLOOKUP($A87,'3.0 Input│AMP'!$A$12:$Q$855,L$11,FALSE),0)+IFERROR(VLOOKUP($A87,'3.1 Input│B&amp;T'!$A$13:$O$987,COLUMN(L87),FALSE),0)</f>
        <v>0</v>
      </c>
      <c r="M87" s="37">
        <f>IFERROR(VLOOKUP($A87,'3.0 Input│AMP'!$A$12:$Q$855,M$11,FALSE),0)+IFERROR(VLOOKUP($A87,'3.1 Input│B&amp;T'!$A$13:$O$987,COLUMN(M87),FALSE),0)</f>
        <v>0</v>
      </c>
      <c r="N87" s="37">
        <f>IFERROR(VLOOKUP($A87,'3.0 Input│AMP'!$A$12:$Q$855,N$11,FALSE),0)+IFERROR(VLOOKUP($A87,'3.1 Input│B&amp;T'!$A$13:$O$987,COLUMN(N87),FALSE),0)+IFERROR(VLOOKUP($A87,'3.0 Input│AMP'!$A$12:$Q$855,N$11+1,FALSE),0)</f>
        <v>0</v>
      </c>
      <c r="O87" s="37">
        <f>IFERROR(VLOOKUP($A87,'3.0 Input│AMP'!$A$12:$Q$855,O$11,FALSE),0)+IFERROR(VLOOKUP($A87,'3.1 Input│B&amp;T'!$A$13:$O$987,COLUMN(O87),FALSE),0)</f>
        <v>0</v>
      </c>
      <c r="P87" s="9"/>
      <c r="Q87" s="25">
        <f t="shared" si="1"/>
        <v>0</v>
      </c>
    </row>
    <row r="88" spans="1:17">
      <c r="A88" s="7" t="str">
        <f>IF(MAX($A$13:A87)+1&gt;MAX('3.1 Input│B&amp;T'!$A$13:$A$987),"-",MAX($A$13:A87)+1)</f>
        <v>-</v>
      </c>
      <c r="B88" s="7" t="str">
        <f>CONCATENATE(IFERROR(VLOOKUP($A88,'3.0 Input│AMP'!$A$12:$Q$855,2,FALSE),""),IFERROR(VLOOKUP($A88,'3.1 Input│B&amp;T'!$A$13:$L$987,2,FALSE),""))</f>
        <v/>
      </c>
      <c r="C88" s="17" t="str">
        <f>IFERROR(IFERROR(VLOOKUP($A88,'3.0 Input│AMP'!$A$12:$Q$855,3,FALSE),VLOOKUP($A88,'3.1 Input│B&amp;T'!$A$13:$L$987,3,FALSE)),"-")</f>
        <v>-</v>
      </c>
      <c r="D88" s="6">
        <v>1</v>
      </c>
      <c r="E88" s="7" t="str">
        <f>IFERROR(IFERROR(VLOOKUP($A88,'3.0 Input│AMP'!$A$12:$Q$855,4,FALSE),VLOOKUP($A88,'3.1 Input│B&amp;T'!$A$13:$L$987,3,FALSE)),"-")</f>
        <v>-</v>
      </c>
      <c r="F88" s="32"/>
      <c r="G88" s="18">
        <f>IFERROR(VLOOKUP($A88,'3.0 Input│AMP'!$A$12:$Q$855,COLUMN(G88),FALSE),0)+IFERROR(VLOOKUP($A88,'3.1 Input│B&amp;T'!$A$13:$L$987,COLUMN(G88),FALSE),0)</f>
        <v>0</v>
      </c>
      <c r="H88" s="18">
        <f>IFERROR(VLOOKUP($A88,'3.0 Input│AMP'!$A$12:$Q$855,COLUMN(H88),FALSE),0)+IFERROR(VLOOKUP($A88,'3.1 Input│B&amp;T'!$A$13:$L$987,COLUMN(H88),FALSE),0)</f>
        <v>0</v>
      </c>
      <c r="I88" s="18">
        <f>IFERROR(VLOOKUP($A88,'3.0 Input│AMP'!$A$12:$Q$855,COLUMN(I88),FALSE),0)+IFERROR(VLOOKUP($A88,'3.1 Input│B&amp;T'!$A$13:$L$987,COLUMN(I88),FALSE),0)</f>
        <v>0</v>
      </c>
      <c r="J88" s="18">
        <f>IFERROR(VLOOKUP($A88,'3.0 Input│AMP'!$A$12:$Q$855,COLUMN(J88),FALSE),0)+IFERROR(VLOOKUP($A88,'3.1 Input│B&amp;T'!$A$13:$L$987,COLUMN(J88),FALSE),0)</f>
        <v>0</v>
      </c>
      <c r="K88" s="18">
        <f>IFERROR(VLOOKUP($A88,'3.0 Input│AMP'!$A$12:$Q$855,COLUMN(K88),FALSE),0)+IFERROR(VLOOKUP($A88,'3.1 Input│B&amp;T'!$A$13:$L$987,COLUMN(K88),FALSE),0)</f>
        <v>0</v>
      </c>
      <c r="L88" s="37">
        <f>IFERROR(VLOOKUP($A88,'3.0 Input│AMP'!$A$12:$Q$855,L$11,FALSE),0)+IFERROR(VLOOKUP($A88,'3.1 Input│B&amp;T'!$A$13:$O$987,COLUMN(L88),FALSE),0)</f>
        <v>0</v>
      </c>
      <c r="M88" s="37">
        <f>IFERROR(VLOOKUP($A88,'3.0 Input│AMP'!$A$12:$Q$855,M$11,FALSE),0)+IFERROR(VLOOKUP($A88,'3.1 Input│B&amp;T'!$A$13:$O$987,COLUMN(M88),FALSE),0)</f>
        <v>0</v>
      </c>
      <c r="N88" s="37">
        <f>IFERROR(VLOOKUP($A88,'3.0 Input│AMP'!$A$12:$Q$855,N$11,FALSE),0)+IFERROR(VLOOKUP($A88,'3.1 Input│B&amp;T'!$A$13:$O$987,COLUMN(N88),FALSE),0)+IFERROR(VLOOKUP($A88,'3.0 Input│AMP'!$A$12:$Q$855,N$11+1,FALSE),0)</f>
        <v>0</v>
      </c>
      <c r="O88" s="37">
        <f>IFERROR(VLOOKUP($A88,'3.0 Input│AMP'!$A$12:$Q$855,O$11,FALSE),0)+IFERROR(VLOOKUP($A88,'3.1 Input│B&amp;T'!$A$13:$O$987,COLUMN(O88),FALSE),0)</f>
        <v>0</v>
      </c>
      <c r="P88" s="9"/>
      <c r="Q88" s="25">
        <f t="shared" si="1"/>
        <v>0</v>
      </c>
    </row>
    <row r="89" spans="1:17">
      <c r="A89" s="7" t="str">
        <f>IF(MAX($A$13:A88)+1&gt;MAX('3.1 Input│B&amp;T'!$A$13:$A$987),"-",MAX($A$13:A88)+1)</f>
        <v>-</v>
      </c>
      <c r="B89" s="7" t="str">
        <f>CONCATENATE(IFERROR(VLOOKUP($A89,'3.0 Input│AMP'!$A$12:$Q$855,2,FALSE),""),IFERROR(VLOOKUP($A89,'3.1 Input│B&amp;T'!$A$13:$L$987,2,FALSE),""))</f>
        <v/>
      </c>
      <c r="C89" s="17" t="str">
        <f>IFERROR(IFERROR(VLOOKUP($A89,'3.0 Input│AMP'!$A$12:$Q$855,3,FALSE),VLOOKUP($A89,'3.1 Input│B&amp;T'!$A$13:$L$987,3,FALSE)),"-")</f>
        <v>-</v>
      </c>
      <c r="D89" s="6">
        <v>1</v>
      </c>
      <c r="E89" s="7" t="str">
        <f>IFERROR(IFERROR(VLOOKUP($A89,'3.0 Input│AMP'!$A$12:$Q$855,4,FALSE),VLOOKUP($A89,'3.1 Input│B&amp;T'!$A$13:$L$987,3,FALSE)),"-")</f>
        <v>-</v>
      </c>
      <c r="F89" s="32"/>
      <c r="G89" s="18">
        <f>IFERROR(VLOOKUP($A89,'3.0 Input│AMP'!$A$12:$Q$855,COLUMN(G89),FALSE),0)+IFERROR(VLOOKUP($A89,'3.1 Input│B&amp;T'!$A$13:$L$987,COLUMN(G89),FALSE),0)</f>
        <v>0</v>
      </c>
      <c r="H89" s="18">
        <f>IFERROR(VLOOKUP($A89,'3.0 Input│AMP'!$A$12:$Q$855,COLUMN(H89),FALSE),0)+IFERROR(VLOOKUP($A89,'3.1 Input│B&amp;T'!$A$13:$L$987,COLUMN(H89),FALSE),0)</f>
        <v>0</v>
      </c>
      <c r="I89" s="18">
        <f>IFERROR(VLOOKUP($A89,'3.0 Input│AMP'!$A$12:$Q$855,COLUMN(I89),FALSE),0)+IFERROR(VLOOKUP($A89,'3.1 Input│B&amp;T'!$A$13:$L$987,COLUMN(I89),FALSE),0)</f>
        <v>0</v>
      </c>
      <c r="J89" s="18">
        <f>IFERROR(VLOOKUP($A89,'3.0 Input│AMP'!$A$12:$Q$855,COLUMN(J89),FALSE),0)+IFERROR(VLOOKUP($A89,'3.1 Input│B&amp;T'!$A$13:$L$987,COLUMN(J89),FALSE),0)</f>
        <v>0</v>
      </c>
      <c r="K89" s="18">
        <f>IFERROR(VLOOKUP($A89,'3.0 Input│AMP'!$A$12:$Q$855,COLUMN(K89),FALSE),0)+IFERROR(VLOOKUP($A89,'3.1 Input│B&amp;T'!$A$13:$L$987,COLUMN(K89),FALSE),0)</f>
        <v>0</v>
      </c>
      <c r="L89" s="37">
        <f>IFERROR(VLOOKUP($A89,'3.0 Input│AMP'!$A$12:$Q$855,L$11,FALSE),0)+IFERROR(VLOOKUP($A89,'3.1 Input│B&amp;T'!$A$13:$O$987,COLUMN(L89),FALSE),0)</f>
        <v>0</v>
      </c>
      <c r="M89" s="37">
        <f>IFERROR(VLOOKUP($A89,'3.0 Input│AMP'!$A$12:$Q$855,M$11,FALSE),0)+IFERROR(VLOOKUP($A89,'3.1 Input│B&amp;T'!$A$13:$O$987,COLUMN(M89),FALSE),0)</f>
        <v>0</v>
      </c>
      <c r="N89" s="37">
        <f>IFERROR(VLOOKUP($A89,'3.0 Input│AMP'!$A$12:$Q$855,N$11,FALSE),0)+IFERROR(VLOOKUP($A89,'3.1 Input│B&amp;T'!$A$13:$O$987,COLUMN(N89),FALSE),0)+IFERROR(VLOOKUP($A89,'3.0 Input│AMP'!$A$12:$Q$855,N$11+1,FALSE),0)</f>
        <v>0</v>
      </c>
      <c r="O89" s="37">
        <f>IFERROR(VLOOKUP($A89,'3.0 Input│AMP'!$A$12:$Q$855,O$11,FALSE),0)+IFERROR(VLOOKUP($A89,'3.1 Input│B&amp;T'!$A$13:$O$987,COLUMN(O89),FALSE),0)</f>
        <v>0</v>
      </c>
      <c r="P89" s="9"/>
      <c r="Q89" s="25">
        <f t="shared" si="1"/>
        <v>0</v>
      </c>
    </row>
    <row r="90" spans="1:17">
      <c r="A90" s="7" t="str">
        <f>IF(MAX($A$13:A89)+1&gt;MAX('3.1 Input│B&amp;T'!$A$13:$A$987),"-",MAX($A$13:A89)+1)</f>
        <v>-</v>
      </c>
      <c r="B90" s="7" t="str">
        <f>CONCATENATE(IFERROR(VLOOKUP($A90,'3.0 Input│AMP'!$A$12:$Q$855,2,FALSE),""),IFERROR(VLOOKUP($A90,'3.1 Input│B&amp;T'!$A$13:$L$987,2,FALSE),""))</f>
        <v/>
      </c>
      <c r="C90" s="17" t="str">
        <f>IFERROR(IFERROR(VLOOKUP($A90,'3.0 Input│AMP'!$A$12:$Q$855,3,FALSE),VLOOKUP($A90,'3.1 Input│B&amp;T'!$A$13:$L$987,3,FALSE)),"-")</f>
        <v>-</v>
      </c>
      <c r="D90" s="6">
        <v>1</v>
      </c>
      <c r="E90" s="7" t="str">
        <f>IFERROR(IFERROR(VLOOKUP($A90,'3.0 Input│AMP'!$A$12:$Q$855,4,FALSE),VLOOKUP($A90,'3.1 Input│B&amp;T'!$A$13:$L$987,3,FALSE)),"-")</f>
        <v>-</v>
      </c>
      <c r="F90" s="32"/>
      <c r="G90" s="18">
        <f>IFERROR(VLOOKUP($A90,'3.0 Input│AMP'!$A$12:$Q$855,COLUMN(G90),FALSE),0)+IFERROR(VLOOKUP($A90,'3.1 Input│B&amp;T'!$A$13:$L$987,COLUMN(G90),FALSE),0)</f>
        <v>0</v>
      </c>
      <c r="H90" s="18">
        <f>IFERROR(VLOOKUP($A90,'3.0 Input│AMP'!$A$12:$Q$855,COLUMN(H90),FALSE),0)+IFERROR(VLOOKUP($A90,'3.1 Input│B&amp;T'!$A$13:$L$987,COLUMN(H90),FALSE),0)</f>
        <v>0</v>
      </c>
      <c r="I90" s="18">
        <f>IFERROR(VLOOKUP($A90,'3.0 Input│AMP'!$A$12:$Q$855,COLUMN(I90),FALSE),0)+IFERROR(VLOOKUP($A90,'3.1 Input│B&amp;T'!$A$13:$L$987,COLUMN(I90),FALSE),0)</f>
        <v>0</v>
      </c>
      <c r="J90" s="18">
        <f>IFERROR(VLOOKUP($A90,'3.0 Input│AMP'!$A$12:$Q$855,COLUMN(J90),FALSE),0)+IFERROR(VLOOKUP($A90,'3.1 Input│B&amp;T'!$A$13:$L$987,COLUMN(J90),FALSE),0)</f>
        <v>0</v>
      </c>
      <c r="K90" s="18">
        <f>IFERROR(VLOOKUP($A90,'3.0 Input│AMP'!$A$12:$Q$855,COLUMN(K90),FALSE),0)+IFERROR(VLOOKUP($A90,'3.1 Input│B&amp;T'!$A$13:$L$987,COLUMN(K90),FALSE),0)</f>
        <v>0</v>
      </c>
      <c r="L90" s="37">
        <f>IFERROR(VLOOKUP($A90,'3.0 Input│AMP'!$A$12:$Q$855,L$11,FALSE),0)+IFERROR(VLOOKUP($A90,'3.1 Input│B&amp;T'!$A$13:$O$987,COLUMN(L90),FALSE),0)</f>
        <v>0</v>
      </c>
      <c r="M90" s="37">
        <f>IFERROR(VLOOKUP($A90,'3.0 Input│AMP'!$A$12:$Q$855,M$11,FALSE),0)+IFERROR(VLOOKUP($A90,'3.1 Input│B&amp;T'!$A$13:$O$987,COLUMN(M90),FALSE),0)</f>
        <v>0</v>
      </c>
      <c r="N90" s="37">
        <f>IFERROR(VLOOKUP($A90,'3.0 Input│AMP'!$A$12:$Q$855,N$11,FALSE),0)+IFERROR(VLOOKUP($A90,'3.1 Input│B&amp;T'!$A$13:$O$987,COLUMN(N90),FALSE),0)+IFERROR(VLOOKUP($A90,'3.0 Input│AMP'!$A$12:$Q$855,N$11+1,FALSE),0)</f>
        <v>0</v>
      </c>
      <c r="O90" s="37">
        <f>IFERROR(VLOOKUP($A90,'3.0 Input│AMP'!$A$12:$Q$855,O$11,FALSE),0)+IFERROR(VLOOKUP($A90,'3.1 Input│B&amp;T'!$A$13:$O$987,COLUMN(O90),FALSE),0)</f>
        <v>0</v>
      </c>
      <c r="P90" s="9"/>
      <c r="Q90" s="25">
        <f t="shared" si="1"/>
        <v>0</v>
      </c>
    </row>
    <row r="91" spans="1:17">
      <c r="A91" s="7" t="str">
        <f>IF(MAX($A$13:A90)+1&gt;MAX('3.1 Input│B&amp;T'!$A$13:$A$987),"-",MAX($A$13:A90)+1)</f>
        <v>-</v>
      </c>
      <c r="B91" s="7" t="str">
        <f>CONCATENATE(IFERROR(VLOOKUP($A91,'3.0 Input│AMP'!$A$12:$Q$855,2,FALSE),""),IFERROR(VLOOKUP($A91,'3.1 Input│B&amp;T'!$A$13:$L$987,2,FALSE),""))</f>
        <v/>
      </c>
      <c r="C91" s="17" t="str">
        <f>IFERROR(IFERROR(VLOOKUP($A91,'3.0 Input│AMP'!$A$12:$Q$855,3,FALSE),VLOOKUP($A91,'3.1 Input│B&amp;T'!$A$13:$L$987,3,FALSE)),"-")</f>
        <v>-</v>
      </c>
      <c r="D91" s="6">
        <v>1</v>
      </c>
      <c r="E91" s="7" t="str">
        <f>IFERROR(IFERROR(VLOOKUP($A91,'3.0 Input│AMP'!$A$12:$Q$855,4,FALSE),VLOOKUP($A91,'3.1 Input│B&amp;T'!$A$13:$L$987,3,FALSE)),"-")</f>
        <v>-</v>
      </c>
      <c r="F91" s="32"/>
      <c r="G91" s="18">
        <f>IFERROR(VLOOKUP($A91,'3.0 Input│AMP'!$A$12:$Q$855,COLUMN(G91),FALSE),0)+IFERROR(VLOOKUP($A91,'3.1 Input│B&amp;T'!$A$13:$L$987,COLUMN(G91),FALSE),0)</f>
        <v>0</v>
      </c>
      <c r="H91" s="18">
        <f>IFERROR(VLOOKUP($A91,'3.0 Input│AMP'!$A$12:$Q$855,COLUMN(H91),FALSE),0)+IFERROR(VLOOKUP($A91,'3.1 Input│B&amp;T'!$A$13:$L$987,COLUMN(H91),FALSE),0)</f>
        <v>0</v>
      </c>
      <c r="I91" s="18">
        <f>IFERROR(VLOOKUP($A91,'3.0 Input│AMP'!$A$12:$Q$855,COLUMN(I91),FALSE),0)+IFERROR(VLOOKUP($A91,'3.1 Input│B&amp;T'!$A$13:$L$987,COLUMN(I91),FALSE),0)</f>
        <v>0</v>
      </c>
      <c r="J91" s="18">
        <f>IFERROR(VLOOKUP($A91,'3.0 Input│AMP'!$A$12:$Q$855,COLUMN(J91),FALSE),0)+IFERROR(VLOOKUP($A91,'3.1 Input│B&amp;T'!$A$13:$L$987,COLUMN(J91),FALSE),0)</f>
        <v>0</v>
      </c>
      <c r="K91" s="18">
        <f>IFERROR(VLOOKUP($A91,'3.0 Input│AMP'!$A$12:$Q$855,COLUMN(K91),FALSE),0)+IFERROR(VLOOKUP($A91,'3.1 Input│B&amp;T'!$A$13:$L$987,COLUMN(K91),FALSE),0)</f>
        <v>0</v>
      </c>
      <c r="L91" s="37">
        <f>IFERROR(VLOOKUP($A91,'3.0 Input│AMP'!$A$12:$Q$855,L$11,FALSE),0)+IFERROR(VLOOKUP($A91,'3.1 Input│B&amp;T'!$A$13:$O$987,COLUMN(L91),FALSE),0)</f>
        <v>0</v>
      </c>
      <c r="M91" s="37">
        <f>IFERROR(VLOOKUP($A91,'3.0 Input│AMP'!$A$12:$Q$855,M$11,FALSE),0)+IFERROR(VLOOKUP($A91,'3.1 Input│B&amp;T'!$A$13:$O$987,COLUMN(M91),FALSE),0)</f>
        <v>0</v>
      </c>
      <c r="N91" s="37">
        <f>IFERROR(VLOOKUP($A91,'3.0 Input│AMP'!$A$12:$Q$855,N$11,FALSE),0)+IFERROR(VLOOKUP($A91,'3.1 Input│B&amp;T'!$A$13:$O$987,COLUMN(N91),FALSE),0)+IFERROR(VLOOKUP($A91,'3.0 Input│AMP'!$A$12:$Q$855,N$11+1,FALSE),0)</f>
        <v>0</v>
      </c>
      <c r="O91" s="37">
        <f>IFERROR(VLOOKUP($A91,'3.0 Input│AMP'!$A$12:$Q$855,O$11,FALSE),0)+IFERROR(VLOOKUP($A91,'3.1 Input│B&amp;T'!$A$13:$O$987,COLUMN(O91),FALSE),0)</f>
        <v>0</v>
      </c>
      <c r="P91" s="9"/>
      <c r="Q91" s="25">
        <f t="shared" si="1"/>
        <v>0</v>
      </c>
    </row>
    <row r="92" spans="1:17">
      <c r="A92" s="7" t="str">
        <f>IF(MAX($A$13:A91)+1&gt;MAX('3.1 Input│B&amp;T'!$A$13:$A$987),"-",MAX($A$13:A91)+1)</f>
        <v>-</v>
      </c>
      <c r="B92" s="7" t="str">
        <f>CONCATENATE(IFERROR(VLOOKUP($A92,'3.0 Input│AMP'!$A$12:$Q$855,2,FALSE),""),IFERROR(VLOOKUP($A92,'3.1 Input│B&amp;T'!$A$13:$L$987,2,FALSE),""))</f>
        <v/>
      </c>
      <c r="C92" s="17" t="str">
        <f>IFERROR(IFERROR(VLOOKUP($A92,'3.0 Input│AMP'!$A$12:$Q$855,3,FALSE),VLOOKUP($A92,'3.1 Input│B&amp;T'!$A$13:$L$987,3,FALSE)),"-")</f>
        <v>-</v>
      </c>
      <c r="D92" s="6">
        <v>1</v>
      </c>
      <c r="E92" s="7" t="str">
        <f>IFERROR(IFERROR(VLOOKUP($A92,'3.0 Input│AMP'!$A$12:$Q$855,4,FALSE),VLOOKUP($A92,'3.1 Input│B&amp;T'!$A$13:$L$987,3,FALSE)),"-")</f>
        <v>-</v>
      </c>
      <c r="F92" s="32"/>
      <c r="G92" s="18">
        <f>IFERROR(VLOOKUP($A92,'3.0 Input│AMP'!$A$12:$Q$855,COLUMN(G92),FALSE),0)+IFERROR(VLOOKUP($A92,'3.1 Input│B&amp;T'!$A$13:$L$987,COLUMN(G92),FALSE),0)</f>
        <v>0</v>
      </c>
      <c r="H92" s="18">
        <f>IFERROR(VLOOKUP($A92,'3.0 Input│AMP'!$A$12:$Q$855,COLUMN(H92),FALSE),0)+IFERROR(VLOOKUP($A92,'3.1 Input│B&amp;T'!$A$13:$L$987,COLUMN(H92),FALSE),0)</f>
        <v>0</v>
      </c>
      <c r="I92" s="18">
        <f>IFERROR(VLOOKUP($A92,'3.0 Input│AMP'!$A$12:$Q$855,COLUMN(I92),FALSE),0)+IFERROR(VLOOKUP($A92,'3.1 Input│B&amp;T'!$A$13:$L$987,COLUMN(I92),FALSE),0)</f>
        <v>0</v>
      </c>
      <c r="J92" s="18">
        <f>IFERROR(VLOOKUP($A92,'3.0 Input│AMP'!$A$12:$Q$855,COLUMN(J92),FALSE),0)+IFERROR(VLOOKUP($A92,'3.1 Input│B&amp;T'!$A$13:$L$987,COLUMN(J92),FALSE),0)</f>
        <v>0</v>
      </c>
      <c r="K92" s="18">
        <f>IFERROR(VLOOKUP($A92,'3.0 Input│AMP'!$A$12:$Q$855,COLUMN(K92),FALSE),0)+IFERROR(VLOOKUP($A92,'3.1 Input│B&amp;T'!$A$13:$L$987,COLUMN(K92),FALSE),0)</f>
        <v>0</v>
      </c>
      <c r="L92" s="37">
        <f>IFERROR(VLOOKUP($A92,'3.0 Input│AMP'!$A$12:$Q$855,L$11,FALSE),0)+IFERROR(VLOOKUP($A92,'3.1 Input│B&amp;T'!$A$13:$O$987,COLUMN(L92),FALSE),0)</f>
        <v>0</v>
      </c>
      <c r="M92" s="37">
        <f>IFERROR(VLOOKUP($A92,'3.0 Input│AMP'!$A$12:$Q$855,M$11,FALSE),0)+IFERROR(VLOOKUP($A92,'3.1 Input│B&amp;T'!$A$13:$O$987,COLUMN(M92),FALSE),0)</f>
        <v>0</v>
      </c>
      <c r="N92" s="37">
        <f>IFERROR(VLOOKUP($A92,'3.0 Input│AMP'!$A$12:$Q$855,N$11,FALSE),0)+IFERROR(VLOOKUP($A92,'3.1 Input│B&amp;T'!$A$13:$O$987,COLUMN(N92),FALSE),0)+IFERROR(VLOOKUP($A92,'3.0 Input│AMP'!$A$12:$Q$855,N$11+1,FALSE),0)</f>
        <v>0</v>
      </c>
      <c r="O92" s="37">
        <f>IFERROR(VLOOKUP($A92,'3.0 Input│AMP'!$A$12:$Q$855,O$11,FALSE),0)+IFERROR(VLOOKUP($A92,'3.1 Input│B&amp;T'!$A$13:$O$987,COLUMN(O92),FALSE),0)</f>
        <v>0</v>
      </c>
      <c r="P92" s="9"/>
      <c r="Q92" s="25">
        <f t="shared" si="1"/>
        <v>0</v>
      </c>
    </row>
    <row r="93" spans="1:17">
      <c r="A93" s="7" t="str">
        <f>IF(MAX($A$13:A92)+1&gt;MAX('3.1 Input│B&amp;T'!$A$13:$A$987),"-",MAX($A$13:A92)+1)</f>
        <v>-</v>
      </c>
      <c r="B93" s="7" t="str">
        <f>CONCATENATE(IFERROR(VLOOKUP($A93,'3.0 Input│AMP'!$A$12:$Q$855,2,FALSE),""),IFERROR(VLOOKUP($A93,'3.1 Input│B&amp;T'!$A$13:$L$987,2,FALSE),""))</f>
        <v/>
      </c>
      <c r="C93" s="17" t="str">
        <f>IFERROR(IFERROR(VLOOKUP($A93,'3.0 Input│AMP'!$A$12:$Q$855,3,FALSE),VLOOKUP($A93,'3.1 Input│B&amp;T'!$A$13:$L$987,3,FALSE)),"-")</f>
        <v>-</v>
      </c>
      <c r="D93" s="6">
        <v>1</v>
      </c>
      <c r="E93" s="7" t="str">
        <f>IFERROR(IFERROR(VLOOKUP($A93,'3.0 Input│AMP'!$A$12:$Q$855,4,FALSE),VLOOKUP($A93,'3.1 Input│B&amp;T'!$A$13:$L$987,3,FALSE)),"-")</f>
        <v>-</v>
      </c>
      <c r="F93" s="32"/>
      <c r="G93" s="18">
        <f>IFERROR(VLOOKUP($A93,'3.0 Input│AMP'!$A$12:$Q$855,COLUMN(G93),FALSE),0)+IFERROR(VLOOKUP($A93,'3.1 Input│B&amp;T'!$A$13:$L$987,COLUMN(G93),FALSE),0)</f>
        <v>0</v>
      </c>
      <c r="H93" s="18">
        <f>IFERROR(VLOOKUP($A93,'3.0 Input│AMP'!$A$12:$Q$855,COLUMN(H93),FALSE),0)+IFERROR(VLOOKUP($A93,'3.1 Input│B&amp;T'!$A$13:$L$987,COLUMN(H93),FALSE),0)</f>
        <v>0</v>
      </c>
      <c r="I93" s="18">
        <f>IFERROR(VLOOKUP($A93,'3.0 Input│AMP'!$A$12:$Q$855,COLUMN(I93),FALSE),0)+IFERROR(VLOOKUP($A93,'3.1 Input│B&amp;T'!$A$13:$L$987,COLUMN(I93),FALSE),0)</f>
        <v>0</v>
      </c>
      <c r="J93" s="18">
        <f>IFERROR(VLOOKUP($A93,'3.0 Input│AMP'!$A$12:$Q$855,COLUMN(J93),FALSE),0)+IFERROR(VLOOKUP($A93,'3.1 Input│B&amp;T'!$A$13:$L$987,COLUMN(J93),FALSE),0)</f>
        <v>0</v>
      </c>
      <c r="K93" s="18">
        <f>IFERROR(VLOOKUP($A93,'3.0 Input│AMP'!$A$12:$Q$855,COLUMN(K93),FALSE),0)+IFERROR(VLOOKUP($A93,'3.1 Input│B&amp;T'!$A$13:$L$987,COLUMN(K93),FALSE),0)</f>
        <v>0</v>
      </c>
      <c r="L93" s="37">
        <f>IFERROR(VLOOKUP($A93,'3.0 Input│AMP'!$A$12:$Q$855,L$11,FALSE),0)+IFERROR(VLOOKUP($A93,'3.1 Input│B&amp;T'!$A$13:$O$987,COLUMN(L93),FALSE),0)</f>
        <v>0</v>
      </c>
      <c r="M93" s="37">
        <f>IFERROR(VLOOKUP($A93,'3.0 Input│AMP'!$A$12:$Q$855,M$11,FALSE),0)+IFERROR(VLOOKUP($A93,'3.1 Input│B&amp;T'!$A$13:$O$987,COLUMN(M93),FALSE),0)</f>
        <v>0</v>
      </c>
      <c r="N93" s="37">
        <f>IFERROR(VLOOKUP($A93,'3.0 Input│AMP'!$A$12:$Q$855,N$11,FALSE),0)+IFERROR(VLOOKUP($A93,'3.1 Input│B&amp;T'!$A$13:$O$987,COLUMN(N93),FALSE),0)+IFERROR(VLOOKUP($A93,'3.0 Input│AMP'!$A$12:$Q$855,N$11+1,FALSE),0)</f>
        <v>0</v>
      </c>
      <c r="O93" s="37">
        <f>IFERROR(VLOOKUP($A93,'3.0 Input│AMP'!$A$12:$Q$855,O$11,FALSE),0)+IFERROR(VLOOKUP($A93,'3.1 Input│B&amp;T'!$A$13:$O$987,COLUMN(O93),FALSE),0)</f>
        <v>0</v>
      </c>
      <c r="P93" s="9"/>
      <c r="Q93" s="25">
        <f t="shared" si="1"/>
        <v>0</v>
      </c>
    </row>
    <row r="94" spans="1:17">
      <c r="A94" s="7" t="str">
        <f>IF(MAX($A$13:A93)+1&gt;MAX('3.1 Input│B&amp;T'!$A$13:$A$987),"-",MAX($A$13:A93)+1)</f>
        <v>-</v>
      </c>
      <c r="B94" s="7" t="str">
        <f>CONCATENATE(IFERROR(VLOOKUP($A94,'3.0 Input│AMP'!$A$12:$Q$855,2,FALSE),""),IFERROR(VLOOKUP($A94,'3.1 Input│B&amp;T'!$A$13:$L$987,2,FALSE),""))</f>
        <v/>
      </c>
      <c r="C94" s="17" t="str">
        <f>IFERROR(IFERROR(VLOOKUP($A94,'3.0 Input│AMP'!$A$12:$Q$855,3,FALSE),VLOOKUP($A94,'3.1 Input│B&amp;T'!$A$13:$L$987,3,FALSE)),"-")</f>
        <v>-</v>
      </c>
      <c r="D94" s="6">
        <v>1</v>
      </c>
      <c r="E94" s="7" t="str">
        <f>IFERROR(IFERROR(VLOOKUP($A94,'3.0 Input│AMP'!$A$12:$Q$855,4,FALSE),VLOOKUP($A94,'3.1 Input│B&amp;T'!$A$13:$L$987,3,FALSE)),"-")</f>
        <v>-</v>
      </c>
      <c r="F94" s="32"/>
      <c r="G94" s="18">
        <f>IFERROR(VLOOKUP($A94,'3.0 Input│AMP'!$A$12:$Q$855,COLUMN(G94),FALSE),0)+IFERROR(VLOOKUP($A94,'3.1 Input│B&amp;T'!$A$13:$L$987,COLUMN(G94),FALSE),0)</f>
        <v>0</v>
      </c>
      <c r="H94" s="18">
        <f>IFERROR(VLOOKUP($A94,'3.0 Input│AMP'!$A$12:$Q$855,COLUMN(H94),FALSE),0)+IFERROR(VLOOKUP($A94,'3.1 Input│B&amp;T'!$A$13:$L$987,COLUMN(H94),FALSE),0)</f>
        <v>0</v>
      </c>
      <c r="I94" s="18">
        <f>IFERROR(VLOOKUP($A94,'3.0 Input│AMP'!$A$12:$Q$855,COLUMN(I94),FALSE),0)+IFERROR(VLOOKUP($A94,'3.1 Input│B&amp;T'!$A$13:$L$987,COLUMN(I94),FALSE),0)</f>
        <v>0</v>
      </c>
      <c r="J94" s="18">
        <f>IFERROR(VLOOKUP($A94,'3.0 Input│AMP'!$A$12:$Q$855,COLUMN(J94),FALSE),0)+IFERROR(VLOOKUP($A94,'3.1 Input│B&amp;T'!$A$13:$L$987,COLUMN(J94),FALSE),0)</f>
        <v>0</v>
      </c>
      <c r="K94" s="18">
        <f>IFERROR(VLOOKUP($A94,'3.0 Input│AMP'!$A$12:$Q$855,COLUMN(K94),FALSE),0)+IFERROR(VLOOKUP($A94,'3.1 Input│B&amp;T'!$A$13:$L$987,COLUMN(K94),FALSE),0)</f>
        <v>0</v>
      </c>
      <c r="L94" s="37">
        <f>IFERROR(VLOOKUP($A94,'3.0 Input│AMP'!$A$12:$Q$855,L$11,FALSE),0)+IFERROR(VLOOKUP($A94,'3.1 Input│B&amp;T'!$A$13:$O$987,COLUMN(L94),FALSE),0)</f>
        <v>0</v>
      </c>
      <c r="M94" s="37">
        <f>IFERROR(VLOOKUP($A94,'3.0 Input│AMP'!$A$12:$Q$855,M$11,FALSE),0)+IFERROR(VLOOKUP($A94,'3.1 Input│B&amp;T'!$A$13:$O$987,COLUMN(M94),FALSE),0)</f>
        <v>0</v>
      </c>
      <c r="N94" s="37">
        <f>IFERROR(VLOOKUP($A94,'3.0 Input│AMP'!$A$12:$Q$855,N$11,FALSE),0)+IFERROR(VLOOKUP($A94,'3.1 Input│B&amp;T'!$A$13:$O$987,COLUMN(N94),FALSE),0)+IFERROR(VLOOKUP($A94,'3.0 Input│AMP'!$A$12:$Q$855,N$11+1,FALSE),0)</f>
        <v>0</v>
      </c>
      <c r="O94" s="37">
        <f>IFERROR(VLOOKUP($A94,'3.0 Input│AMP'!$A$12:$Q$855,O$11,FALSE),0)+IFERROR(VLOOKUP($A94,'3.1 Input│B&amp;T'!$A$13:$O$987,COLUMN(O94),FALSE),0)</f>
        <v>0</v>
      </c>
      <c r="P94" s="9"/>
      <c r="Q94" s="25">
        <f t="shared" si="1"/>
        <v>0</v>
      </c>
    </row>
    <row r="95" spans="1:17">
      <c r="A95" s="7" t="str">
        <f>IF(MAX($A$13:A94)+1&gt;MAX('3.1 Input│B&amp;T'!$A$13:$A$987),"-",MAX($A$13:A94)+1)</f>
        <v>-</v>
      </c>
      <c r="B95" s="7" t="str">
        <f>CONCATENATE(IFERROR(VLOOKUP($A95,'3.0 Input│AMP'!$A$12:$Q$855,2,FALSE),""),IFERROR(VLOOKUP($A95,'3.1 Input│B&amp;T'!$A$13:$L$987,2,FALSE),""))</f>
        <v/>
      </c>
      <c r="C95" s="17" t="str">
        <f>IFERROR(IFERROR(VLOOKUP($A95,'3.0 Input│AMP'!$A$12:$Q$855,3,FALSE),VLOOKUP($A95,'3.1 Input│B&amp;T'!$A$13:$L$987,3,FALSE)),"-")</f>
        <v>-</v>
      </c>
      <c r="D95" s="6">
        <v>1</v>
      </c>
      <c r="E95" s="7" t="str">
        <f>IFERROR(IFERROR(VLOOKUP($A95,'3.0 Input│AMP'!$A$12:$Q$855,4,FALSE),VLOOKUP($A95,'3.1 Input│B&amp;T'!$A$13:$L$987,3,FALSE)),"-")</f>
        <v>-</v>
      </c>
      <c r="F95" s="32"/>
      <c r="G95" s="18">
        <f>IFERROR(VLOOKUP($A95,'3.0 Input│AMP'!$A$12:$Q$855,COLUMN(G95),FALSE),0)+IFERROR(VLOOKUP($A95,'3.1 Input│B&amp;T'!$A$13:$L$987,COLUMN(G95),FALSE),0)</f>
        <v>0</v>
      </c>
      <c r="H95" s="18">
        <f>IFERROR(VLOOKUP($A95,'3.0 Input│AMP'!$A$12:$Q$855,COLUMN(H95),FALSE),0)+IFERROR(VLOOKUP($A95,'3.1 Input│B&amp;T'!$A$13:$L$987,COLUMN(H95),FALSE),0)</f>
        <v>0</v>
      </c>
      <c r="I95" s="18">
        <f>IFERROR(VLOOKUP($A95,'3.0 Input│AMP'!$A$12:$Q$855,COLUMN(I95),FALSE),0)+IFERROR(VLOOKUP($A95,'3.1 Input│B&amp;T'!$A$13:$L$987,COLUMN(I95),FALSE),0)</f>
        <v>0</v>
      </c>
      <c r="J95" s="18">
        <f>IFERROR(VLOOKUP($A95,'3.0 Input│AMP'!$A$12:$Q$855,COLUMN(J95),FALSE),0)+IFERROR(VLOOKUP($A95,'3.1 Input│B&amp;T'!$A$13:$L$987,COLUMN(J95),FALSE),0)</f>
        <v>0</v>
      </c>
      <c r="K95" s="18">
        <f>IFERROR(VLOOKUP($A95,'3.0 Input│AMP'!$A$12:$Q$855,COLUMN(K95),FALSE),0)+IFERROR(VLOOKUP($A95,'3.1 Input│B&amp;T'!$A$13:$L$987,COLUMN(K95),FALSE),0)</f>
        <v>0</v>
      </c>
      <c r="L95" s="37">
        <f>IFERROR(VLOOKUP($A95,'3.0 Input│AMP'!$A$12:$Q$855,L$11,FALSE),0)+IFERROR(VLOOKUP($A95,'3.1 Input│B&amp;T'!$A$13:$O$987,COLUMN(L95),FALSE),0)</f>
        <v>0</v>
      </c>
      <c r="M95" s="37">
        <f>IFERROR(VLOOKUP($A95,'3.0 Input│AMP'!$A$12:$Q$855,M$11,FALSE),0)+IFERROR(VLOOKUP($A95,'3.1 Input│B&amp;T'!$A$13:$O$987,COLUMN(M95),FALSE),0)</f>
        <v>0</v>
      </c>
      <c r="N95" s="37">
        <f>IFERROR(VLOOKUP($A95,'3.0 Input│AMP'!$A$12:$Q$855,N$11,FALSE),0)+IFERROR(VLOOKUP($A95,'3.1 Input│B&amp;T'!$A$13:$O$987,COLUMN(N95),FALSE),0)+IFERROR(VLOOKUP($A95,'3.0 Input│AMP'!$A$12:$Q$855,N$11+1,FALSE),0)</f>
        <v>0</v>
      </c>
      <c r="O95" s="37">
        <f>IFERROR(VLOOKUP($A95,'3.0 Input│AMP'!$A$12:$Q$855,O$11,FALSE),0)+IFERROR(VLOOKUP($A95,'3.1 Input│B&amp;T'!$A$13:$O$987,COLUMN(O95),FALSE),0)</f>
        <v>0</v>
      </c>
      <c r="P95" s="9"/>
      <c r="Q95" s="25">
        <f t="shared" si="1"/>
        <v>0</v>
      </c>
    </row>
    <row r="96" spans="1:17">
      <c r="A96" s="7" t="str">
        <f>IF(MAX($A$13:A95)+1&gt;MAX('3.1 Input│B&amp;T'!$A$13:$A$987),"-",MAX($A$13:A95)+1)</f>
        <v>-</v>
      </c>
      <c r="B96" s="7" t="str">
        <f>CONCATENATE(IFERROR(VLOOKUP($A96,'3.0 Input│AMP'!$A$12:$Q$855,2,FALSE),""),IFERROR(VLOOKUP($A96,'3.1 Input│B&amp;T'!$A$13:$L$987,2,FALSE),""))</f>
        <v/>
      </c>
      <c r="C96" s="17" t="str">
        <f>IFERROR(IFERROR(VLOOKUP($A96,'3.0 Input│AMP'!$A$12:$Q$855,3,FALSE),VLOOKUP($A96,'3.1 Input│B&amp;T'!$A$13:$L$987,3,FALSE)),"-")</f>
        <v>-</v>
      </c>
      <c r="D96" s="6">
        <v>1</v>
      </c>
      <c r="E96" s="7" t="str">
        <f>IFERROR(IFERROR(VLOOKUP($A96,'3.0 Input│AMP'!$A$12:$Q$855,4,FALSE),VLOOKUP($A96,'3.1 Input│B&amp;T'!$A$13:$L$987,3,FALSE)),"-")</f>
        <v>-</v>
      </c>
      <c r="F96" s="32"/>
      <c r="G96" s="18">
        <f>IFERROR(VLOOKUP($A96,'3.0 Input│AMP'!$A$12:$Q$855,COLUMN(G96),FALSE),0)+IFERROR(VLOOKUP($A96,'3.1 Input│B&amp;T'!$A$13:$L$987,COLUMN(G96),FALSE),0)</f>
        <v>0</v>
      </c>
      <c r="H96" s="18">
        <f>IFERROR(VLOOKUP($A96,'3.0 Input│AMP'!$A$12:$Q$855,COLUMN(H96),FALSE),0)+IFERROR(VLOOKUP($A96,'3.1 Input│B&amp;T'!$A$13:$L$987,COLUMN(H96),FALSE),0)</f>
        <v>0</v>
      </c>
      <c r="I96" s="18">
        <f>IFERROR(VLOOKUP($A96,'3.0 Input│AMP'!$A$12:$Q$855,COLUMN(I96),FALSE),0)+IFERROR(VLOOKUP($A96,'3.1 Input│B&amp;T'!$A$13:$L$987,COLUMN(I96),FALSE),0)</f>
        <v>0</v>
      </c>
      <c r="J96" s="18">
        <f>IFERROR(VLOOKUP($A96,'3.0 Input│AMP'!$A$12:$Q$855,COLUMN(J96),FALSE),0)+IFERROR(VLOOKUP($A96,'3.1 Input│B&amp;T'!$A$13:$L$987,COLUMN(J96),FALSE),0)</f>
        <v>0</v>
      </c>
      <c r="K96" s="18">
        <f>IFERROR(VLOOKUP($A96,'3.0 Input│AMP'!$A$12:$Q$855,COLUMN(K96),FALSE),0)+IFERROR(VLOOKUP($A96,'3.1 Input│B&amp;T'!$A$13:$L$987,COLUMN(K96),FALSE),0)</f>
        <v>0</v>
      </c>
      <c r="L96" s="37">
        <f>IFERROR(VLOOKUP($A96,'3.0 Input│AMP'!$A$12:$Q$855,L$11,FALSE),0)+IFERROR(VLOOKUP($A96,'3.1 Input│B&amp;T'!$A$13:$O$987,COLUMN(L96),FALSE),0)</f>
        <v>0</v>
      </c>
      <c r="M96" s="37">
        <f>IFERROR(VLOOKUP($A96,'3.0 Input│AMP'!$A$12:$Q$855,M$11,FALSE),0)+IFERROR(VLOOKUP($A96,'3.1 Input│B&amp;T'!$A$13:$O$987,COLUMN(M96),FALSE),0)</f>
        <v>0</v>
      </c>
      <c r="N96" s="37">
        <f>IFERROR(VLOOKUP($A96,'3.0 Input│AMP'!$A$12:$Q$855,N$11,FALSE),0)+IFERROR(VLOOKUP($A96,'3.1 Input│B&amp;T'!$A$13:$O$987,COLUMN(N96),FALSE),0)+IFERROR(VLOOKUP($A96,'3.0 Input│AMP'!$A$12:$Q$855,N$11+1,FALSE),0)</f>
        <v>0</v>
      </c>
      <c r="O96" s="37">
        <f>IFERROR(VLOOKUP($A96,'3.0 Input│AMP'!$A$12:$Q$855,O$11,FALSE),0)+IFERROR(VLOOKUP($A96,'3.1 Input│B&amp;T'!$A$13:$O$987,COLUMN(O96),FALSE),0)</f>
        <v>0</v>
      </c>
      <c r="P96" s="9"/>
      <c r="Q96" s="25">
        <f t="shared" si="1"/>
        <v>0</v>
      </c>
    </row>
    <row r="97" spans="1:17">
      <c r="A97" s="7" t="str">
        <f>IF(MAX($A$13:A96)+1&gt;MAX('3.1 Input│B&amp;T'!$A$13:$A$987),"-",MAX($A$13:A96)+1)</f>
        <v>-</v>
      </c>
      <c r="B97" s="7" t="str">
        <f>CONCATENATE(IFERROR(VLOOKUP($A97,'3.0 Input│AMP'!$A$12:$Q$855,2,FALSE),""),IFERROR(VLOOKUP($A97,'3.1 Input│B&amp;T'!$A$13:$L$987,2,FALSE),""))</f>
        <v/>
      </c>
      <c r="C97" s="17" t="str">
        <f>IFERROR(IFERROR(VLOOKUP($A97,'3.0 Input│AMP'!$A$12:$Q$855,3,FALSE),VLOOKUP($A97,'3.1 Input│B&amp;T'!$A$13:$L$987,3,FALSE)),"-")</f>
        <v>-</v>
      </c>
      <c r="D97" s="6">
        <v>1</v>
      </c>
      <c r="E97" s="7" t="str">
        <f>IFERROR(IFERROR(VLOOKUP($A97,'3.0 Input│AMP'!$A$12:$Q$855,4,FALSE),VLOOKUP($A97,'3.1 Input│B&amp;T'!$A$13:$L$987,3,FALSE)),"-")</f>
        <v>-</v>
      </c>
      <c r="F97" s="32"/>
      <c r="G97" s="18">
        <f>IFERROR(VLOOKUP($A97,'3.0 Input│AMP'!$A$12:$Q$855,COLUMN(G97),FALSE),0)+IFERROR(VLOOKUP($A97,'3.1 Input│B&amp;T'!$A$13:$L$987,COLUMN(G97),FALSE),0)</f>
        <v>0</v>
      </c>
      <c r="H97" s="18">
        <f>IFERROR(VLOOKUP($A97,'3.0 Input│AMP'!$A$12:$Q$855,COLUMN(H97),FALSE),0)+IFERROR(VLOOKUP($A97,'3.1 Input│B&amp;T'!$A$13:$L$987,COLUMN(H97),FALSE),0)</f>
        <v>0</v>
      </c>
      <c r="I97" s="18">
        <f>IFERROR(VLOOKUP($A97,'3.0 Input│AMP'!$A$12:$Q$855,COLUMN(I97),FALSE),0)+IFERROR(VLOOKUP($A97,'3.1 Input│B&amp;T'!$A$13:$L$987,COLUMN(I97),FALSE),0)</f>
        <v>0</v>
      </c>
      <c r="J97" s="18">
        <f>IFERROR(VLOOKUP($A97,'3.0 Input│AMP'!$A$12:$Q$855,COLUMN(J97),FALSE),0)+IFERROR(VLOOKUP($A97,'3.1 Input│B&amp;T'!$A$13:$L$987,COLUMN(J97),FALSE),0)</f>
        <v>0</v>
      </c>
      <c r="K97" s="18">
        <f>IFERROR(VLOOKUP($A97,'3.0 Input│AMP'!$A$12:$Q$855,COLUMN(K97),FALSE),0)+IFERROR(VLOOKUP($A97,'3.1 Input│B&amp;T'!$A$13:$L$987,COLUMN(K97),FALSE),0)</f>
        <v>0</v>
      </c>
      <c r="L97" s="37">
        <f>IFERROR(VLOOKUP($A97,'3.0 Input│AMP'!$A$12:$Q$855,L$11,FALSE),0)+IFERROR(VLOOKUP($A97,'3.1 Input│B&amp;T'!$A$13:$O$987,COLUMN(L97),FALSE),0)</f>
        <v>0</v>
      </c>
      <c r="M97" s="37">
        <f>IFERROR(VLOOKUP($A97,'3.0 Input│AMP'!$A$12:$Q$855,M$11,FALSE),0)+IFERROR(VLOOKUP($A97,'3.1 Input│B&amp;T'!$A$13:$O$987,COLUMN(M97),FALSE),0)</f>
        <v>0</v>
      </c>
      <c r="N97" s="37">
        <f>IFERROR(VLOOKUP($A97,'3.0 Input│AMP'!$A$12:$Q$855,N$11,FALSE),0)+IFERROR(VLOOKUP($A97,'3.1 Input│B&amp;T'!$A$13:$O$987,COLUMN(N97),FALSE),0)+IFERROR(VLOOKUP($A97,'3.0 Input│AMP'!$A$12:$Q$855,N$11+1,FALSE),0)</f>
        <v>0</v>
      </c>
      <c r="O97" s="37">
        <f>IFERROR(VLOOKUP($A97,'3.0 Input│AMP'!$A$12:$Q$855,O$11,FALSE),0)+IFERROR(VLOOKUP($A97,'3.1 Input│B&amp;T'!$A$13:$O$987,COLUMN(O97),FALSE),0)</f>
        <v>0</v>
      </c>
      <c r="P97" s="9"/>
      <c r="Q97" s="25">
        <f t="shared" si="1"/>
        <v>0</v>
      </c>
    </row>
    <row r="98" spans="1:17">
      <c r="A98" s="7" t="str">
        <f>IF(MAX($A$13:A97)+1&gt;MAX('3.1 Input│B&amp;T'!$A$13:$A$987),"-",MAX($A$13:A97)+1)</f>
        <v>-</v>
      </c>
      <c r="B98" s="7" t="str">
        <f>CONCATENATE(IFERROR(VLOOKUP($A98,'3.0 Input│AMP'!$A$12:$Q$855,2,FALSE),""),IFERROR(VLOOKUP($A98,'3.1 Input│B&amp;T'!$A$13:$L$987,2,FALSE),""))</f>
        <v/>
      </c>
      <c r="C98" s="17" t="str">
        <f>IFERROR(IFERROR(VLOOKUP($A98,'3.0 Input│AMP'!$A$12:$Q$855,3,FALSE),VLOOKUP($A98,'3.1 Input│B&amp;T'!$A$13:$L$987,3,FALSE)),"-")</f>
        <v>-</v>
      </c>
      <c r="D98" s="6">
        <v>1</v>
      </c>
      <c r="E98" s="7" t="str">
        <f>IFERROR(IFERROR(VLOOKUP($A98,'3.0 Input│AMP'!$A$12:$Q$855,4,FALSE),VLOOKUP($A98,'3.1 Input│B&amp;T'!$A$13:$L$987,3,FALSE)),"-")</f>
        <v>-</v>
      </c>
      <c r="F98" s="32"/>
      <c r="G98" s="18">
        <f>IFERROR(VLOOKUP($A98,'3.0 Input│AMP'!$A$12:$Q$855,COLUMN(G98),FALSE),0)+IFERROR(VLOOKUP($A98,'3.1 Input│B&amp;T'!$A$13:$L$987,COLUMN(G98),FALSE),0)</f>
        <v>0</v>
      </c>
      <c r="H98" s="18">
        <f>IFERROR(VLOOKUP($A98,'3.0 Input│AMP'!$A$12:$Q$855,COLUMN(H98),FALSE),0)+IFERROR(VLOOKUP($A98,'3.1 Input│B&amp;T'!$A$13:$L$987,COLUMN(H98),FALSE),0)</f>
        <v>0</v>
      </c>
      <c r="I98" s="18">
        <f>IFERROR(VLOOKUP($A98,'3.0 Input│AMP'!$A$12:$Q$855,COLUMN(I98),FALSE),0)+IFERROR(VLOOKUP($A98,'3.1 Input│B&amp;T'!$A$13:$L$987,COLUMN(I98),FALSE),0)</f>
        <v>0</v>
      </c>
      <c r="J98" s="18">
        <f>IFERROR(VLOOKUP($A98,'3.0 Input│AMP'!$A$12:$Q$855,COLUMN(J98),FALSE),0)+IFERROR(VLOOKUP($A98,'3.1 Input│B&amp;T'!$A$13:$L$987,COLUMN(J98),FALSE),0)</f>
        <v>0</v>
      </c>
      <c r="K98" s="18">
        <f>IFERROR(VLOOKUP($A98,'3.0 Input│AMP'!$A$12:$Q$855,COLUMN(K98),FALSE),0)+IFERROR(VLOOKUP($A98,'3.1 Input│B&amp;T'!$A$13:$L$987,COLUMN(K98),FALSE),0)</f>
        <v>0</v>
      </c>
      <c r="L98" s="37">
        <f>IFERROR(VLOOKUP($A98,'3.0 Input│AMP'!$A$12:$Q$855,L$11,FALSE),0)+IFERROR(VLOOKUP($A98,'3.1 Input│B&amp;T'!$A$13:$O$987,COLUMN(L98),FALSE),0)</f>
        <v>0</v>
      </c>
      <c r="M98" s="37">
        <f>IFERROR(VLOOKUP($A98,'3.0 Input│AMP'!$A$12:$Q$855,M$11,FALSE),0)+IFERROR(VLOOKUP($A98,'3.1 Input│B&amp;T'!$A$13:$O$987,COLUMN(M98),FALSE),0)</f>
        <v>0</v>
      </c>
      <c r="N98" s="37">
        <f>IFERROR(VLOOKUP($A98,'3.0 Input│AMP'!$A$12:$Q$855,N$11,FALSE),0)+IFERROR(VLOOKUP($A98,'3.1 Input│B&amp;T'!$A$13:$O$987,COLUMN(N98),FALSE),0)+IFERROR(VLOOKUP($A98,'3.0 Input│AMP'!$A$12:$Q$855,N$11+1,FALSE),0)</f>
        <v>0</v>
      </c>
      <c r="O98" s="37">
        <f>IFERROR(VLOOKUP($A98,'3.0 Input│AMP'!$A$12:$Q$855,O$11,FALSE),0)+IFERROR(VLOOKUP($A98,'3.1 Input│B&amp;T'!$A$13:$O$987,COLUMN(O98),FALSE),0)</f>
        <v>0</v>
      </c>
      <c r="P98" s="9"/>
      <c r="Q98" s="25">
        <f t="shared" si="1"/>
        <v>0</v>
      </c>
    </row>
    <row r="99" spans="1:17">
      <c r="A99" s="7" t="str">
        <f>IF(MAX($A$13:A98)+1&gt;MAX('3.1 Input│B&amp;T'!$A$13:$A$987),"-",MAX($A$13:A98)+1)</f>
        <v>-</v>
      </c>
      <c r="B99" s="7" t="str">
        <f>CONCATENATE(IFERROR(VLOOKUP($A99,'3.0 Input│AMP'!$A$12:$Q$855,2,FALSE),""),IFERROR(VLOOKUP($A99,'3.1 Input│B&amp;T'!$A$13:$L$987,2,FALSE),""))</f>
        <v/>
      </c>
      <c r="C99" s="17" t="str">
        <f>IFERROR(IFERROR(VLOOKUP($A99,'3.0 Input│AMP'!$A$12:$Q$855,3,FALSE),VLOOKUP($A99,'3.1 Input│B&amp;T'!$A$13:$L$987,3,FALSE)),"-")</f>
        <v>-</v>
      </c>
      <c r="D99" s="6">
        <v>1</v>
      </c>
      <c r="E99" s="7" t="str">
        <f>IFERROR(IFERROR(VLOOKUP($A99,'3.0 Input│AMP'!$A$12:$Q$855,4,FALSE),VLOOKUP($A99,'3.1 Input│B&amp;T'!$A$13:$L$987,3,FALSE)),"-")</f>
        <v>-</v>
      </c>
      <c r="F99" s="32"/>
      <c r="G99" s="18">
        <f>IFERROR(VLOOKUP($A99,'3.0 Input│AMP'!$A$12:$Q$855,COLUMN(G99),FALSE),0)+IFERROR(VLOOKUP($A99,'3.1 Input│B&amp;T'!$A$13:$L$987,COLUMN(G99),FALSE),0)</f>
        <v>0</v>
      </c>
      <c r="H99" s="18">
        <f>IFERROR(VLOOKUP($A99,'3.0 Input│AMP'!$A$12:$Q$855,COLUMN(H99),FALSE),0)+IFERROR(VLOOKUP($A99,'3.1 Input│B&amp;T'!$A$13:$L$987,COLUMN(H99),FALSE),0)</f>
        <v>0</v>
      </c>
      <c r="I99" s="18">
        <f>IFERROR(VLOOKUP($A99,'3.0 Input│AMP'!$A$12:$Q$855,COLUMN(I99),FALSE),0)+IFERROR(VLOOKUP($A99,'3.1 Input│B&amp;T'!$A$13:$L$987,COLUMN(I99),FALSE),0)</f>
        <v>0</v>
      </c>
      <c r="J99" s="18">
        <f>IFERROR(VLOOKUP($A99,'3.0 Input│AMP'!$A$12:$Q$855,COLUMN(J99),FALSE),0)+IFERROR(VLOOKUP($A99,'3.1 Input│B&amp;T'!$A$13:$L$987,COLUMN(J99),FALSE),0)</f>
        <v>0</v>
      </c>
      <c r="K99" s="18">
        <f>IFERROR(VLOOKUP($A99,'3.0 Input│AMP'!$A$12:$Q$855,COLUMN(K99),FALSE),0)+IFERROR(VLOOKUP($A99,'3.1 Input│B&amp;T'!$A$13:$L$987,COLUMN(K99),FALSE),0)</f>
        <v>0</v>
      </c>
      <c r="L99" s="37">
        <f>IFERROR(VLOOKUP($A99,'3.0 Input│AMP'!$A$12:$Q$855,L$11,FALSE),0)+IFERROR(VLOOKUP($A99,'3.1 Input│B&amp;T'!$A$13:$O$987,COLUMN(L99),FALSE),0)</f>
        <v>0</v>
      </c>
      <c r="M99" s="37">
        <f>IFERROR(VLOOKUP($A99,'3.0 Input│AMP'!$A$12:$Q$855,M$11,FALSE),0)+IFERROR(VLOOKUP($A99,'3.1 Input│B&amp;T'!$A$13:$O$987,COLUMN(M99),FALSE),0)</f>
        <v>0</v>
      </c>
      <c r="N99" s="37">
        <f>IFERROR(VLOOKUP($A99,'3.0 Input│AMP'!$A$12:$Q$855,N$11,FALSE),0)+IFERROR(VLOOKUP($A99,'3.1 Input│B&amp;T'!$A$13:$O$987,COLUMN(N99),FALSE),0)+IFERROR(VLOOKUP($A99,'3.0 Input│AMP'!$A$12:$Q$855,N$11+1,FALSE),0)</f>
        <v>0</v>
      </c>
      <c r="O99" s="37">
        <f>IFERROR(VLOOKUP($A99,'3.0 Input│AMP'!$A$12:$Q$855,O$11,FALSE),0)+IFERROR(VLOOKUP($A99,'3.1 Input│B&amp;T'!$A$13:$O$987,COLUMN(O99),FALSE),0)</f>
        <v>0</v>
      </c>
      <c r="P99" s="9"/>
      <c r="Q99" s="25">
        <f t="shared" si="1"/>
        <v>0</v>
      </c>
    </row>
    <row r="100" spans="1:17">
      <c r="A100" s="7" t="str">
        <f>IF(MAX($A$13:A99)+1&gt;MAX('3.1 Input│B&amp;T'!$A$13:$A$987),"-",MAX($A$13:A99)+1)</f>
        <v>-</v>
      </c>
      <c r="B100" s="7" t="str">
        <f>CONCATENATE(IFERROR(VLOOKUP($A100,'3.0 Input│AMP'!$A$12:$Q$855,2,FALSE),""),IFERROR(VLOOKUP($A100,'3.1 Input│B&amp;T'!$A$13:$L$987,2,FALSE),""))</f>
        <v/>
      </c>
      <c r="C100" s="17" t="str">
        <f>IFERROR(IFERROR(VLOOKUP($A100,'3.0 Input│AMP'!$A$12:$Q$855,3,FALSE),VLOOKUP($A100,'3.1 Input│B&amp;T'!$A$13:$L$987,3,FALSE)),"-")</f>
        <v>-</v>
      </c>
      <c r="D100" s="6">
        <v>1</v>
      </c>
      <c r="E100" s="7" t="str">
        <f>IFERROR(IFERROR(VLOOKUP($A100,'3.0 Input│AMP'!$A$12:$Q$855,4,FALSE),VLOOKUP($A100,'3.1 Input│B&amp;T'!$A$13:$L$987,3,FALSE)),"-")</f>
        <v>-</v>
      </c>
      <c r="F100" s="32"/>
      <c r="G100" s="18">
        <f>IFERROR(VLOOKUP($A100,'3.0 Input│AMP'!$A$12:$Q$855,COLUMN(G100),FALSE),0)+IFERROR(VLOOKUP($A100,'3.1 Input│B&amp;T'!$A$13:$L$987,COLUMN(G100),FALSE),0)</f>
        <v>0</v>
      </c>
      <c r="H100" s="18">
        <f>IFERROR(VLOOKUP($A100,'3.0 Input│AMP'!$A$12:$Q$855,COLUMN(H100),FALSE),0)+IFERROR(VLOOKUP($A100,'3.1 Input│B&amp;T'!$A$13:$L$987,COLUMN(H100),FALSE),0)</f>
        <v>0</v>
      </c>
      <c r="I100" s="18">
        <f>IFERROR(VLOOKUP($A100,'3.0 Input│AMP'!$A$12:$Q$855,COLUMN(I100),FALSE),0)+IFERROR(VLOOKUP($A100,'3.1 Input│B&amp;T'!$A$13:$L$987,COLUMN(I100),FALSE),0)</f>
        <v>0</v>
      </c>
      <c r="J100" s="18">
        <f>IFERROR(VLOOKUP($A100,'3.0 Input│AMP'!$A$12:$Q$855,COLUMN(J100),FALSE),0)+IFERROR(VLOOKUP($A100,'3.1 Input│B&amp;T'!$A$13:$L$987,COLUMN(J100),FALSE),0)</f>
        <v>0</v>
      </c>
      <c r="K100" s="18">
        <f>IFERROR(VLOOKUP($A100,'3.0 Input│AMP'!$A$12:$Q$855,COLUMN(K100),FALSE),0)+IFERROR(VLOOKUP($A100,'3.1 Input│B&amp;T'!$A$13:$L$987,COLUMN(K100),FALSE),0)</f>
        <v>0</v>
      </c>
      <c r="L100" s="37">
        <f>IFERROR(VLOOKUP($A100,'3.0 Input│AMP'!$A$12:$Q$855,L$11,FALSE),0)+IFERROR(VLOOKUP($A100,'3.1 Input│B&amp;T'!$A$13:$O$987,COLUMN(L100),FALSE),0)</f>
        <v>0</v>
      </c>
      <c r="M100" s="37">
        <f>IFERROR(VLOOKUP($A100,'3.0 Input│AMP'!$A$12:$Q$855,M$11,FALSE),0)+IFERROR(VLOOKUP($A100,'3.1 Input│B&amp;T'!$A$13:$O$987,COLUMN(M100),FALSE),0)</f>
        <v>0</v>
      </c>
      <c r="N100" s="37">
        <f>IFERROR(VLOOKUP($A100,'3.0 Input│AMP'!$A$12:$Q$855,N$11,FALSE),0)+IFERROR(VLOOKUP($A100,'3.1 Input│B&amp;T'!$A$13:$O$987,COLUMN(N100),FALSE),0)+IFERROR(VLOOKUP($A100,'3.0 Input│AMP'!$A$12:$Q$855,N$11+1,FALSE),0)</f>
        <v>0</v>
      </c>
      <c r="O100" s="37">
        <f>IFERROR(VLOOKUP($A100,'3.0 Input│AMP'!$A$12:$Q$855,O$11,FALSE),0)+IFERROR(VLOOKUP($A100,'3.1 Input│B&amp;T'!$A$13:$O$987,COLUMN(O100),FALSE),0)</f>
        <v>0</v>
      </c>
      <c r="P100" s="9"/>
      <c r="Q100" s="25">
        <f t="shared" si="1"/>
        <v>0</v>
      </c>
    </row>
    <row r="101" spans="1:17">
      <c r="A101" s="7" t="str">
        <f>IF(MAX($A$13:A100)+1&gt;MAX('3.1 Input│B&amp;T'!$A$13:$A$987),"-",MAX($A$13:A100)+1)</f>
        <v>-</v>
      </c>
      <c r="B101" s="7" t="str">
        <f>CONCATENATE(IFERROR(VLOOKUP($A101,'3.0 Input│AMP'!$A$12:$Q$855,2,FALSE),""),IFERROR(VLOOKUP($A101,'3.1 Input│B&amp;T'!$A$13:$L$987,2,FALSE),""))</f>
        <v/>
      </c>
      <c r="C101" s="17" t="str">
        <f>IFERROR(IFERROR(VLOOKUP($A101,'3.0 Input│AMP'!$A$12:$Q$855,3,FALSE),VLOOKUP($A101,'3.1 Input│B&amp;T'!$A$13:$L$987,3,FALSE)),"-")</f>
        <v>-</v>
      </c>
      <c r="D101" s="6">
        <v>1</v>
      </c>
      <c r="E101" s="7" t="str">
        <f>IFERROR(IFERROR(VLOOKUP($A101,'3.0 Input│AMP'!$A$12:$Q$855,4,FALSE),VLOOKUP($A101,'3.1 Input│B&amp;T'!$A$13:$L$987,3,FALSE)),"-")</f>
        <v>-</v>
      </c>
      <c r="F101" s="32"/>
      <c r="G101" s="18">
        <f>IFERROR(VLOOKUP($A101,'3.0 Input│AMP'!$A$12:$Q$855,COLUMN(G101),FALSE),0)+IFERROR(VLOOKUP($A101,'3.1 Input│B&amp;T'!$A$13:$L$987,COLUMN(G101),FALSE),0)</f>
        <v>0</v>
      </c>
      <c r="H101" s="18">
        <f>IFERROR(VLOOKUP($A101,'3.0 Input│AMP'!$A$12:$Q$855,COLUMN(H101),FALSE),0)+IFERROR(VLOOKUP($A101,'3.1 Input│B&amp;T'!$A$13:$L$987,COLUMN(H101),FALSE),0)</f>
        <v>0</v>
      </c>
      <c r="I101" s="18">
        <f>IFERROR(VLOOKUP($A101,'3.0 Input│AMP'!$A$12:$Q$855,COLUMN(I101),FALSE),0)+IFERROR(VLOOKUP($A101,'3.1 Input│B&amp;T'!$A$13:$L$987,COLUMN(I101),FALSE),0)</f>
        <v>0</v>
      </c>
      <c r="J101" s="18">
        <f>IFERROR(VLOOKUP($A101,'3.0 Input│AMP'!$A$12:$Q$855,COLUMN(J101),FALSE),0)+IFERROR(VLOOKUP($A101,'3.1 Input│B&amp;T'!$A$13:$L$987,COLUMN(J101),FALSE),0)</f>
        <v>0</v>
      </c>
      <c r="K101" s="18">
        <f>IFERROR(VLOOKUP($A101,'3.0 Input│AMP'!$A$12:$Q$855,COLUMN(K101),FALSE),0)+IFERROR(VLOOKUP($A101,'3.1 Input│B&amp;T'!$A$13:$L$987,COLUMN(K101),FALSE),0)</f>
        <v>0</v>
      </c>
      <c r="L101" s="37">
        <f>IFERROR(VLOOKUP($A101,'3.0 Input│AMP'!$A$12:$Q$855,L$11,FALSE),0)+IFERROR(VLOOKUP($A101,'3.1 Input│B&amp;T'!$A$13:$O$987,COLUMN(L101),FALSE),0)</f>
        <v>0</v>
      </c>
      <c r="M101" s="37">
        <f>IFERROR(VLOOKUP($A101,'3.0 Input│AMP'!$A$12:$Q$855,M$11,FALSE),0)+IFERROR(VLOOKUP($A101,'3.1 Input│B&amp;T'!$A$13:$O$987,COLUMN(M101),FALSE),0)</f>
        <v>0</v>
      </c>
      <c r="N101" s="37">
        <f>IFERROR(VLOOKUP($A101,'3.0 Input│AMP'!$A$12:$Q$855,N$11,FALSE),0)+IFERROR(VLOOKUP($A101,'3.1 Input│B&amp;T'!$A$13:$O$987,COLUMN(N101),FALSE),0)+IFERROR(VLOOKUP($A101,'3.0 Input│AMP'!$A$12:$Q$855,N$11+1,FALSE),0)</f>
        <v>0</v>
      </c>
      <c r="O101" s="37">
        <f>IFERROR(VLOOKUP($A101,'3.0 Input│AMP'!$A$12:$Q$855,O$11,FALSE),0)+IFERROR(VLOOKUP($A101,'3.1 Input│B&amp;T'!$A$13:$O$987,COLUMN(O101),FALSE),0)</f>
        <v>0</v>
      </c>
      <c r="P101" s="9"/>
      <c r="Q101" s="25">
        <f t="shared" si="1"/>
        <v>0</v>
      </c>
    </row>
    <row r="102" spans="1:17">
      <c r="A102" s="7" t="str">
        <f>IF(MAX($A$13:A101)+1&gt;MAX('3.1 Input│B&amp;T'!$A$13:$A$987),"-",MAX($A$13:A101)+1)</f>
        <v>-</v>
      </c>
      <c r="B102" s="7" t="str">
        <f>CONCATENATE(IFERROR(VLOOKUP($A102,'3.0 Input│AMP'!$A$12:$Q$855,2,FALSE),""),IFERROR(VLOOKUP($A102,'3.1 Input│B&amp;T'!$A$13:$L$987,2,FALSE),""))</f>
        <v/>
      </c>
      <c r="C102" s="17" t="str">
        <f>IFERROR(IFERROR(VLOOKUP($A102,'3.0 Input│AMP'!$A$12:$Q$855,3,FALSE),VLOOKUP($A102,'3.1 Input│B&amp;T'!$A$13:$L$987,3,FALSE)),"-")</f>
        <v>-</v>
      </c>
      <c r="D102" s="6">
        <v>1</v>
      </c>
      <c r="E102" s="7" t="str">
        <f>IFERROR(IFERROR(VLOOKUP($A102,'3.0 Input│AMP'!$A$12:$Q$855,4,FALSE),VLOOKUP($A102,'3.1 Input│B&amp;T'!$A$13:$L$987,3,FALSE)),"-")</f>
        <v>-</v>
      </c>
      <c r="F102" s="32"/>
      <c r="G102" s="18">
        <f>IFERROR(VLOOKUP($A102,'3.0 Input│AMP'!$A$12:$Q$855,COLUMN(G102),FALSE),0)+IFERROR(VLOOKUP($A102,'3.1 Input│B&amp;T'!$A$13:$L$987,COLUMN(G102),FALSE),0)</f>
        <v>0</v>
      </c>
      <c r="H102" s="18">
        <f>IFERROR(VLOOKUP($A102,'3.0 Input│AMP'!$A$12:$Q$855,COLUMN(H102),FALSE),0)+IFERROR(VLOOKUP($A102,'3.1 Input│B&amp;T'!$A$13:$L$987,COLUMN(H102),FALSE),0)</f>
        <v>0</v>
      </c>
      <c r="I102" s="18">
        <f>IFERROR(VLOOKUP($A102,'3.0 Input│AMP'!$A$12:$Q$855,COLUMN(I102),FALSE),0)+IFERROR(VLOOKUP($A102,'3.1 Input│B&amp;T'!$A$13:$L$987,COLUMN(I102),FALSE),0)</f>
        <v>0</v>
      </c>
      <c r="J102" s="18">
        <f>IFERROR(VLOOKUP($A102,'3.0 Input│AMP'!$A$12:$Q$855,COLUMN(J102),FALSE),0)+IFERROR(VLOOKUP($A102,'3.1 Input│B&amp;T'!$A$13:$L$987,COLUMN(J102),FALSE),0)</f>
        <v>0</v>
      </c>
      <c r="K102" s="18">
        <f>IFERROR(VLOOKUP($A102,'3.0 Input│AMP'!$A$12:$Q$855,COLUMN(K102),FALSE),0)+IFERROR(VLOOKUP($A102,'3.1 Input│B&amp;T'!$A$13:$L$987,COLUMN(K102),FALSE),0)</f>
        <v>0</v>
      </c>
      <c r="L102" s="37">
        <f>IFERROR(VLOOKUP($A102,'3.0 Input│AMP'!$A$12:$Q$855,L$11,FALSE),0)+IFERROR(VLOOKUP($A102,'3.1 Input│B&amp;T'!$A$13:$O$987,COLUMN(L102),FALSE),0)</f>
        <v>0</v>
      </c>
      <c r="M102" s="37">
        <f>IFERROR(VLOOKUP($A102,'3.0 Input│AMP'!$A$12:$Q$855,M$11,FALSE),0)+IFERROR(VLOOKUP($A102,'3.1 Input│B&amp;T'!$A$13:$O$987,COLUMN(M102),FALSE),0)</f>
        <v>0</v>
      </c>
      <c r="N102" s="37">
        <f>IFERROR(VLOOKUP($A102,'3.0 Input│AMP'!$A$12:$Q$855,N$11,FALSE),0)+IFERROR(VLOOKUP($A102,'3.1 Input│B&amp;T'!$A$13:$O$987,COLUMN(N102),FALSE),0)+IFERROR(VLOOKUP($A102,'3.0 Input│AMP'!$A$12:$Q$855,N$11+1,FALSE),0)</f>
        <v>0</v>
      </c>
      <c r="O102" s="37">
        <f>IFERROR(VLOOKUP($A102,'3.0 Input│AMP'!$A$12:$Q$855,O$11,FALSE),0)+IFERROR(VLOOKUP($A102,'3.1 Input│B&amp;T'!$A$13:$O$987,COLUMN(O102),FALSE),0)</f>
        <v>0</v>
      </c>
      <c r="P102" s="9"/>
      <c r="Q102" s="25">
        <f t="shared" si="1"/>
        <v>0</v>
      </c>
    </row>
    <row r="103" spans="1:17">
      <c r="A103" s="7" t="str">
        <f>IF(MAX($A$13:A102)+1&gt;MAX('3.1 Input│B&amp;T'!$A$13:$A$987),"-",MAX($A$13:A102)+1)</f>
        <v>-</v>
      </c>
      <c r="B103" s="7" t="str">
        <f>CONCATENATE(IFERROR(VLOOKUP($A103,'3.0 Input│AMP'!$A$12:$Q$855,2,FALSE),""),IFERROR(VLOOKUP($A103,'3.1 Input│B&amp;T'!$A$13:$L$987,2,FALSE),""))</f>
        <v/>
      </c>
      <c r="C103" s="17" t="str">
        <f>IFERROR(IFERROR(VLOOKUP($A103,'3.0 Input│AMP'!$A$12:$Q$855,3,FALSE),VLOOKUP($A103,'3.1 Input│B&amp;T'!$A$13:$L$987,3,FALSE)),"-")</f>
        <v>-</v>
      </c>
      <c r="D103" s="6">
        <v>1</v>
      </c>
      <c r="E103" s="7" t="str">
        <f>IFERROR(IFERROR(VLOOKUP($A103,'3.0 Input│AMP'!$A$12:$Q$855,4,FALSE),VLOOKUP($A103,'3.1 Input│B&amp;T'!$A$13:$L$987,3,FALSE)),"-")</f>
        <v>-</v>
      </c>
      <c r="F103" s="32"/>
      <c r="G103" s="18">
        <f>IFERROR(VLOOKUP($A103,'3.0 Input│AMP'!$A$12:$Q$855,COLUMN(G103),FALSE),0)+IFERROR(VLOOKUP($A103,'3.1 Input│B&amp;T'!$A$13:$L$987,COLUMN(G103),FALSE),0)</f>
        <v>0</v>
      </c>
      <c r="H103" s="18">
        <f>IFERROR(VLOOKUP($A103,'3.0 Input│AMP'!$A$12:$Q$855,COLUMN(H103),FALSE),0)+IFERROR(VLOOKUP($A103,'3.1 Input│B&amp;T'!$A$13:$L$987,COLUMN(H103),FALSE),0)</f>
        <v>0</v>
      </c>
      <c r="I103" s="18">
        <f>IFERROR(VLOOKUP($A103,'3.0 Input│AMP'!$A$12:$Q$855,COLUMN(I103),FALSE),0)+IFERROR(VLOOKUP($A103,'3.1 Input│B&amp;T'!$A$13:$L$987,COLUMN(I103),FALSE),0)</f>
        <v>0</v>
      </c>
      <c r="J103" s="18">
        <f>IFERROR(VLOOKUP($A103,'3.0 Input│AMP'!$A$12:$Q$855,COLUMN(J103),FALSE),0)+IFERROR(VLOOKUP($A103,'3.1 Input│B&amp;T'!$A$13:$L$987,COLUMN(J103),FALSE),0)</f>
        <v>0</v>
      </c>
      <c r="K103" s="18">
        <f>IFERROR(VLOOKUP($A103,'3.0 Input│AMP'!$A$12:$Q$855,COLUMN(K103),FALSE),0)+IFERROR(VLOOKUP($A103,'3.1 Input│B&amp;T'!$A$13:$L$987,COLUMN(K103),FALSE),0)</f>
        <v>0</v>
      </c>
      <c r="L103" s="37">
        <f>IFERROR(VLOOKUP($A103,'3.0 Input│AMP'!$A$12:$Q$855,L$11,FALSE),0)+IFERROR(VLOOKUP($A103,'3.1 Input│B&amp;T'!$A$13:$O$987,COLUMN(L103),FALSE),0)</f>
        <v>0</v>
      </c>
      <c r="M103" s="37">
        <f>IFERROR(VLOOKUP($A103,'3.0 Input│AMP'!$A$12:$Q$855,M$11,FALSE),0)+IFERROR(VLOOKUP($A103,'3.1 Input│B&amp;T'!$A$13:$O$987,COLUMN(M103),FALSE),0)</f>
        <v>0</v>
      </c>
      <c r="N103" s="37">
        <f>IFERROR(VLOOKUP($A103,'3.0 Input│AMP'!$A$12:$Q$855,N$11,FALSE),0)+IFERROR(VLOOKUP($A103,'3.1 Input│B&amp;T'!$A$13:$O$987,COLUMN(N103),FALSE),0)+IFERROR(VLOOKUP($A103,'3.0 Input│AMP'!$A$12:$Q$855,N$11+1,FALSE),0)</f>
        <v>0</v>
      </c>
      <c r="O103" s="37">
        <f>IFERROR(VLOOKUP($A103,'3.0 Input│AMP'!$A$12:$Q$855,O$11,FALSE),0)+IFERROR(VLOOKUP($A103,'3.1 Input│B&amp;T'!$A$13:$O$987,COLUMN(O103),FALSE),0)</f>
        <v>0</v>
      </c>
      <c r="P103" s="9"/>
      <c r="Q103" s="25">
        <f t="shared" si="1"/>
        <v>0</v>
      </c>
    </row>
    <row r="104" spans="1:17">
      <c r="A104" s="7" t="str">
        <f>IF(MAX($A$13:A103)+1&gt;MAX('3.1 Input│B&amp;T'!$A$13:$A$987),"-",MAX($A$13:A103)+1)</f>
        <v>-</v>
      </c>
      <c r="B104" s="7" t="str">
        <f>CONCATENATE(IFERROR(VLOOKUP($A104,'3.0 Input│AMP'!$A$12:$Q$855,2,FALSE),""),IFERROR(VLOOKUP($A104,'3.1 Input│B&amp;T'!$A$13:$L$987,2,FALSE),""))</f>
        <v/>
      </c>
      <c r="C104" s="17" t="str">
        <f>IFERROR(IFERROR(VLOOKUP($A104,'3.0 Input│AMP'!$A$12:$Q$855,3,FALSE),VLOOKUP($A104,'3.1 Input│B&amp;T'!$A$13:$L$987,3,FALSE)),"-")</f>
        <v>-</v>
      </c>
      <c r="D104" s="6">
        <v>1</v>
      </c>
      <c r="E104" s="7" t="str">
        <f>IFERROR(IFERROR(VLOOKUP($A104,'3.0 Input│AMP'!$A$12:$Q$855,4,FALSE),VLOOKUP($A104,'3.1 Input│B&amp;T'!$A$13:$L$987,3,FALSE)),"-")</f>
        <v>-</v>
      </c>
      <c r="F104" s="32"/>
      <c r="G104" s="18">
        <f>IFERROR(VLOOKUP($A104,'3.0 Input│AMP'!$A$12:$Q$855,COLUMN(G104),FALSE),0)+IFERROR(VLOOKUP($A104,'3.1 Input│B&amp;T'!$A$13:$L$987,COLUMN(G104),FALSE),0)</f>
        <v>0</v>
      </c>
      <c r="H104" s="18">
        <f>IFERROR(VLOOKUP($A104,'3.0 Input│AMP'!$A$12:$Q$855,COLUMN(H104),FALSE),0)+IFERROR(VLOOKUP($A104,'3.1 Input│B&amp;T'!$A$13:$L$987,COLUMN(H104),FALSE),0)</f>
        <v>0</v>
      </c>
      <c r="I104" s="18">
        <f>IFERROR(VLOOKUP($A104,'3.0 Input│AMP'!$A$12:$Q$855,COLUMN(I104),FALSE),0)+IFERROR(VLOOKUP($A104,'3.1 Input│B&amp;T'!$A$13:$L$987,COLUMN(I104),FALSE),0)</f>
        <v>0</v>
      </c>
      <c r="J104" s="18">
        <f>IFERROR(VLOOKUP($A104,'3.0 Input│AMP'!$A$12:$Q$855,COLUMN(J104),FALSE),0)+IFERROR(VLOOKUP($A104,'3.1 Input│B&amp;T'!$A$13:$L$987,COLUMN(J104),FALSE),0)</f>
        <v>0</v>
      </c>
      <c r="K104" s="18">
        <f>IFERROR(VLOOKUP($A104,'3.0 Input│AMP'!$A$12:$Q$855,COLUMN(K104),FALSE),0)+IFERROR(VLOOKUP($A104,'3.1 Input│B&amp;T'!$A$13:$L$987,COLUMN(K104),FALSE),0)</f>
        <v>0</v>
      </c>
      <c r="L104" s="37">
        <f>IFERROR(VLOOKUP($A104,'3.0 Input│AMP'!$A$12:$Q$855,L$11,FALSE),0)+IFERROR(VLOOKUP($A104,'3.1 Input│B&amp;T'!$A$13:$O$987,COLUMN(L104),FALSE),0)</f>
        <v>0</v>
      </c>
      <c r="M104" s="37">
        <f>IFERROR(VLOOKUP($A104,'3.0 Input│AMP'!$A$12:$Q$855,M$11,FALSE),0)+IFERROR(VLOOKUP($A104,'3.1 Input│B&amp;T'!$A$13:$O$987,COLUMN(M104),FALSE),0)</f>
        <v>0</v>
      </c>
      <c r="N104" s="37">
        <f>IFERROR(VLOOKUP($A104,'3.0 Input│AMP'!$A$12:$Q$855,N$11,FALSE),0)+IFERROR(VLOOKUP($A104,'3.1 Input│B&amp;T'!$A$13:$O$987,COLUMN(N104),FALSE),0)+IFERROR(VLOOKUP($A104,'3.0 Input│AMP'!$A$12:$Q$855,N$11+1,FALSE),0)</f>
        <v>0</v>
      </c>
      <c r="O104" s="37">
        <f>IFERROR(VLOOKUP($A104,'3.0 Input│AMP'!$A$12:$Q$855,O$11,FALSE),0)+IFERROR(VLOOKUP($A104,'3.1 Input│B&amp;T'!$A$13:$O$987,COLUMN(O104),FALSE),0)</f>
        <v>0</v>
      </c>
      <c r="P104" s="9"/>
      <c r="Q104" s="25">
        <f t="shared" si="1"/>
        <v>0</v>
      </c>
    </row>
    <row r="105" spans="1:17">
      <c r="A105" s="7" t="str">
        <f>IF(MAX($A$13:A104)+1&gt;MAX('3.1 Input│B&amp;T'!$A$13:$A$987),"-",MAX($A$13:A104)+1)</f>
        <v>-</v>
      </c>
      <c r="B105" s="7" t="str">
        <f>CONCATENATE(IFERROR(VLOOKUP($A105,'3.0 Input│AMP'!$A$12:$Q$855,2,FALSE),""),IFERROR(VLOOKUP($A105,'3.1 Input│B&amp;T'!$A$13:$L$987,2,FALSE),""))</f>
        <v/>
      </c>
      <c r="C105" s="17" t="str">
        <f>IFERROR(IFERROR(VLOOKUP($A105,'3.0 Input│AMP'!$A$12:$Q$855,3,FALSE),VLOOKUP($A105,'3.1 Input│B&amp;T'!$A$13:$L$987,3,FALSE)),"-")</f>
        <v>-</v>
      </c>
      <c r="D105" s="6">
        <v>1</v>
      </c>
      <c r="E105" s="7" t="str">
        <f>IFERROR(IFERROR(VLOOKUP($A105,'3.0 Input│AMP'!$A$12:$Q$855,4,FALSE),VLOOKUP($A105,'3.1 Input│B&amp;T'!$A$13:$L$987,3,FALSE)),"-")</f>
        <v>-</v>
      </c>
      <c r="F105" s="32"/>
      <c r="G105" s="18">
        <f>IFERROR(VLOOKUP($A105,'3.0 Input│AMP'!$A$12:$Q$855,COLUMN(G105),FALSE),0)+IFERROR(VLOOKUP($A105,'3.1 Input│B&amp;T'!$A$13:$L$987,COLUMN(G105),FALSE),0)</f>
        <v>0</v>
      </c>
      <c r="H105" s="18">
        <f>IFERROR(VLOOKUP($A105,'3.0 Input│AMP'!$A$12:$Q$855,COLUMN(H105),FALSE),0)+IFERROR(VLOOKUP($A105,'3.1 Input│B&amp;T'!$A$13:$L$987,COLUMN(H105),FALSE),0)</f>
        <v>0</v>
      </c>
      <c r="I105" s="18">
        <f>IFERROR(VLOOKUP($A105,'3.0 Input│AMP'!$A$12:$Q$855,COLUMN(I105),FALSE),0)+IFERROR(VLOOKUP($A105,'3.1 Input│B&amp;T'!$A$13:$L$987,COLUMN(I105),FALSE),0)</f>
        <v>0</v>
      </c>
      <c r="J105" s="18">
        <f>IFERROR(VLOOKUP($A105,'3.0 Input│AMP'!$A$12:$Q$855,COLUMN(J105),FALSE),0)+IFERROR(VLOOKUP($A105,'3.1 Input│B&amp;T'!$A$13:$L$987,COLUMN(J105),FALSE),0)</f>
        <v>0</v>
      </c>
      <c r="K105" s="18">
        <f>IFERROR(VLOOKUP($A105,'3.0 Input│AMP'!$A$12:$Q$855,COLUMN(K105),FALSE),0)+IFERROR(VLOOKUP($A105,'3.1 Input│B&amp;T'!$A$13:$L$987,COLUMN(K105),FALSE),0)</f>
        <v>0</v>
      </c>
      <c r="L105" s="37">
        <f>IFERROR(VLOOKUP($A105,'3.0 Input│AMP'!$A$12:$Q$855,L$11,FALSE),0)+IFERROR(VLOOKUP($A105,'3.1 Input│B&amp;T'!$A$13:$O$987,COLUMN(L105),FALSE),0)</f>
        <v>0</v>
      </c>
      <c r="M105" s="37">
        <f>IFERROR(VLOOKUP($A105,'3.0 Input│AMP'!$A$12:$Q$855,M$11,FALSE),0)+IFERROR(VLOOKUP($A105,'3.1 Input│B&amp;T'!$A$13:$O$987,COLUMN(M105),FALSE),0)</f>
        <v>0</v>
      </c>
      <c r="N105" s="37">
        <f>IFERROR(VLOOKUP($A105,'3.0 Input│AMP'!$A$12:$Q$855,N$11,FALSE),0)+IFERROR(VLOOKUP($A105,'3.1 Input│B&amp;T'!$A$13:$O$987,COLUMN(N105),FALSE),0)+IFERROR(VLOOKUP($A105,'3.0 Input│AMP'!$A$12:$Q$855,N$11+1,FALSE),0)</f>
        <v>0</v>
      </c>
      <c r="O105" s="37">
        <f>IFERROR(VLOOKUP($A105,'3.0 Input│AMP'!$A$12:$Q$855,O$11,FALSE),0)+IFERROR(VLOOKUP($A105,'3.1 Input│B&amp;T'!$A$13:$O$987,COLUMN(O105),FALSE),0)</f>
        <v>0</v>
      </c>
      <c r="P105" s="9"/>
      <c r="Q105" s="25">
        <f t="shared" si="1"/>
        <v>0</v>
      </c>
    </row>
    <row r="106" spans="1:17">
      <c r="A106" s="7" t="str">
        <f>IF(MAX($A$13:A105)+1&gt;MAX('3.1 Input│B&amp;T'!$A$13:$A$987),"-",MAX($A$13:A105)+1)</f>
        <v>-</v>
      </c>
      <c r="B106" s="7" t="str">
        <f>CONCATENATE(IFERROR(VLOOKUP($A106,'3.0 Input│AMP'!$A$12:$Q$855,2,FALSE),""),IFERROR(VLOOKUP($A106,'3.1 Input│B&amp;T'!$A$13:$L$987,2,FALSE),""))</f>
        <v/>
      </c>
      <c r="C106" s="17" t="str">
        <f>IFERROR(IFERROR(VLOOKUP($A106,'3.0 Input│AMP'!$A$12:$Q$855,3,FALSE),VLOOKUP($A106,'3.1 Input│B&amp;T'!$A$13:$L$987,3,FALSE)),"-")</f>
        <v>-</v>
      </c>
      <c r="D106" s="6">
        <v>1</v>
      </c>
      <c r="E106" s="7" t="str">
        <f>IFERROR(IFERROR(VLOOKUP($A106,'3.0 Input│AMP'!$A$12:$Q$855,4,FALSE),VLOOKUP($A106,'3.1 Input│B&amp;T'!$A$13:$L$987,3,FALSE)),"-")</f>
        <v>-</v>
      </c>
      <c r="F106" s="32"/>
      <c r="G106" s="18">
        <f>IFERROR(VLOOKUP($A106,'3.0 Input│AMP'!$A$12:$Q$855,COLUMN(G106),FALSE),0)+IFERROR(VLOOKUP($A106,'3.1 Input│B&amp;T'!$A$13:$L$987,COLUMN(G106),FALSE),0)</f>
        <v>0</v>
      </c>
      <c r="H106" s="18">
        <f>IFERROR(VLOOKUP($A106,'3.0 Input│AMP'!$A$12:$Q$855,COLUMN(H106),FALSE),0)+IFERROR(VLOOKUP($A106,'3.1 Input│B&amp;T'!$A$13:$L$987,COLUMN(H106),FALSE),0)</f>
        <v>0</v>
      </c>
      <c r="I106" s="18">
        <f>IFERROR(VLOOKUP($A106,'3.0 Input│AMP'!$A$12:$Q$855,COLUMN(I106),FALSE),0)+IFERROR(VLOOKUP($A106,'3.1 Input│B&amp;T'!$A$13:$L$987,COLUMN(I106),FALSE),0)</f>
        <v>0</v>
      </c>
      <c r="J106" s="18">
        <f>IFERROR(VLOOKUP($A106,'3.0 Input│AMP'!$A$12:$Q$855,COLUMN(J106),FALSE),0)+IFERROR(VLOOKUP($A106,'3.1 Input│B&amp;T'!$A$13:$L$987,COLUMN(J106),FALSE),0)</f>
        <v>0</v>
      </c>
      <c r="K106" s="18">
        <f>IFERROR(VLOOKUP($A106,'3.0 Input│AMP'!$A$12:$Q$855,COLUMN(K106),FALSE),0)+IFERROR(VLOOKUP($A106,'3.1 Input│B&amp;T'!$A$13:$L$987,COLUMN(K106),FALSE),0)</f>
        <v>0</v>
      </c>
      <c r="L106" s="37">
        <f>IFERROR(VLOOKUP($A106,'3.0 Input│AMP'!$A$12:$Q$855,L$11,FALSE),0)+IFERROR(VLOOKUP($A106,'3.1 Input│B&amp;T'!$A$13:$O$987,COLUMN(L106),FALSE),0)</f>
        <v>0</v>
      </c>
      <c r="M106" s="37">
        <f>IFERROR(VLOOKUP($A106,'3.0 Input│AMP'!$A$12:$Q$855,M$11,FALSE),0)+IFERROR(VLOOKUP($A106,'3.1 Input│B&amp;T'!$A$13:$O$987,COLUMN(M106),FALSE),0)</f>
        <v>0</v>
      </c>
      <c r="N106" s="37">
        <f>IFERROR(VLOOKUP($A106,'3.0 Input│AMP'!$A$12:$Q$855,N$11,FALSE),0)+IFERROR(VLOOKUP($A106,'3.1 Input│B&amp;T'!$A$13:$O$987,COLUMN(N106),FALSE),0)+IFERROR(VLOOKUP($A106,'3.0 Input│AMP'!$A$12:$Q$855,N$11+1,FALSE),0)</f>
        <v>0</v>
      </c>
      <c r="O106" s="37">
        <f>IFERROR(VLOOKUP($A106,'3.0 Input│AMP'!$A$12:$Q$855,O$11,FALSE),0)+IFERROR(VLOOKUP($A106,'3.1 Input│B&amp;T'!$A$13:$O$987,COLUMN(O106),FALSE),0)</f>
        <v>0</v>
      </c>
      <c r="P106" s="9"/>
      <c r="Q106" s="25">
        <f t="shared" si="1"/>
        <v>0</v>
      </c>
    </row>
    <row r="107" spans="1:17">
      <c r="A107" s="7" t="str">
        <f>IF(MAX($A$13:A106)+1&gt;MAX('3.1 Input│B&amp;T'!$A$13:$A$987),"-",MAX($A$13:A106)+1)</f>
        <v>-</v>
      </c>
      <c r="B107" s="7" t="str">
        <f>CONCATENATE(IFERROR(VLOOKUP($A107,'3.0 Input│AMP'!$A$12:$Q$855,2,FALSE),""),IFERROR(VLOOKUP($A107,'3.1 Input│B&amp;T'!$A$13:$L$987,2,FALSE),""))</f>
        <v/>
      </c>
      <c r="C107" s="17" t="str">
        <f>IFERROR(IFERROR(VLOOKUP($A107,'3.0 Input│AMP'!$A$12:$Q$855,3,FALSE),VLOOKUP($A107,'3.1 Input│B&amp;T'!$A$13:$L$987,3,FALSE)),"-")</f>
        <v>-</v>
      </c>
      <c r="D107" s="6">
        <v>1</v>
      </c>
      <c r="E107" s="7" t="str">
        <f>IFERROR(IFERROR(VLOOKUP($A107,'3.0 Input│AMP'!$A$12:$Q$855,4,FALSE),VLOOKUP($A107,'3.1 Input│B&amp;T'!$A$13:$L$987,3,FALSE)),"-")</f>
        <v>-</v>
      </c>
      <c r="F107" s="32"/>
      <c r="G107" s="18">
        <f>IFERROR(VLOOKUP($A107,'3.0 Input│AMP'!$A$12:$Q$855,COLUMN(G107),FALSE),0)+IFERROR(VLOOKUP($A107,'3.1 Input│B&amp;T'!$A$13:$L$987,COLUMN(G107),FALSE),0)</f>
        <v>0</v>
      </c>
      <c r="H107" s="18">
        <f>IFERROR(VLOOKUP($A107,'3.0 Input│AMP'!$A$12:$Q$855,COLUMN(H107),FALSE),0)+IFERROR(VLOOKUP($A107,'3.1 Input│B&amp;T'!$A$13:$L$987,COLUMN(H107),FALSE),0)</f>
        <v>0</v>
      </c>
      <c r="I107" s="18">
        <f>IFERROR(VLOOKUP($A107,'3.0 Input│AMP'!$A$12:$Q$855,COLUMN(I107),FALSE),0)+IFERROR(VLOOKUP($A107,'3.1 Input│B&amp;T'!$A$13:$L$987,COLUMN(I107),FALSE),0)</f>
        <v>0</v>
      </c>
      <c r="J107" s="18">
        <f>IFERROR(VLOOKUP($A107,'3.0 Input│AMP'!$A$12:$Q$855,COLUMN(J107),FALSE),0)+IFERROR(VLOOKUP($A107,'3.1 Input│B&amp;T'!$A$13:$L$987,COLUMN(J107),FALSE),0)</f>
        <v>0</v>
      </c>
      <c r="K107" s="18">
        <f>IFERROR(VLOOKUP($A107,'3.0 Input│AMP'!$A$12:$Q$855,COLUMN(K107),FALSE),0)+IFERROR(VLOOKUP($A107,'3.1 Input│B&amp;T'!$A$13:$L$987,COLUMN(K107),FALSE),0)</f>
        <v>0</v>
      </c>
      <c r="L107" s="37">
        <f>IFERROR(VLOOKUP($A107,'3.0 Input│AMP'!$A$12:$Q$855,L$11,FALSE),0)+IFERROR(VLOOKUP($A107,'3.1 Input│B&amp;T'!$A$13:$O$987,COLUMN(L107),FALSE),0)</f>
        <v>0</v>
      </c>
      <c r="M107" s="37">
        <f>IFERROR(VLOOKUP($A107,'3.0 Input│AMP'!$A$12:$Q$855,M$11,FALSE),0)+IFERROR(VLOOKUP($A107,'3.1 Input│B&amp;T'!$A$13:$O$987,COLUMN(M107),FALSE),0)</f>
        <v>0</v>
      </c>
      <c r="N107" s="37">
        <f>IFERROR(VLOOKUP($A107,'3.0 Input│AMP'!$A$12:$Q$855,N$11,FALSE),0)+IFERROR(VLOOKUP($A107,'3.1 Input│B&amp;T'!$A$13:$O$987,COLUMN(N107),FALSE),0)+IFERROR(VLOOKUP($A107,'3.0 Input│AMP'!$A$12:$Q$855,N$11+1,FALSE),0)</f>
        <v>0</v>
      </c>
      <c r="O107" s="37">
        <f>IFERROR(VLOOKUP($A107,'3.0 Input│AMP'!$A$12:$Q$855,O$11,FALSE),0)+IFERROR(VLOOKUP($A107,'3.1 Input│B&amp;T'!$A$13:$O$987,COLUMN(O107),FALSE),0)</f>
        <v>0</v>
      </c>
      <c r="P107" s="9"/>
      <c r="Q107" s="25">
        <f t="shared" si="1"/>
        <v>0</v>
      </c>
    </row>
    <row r="108" spans="1:17">
      <c r="A108" s="7" t="str">
        <f>IF(MAX($A$13:A107)+1&gt;MAX('3.1 Input│B&amp;T'!$A$13:$A$987),"-",MAX($A$13:A107)+1)</f>
        <v>-</v>
      </c>
      <c r="B108" s="7" t="str">
        <f>CONCATENATE(IFERROR(VLOOKUP($A108,'3.0 Input│AMP'!$A$12:$Q$855,2,FALSE),""),IFERROR(VLOOKUP($A108,'3.1 Input│B&amp;T'!$A$13:$L$987,2,FALSE),""))</f>
        <v/>
      </c>
      <c r="C108" s="17" t="str">
        <f>IFERROR(IFERROR(VLOOKUP($A108,'3.0 Input│AMP'!$A$12:$Q$855,3,FALSE),VLOOKUP($A108,'3.1 Input│B&amp;T'!$A$13:$L$987,3,FALSE)),"-")</f>
        <v>-</v>
      </c>
      <c r="D108" s="6">
        <v>1</v>
      </c>
      <c r="E108" s="7" t="str">
        <f>IFERROR(IFERROR(VLOOKUP($A108,'3.0 Input│AMP'!$A$12:$Q$855,4,FALSE),VLOOKUP($A108,'3.1 Input│B&amp;T'!$A$13:$L$987,3,FALSE)),"-")</f>
        <v>-</v>
      </c>
      <c r="F108" s="32"/>
      <c r="G108" s="18">
        <f>IFERROR(VLOOKUP($A108,'3.0 Input│AMP'!$A$12:$Q$855,COLUMN(G108),FALSE),0)+IFERROR(VLOOKUP($A108,'3.1 Input│B&amp;T'!$A$13:$L$987,COLUMN(G108),FALSE),0)</f>
        <v>0</v>
      </c>
      <c r="H108" s="18">
        <f>IFERROR(VLOOKUP($A108,'3.0 Input│AMP'!$A$12:$Q$855,COLUMN(H108),FALSE),0)+IFERROR(VLOOKUP($A108,'3.1 Input│B&amp;T'!$A$13:$L$987,COLUMN(H108),FALSE),0)</f>
        <v>0</v>
      </c>
      <c r="I108" s="18">
        <f>IFERROR(VLOOKUP($A108,'3.0 Input│AMP'!$A$12:$Q$855,COLUMN(I108),FALSE),0)+IFERROR(VLOOKUP($A108,'3.1 Input│B&amp;T'!$A$13:$L$987,COLUMN(I108),FALSE),0)</f>
        <v>0</v>
      </c>
      <c r="J108" s="18">
        <f>IFERROR(VLOOKUP($A108,'3.0 Input│AMP'!$A$12:$Q$855,COLUMN(J108),FALSE),0)+IFERROR(VLOOKUP($A108,'3.1 Input│B&amp;T'!$A$13:$L$987,COLUMN(J108),FALSE),0)</f>
        <v>0</v>
      </c>
      <c r="K108" s="18">
        <f>IFERROR(VLOOKUP($A108,'3.0 Input│AMP'!$A$12:$Q$855,COLUMN(K108),FALSE),0)+IFERROR(VLOOKUP($A108,'3.1 Input│B&amp;T'!$A$13:$L$987,COLUMN(K108),FALSE),0)</f>
        <v>0</v>
      </c>
      <c r="L108" s="37">
        <f>IFERROR(VLOOKUP($A108,'3.0 Input│AMP'!$A$12:$Q$855,L$11,FALSE),0)+IFERROR(VLOOKUP($A108,'3.1 Input│B&amp;T'!$A$13:$O$987,COLUMN(L108),FALSE),0)</f>
        <v>0</v>
      </c>
      <c r="M108" s="37">
        <f>IFERROR(VLOOKUP($A108,'3.0 Input│AMP'!$A$12:$Q$855,M$11,FALSE),0)+IFERROR(VLOOKUP($A108,'3.1 Input│B&amp;T'!$A$13:$O$987,COLUMN(M108),FALSE),0)</f>
        <v>0</v>
      </c>
      <c r="N108" s="37">
        <f>IFERROR(VLOOKUP($A108,'3.0 Input│AMP'!$A$12:$Q$855,N$11,FALSE),0)+IFERROR(VLOOKUP($A108,'3.1 Input│B&amp;T'!$A$13:$O$987,COLUMN(N108),FALSE),0)+IFERROR(VLOOKUP($A108,'3.0 Input│AMP'!$A$12:$Q$855,N$11+1,FALSE),0)</f>
        <v>0</v>
      </c>
      <c r="O108" s="37">
        <f>IFERROR(VLOOKUP($A108,'3.0 Input│AMP'!$A$12:$Q$855,O$11,FALSE),0)+IFERROR(VLOOKUP($A108,'3.1 Input│B&amp;T'!$A$13:$O$987,COLUMN(O108),FALSE),0)</f>
        <v>0</v>
      </c>
      <c r="P108" s="9"/>
      <c r="Q108" s="25">
        <f t="shared" si="1"/>
        <v>0</v>
      </c>
    </row>
    <row r="109" spans="1:17">
      <c r="A109" s="7" t="str">
        <f>IF(MAX($A$13:A108)+1&gt;MAX('3.1 Input│B&amp;T'!$A$13:$A$987),"-",MAX($A$13:A108)+1)</f>
        <v>-</v>
      </c>
      <c r="B109" s="7" t="str">
        <f>CONCATENATE(IFERROR(VLOOKUP($A109,'3.0 Input│AMP'!$A$12:$Q$855,2,FALSE),""),IFERROR(VLOOKUP($A109,'3.1 Input│B&amp;T'!$A$13:$L$987,2,FALSE),""))</f>
        <v/>
      </c>
      <c r="C109" s="17" t="str">
        <f>IFERROR(IFERROR(VLOOKUP($A109,'3.0 Input│AMP'!$A$12:$Q$855,3,FALSE),VLOOKUP($A109,'3.1 Input│B&amp;T'!$A$13:$L$987,3,FALSE)),"-")</f>
        <v>-</v>
      </c>
      <c r="D109" s="6">
        <v>1</v>
      </c>
      <c r="E109" s="7" t="str">
        <f>IFERROR(IFERROR(VLOOKUP($A109,'3.0 Input│AMP'!$A$12:$Q$855,4,FALSE),VLOOKUP($A109,'3.1 Input│B&amp;T'!$A$13:$L$987,3,FALSE)),"-")</f>
        <v>-</v>
      </c>
      <c r="F109" s="32"/>
      <c r="G109" s="18">
        <f>IFERROR(VLOOKUP($A109,'3.0 Input│AMP'!$A$12:$Q$855,COLUMN(G109),FALSE),0)+IFERROR(VLOOKUP($A109,'3.1 Input│B&amp;T'!$A$13:$L$987,COLUMN(G109),FALSE),0)</f>
        <v>0</v>
      </c>
      <c r="H109" s="18">
        <f>IFERROR(VLOOKUP($A109,'3.0 Input│AMP'!$A$12:$Q$855,COLUMN(H109),FALSE),0)+IFERROR(VLOOKUP($A109,'3.1 Input│B&amp;T'!$A$13:$L$987,COLUMN(H109),FALSE),0)</f>
        <v>0</v>
      </c>
      <c r="I109" s="18">
        <f>IFERROR(VLOOKUP($A109,'3.0 Input│AMP'!$A$12:$Q$855,COLUMN(I109),FALSE),0)+IFERROR(VLOOKUP($A109,'3.1 Input│B&amp;T'!$A$13:$L$987,COLUMN(I109),FALSE),0)</f>
        <v>0</v>
      </c>
      <c r="J109" s="18">
        <f>IFERROR(VLOOKUP($A109,'3.0 Input│AMP'!$A$12:$Q$855,COLUMN(J109),FALSE),0)+IFERROR(VLOOKUP($A109,'3.1 Input│B&amp;T'!$A$13:$L$987,COLUMN(J109),FALSE),0)</f>
        <v>0</v>
      </c>
      <c r="K109" s="18">
        <f>IFERROR(VLOOKUP($A109,'3.0 Input│AMP'!$A$12:$Q$855,COLUMN(K109),FALSE),0)+IFERROR(VLOOKUP($A109,'3.1 Input│B&amp;T'!$A$13:$L$987,COLUMN(K109),FALSE),0)</f>
        <v>0</v>
      </c>
      <c r="L109" s="37">
        <f>IFERROR(VLOOKUP($A109,'3.0 Input│AMP'!$A$12:$Q$855,L$11,FALSE),0)+IFERROR(VLOOKUP($A109,'3.1 Input│B&amp;T'!$A$13:$O$987,COLUMN(L109),FALSE),0)</f>
        <v>0</v>
      </c>
      <c r="M109" s="37">
        <f>IFERROR(VLOOKUP($A109,'3.0 Input│AMP'!$A$12:$Q$855,M$11,FALSE),0)+IFERROR(VLOOKUP($A109,'3.1 Input│B&amp;T'!$A$13:$O$987,COLUMN(M109),FALSE),0)</f>
        <v>0</v>
      </c>
      <c r="N109" s="37">
        <f>IFERROR(VLOOKUP($A109,'3.0 Input│AMP'!$A$12:$Q$855,N$11,FALSE),0)+IFERROR(VLOOKUP($A109,'3.1 Input│B&amp;T'!$A$13:$O$987,COLUMN(N109),FALSE),0)+IFERROR(VLOOKUP($A109,'3.0 Input│AMP'!$A$12:$Q$855,N$11+1,FALSE),0)</f>
        <v>0</v>
      </c>
      <c r="O109" s="37">
        <f>IFERROR(VLOOKUP($A109,'3.0 Input│AMP'!$A$12:$Q$855,O$11,FALSE),0)+IFERROR(VLOOKUP($A109,'3.1 Input│B&amp;T'!$A$13:$O$987,COLUMN(O109),FALSE),0)</f>
        <v>0</v>
      </c>
      <c r="P109" s="9"/>
      <c r="Q109" s="25">
        <f t="shared" si="1"/>
        <v>0</v>
      </c>
    </row>
    <row r="110" spans="1:17">
      <c r="A110" s="7" t="str">
        <f>IF(MAX($A$13:A109)+1&gt;MAX('3.1 Input│B&amp;T'!$A$13:$A$987),"-",MAX($A$13:A109)+1)</f>
        <v>-</v>
      </c>
      <c r="B110" s="7" t="str">
        <f>CONCATENATE(IFERROR(VLOOKUP($A110,'3.0 Input│AMP'!$A$12:$Q$855,2,FALSE),""),IFERROR(VLOOKUP($A110,'3.1 Input│B&amp;T'!$A$13:$L$987,2,FALSE),""))</f>
        <v/>
      </c>
      <c r="C110" s="17" t="str">
        <f>IFERROR(IFERROR(VLOOKUP($A110,'3.0 Input│AMP'!$A$12:$Q$855,3,FALSE),VLOOKUP($A110,'3.1 Input│B&amp;T'!$A$13:$L$987,3,FALSE)),"-")</f>
        <v>-</v>
      </c>
      <c r="D110" s="6">
        <v>1</v>
      </c>
      <c r="E110" s="7" t="str">
        <f>IFERROR(IFERROR(VLOOKUP($A110,'3.0 Input│AMP'!$A$12:$Q$855,4,FALSE),VLOOKUP($A110,'3.1 Input│B&amp;T'!$A$13:$L$987,3,FALSE)),"-")</f>
        <v>-</v>
      </c>
      <c r="F110" s="32"/>
      <c r="G110" s="18">
        <f>IFERROR(VLOOKUP($A110,'3.0 Input│AMP'!$A$12:$Q$855,COLUMN(G110),FALSE),0)+IFERROR(VLOOKUP($A110,'3.1 Input│B&amp;T'!$A$13:$L$987,COLUMN(G110),FALSE),0)</f>
        <v>0</v>
      </c>
      <c r="H110" s="18">
        <f>IFERROR(VLOOKUP($A110,'3.0 Input│AMP'!$A$12:$Q$855,COLUMN(H110),FALSE),0)+IFERROR(VLOOKUP($A110,'3.1 Input│B&amp;T'!$A$13:$L$987,COLUMN(H110),FALSE),0)</f>
        <v>0</v>
      </c>
      <c r="I110" s="18">
        <f>IFERROR(VLOOKUP($A110,'3.0 Input│AMP'!$A$12:$Q$855,COLUMN(I110),FALSE),0)+IFERROR(VLOOKUP($A110,'3.1 Input│B&amp;T'!$A$13:$L$987,COLUMN(I110),FALSE),0)</f>
        <v>0</v>
      </c>
      <c r="J110" s="18">
        <f>IFERROR(VLOOKUP($A110,'3.0 Input│AMP'!$A$12:$Q$855,COLUMN(J110),FALSE),0)+IFERROR(VLOOKUP($A110,'3.1 Input│B&amp;T'!$A$13:$L$987,COLUMN(J110),FALSE),0)</f>
        <v>0</v>
      </c>
      <c r="K110" s="18">
        <f>IFERROR(VLOOKUP($A110,'3.0 Input│AMP'!$A$12:$Q$855,COLUMN(K110),FALSE),0)+IFERROR(VLOOKUP($A110,'3.1 Input│B&amp;T'!$A$13:$L$987,COLUMN(K110),FALSE),0)</f>
        <v>0</v>
      </c>
      <c r="L110" s="37">
        <f>IFERROR(VLOOKUP($A110,'3.0 Input│AMP'!$A$12:$Q$855,L$11,FALSE),0)+IFERROR(VLOOKUP($A110,'3.1 Input│B&amp;T'!$A$13:$O$987,COLUMN(L110),FALSE),0)</f>
        <v>0</v>
      </c>
      <c r="M110" s="37">
        <f>IFERROR(VLOOKUP($A110,'3.0 Input│AMP'!$A$12:$Q$855,M$11,FALSE),0)+IFERROR(VLOOKUP($A110,'3.1 Input│B&amp;T'!$A$13:$O$987,COLUMN(M110),FALSE),0)</f>
        <v>0</v>
      </c>
      <c r="N110" s="37">
        <f>IFERROR(VLOOKUP($A110,'3.0 Input│AMP'!$A$12:$Q$855,N$11,FALSE),0)+IFERROR(VLOOKUP($A110,'3.1 Input│B&amp;T'!$A$13:$O$987,COLUMN(N110),FALSE),0)+IFERROR(VLOOKUP($A110,'3.0 Input│AMP'!$A$12:$Q$855,N$11+1,FALSE),0)</f>
        <v>0</v>
      </c>
      <c r="O110" s="37">
        <f>IFERROR(VLOOKUP($A110,'3.0 Input│AMP'!$A$12:$Q$855,O$11,FALSE),0)+IFERROR(VLOOKUP($A110,'3.1 Input│B&amp;T'!$A$13:$O$987,COLUMN(O110),FALSE),0)</f>
        <v>0</v>
      </c>
      <c r="P110" s="9"/>
      <c r="Q110" s="25">
        <f t="shared" si="1"/>
        <v>0</v>
      </c>
    </row>
    <row r="111" spans="1:17">
      <c r="A111" s="7" t="str">
        <f>IF(MAX($A$13:A110)+1&gt;MAX('3.1 Input│B&amp;T'!$A$13:$A$987),"-",MAX($A$13:A110)+1)</f>
        <v>-</v>
      </c>
      <c r="B111" s="7" t="str">
        <f>CONCATENATE(IFERROR(VLOOKUP($A111,'3.0 Input│AMP'!$A$12:$Q$855,2,FALSE),""),IFERROR(VLOOKUP($A111,'3.1 Input│B&amp;T'!$A$13:$L$987,2,FALSE),""))</f>
        <v/>
      </c>
      <c r="C111" s="17" t="str">
        <f>IFERROR(IFERROR(VLOOKUP($A111,'3.0 Input│AMP'!$A$12:$Q$855,3,FALSE),VLOOKUP($A111,'3.1 Input│B&amp;T'!$A$13:$L$987,3,FALSE)),"-")</f>
        <v>-</v>
      </c>
      <c r="D111" s="6">
        <v>1</v>
      </c>
      <c r="E111" s="7" t="str">
        <f>IFERROR(IFERROR(VLOOKUP($A111,'3.0 Input│AMP'!$A$12:$Q$855,4,FALSE),VLOOKUP($A111,'3.1 Input│B&amp;T'!$A$13:$L$987,3,FALSE)),"-")</f>
        <v>-</v>
      </c>
      <c r="F111" s="32"/>
      <c r="G111" s="18">
        <f>IFERROR(VLOOKUP($A111,'3.0 Input│AMP'!$A$12:$Q$855,COLUMN(G111),FALSE),0)+IFERROR(VLOOKUP($A111,'3.1 Input│B&amp;T'!$A$13:$L$987,COLUMN(G111),FALSE),0)</f>
        <v>0</v>
      </c>
      <c r="H111" s="18">
        <f>IFERROR(VLOOKUP($A111,'3.0 Input│AMP'!$A$12:$Q$855,COLUMN(H111),FALSE),0)+IFERROR(VLOOKUP($A111,'3.1 Input│B&amp;T'!$A$13:$L$987,COLUMN(H111),FALSE),0)</f>
        <v>0</v>
      </c>
      <c r="I111" s="18">
        <f>IFERROR(VLOOKUP($A111,'3.0 Input│AMP'!$A$12:$Q$855,COLUMN(I111),FALSE),0)+IFERROR(VLOOKUP($A111,'3.1 Input│B&amp;T'!$A$13:$L$987,COLUMN(I111),FALSE),0)</f>
        <v>0</v>
      </c>
      <c r="J111" s="18">
        <f>IFERROR(VLOOKUP($A111,'3.0 Input│AMP'!$A$12:$Q$855,COLUMN(J111),FALSE),0)+IFERROR(VLOOKUP($A111,'3.1 Input│B&amp;T'!$A$13:$L$987,COLUMN(J111),FALSE),0)</f>
        <v>0</v>
      </c>
      <c r="K111" s="18">
        <f>IFERROR(VLOOKUP($A111,'3.0 Input│AMP'!$A$12:$Q$855,COLUMN(K111),FALSE),0)+IFERROR(VLOOKUP($A111,'3.1 Input│B&amp;T'!$A$13:$L$987,COLUMN(K111),FALSE),0)</f>
        <v>0</v>
      </c>
      <c r="L111" s="37">
        <f>IFERROR(VLOOKUP($A111,'3.0 Input│AMP'!$A$12:$Q$855,L$11,FALSE),0)+IFERROR(VLOOKUP($A111,'3.1 Input│B&amp;T'!$A$13:$O$987,COLUMN(L111),FALSE),0)</f>
        <v>0</v>
      </c>
      <c r="M111" s="37">
        <f>IFERROR(VLOOKUP($A111,'3.0 Input│AMP'!$A$12:$Q$855,M$11,FALSE),0)+IFERROR(VLOOKUP($A111,'3.1 Input│B&amp;T'!$A$13:$O$987,COLUMN(M111),FALSE),0)</f>
        <v>0</v>
      </c>
      <c r="N111" s="37">
        <f>IFERROR(VLOOKUP($A111,'3.0 Input│AMP'!$A$12:$Q$855,N$11,FALSE),0)+IFERROR(VLOOKUP($A111,'3.1 Input│B&amp;T'!$A$13:$O$987,COLUMN(N111),FALSE),0)+IFERROR(VLOOKUP($A111,'3.0 Input│AMP'!$A$12:$Q$855,N$11+1,FALSE),0)</f>
        <v>0</v>
      </c>
      <c r="O111" s="37">
        <f>IFERROR(VLOOKUP($A111,'3.0 Input│AMP'!$A$12:$Q$855,O$11,FALSE),0)+IFERROR(VLOOKUP($A111,'3.1 Input│B&amp;T'!$A$13:$O$987,COLUMN(O111),FALSE),0)</f>
        <v>0</v>
      </c>
      <c r="P111" s="9"/>
      <c r="Q111" s="25">
        <f t="shared" si="1"/>
        <v>0</v>
      </c>
    </row>
    <row r="112" spans="1:17">
      <c r="A112" s="7" t="str">
        <f>IF(MAX($A$13:A111)+1&gt;MAX('3.1 Input│B&amp;T'!$A$13:$A$987),"-",MAX($A$13:A111)+1)</f>
        <v>-</v>
      </c>
      <c r="B112" s="7" t="str">
        <f>CONCATENATE(IFERROR(VLOOKUP($A112,'3.0 Input│AMP'!$A$12:$Q$855,2,FALSE),""),IFERROR(VLOOKUP($A112,'3.1 Input│B&amp;T'!$A$13:$L$987,2,FALSE),""))</f>
        <v/>
      </c>
      <c r="C112" s="17" t="str">
        <f>IFERROR(IFERROR(VLOOKUP($A112,'3.0 Input│AMP'!$A$12:$Q$855,3,FALSE),VLOOKUP($A112,'3.1 Input│B&amp;T'!$A$13:$L$987,3,FALSE)),"-")</f>
        <v>-</v>
      </c>
      <c r="D112" s="6">
        <v>1</v>
      </c>
      <c r="E112" s="7" t="str">
        <f>IFERROR(IFERROR(VLOOKUP($A112,'3.0 Input│AMP'!$A$12:$Q$855,4,FALSE),VLOOKUP($A112,'3.1 Input│B&amp;T'!$A$13:$L$987,3,FALSE)),"-")</f>
        <v>-</v>
      </c>
      <c r="F112" s="32"/>
      <c r="G112" s="18">
        <f>IFERROR(VLOOKUP($A112,'3.0 Input│AMP'!$A$12:$Q$855,COLUMN(G112),FALSE),0)+IFERROR(VLOOKUP($A112,'3.1 Input│B&amp;T'!$A$13:$L$987,COLUMN(G112),FALSE),0)</f>
        <v>0</v>
      </c>
      <c r="H112" s="18">
        <f>IFERROR(VLOOKUP($A112,'3.0 Input│AMP'!$A$12:$Q$855,COLUMN(H112),FALSE),0)+IFERROR(VLOOKUP($A112,'3.1 Input│B&amp;T'!$A$13:$L$987,COLUMN(H112),FALSE),0)</f>
        <v>0</v>
      </c>
      <c r="I112" s="18">
        <f>IFERROR(VLOOKUP($A112,'3.0 Input│AMP'!$A$12:$Q$855,COLUMN(I112),FALSE),0)+IFERROR(VLOOKUP($A112,'3.1 Input│B&amp;T'!$A$13:$L$987,COLUMN(I112),FALSE),0)</f>
        <v>0</v>
      </c>
      <c r="J112" s="18">
        <f>IFERROR(VLOOKUP($A112,'3.0 Input│AMP'!$A$12:$Q$855,COLUMN(J112),FALSE),0)+IFERROR(VLOOKUP($A112,'3.1 Input│B&amp;T'!$A$13:$L$987,COLUMN(J112),FALSE),0)</f>
        <v>0</v>
      </c>
      <c r="K112" s="18">
        <f>IFERROR(VLOOKUP($A112,'3.0 Input│AMP'!$A$12:$Q$855,COLUMN(K112),FALSE),0)+IFERROR(VLOOKUP($A112,'3.1 Input│B&amp;T'!$A$13:$L$987,COLUMN(K112),FALSE),0)</f>
        <v>0</v>
      </c>
      <c r="L112" s="37">
        <f>IFERROR(VLOOKUP($A112,'3.0 Input│AMP'!$A$12:$Q$855,L$11,FALSE),0)+IFERROR(VLOOKUP($A112,'3.1 Input│B&amp;T'!$A$13:$O$987,COLUMN(L112),FALSE),0)</f>
        <v>0</v>
      </c>
      <c r="M112" s="37">
        <f>IFERROR(VLOOKUP($A112,'3.0 Input│AMP'!$A$12:$Q$855,M$11,FALSE),0)+IFERROR(VLOOKUP($A112,'3.1 Input│B&amp;T'!$A$13:$O$987,COLUMN(M112),FALSE),0)</f>
        <v>0</v>
      </c>
      <c r="N112" s="37">
        <f>IFERROR(VLOOKUP($A112,'3.0 Input│AMP'!$A$12:$Q$855,N$11,FALSE),0)+IFERROR(VLOOKUP($A112,'3.1 Input│B&amp;T'!$A$13:$O$987,COLUMN(N112),FALSE),0)+IFERROR(VLOOKUP($A112,'3.0 Input│AMP'!$A$12:$Q$855,N$11+1,FALSE),0)</f>
        <v>0</v>
      </c>
      <c r="O112" s="37">
        <f>IFERROR(VLOOKUP($A112,'3.0 Input│AMP'!$A$12:$Q$855,O$11,FALSE),0)+IFERROR(VLOOKUP($A112,'3.1 Input│B&amp;T'!$A$13:$O$987,COLUMN(O112),FALSE),0)</f>
        <v>0</v>
      </c>
      <c r="P112" s="9"/>
      <c r="Q112" s="25">
        <f t="shared" si="1"/>
        <v>0</v>
      </c>
    </row>
    <row r="113" spans="1:17">
      <c r="A113" s="7" t="str">
        <f>IF(MAX($A$13:A112)+1&gt;MAX('3.1 Input│B&amp;T'!$A$13:$A$987),"-",MAX($A$13:A112)+1)</f>
        <v>-</v>
      </c>
      <c r="B113" s="7" t="str">
        <f>CONCATENATE(IFERROR(VLOOKUP($A113,'3.0 Input│AMP'!$A$12:$Q$855,2,FALSE),""),IFERROR(VLOOKUP($A113,'3.1 Input│B&amp;T'!$A$13:$L$987,2,FALSE),""))</f>
        <v/>
      </c>
      <c r="C113" s="17" t="str">
        <f>IFERROR(IFERROR(VLOOKUP($A113,'3.0 Input│AMP'!$A$12:$Q$855,3,FALSE),VLOOKUP($A113,'3.1 Input│B&amp;T'!$A$13:$L$987,3,FALSE)),"-")</f>
        <v>-</v>
      </c>
      <c r="D113" s="6">
        <v>1</v>
      </c>
      <c r="E113" s="7" t="str">
        <f>IFERROR(IFERROR(VLOOKUP($A113,'3.0 Input│AMP'!$A$12:$Q$855,4,FALSE),VLOOKUP($A113,'3.1 Input│B&amp;T'!$A$13:$L$987,3,FALSE)),"-")</f>
        <v>-</v>
      </c>
      <c r="F113" s="32"/>
      <c r="G113" s="18">
        <f>IFERROR(VLOOKUP($A113,'3.0 Input│AMP'!$A$12:$Q$855,COLUMN(G113),FALSE),0)+IFERROR(VLOOKUP($A113,'3.1 Input│B&amp;T'!$A$13:$L$987,COLUMN(G113),FALSE),0)</f>
        <v>0</v>
      </c>
      <c r="H113" s="18">
        <f>IFERROR(VLOOKUP($A113,'3.0 Input│AMP'!$A$12:$Q$855,COLUMN(H113),FALSE),0)+IFERROR(VLOOKUP($A113,'3.1 Input│B&amp;T'!$A$13:$L$987,COLUMN(H113),FALSE),0)</f>
        <v>0</v>
      </c>
      <c r="I113" s="18">
        <f>IFERROR(VLOOKUP($A113,'3.0 Input│AMP'!$A$12:$Q$855,COLUMN(I113),FALSE),0)+IFERROR(VLOOKUP($A113,'3.1 Input│B&amp;T'!$A$13:$L$987,COLUMN(I113),FALSE),0)</f>
        <v>0</v>
      </c>
      <c r="J113" s="18">
        <f>IFERROR(VLOOKUP($A113,'3.0 Input│AMP'!$A$12:$Q$855,COLUMN(J113),FALSE),0)+IFERROR(VLOOKUP($A113,'3.1 Input│B&amp;T'!$A$13:$L$987,COLUMN(J113),FALSE),0)</f>
        <v>0</v>
      </c>
      <c r="K113" s="18">
        <f>IFERROR(VLOOKUP($A113,'3.0 Input│AMP'!$A$12:$Q$855,COLUMN(K113),FALSE),0)+IFERROR(VLOOKUP($A113,'3.1 Input│B&amp;T'!$A$13:$L$987,COLUMN(K113),FALSE),0)</f>
        <v>0</v>
      </c>
      <c r="L113" s="37">
        <f>IFERROR(VLOOKUP($A113,'3.0 Input│AMP'!$A$12:$Q$855,L$11,FALSE),0)+IFERROR(VLOOKUP($A113,'3.1 Input│B&amp;T'!$A$13:$O$987,COLUMN(L113),FALSE),0)</f>
        <v>0</v>
      </c>
      <c r="M113" s="37">
        <f>IFERROR(VLOOKUP($A113,'3.0 Input│AMP'!$A$12:$Q$855,M$11,FALSE),0)+IFERROR(VLOOKUP($A113,'3.1 Input│B&amp;T'!$A$13:$O$987,COLUMN(M113),FALSE),0)</f>
        <v>0</v>
      </c>
      <c r="N113" s="37">
        <f>IFERROR(VLOOKUP($A113,'3.0 Input│AMP'!$A$12:$Q$855,N$11,FALSE),0)+IFERROR(VLOOKUP($A113,'3.1 Input│B&amp;T'!$A$13:$O$987,COLUMN(N113),FALSE),0)+IFERROR(VLOOKUP($A113,'3.0 Input│AMP'!$A$12:$Q$855,N$11+1,FALSE),0)</f>
        <v>0</v>
      </c>
      <c r="O113" s="37">
        <f>IFERROR(VLOOKUP($A113,'3.0 Input│AMP'!$A$12:$Q$855,O$11,FALSE),0)+IFERROR(VLOOKUP($A113,'3.1 Input│B&amp;T'!$A$13:$O$987,COLUMN(O113),FALSE),0)</f>
        <v>0</v>
      </c>
      <c r="P113" s="9"/>
      <c r="Q113" s="25">
        <f t="shared" si="1"/>
        <v>0</v>
      </c>
    </row>
    <row r="114" spans="1:17">
      <c r="A114" s="7" t="str">
        <f>IF(MAX($A$13:A113)+1&gt;MAX('3.1 Input│B&amp;T'!$A$13:$A$987),"-",MAX($A$13:A113)+1)</f>
        <v>-</v>
      </c>
      <c r="B114" s="7" t="str">
        <f>CONCATENATE(IFERROR(VLOOKUP($A114,'3.0 Input│AMP'!$A$12:$Q$855,2,FALSE),""),IFERROR(VLOOKUP($A114,'3.1 Input│B&amp;T'!$A$13:$L$987,2,FALSE),""))</f>
        <v/>
      </c>
      <c r="C114" s="17" t="str">
        <f>IFERROR(IFERROR(VLOOKUP($A114,'3.0 Input│AMP'!$A$12:$Q$855,3,FALSE),VLOOKUP($A114,'3.1 Input│B&amp;T'!$A$13:$L$987,3,FALSE)),"-")</f>
        <v>-</v>
      </c>
      <c r="D114" s="6">
        <v>1</v>
      </c>
      <c r="E114" s="7" t="str">
        <f>IFERROR(IFERROR(VLOOKUP($A114,'3.0 Input│AMP'!$A$12:$Q$855,4,FALSE),VLOOKUP($A114,'3.1 Input│B&amp;T'!$A$13:$L$987,3,FALSE)),"-")</f>
        <v>-</v>
      </c>
      <c r="F114" s="32"/>
      <c r="G114" s="18">
        <f>IFERROR(VLOOKUP($A114,'3.0 Input│AMP'!$A$12:$Q$855,COLUMN(G114),FALSE),0)+IFERROR(VLOOKUP($A114,'3.1 Input│B&amp;T'!$A$13:$L$987,COLUMN(G114),FALSE),0)</f>
        <v>0</v>
      </c>
      <c r="H114" s="18">
        <f>IFERROR(VLOOKUP($A114,'3.0 Input│AMP'!$A$12:$Q$855,COLUMN(H114),FALSE),0)+IFERROR(VLOOKUP($A114,'3.1 Input│B&amp;T'!$A$13:$L$987,COLUMN(H114),FALSE),0)</f>
        <v>0</v>
      </c>
      <c r="I114" s="18">
        <f>IFERROR(VLOOKUP($A114,'3.0 Input│AMP'!$A$12:$Q$855,COLUMN(I114),FALSE),0)+IFERROR(VLOOKUP($A114,'3.1 Input│B&amp;T'!$A$13:$L$987,COLUMN(I114),FALSE),0)</f>
        <v>0</v>
      </c>
      <c r="J114" s="18">
        <f>IFERROR(VLOOKUP($A114,'3.0 Input│AMP'!$A$12:$Q$855,COLUMN(J114),FALSE),0)+IFERROR(VLOOKUP($A114,'3.1 Input│B&amp;T'!$A$13:$L$987,COLUMN(J114),FALSE),0)</f>
        <v>0</v>
      </c>
      <c r="K114" s="18">
        <f>IFERROR(VLOOKUP($A114,'3.0 Input│AMP'!$A$12:$Q$855,COLUMN(K114),FALSE),0)+IFERROR(VLOOKUP($A114,'3.1 Input│B&amp;T'!$A$13:$L$987,COLUMN(K114),FALSE),0)</f>
        <v>0</v>
      </c>
      <c r="L114" s="37">
        <f>IFERROR(VLOOKUP($A114,'3.0 Input│AMP'!$A$12:$Q$855,L$11,FALSE),0)+IFERROR(VLOOKUP($A114,'3.1 Input│B&amp;T'!$A$13:$O$987,COLUMN(L114),FALSE),0)</f>
        <v>0</v>
      </c>
      <c r="M114" s="37">
        <f>IFERROR(VLOOKUP($A114,'3.0 Input│AMP'!$A$12:$Q$855,M$11,FALSE),0)+IFERROR(VLOOKUP($A114,'3.1 Input│B&amp;T'!$A$13:$O$987,COLUMN(M114),FALSE),0)</f>
        <v>0</v>
      </c>
      <c r="N114" s="37">
        <f>IFERROR(VLOOKUP($A114,'3.0 Input│AMP'!$A$12:$Q$855,N$11,FALSE),0)+IFERROR(VLOOKUP($A114,'3.1 Input│B&amp;T'!$A$13:$O$987,COLUMN(N114),FALSE),0)+IFERROR(VLOOKUP($A114,'3.0 Input│AMP'!$A$12:$Q$855,N$11+1,FALSE),0)</f>
        <v>0</v>
      </c>
      <c r="O114" s="37">
        <f>IFERROR(VLOOKUP($A114,'3.0 Input│AMP'!$A$12:$Q$855,O$11,FALSE),0)+IFERROR(VLOOKUP($A114,'3.1 Input│B&amp;T'!$A$13:$O$987,COLUMN(O114),FALSE),0)</f>
        <v>0</v>
      </c>
      <c r="P114" s="9"/>
      <c r="Q114" s="25">
        <f t="shared" si="1"/>
        <v>0</v>
      </c>
    </row>
    <row r="115" spans="1:17">
      <c r="A115" s="7" t="str">
        <f>IF(MAX($A$13:A114)+1&gt;MAX('3.1 Input│B&amp;T'!$A$13:$A$987),"-",MAX($A$13:A114)+1)</f>
        <v>-</v>
      </c>
      <c r="B115" s="7" t="str">
        <f>CONCATENATE(IFERROR(VLOOKUP($A115,'3.0 Input│AMP'!$A$12:$Q$855,2,FALSE),""),IFERROR(VLOOKUP($A115,'3.1 Input│B&amp;T'!$A$13:$L$987,2,FALSE),""))</f>
        <v/>
      </c>
      <c r="C115" s="17" t="str">
        <f>IFERROR(IFERROR(VLOOKUP($A115,'3.0 Input│AMP'!$A$12:$Q$855,3,FALSE),VLOOKUP($A115,'3.1 Input│B&amp;T'!$A$13:$L$987,3,FALSE)),"-")</f>
        <v>-</v>
      </c>
      <c r="D115" s="6">
        <v>1</v>
      </c>
      <c r="E115" s="7" t="str">
        <f>IFERROR(IFERROR(VLOOKUP($A115,'3.0 Input│AMP'!$A$12:$Q$855,4,FALSE),VLOOKUP($A115,'3.1 Input│B&amp;T'!$A$13:$L$987,3,FALSE)),"-")</f>
        <v>-</v>
      </c>
      <c r="F115" s="32"/>
      <c r="G115" s="18">
        <f>IFERROR(VLOOKUP($A115,'3.0 Input│AMP'!$A$12:$Q$855,COLUMN(G115),FALSE),0)+IFERROR(VLOOKUP($A115,'3.1 Input│B&amp;T'!$A$13:$L$987,COLUMN(G115),FALSE),0)</f>
        <v>0</v>
      </c>
      <c r="H115" s="18">
        <f>IFERROR(VLOOKUP($A115,'3.0 Input│AMP'!$A$12:$Q$855,COLUMN(H115),FALSE),0)+IFERROR(VLOOKUP($A115,'3.1 Input│B&amp;T'!$A$13:$L$987,COLUMN(H115),FALSE),0)</f>
        <v>0</v>
      </c>
      <c r="I115" s="18">
        <f>IFERROR(VLOOKUP($A115,'3.0 Input│AMP'!$A$12:$Q$855,COLUMN(I115),FALSE),0)+IFERROR(VLOOKUP($A115,'3.1 Input│B&amp;T'!$A$13:$L$987,COLUMN(I115),FALSE),0)</f>
        <v>0</v>
      </c>
      <c r="J115" s="18">
        <f>IFERROR(VLOOKUP($A115,'3.0 Input│AMP'!$A$12:$Q$855,COLUMN(J115),FALSE),0)+IFERROR(VLOOKUP($A115,'3.1 Input│B&amp;T'!$A$13:$L$987,COLUMN(J115),FALSE),0)</f>
        <v>0</v>
      </c>
      <c r="K115" s="18">
        <f>IFERROR(VLOOKUP($A115,'3.0 Input│AMP'!$A$12:$Q$855,COLUMN(K115),FALSE),0)+IFERROR(VLOOKUP($A115,'3.1 Input│B&amp;T'!$A$13:$L$987,COLUMN(K115),FALSE),0)</f>
        <v>0</v>
      </c>
      <c r="L115" s="37">
        <f>IFERROR(VLOOKUP($A115,'3.0 Input│AMP'!$A$12:$Q$855,L$11,FALSE),0)+IFERROR(VLOOKUP($A115,'3.1 Input│B&amp;T'!$A$13:$O$987,COLUMN(L115),FALSE),0)</f>
        <v>0</v>
      </c>
      <c r="M115" s="37">
        <f>IFERROR(VLOOKUP($A115,'3.0 Input│AMP'!$A$12:$Q$855,M$11,FALSE),0)+IFERROR(VLOOKUP($A115,'3.1 Input│B&amp;T'!$A$13:$O$987,COLUMN(M115),FALSE),0)</f>
        <v>0</v>
      </c>
      <c r="N115" s="37">
        <f>IFERROR(VLOOKUP($A115,'3.0 Input│AMP'!$A$12:$Q$855,N$11,FALSE),0)+IFERROR(VLOOKUP($A115,'3.1 Input│B&amp;T'!$A$13:$O$987,COLUMN(N115),FALSE),0)+IFERROR(VLOOKUP($A115,'3.0 Input│AMP'!$A$12:$Q$855,N$11+1,FALSE),0)</f>
        <v>0</v>
      </c>
      <c r="O115" s="37">
        <f>IFERROR(VLOOKUP($A115,'3.0 Input│AMP'!$A$12:$Q$855,O$11,FALSE),0)+IFERROR(VLOOKUP($A115,'3.1 Input│B&amp;T'!$A$13:$O$987,COLUMN(O115),FALSE),0)</f>
        <v>0</v>
      </c>
      <c r="P115" s="9"/>
      <c r="Q115" s="25">
        <f t="shared" si="1"/>
        <v>0</v>
      </c>
    </row>
    <row r="116" spans="1:17">
      <c r="A116" s="7" t="str">
        <f>IF(MAX($A$13:A115)+1&gt;MAX('3.1 Input│B&amp;T'!$A$13:$A$987),"-",MAX($A$13:A115)+1)</f>
        <v>-</v>
      </c>
      <c r="B116" s="7" t="str">
        <f>CONCATENATE(IFERROR(VLOOKUP($A116,'3.0 Input│AMP'!$A$12:$Q$855,2,FALSE),""),IFERROR(VLOOKUP($A116,'3.1 Input│B&amp;T'!$A$13:$L$987,2,FALSE),""))</f>
        <v/>
      </c>
      <c r="C116" s="17" t="str">
        <f>IFERROR(IFERROR(VLOOKUP($A116,'3.0 Input│AMP'!$A$12:$Q$855,3,FALSE),VLOOKUP($A116,'3.1 Input│B&amp;T'!$A$13:$L$987,3,FALSE)),"-")</f>
        <v>-</v>
      </c>
      <c r="D116" s="6">
        <v>1</v>
      </c>
      <c r="E116" s="7" t="str">
        <f>IFERROR(IFERROR(VLOOKUP($A116,'3.0 Input│AMP'!$A$12:$Q$855,4,FALSE),VLOOKUP($A116,'3.1 Input│B&amp;T'!$A$13:$L$987,3,FALSE)),"-")</f>
        <v>-</v>
      </c>
      <c r="F116" s="32"/>
      <c r="G116" s="18">
        <f>IFERROR(VLOOKUP($A116,'3.0 Input│AMP'!$A$12:$Q$855,COLUMN(G116),FALSE),0)+IFERROR(VLOOKUP($A116,'3.1 Input│B&amp;T'!$A$13:$L$987,COLUMN(G116),FALSE),0)</f>
        <v>0</v>
      </c>
      <c r="H116" s="18">
        <f>IFERROR(VLOOKUP($A116,'3.0 Input│AMP'!$A$12:$Q$855,COLUMN(H116),FALSE),0)+IFERROR(VLOOKUP($A116,'3.1 Input│B&amp;T'!$A$13:$L$987,COLUMN(H116),FALSE),0)</f>
        <v>0</v>
      </c>
      <c r="I116" s="18">
        <f>IFERROR(VLOOKUP($A116,'3.0 Input│AMP'!$A$12:$Q$855,COLUMN(I116),FALSE),0)+IFERROR(VLOOKUP($A116,'3.1 Input│B&amp;T'!$A$13:$L$987,COLUMN(I116),FALSE),0)</f>
        <v>0</v>
      </c>
      <c r="J116" s="18">
        <f>IFERROR(VLOOKUP($A116,'3.0 Input│AMP'!$A$12:$Q$855,COLUMN(J116),FALSE),0)+IFERROR(VLOOKUP($A116,'3.1 Input│B&amp;T'!$A$13:$L$987,COLUMN(J116),FALSE),0)</f>
        <v>0</v>
      </c>
      <c r="K116" s="18">
        <f>IFERROR(VLOOKUP($A116,'3.0 Input│AMP'!$A$12:$Q$855,COLUMN(K116),FALSE),0)+IFERROR(VLOOKUP($A116,'3.1 Input│B&amp;T'!$A$13:$L$987,COLUMN(K116),FALSE),0)</f>
        <v>0</v>
      </c>
      <c r="L116" s="37">
        <f>IFERROR(VLOOKUP($A116,'3.0 Input│AMP'!$A$12:$Q$855,L$11,FALSE),0)+IFERROR(VLOOKUP($A116,'3.1 Input│B&amp;T'!$A$13:$O$987,COLUMN(L116),FALSE),0)</f>
        <v>0</v>
      </c>
      <c r="M116" s="37">
        <f>IFERROR(VLOOKUP($A116,'3.0 Input│AMP'!$A$12:$Q$855,M$11,FALSE),0)+IFERROR(VLOOKUP($A116,'3.1 Input│B&amp;T'!$A$13:$O$987,COLUMN(M116),FALSE),0)</f>
        <v>0</v>
      </c>
      <c r="N116" s="37">
        <f>IFERROR(VLOOKUP($A116,'3.0 Input│AMP'!$A$12:$Q$855,N$11,FALSE),0)+IFERROR(VLOOKUP($A116,'3.1 Input│B&amp;T'!$A$13:$O$987,COLUMN(N116),FALSE),0)+IFERROR(VLOOKUP($A116,'3.0 Input│AMP'!$A$12:$Q$855,N$11+1,FALSE),0)</f>
        <v>0</v>
      </c>
      <c r="O116" s="37">
        <f>IFERROR(VLOOKUP($A116,'3.0 Input│AMP'!$A$12:$Q$855,O$11,FALSE),0)+IFERROR(VLOOKUP($A116,'3.1 Input│B&amp;T'!$A$13:$O$987,COLUMN(O116),FALSE),0)</f>
        <v>0</v>
      </c>
      <c r="P116" s="9"/>
      <c r="Q116" s="25">
        <f t="shared" si="1"/>
        <v>0</v>
      </c>
    </row>
    <row r="117" spans="1:17">
      <c r="A117" s="7" t="str">
        <f>IF(MAX($A$13:A116)+1&gt;MAX('3.1 Input│B&amp;T'!$A$13:$A$987),"-",MAX($A$13:A116)+1)</f>
        <v>-</v>
      </c>
      <c r="B117" s="7" t="str">
        <f>CONCATENATE(IFERROR(VLOOKUP($A117,'3.0 Input│AMP'!$A$12:$Q$855,2,FALSE),""),IFERROR(VLOOKUP($A117,'3.1 Input│B&amp;T'!$A$13:$L$987,2,FALSE),""))</f>
        <v/>
      </c>
      <c r="C117" s="17" t="str">
        <f>IFERROR(IFERROR(VLOOKUP($A117,'3.0 Input│AMP'!$A$12:$Q$855,3,FALSE),VLOOKUP($A117,'3.1 Input│B&amp;T'!$A$13:$L$987,3,FALSE)),"-")</f>
        <v>-</v>
      </c>
      <c r="D117" s="6">
        <v>1</v>
      </c>
      <c r="E117" s="7" t="str">
        <f>IFERROR(IFERROR(VLOOKUP($A117,'3.0 Input│AMP'!$A$12:$Q$855,4,FALSE),VLOOKUP($A117,'3.1 Input│B&amp;T'!$A$13:$L$987,3,FALSE)),"-")</f>
        <v>-</v>
      </c>
      <c r="F117" s="32"/>
      <c r="G117" s="18">
        <f>IFERROR(VLOOKUP($A117,'3.0 Input│AMP'!$A$12:$Q$855,COLUMN(G117),FALSE),0)+IFERROR(VLOOKUP($A117,'3.1 Input│B&amp;T'!$A$13:$L$987,COLUMN(G117),FALSE),0)</f>
        <v>0</v>
      </c>
      <c r="H117" s="18">
        <f>IFERROR(VLOOKUP($A117,'3.0 Input│AMP'!$A$12:$Q$855,COLUMN(H117),FALSE),0)+IFERROR(VLOOKUP($A117,'3.1 Input│B&amp;T'!$A$13:$L$987,COLUMN(H117),FALSE),0)</f>
        <v>0</v>
      </c>
      <c r="I117" s="18">
        <f>IFERROR(VLOOKUP($A117,'3.0 Input│AMP'!$A$12:$Q$855,COLUMN(I117),FALSE),0)+IFERROR(VLOOKUP($A117,'3.1 Input│B&amp;T'!$A$13:$L$987,COLUMN(I117),FALSE),0)</f>
        <v>0</v>
      </c>
      <c r="J117" s="18">
        <f>IFERROR(VLOOKUP($A117,'3.0 Input│AMP'!$A$12:$Q$855,COLUMN(J117),FALSE),0)+IFERROR(VLOOKUP($A117,'3.1 Input│B&amp;T'!$A$13:$L$987,COLUMN(J117),FALSE),0)</f>
        <v>0</v>
      </c>
      <c r="K117" s="18">
        <f>IFERROR(VLOOKUP($A117,'3.0 Input│AMP'!$A$12:$Q$855,COLUMN(K117),FALSE),0)+IFERROR(VLOOKUP($A117,'3.1 Input│B&amp;T'!$A$13:$L$987,COLUMN(K117),FALSE),0)</f>
        <v>0</v>
      </c>
      <c r="L117" s="37">
        <f>IFERROR(VLOOKUP($A117,'3.0 Input│AMP'!$A$12:$Q$855,L$11,FALSE),0)+IFERROR(VLOOKUP($A117,'3.1 Input│B&amp;T'!$A$13:$O$987,COLUMN(L117),FALSE),0)</f>
        <v>0</v>
      </c>
      <c r="M117" s="37">
        <f>IFERROR(VLOOKUP($A117,'3.0 Input│AMP'!$A$12:$Q$855,M$11,FALSE),0)+IFERROR(VLOOKUP($A117,'3.1 Input│B&amp;T'!$A$13:$O$987,COLUMN(M117),FALSE),0)</f>
        <v>0</v>
      </c>
      <c r="N117" s="37">
        <f>IFERROR(VLOOKUP($A117,'3.0 Input│AMP'!$A$12:$Q$855,N$11,FALSE),0)+IFERROR(VLOOKUP($A117,'3.1 Input│B&amp;T'!$A$13:$O$987,COLUMN(N117),FALSE),0)+IFERROR(VLOOKUP($A117,'3.0 Input│AMP'!$A$12:$Q$855,N$11+1,FALSE),0)</f>
        <v>0</v>
      </c>
      <c r="O117" s="37">
        <f>IFERROR(VLOOKUP($A117,'3.0 Input│AMP'!$A$12:$Q$855,O$11,FALSE),0)+IFERROR(VLOOKUP($A117,'3.1 Input│B&amp;T'!$A$13:$O$987,COLUMN(O117),FALSE),0)</f>
        <v>0</v>
      </c>
      <c r="P117" s="9"/>
      <c r="Q117" s="25">
        <f t="shared" si="1"/>
        <v>0</v>
      </c>
    </row>
    <row r="118" spans="1:17">
      <c r="A118" s="7" t="str">
        <f>IF(MAX($A$13:A117)+1&gt;MAX('3.1 Input│B&amp;T'!$A$13:$A$987),"-",MAX($A$13:A117)+1)</f>
        <v>-</v>
      </c>
      <c r="B118" s="7" t="str">
        <f>CONCATENATE(IFERROR(VLOOKUP($A118,'3.0 Input│AMP'!$A$12:$Q$855,2,FALSE),""),IFERROR(VLOOKUP($A118,'3.1 Input│B&amp;T'!$A$13:$L$987,2,FALSE),""))</f>
        <v/>
      </c>
      <c r="C118" s="17" t="str">
        <f>IFERROR(IFERROR(VLOOKUP($A118,'3.0 Input│AMP'!$A$12:$Q$855,3,FALSE),VLOOKUP($A118,'3.1 Input│B&amp;T'!$A$13:$L$987,3,FALSE)),"-")</f>
        <v>-</v>
      </c>
      <c r="D118" s="6">
        <v>1</v>
      </c>
      <c r="E118" s="7" t="str">
        <f>IFERROR(IFERROR(VLOOKUP($A118,'3.0 Input│AMP'!$A$12:$Q$855,4,FALSE),VLOOKUP($A118,'3.1 Input│B&amp;T'!$A$13:$L$987,3,FALSE)),"-")</f>
        <v>-</v>
      </c>
      <c r="F118" s="32"/>
      <c r="G118" s="18">
        <f>IFERROR(VLOOKUP($A118,'3.0 Input│AMP'!$A$12:$Q$855,COLUMN(G118),FALSE),0)+IFERROR(VLOOKUP($A118,'3.1 Input│B&amp;T'!$A$13:$L$987,COLUMN(G118),FALSE),0)</f>
        <v>0</v>
      </c>
      <c r="H118" s="18">
        <f>IFERROR(VLOOKUP($A118,'3.0 Input│AMP'!$A$12:$Q$855,COLUMN(H118),FALSE),0)+IFERROR(VLOOKUP($A118,'3.1 Input│B&amp;T'!$A$13:$L$987,COLUMN(H118),FALSE),0)</f>
        <v>0</v>
      </c>
      <c r="I118" s="18">
        <f>IFERROR(VLOOKUP($A118,'3.0 Input│AMP'!$A$12:$Q$855,COLUMN(I118),FALSE),0)+IFERROR(VLOOKUP($A118,'3.1 Input│B&amp;T'!$A$13:$L$987,COLUMN(I118),FALSE),0)</f>
        <v>0</v>
      </c>
      <c r="J118" s="18">
        <f>IFERROR(VLOOKUP($A118,'3.0 Input│AMP'!$A$12:$Q$855,COLUMN(J118),FALSE),0)+IFERROR(VLOOKUP($A118,'3.1 Input│B&amp;T'!$A$13:$L$987,COLUMN(J118),FALSE),0)</f>
        <v>0</v>
      </c>
      <c r="K118" s="18">
        <f>IFERROR(VLOOKUP($A118,'3.0 Input│AMP'!$A$12:$Q$855,COLUMN(K118),FALSE),0)+IFERROR(VLOOKUP($A118,'3.1 Input│B&amp;T'!$A$13:$L$987,COLUMN(K118),FALSE),0)</f>
        <v>0</v>
      </c>
      <c r="L118" s="37">
        <f>IFERROR(VLOOKUP($A118,'3.0 Input│AMP'!$A$12:$Q$855,L$11,FALSE),0)+IFERROR(VLOOKUP($A118,'3.1 Input│B&amp;T'!$A$13:$O$987,COLUMN(L118),FALSE),0)</f>
        <v>0</v>
      </c>
      <c r="M118" s="37">
        <f>IFERROR(VLOOKUP($A118,'3.0 Input│AMP'!$A$12:$Q$855,M$11,FALSE),0)+IFERROR(VLOOKUP($A118,'3.1 Input│B&amp;T'!$A$13:$O$987,COLUMN(M118),FALSE),0)</f>
        <v>0</v>
      </c>
      <c r="N118" s="37">
        <f>IFERROR(VLOOKUP($A118,'3.0 Input│AMP'!$A$12:$Q$855,N$11,FALSE),0)+IFERROR(VLOOKUP($A118,'3.1 Input│B&amp;T'!$A$13:$O$987,COLUMN(N118),FALSE),0)+IFERROR(VLOOKUP($A118,'3.0 Input│AMP'!$A$12:$Q$855,N$11+1,FALSE),0)</f>
        <v>0</v>
      </c>
      <c r="O118" s="37">
        <f>IFERROR(VLOOKUP($A118,'3.0 Input│AMP'!$A$12:$Q$855,O$11,FALSE),0)+IFERROR(VLOOKUP($A118,'3.1 Input│B&amp;T'!$A$13:$O$987,COLUMN(O118),FALSE),0)</f>
        <v>0</v>
      </c>
      <c r="P118" s="9"/>
      <c r="Q118" s="25">
        <f t="shared" si="1"/>
        <v>0</v>
      </c>
    </row>
    <row r="119" spans="1:17">
      <c r="A119" s="7" t="str">
        <f>IF(MAX($A$13:A118)+1&gt;MAX('3.1 Input│B&amp;T'!$A$13:$A$987),"-",MAX($A$13:A118)+1)</f>
        <v>-</v>
      </c>
      <c r="B119" s="7" t="str">
        <f>CONCATENATE(IFERROR(VLOOKUP($A119,'3.0 Input│AMP'!$A$12:$Q$855,2,FALSE),""),IFERROR(VLOOKUP($A119,'3.1 Input│B&amp;T'!$A$13:$L$987,2,FALSE),""))</f>
        <v/>
      </c>
      <c r="C119" s="17" t="str">
        <f>IFERROR(IFERROR(VLOOKUP($A119,'3.0 Input│AMP'!$A$12:$Q$855,3,FALSE),VLOOKUP($A119,'3.1 Input│B&amp;T'!$A$13:$L$987,3,FALSE)),"-")</f>
        <v>-</v>
      </c>
      <c r="D119" s="6">
        <v>1</v>
      </c>
      <c r="E119" s="7" t="str">
        <f>IFERROR(IFERROR(VLOOKUP($A119,'3.0 Input│AMP'!$A$12:$Q$855,4,FALSE),VLOOKUP($A119,'3.1 Input│B&amp;T'!$A$13:$L$987,3,FALSE)),"-")</f>
        <v>-</v>
      </c>
      <c r="F119" s="32"/>
      <c r="G119" s="18">
        <f>IFERROR(VLOOKUP($A119,'3.0 Input│AMP'!$A$12:$Q$855,COLUMN(G119),FALSE),0)+IFERROR(VLOOKUP($A119,'3.1 Input│B&amp;T'!$A$13:$L$987,COLUMN(G119),FALSE),0)</f>
        <v>0</v>
      </c>
      <c r="H119" s="18">
        <f>IFERROR(VLOOKUP($A119,'3.0 Input│AMP'!$A$12:$Q$855,COLUMN(H119),FALSE),0)+IFERROR(VLOOKUP($A119,'3.1 Input│B&amp;T'!$A$13:$L$987,COLUMN(H119),FALSE),0)</f>
        <v>0</v>
      </c>
      <c r="I119" s="18">
        <f>IFERROR(VLOOKUP($A119,'3.0 Input│AMP'!$A$12:$Q$855,COLUMN(I119),FALSE),0)+IFERROR(VLOOKUP($A119,'3.1 Input│B&amp;T'!$A$13:$L$987,COLUMN(I119),FALSE),0)</f>
        <v>0</v>
      </c>
      <c r="J119" s="18">
        <f>IFERROR(VLOOKUP($A119,'3.0 Input│AMP'!$A$12:$Q$855,COLUMN(J119),FALSE),0)+IFERROR(VLOOKUP($A119,'3.1 Input│B&amp;T'!$A$13:$L$987,COLUMN(J119),FALSE),0)</f>
        <v>0</v>
      </c>
      <c r="K119" s="18">
        <f>IFERROR(VLOOKUP($A119,'3.0 Input│AMP'!$A$12:$Q$855,COLUMN(K119),FALSE),0)+IFERROR(VLOOKUP($A119,'3.1 Input│B&amp;T'!$A$13:$L$987,COLUMN(K119),FALSE),0)</f>
        <v>0</v>
      </c>
      <c r="L119" s="37">
        <f>IFERROR(VLOOKUP($A119,'3.0 Input│AMP'!$A$12:$Q$855,L$11,FALSE),0)+IFERROR(VLOOKUP($A119,'3.1 Input│B&amp;T'!$A$13:$O$987,COLUMN(L119),FALSE),0)</f>
        <v>0</v>
      </c>
      <c r="M119" s="37">
        <f>IFERROR(VLOOKUP($A119,'3.0 Input│AMP'!$A$12:$Q$855,M$11,FALSE),0)+IFERROR(VLOOKUP($A119,'3.1 Input│B&amp;T'!$A$13:$O$987,COLUMN(M119),FALSE),0)</f>
        <v>0</v>
      </c>
      <c r="N119" s="37">
        <f>IFERROR(VLOOKUP($A119,'3.0 Input│AMP'!$A$12:$Q$855,N$11,FALSE),0)+IFERROR(VLOOKUP($A119,'3.1 Input│B&amp;T'!$A$13:$O$987,COLUMN(N119),FALSE),0)+IFERROR(VLOOKUP($A119,'3.0 Input│AMP'!$A$12:$Q$855,N$11+1,FALSE),0)</f>
        <v>0</v>
      </c>
      <c r="O119" s="37">
        <f>IFERROR(VLOOKUP($A119,'3.0 Input│AMP'!$A$12:$Q$855,O$11,FALSE),0)+IFERROR(VLOOKUP($A119,'3.1 Input│B&amp;T'!$A$13:$O$987,COLUMN(O119),FALSE),0)</f>
        <v>0</v>
      </c>
      <c r="P119" s="9"/>
      <c r="Q119" s="25">
        <f t="shared" si="1"/>
        <v>0</v>
      </c>
    </row>
    <row r="120" spans="1:17">
      <c r="A120" s="7" t="str">
        <f>IF(MAX($A$13:A119)+1&gt;MAX('3.1 Input│B&amp;T'!$A$13:$A$987),"-",MAX($A$13:A119)+1)</f>
        <v>-</v>
      </c>
      <c r="B120" s="7" t="str">
        <f>CONCATENATE(IFERROR(VLOOKUP($A120,'3.0 Input│AMP'!$A$12:$Q$855,2,FALSE),""),IFERROR(VLOOKUP($A120,'3.1 Input│B&amp;T'!$A$13:$L$987,2,FALSE),""))</f>
        <v/>
      </c>
      <c r="C120" s="17" t="str">
        <f>IFERROR(IFERROR(VLOOKUP($A120,'3.0 Input│AMP'!$A$12:$Q$855,3,FALSE),VLOOKUP($A120,'3.1 Input│B&amp;T'!$A$13:$L$987,3,FALSE)),"-")</f>
        <v>-</v>
      </c>
      <c r="D120" s="6">
        <v>1</v>
      </c>
      <c r="E120" s="7" t="str">
        <f>IFERROR(IFERROR(VLOOKUP($A120,'3.0 Input│AMP'!$A$12:$Q$855,4,FALSE),VLOOKUP($A120,'3.1 Input│B&amp;T'!$A$13:$L$987,3,FALSE)),"-")</f>
        <v>-</v>
      </c>
      <c r="F120" s="32"/>
      <c r="G120" s="18">
        <f>IFERROR(VLOOKUP($A120,'3.0 Input│AMP'!$A$12:$Q$855,COLUMN(G120),FALSE),0)+IFERROR(VLOOKUP($A120,'3.1 Input│B&amp;T'!$A$13:$L$987,COLUMN(G120),FALSE),0)</f>
        <v>0</v>
      </c>
      <c r="H120" s="18">
        <f>IFERROR(VLOOKUP($A120,'3.0 Input│AMP'!$A$12:$Q$855,COLUMN(H120),FALSE),0)+IFERROR(VLOOKUP($A120,'3.1 Input│B&amp;T'!$A$13:$L$987,COLUMN(H120),FALSE),0)</f>
        <v>0</v>
      </c>
      <c r="I120" s="18">
        <f>IFERROR(VLOOKUP($A120,'3.0 Input│AMP'!$A$12:$Q$855,COLUMN(I120),FALSE),0)+IFERROR(VLOOKUP($A120,'3.1 Input│B&amp;T'!$A$13:$L$987,COLUMN(I120),FALSE),0)</f>
        <v>0</v>
      </c>
      <c r="J120" s="18">
        <f>IFERROR(VLOOKUP($A120,'3.0 Input│AMP'!$A$12:$Q$855,COLUMN(J120),FALSE),0)+IFERROR(VLOOKUP($A120,'3.1 Input│B&amp;T'!$A$13:$L$987,COLUMN(J120),FALSE),0)</f>
        <v>0</v>
      </c>
      <c r="K120" s="18">
        <f>IFERROR(VLOOKUP($A120,'3.0 Input│AMP'!$A$12:$Q$855,COLUMN(K120),FALSE),0)+IFERROR(VLOOKUP($A120,'3.1 Input│B&amp;T'!$A$13:$L$987,COLUMN(K120),FALSE),0)</f>
        <v>0</v>
      </c>
      <c r="L120" s="37">
        <f>IFERROR(VLOOKUP($A120,'3.0 Input│AMP'!$A$12:$Q$855,L$11,FALSE),0)+IFERROR(VLOOKUP($A120,'3.1 Input│B&amp;T'!$A$13:$O$987,COLUMN(L120),FALSE),0)</f>
        <v>0</v>
      </c>
      <c r="M120" s="37">
        <f>IFERROR(VLOOKUP($A120,'3.0 Input│AMP'!$A$12:$Q$855,M$11,FALSE),0)+IFERROR(VLOOKUP($A120,'3.1 Input│B&amp;T'!$A$13:$O$987,COLUMN(M120),FALSE),0)</f>
        <v>0</v>
      </c>
      <c r="N120" s="37">
        <f>IFERROR(VLOOKUP($A120,'3.0 Input│AMP'!$A$12:$Q$855,N$11,FALSE),0)+IFERROR(VLOOKUP($A120,'3.1 Input│B&amp;T'!$A$13:$O$987,COLUMN(N120),FALSE),0)+IFERROR(VLOOKUP($A120,'3.0 Input│AMP'!$A$12:$Q$855,N$11+1,FALSE),0)</f>
        <v>0</v>
      </c>
      <c r="O120" s="37">
        <f>IFERROR(VLOOKUP($A120,'3.0 Input│AMP'!$A$12:$Q$855,O$11,FALSE),0)+IFERROR(VLOOKUP($A120,'3.1 Input│B&amp;T'!$A$13:$O$987,COLUMN(O120),FALSE),0)</f>
        <v>0</v>
      </c>
      <c r="P120" s="9"/>
      <c r="Q120" s="25">
        <f t="shared" si="1"/>
        <v>0</v>
      </c>
    </row>
    <row r="121" spans="1:17">
      <c r="A121" s="7" t="str">
        <f>IF(MAX($A$13:A120)+1&gt;MAX('3.1 Input│B&amp;T'!$A$13:$A$987),"-",MAX($A$13:A120)+1)</f>
        <v>-</v>
      </c>
      <c r="B121" s="7" t="str">
        <f>CONCATENATE(IFERROR(VLOOKUP($A121,'3.0 Input│AMP'!$A$12:$Q$855,2,FALSE),""),IFERROR(VLOOKUP($A121,'3.1 Input│B&amp;T'!$A$13:$L$987,2,FALSE),""))</f>
        <v/>
      </c>
      <c r="C121" s="17" t="str">
        <f>IFERROR(IFERROR(VLOOKUP($A121,'3.0 Input│AMP'!$A$12:$Q$855,3,FALSE),VLOOKUP($A121,'3.1 Input│B&amp;T'!$A$13:$L$987,3,FALSE)),"-")</f>
        <v>-</v>
      </c>
      <c r="D121" s="6">
        <v>1</v>
      </c>
      <c r="E121" s="7" t="str">
        <f>IFERROR(IFERROR(VLOOKUP($A121,'3.0 Input│AMP'!$A$12:$Q$855,4,FALSE),VLOOKUP($A121,'3.1 Input│B&amp;T'!$A$13:$L$987,3,FALSE)),"-")</f>
        <v>-</v>
      </c>
      <c r="F121" s="32"/>
      <c r="G121" s="18">
        <f>IFERROR(VLOOKUP($A121,'3.0 Input│AMP'!$A$12:$Q$855,COLUMN(G121),FALSE),0)+IFERROR(VLOOKUP($A121,'3.1 Input│B&amp;T'!$A$13:$L$987,COLUMN(G121),FALSE),0)</f>
        <v>0</v>
      </c>
      <c r="H121" s="18">
        <f>IFERROR(VLOOKUP($A121,'3.0 Input│AMP'!$A$12:$Q$855,COLUMN(H121),FALSE),0)+IFERROR(VLOOKUP($A121,'3.1 Input│B&amp;T'!$A$13:$L$987,COLUMN(H121),FALSE),0)</f>
        <v>0</v>
      </c>
      <c r="I121" s="18">
        <f>IFERROR(VLOOKUP($A121,'3.0 Input│AMP'!$A$12:$Q$855,COLUMN(I121),FALSE),0)+IFERROR(VLOOKUP($A121,'3.1 Input│B&amp;T'!$A$13:$L$987,COLUMN(I121),FALSE),0)</f>
        <v>0</v>
      </c>
      <c r="J121" s="18">
        <f>IFERROR(VLOOKUP($A121,'3.0 Input│AMP'!$A$12:$Q$855,COLUMN(J121),FALSE),0)+IFERROR(VLOOKUP($A121,'3.1 Input│B&amp;T'!$A$13:$L$987,COLUMN(J121),FALSE),0)</f>
        <v>0</v>
      </c>
      <c r="K121" s="18">
        <f>IFERROR(VLOOKUP($A121,'3.0 Input│AMP'!$A$12:$Q$855,COLUMN(K121),FALSE),0)+IFERROR(VLOOKUP($A121,'3.1 Input│B&amp;T'!$A$13:$L$987,COLUMN(K121),FALSE),0)</f>
        <v>0</v>
      </c>
      <c r="L121" s="37">
        <f>IFERROR(VLOOKUP($A121,'3.0 Input│AMP'!$A$12:$Q$855,L$11,FALSE),0)+IFERROR(VLOOKUP($A121,'3.1 Input│B&amp;T'!$A$13:$O$987,COLUMN(L121),FALSE),0)</f>
        <v>0</v>
      </c>
      <c r="M121" s="37">
        <f>IFERROR(VLOOKUP($A121,'3.0 Input│AMP'!$A$12:$Q$855,M$11,FALSE),0)+IFERROR(VLOOKUP($A121,'3.1 Input│B&amp;T'!$A$13:$O$987,COLUMN(M121),FALSE),0)</f>
        <v>0</v>
      </c>
      <c r="N121" s="37">
        <f>IFERROR(VLOOKUP($A121,'3.0 Input│AMP'!$A$12:$Q$855,N$11,FALSE),0)+IFERROR(VLOOKUP($A121,'3.1 Input│B&amp;T'!$A$13:$O$987,COLUMN(N121),FALSE),0)+IFERROR(VLOOKUP($A121,'3.0 Input│AMP'!$A$12:$Q$855,N$11+1,FALSE),0)</f>
        <v>0</v>
      </c>
      <c r="O121" s="37">
        <f>IFERROR(VLOOKUP($A121,'3.0 Input│AMP'!$A$12:$Q$855,O$11,FALSE),0)+IFERROR(VLOOKUP($A121,'3.1 Input│B&amp;T'!$A$13:$O$987,COLUMN(O121),FALSE),0)</f>
        <v>0</v>
      </c>
      <c r="P121" s="9"/>
      <c r="Q121" s="25">
        <f t="shared" si="1"/>
        <v>0</v>
      </c>
    </row>
    <row r="122" spans="1:17">
      <c r="A122" s="7" t="str">
        <f>IF(MAX($A$13:A121)+1&gt;MAX('3.1 Input│B&amp;T'!$A$13:$A$987),"-",MAX($A$13:A121)+1)</f>
        <v>-</v>
      </c>
      <c r="B122" s="7" t="str">
        <f>CONCATENATE(IFERROR(VLOOKUP($A122,'3.0 Input│AMP'!$A$12:$Q$855,2,FALSE),""),IFERROR(VLOOKUP($A122,'3.1 Input│B&amp;T'!$A$13:$L$987,2,FALSE),""))</f>
        <v/>
      </c>
      <c r="C122" s="17" t="str">
        <f>IFERROR(IFERROR(VLOOKUP($A122,'3.0 Input│AMP'!$A$12:$Q$855,3,FALSE),VLOOKUP($A122,'3.1 Input│B&amp;T'!$A$13:$L$987,3,FALSE)),"-")</f>
        <v>-</v>
      </c>
      <c r="D122" s="6">
        <v>1</v>
      </c>
      <c r="E122" s="7" t="str">
        <f>IFERROR(IFERROR(VLOOKUP($A122,'3.0 Input│AMP'!$A$12:$Q$855,4,FALSE),VLOOKUP($A122,'3.1 Input│B&amp;T'!$A$13:$L$987,3,FALSE)),"-")</f>
        <v>-</v>
      </c>
      <c r="F122" s="32"/>
      <c r="G122" s="18">
        <f>IFERROR(VLOOKUP($A122,'3.0 Input│AMP'!$A$12:$Q$855,COLUMN(G122),FALSE),0)+IFERROR(VLOOKUP($A122,'3.1 Input│B&amp;T'!$A$13:$L$987,COLUMN(G122),FALSE),0)</f>
        <v>0</v>
      </c>
      <c r="H122" s="18">
        <f>IFERROR(VLOOKUP($A122,'3.0 Input│AMP'!$A$12:$Q$855,COLUMN(H122),FALSE),0)+IFERROR(VLOOKUP($A122,'3.1 Input│B&amp;T'!$A$13:$L$987,COLUMN(H122),FALSE),0)</f>
        <v>0</v>
      </c>
      <c r="I122" s="18">
        <f>IFERROR(VLOOKUP($A122,'3.0 Input│AMP'!$A$12:$Q$855,COLUMN(I122),FALSE),0)+IFERROR(VLOOKUP($A122,'3.1 Input│B&amp;T'!$A$13:$L$987,COLUMN(I122),FALSE),0)</f>
        <v>0</v>
      </c>
      <c r="J122" s="18">
        <f>IFERROR(VLOOKUP($A122,'3.0 Input│AMP'!$A$12:$Q$855,COLUMN(J122),FALSE),0)+IFERROR(VLOOKUP($A122,'3.1 Input│B&amp;T'!$A$13:$L$987,COLUMN(J122),FALSE),0)</f>
        <v>0</v>
      </c>
      <c r="K122" s="18">
        <f>IFERROR(VLOOKUP($A122,'3.0 Input│AMP'!$A$12:$Q$855,COLUMN(K122),FALSE),0)+IFERROR(VLOOKUP($A122,'3.1 Input│B&amp;T'!$A$13:$L$987,COLUMN(K122),FALSE),0)</f>
        <v>0</v>
      </c>
      <c r="L122" s="37">
        <f>IFERROR(VLOOKUP($A122,'3.0 Input│AMP'!$A$12:$Q$855,L$11,FALSE),0)+IFERROR(VLOOKUP($A122,'3.1 Input│B&amp;T'!$A$13:$O$987,COLUMN(L122),FALSE),0)</f>
        <v>0</v>
      </c>
      <c r="M122" s="37">
        <f>IFERROR(VLOOKUP($A122,'3.0 Input│AMP'!$A$12:$Q$855,M$11,FALSE),0)+IFERROR(VLOOKUP($A122,'3.1 Input│B&amp;T'!$A$13:$O$987,COLUMN(M122),FALSE),0)</f>
        <v>0</v>
      </c>
      <c r="N122" s="37">
        <f>IFERROR(VLOOKUP($A122,'3.0 Input│AMP'!$A$12:$Q$855,N$11,FALSE),0)+IFERROR(VLOOKUP($A122,'3.1 Input│B&amp;T'!$A$13:$O$987,COLUMN(N122),FALSE),0)+IFERROR(VLOOKUP($A122,'3.0 Input│AMP'!$A$12:$Q$855,N$11+1,FALSE),0)</f>
        <v>0</v>
      </c>
      <c r="O122" s="37">
        <f>IFERROR(VLOOKUP($A122,'3.0 Input│AMP'!$A$12:$Q$855,O$11,FALSE),0)+IFERROR(VLOOKUP($A122,'3.1 Input│B&amp;T'!$A$13:$O$987,COLUMN(O122),FALSE),0)</f>
        <v>0</v>
      </c>
      <c r="P122" s="9"/>
      <c r="Q122" s="25">
        <f t="shared" si="1"/>
        <v>0</v>
      </c>
    </row>
    <row r="123" spans="1:17">
      <c r="A123" s="7" t="str">
        <f>IF(MAX($A$13:A122)+1&gt;MAX('3.1 Input│B&amp;T'!$A$13:$A$987),"-",MAX($A$13:A122)+1)</f>
        <v>-</v>
      </c>
      <c r="B123" s="7" t="str">
        <f>CONCATENATE(IFERROR(VLOOKUP($A123,'3.0 Input│AMP'!$A$12:$Q$855,2,FALSE),""),IFERROR(VLOOKUP($A123,'3.1 Input│B&amp;T'!$A$13:$L$987,2,FALSE),""))</f>
        <v/>
      </c>
      <c r="C123" s="17" t="str">
        <f>IFERROR(IFERROR(VLOOKUP($A123,'3.0 Input│AMP'!$A$12:$Q$855,3,FALSE),VLOOKUP($A123,'3.1 Input│B&amp;T'!$A$13:$L$987,3,FALSE)),"-")</f>
        <v>-</v>
      </c>
      <c r="D123" s="6">
        <v>1</v>
      </c>
      <c r="E123" s="7" t="str">
        <f>IFERROR(IFERROR(VLOOKUP($A123,'3.0 Input│AMP'!$A$12:$Q$855,4,FALSE),VLOOKUP($A123,'3.1 Input│B&amp;T'!$A$13:$L$987,3,FALSE)),"-")</f>
        <v>-</v>
      </c>
      <c r="F123" s="32"/>
      <c r="G123" s="18">
        <f>IFERROR(VLOOKUP($A123,'3.0 Input│AMP'!$A$12:$Q$855,COLUMN(G123),FALSE),0)+IFERROR(VLOOKUP($A123,'3.1 Input│B&amp;T'!$A$13:$L$987,COLUMN(G123),FALSE),0)</f>
        <v>0</v>
      </c>
      <c r="H123" s="18">
        <f>IFERROR(VLOOKUP($A123,'3.0 Input│AMP'!$A$12:$Q$855,COLUMN(H123),FALSE),0)+IFERROR(VLOOKUP($A123,'3.1 Input│B&amp;T'!$A$13:$L$987,COLUMN(H123),FALSE),0)</f>
        <v>0</v>
      </c>
      <c r="I123" s="18">
        <f>IFERROR(VLOOKUP($A123,'3.0 Input│AMP'!$A$12:$Q$855,COLUMN(I123),FALSE),0)+IFERROR(VLOOKUP($A123,'3.1 Input│B&amp;T'!$A$13:$L$987,COLUMN(I123),FALSE),0)</f>
        <v>0</v>
      </c>
      <c r="J123" s="18">
        <f>IFERROR(VLOOKUP($A123,'3.0 Input│AMP'!$A$12:$Q$855,COLUMN(J123),FALSE),0)+IFERROR(VLOOKUP($A123,'3.1 Input│B&amp;T'!$A$13:$L$987,COLUMN(J123),FALSE),0)</f>
        <v>0</v>
      </c>
      <c r="K123" s="18">
        <f>IFERROR(VLOOKUP($A123,'3.0 Input│AMP'!$A$12:$Q$855,COLUMN(K123),FALSE),0)+IFERROR(VLOOKUP($A123,'3.1 Input│B&amp;T'!$A$13:$L$987,COLUMN(K123),FALSE),0)</f>
        <v>0</v>
      </c>
      <c r="L123" s="37">
        <f>IFERROR(VLOOKUP($A123,'3.0 Input│AMP'!$A$12:$Q$855,L$11,FALSE),0)+IFERROR(VLOOKUP($A123,'3.1 Input│B&amp;T'!$A$13:$O$987,COLUMN(L123),FALSE),0)</f>
        <v>0</v>
      </c>
      <c r="M123" s="37">
        <f>IFERROR(VLOOKUP($A123,'3.0 Input│AMP'!$A$12:$Q$855,M$11,FALSE),0)+IFERROR(VLOOKUP($A123,'3.1 Input│B&amp;T'!$A$13:$O$987,COLUMN(M123),FALSE),0)</f>
        <v>0</v>
      </c>
      <c r="N123" s="37">
        <f>IFERROR(VLOOKUP($A123,'3.0 Input│AMP'!$A$12:$Q$855,N$11,FALSE),0)+IFERROR(VLOOKUP($A123,'3.1 Input│B&amp;T'!$A$13:$O$987,COLUMN(N123),FALSE),0)+IFERROR(VLOOKUP($A123,'3.0 Input│AMP'!$A$12:$Q$855,N$11+1,FALSE),0)</f>
        <v>0</v>
      </c>
      <c r="O123" s="37">
        <f>IFERROR(VLOOKUP($A123,'3.0 Input│AMP'!$A$12:$Q$855,O$11,FALSE),0)+IFERROR(VLOOKUP($A123,'3.1 Input│B&amp;T'!$A$13:$O$987,COLUMN(O123),FALSE),0)</f>
        <v>0</v>
      </c>
      <c r="P123" s="9"/>
      <c r="Q123" s="25">
        <f t="shared" si="1"/>
        <v>0</v>
      </c>
    </row>
    <row r="124" spans="1:17">
      <c r="A124" s="7" t="str">
        <f>IF(MAX($A$13:A123)+1&gt;MAX('3.1 Input│B&amp;T'!$A$13:$A$987),"-",MAX($A$13:A123)+1)</f>
        <v>-</v>
      </c>
      <c r="B124" s="7" t="str">
        <f>CONCATENATE(IFERROR(VLOOKUP($A124,'3.0 Input│AMP'!$A$12:$Q$855,2,FALSE),""),IFERROR(VLOOKUP($A124,'3.1 Input│B&amp;T'!$A$13:$L$987,2,FALSE),""))</f>
        <v/>
      </c>
      <c r="C124" s="17" t="str">
        <f>IFERROR(IFERROR(VLOOKUP($A124,'3.0 Input│AMP'!$A$12:$Q$855,3,FALSE),VLOOKUP($A124,'3.1 Input│B&amp;T'!$A$13:$L$987,3,FALSE)),"-")</f>
        <v>-</v>
      </c>
      <c r="D124" s="6">
        <v>1</v>
      </c>
      <c r="E124" s="7" t="str">
        <f>IFERROR(IFERROR(VLOOKUP($A124,'3.0 Input│AMP'!$A$12:$Q$855,4,FALSE),VLOOKUP($A124,'3.1 Input│B&amp;T'!$A$13:$L$987,3,FALSE)),"-")</f>
        <v>-</v>
      </c>
      <c r="F124" s="32"/>
      <c r="G124" s="18">
        <f>IFERROR(VLOOKUP($A124,'3.0 Input│AMP'!$A$12:$Q$855,COLUMN(G124),FALSE),0)+IFERROR(VLOOKUP($A124,'3.1 Input│B&amp;T'!$A$13:$L$987,COLUMN(G124),FALSE),0)</f>
        <v>0</v>
      </c>
      <c r="H124" s="18">
        <f>IFERROR(VLOOKUP($A124,'3.0 Input│AMP'!$A$12:$Q$855,COLUMN(H124),FALSE),0)+IFERROR(VLOOKUP($A124,'3.1 Input│B&amp;T'!$A$13:$L$987,COLUMN(H124),FALSE),0)</f>
        <v>0</v>
      </c>
      <c r="I124" s="18">
        <f>IFERROR(VLOOKUP($A124,'3.0 Input│AMP'!$A$12:$Q$855,COLUMN(I124),FALSE),0)+IFERROR(VLOOKUP($A124,'3.1 Input│B&amp;T'!$A$13:$L$987,COLUMN(I124),FALSE),0)</f>
        <v>0</v>
      </c>
      <c r="J124" s="18">
        <f>IFERROR(VLOOKUP($A124,'3.0 Input│AMP'!$A$12:$Q$855,COLUMN(J124),FALSE),0)+IFERROR(VLOOKUP($A124,'3.1 Input│B&amp;T'!$A$13:$L$987,COLUMN(J124),FALSE),0)</f>
        <v>0</v>
      </c>
      <c r="K124" s="18">
        <f>IFERROR(VLOOKUP($A124,'3.0 Input│AMP'!$A$12:$Q$855,COLUMN(K124),FALSE),0)+IFERROR(VLOOKUP($A124,'3.1 Input│B&amp;T'!$A$13:$L$987,COLUMN(K124),FALSE),0)</f>
        <v>0</v>
      </c>
      <c r="L124" s="37">
        <f>IFERROR(VLOOKUP($A124,'3.0 Input│AMP'!$A$12:$Q$855,L$11,FALSE),0)+IFERROR(VLOOKUP($A124,'3.1 Input│B&amp;T'!$A$13:$O$987,COLUMN(L124),FALSE),0)</f>
        <v>0</v>
      </c>
      <c r="M124" s="37">
        <f>IFERROR(VLOOKUP($A124,'3.0 Input│AMP'!$A$12:$Q$855,M$11,FALSE),0)+IFERROR(VLOOKUP($A124,'3.1 Input│B&amp;T'!$A$13:$O$987,COLUMN(M124),FALSE),0)</f>
        <v>0</v>
      </c>
      <c r="N124" s="37">
        <f>IFERROR(VLOOKUP($A124,'3.0 Input│AMP'!$A$12:$Q$855,N$11,FALSE),0)+IFERROR(VLOOKUP($A124,'3.1 Input│B&amp;T'!$A$13:$O$987,COLUMN(N124),FALSE),0)+IFERROR(VLOOKUP($A124,'3.0 Input│AMP'!$A$12:$Q$855,N$11+1,FALSE),0)</f>
        <v>0</v>
      </c>
      <c r="O124" s="37">
        <f>IFERROR(VLOOKUP($A124,'3.0 Input│AMP'!$A$12:$Q$855,O$11,FALSE),0)+IFERROR(VLOOKUP($A124,'3.1 Input│B&amp;T'!$A$13:$O$987,COLUMN(O124),FALSE),0)</f>
        <v>0</v>
      </c>
      <c r="P124" s="9"/>
      <c r="Q124" s="25">
        <f t="shared" si="1"/>
        <v>0</v>
      </c>
    </row>
    <row r="125" spans="1:17">
      <c r="A125" s="7" t="str">
        <f>IF(MAX($A$13:A124)+1&gt;MAX('3.1 Input│B&amp;T'!$A$13:$A$987),"-",MAX($A$13:A124)+1)</f>
        <v>-</v>
      </c>
      <c r="B125" s="7" t="str">
        <f>CONCATENATE(IFERROR(VLOOKUP($A125,'3.0 Input│AMP'!$A$12:$Q$855,2,FALSE),""),IFERROR(VLOOKUP($A125,'3.1 Input│B&amp;T'!$A$13:$L$987,2,FALSE),""))</f>
        <v/>
      </c>
      <c r="C125" s="17" t="str">
        <f>IFERROR(IFERROR(VLOOKUP($A125,'3.0 Input│AMP'!$A$12:$Q$855,3,FALSE),VLOOKUP($A125,'3.1 Input│B&amp;T'!$A$13:$L$987,3,FALSE)),"-")</f>
        <v>-</v>
      </c>
      <c r="D125" s="6">
        <v>1</v>
      </c>
      <c r="E125" s="7" t="str">
        <f>IFERROR(IFERROR(VLOOKUP($A125,'3.0 Input│AMP'!$A$12:$Q$855,4,FALSE),VLOOKUP($A125,'3.1 Input│B&amp;T'!$A$13:$L$987,3,FALSE)),"-")</f>
        <v>-</v>
      </c>
      <c r="F125" s="32"/>
      <c r="G125" s="18">
        <f>IFERROR(VLOOKUP($A125,'3.0 Input│AMP'!$A$12:$Q$855,COLUMN(G125),FALSE),0)+IFERROR(VLOOKUP($A125,'3.1 Input│B&amp;T'!$A$13:$L$987,COLUMN(G125),FALSE),0)</f>
        <v>0</v>
      </c>
      <c r="H125" s="18">
        <f>IFERROR(VLOOKUP($A125,'3.0 Input│AMP'!$A$12:$Q$855,COLUMN(H125),FALSE),0)+IFERROR(VLOOKUP($A125,'3.1 Input│B&amp;T'!$A$13:$L$987,COLUMN(H125),FALSE),0)</f>
        <v>0</v>
      </c>
      <c r="I125" s="18">
        <f>IFERROR(VLOOKUP($A125,'3.0 Input│AMP'!$A$12:$Q$855,COLUMN(I125),FALSE),0)+IFERROR(VLOOKUP($A125,'3.1 Input│B&amp;T'!$A$13:$L$987,COLUMN(I125),FALSE),0)</f>
        <v>0</v>
      </c>
      <c r="J125" s="18">
        <f>IFERROR(VLOOKUP($A125,'3.0 Input│AMP'!$A$12:$Q$855,COLUMN(J125),FALSE),0)+IFERROR(VLOOKUP($A125,'3.1 Input│B&amp;T'!$A$13:$L$987,COLUMN(J125),FALSE),0)</f>
        <v>0</v>
      </c>
      <c r="K125" s="18">
        <f>IFERROR(VLOOKUP($A125,'3.0 Input│AMP'!$A$12:$Q$855,COLUMN(K125),FALSE),0)+IFERROR(VLOOKUP($A125,'3.1 Input│B&amp;T'!$A$13:$L$987,COLUMN(K125),FALSE),0)</f>
        <v>0</v>
      </c>
      <c r="L125" s="37">
        <f>IFERROR(VLOOKUP($A125,'3.0 Input│AMP'!$A$12:$Q$855,L$11,FALSE),0)+IFERROR(VLOOKUP($A125,'3.1 Input│B&amp;T'!$A$13:$O$987,COLUMN(L125),FALSE),0)</f>
        <v>0</v>
      </c>
      <c r="M125" s="37">
        <f>IFERROR(VLOOKUP($A125,'3.0 Input│AMP'!$A$12:$Q$855,M$11,FALSE),0)+IFERROR(VLOOKUP($A125,'3.1 Input│B&amp;T'!$A$13:$O$987,COLUMN(M125),FALSE),0)</f>
        <v>0</v>
      </c>
      <c r="N125" s="37">
        <f>IFERROR(VLOOKUP($A125,'3.0 Input│AMP'!$A$12:$Q$855,N$11,FALSE),0)+IFERROR(VLOOKUP($A125,'3.1 Input│B&amp;T'!$A$13:$O$987,COLUMN(N125),FALSE),0)+IFERROR(VLOOKUP($A125,'3.0 Input│AMP'!$A$12:$Q$855,N$11+1,FALSE),0)</f>
        <v>0</v>
      </c>
      <c r="O125" s="37">
        <f>IFERROR(VLOOKUP($A125,'3.0 Input│AMP'!$A$12:$Q$855,O$11,FALSE),0)+IFERROR(VLOOKUP($A125,'3.1 Input│B&amp;T'!$A$13:$O$987,COLUMN(O125),FALSE),0)</f>
        <v>0</v>
      </c>
      <c r="P125" s="9"/>
      <c r="Q125" s="25">
        <f t="shared" si="1"/>
        <v>0</v>
      </c>
    </row>
    <row r="126" spans="1:17">
      <c r="A126" s="7" t="str">
        <f>IF(MAX($A$13:A125)+1&gt;MAX('3.1 Input│B&amp;T'!$A$13:$A$987),"-",MAX($A$13:A125)+1)</f>
        <v>-</v>
      </c>
      <c r="B126" s="7" t="str">
        <f>CONCATENATE(IFERROR(VLOOKUP($A126,'3.0 Input│AMP'!$A$12:$Q$855,2,FALSE),""),IFERROR(VLOOKUP($A126,'3.1 Input│B&amp;T'!$A$13:$L$987,2,FALSE),""))</f>
        <v/>
      </c>
      <c r="C126" s="17" t="str">
        <f>IFERROR(IFERROR(VLOOKUP($A126,'3.0 Input│AMP'!$A$12:$Q$855,3,FALSE),VLOOKUP($A126,'3.1 Input│B&amp;T'!$A$13:$L$987,3,FALSE)),"-")</f>
        <v>-</v>
      </c>
      <c r="D126" s="6">
        <v>1</v>
      </c>
      <c r="E126" s="7" t="str">
        <f>IFERROR(IFERROR(VLOOKUP($A126,'3.0 Input│AMP'!$A$12:$Q$855,4,FALSE),VLOOKUP($A126,'3.1 Input│B&amp;T'!$A$13:$L$987,3,FALSE)),"-")</f>
        <v>-</v>
      </c>
      <c r="F126" s="32"/>
      <c r="G126" s="18">
        <f>IFERROR(VLOOKUP($A126,'3.0 Input│AMP'!$A$12:$Q$855,COLUMN(G126),FALSE),0)+IFERROR(VLOOKUP($A126,'3.1 Input│B&amp;T'!$A$13:$L$987,COLUMN(G126),FALSE),0)</f>
        <v>0</v>
      </c>
      <c r="H126" s="18">
        <f>IFERROR(VLOOKUP($A126,'3.0 Input│AMP'!$A$12:$Q$855,COLUMN(H126),FALSE),0)+IFERROR(VLOOKUP($A126,'3.1 Input│B&amp;T'!$A$13:$L$987,COLUMN(H126),FALSE),0)</f>
        <v>0</v>
      </c>
      <c r="I126" s="18">
        <f>IFERROR(VLOOKUP($A126,'3.0 Input│AMP'!$A$12:$Q$855,COLUMN(I126),FALSE),0)+IFERROR(VLOOKUP($A126,'3.1 Input│B&amp;T'!$A$13:$L$987,COLUMN(I126),FALSE),0)</f>
        <v>0</v>
      </c>
      <c r="J126" s="18">
        <f>IFERROR(VLOOKUP($A126,'3.0 Input│AMP'!$A$12:$Q$855,COLUMN(J126),FALSE),0)+IFERROR(VLOOKUP($A126,'3.1 Input│B&amp;T'!$A$13:$L$987,COLUMN(J126),FALSE),0)</f>
        <v>0</v>
      </c>
      <c r="K126" s="18">
        <f>IFERROR(VLOOKUP($A126,'3.0 Input│AMP'!$A$12:$Q$855,COLUMN(K126),FALSE),0)+IFERROR(VLOOKUP($A126,'3.1 Input│B&amp;T'!$A$13:$L$987,COLUMN(K126),FALSE),0)</f>
        <v>0</v>
      </c>
      <c r="L126" s="37">
        <f>IFERROR(VLOOKUP($A126,'3.0 Input│AMP'!$A$12:$Q$855,L$11,FALSE),0)+IFERROR(VLOOKUP($A126,'3.1 Input│B&amp;T'!$A$13:$O$987,COLUMN(L126),FALSE),0)</f>
        <v>0</v>
      </c>
      <c r="M126" s="37">
        <f>IFERROR(VLOOKUP($A126,'3.0 Input│AMP'!$A$12:$Q$855,M$11,FALSE),0)+IFERROR(VLOOKUP($A126,'3.1 Input│B&amp;T'!$A$13:$O$987,COLUMN(M126),FALSE),0)</f>
        <v>0</v>
      </c>
      <c r="N126" s="37">
        <f>IFERROR(VLOOKUP($A126,'3.0 Input│AMP'!$A$12:$Q$855,N$11,FALSE),0)+IFERROR(VLOOKUP($A126,'3.1 Input│B&amp;T'!$A$13:$O$987,COLUMN(N126),FALSE),0)+IFERROR(VLOOKUP($A126,'3.0 Input│AMP'!$A$12:$Q$855,N$11+1,FALSE),0)</f>
        <v>0</v>
      </c>
      <c r="O126" s="37">
        <f>IFERROR(VLOOKUP($A126,'3.0 Input│AMP'!$A$12:$Q$855,O$11,FALSE),0)+IFERROR(VLOOKUP($A126,'3.1 Input│B&amp;T'!$A$13:$O$987,COLUMN(O126),FALSE),0)</f>
        <v>0</v>
      </c>
      <c r="P126" s="9"/>
      <c r="Q126" s="25">
        <f t="shared" si="1"/>
        <v>0</v>
      </c>
    </row>
    <row r="127" spans="1:17">
      <c r="A127" s="7" t="str">
        <f>IF(MAX($A$13:A126)+1&gt;MAX('3.1 Input│B&amp;T'!$A$13:$A$987),"-",MAX($A$13:A126)+1)</f>
        <v>-</v>
      </c>
      <c r="B127" s="7" t="str">
        <f>CONCATENATE(IFERROR(VLOOKUP($A127,'3.0 Input│AMP'!$A$12:$Q$855,2,FALSE),""),IFERROR(VLOOKUP($A127,'3.1 Input│B&amp;T'!$A$13:$L$987,2,FALSE),""))</f>
        <v/>
      </c>
      <c r="C127" s="17" t="str">
        <f>IFERROR(IFERROR(VLOOKUP($A127,'3.0 Input│AMP'!$A$12:$Q$855,3,FALSE),VLOOKUP($A127,'3.1 Input│B&amp;T'!$A$13:$L$987,3,FALSE)),"-")</f>
        <v>-</v>
      </c>
      <c r="D127" s="6">
        <v>1</v>
      </c>
      <c r="E127" s="7" t="str">
        <f>IFERROR(IFERROR(VLOOKUP($A127,'3.0 Input│AMP'!$A$12:$Q$855,4,FALSE),VLOOKUP($A127,'3.1 Input│B&amp;T'!$A$13:$L$987,3,FALSE)),"-")</f>
        <v>-</v>
      </c>
      <c r="F127" s="32"/>
      <c r="G127" s="18">
        <f>IFERROR(VLOOKUP($A127,'3.0 Input│AMP'!$A$12:$Q$855,COLUMN(G127),FALSE),0)+IFERROR(VLOOKUP($A127,'3.1 Input│B&amp;T'!$A$13:$L$987,COLUMN(G127),FALSE),0)</f>
        <v>0</v>
      </c>
      <c r="H127" s="18">
        <f>IFERROR(VLOOKUP($A127,'3.0 Input│AMP'!$A$12:$Q$855,COLUMN(H127),FALSE),0)+IFERROR(VLOOKUP($A127,'3.1 Input│B&amp;T'!$A$13:$L$987,COLUMN(H127),FALSE),0)</f>
        <v>0</v>
      </c>
      <c r="I127" s="18">
        <f>IFERROR(VLOOKUP($A127,'3.0 Input│AMP'!$A$12:$Q$855,COLUMN(I127),FALSE),0)+IFERROR(VLOOKUP($A127,'3.1 Input│B&amp;T'!$A$13:$L$987,COLUMN(I127),FALSE),0)</f>
        <v>0</v>
      </c>
      <c r="J127" s="18">
        <f>IFERROR(VLOOKUP($A127,'3.0 Input│AMP'!$A$12:$Q$855,COLUMN(J127),FALSE),0)+IFERROR(VLOOKUP($A127,'3.1 Input│B&amp;T'!$A$13:$L$987,COLUMN(J127),FALSE),0)</f>
        <v>0</v>
      </c>
      <c r="K127" s="18">
        <f>IFERROR(VLOOKUP($A127,'3.0 Input│AMP'!$A$12:$Q$855,COLUMN(K127),FALSE),0)+IFERROR(VLOOKUP($A127,'3.1 Input│B&amp;T'!$A$13:$L$987,COLUMN(K127),FALSE),0)</f>
        <v>0</v>
      </c>
      <c r="L127" s="37">
        <f>IFERROR(VLOOKUP($A127,'3.0 Input│AMP'!$A$12:$Q$855,L$11,FALSE),0)+IFERROR(VLOOKUP($A127,'3.1 Input│B&amp;T'!$A$13:$O$987,COLUMN(L127),FALSE),0)</f>
        <v>0</v>
      </c>
      <c r="M127" s="37">
        <f>IFERROR(VLOOKUP($A127,'3.0 Input│AMP'!$A$12:$Q$855,M$11,FALSE),0)+IFERROR(VLOOKUP($A127,'3.1 Input│B&amp;T'!$A$13:$O$987,COLUMN(M127),FALSE),0)</f>
        <v>0</v>
      </c>
      <c r="N127" s="37">
        <f>IFERROR(VLOOKUP($A127,'3.0 Input│AMP'!$A$12:$Q$855,N$11,FALSE),0)+IFERROR(VLOOKUP($A127,'3.1 Input│B&amp;T'!$A$13:$O$987,COLUMN(N127),FALSE),0)+IFERROR(VLOOKUP($A127,'3.0 Input│AMP'!$A$12:$Q$855,N$11+1,FALSE),0)</f>
        <v>0</v>
      </c>
      <c r="O127" s="37">
        <f>IFERROR(VLOOKUP($A127,'3.0 Input│AMP'!$A$12:$Q$855,O$11,FALSE),0)+IFERROR(VLOOKUP($A127,'3.1 Input│B&amp;T'!$A$13:$O$987,COLUMN(O127),FALSE),0)</f>
        <v>0</v>
      </c>
      <c r="P127" s="9"/>
      <c r="Q127" s="25">
        <f t="shared" si="1"/>
        <v>0</v>
      </c>
    </row>
    <row r="128" spans="1:17">
      <c r="A128" s="7" t="str">
        <f>IF(MAX($A$13:A127)+1&gt;MAX('3.1 Input│B&amp;T'!$A$13:$A$987),"-",MAX($A$13:A127)+1)</f>
        <v>-</v>
      </c>
      <c r="B128" s="7" t="str">
        <f>CONCATENATE(IFERROR(VLOOKUP($A128,'3.0 Input│AMP'!$A$12:$Q$855,2,FALSE),""),IFERROR(VLOOKUP($A128,'3.1 Input│B&amp;T'!$A$13:$L$987,2,FALSE),""))</f>
        <v/>
      </c>
      <c r="C128" s="17" t="str">
        <f>IFERROR(IFERROR(VLOOKUP($A128,'3.0 Input│AMP'!$A$12:$Q$855,3,FALSE),VLOOKUP($A128,'3.1 Input│B&amp;T'!$A$13:$L$987,3,FALSE)),"-")</f>
        <v>-</v>
      </c>
      <c r="D128" s="6">
        <v>1</v>
      </c>
      <c r="E128" s="7" t="str">
        <f>IFERROR(IFERROR(VLOOKUP($A128,'3.0 Input│AMP'!$A$12:$Q$855,4,FALSE),VLOOKUP($A128,'3.1 Input│B&amp;T'!$A$13:$L$987,3,FALSE)),"-")</f>
        <v>-</v>
      </c>
      <c r="F128" s="32"/>
      <c r="G128" s="18">
        <f>IFERROR(VLOOKUP($A128,'3.0 Input│AMP'!$A$12:$Q$855,COLUMN(G128),FALSE),0)+IFERROR(VLOOKUP($A128,'3.1 Input│B&amp;T'!$A$13:$L$987,COLUMN(G128),FALSE),0)</f>
        <v>0</v>
      </c>
      <c r="H128" s="18">
        <f>IFERROR(VLOOKUP($A128,'3.0 Input│AMP'!$A$12:$Q$855,COLUMN(H128),FALSE),0)+IFERROR(VLOOKUP($A128,'3.1 Input│B&amp;T'!$A$13:$L$987,COLUMN(H128),FALSE),0)</f>
        <v>0</v>
      </c>
      <c r="I128" s="18">
        <f>IFERROR(VLOOKUP($A128,'3.0 Input│AMP'!$A$12:$Q$855,COLUMN(I128),FALSE),0)+IFERROR(VLOOKUP($A128,'3.1 Input│B&amp;T'!$A$13:$L$987,COLUMN(I128),FALSE),0)</f>
        <v>0</v>
      </c>
      <c r="J128" s="18">
        <f>IFERROR(VLOOKUP($A128,'3.0 Input│AMP'!$A$12:$Q$855,COLUMN(J128),FALSE),0)+IFERROR(VLOOKUP($A128,'3.1 Input│B&amp;T'!$A$13:$L$987,COLUMN(J128),FALSE),0)</f>
        <v>0</v>
      </c>
      <c r="K128" s="18">
        <f>IFERROR(VLOOKUP($A128,'3.0 Input│AMP'!$A$12:$Q$855,COLUMN(K128),FALSE),0)+IFERROR(VLOOKUP($A128,'3.1 Input│B&amp;T'!$A$13:$L$987,COLUMN(K128),FALSE),0)</f>
        <v>0</v>
      </c>
      <c r="L128" s="37">
        <f>IFERROR(VLOOKUP($A128,'3.0 Input│AMP'!$A$12:$Q$855,L$11,FALSE),0)+IFERROR(VLOOKUP($A128,'3.1 Input│B&amp;T'!$A$13:$O$987,COLUMN(L128),FALSE),0)</f>
        <v>0</v>
      </c>
      <c r="M128" s="37">
        <f>IFERROR(VLOOKUP($A128,'3.0 Input│AMP'!$A$12:$Q$855,M$11,FALSE),0)+IFERROR(VLOOKUP($A128,'3.1 Input│B&amp;T'!$A$13:$O$987,COLUMN(M128),FALSE),0)</f>
        <v>0</v>
      </c>
      <c r="N128" s="37">
        <f>IFERROR(VLOOKUP($A128,'3.0 Input│AMP'!$A$12:$Q$855,N$11,FALSE),0)+IFERROR(VLOOKUP($A128,'3.1 Input│B&amp;T'!$A$13:$O$987,COLUMN(N128),FALSE),0)+IFERROR(VLOOKUP($A128,'3.0 Input│AMP'!$A$12:$Q$855,N$11+1,FALSE),0)</f>
        <v>0</v>
      </c>
      <c r="O128" s="37">
        <f>IFERROR(VLOOKUP($A128,'3.0 Input│AMP'!$A$12:$Q$855,O$11,FALSE),0)+IFERROR(VLOOKUP($A128,'3.1 Input│B&amp;T'!$A$13:$O$987,COLUMN(O128),FALSE),0)</f>
        <v>0</v>
      </c>
      <c r="P128" s="9"/>
      <c r="Q128" s="25">
        <f t="shared" si="1"/>
        <v>0</v>
      </c>
    </row>
    <row r="129" spans="1:17">
      <c r="A129" s="7" t="str">
        <f>IF(MAX($A$13:A128)+1&gt;MAX('3.1 Input│B&amp;T'!$A$13:$A$987),"-",MAX($A$13:A128)+1)</f>
        <v>-</v>
      </c>
      <c r="B129" s="7" t="str">
        <f>CONCATENATE(IFERROR(VLOOKUP($A129,'3.0 Input│AMP'!$A$12:$Q$855,2,FALSE),""),IFERROR(VLOOKUP($A129,'3.1 Input│B&amp;T'!$A$13:$L$987,2,FALSE),""))</f>
        <v/>
      </c>
      <c r="C129" s="17" t="str">
        <f>IFERROR(IFERROR(VLOOKUP($A129,'3.0 Input│AMP'!$A$12:$Q$855,3,FALSE),VLOOKUP($A129,'3.1 Input│B&amp;T'!$A$13:$L$987,3,FALSE)),"-")</f>
        <v>-</v>
      </c>
      <c r="D129" s="6">
        <v>1</v>
      </c>
      <c r="E129" s="7" t="str">
        <f>IFERROR(IFERROR(VLOOKUP($A129,'3.0 Input│AMP'!$A$12:$Q$855,4,FALSE),VLOOKUP($A129,'3.1 Input│B&amp;T'!$A$13:$L$987,3,FALSE)),"-")</f>
        <v>-</v>
      </c>
      <c r="F129" s="32"/>
      <c r="G129" s="18">
        <f>IFERROR(VLOOKUP($A129,'3.0 Input│AMP'!$A$12:$Q$855,COLUMN(G129),FALSE),0)+IFERROR(VLOOKUP($A129,'3.1 Input│B&amp;T'!$A$13:$L$987,COLUMN(G129),FALSE),0)</f>
        <v>0</v>
      </c>
      <c r="H129" s="18">
        <f>IFERROR(VLOOKUP($A129,'3.0 Input│AMP'!$A$12:$Q$855,COLUMN(H129),FALSE),0)+IFERROR(VLOOKUP($A129,'3.1 Input│B&amp;T'!$A$13:$L$987,COLUMN(H129),FALSE),0)</f>
        <v>0</v>
      </c>
      <c r="I129" s="18">
        <f>IFERROR(VLOOKUP($A129,'3.0 Input│AMP'!$A$12:$Q$855,COLUMN(I129),FALSE),0)+IFERROR(VLOOKUP($A129,'3.1 Input│B&amp;T'!$A$13:$L$987,COLUMN(I129),FALSE),0)</f>
        <v>0</v>
      </c>
      <c r="J129" s="18">
        <f>IFERROR(VLOOKUP($A129,'3.0 Input│AMP'!$A$12:$Q$855,COLUMN(J129),FALSE),0)+IFERROR(VLOOKUP($A129,'3.1 Input│B&amp;T'!$A$13:$L$987,COLUMN(J129),FALSE),0)</f>
        <v>0</v>
      </c>
      <c r="K129" s="18">
        <f>IFERROR(VLOOKUP($A129,'3.0 Input│AMP'!$A$12:$Q$855,COLUMN(K129),FALSE),0)+IFERROR(VLOOKUP($A129,'3.1 Input│B&amp;T'!$A$13:$L$987,COLUMN(K129),FALSE),0)</f>
        <v>0</v>
      </c>
      <c r="L129" s="37">
        <f>IFERROR(VLOOKUP($A129,'3.0 Input│AMP'!$A$12:$Q$855,L$11,FALSE),0)+IFERROR(VLOOKUP($A129,'3.1 Input│B&amp;T'!$A$13:$O$987,COLUMN(L129),FALSE),0)</f>
        <v>0</v>
      </c>
      <c r="M129" s="37">
        <f>IFERROR(VLOOKUP($A129,'3.0 Input│AMP'!$A$12:$Q$855,M$11,FALSE),0)+IFERROR(VLOOKUP($A129,'3.1 Input│B&amp;T'!$A$13:$O$987,COLUMN(M129),FALSE),0)</f>
        <v>0</v>
      </c>
      <c r="N129" s="37">
        <f>IFERROR(VLOOKUP($A129,'3.0 Input│AMP'!$A$12:$Q$855,N$11,FALSE),0)+IFERROR(VLOOKUP($A129,'3.1 Input│B&amp;T'!$A$13:$O$987,COLUMN(N129),FALSE),0)+IFERROR(VLOOKUP($A129,'3.0 Input│AMP'!$A$12:$Q$855,N$11+1,FALSE),0)</f>
        <v>0</v>
      </c>
      <c r="O129" s="37">
        <f>IFERROR(VLOOKUP($A129,'3.0 Input│AMP'!$A$12:$Q$855,O$11,FALSE),0)+IFERROR(VLOOKUP($A129,'3.1 Input│B&amp;T'!$A$13:$O$987,COLUMN(O129),FALSE),0)</f>
        <v>0</v>
      </c>
      <c r="P129" s="9"/>
      <c r="Q129" s="25">
        <f t="shared" si="1"/>
        <v>0</v>
      </c>
    </row>
    <row r="130" spans="1:17">
      <c r="A130" s="7" t="str">
        <f>IF(MAX($A$13:A129)+1&gt;MAX('3.1 Input│B&amp;T'!$A$13:$A$987),"-",MAX($A$13:A129)+1)</f>
        <v>-</v>
      </c>
      <c r="B130" s="7" t="str">
        <f>CONCATENATE(IFERROR(VLOOKUP($A130,'3.0 Input│AMP'!$A$12:$Q$855,2,FALSE),""),IFERROR(VLOOKUP($A130,'3.1 Input│B&amp;T'!$A$13:$L$987,2,FALSE),""))</f>
        <v/>
      </c>
      <c r="C130" s="17" t="str">
        <f>IFERROR(IFERROR(VLOOKUP($A130,'3.0 Input│AMP'!$A$12:$Q$855,3,FALSE),VLOOKUP($A130,'3.1 Input│B&amp;T'!$A$13:$L$987,3,FALSE)),"-")</f>
        <v>-</v>
      </c>
      <c r="D130" s="6">
        <v>1</v>
      </c>
      <c r="E130" s="7" t="str">
        <f>IFERROR(IFERROR(VLOOKUP($A130,'3.0 Input│AMP'!$A$12:$Q$855,4,FALSE),VLOOKUP($A130,'3.1 Input│B&amp;T'!$A$13:$L$987,3,FALSE)),"-")</f>
        <v>-</v>
      </c>
      <c r="F130" s="32"/>
      <c r="G130" s="18">
        <f>IFERROR(VLOOKUP($A130,'3.0 Input│AMP'!$A$12:$Q$855,COLUMN(G130),FALSE),0)+IFERROR(VLOOKUP($A130,'3.1 Input│B&amp;T'!$A$13:$L$987,COLUMN(G130),FALSE),0)</f>
        <v>0</v>
      </c>
      <c r="H130" s="18">
        <f>IFERROR(VLOOKUP($A130,'3.0 Input│AMP'!$A$12:$Q$855,COLUMN(H130),FALSE),0)+IFERROR(VLOOKUP($A130,'3.1 Input│B&amp;T'!$A$13:$L$987,COLUMN(H130),FALSE),0)</f>
        <v>0</v>
      </c>
      <c r="I130" s="18">
        <f>IFERROR(VLOOKUP($A130,'3.0 Input│AMP'!$A$12:$Q$855,COLUMN(I130),FALSE),0)+IFERROR(VLOOKUP($A130,'3.1 Input│B&amp;T'!$A$13:$L$987,COLUMN(I130),FALSE),0)</f>
        <v>0</v>
      </c>
      <c r="J130" s="18">
        <f>IFERROR(VLOOKUP($A130,'3.0 Input│AMP'!$A$12:$Q$855,COLUMN(J130),FALSE),0)+IFERROR(VLOOKUP($A130,'3.1 Input│B&amp;T'!$A$13:$L$987,COLUMN(J130),FALSE),0)</f>
        <v>0</v>
      </c>
      <c r="K130" s="18">
        <f>IFERROR(VLOOKUP($A130,'3.0 Input│AMP'!$A$12:$Q$855,COLUMN(K130),FALSE),0)+IFERROR(VLOOKUP($A130,'3.1 Input│B&amp;T'!$A$13:$L$987,COLUMN(K130),FALSE),0)</f>
        <v>0</v>
      </c>
      <c r="L130" s="37">
        <f>IFERROR(VLOOKUP($A130,'3.0 Input│AMP'!$A$12:$Q$855,L$11,FALSE),0)+IFERROR(VLOOKUP($A130,'3.1 Input│B&amp;T'!$A$13:$O$987,COLUMN(L130),FALSE),0)</f>
        <v>0</v>
      </c>
      <c r="M130" s="37">
        <f>IFERROR(VLOOKUP($A130,'3.0 Input│AMP'!$A$12:$Q$855,M$11,FALSE),0)+IFERROR(VLOOKUP($A130,'3.1 Input│B&amp;T'!$A$13:$O$987,COLUMN(M130),FALSE),0)</f>
        <v>0</v>
      </c>
      <c r="N130" s="37">
        <f>IFERROR(VLOOKUP($A130,'3.0 Input│AMP'!$A$12:$Q$855,N$11,FALSE),0)+IFERROR(VLOOKUP($A130,'3.1 Input│B&amp;T'!$A$13:$O$987,COLUMN(N130),FALSE),0)+IFERROR(VLOOKUP($A130,'3.0 Input│AMP'!$A$12:$Q$855,N$11+1,FALSE),0)</f>
        <v>0</v>
      </c>
      <c r="O130" s="37">
        <f>IFERROR(VLOOKUP($A130,'3.0 Input│AMP'!$A$12:$Q$855,O$11,FALSE),0)+IFERROR(VLOOKUP($A130,'3.1 Input│B&amp;T'!$A$13:$O$987,COLUMN(O130),FALSE),0)</f>
        <v>0</v>
      </c>
      <c r="P130" s="9"/>
      <c r="Q130" s="25">
        <f t="shared" si="1"/>
        <v>0</v>
      </c>
    </row>
    <row r="131" spans="1:17">
      <c r="A131" s="7" t="str">
        <f>IF(MAX($A$13:A130)+1&gt;MAX('3.1 Input│B&amp;T'!$A$13:$A$987),"-",MAX($A$13:A130)+1)</f>
        <v>-</v>
      </c>
      <c r="B131" s="7" t="str">
        <f>CONCATENATE(IFERROR(VLOOKUP($A131,'3.0 Input│AMP'!$A$12:$Q$855,2,FALSE),""),IFERROR(VLOOKUP($A131,'3.1 Input│B&amp;T'!$A$13:$L$987,2,FALSE),""))</f>
        <v/>
      </c>
      <c r="C131" s="17" t="str">
        <f>IFERROR(IFERROR(VLOOKUP($A131,'3.0 Input│AMP'!$A$12:$Q$855,3,FALSE),VLOOKUP($A131,'3.1 Input│B&amp;T'!$A$13:$L$987,3,FALSE)),"-")</f>
        <v>-</v>
      </c>
      <c r="D131" s="6">
        <v>1</v>
      </c>
      <c r="E131" s="7" t="str">
        <f>IFERROR(IFERROR(VLOOKUP($A131,'3.0 Input│AMP'!$A$12:$Q$855,4,FALSE),VLOOKUP($A131,'3.1 Input│B&amp;T'!$A$13:$L$987,3,FALSE)),"-")</f>
        <v>-</v>
      </c>
      <c r="F131" s="32"/>
      <c r="G131" s="18">
        <f>IFERROR(VLOOKUP($A131,'3.0 Input│AMP'!$A$12:$Q$855,COLUMN(G131),FALSE),0)+IFERROR(VLOOKUP($A131,'3.1 Input│B&amp;T'!$A$13:$L$987,COLUMN(G131),FALSE),0)</f>
        <v>0</v>
      </c>
      <c r="H131" s="18">
        <f>IFERROR(VLOOKUP($A131,'3.0 Input│AMP'!$A$12:$Q$855,COLUMN(H131),FALSE),0)+IFERROR(VLOOKUP($A131,'3.1 Input│B&amp;T'!$A$13:$L$987,COLUMN(H131),FALSE),0)</f>
        <v>0</v>
      </c>
      <c r="I131" s="18">
        <f>IFERROR(VLOOKUP($A131,'3.0 Input│AMP'!$A$12:$Q$855,COLUMN(I131),FALSE),0)+IFERROR(VLOOKUP($A131,'3.1 Input│B&amp;T'!$A$13:$L$987,COLUMN(I131),FALSE),0)</f>
        <v>0</v>
      </c>
      <c r="J131" s="18">
        <f>IFERROR(VLOOKUP($A131,'3.0 Input│AMP'!$A$12:$Q$855,COLUMN(J131),FALSE),0)+IFERROR(VLOOKUP($A131,'3.1 Input│B&amp;T'!$A$13:$L$987,COLUMN(J131),FALSE),0)</f>
        <v>0</v>
      </c>
      <c r="K131" s="18">
        <f>IFERROR(VLOOKUP($A131,'3.0 Input│AMP'!$A$12:$Q$855,COLUMN(K131),FALSE),0)+IFERROR(VLOOKUP($A131,'3.1 Input│B&amp;T'!$A$13:$L$987,COLUMN(K131),FALSE),0)</f>
        <v>0</v>
      </c>
      <c r="L131" s="37">
        <f>IFERROR(VLOOKUP($A131,'3.0 Input│AMP'!$A$12:$Q$855,L$11,FALSE),0)+IFERROR(VLOOKUP($A131,'3.1 Input│B&amp;T'!$A$13:$O$987,COLUMN(L131),FALSE),0)</f>
        <v>0</v>
      </c>
      <c r="M131" s="37">
        <f>IFERROR(VLOOKUP($A131,'3.0 Input│AMP'!$A$12:$Q$855,M$11,FALSE),0)+IFERROR(VLOOKUP($A131,'3.1 Input│B&amp;T'!$A$13:$O$987,COLUMN(M131),FALSE),0)</f>
        <v>0</v>
      </c>
      <c r="N131" s="37">
        <f>IFERROR(VLOOKUP($A131,'3.0 Input│AMP'!$A$12:$Q$855,N$11,FALSE),0)+IFERROR(VLOOKUP($A131,'3.1 Input│B&amp;T'!$A$13:$O$987,COLUMN(N131),FALSE),0)+IFERROR(VLOOKUP($A131,'3.0 Input│AMP'!$A$12:$Q$855,N$11+1,FALSE),0)</f>
        <v>0</v>
      </c>
      <c r="O131" s="37">
        <f>IFERROR(VLOOKUP($A131,'3.0 Input│AMP'!$A$12:$Q$855,O$11,FALSE),0)+IFERROR(VLOOKUP($A131,'3.1 Input│B&amp;T'!$A$13:$O$987,COLUMN(O131),FALSE),0)</f>
        <v>0</v>
      </c>
      <c r="P131" s="9"/>
      <c r="Q131" s="25">
        <f t="shared" si="1"/>
        <v>0</v>
      </c>
    </row>
    <row r="132" spans="1:17">
      <c r="A132" s="7" t="str">
        <f>IF(MAX($A$13:A131)+1&gt;MAX('3.1 Input│B&amp;T'!$A$13:$A$987),"-",MAX($A$13:A131)+1)</f>
        <v>-</v>
      </c>
      <c r="B132" s="7" t="str">
        <f>CONCATENATE(IFERROR(VLOOKUP($A132,'3.0 Input│AMP'!$A$12:$Q$855,2,FALSE),""),IFERROR(VLOOKUP($A132,'3.1 Input│B&amp;T'!$A$13:$L$987,2,FALSE),""))</f>
        <v/>
      </c>
      <c r="C132" s="17" t="str">
        <f>IFERROR(IFERROR(VLOOKUP($A132,'3.0 Input│AMP'!$A$12:$Q$855,3,FALSE),VLOOKUP($A132,'3.1 Input│B&amp;T'!$A$13:$L$987,3,FALSE)),"-")</f>
        <v>-</v>
      </c>
      <c r="D132" s="6">
        <v>1</v>
      </c>
      <c r="E132" s="7" t="str">
        <f>IFERROR(IFERROR(VLOOKUP($A132,'3.0 Input│AMP'!$A$12:$Q$855,4,FALSE),VLOOKUP($A132,'3.1 Input│B&amp;T'!$A$13:$L$987,3,FALSE)),"-")</f>
        <v>-</v>
      </c>
      <c r="F132" s="32"/>
      <c r="G132" s="18">
        <f>IFERROR(VLOOKUP($A132,'3.0 Input│AMP'!$A$12:$Q$855,COLUMN(G132),FALSE),0)+IFERROR(VLOOKUP($A132,'3.1 Input│B&amp;T'!$A$13:$L$987,COLUMN(G132),FALSE),0)</f>
        <v>0</v>
      </c>
      <c r="H132" s="18">
        <f>IFERROR(VLOOKUP($A132,'3.0 Input│AMP'!$A$12:$Q$855,COLUMN(H132),FALSE),0)+IFERROR(VLOOKUP($A132,'3.1 Input│B&amp;T'!$A$13:$L$987,COLUMN(H132),FALSE),0)</f>
        <v>0</v>
      </c>
      <c r="I132" s="18">
        <f>IFERROR(VLOOKUP($A132,'3.0 Input│AMP'!$A$12:$Q$855,COLUMN(I132),FALSE),0)+IFERROR(VLOOKUP($A132,'3.1 Input│B&amp;T'!$A$13:$L$987,COLUMN(I132),FALSE),0)</f>
        <v>0</v>
      </c>
      <c r="J132" s="18">
        <f>IFERROR(VLOOKUP($A132,'3.0 Input│AMP'!$A$12:$Q$855,COLUMN(J132),FALSE),0)+IFERROR(VLOOKUP($A132,'3.1 Input│B&amp;T'!$A$13:$L$987,COLUMN(J132),FALSE),0)</f>
        <v>0</v>
      </c>
      <c r="K132" s="18">
        <f>IFERROR(VLOOKUP($A132,'3.0 Input│AMP'!$A$12:$Q$855,COLUMN(K132),FALSE),0)+IFERROR(VLOOKUP($A132,'3.1 Input│B&amp;T'!$A$13:$L$987,COLUMN(K132),FALSE),0)</f>
        <v>0</v>
      </c>
      <c r="L132" s="37">
        <f>IFERROR(VLOOKUP($A132,'3.0 Input│AMP'!$A$12:$Q$855,L$11,FALSE),0)+IFERROR(VLOOKUP($A132,'3.1 Input│B&amp;T'!$A$13:$O$987,COLUMN(L132),FALSE),0)</f>
        <v>0</v>
      </c>
      <c r="M132" s="37">
        <f>IFERROR(VLOOKUP($A132,'3.0 Input│AMP'!$A$12:$Q$855,M$11,FALSE),0)+IFERROR(VLOOKUP($A132,'3.1 Input│B&amp;T'!$A$13:$O$987,COLUMN(M132),FALSE),0)</f>
        <v>0</v>
      </c>
      <c r="N132" s="37">
        <f>IFERROR(VLOOKUP($A132,'3.0 Input│AMP'!$A$12:$Q$855,N$11,FALSE),0)+IFERROR(VLOOKUP($A132,'3.1 Input│B&amp;T'!$A$13:$O$987,COLUMN(N132),FALSE),0)+IFERROR(VLOOKUP($A132,'3.0 Input│AMP'!$A$12:$Q$855,N$11+1,FALSE),0)</f>
        <v>0</v>
      </c>
      <c r="O132" s="37">
        <f>IFERROR(VLOOKUP($A132,'3.0 Input│AMP'!$A$12:$Q$855,O$11,FALSE),0)+IFERROR(VLOOKUP($A132,'3.1 Input│B&amp;T'!$A$13:$O$987,COLUMN(O132),FALSE),0)</f>
        <v>0</v>
      </c>
      <c r="P132" s="9"/>
      <c r="Q132" s="25">
        <f t="shared" si="1"/>
        <v>0</v>
      </c>
    </row>
    <row r="133" spans="1:17">
      <c r="A133" s="7" t="str">
        <f>IF(MAX($A$13:A132)+1&gt;MAX('3.1 Input│B&amp;T'!$A$13:$A$987),"-",MAX($A$13:A132)+1)</f>
        <v>-</v>
      </c>
      <c r="B133" s="7" t="str">
        <f>CONCATENATE(IFERROR(VLOOKUP($A133,'3.0 Input│AMP'!$A$12:$Q$855,2,FALSE),""),IFERROR(VLOOKUP($A133,'3.1 Input│B&amp;T'!$A$13:$L$987,2,FALSE),""))</f>
        <v/>
      </c>
      <c r="C133" s="17" t="str">
        <f>IFERROR(IFERROR(VLOOKUP($A133,'3.0 Input│AMP'!$A$12:$Q$855,3,FALSE),VLOOKUP($A133,'3.1 Input│B&amp;T'!$A$13:$L$987,3,FALSE)),"-")</f>
        <v>-</v>
      </c>
      <c r="D133" s="6"/>
      <c r="E133" s="7" t="str">
        <f>IFERROR(IFERROR(VLOOKUP($A133,'3.0 Input│AMP'!$A$12:$Q$855,4,FALSE),VLOOKUP($A133,'3.1 Input│B&amp;T'!$A$13:$L$987,3,FALSE)),"-")</f>
        <v>-</v>
      </c>
      <c r="F133" s="32"/>
      <c r="G133" s="18">
        <f>IFERROR(VLOOKUP($A133,'3.0 Input│AMP'!$A$12:$Q$855,COLUMN(G133),FALSE),0)+IFERROR(VLOOKUP($A133,'3.1 Input│B&amp;T'!$A$13:$L$987,COLUMN(G133),FALSE),0)</f>
        <v>0</v>
      </c>
      <c r="H133" s="18">
        <f>IFERROR(VLOOKUP($A133,'3.0 Input│AMP'!$A$12:$Q$855,COLUMN(H133),FALSE),0)+IFERROR(VLOOKUP($A133,'3.1 Input│B&amp;T'!$A$13:$L$987,COLUMN(H133),FALSE),0)</f>
        <v>0</v>
      </c>
      <c r="I133" s="18">
        <f>IFERROR(VLOOKUP($A133,'3.0 Input│AMP'!$A$12:$Q$855,COLUMN(I133),FALSE),0)+IFERROR(VLOOKUP($A133,'3.1 Input│B&amp;T'!$A$13:$L$987,COLUMN(I133),FALSE),0)</f>
        <v>0</v>
      </c>
      <c r="J133" s="18">
        <f>IFERROR(VLOOKUP($A133,'3.0 Input│AMP'!$A$12:$Q$855,COLUMN(J133),FALSE),0)+IFERROR(VLOOKUP($A133,'3.1 Input│B&amp;T'!$A$13:$L$987,COLUMN(J133),FALSE),0)</f>
        <v>0</v>
      </c>
      <c r="K133" s="18">
        <f>IFERROR(VLOOKUP($A133,'3.0 Input│AMP'!$A$12:$Q$855,COLUMN(K133),FALSE),0)+IFERROR(VLOOKUP($A133,'3.1 Input│B&amp;T'!$A$13:$L$987,COLUMN(K133),FALSE),0)</f>
        <v>0</v>
      </c>
      <c r="L133" s="37">
        <f>IFERROR(VLOOKUP($A133,'3.0 Input│AMP'!$A$12:$Q$855,L$11,FALSE),0)+IFERROR(VLOOKUP($A133,'3.1 Input│B&amp;T'!$A$13:$O$987,COLUMN(L133),FALSE),0)</f>
        <v>0</v>
      </c>
      <c r="M133" s="37">
        <f>IFERROR(VLOOKUP($A133,'3.0 Input│AMP'!$A$12:$Q$855,M$11,FALSE),0)+IFERROR(VLOOKUP($A133,'3.1 Input│B&amp;T'!$A$13:$O$987,COLUMN(M133),FALSE),0)</f>
        <v>0</v>
      </c>
      <c r="N133" s="37">
        <f>IFERROR(VLOOKUP($A133,'3.0 Input│AMP'!$A$12:$Q$855,N$11,FALSE),0)+IFERROR(VLOOKUP($A133,'3.1 Input│B&amp;T'!$A$13:$O$987,COLUMN(N133),FALSE),0)+IFERROR(VLOOKUP($A133,'3.0 Input│AMP'!$A$12:$Q$855,N$11+1,FALSE),0)</f>
        <v>0</v>
      </c>
      <c r="O133" s="37">
        <f>IFERROR(VLOOKUP($A133,'3.0 Input│AMP'!$A$12:$Q$855,O$11,FALSE),0)+IFERROR(VLOOKUP($A133,'3.1 Input│B&amp;T'!$A$13:$O$987,COLUMN(O133),FALSE),0)</f>
        <v>0</v>
      </c>
      <c r="P133" s="9"/>
      <c r="Q133" s="25">
        <f t="shared" si="1"/>
        <v>0</v>
      </c>
    </row>
    <row r="134" spans="1:17">
      <c r="A134" s="7" t="str">
        <f>IF(MAX($A$13:A133)+1&gt;MAX('3.1 Input│B&amp;T'!$A$13:$A$987),"-",MAX($A$13:A133)+1)</f>
        <v>-</v>
      </c>
      <c r="B134" s="7" t="str">
        <f>CONCATENATE(IFERROR(VLOOKUP($A134,'3.0 Input│AMP'!$A$12:$Q$855,2,FALSE),""),IFERROR(VLOOKUP($A134,'3.1 Input│B&amp;T'!$A$13:$L$987,2,FALSE),""))</f>
        <v/>
      </c>
      <c r="C134" s="17" t="str">
        <f>IFERROR(IFERROR(VLOOKUP($A134,'3.0 Input│AMP'!$A$12:$Q$855,3,FALSE),VLOOKUP($A134,'3.1 Input│B&amp;T'!$A$13:$L$987,3,FALSE)),"-")</f>
        <v>-</v>
      </c>
      <c r="D134" s="6"/>
      <c r="E134" s="7" t="str">
        <f>IFERROR(IFERROR(VLOOKUP($A134,'3.0 Input│AMP'!$A$12:$Q$855,4,FALSE),VLOOKUP($A134,'3.1 Input│B&amp;T'!$A$13:$L$987,3,FALSE)),"-")</f>
        <v>-</v>
      </c>
      <c r="F134" s="32"/>
      <c r="G134" s="18">
        <f>IFERROR(VLOOKUP($A134,'3.0 Input│AMP'!$A$12:$Q$855,COLUMN(G134),FALSE),0)+IFERROR(VLOOKUP($A134,'3.1 Input│B&amp;T'!$A$13:$L$987,COLUMN(G134),FALSE),0)</f>
        <v>0</v>
      </c>
      <c r="H134" s="18">
        <f>IFERROR(VLOOKUP($A134,'3.0 Input│AMP'!$A$12:$Q$855,COLUMN(H134),FALSE),0)+IFERROR(VLOOKUP($A134,'3.1 Input│B&amp;T'!$A$13:$L$987,COLUMN(H134),FALSE),0)</f>
        <v>0</v>
      </c>
      <c r="I134" s="18">
        <f>IFERROR(VLOOKUP($A134,'3.0 Input│AMP'!$A$12:$Q$855,COLUMN(I134),FALSE),0)+IFERROR(VLOOKUP($A134,'3.1 Input│B&amp;T'!$A$13:$L$987,COLUMN(I134),FALSE),0)</f>
        <v>0</v>
      </c>
      <c r="J134" s="18">
        <f>IFERROR(VLOOKUP($A134,'3.0 Input│AMP'!$A$12:$Q$855,COLUMN(J134),FALSE),0)+IFERROR(VLOOKUP($A134,'3.1 Input│B&amp;T'!$A$13:$L$987,COLUMN(J134),FALSE),0)</f>
        <v>0</v>
      </c>
      <c r="K134" s="18">
        <f>IFERROR(VLOOKUP($A134,'3.0 Input│AMP'!$A$12:$Q$855,COLUMN(K134),FALSE),0)+IFERROR(VLOOKUP($A134,'3.1 Input│B&amp;T'!$A$13:$L$987,COLUMN(K134),FALSE),0)</f>
        <v>0</v>
      </c>
      <c r="L134" s="37">
        <f>IFERROR(VLOOKUP($A134,'3.0 Input│AMP'!$A$12:$Q$855,L$11,FALSE),0)+IFERROR(VLOOKUP($A134,'3.1 Input│B&amp;T'!$A$13:$O$987,COLUMN(L134),FALSE),0)</f>
        <v>0</v>
      </c>
      <c r="M134" s="37">
        <f>IFERROR(VLOOKUP($A134,'3.0 Input│AMP'!$A$12:$Q$855,M$11,FALSE),0)+IFERROR(VLOOKUP($A134,'3.1 Input│B&amp;T'!$A$13:$O$987,COLUMN(M134),FALSE),0)</f>
        <v>0</v>
      </c>
      <c r="N134" s="37">
        <f>IFERROR(VLOOKUP($A134,'3.0 Input│AMP'!$A$12:$Q$855,N$11,FALSE),0)+IFERROR(VLOOKUP($A134,'3.1 Input│B&amp;T'!$A$13:$O$987,COLUMN(N134),FALSE),0)+IFERROR(VLOOKUP($A134,'3.0 Input│AMP'!$A$12:$Q$855,N$11+1,FALSE),0)</f>
        <v>0</v>
      </c>
      <c r="O134" s="37">
        <f>IFERROR(VLOOKUP($A134,'3.0 Input│AMP'!$A$12:$Q$855,O$11,FALSE),0)+IFERROR(VLOOKUP($A134,'3.1 Input│B&amp;T'!$A$13:$O$987,COLUMN(O134),FALSE),0)</f>
        <v>0</v>
      </c>
      <c r="P134" s="9"/>
      <c r="Q134" s="25">
        <f t="shared" si="1"/>
        <v>0</v>
      </c>
    </row>
    <row r="135" spans="1:17">
      <c r="A135" s="7" t="str">
        <f>IF(MAX($A$13:A134)+1&gt;MAX('3.1 Input│B&amp;T'!$A$13:$A$987),"-",MAX($A$13:A134)+1)</f>
        <v>-</v>
      </c>
      <c r="B135" s="7" t="str">
        <f>CONCATENATE(IFERROR(VLOOKUP($A135,'3.0 Input│AMP'!$A$12:$Q$855,2,FALSE),""),IFERROR(VLOOKUP($A135,'3.1 Input│B&amp;T'!$A$13:$L$987,2,FALSE),""))</f>
        <v/>
      </c>
      <c r="C135" s="17" t="str">
        <f>IFERROR(IFERROR(VLOOKUP($A135,'3.0 Input│AMP'!$A$12:$Q$855,3,FALSE),VLOOKUP($A135,'3.1 Input│B&amp;T'!$A$13:$L$987,3,FALSE)),"-")</f>
        <v>-</v>
      </c>
      <c r="D135" s="6"/>
      <c r="E135" s="7" t="str">
        <f>IFERROR(IFERROR(VLOOKUP($A135,'3.0 Input│AMP'!$A$12:$Q$855,4,FALSE),VLOOKUP($A135,'3.1 Input│B&amp;T'!$A$13:$L$987,3,FALSE)),"-")</f>
        <v>-</v>
      </c>
      <c r="F135" s="32"/>
      <c r="G135" s="18">
        <f>IFERROR(VLOOKUP($A135,'3.0 Input│AMP'!$A$12:$Q$855,COLUMN(G135),FALSE),0)+IFERROR(VLOOKUP($A135,'3.1 Input│B&amp;T'!$A$13:$L$987,COLUMN(G135),FALSE),0)</f>
        <v>0</v>
      </c>
      <c r="H135" s="18">
        <f>IFERROR(VLOOKUP($A135,'3.0 Input│AMP'!$A$12:$Q$855,COLUMN(H135),FALSE),0)+IFERROR(VLOOKUP($A135,'3.1 Input│B&amp;T'!$A$13:$L$987,COLUMN(H135),FALSE),0)</f>
        <v>0</v>
      </c>
      <c r="I135" s="18">
        <f>IFERROR(VLOOKUP($A135,'3.0 Input│AMP'!$A$12:$Q$855,COLUMN(I135),FALSE),0)+IFERROR(VLOOKUP($A135,'3.1 Input│B&amp;T'!$A$13:$L$987,COLUMN(I135),FALSE),0)</f>
        <v>0</v>
      </c>
      <c r="J135" s="18">
        <f>IFERROR(VLOOKUP($A135,'3.0 Input│AMP'!$A$12:$Q$855,COLUMN(J135),FALSE),0)+IFERROR(VLOOKUP($A135,'3.1 Input│B&amp;T'!$A$13:$L$987,COLUMN(J135),FALSE),0)</f>
        <v>0</v>
      </c>
      <c r="K135" s="18">
        <f>IFERROR(VLOOKUP($A135,'3.0 Input│AMP'!$A$12:$Q$855,COLUMN(K135),FALSE),0)+IFERROR(VLOOKUP($A135,'3.1 Input│B&amp;T'!$A$13:$L$987,COLUMN(K135),FALSE),0)</f>
        <v>0</v>
      </c>
      <c r="L135" s="37">
        <f>IFERROR(VLOOKUP($A135,'3.0 Input│AMP'!$A$12:$Q$855,L$11,FALSE),0)+IFERROR(VLOOKUP($A135,'3.1 Input│B&amp;T'!$A$13:$O$987,COLUMN(L135),FALSE),0)</f>
        <v>0</v>
      </c>
      <c r="M135" s="37">
        <f>IFERROR(VLOOKUP($A135,'3.0 Input│AMP'!$A$12:$Q$855,M$11,FALSE),0)+IFERROR(VLOOKUP($A135,'3.1 Input│B&amp;T'!$A$13:$O$987,COLUMN(M135),FALSE),0)</f>
        <v>0</v>
      </c>
      <c r="N135" s="37">
        <f>IFERROR(VLOOKUP($A135,'3.0 Input│AMP'!$A$12:$Q$855,N$11,FALSE),0)+IFERROR(VLOOKUP($A135,'3.1 Input│B&amp;T'!$A$13:$O$987,COLUMN(N135),FALSE),0)+IFERROR(VLOOKUP($A135,'3.0 Input│AMP'!$A$12:$Q$855,N$11+1,FALSE),0)</f>
        <v>0</v>
      </c>
      <c r="O135" s="37">
        <f>IFERROR(VLOOKUP($A135,'3.0 Input│AMP'!$A$12:$Q$855,O$11,FALSE),0)+IFERROR(VLOOKUP($A135,'3.1 Input│B&amp;T'!$A$13:$O$987,COLUMN(O135),FALSE),0)</f>
        <v>0</v>
      </c>
      <c r="P135" s="9"/>
      <c r="Q135" s="25">
        <f t="shared" ref="Q135:Q194" si="2">SUM(L135:P135)</f>
        <v>0</v>
      </c>
    </row>
    <row r="136" spans="1:17">
      <c r="A136" s="7" t="str">
        <f>IF(MAX($A$13:A135)+1&gt;MAX('3.1 Input│B&amp;T'!$A$13:$A$987),"-",MAX($A$13:A135)+1)</f>
        <v>-</v>
      </c>
      <c r="B136" s="7" t="str">
        <f>CONCATENATE(IFERROR(VLOOKUP($A136,'3.0 Input│AMP'!$A$12:$Q$855,2,FALSE),""),IFERROR(VLOOKUP($A136,'3.1 Input│B&amp;T'!$A$13:$L$987,2,FALSE),""))</f>
        <v/>
      </c>
      <c r="C136" s="17" t="str">
        <f>IFERROR(IFERROR(VLOOKUP($A136,'3.0 Input│AMP'!$A$12:$Q$855,3,FALSE),VLOOKUP($A136,'3.1 Input│B&amp;T'!$A$13:$L$987,3,FALSE)),"-")</f>
        <v>-</v>
      </c>
      <c r="D136" s="6"/>
      <c r="E136" s="7" t="str">
        <f>IFERROR(IFERROR(VLOOKUP($A136,'3.0 Input│AMP'!$A$12:$Q$855,4,FALSE),VLOOKUP($A136,'3.1 Input│B&amp;T'!$A$13:$L$987,3,FALSE)),"-")</f>
        <v>-</v>
      </c>
      <c r="F136" s="32"/>
      <c r="G136" s="18">
        <f>IFERROR(VLOOKUP($A136,'3.0 Input│AMP'!$A$12:$Q$855,COLUMN(G136),FALSE),0)+IFERROR(VLOOKUP($A136,'3.1 Input│B&amp;T'!$A$13:$L$987,COLUMN(G136),FALSE),0)</f>
        <v>0</v>
      </c>
      <c r="H136" s="18">
        <f>IFERROR(VLOOKUP($A136,'3.0 Input│AMP'!$A$12:$Q$855,COLUMN(H136),FALSE),0)+IFERROR(VLOOKUP($A136,'3.1 Input│B&amp;T'!$A$13:$L$987,COLUMN(H136),FALSE),0)</f>
        <v>0</v>
      </c>
      <c r="I136" s="18">
        <f>IFERROR(VLOOKUP($A136,'3.0 Input│AMP'!$A$12:$Q$855,COLUMN(I136),FALSE),0)+IFERROR(VLOOKUP($A136,'3.1 Input│B&amp;T'!$A$13:$L$987,COLUMN(I136),FALSE),0)</f>
        <v>0</v>
      </c>
      <c r="J136" s="18">
        <f>IFERROR(VLOOKUP($A136,'3.0 Input│AMP'!$A$12:$Q$855,COLUMN(J136),FALSE),0)+IFERROR(VLOOKUP($A136,'3.1 Input│B&amp;T'!$A$13:$L$987,COLUMN(J136),FALSE),0)</f>
        <v>0</v>
      </c>
      <c r="K136" s="18">
        <f>IFERROR(VLOOKUP($A136,'3.0 Input│AMP'!$A$12:$Q$855,COLUMN(K136),FALSE),0)+IFERROR(VLOOKUP($A136,'3.1 Input│B&amp;T'!$A$13:$L$987,COLUMN(K136),FALSE),0)</f>
        <v>0</v>
      </c>
      <c r="L136" s="37">
        <f>IFERROR(VLOOKUP($A136,'3.0 Input│AMP'!$A$12:$Q$855,L$11,FALSE),0)+IFERROR(VLOOKUP($A136,'3.1 Input│B&amp;T'!$A$13:$O$987,COLUMN(L136),FALSE),0)</f>
        <v>0</v>
      </c>
      <c r="M136" s="37">
        <f>IFERROR(VLOOKUP($A136,'3.0 Input│AMP'!$A$12:$Q$855,M$11,FALSE),0)+IFERROR(VLOOKUP($A136,'3.1 Input│B&amp;T'!$A$13:$O$987,COLUMN(M136),FALSE),0)</f>
        <v>0</v>
      </c>
      <c r="N136" s="37">
        <f>IFERROR(VLOOKUP($A136,'3.0 Input│AMP'!$A$12:$Q$855,N$11,FALSE),0)+IFERROR(VLOOKUP($A136,'3.1 Input│B&amp;T'!$A$13:$O$987,COLUMN(N136),FALSE),0)+IFERROR(VLOOKUP($A136,'3.0 Input│AMP'!$A$12:$Q$855,N$11+1,FALSE),0)</f>
        <v>0</v>
      </c>
      <c r="O136" s="37">
        <f>IFERROR(VLOOKUP($A136,'3.0 Input│AMP'!$A$12:$Q$855,O$11,FALSE),0)+IFERROR(VLOOKUP($A136,'3.1 Input│B&amp;T'!$A$13:$O$987,COLUMN(O136),FALSE),0)</f>
        <v>0</v>
      </c>
      <c r="P136" s="9"/>
      <c r="Q136" s="25">
        <f t="shared" si="2"/>
        <v>0</v>
      </c>
    </row>
    <row r="137" spans="1:17">
      <c r="A137" s="7" t="str">
        <f>IF(MAX($A$13:A136)+1&gt;MAX('3.1 Input│B&amp;T'!$A$13:$A$987),"-",MAX($A$13:A136)+1)</f>
        <v>-</v>
      </c>
      <c r="B137" s="7" t="str">
        <f>CONCATENATE(IFERROR(VLOOKUP($A137,'3.0 Input│AMP'!$A$12:$Q$855,2,FALSE),""),IFERROR(VLOOKUP($A137,'3.1 Input│B&amp;T'!$A$13:$L$987,2,FALSE),""))</f>
        <v/>
      </c>
      <c r="C137" s="17" t="str">
        <f>IFERROR(IFERROR(VLOOKUP($A137,'3.0 Input│AMP'!$A$12:$Q$855,3,FALSE),VLOOKUP($A137,'3.1 Input│B&amp;T'!$A$13:$L$987,3,FALSE)),"-")</f>
        <v>-</v>
      </c>
      <c r="D137" s="6"/>
      <c r="E137" s="7" t="str">
        <f>IFERROR(IFERROR(VLOOKUP($A137,'3.0 Input│AMP'!$A$12:$Q$855,4,FALSE),VLOOKUP($A137,'3.1 Input│B&amp;T'!$A$13:$L$987,3,FALSE)),"-")</f>
        <v>-</v>
      </c>
      <c r="F137" s="32"/>
      <c r="G137" s="18">
        <f>IFERROR(VLOOKUP($A137,'3.0 Input│AMP'!$A$12:$Q$855,COLUMN(G137),FALSE),0)+IFERROR(VLOOKUP($A137,'3.1 Input│B&amp;T'!$A$13:$L$987,COLUMN(G137),FALSE),0)</f>
        <v>0</v>
      </c>
      <c r="H137" s="18">
        <f>IFERROR(VLOOKUP($A137,'3.0 Input│AMP'!$A$12:$Q$855,COLUMN(H137),FALSE),0)+IFERROR(VLOOKUP($A137,'3.1 Input│B&amp;T'!$A$13:$L$987,COLUMN(H137),FALSE),0)</f>
        <v>0</v>
      </c>
      <c r="I137" s="18">
        <f>IFERROR(VLOOKUP($A137,'3.0 Input│AMP'!$A$12:$Q$855,COLUMN(I137),FALSE),0)+IFERROR(VLOOKUP($A137,'3.1 Input│B&amp;T'!$A$13:$L$987,COLUMN(I137),FALSE),0)</f>
        <v>0</v>
      </c>
      <c r="J137" s="18">
        <f>IFERROR(VLOOKUP($A137,'3.0 Input│AMP'!$A$12:$Q$855,COLUMN(J137),FALSE),0)+IFERROR(VLOOKUP($A137,'3.1 Input│B&amp;T'!$A$13:$L$987,COLUMN(J137),FALSE),0)</f>
        <v>0</v>
      </c>
      <c r="K137" s="18">
        <f>IFERROR(VLOOKUP($A137,'3.0 Input│AMP'!$A$12:$Q$855,COLUMN(K137),FALSE),0)+IFERROR(VLOOKUP($A137,'3.1 Input│B&amp;T'!$A$13:$L$987,COLUMN(K137),FALSE),0)</f>
        <v>0</v>
      </c>
      <c r="L137" s="37">
        <f>IFERROR(VLOOKUP($A137,'3.0 Input│AMP'!$A$12:$Q$855,L$11,FALSE),0)+IFERROR(VLOOKUP($A137,'3.1 Input│B&amp;T'!$A$13:$O$987,COLUMN(L137),FALSE),0)</f>
        <v>0</v>
      </c>
      <c r="M137" s="37">
        <f>IFERROR(VLOOKUP($A137,'3.0 Input│AMP'!$A$12:$Q$855,M$11,FALSE),0)+IFERROR(VLOOKUP($A137,'3.1 Input│B&amp;T'!$A$13:$O$987,COLUMN(M137),FALSE),0)</f>
        <v>0</v>
      </c>
      <c r="N137" s="37">
        <f>IFERROR(VLOOKUP($A137,'3.0 Input│AMP'!$A$12:$Q$855,N$11,FALSE),0)+IFERROR(VLOOKUP($A137,'3.1 Input│B&amp;T'!$A$13:$O$987,COLUMN(N137),FALSE),0)+IFERROR(VLOOKUP($A137,'3.0 Input│AMP'!$A$12:$Q$855,N$11+1,FALSE),0)</f>
        <v>0</v>
      </c>
      <c r="O137" s="37">
        <f>IFERROR(VLOOKUP($A137,'3.0 Input│AMP'!$A$12:$Q$855,O$11,FALSE),0)+IFERROR(VLOOKUP($A137,'3.1 Input│B&amp;T'!$A$13:$O$987,COLUMN(O137),FALSE),0)</f>
        <v>0</v>
      </c>
      <c r="P137" s="9"/>
      <c r="Q137" s="25">
        <f t="shared" si="2"/>
        <v>0</v>
      </c>
    </row>
    <row r="138" spans="1:17">
      <c r="A138" s="7" t="str">
        <f>IF(MAX($A$13:A137)+1&gt;MAX('3.1 Input│B&amp;T'!$A$13:$A$987),"-",MAX($A$13:A137)+1)</f>
        <v>-</v>
      </c>
      <c r="B138" s="7" t="str">
        <f>CONCATENATE(IFERROR(VLOOKUP($A138,'3.0 Input│AMP'!$A$12:$Q$855,2,FALSE),""),IFERROR(VLOOKUP($A138,'3.1 Input│B&amp;T'!$A$13:$L$987,2,FALSE),""))</f>
        <v/>
      </c>
      <c r="C138" s="17" t="str">
        <f>IFERROR(IFERROR(VLOOKUP($A138,'3.0 Input│AMP'!$A$12:$Q$855,3,FALSE),VLOOKUP($A138,'3.1 Input│B&amp;T'!$A$13:$L$987,3,FALSE)),"-")</f>
        <v>-</v>
      </c>
      <c r="D138" s="6"/>
      <c r="E138" s="7" t="str">
        <f>IFERROR(IFERROR(VLOOKUP($A138,'3.0 Input│AMP'!$A$12:$Q$855,4,FALSE),VLOOKUP($A138,'3.1 Input│B&amp;T'!$A$13:$L$987,3,FALSE)),"-")</f>
        <v>-</v>
      </c>
      <c r="F138" s="32"/>
      <c r="G138" s="18">
        <f>IFERROR(VLOOKUP($A138,'3.0 Input│AMP'!$A$12:$Q$855,COLUMN(G138),FALSE),0)+IFERROR(VLOOKUP($A138,'3.1 Input│B&amp;T'!$A$13:$L$987,COLUMN(G138),FALSE),0)</f>
        <v>0</v>
      </c>
      <c r="H138" s="18">
        <f>IFERROR(VLOOKUP($A138,'3.0 Input│AMP'!$A$12:$Q$855,COLUMN(H138),FALSE),0)+IFERROR(VLOOKUP($A138,'3.1 Input│B&amp;T'!$A$13:$L$987,COLUMN(H138),FALSE),0)</f>
        <v>0</v>
      </c>
      <c r="I138" s="18">
        <f>IFERROR(VLOOKUP($A138,'3.0 Input│AMP'!$A$12:$Q$855,COLUMN(I138),FALSE),0)+IFERROR(VLOOKUP($A138,'3.1 Input│B&amp;T'!$A$13:$L$987,COLUMN(I138),FALSE),0)</f>
        <v>0</v>
      </c>
      <c r="J138" s="18">
        <f>IFERROR(VLOOKUP($A138,'3.0 Input│AMP'!$A$12:$Q$855,COLUMN(J138),FALSE),0)+IFERROR(VLOOKUP($A138,'3.1 Input│B&amp;T'!$A$13:$L$987,COLUMN(J138),FALSE),0)</f>
        <v>0</v>
      </c>
      <c r="K138" s="18">
        <f>IFERROR(VLOOKUP($A138,'3.0 Input│AMP'!$A$12:$Q$855,COLUMN(K138),FALSE),0)+IFERROR(VLOOKUP($A138,'3.1 Input│B&amp;T'!$A$13:$L$987,COLUMN(K138),FALSE),0)</f>
        <v>0</v>
      </c>
      <c r="L138" s="37">
        <f>IFERROR(VLOOKUP($A138,'3.0 Input│AMP'!$A$12:$Q$855,L$11,FALSE),0)+IFERROR(VLOOKUP($A138,'3.1 Input│B&amp;T'!$A$13:$O$987,COLUMN(L138),FALSE),0)</f>
        <v>0</v>
      </c>
      <c r="M138" s="37">
        <f>IFERROR(VLOOKUP($A138,'3.0 Input│AMP'!$A$12:$Q$855,M$11,FALSE),0)+IFERROR(VLOOKUP($A138,'3.1 Input│B&amp;T'!$A$13:$O$987,COLUMN(M138),FALSE),0)</f>
        <v>0</v>
      </c>
      <c r="N138" s="37">
        <f>IFERROR(VLOOKUP($A138,'3.0 Input│AMP'!$A$12:$Q$855,N$11,FALSE),0)+IFERROR(VLOOKUP($A138,'3.1 Input│B&amp;T'!$A$13:$O$987,COLUMN(N138),FALSE),0)+IFERROR(VLOOKUP($A138,'3.0 Input│AMP'!$A$12:$Q$855,N$11+1,FALSE),0)</f>
        <v>0</v>
      </c>
      <c r="O138" s="37">
        <f>IFERROR(VLOOKUP($A138,'3.0 Input│AMP'!$A$12:$Q$855,O$11,FALSE),0)+IFERROR(VLOOKUP($A138,'3.1 Input│B&amp;T'!$A$13:$O$987,COLUMN(O138),FALSE),0)</f>
        <v>0</v>
      </c>
      <c r="P138" s="9"/>
      <c r="Q138" s="25">
        <f t="shared" si="2"/>
        <v>0</v>
      </c>
    </row>
    <row r="139" spans="1:17">
      <c r="A139" s="7" t="str">
        <f>IF(MAX($A$13:A138)+1&gt;MAX('3.1 Input│B&amp;T'!$A$13:$A$987),"-",MAX($A$13:A138)+1)</f>
        <v>-</v>
      </c>
      <c r="B139" s="7" t="str">
        <f>CONCATENATE(IFERROR(VLOOKUP($A139,'3.0 Input│AMP'!$A$12:$Q$855,2,FALSE),""),IFERROR(VLOOKUP($A139,'3.1 Input│B&amp;T'!$A$13:$L$987,2,FALSE),""))</f>
        <v/>
      </c>
      <c r="C139" s="17" t="str">
        <f>IFERROR(IFERROR(VLOOKUP($A139,'3.0 Input│AMP'!$A$12:$Q$855,3,FALSE),VLOOKUP($A139,'3.1 Input│B&amp;T'!$A$13:$L$987,3,FALSE)),"-")</f>
        <v>-</v>
      </c>
      <c r="D139" s="6"/>
      <c r="E139" s="7" t="str">
        <f>IFERROR(IFERROR(VLOOKUP($A139,'3.0 Input│AMP'!$A$12:$Q$855,4,FALSE),VLOOKUP($A139,'3.1 Input│B&amp;T'!$A$13:$L$987,3,FALSE)),"-")</f>
        <v>-</v>
      </c>
      <c r="F139" s="32"/>
      <c r="G139" s="18">
        <f>IFERROR(VLOOKUP($A139,'3.0 Input│AMP'!$A$12:$Q$855,COLUMN(G139),FALSE),0)+IFERROR(VLOOKUP($A139,'3.1 Input│B&amp;T'!$A$13:$L$987,COLUMN(G139),FALSE),0)</f>
        <v>0</v>
      </c>
      <c r="H139" s="18">
        <f>IFERROR(VLOOKUP($A139,'3.0 Input│AMP'!$A$12:$Q$855,COLUMN(H139),FALSE),0)+IFERROR(VLOOKUP($A139,'3.1 Input│B&amp;T'!$A$13:$L$987,COLUMN(H139),FALSE),0)</f>
        <v>0</v>
      </c>
      <c r="I139" s="18">
        <f>IFERROR(VLOOKUP($A139,'3.0 Input│AMP'!$A$12:$Q$855,COLUMN(I139),FALSE),0)+IFERROR(VLOOKUP($A139,'3.1 Input│B&amp;T'!$A$13:$L$987,COLUMN(I139),FALSE),0)</f>
        <v>0</v>
      </c>
      <c r="J139" s="18">
        <f>IFERROR(VLOOKUP($A139,'3.0 Input│AMP'!$A$12:$Q$855,COLUMN(J139),FALSE),0)+IFERROR(VLOOKUP($A139,'3.1 Input│B&amp;T'!$A$13:$L$987,COLUMN(J139),FALSE),0)</f>
        <v>0</v>
      </c>
      <c r="K139" s="18">
        <f>IFERROR(VLOOKUP($A139,'3.0 Input│AMP'!$A$12:$Q$855,COLUMN(K139),FALSE),0)+IFERROR(VLOOKUP($A139,'3.1 Input│B&amp;T'!$A$13:$L$987,COLUMN(K139),FALSE),0)</f>
        <v>0</v>
      </c>
      <c r="L139" s="37">
        <f>IFERROR(VLOOKUP($A139,'3.0 Input│AMP'!$A$12:$Q$855,L$11,FALSE),0)+IFERROR(VLOOKUP($A139,'3.1 Input│B&amp;T'!$A$13:$O$987,COLUMN(L139),FALSE),0)</f>
        <v>0</v>
      </c>
      <c r="M139" s="37">
        <f>IFERROR(VLOOKUP($A139,'3.0 Input│AMP'!$A$12:$Q$855,M$11,FALSE),0)+IFERROR(VLOOKUP($A139,'3.1 Input│B&amp;T'!$A$13:$O$987,COLUMN(M139),FALSE),0)</f>
        <v>0</v>
      </c>
      <c r="N139" s="37">
        <f>IFERROR(VLOOKUP($A139,'3.0 Input│AMP'!$A$12:$Q$855,N$11,FALSE),0)+IFERROR(VLOOKUP($A139,'3.1 Input│B&amp;T'!$A$13:$O$987,COLUMN(N139),FALSE),0)+IFERROR(VLOOKUP($A139,'3.0 Input│AMP'!$A$12:$Q$855,N$11+1,FALSE),0)</f>
        <v>0</v>
      </c>
      <c r="O139" s="37">
        <f>IFERROR(VLOOKUP($A139,'3.0 Input│AMP'!$A$12:$Q$855,O$11,FALSE),0)+IFERROR(VLOOKUP($A139,'3.1 Input│B&amp;T'!$A$13:$O$987,COLUMN(O139),FALSE),0)</f>
        <v>0</v>
      </c>
      <c r="P139" s="9"/>
      <c r="Q139" s="25">
        <f t="shared" si="2"/>
        <v>0</v>
      </c>
    </row>
    <row r="140" spans="1:17">
      <c r="A140" s="7" t="str">
        <f>IF(MAX($A$13:A139)+1&gt;MAX('3.1 Input│B&amp;T'!$A$13:$A$987),"-",MAX($A$13:A139)+1)</f>
        <v>-</v>
      </c>
      <c r="B140" s="7" t="str">
        <f>CONCATENATE(IFERROR(VLOOKUP($A140,'3.0 Input│AMP'!$A$12:$Q$855,2,FALSE),""),IFERROR(VLOOKUP($A140,'3.1 Input│B&amp;T'!$A$13:$L$987,2,FALSE),""))</f>
        <v/>
      </c>
      <c r="C140" s="17" t="str">
        <f>IFERROR(IFERROR(VLOOKUP($A140,'3.0 Input│AMP'!$A$12:$Q$855,3,FALSE),VLOOKUP($A140,'3.1 Input│B&amp;T'!$A$13:$L$987,3,FALSE)),"-")</f>
        <v>-</v>
      </c>
      <c r="D140" s="6"/>
      <c r="E140" s="7" t="str">
        <f>IFERROR(IFERROR(VLOOKUP($A140,'3.0 Input│AMP'!$A$12:$Q$855,4,FALSE),VLOOKUP($A140,'3.1 Input│B&amp;T'!$A$13:$L$987,3,FALSE)),"-")</f>
        <v>-</v>
      </c>
      <c r="F140" s="32"/>
      <c r="G140" s="18">
        <f>IFERROR(VLOOKUP($A140,'3.0 Input│AMP'!$A$12:$Q$855,COLUMN(G140),FALSE),0)+IFERROR(VLOOKUP($A140,'3.1 Input│B&amp;T'!$A$13:$L$987,COLUMN(G140),FALSE),0)</f>
        <v>0</v>
      </c>
      <c r="H140" s="18">
        <f>IFERROR(VLOOKUP($A140,'3.0 Input│AMP'!$A$12:$Q$855,COLUMN(H140),FALSE),0)+IFERROR(VLOOKUP($A140,'3.1 Input│B&amp;T'!$A$13:$L$987,COLUMN(H140),FALSE),0)</f>
        <v>0</v>
      </c>
      <c r="I140" s="18">
        <f>IFERROR(VLOOKUP($A140,'3.0 Input│AMP'!$A$12:$Q$855,COLUMN(I140),FALSE),0)+IFERROR(VLOOKUP($A140,'3.1 Input│B&amp;T'!$A$13:$L$987,COLUMN(I140),FALSE),0)</f>
        <v>0</v>
      </c>
      <c r="J140" s="18">
        <f>IFERROR(VLOOKUP($A140,'3.0 Input│AMP'!$A$12:$Q$855,COLUMN(J140),FALSE),0)+IFERROR(VLOOKUP($A140,'3.1 Input│B&amp;T'!$A$13:$L$987,COLUMN(J140),FALSE),0)</f>
        <v>0</v>
      </c>
      <c r="K140" s="18">
        <f>IFERROR(VLOOKUP($A140,'3.0 Input│AMP'!$A$12:$Q$855,COLUMN(K140),FALSE),0)+IFERROR(VLOOKUP($A140,'3.1 Input│B&amp;T'!$A$13:$L$987,COLUMN(K140),FALSE),0)</f>
        <v>0</v>
      </c>
      <c r="L140" s="37">
        <f>IFERROR(VLOOKUP($A140,'3.0 Input│AMP'!$A$12:$Q$855,L$11,FALSE),0)+IFERROR(VLOOKUP($A140,'3.1 Input│B&amp;T'!$A$13:$O$987,COLUMN(L140),FALSE),0)</f>
        <v>0</v>
      </c>
      <c r="M140" s="37">
        <f>IFERROR(VLOOKUP($A140,'3.0 Input│AMP'!$A$12:$Q$855,M$11,FALSE),0)+IFERROR(VLOOKUP($A140,'3.1 Input│B&amp;T'!$A$13:$O$987,COLUMN(M140),FALSE),0)</f>
        <v>0</v>
      </c>
      <c r="N140" s="37">
        <f>IFERROR(VLOOKUP($A140,'3.0 Input│AMP'!$A$12:$Q$855,N$11,FALSE),0)+IFERROR(VLOOKUP($A140,'3.1 Input│B&amp;T'!$A$13:$O$987,COLUMN(N140),FALSE),0)+IFERROR(VLOOKUP($A140,'3.0 Input│AMP'!$A$12:$Q$855,N$11+1,FALSE),0)</f>
        <v>0</v>
      </c>
      <c r="O140" s="37">
        <f>IFERROR(VLOOKUP($A140,'3.0 Input│AMP'!$A$12:$Q$855,O$11,FALSE),0)+IFERROR(VLOOKUP($A140,'3.1 Input│B&amp;T'!$A$13:$O$987,COLUMN(O140),FALSE),0)</f>
        <v>0</v>
      </c>
      <c r="P140" s="9"/>
      <c r="Q140" s="25">
        <f t="shared" si="2"/>
        <v>0</v>
      </c>
    </row>
    <row r="141" spans="1:17">
      <c r="A141" s="7" t="str">
        <f>IF(MAX($A$13:A140)+1&gt;MAX('3.1 Input│B&amp;T'!$A$13:$A$987),"-",MAX($A$13:A140)+1)</f>
        <v>-</v>
      </c>
      <c r="B141" s="7" t="str">
        <f>CONCATENATE(IFERROR(VLOOKUP($A141,'3.0 Input│AMP'!$A$12:$Q$855,2,FALSE),""),IFERROR(VLOOKUP($A141,'3.1 Input│B&amp;T'!$A$13:$L$987,2,FALSE),""))</f>
        <v/>
      </c>
      <c r="C141" s="17" t="str">
        <f>IFERROR(IFERROR(VLOOKUP($A141,'3.0 Input│AMP'!$A$12:$Q$855,3,FALSE),VLOOKUP($A141,'3.1 Input│B&amp;T'!$A$13:$L$987,3,FALSE)),"-")</f>
        <v>-</v>
      </c>
      <c r="D141" s="6"/>
      <c r="E141" s="7" t="str">
        <f>IFERROR(IFERROR(VLOOKUP($A141,'3.0 Input│AMP'!$A$12:$Q$855,4,FALSE),VLOOKUP($A141,'3.1 Input│B&amp;T'!$A$13:$L$987,3,FALSE)),"-")</f>
        <v>-</v>
      </c>
      <c r="F141" s="32"/>
      <c r="G141" s="18">
        <f>IFERROR(VLOOKUP($A141,'3.0 Input│AMP'!$A$12:$Q$855,COLUMN(G141),FALSE),0)+IFERROR(VLOOKUP($A141,'3.1 Input│B&amp;T'!$A$13:$L$987,COLUMN(G141),FALSE),0)</f>
        <v>0</v>
      </c>
      <c r="H141" s="18">
        <f>IFERROR(VLOOKUP($A141,'3.0 Input│AMP'!$A$12:$Q$855,COLUMN(H141),FALSE),0)+IFERROR(VLOOKUP($A141,'3.1 Input│B&amp;T'!$A$13:$L$987,COLUMN(H141),FALSE),0)</f>
        <v>0</v>
      </c>
      <c r="I141" s="18">
        <f>IFERROR(VLOOKUP($A141,'3.0 Input│AMP'!$A$12:$Q$855,COLUMN(I141),FALSE),0)+IFERROR(VLOOKUP($A141,'3.1 Input│B&amp;T'!$A$13:$L$987,COLUMN(I141),FALSE),0)</f>
        <v>0</v>
      </c>
      <c r="J141" s="18">
        <f>IFERROR(VLOOKUP($A141,'3.0 Input│AMP'!$A$12:$Q$855,COLUMN(J141),FALSE),0)+IFERROR(VLOOKUP($A141,'3.1 Input│B&amp;T'!$A$13:$L$987,COLUMN(J141),FALSE),0)</f>
        <v>0</v>
      </c>
      <c r="K141" s="18">
        <f>IFERROR(VLOOKUP($A141,'3.0 Input│AMP'!$A$12:$Q$855,COLUMN(K141),FALSE),0)+IFERROR(VLOOKUP($A141,'3.1 Input│B&amp;T'!$A$13:$L$987,COLUMN(K141),FALSE),0)</f>
        <v>0</v>
      </c>
      <c r="L141" s="37">
        <f>IFERROR(VLOOKUP($A141,'3.0 Input│AMP'!$A$12:$Q$855,L$11,FALSE),0)+IFERROR(VLOOKUP($A141,'3.1 Input│B&amp;T'!$A$13:$O$987,COLUMN(L141),FALSE),0)</f>
        <v>0</v>
      </c>
      <c r="M141" s="37">
        <f>IFERROR(VLOOKUP($A141,'3.0 Input│AMP'!$A$12:$Q$855,M$11,FALSE),0)+IFERROR(VLOOKUP($A141,'3.1 Input│B&amp;T'!$A$13:$O$987,COLUMN(M141),FALSE),0)</f>
        <v>0</v>
      </c>
      <c r="N141" s="37">
        <f>IFERROR(VLOOKUP($A141,'3.0 Input│AMP'!$A$12:$Q$855,N$11,FALSE),0)+IFERROR(VLOOKUP($A141,'3.1 Input│B&amp;T'!$A$13:$O$987,COLUMN(N141),FALSE),0)+IFERROR(VLOOKUP($A141,'3.0 Input│AMP'!$A$12:$Q$855,N$11+1,FALSE),0)</f>
        <v>0</v>
      </c>
      <c r="O141" s="37">
        <f>IFERROR(VLOOKUP($A141,'3.0 Input│AMP'!$A$12:$Q$855,O$11,FALSE),0)+IFERROR(VLOOKUP($A141,'3.1 Input│B&amp;T'!$A$13:$O$987,COLUMN(O141),FALSE),0)</f>
        <v>0</v>
      </c>
      <c r="P141" s="9"/>
      <c r="Q141" s="25">
        <f t="shared" si="2"/>
        <v>0</v>
      </c>
    </row>
    <row r="142" spans="1:17">
      <c r="A142" s="7" t="str">
        <f>IF(MAX($A$13:A141)+1&gt;MAX('3.1 Input│B&amp;T'!$A$13:$A$987),"-",MAX($A$13:A141)+1)</f>
        <v>-</v>
      </c>
      <c r="B142" s="7" t="str">
        <f>CONCATENATE(IFERROR(VLOOKUP($A142,'3.0 Input│AMP'!$A$12:$Q$855,2,FALSE),""),IFERROR(VLOOKUP($A142,'3.1 Input│B&amp;T'!$A$13:$L$987,2,FALSE),""))</f>
        <v/>
      </c>
      <c r="C142" s="17" t="str">
        <f>IFERROR(IFERROR(VLOOKUP($A142,'3.0 Input│AMP'!$A$12:$Q$855,3,FALSE),VLOOKUP($A142,'3.1 Input│B&amp;T'!$A$13:$L$987,3,FALSE)),"-")</f>
        <v>-</v>
      </c>
      <c r="D142" s="6"/>
      <c r="E142" s="7" t="str">
        <f>IFERROR(IFERROR(VLOOKUP($A142,'3.0 Input│AMP'!$A$12:$Q$855,4,FALSE),VLOOKUP($A142,'3.1 Input│B&amp;T'!$A$13:$L$987,3,FALSE)),"-")</f>
        <v>-</v>
      </c>
      <c r="F142" s="32"/>
      <c r="G142" s="18">
        <f>IFERROR(VLOOKUP($A142,'3.0 Input│AMP'!$A$12:$Q$855,COLUMN(G142),FALSE),0)+IFERROR(VLOOKUP($A142,'3.1 Input│B&amp;T'!$A$13:$L$987,COLUMN(G142),FALSE),0)</f>
        <v>0</v>
      </c>
      <c r="H142" s="18">
        <f>IFERROR(VLOOKUP($A142,'3.0 Input│AMP'!$A$12:$Q$855,COLUMN(H142),FALSE),0)+IFERROR(VLOOKUP($A142,'3.1 Input│B&amp;T'!$A$13:$L$987,COLUMN(H142),FALSE),0)</f>
        <v>0</v>
      </c>
      <c r="I142" s="18">
        <f>IFERROR(VLOOKUP($A142,'3.0 Input│AMP'!$A$12:$Q$855,COLUMN(I142),FALSE),0)+IFERROR(VLOOKUP($A142,'3.1 Input│B&amp;T'!$A$13:$L$987,COLUMN(I142),FALSE),0)</f>
        <v>0</v>
      </c>
      <c r="J142" s="18">
        <f>IFERROR(VLOOKUP($A142,'3.0 Input│AMP'!$A$12:$Q$855,COLUMN(J142),FALSE),0)+IFERROR(VLOOKUP($A142,'3.1 Input│B&amp;T'!$A$13:$L$987,COLUMN(J142),FALSE),0)</f>
        <v>0</v>
      </c>
      <c r="K142" s="18">
        <f>IFERROR(VLOOKUP($A142,'3.0 Input│AMP'!$A$12:$Q$855,COLUMN(K142),FALSE),0)+IFERROR(VLOOKUP($A142,'3.1 Input│B&amp;T'!$A$13:$L$987,COLUMN(K142),FALSE),0)</f>
        <v>0</v>
      </c>
      <c r="L142" s="37">
        <f>IFERROR(VLOOKUP($A142,'3.0 Input│AMP'!$A$12:$Q$855,L$11,FALSE),0)+IFERROR(VLOOKUP($A142,'3.1 Input│B&amp;T'!$A$13:$O$987,COLUMN(L142),FALSE),0)</f>
        <v>0</v>
      </c>
      <c r="M142" s="37">
        <f>IFERROR(VLOOKUP($A142,'3.0 Input│AMP'!$A$12:$Q$855,M$11,FALSE),0)+IFERROR(VLOOKUP($A142,'3.1 Input│B&amp;T'!$A$13:$O$987,COLUMN(M142),FALSE),0)</f>
        <v>0</v>
      </c>
      <c r="N142" s="37">
        <f>IFERROR(VLOOKUP($A142,'3.0 Input│AMP'!$A$12:$Q$855,N$11,FALSE),0)+IFERROR(VLOOKUP($A142,'3.1 Input│B&amp;T'!$A$13:$O$987,COLUMN(N142),FALSE),0)+IFERROR(VLOOKUP($A142,'3.0 Input│AMP'!$A$12:$Q$855,N$11+1,FALSE),0)</f>
        <v>0</v>
      </c>
      <c r="O142" s="37">
        <f>IFERROR(VLOOKUP($A142,'3.0 Input│AMP'!$A$12:$Q$855,O$11,FALSE),0)+IFERROR(VLOOKUP($A142,'3.1 Input│B&amp;T'!$A$13:$O$987,COLUMN(O142),FALSE),0)</f>
        <v>0</v>
      </c>
      <c r="P142" s="9"/>
      <c r="Q142" s="25">
        <f t="shared" si="2"/>
        <v>0</v>
      </c>
    </row>
    <row r="143" spans="1:17">
      <c r="A143" s="7" t="str">
        <f>IF(MAX($A$13:A142)+1&gt;MAX('3.1 Input│B&amp;T'!$A$13:$A$987),"-",MAX($A$13:A142)+1)</f>
        <v>-</v>
      </c>
      <c r="B143" s="7" t="str">
        <f>CONCATENATE(IFERROR(VLOOKUP($A143,'3.0 Input│AMP'!$A$12:$Q$855,2,FALSE),""),IFERROR(VLOOKUP($A143,'3.1 Input│B&amp;T'!$A$13:$L$987,2,FALSE),""))</f>
        <v/>
      </c>
      <c r="C143" s="17" t="str">
        <f>IFERROR(IFERROR(VLOOKUP($A143,'3.0 Input│AMP'!$A$12:$Q$855,3,FALSE),VLOOKUP($A143,'3.1 Input│B&amp;T'!$A$13:$L$987,3,FALSE)),"-")</f>
        <v>-</v>
      </c>
      <c r="D143" s="6"/>
      <c r="E143" s="7" t="str">
        <f>IFERROR(IFERROR(VLOOKUP($A143,'3.0 Input│AMP'!$A$12:$Q$855,4,FALSE),VLOOKUP($A143,'3.1 Input│B&amp;T'!$A$13:$L$987,3,FALSE)),"-")</f>
        <v>-</v>
      </c>
      <c r="F143" s="32"/>
      <c r="G143" s="18">
        <f>IFERROR(VLOOKUP($A143,'3.0 Input│AMP'!$A$12:$Q$855,COLUMN(G143),FALSE),0)+IFERROR(VLOOKUP($A143,'3.1 Input│B&amp;T'!$A$13:$L$987,COLUMN(G143),FALSE),0)</f>
        <v>0</v>
      </c>
      <c r="H143" s="18">
        <f>IFERROR(VLOOKUP($A143,'3.0 Input│AMP'!$A$12:$Q$855,COLUMN(H143),FALSE),0)+IFERROR(VLOOKUP($A143,'3.1 Input│B&amp;T'!$A$13:$L$987,COLUMN(H143),FALSE),0)</f>
        <v>0</v>
      </c>
      <c r="I143" s="18">
        <f>IFERROR(VLOOKUP($A143,'3.0 Input│AMP'!$A$12:$Q$855,COLUMN(I143),FALSE),0)+IFERROR(VLOOKUP($A143,'3.1 Input│B&amp;T'!$A$13:$L$987,COLUMN(I143),FALSE),0)</f>
        <v>0</v>
      </c>
      <c r="J143" s="18">
        <f>IFERROR(VLOOKUP($A143,'3.0 Input│AMP'!$A$12:$Q$855,COLUMN(J143),FALSE),0)+IFERROR(VLOOKUP($A143,'3.1 Input│B&amp;T'!$A$13:$L$987,COLUMN(J143),FALSE),0)</f>
        <v>0</v>
      </c>
      <c r="K143" s="18">
        <f>IFERROR(VLOOKUP($A143,'3.0 Input│AMP'!$A$12:$Q$855,COLUMN(K143),FALSE),0)+IFERROR(VLOOKUP($A143,'3.1 Input│B&amp;T'!$A$13:$L$987,COLUMN(K143),FALSE),0)</f>
        <v>0</v>
      </c>
      <c r="L143" s="37">
        <f>IFERROR(VLOOKUP($A143,'3.0 Input│AMP'!$A$12:$Q$855,L$11,FALSE),0)+IFERROR(VLOOKUP($A143,'3.1 Input│B&amp;T'!$A$13:$O$987,COLUMN(L143),FALSE),0)</f>
        <v>0</v>
      </c>
      <c r="M143" s="37">
        <f>IFERROR(VLOOKUP($A143,'3.0 Input│AMP'!$A$12:$Q$855,M$11,FALSE),0)+IFERROR(VLOOKUP($A143,'3.1 Input│B&amp;T'!$A$13:$O$987,COLUMN(M143),FALSE),0)</f>
        <v>0</v>
      </c>
      <c r="N143" s="37">
        <f>IFERROR(VLOOKUP($A143,'3.0 Input│AMP'!$A$12:$Q$855,N$11,FALSE),0)+IFERROR(VLOOKUP($A143,'3.1 Input│B&amp;T'!$A$13:$O$987,COLUMN(N143),FALSE),0)+IFERROR(VLOOKUP($A143,'3.0 Input│AMP'!$A$12:$Q$855,N$11+1,FALSE),0)</f>
        <v>0</v>
      </c>
      <c r="O143" s="37">
        <f>IFERROR(VLOOKUP($A143,'3.0 Input│AMP'!$A$12:$Q$855,O$11,FALSE),0)+IFERROR(VLOOKUP($A143,'3.1 Input│B&amp;T'!$A$13:$O$987,COLUMN(O143),FALSE),0)</f>
        <v>0</v>
      </c>
      <c r="P143" s="9"/>
      <c r="Q143" s="25">
        <f t="shared" si="2"/>
        <v>0</v>
      </c>
    </row>
    <row r="144" spans="1:17">
      <c r="A144" s="7" t="str">
        <f>IF(MAX($A$13:A143)+1&gt;MAX('3.1 Input│B&amp;T'!$A$13:$A$987),"-",MAX($A$13:A143)+1)</f>
        <v>-</v>
      </c>
      <c r="B144" s="7" t="str">
        <f>CONCATENATE(IFERROR(VLOOKUP($A144,'3.0 Input│AMP'!$A$12:$Q$855,2,FALSE),""),IFERROR(VLOOKUP($A144,'3.1 Input│B&amp;T'!$A$13:$L$987,2,FALSE),""))</f>
        <v/>
      </c>
      <c r="C144" s="17" t="str">
        <f>IFERROR(IFERROR(VLOOKUP($A144,'3.0 Input│AMP'!$A$12:$Q$855,3,FALSE),VLOOKUP($A144,'3.1 Input│B&amp;T'!$A$13:$L$987,3,FALSE)),"-")</f>
        <v>-</v>
      </c>
      <c r="D144" s="6"/>
      <c r="E144" s="7" t="str">
        <f>IFERROR(IFERROR(VLOOKUP($A144,'3.0 Input│AMP'!$A$12:$Q$855,4,FALSE),VLOOKUP($A144,'3.1 Input│B&amp;T'!$A$13:$L$987,3,FALSE)),"-")</f>
        <v>-</v>
      </c>
      <c r="F144" s="32"/>
      <c r="G144" s="18">
        <f>IFERROR(VLOOKUP($A144,'3.0 Input│AMP'!$A$12:$Q$855,COLUMN(G144),FALSE),0)+IFERROR(VLOOKUP($A144,'3.1 Input│B&amp;T'!$A$13:$L$987,COLUMN(G144),FALSE),0)</f>
        <v>0</v>
      </c>
      <c r="H144" s="18">
        <f>IFERROR(VLOOKUP($A144,'3.0 Input│AMP'!$A$12:$Q$855,COLUMN(H144),FALSE),0)+IFERROR(VLOOKUP($A144,'3.1 Input│B&amp;T'!$A$13:$L$987,COLUMN(H144),FALSE),0)</f>
        <v>0</v>
      </c>
      <c r="I144" s="18">
        <f>IFERROR(VLOOKUP($A144,'3.0 Input│AMP'!$A$12:$Q$855,COLUMN(I144),FALSE),0)+IFERROR(VLOOKUP($A144,'3.1 Input│B&amp;T'!$A$13:$L$987,COLUMN(I144),FALSE),0)</f>
        <v>0</v>
      </c>
      <c r="J144" s="18">
        <f>IFERROR(VLOOKUP($A144,'3.0 Input│AMP'!$A$12:$Q$855,COLUMN(J144),FALSE),0)+IFERROR(VLOOKUP($A144,'3.1 Input│B&amp;T'!$A$13:$L$987,COLUMN(J144),FALSE),0)</f>
        <v>0</v>
      </c>
      <c r="K144" s="18">
        <f>IFERROR(VLOOKUP($A144,'3.0 Input│AMP'!$A$12:$Q$855,COLUMN(K144),FALSE),0)+IFERROR(VLOOKUP($A144,'3.1 Input│B&amp;T'!$A$13:$L$987,COLUMN(K144),FALSE),0)</f>
        <v>0</v>
      </c>
      <c r="L144" s="37">
        <f>IFERROR(VLOOKUP($A144,'3.0 Input│AMP'!$A$12:$Q$855,L$11,FALSE),0)+IFERROR(VLOOKUP($A144,'3.1 Input│B&amp;T'!$A$13:$O$987,COLUMN(L144),FALSE),0)</f>
        <v>0</v>
      </c>
      <c r="M144" s="37">
        <f>IFERROR(VLOOKUP($A144,'3.0 Input│AMP'!$A$12:$Q$855,M$11,FALSE),0)+IFERROR(VLOOKUP($A144,'3.1 Input│B&amp;T'!$A$13:$O$987,COLUMN(M144),FALSE),0)</f>
        <v>0</v>
      </c>
      <c r="N144" s="37">
        <f>IFERROR(VLOOKUP($A144,'3.0 Input│AMP'!$A$12:$Q$855,N$11,FALSE),0)+IFERROR(VLOOKUP($A144,'3.1 Input│B&amp;T'!$A$13:$O$987,COLUMN(N144),FALSE),0)+IFERROR(VLOOKUP($A144,'3.0 Input│AMP'!$A$12:$Q$855,N$11+1,FALSE),0)</f>
        <v>0</v>
      </c>
      <c r="O144" s="37">
        <f>IFERROR(VLOOKUP($A144,'3.0 Input│AMP'!$A$12:$Q$855,O$11,FALSE),0)+IFERROR(VLOOKUP($A144,'3.1 Input│B&amp;T'!$A$13:$O$987,COLUMN(O144),FALSE),0)</f>
        <v>0</v>
      </c>
      <c r="P144" s="9"/>
      <c r="Q144" s="25">
        <f t="shared" si="2"/>
        <v>0</v>
      </c>
    </row>
    <row r="145" spans="1:17">
      <c r="A145" s="7" t="str">
        <f>IF(MAX($A$13:A144)+1&gt;MAX('3.1 Input│B&amp;T'!$A$13:$A$987),"-",MAX($A$13:A144)+1)</f>
        <v>-</v>
      </c>
      <c r="B145" s="7" t="str">
        <f>CONCATENATE(IFERROR(VLOOKUP($A145,'3.0 Input│AMP'!$A$12:$Q$855,2,FALSE),""),IFERROR(VLOOKUP($A145,'3.1 Input│B&amp;T'!$A$13:$L$987,2,FALSE),""))</f>
        <v/>
      </c>
      <c r="C145" s="17" t="str">
        <f>IFERROR(IFERROR(VLOOKUP($A145,'3.0 Input│AMP'!$A$12:$Q$855,3,FALSE),VLOOKUP($A145,'3.1 Input│B&amp;T'!$A$13:$L$987,3,FALSE)),"-")</f>
        <v>-</v>
      </c>
      <c r="D145" s="6"/>
      <c r="E145" s="7" t="str">
        <f>IFERROR(IFERROR(VLOOKUP($A145,'3.0 Input│AMP'!$A$12:$Q$855,4,FALSE),VLOOKUP($A145,'3.1 Input│B&amp;T'!$A$13:$L$987,3,FALSE)),"-")</f>
        <v>-</v>
      </c>
      <c r="F145" s="32"/>
      <c r="G145" s="18">
        <f>IFERROR(VLOOKUP($A145,'3.0 Input│AMP'!$A$12:$Q$855,COLUMN(G145),FALSE),0)+IFERROR(VLOOKUP($A145,'3.1 Input│B&amp;T'!$A$13:$L$987,COLUMN(G145),FALSE),0)</f>
        <v>0</v>
      </c>
      <c r="H145" s="18">
        <f>IFERROR(VLOOKUP($A145,'3.0 Input│AMP'!$A$12:$Q$855,COLUMN(H145),FALSE),0)+IFERROR(VLOOKUP($A145,'3.1 Input│B&amp;T'!$A$13:$L$987,COLUMN(H145),FALSE),0)</f>
        <v>0</v>
      </c>
      <c r="I145" s="18">
        <f>IFERROR(VLOOKUP($A145,'3.0 Input│AMP'!$A$12:$Q$855,COLUMN(I145),FALSE),0)+IFERROR(VLOOKUP($A145,'3.1 Input│B&amp;T'!$A$13:$L$987,COLUMN(I145),FALSE),0)</f>
        <v>0</v>
      </c>
      <c r="J145" s="18">
        <f>IFERROR(VLOOKUP($A145,'3.0 Input│AMP'!$A$12:$Q$855,COLUMN(J145),FALSE),0)+IFERROR(VLOOKUP($A145,'3.1 Input│B&amp;T'!$A$13:$L$987,COLUMN(J145),FALSE),0)</f>
        <v>0</v>
      </c>
      <c r="K145" s="18">
        <f>IFERROR(VLOOKUP($A145,'3.0 Input│AMP'!$A$12:$Q$855,COLUMN(K145),FALSE),0)+IFERROR(VLOOKUP($A145,'3.1 Input│B&amp;T'!$A$13:$L$987,COLUMN(K145),FALSE),0)</f>
        <v>0</v>
      </c>
      <c r="L145" s="37">
        <f>IFERROR(VLOOKUP($A145,'3.0 Input│AMP'!$A$12:$Q$855,L$11,FALSE),0)+IFERROR(VLOOKUP($A145,'3.1 Input│B&amp;T'!$A$13:$O$987,COLUMN(L145),FALSE),0)</f>
        <v>0</v>
      </c>
      <c r="M145" s="37">
        <f>IFERROR(VLOOKUP($A145,'3.0 Input│AMP'!$A$12:$Q$855,M$11,FALSE),0)+IFERROR(VLOOKUP($A145,'3.1 Input│B&amp;T'!$A$13:$O$987,COLUMN(M145),FALSE),0)</f>
        <v>0</v>
      </c>
      <c r="N145" s="37">
        <f>IFERROR(VLOOKUP($A145,'3.0 Input│AMP'!$A$12:$Q$855,N$11,FALSE),0)+IFERROR(VLOOKUP($A145,'3.1 Input│B&amp;T'!$A$13:$O$987,COLUMN(N145),FALSE),0)+IFERROR(VLOOKUP($A145,'3.0 Input│AMP'!$A$12:$Q$855,N$11+1,FALSE),0)</f>
        <v>0</v>
      </c>
      <c r="O145" s="37">
        <f>IFERROR(VLOOKUP($A145,'3.0 Input│AMP'!$A$12:$Q$855,O$11,FALSE),0)+IFERROR(VLOOKUP($A145,'3.1 Input│B&amp;T'!$A$13:$O$987,COLUMN(O145),FALSE),0)</f>
        <v>0</v>
      </c>
      <c r="P145" s="9"/>
      <c r="Q145" s="25">
        <f t="shared" si="2"/>
        <v>0</v>
      </c>
    </row>
    <row r="146" spans="1:17">
      <c r="A146" s="7" t="str">
        <f>IF(MAX($A$13:A145)+1&gt;MAX('3.1 Input│B&amp;T'!$A$13:$A$987),"-",MAX($A$13:A145)+1)</f>
        <v>-</v>
      </c>
      <c r="B146" s="7" t="str">
        <f>CONCATENATE(IFERROR(VLOOKUP($A146,'3.0 Input│AMP'!$A$12:$Q$855,2,FALSE),""),IFERROR(VLOOKUP($A146,'3.1 Input│B&amp;T'!$A$13:$L$987,2,FALSE),""))</f>
        <v/>
      </c>
      <c r="C146" s="17" t="str">
        <f>IFERROR(IFERROR(VLOOKUP($A146,'3.0 Input│AMP'!$A$12:$Q$855,3,FALSE),VLOOKUP($A146,'3.1 Input│B&amp;T'!$A$13:$L$987,3,FALSE)),"-")</f>
        <v>-</v>
      </c>
      <c r="D146" s="6"/>
      <c r="E146" s="7" t="str">
        <f>IFERROR(IFERROR(VLOOKUP($A146,'3.0 Input│AMP'!$A$12:$Q$855,4,FALSE),VLOOKUP($A146,'3.1 Input│B&amp;T'!$A$13:$L$987,3,FALSE)),"-")</f>
        <v>-</v>
      </c>
      <c r="F146" s="32"/>
      <c r="G146" s="18">
        <f>IFERROR(VLOOKUP($A146,'3.0 Input│AMP'!$A$12:$Q$855,COLUMN(G146),FALSE),0)+IFERROR(VLOOKUP($A146,'3.1 Input│B&amp;T'!$A$13:$L$987,COLUMN(G146),FALSE),0)</f>
        <v>0</v>
      </c>
      <c r="H146" s="18">
        <f>IFERROR(VLOOKUP($A146,'3.0 Input│AMP'!$A$12:$Q$855,COLUMN(H146),FALSE),0)+IFERROR(VLOOKUP($A146,'3.1 Input│B&amp;T'!$A$13:$L$987,COLUMN(H146),FALSE),0)</f>
        <v>0</v>
      </c>
      <c r="I146" s="18">
        <f>IFERROR(VLOOKUP($A146,'3.0 Input│AMP'!$A$12:$Q$855,COLUMN(I146),FALSE),0)+IFERROR(VLOOKUP($A146,'3.1 Input│B&amp;T'!$A$13:$L$987,COLUMN(I146),FALSE),0)</f>
        <v>0</v>
      </c>
      <c r="J146" s="18">
        <f>IFERROR(VLOOKUP($A146,'3.0 Input│AMP'!$A$12:$Q$855,COLUMN(J146),FALSE),0)+IFERROR(VLOOKUP($A146,'3.1 Input│B&amp;T'!$A$13:$L$987,COLUMN(J146),FALSE),0)</f>
        <v>0</v>
      </c>
      <c r="K146" s="18">
        <f>IFERROR(VLOOKUP($A146,'3.0 Input│AMP'!$A$12:$Q$855,COLUMN(K146),FALSE),0)+IFERROR(VLOOKUP($A146,'3.1 Input│B&amp;T'!$A$13:$L$987,COLUMN(K146),FALSE),0)</f>
        <v>0</v>
      </c>
      <c r="L146" s="37">
        <f>IFERROR(VLOOKUP($A146,'3.0 Input│AMP'!$A$12:$Q$855,L$11,FALSE),0)+IFERROR(VLOOKUP($A146,'3.1 Input│B&amp;T'!$A$13:$O$987,COLUMN(L146),FALSE),0)</f>
        <v>0</v>
      </c>
      <c r="M146" s="37">
        <f>IFERROR(VLOOKUP($A146,'3.0 Input│AMP'!$A$12:$Q$855,M$11,FALSE),0)+IFERROR(VLOOKUP($A146,'3.1 Input│B&amp;T'!$A$13:$O$987,COLUMN(M146),FALSE),0)</f>
        <v>0</v>
      </c>
      <c r="N146" s="37">
        <f>IFERROR(VLOOKUP($A146,'3.0 Input│AMP'!$A$12:$Q$855,N$11,FALSE),0)+IFERROR(VLOOKUP($A146,'3.1 Input│B&amp;T'!$A$13:$O$987,COLUMN(N146),FALSE),0)+IFERROR(VLOOKUP($A146,'3.0 Input│AMP'!$A$12:$Q$855,N$11+1,FALSE),0)</f>
        <v>0</v>
      </c>
      <c r="O146" s="37">
        <f>IFERROR(VLOOKUP($A146,'3.0 Input│AMP'!$A$12:$Q$855,O$11,FALSE),0)+IFERROR(VLOOKUP($A146,'3.1 Input│B&amp;T'!$A$13:$O$987,COLUMN(O146),FALSE),0)</f>
        <v>0</v>
      </c>
      <c r="P146" s="9"/>
      <c r="Q146" s="25">
        <f t="shared" si="2"/>
        <v>0</v>
      </c>
    </row>
    <row r="147" spans="1:17">
      <c r="A147" s="7" t="str">
        <f>IF(MAX($A$13:A146)+1&gt;MAX('3.1 Input│B&amp;T'!$A$13:$A$987),"-",MAX($A$13:A146)+1)</f>
        <v>-</v>
      </c>
      <c r="B147" s="7" t="str">
        <f>CONCATENATE(IFERROR(VLOOKUP($A147,'3.0 Input│AMP'!$A$12:$Q$855,2,FALSE),""),IFERROR(VLOOKUP($A147,'3.1 Input│B&amp;T'!$A$13:$L$987,2,FALSE),""))</f>
        <v/>
      </c>
      <c r="C147" s="17" t="str">
        <f>IFERROR(IFERROR(VLOOKUP($A147,'3.0 Input│AMP'!$A$12:$Q$855,3,FALSE),VLOOKUP($A147,'3.1 Input│B&amp;T'!$A$13:$L$987,3,FALSE)),"-")</f>
        <v>-</v>
      </c>
      <c r="D147" s="6"/>
      <c r="E147" s="7" t="str">
        <f>IFERROR(IFERROR(VLOOKUP($A147,'3.0 Input│AMP'!$A$12:$Q$855,4,FALSE),VLOOKUP($A147,'3.1 Input│B&amp;T'!$A$13:$L$987,3,FALSE)),"-")</f>
        <v>-</v>
      </c>
      <c r="F147" s="32"/>
      <c r="G147" s="18">
        <f>IFERROR(VLOOKUP($A147,'3.0 Input│AMP'!$A$12:$Q$855,COLUMN(G147),FALSE),0)+IFERROR(VLOOKUP($A147,'3.1 Input│B&amp;T'!$A$13:$L$987,COLUMN(G147),FALSE),0)</f>
        <v>0</v>
      </c>
      <c r="H147" s="18">
        <f>IFERROR(VLOOKUP($A147,'3.0 Input│AMP'!$A$12:$Q$855,COLUMN(H147),FALSE),0)+IFERROR(VLOOKUP($A147,'3.1 Input│B&amp;T'!$A$13:$L$987,COLUMN(H147),FALSE),0)</f>
        <v>0</v>
      </c>
      <c r="I147" s="18">
        <f>IFERROR(VLOOKUP($A147,'3.0 Input│AMP'!$A$12:$Q$855,COLUMN(I147),FALSE),0)+IFERROR(VLOOKUP($A147,'3.1 Input│B&amp;T'!$A$13:$L$987,COLUMN(I147),FALSE),0)</f>
        <v>0</v>
      </c>
      <c r="J147" s="18">
        <f>IFERROR(VLOOKUP($A147,'3.0 Input│AMP'!$A$12:$Q$855,COLUMN(J147),FALSE),0)+IFERROR(VLOOKUP($A147,'3.1 Input│B&amp;T'!$A$13:$L$987,COLUMN(J147),FALSE),0)</f>
        <v>0</v>
      </c>
      <c r="K147" s="18">
        <f>IFERROR(VLOOKUP($A147,'3.0 Input│AMP'!$A$12:$Q$855,COLUMN(K147),FALSE),0)+IFERROR(VLOOKUP($A147,'3.1 Input│B&amp;T'!$A$13:$L$987,COLUMN(K147),FALSE),0)</f>
        <v>0</v>
      </c>
      <c r="L147" s="37">
        <f>IFERROR(VLOOKUP($A147,'3.0 Input│AMP'!$A$12:$Q$855,L$11,FALSE),0)+IFERROR(VLOOKUP($A147,'3.1 Input│B&amp;T'!$A$13:$O$987,COLUMN(L147),FALSE),0)</f>
        <v>0</v>
      </c>
      <c r="M147" s="37">
        <f>IFERROR(VLOOKUP($A147,'3.0 Input│AMP'!$A$12:$Q$855,M$11,FALSE),0)+IFERROR(VLOOKUP($A147,'3.1 Input│B&amp;T'!$A$13:$O$987,COLUMN(M147),FALSE),0)</f>
        <v>0</v>
      </c>
      <c r="N147" s="37">
        <f>IFERROR(VLOOKUP($A147,'3.0 Input│AMP'!$A$12:$Q$855,N$11,FALSE),0)+IFERROR(VLOOKUP($A147,'3.1 Input│B&amp;T'!$A$13:$O$987,COLUMN(N147),FALSE),0)+IFERROR(VLOOKUP($A147,'3.0 Input│AMP'!$A$12:$Q$855,N$11+1,FALSE),0)</f>
        <v>0</v>
      </c>
      <c r="O147" s="37">
        <f>IFERROR(VLOOKUP($A147,'3.0 Input│AMP'!$A$12:$Q$855,O$11,FALSE),0)+IFERROR(VLOOKUP($A147,'3.1 Input│B&amp;T'!$A$13:$O$987,COLUMN(O147),FALSE),0)</f>
        <v>0</v>
      </c>
      <c r="P147" s="9"/>
      <c r="Q147" s="25">
        <f t="shared" si="2"/>
        <v>0</v>
      </c>
    </row>
    <row r="148" spans="1:17">
      <c r="A148" s="7" t="str">
        <f>IF(MAX($A$13:A147)+1&gt;MAX('3.1 Input│B&amp;T'!$A$13:$A$987),"-",MAX($A$13:A147)+1)</f>
        <v>-</v>
      </c>
      <c r="B148" s="7" t="str">
        <f>CONCATENATE(IFERROR(VLOOKUP($A148,'3.0 Input│AMP'!$A$12:$Q$855,2,FALSE),""),IFERROR(VLOOKUP($A148,'3.1 Input│B&amp;T'!$A$13:$L$987,2,FALSE),""))</f>
        <v/>
      </c>
      <c r="C148" s="17" t="str">
        <f>IFERROR(IFERROR(VLOOKUP($A148,'3.0 Input│AMP'!$A$12:$Q$855,3,FALSE),VLOOKUP($A148,'3.1 Input│B&amp;T'!$A$13:$L$987,3,FALSE)),"-")</f>
        <v>-</v>
      </c>
      <c r="D148" s="6"/>
      <c r="E148" s="7" t="str">
        <f>IFERROR(IFERROR(VLOOKUP($A148,'3.0 Input│AMP'!$A$12:$Q$855,4,FALSE),VLOOKUP($A148,'3.1 Input│B&amp;T'!$A$13:$L$987,3,FALSE)),"-")</f>
        <v>-</v>
      </c>
      <c r="F148" s="32"/>
      <c r="G148" s="18">
        <f>IFERROR(VLOOKUP($A148,'3.0 Input│AMP'!$A$12:$Q$855,COLUMN(G148),FALSE),0)+IFERROR(VLOOKUP($A148,'3.1 Input│B&amp;T'!$A$13:$L$987,COLUMN(G148),FALSE),0)</f>
        <v>0</v>
      </c>
      <c r="H148" s="18">
        <f>IFERROR(VLOOKUP($A148,'3.0 Input│AMP'!$A$12:$Q$855,COLUMN(H148),FALSE),0)+IFERROR(VLOOKUP($A148,'3.1 Input│B&amp;T'!$A$13:$L$987,COLUMN(H148),FALSE),0)</f>
        <v>0</v>
      </c>
      <c r="I148" s="18">
        <f>IFERROR(VLOOKUP($A148,'3.0 Input│AMP'!$A$12:$Q$855,COLUMN(I148),FALSE),0)+IFERROR(VLOOKUP($A148,'3.1 Input│B&amp;T'!$A$13:$L$987,COLUMN(I148),FALSE),0)</f>
        <v>0</v>
      </c>
      <c r="J148" s="18">
        <f>IFERROR(VLOOKUP($A148,'3.0 Input│AMP'!$A$12:$Q$855,COLUMN(J148),FALSE),0)+IFERROR(VLOOKUP($A148,'3.1 Input│B&amp;T'!$A$13:$L$987,COLUMN(J148),FALSE),0)</f>
        <v>0</v>
      </c>
      <c r="K148" s="18">
        <f>IFERROR(VLOOKUP($A148,'3.0 Input│AMP'!$A$12:$Q$855,COLUMN(K148),FALSE),0)+IFERROR(VLOOKUP($A148,'3.1 Input│B&amp;T'!$A$13:$L$987,COLUMN(K148),FALSE),0)</f>
        <v>0</v>
      </c>
      <c r="L148" s="37">
        <f>IFERROR(VLOOKUP($A148,'3.0 Input│AMP'!$A$12:$Q$855,L$11,FALSE),0)+IFERROR(VLOOKUP($A148,'3.1 Input│B&amp;T'!$A$13:$O$987,COLUMN(L148),FALSE),0)</f>
        <v>0</v>
      </c>
      <c r="M148" s="37">
        <f>IFERROR(VLOOKUP($A148,'3.0 Input│AMP'!$A$12:$Q$855,M$11,FALSE),0)+IFERROR(VLOOKUP($A148,'3.1 Input│B&amp;T'!$A$13:$O$987,COLUMN(M148),FALSE),0)</f>
        <v>0</v>
      </c>
      <c r="N148" s="37">
        <f>IFERROR(VLOOKUP($A148,'3.0 Input│AMP'!$A$12:$Q$855,N$11,FALSE),0)+IFERROR(VLOOKUP($A148,'3.1 Input│B&amp;T'!$A$13:$O$987,COLUMN(N148),FALSE),0)+IFERROR(VLOOKUP($A148,'3.0 Input│AMP'!$A$12:$Q$855,N$11+1,FALSE),0)</f>
        <v>0</v>
      </c>
      <c r="O148" s="37">
        <f>IFERROR(VLOOKUP($A148,'3.0 Input│AMP'!$A$12:$Q$855,O$11,FALSE),0)+IFERROR(VLOOKUP($A148,'3.1 Input│B&amp;T'!$A$13:$O$987,COLUMN(O148),FALSE),0)</f>
        <v>0</v>
      </c>
      <c r="P148" s="9"/>
      <c r="Q148" s="25">
        <f t="shared" si="2"/>
        <v>0</v>
      </c>
    </row>
    <row r="149" spans="1:17">
      <c r="A149" s="7" t="str">
        <f>IF(MAX($A$13:A148)+1&gt;MAX('3.1 Input│B&amp;T'!$A$13:$A$987),"-",MAX($A$13:A148)+1)</f>
        <v>-</v>
      </c>
      <c r="B149" s="7" t="str">
        <f>CONCATENATE(IFERROR(VLOOKUP($A149,'3.0 Input│AMP'!$A$12:$Q$855,2,FALSE),""),IFERROR(VLOOKUP($A149,'3.1 Input│B&amp;T'!$A$13:$L$987,2,FALSE),""))</f>
        <v/>
      </c>
      <c r="C149" s="17" t="str">
        <f>IFERROR(IFERROR(VLOOKUP($A149,'3.0 Input│AMP'!$A$12:$Q$855,3,FALSE),VLOOKUP($A149,'3.1 Input│B&amp;T'!$A$13:$L$987,3,FALSE)),"-")</f>
        <v>-</v>
      </c>
      <c r="D149" s="6"/>
      <c r="E149" s="7" t="str">
        <f>IFERROR(IFERROR(VLOOKUP($A149,'3.0 Input│AMP'!$A$12:$Q$855,4,FALSE),VLOOKUP($A149,'3.1 Input│B&amp;T'!$A$13:$L$987,3,FALSE)),"-")</f>
        <v>-</v>
      </c>
      <c r="F149" s="32"/>
      <c r="G149" s="18">
        <f>IFERROR(VLOOKUP($A149,'3.0 Input│AMP'!$A$12:$Q$855,COLUMN(G149),FALSE),0)+IFERROR(VLOOKUP($A149,'3.1 Input│B&amp;T'!$A$13:$L$987,COLUMN(G149),FALSE),0)</f>
        <v>0</v>
      </c>
      <c r="H149" s="18">
        <f>IFERROR(VLOOKUP($A149,'3.0 Input│AMP'!$A$12:$Q$855,COLUMN(H149),FALSE),0)+IFERROR(VLOOKUP($A149,'3.1 Input│B&amp;T'!$A$13:$L$987,COLUMN(H149),FALSE),0)</f>
        <v>0</v>
      </c>
      <c r="I149" s="18">
        <f>IFERROR(VLOOKUP($A149,'3.0 Input│AMP'!$A$12:$Q$855,COLUMN(I149),FALSE),0)+IFERROR(VLOOKUP($A149,'3.1 Input│B&amp;T'!$A$13:$L$987,COLUMN(I149),FALSE),0)</f>
        <v>0</v>
      </c>
      <c r="J149" s="18">
        <f>IFERROR(VLOOKUP($A149,'3.0 Input│AMP'!$A$12:$Q$855,COLUMN(J149),FALSE),0)+IFERROR(VLOOKUP($A149,'3.1 Input│B&amp;T'!$A$13:$L$987,COLUMN(J149),FALSE),0)</f>
        <v>0</v>
      </c>
      <c r="K149" s="18">
        <f>IFERROR(VLOOKUP($A149,'3.0 Input│AMP'!$A$12:$Q$855,COLUMN(K149),FALSE),0)+IFERROR(VLOOKUP($A149,'3.1 Input│B&amp;T'!$A$13:$L$987,COLUMN(K149),FALSE),0)</f>
        <v>0</v>
      </c>
      <c r="L149" s="37">
        <f>IFERROR(VLOOKUP($A149,'3.0 Input│AMP'!$A$12:$Q$855,L$11,FALSE),0)+IFERROR(VLOOKUP($A149,'3.1 Input│B&amp;T'!$A$13:$O$987,COLUMN(L149),FALSE),0)</f>
        <v>0</v>
      </c>
      <c r="M149" s="37">
        <f>IFERROR(VLOOKUP($A149,'3.0 Input│AMP'!$A$12:$Q$855,M$11,FALSE),0)+IFERROR(VLOOKUP($A149,'3.1 Input│B&amp;T'!$A$13:$O$987,COLUMN(M149),FALSE),0)</f>
        <v>0</v>
      </c>
      <c r="N149" s="37">
        <f>IFERROR(VLOOKUP($A149,'3.0 Input│AMP'!$A$12:$Q$855,N$11,FALSE),0)+IFERROR(VLOOKUP($A149,'3.1 Input│B&amp;T'!$A$13:$O$987,COLUMN(N149),FALSE),0)+IFERROR(VLOOKUP($A149,'3.0 Input│AMP'!$A$12:$Q$855,N$11+1,FALSE),0)</f>
        <v>0</v>
      </c>
      <c r="O149" s="37">
        <f>IFERROR(VLOOKUP($A149,'3.0 Input│AMP'!$A$12:$Q$855,O$11,FALSE),0)+IFERROR(VLOOKUP($A149,'3.1 Input│B&amp;T'!$A$13:$O$987,COLUMN(O149),FALSE),0)</f>
        <v>0</v>
      </c>
      <c r="P149" s="9"/>
      <c r="Q149" s="25">
        <f t="shared" si="2"/>
        <v>0</v>
      </c>
    </row>
    <row r="150" spans="1:17">
      <c r="A150" s="7" t="str">
        <f>IF(MAX($A$13:A149)+1&gt;MAX('3.1 Input│B&amp;T'!$A$13:$A$987),"-",MAX($A$13:A149)+1)</f>
        <v>-</v>
      </c>
      <c r="B150" s="7" t="str">
        <f>CONCATENATE(IFERROR(VLOOKUP($A150,'3.0 Input│AMP'!$A$12:$Q$855,2,FALSE),""),IFERROR(VLOOKUP($A150,'3.1 Input│B&amp;T'!$A$13:$L$987,2,FALSE),""))</f>
        <v/>
      </c>
      <c r="C150" s="17" t="str">
        <f>IFERROR(IFERROR(VLOOKUP($A150,'3.0 Input│AMP'!$A$12:$Q$855,3,FALSE),VLOOKUP($A150,'3.1 Input│B&amp;T'!$A$13:$L$987,3,FALSE)),"-")</f>
        <v>-</v>
      </c>
      <c r="D150" s="6"/>
      <c r="E150" s="7" t="str">
        <f>IFERROR(IFERROR(VLOOKUP($A150,'3.0 Input│AMP'!$A$12:$Q$855,4,FALSE),VLOOKUP($A150,'3.1 Input│B&amp;T'!$A$13:$L$987,3,FALSE)),"-")</f>
        <v>-</v>
      </c>
      <c r="F150" s="32"/>
      <c r="G150" s="18">
        <f>IFERROR(VLOOKUP($A150,'3.0 Input│AMP'!$A$12:$Q$855,COLUMN(G150),FALSE),0)+IFERROR(VLOOKUP($A150,'3.1 Input│B&amp;T'!$A$13:$L$987,COLUMN(G150),FALSE),0)</f>
        <v>0</v>
      </c>
      <c r="H150" s="18">
        <f>IFERROR(VLOOKUP($A150,'3.0 Input│AMP'!$A$12:$Q$855,COLUMN(H150),FALSE),0)+IFERROR(VLOOKUP($A150,'3.1 Input│B&amp;T'!$A$13:$L$987,COLUMN(H150),FALSE),0)</f>
        <v>0</v>
      </c>
      <c r="I150" s="18">
        <f>IFERROR(VLOOKUP($A150,'3.0 Input│AMP'!$A$12:$Q$855,COLUMN(I150),FALSE),0)+IFERROR(VLOOKUP($A150,'3.1 Input│B&amp;T'!$A$13:$L$987,COLUMN(I150),FALSE),0)</f>
        <v>0</v>
      </c>
      <c r="J150" s="18">
        <f>IFERROR(VLOOKUP($A150,'3.0 Input│AMP'!$A$12:$Q$855,COLUMN(J150),FALSE),0)+IFERROR(VLOOKUP($A150,'3.1 Input│B&amp;T'!$A$13:$L$987,COLUMN(J150),FALSE),0)</f>
        <v>0</v>
      </c>
      <c r="K150" s="18">
        <f>IFERROR(VLOOKUP($A150,'3.0 Input│AMP'!$A$12:$Q$855,COLUMN(K150),FALSE),0)+IFERROR(VLOOKUP($A150,'3.1 Input│B&amp;T'!$A$13:$L$987,COLUMN(K150),FALSE),0)</f>
        <v>0</v>
      </c>
      <c r="L150" s="37">
        <f>IFERROR(VLOOKUP($A150,'3.0 Input│AMP'!$A$12:$Q$855,L$11,FALSE),0)+IFERROR(VLOOKUP($A150,'3.1 Input│B&amp;T'!$A$13:$O$987,COLUMN(L150),FALSE),0)</f>
        <v>0</v>
      </c>
      <c r="M150" s="37">
        <f>IFERROR(VLOOKUP($A150,'3.0 Input│AMP'!$A$12:$Q$855,M$11,FALSE),0)+IFERROR(VLOOKUP($A150,'3.1 Input│B&amp;T'!$A$13:$O$987,COLUMN(M150),FALSE),0)</f>
        <v>0</v>
      </c>
      <c r="N150" s="37">
        <f>IFERROR(VLOOKUP($A150,'3.0 Input│AMP'!$A$12:$Q$855,N$11,FALSE),0)+IFERROR(VLOOKUP($A150,'3.1 Input│B&amp;T'!$A$13:$O$987,COLUMN(N150),FALSE),0)+IFERROR(VLOOKUP($A150,'3.0 Input│AMP'!$A$12:$Q$855,N$11+1,FALSE),0)</f>
        <v>0</v>
      </c>
      <c r="O150" s="37">
        <f>IFERROR(VLOOKUP($A150,'3.0 Input│AMP'!$A$12:$Q$855,O$11,FALSE),0)+IFERROR(VLOOKUP($A150,'3.1 Input│B&amp;T'!$A$13:$O$987,COLUMN(O150),FALSE),0)</f>
        <v>0</v>
      </c>
      <c r="P150" s="9"/>
      <c r="Q150" s="25">
        <f t="shared" si="2"/>
        <v>0</v>
      </c>
    </row>
    <row r="151" spans="1:17">
      <c r="A151" s="7" t="str">
        <f>IF(MAX($A$13:A150)+1&gt;MAX('3.1 Input│B&amp;T'!$A$13:$A$987),"-",MAX($A$13:A150)+1)</f>
        <v>-</v>
      </c>
      <c r="B151" s="7" t="str">
        <f>CONCATENATE(IFERROR(VLOOKUP($A151,'3.0 Input│AMP'!$A$12:$Q$855,2,FALSE),""),IFERROR(VLOOKUP($A151,'3.1 Input│B&amp;T'!$A$13:$L$987,2,FALSE),""))</f>
        <v/>
      </c>
      <c r="C151" s="17" t="str">
        <f>IFERROR(IFERROR(VLOOKUP($A151,'3.0 Input│AMP'!$A$12:$Q$855,3,FALSE),VLOOKUP($A151,'3.1 Input│B&amp;T'!$A$13:$L$987,3,FALSE)),"-")</f>
        <v>-</v>
      </c>
      <c r="D151" s="6"/>
      <c r="E151" s="7" t="str">
        <f>IFERROR(IFERROR(VLOOKUP($A151,'3.0 Input│AMP'!$A$12:$Q$855,4,FALSE),VLOOKUP($A151,'3.1 Input│B&amp;T'!$A$13:$L$987,3,FALSE)),"-")</f>
        <v>-</v>
      </c>
      <c r="F151" s="32"/>
      <c r="G151" s="18">
        <f>IFERROR(VLOOKUP($A151,'3.0 Input│AMP'!$A$12:$Q$855,COLUMN(G151),FALSE),0)+IFERROR(VLOOKUP($A151,'3.1 Input│B&amp;T'!$A$13:$L$987,COLUMN(G151),FALSE),0)</f>
        <v>0</v>
      </c>
      <c r="H151" s="18">
        <f>IFERROR(VLOOKUP($A151,'3.0 Input│AMP'!$A$12:$Q$855,COLUMN(H151),FALSE),0)+IFERROR(VLOOKUP($A151,'3.1 Input│B&amp;T'!$A$13:$L$987,COLUMN(H151),FALSE),0)</f>
        <v>0</v>
      </c>
      <c r="I151" s="18">
        <f>IFERROR(VLOOKUP($A151,'3.0 Input│AMP'!$A$12:$Q$855,COLUMN(I151),FALSE),0)+IFERROR(VLOOKUP($A151,'3.1 Input│B&amp;T'!$A$13:$L$987,COLUMN(I151),FALSE),0)</f>
        <v>0</v>
      </c>
      <c r="J151" s="18">
        <f>IFERROR(VLOOKUP($A151,'3.0 Input│AMP'!$A$12:$Q$855,COLUMN(J151),FALSE),0)+IFERROR(VLOOKUP($A151,'3.1 Input│B&amp;T'!$A$13:$L$987,COLUMN(J151),FALSE),0)</f>
        <v>0</v>
      </c>
      <c r="K151" s="18">
        <f>IFERROR(VLOOKUP($A151,'3.0 Input│AMP'!$A$12:$Q$855,COLUMN(K151),FALSE),0)+IFERROR(VLOOKUP($A151,'3.1 Input│B&amp;T'!$A$13:$L$987,COLUMN(K151),FALSE),0)</f>
        <v>0</v>
      </c>
      <c r="L151" s="37">
        <f>IFERROR(VLOOKUP($A151,'3.0 Input│AMP'!$A$12:$Q$855,L$11,FALSE),0)+IFERROR(VLOOKUP($A151,'3.1 Input│B&amp;T'!$A$13:$O$987,COLUMN(L151),FALSE),0)</f>
        <v>0</v>
      </c>
      <c r="M151" s="37">
        <f>IFERROR(VLOOKUP($A151,'3.0 Input│AMP'!$A$12:$Q$855,M$11,FALSE),0)+IFERROR(VLOOKUP($A151,'3.1 Input│B&amp;T'!$A$13:$O$987,COLUMN(M151),FALSE),0)</f>
        <v>0</v>
      </c>
      <c r="N151" s="37">
        <f>IFERROR(VLOOKUP($A151,'3.0 Input│AMP'!$A$12:$Q$855,N$11,FALSE),0)+IFERROR(VLOOKUP($A151,'3.1 Input│B&amp;T'!$A$13:$O$987,COLUMN(N151),FALSE),0)+IFERROR(VLOOKUP($A151,'3.0 Input│AMP'!$A$12:$Q$855,N$11+1,FALSE),0)</f>
        <v>0</v>
      </c>
      <c r="O151" s="37">
        <f>IFERROR(VLOOKUP($A151,'3.0 Input│AMP'!$A$12:$Q$855,O$11,FALSE),0)+IFERROR(VLOOKUP($A151,'3.1 Input│B&amp;T'!$A$13:$O$987,COLUMN(O151),FALSE),0)</f>
        <v>0</v>
      </c>
      <c r="P151" s="9"/>
      <c r="Q151" s="25">
        <f t="shared" si="2"/>
        <v>0</v>
      </c>
    </row>
    <row r="152" spans="1:17">
      <c r="A152" s="7" t="str">
        <f>IF(MAX($A$13:A151)+1&gt;MAX('3.1 Input│B&amp;T'!$A$13:$A$987),"-",MAX($A$13:A151)+1)</f>
        <v>-</v>
      </c>
      <c r="B152" s="7" t="str">
        <f>CONCATENATE(IFERROR(VLOOKUP($A152,'3.0 Input│AMP'!$A$12:$Q$855,2,FALSE),""),IFERROR(VLOOKUP($A152,'3.1 Input│B&amp;T'!$A$13:$L$987,2,FALSE),""))</f>
        <v/>
      </c>
      <c r="C152" s="17" t="str">
        <f>IFERROR(IFERROR(VLOOKUP($A152,'3.0 Input│AMP'!$A$12:$Q$855,3,FALSE),VLOOKUP($A152,'3.1 Input│B&amp;T'!$A$13:$L$987,3,FALSE)),"-")</f>
        <v>-</v>
      </c>
      <c r="D152" s="6"/>
      <c r="E152" s="7" t="str">
        <f>IFERROR(IFERROR(VLOOKUP($A152,'3.0 Input│AMP'!$A$12:$Q$855,4,FALSE),VLOOKUP($A152,'3.1 Input│B&amp;T'!$A$13:$L$987,3,FALSE)),"-")</f>
        <v>-</v>
      </c>
      <c r="F152" s="32"/>
      <c r="G152" s="18">
        <f>IFERROR(VLOOKUP($A152,'3.0 Input│AMP'!$A$12:$Q$855,COLUMN(G152),FALSE),0)+IFERROR(VLOOKUP($A152,'3.1 Input│B&amp;T'!$A$13:$L$987,COLUMN(G152),FALSE),0)</f>
        <v>0</v>
      </c>
      <c r="H152" s="18">
        <f>IFERROR(VLOOKUP($A152,'3.0 Input│AMP'!$A$12:$Q$855,COLUMN(H152),FALSE),0)+IFERROR(VLOOKUP($A152,'3.1 Input│B&amp;T'!$A$13:$L$987,COLUMN(H152),FALSE),0)</f>
        <v>0</v>
      </c>
      <c r="I152" s="18">
        <f>IFERROR(VLOOKUP($A152,'3.0 Input│AMP'!$A$12:$Q$855,COLUMN(I152),FALSE),0)+IFERROR(VLOOKUP($A152,'3.1 Input│B&amp;T'!$A$13:$L$987,COLUMN(I152),FALSE),0)</f>
        <v>0</v>
      </c>
      <c r="J152" s="18">
        <f>IFERROR(VLOOKUP($A152,'3.0 Input│AMP'!$A$12:$Q$855,COLUMN(J152),FALSE),0)+IFERROR(VLOOKUP($A152,'3.1 Input│B&amp;T'!$A$13:$L$987,COLUMN(J152),FALSE),0)</f>
        <v>0</v>
      </c>
      <c r="K152" s="18">
        <f>IFERROR(VLOOKUP($A152,'3.0 Input│AMP'!$A$12:$Q$855,COLUMN(K152),FALSE),0)+IFERROR(VLOOKUP($A152,'3.1 Input│B&amp;T'!$A$13:$L$987,COLUMN(K152),FALSE),0)</f>
        <v>0</v>
      </c>
      <c r="L152" s="37">
        <f>IFERROR(VLOOKUP($A152,'3.0 Input│AMP'!$A$12:$Q$855,L$11,FALSE),0)+IFERROR(VLOOKUP($A152,'3.1 Input│B&amp;T'!$A$13:$O$987,COLUMN(L152),FALSE),0)</f>
        <v>0</v>
      </c>
      <c r="M152" s="37">
        <f>IFERROR(VLOOKUP($A152,'3.0 Input│AMP'!$A$12:$Q$855,M$11,FALSE),0)+IFERROR(VLOOKUP($A152,'3.1 Input│B&amp;T'!$A$13:$O$987,COLUMN(M152),FALSE),0)</f>
        <v>0</v>
      </c>
      <c r="N152" s="37">
        <f>IFERROR(VLOOKUP($A152,'3.0 Input│AMP'!$A$12:$Q$855,N$11,FALSE),0)+IFERROR(VLOOKUP($A152,'3.1 Input│B&amp;T'!$A$13:$O$987,COLUMN(N152),FALSE),0)+IFERROR(VLOOKUP($A152,'3.0 Input│AMP'!$A$12:$Q$855,N$11+1,FALSE),0)</f>
        <v>0</v>
      </c>
      <c r="O152" s="37">
        <f>IFERROR(VLOOKUP($A152,'3.0 Input│AMP'!$A$12:$Q$855,O$11,FALSE),0)+IFERROR(VLOOKUP($A152,'3.1 Input│B&amp;T'!$A$13:$O$987,COLUMN(O152),FALSE),0)</f>
        <v>0</v>
      </c>
      <c r="P152" s="9"/>
      <c r="Q152" s="25">
        <f t="shared" si="2"/>
        <v>0</v>
      </c>
    </row>
    <row r="153" spans="1:17">
      <c r="A153" s="7" t="str">
        <f>IF(MAX($A$13:A152)+1&gt;MAX('3.1 Input│B&amp;T'!$A$13:$A$987),"-",MAX($A$13:A152)+1)</f>
        <v>-</v>
      </c>
      <c r="B153" s="7" t="str">
        <f>CONCATENATE(IFERROR(VLOOKUP($A153,'3.0 Input│AMP'!$A$12:$Q$855,2,FALSE),""),IFERROR(VLOOKUP($A153,'3.1 Input│B&amp;T'!$A$13:$L$987,2,FALSE),""))</f>
        <v/>
      </c>
      <c r="C153" s="17" t="str">
        <f>IFERROR(IFERROR(VLOOKUP($A153,'3.0 Input│AMP'!$A$12:$Q$855,3,FALSE),VLOOKUP($A153,'3.1 Input│B&amp;T'!$A$13:$L$987,3,FALSE)),"-")</f>
        <v>-</v>
      </c>
      <c r="D153" s="6"/>
      <c r="E153" s="7" t="str">
        <f>IFERROR(IFERROR(VLOOKUP($A153,'3.0 Input│AMP'!$A$12:$Q$855,4,FALSE),VLOOKUP($A153,'3.1 Input│B&amp;T'!$A$13:$L$987,3,FALSE)),"-")</f>
        <v>-</v>
      </c>
      <c r="F153" s="32"/>
      <c r="G153" s="18">
        <f>IFERROR(VLOOKUP($A153,'3.0 Input│AMP'!$A$12:$Q$855,COLUMN(G153),FALSE),0)+IFERROR(VLOOKUP($A153,'3.1 Input│B&amp;T'!$A$13:$L$987,COLUMN(G153),FALSE),0)</f>
        <v>0</v>
      </c>
      <c r="H153" s="18">
        <f>IFERROR(VLOOKUP($A153,'3.0 Input│AMP'!$A$12:$Q$855,COLUMN(H153),FALSE),0)+IFERROR(VLOOKUP($A153,'3.1 Input│B&amp;T'!$A$13:$L$987,COLUMN(H153),FALSE),0)</f>
        <v>0</v>
      </c>
      <c r="I153" s="18">
        <f>IFERROR(VLOOKUP($A153,'3.0 Input│AMP'!$A$12:$Q$855,COLUMN(I153),FALSE),0)+IFERROR(VLOOKUP($A153,'3.1 Input│B&amp;T'!$A$13:$L$987,COLUMN(I153),FALSE),0)</f>
        <v>0</v>
      </c>
      <c r="J153" s="18">
        <f>IFERROR(VLOOKUP($A153,'3.0 Input│AMP'!$A$12:$Q$855,COLUMN(J153),FALSE),0)+IFERROR(VLOOKUP($A153,'3.1 Input│B&amp;T'!$A$13:$L$987,COLUMN(J153),FALSE),0)</f>
        <v>0</v>
      </c>
      <c r="K153" s="18">
        <f>IFERROR(VLOOKUP($A153,'3.0 Input│AMP'!$A$12:$Q$855,COLUMN(K153),FALSE),0)+IFERROR(VLOOKUP($A153,'3.1 Input│B&amp;T'!$A$13:$L$987,COLUMN(K153),FALSE),0)</f>
        <v>0</v>
      </c>
      <c r="L153" s="37">
        <f>IFERROR(VLOOKUP($A153,'3.0 Input│AMP'!$A$12:$Q$855,L$11,FALSE),0)+IFERROR(VLOOKUP($A153,'3.1 Input│B&amp;T'!$A$13:$O$987,COLUMN(L153),FALSE),0)</f>
        <v>0</v>
      </c>
      <c r="M153" s="37">
        <f>IFERROR(VLOOKUP($A153,'3.0 Input│AMP'!$A$12:$Q$855,M$11,FALSE),0)+IFERROR(VLOOKUP($A153,'3.1 Input│B&amp;T'!$A$13:$O$987,COLUMN(M153),FALSE),0)</f>
        <v>0</v>
      </c>
      <c r="N153" s="37">
        <f>IFERROR(VLOOKUP($A153,'3.0 Input│AMP'!$A$12:$Q$855,N$11,FALSE),0)+IFERROR(VLOOKUP($A153,'3.1 Input│B&amp;T'!$A$13:$O$987,COLUMN(N153),FALSE),0)+IFERROR(VLOOKUP($A153,'3.0 Input│AMP'!$A$12:$Q$855,N$11+1,FALSE),0)</f>
        <v>0</v>
      </c>
      <c r="O153" s="37">
        <f>IFERROR(VLOOKUP($A153,'3.0 Input│AMP'!$A$12:$Q$855,O$11,FALSE),0)+IFERROR(VLOOKUP($A153,'3.1 Input│B&amp;T'!$A$13:$O$987,COLUMN(O153),FALSE),0)</f>
        <v>0</v>
      </c>
      <c r="P153" s="9"/>
      <c r="Q153" s="25">
        <f t="shared" si="2"/>
        <v>0</v>
      </c>
    </row>
    <row r="154" spans="1:17">
      <c r="A154" s="7" t="str">
        <f>IF(MAX($A$13:A153)+1&gt;MAX('3.1 Input│B&amp;T'!$A$13:$A$987),"-",MAX($A$13:A153)+1)</f>
        <v>-</v>
      </c>
      <c r="B154" s="7" t="str">
        <f>CONCATENATE(IFERROR(VLOOKUP($A154,'3.0 Input│AMP'!$A$12:$Q$855,2,FALSE),""),IFERROR(VLOOKUP($A154,'3.1 Input│B&amp;T'!$A$13:$L$987,2,FALSE),""))</f>
        <v/>
      </c>
      <c r="C154" s="17" t="str">
        <f>IFERROR(IFERROR(VLOOKUP($A154,'3.0 Input│AMP'!$A$12:$Q$855,3,FALSE),VLOOKUP($A154,'3.1 Input│B&amp;T'!$A$13:$L$987,3,FALSE)),"-")</f>
        <v>-</v>
      </c>
      <c r="D154" s="6"/>
      <c r="E154" s="7" t="str">
        <f>IFERROR(IFERROR(VLOOKUP($A154,'3.0 Input│AMP'!$A$12:$Q$855,4,FALSE),VLOOKUP($A154,'3.1 Input│B&amp;T'!$A$13:$L$987,3,FALSE)),"-")</f>
        <v>-</v>
      </c>
      <c r="F154" s="32"/>
      <c r="G154" s="18">
        <f>IFERROR(VLOOKUP($A154,'3.0 Input│AMP'!$A$12:$Q$855,COLUMN(G154),FALSE),0)+IFERROR(VLOOKUP($A154,'3.1 Input│B&amp;T'!$A$13:$L$987,COLUMN(G154),FALSE),0)</f>
        <v>0</v>
      </c>
      <c r="H154" s="18">
        <f>IFERROR(VLOOKUP($A154,'3.0 Input│AMP'!$A$12:$Q$855,COLUMN(H154),FALSE),0)+IFERROR(VLOOKUP($A154,'3.1 Input│B&amp;T'!$A$13:$L$987,COLUMN(H154),FALSE),0)</f>
        <v>0</v>
      </c>
      <c r="I154" s="18">
        <f>IFERROR(VLOOKUP($A154,'3.0 Input│AMP'!$A$12:$Q$855,COLUMN(I154),FALSE),0)+IFERROR(VLOOKUP($A154,'3.1 Input│B&amp;T'!$A$13:$L$987,COLUMN(I154),FALSE),0)</f>
        <v>0</v>
      </c>
      <c r="J154" s="18">
        <f>IFERROR(VLOOKUP($A154,'3.0 Input│AMP'!$A$12:$Q$855,COLUMN(J154),FALSE),0)+IFERROR(VLOOKUP($A154,'3.1 Input│B&amp;T'!$A$13:$L$987,COLUMN(J154),FALSE),0)</f>
        <v>0</v>
      </c>
      <c r="K154" s="18">
        <f>IFERROR(VLOOKUP($A154,'3.0 Input│AMP'!$A$12:$Q$855,COLUMN(K154),FALSE),0)+IFERROR(VLOOKUP($A154,'3.1 Input│B&amp;T'!$A$13:$L$987,COLUMN(K154),FALSE),0)</f>
        <v>0</v>
      </c>
      <c r="L154" s="37">
        <f>IFERROR(VLOOKUP($A154,'3.0 Input│AMP'!$A$12:$Q$855,L$11,FALSE),0)+IFERROR(VLOOKUP($A154,'3.1 Input│B&amp;T'!$A$13:$O$987,COLUMN(L154),FALSE),0)</f>
        <v>0</v>
      </c>
      <c r="M154" s="37">
        <f>IFERROR(VLOOKUP($A154,'3.0 Input│AMP'!$A$12:$Q$855,M$11,FALSE),0)+IFERROR(VLOOKUP($A154,'3.1 Input│B&amp;T'!$A$13:$O$987,COLUMN(M154),FALSE),0)</f>
        <v>0</v>
      </c>
      <c r="N154" s="37">
        <f>IFERROR(VLOOKUP($A154,'3.0 Input│AMP'!$A$12:$Q$855,N$11,FALSE),0)+IFERROR(VLOOKUP($A154,'3.1 Input│B&amp;T'!$A$13:$O$987,COLUMN(N154),FALSE),0)+IFERROR(VLOOKUP($A154,'3.0 Input│AMP'!$A$12:$Q$855,N$11+1,FALSE),0)</f>
        <v>0</v>
      </c>
      <c r="O154" s="37">
        <f>IFERROR(VLOOKUP($A154,'3.0 Input│AMP'!$A$12:$Q$855,O$11,FALSE),0)+IFERROR(VLOOKUP($A154,'3.1 Input│B&amp;T'!$A$13:$O$987,COLUMN(O154),FALSE),0)</f>
        <v>0</v>
      </c>
      <c r="P154" s="9"/>
      <c r="Q154" s="25">
        <f t="shared" si="2"/>
        <v>0</v>
      </c>
    </row>
    <row r="155" spans="1:17">
      <c r="A155" s="7" t="str">
        <f>IF(MAX($A$13:A154)+1&gt;MAX('3.1 Input│B&amp;T'!$A$13:$A$987),"-",MAX($A$13:A154)+1)</f>
        <v>-</v>
      </c>
      <c r="B155" s="7" t="str">
        <f>CONCATENATE(IFERROR(VLOOKUP($A155,'3.0 Input│AMP'!$A$12:$Q$855,2,FALSE),""),IFERROR(VLOOKUP($A155,'3.1 Input│B&amp;T'!$A$13:$L$987,2,FALSE),""))</f>
        <v/>
      </c>
      <c r="C155" s="17" t="str">
        <f>IFERROR(IFERROR(VLOOKUP($A155,'3.0 Input│AMP'!$A$12:$Q$855,3,FALSE),VLOOKUP($A155,'3.1 Input│B&amp;T'!$A$13:$L$987,3,FALSE)),"-")</f>
        <v>-</v>
      </c>
      <c r="D155" s="6"/>
      <c r="E155" s="7" t="str">
        <f>IFERROR(IFERROR(VLOOKUP($A155,'3.0 Input│AMP'!$A$12:$Q$855,4,FALSE),VLOOKUP($A155,'3.1 Input│B&amp;T'!$A$13:$L$987,3,FALSE)),"-")</f>
        <v>-</v>
      </c>
      <c r="F155" s="32"/>
      <c r="G155" s="18">
        <f>IFERROR(VLOOKUP($A155,'3.0 Input│AMP'!$A$12:$Q$855,COLUMN(G155),FALSE),0)+IFERROR(VLOOKUP($A155,'3.1 Input│B&amp;T'!$A$13:$L$987,COLUMN(G155),FALSE),0)</f>
        <v>0</v>
      </c>
      <c r="H155" s="18">
        <f>IFERROR(VLOOKUP($A155,'3.0 Input│AMP'!$A$12:$Q$855,COLUMN(H155),FALSE),0)+IFERROR(VLOOKUP($A155,'3.1 Input│B&amp;T'!$A$13:$L$987,COLUMN(H155),FALSE),0)</f>
        <v>0</v>
      </c>
      <c r="I155" s="18">
        <f>IFERROR(VLOOKUP($A155,'3.0 Input│AMP'!$A$12:$Q$855,COLUMN(I155),FALSE),0)+IFERROR(VLOOKUP($A155,'3.1 Input│B&amp;T'!$A$13:$L$987,COLUMN(I155),FALSE),0)</f>
        <v>0</v>
      </c>
      <c r="J155" s="18">
        <f>IFERROR(VLOOKUP($A155,'3.0 Input│AMP'!$A$12:$Q$855,COLUMN(J155),FALSE),0)+IFERROR(VLOOKUP($A155,'3.1 Input│B&amp;T'!$A$13:$L$987,COLUMN(J155),FALSE),0)</f>
        <v>0</v>
      </c>
      <c r="K155" s="18">
        <f>IFERROR(VLOOKUP($A155,'3.0 Input│AMP'!$A$12:$Q$855,COLUMN(K155),FALSE),0)+IFERROR(VLOOKUP($A155,'3.1 Input│B&amp;T'!$A$13:$L$987,COLUMN(K155),FALSE),0)</f>
        <v>0</v>
      </c>
      <c r="L155" s="37">
        <f>IFERROR(VLOOKUP($A155,'3.0 Input│AMP'!$A$12:$Q$855,L$11,FALSE),0)+IFERROR(VLOOKUP($A155,'3.1 Input│B&amp;T'!$A$13:$O$987,COLUMN(L155),FALSE),0)</f>
        <v>0</v>
      </c>
      <c r="M155" s="37">
        <f>IFERROR(VLOOKUP($A155,'3.0 Input│AMP'!$A$12:$Q$855,M$11,FALSE),0)+IFERROR(VLOOKUP($A155,'3.1 Input│B&amp;T'!$A$13:$O$987,COLUMN(M155),FALSE),0)</f>
        <v>0</v>
      </c>
      <c r="N155" s="37">
        <f>IFERROR(VLOOKUP($A155,'3.0 Input│AMP'!$A$12:$Q$855,N$11,FALSE),0)+IFERROR(VLOOKUP($A155,'3.1 Input│B&amp;T'!$A$13:$O$987,COLUMN(N155),FALSE),0)+IFERROR(VLOOKUP($A155,'3.0 Input│AMP'!$A$12:$Q$855,N$11+1,FALSE),0)</f>
        <v>0</v>
      </c>
      <c r="O155" s="37">
        <f>IFERROR(VLOOKUP($A155,'3.0 Input│AMP'!$A$12:$Q$855,O$11,FALSE),0)+IFERROR(VLOOKUP($A155,'3.1 Input│B&amp;T'!$A$13:$O$987,COLUMN(O155),FALSE),0)</f>
        <v>0</v>
      </c>
      <c r="P155" s="9"/>
      <c r="Q155" s="25">
        <f t="shared" si="2"/>
        <v>0</v>
      </c>
    </row>
    <row r="156" spans="1:17">
      <c r="A156" s="7" t="str">
        <f>IF(MAX($A$13:A155)+1&gt;MAX('3.1 Input│B&amp;T'!$A$13:$A$987),"-",MAX($A$13:A155)+1)</f>
        <v>-</v>
      </c>
      <c r="B156" s="7" t="str">
        <f>CONCATENATE(IFERROR(VLOOKUP($A156,'3.0 Input│AMP'!$A$12:$Q$855,2,FALSE),""),IFERROR(VLOOKUP($A156,'3.1 Input│B&amp;T'!$A$13:$L$987,2,FALSE),""))</f>
        <v/>
      </c>
      <c r="C156" s="17" t="str">
        <f>IFERROR(IFERROR(VLOOKUP($A156,'3.0 Input│AMP'!$A$12:$Q$855,3,FALSE),VLOOKUP($A156,'3.1 Input│B&amp;T'!$A$13:$L$987,3,FALSE)),"-")</f>
        <v>-</v>
      </c>
      <c r="D156" s="6"/>
      <c r="E156" s="7" t="str">
        <f>IFERROR(IFERROR(VLOOKUP($A156,'3.0 Input│AMP'!$A$12:$Q$855,4,FALSE),VLOOKUP($A156,'3.1 Input│B&amp;T'!$A$13:$L$987,3,FALSE)),"-")</f>
        <v>-</v>
      </c>
      <c r="F156" s="32"/>
      <c r="G156" s="18">
        <f>IFERROR(VLOOKUP($A156,'3.0 Input│AMP'!$A$12:$Q$855,COLUMN(G156),FALSE),0)+IFERROR(VLOOKUP($A156,'3.1 Input│B&amp;T'!$A$13:$L$987,COLUMN(G156),FALSE),0)</f>
        <v>0</v>
      </c>
      <c r="H156" s="18">
        <f>IFERROR(VLOOKUP($A156,'3.0 Input│AMP'!$A$12:$Q$855,COLUMN(H156),FALSE),0)+IFERROR(VLOOKUP($A156,'3.1 Input│B&amp;T'!$A$13:$L$987,COLUMN(H156),FALSE),0)</f>
        <v>0</v>
      </c>
      <c r="I156" s="18">
        <f>IFERROR(VLOOKUP($A156,'3.0 Input│AMP'!$A$12:$Q$855,COLUMN(I156),FALSE),0)+IFERROR(VLOOKUP($A156,'3.1 Input│B&amp;T'!$A$13:$L$987,COLUMN(I156),FALSE),0)</f>
        <v>0</v>
      </c>
      <c r="J156" s="18">
        <f>IFERROR(VLOOKUP($A156,'3.0 Input│AMP'!$A$12:$Q$855,COLUMN(J156),FALSE),0)+IFERROR(VLOOKUP($A156,'3.1 Input│B&amp;T'!$A$13:$L$987,COLUMN(J156),FALSE),0)</f>
        <v>0</v>
      </c>
      <c r="K156" s="18">
        <f>IFERROR(VLOOKUP($A156,'3.0 Input│AMP'!$A$12:$Q$855,COLUMN(K156),FALSE),0)+IFERROR(VLOOKUP($A156,'3.1 Input│B&amp;T'!$A$13:$L$987,COLUMN(K156),FALSE),0)</f>
        <v>0</v>
      </c>
      <c r="L156" s="37">
        <f>IFERROR(VLOOKUP($A156,'3.0 Input│AMP'!$A$12:$Q$855,L$11,FALSE),0)+IFERROR(VLOOKUP($A156,'3.1 Input│B&amp;T'!$A$13:$O$987,COLUMN(L156),FALSE),0)</f>
        <v>0</v>
      </c>
      <c r="M156" s="37">
        <f>IFERROR(VLOOKUP($A156,'3.0 Input│AMP'!$A$12:$Q$855,M$11,FALSE),0)+IFERROR(VLOOKUP($A156,'3.1 Input│B&amp;T'!$A$13:$O$987,COLUMN(M156),FALSE),0)</f>
        <v>0</v>
      </c>
      <c r="N156" s="37">
        <f>IFERROR(VLOOKUP($A156,'3.0 Input│AMP'!$A$12:$Q$855,N$11,FALSE),0)+IFERROR(VLOOKUP($A156,'3.1 Input│B&amp;T'!$A$13:$O$987,COLUMN(N156),FALSE),0)+IFERROR(VLOOKUP($A156,'3.0 Input│AMP'!$A$12:$Q$855,N$11+1,FALSE),0)</f>
        <v>0</v>
      </c>
      <c r="O156" s="37">
        <f>IFERROR(VLOOKUP($A156,'3.0 Input│AMP'!$A$12:$Q$855,O$11,FALSE),0)+IFERROR(VLOOKUP($A156,'3.1 Input│B&amp;T'!$A$13:$O$987,COLUMN(O156),FALSE),0)</f>
        <v>0</v>
      </c>
      <c r="P156" s="9"/>
      <c r="Q156" s="25">
        <f t="shared" si="2"/>
        <v>0</v>
      </c>
    </row>
    <row r="157" spans="1:17">
      <c r="A157" s="7" t="str">
        <f>IF(MAX($A$13:A156)+1&gt;MAX('3.1 Input│B&amp;T'!$A$13:$A$987),"-",MAX($A$13:A156)+1)</f>
        <v>-</v>
      </c>
      <c r="B157" s="7" t="str">
        <f>CONCATENATE(IFERROR(VLOOKUP($A157,'3.0 Input│AMP'!$A$12:$Q$855,2,FALSE),""),IFERROR(VLOOKUP($A157,'3.1 Input│B&amp;T'!$A$13:$L$987,2,FALSE),""))</f>
        <v/>
      </c>
      <c r="C157" s="17" t="str">
        <f>IFERROR(IFERROR(VLOOKUP($A157,'3.0 Input│AMP'!$A$12:$Q$855,3,FALSE),VLOOKUP($A157,'3.1 Input│B&amp;T'!$A$13:$L$987,3,FALSE)),"-")</f>
        <v>-</v>
      </c>
      <c r="D157" s="6"/>
      <c r="E157" s="7" t="str">
        <f>IFERROR(IFERROR(VLOOKUP($A157,'3.0 Input│AMP'!$A$12:$Q$855,4,FALSE),VLOOKUP($A157,'3.1 Input│B&amp;T'!$A$13:$L$987,3,FALSE)),"-")</f>
        <v>-</v>
      </c>
      <c r="F157" s="32"/>
      <c r="G157" s="18">
        <f>IFERROR(VLOOKUP($A157,'3.0 Input│AMP'!$A$12:$Q$855,COLUMN(G157),FALSE),0)+IFERROR(VLOOKUP($A157,'3.1 Input│B&amp;T'!$A$13:$L$987,COLUMN(G157),FALSE),0)</f>
        <v>0</v>
      </c>
      <c r="H157" s="18">
        <f>IFERROR(VLOOKUP($A157,'3.0 Input│AMP'!$A$12:$Q$855,COLUMN(H157),FALSE),0)+IFERROR(VLOOKUP($A157,'3.1 Input│B&amp;T'!$A$13:$L$987,COLUMN(H157),FALSE),0)</f>
        <v>0</v>
      </c>
      <c r="I157" s="18">
        <f>IFERROR(VLOOKUP($A157,'3.0 Input│AMP'!$A$12:$Q$855,COLUMN(I157),FALSE),0)+IFERROR(VLOOKUP($A157,'3.1 Input│B&amp;T'!$A$13:$L$987,COLUMN(I157),FALSE),0)</f>
        <v>0</v>
      </c>
      <c r="J157" s="18">
        <f>IFERROR(VLOOKUP($A157,'3.0 Input│AMP'!$A$12:$Q$855,COLUMN(J157),FALSE),0)+IFERROR(VLOOKUP($A157,'3.1 Input│B&amp;T'!$A$13:$L$987,COLUMN(J157),FALSE),0)</f>
        <v>0</v>
      </c>
      <c r="K157" s="18">
        <f>IFERROR(VLOOKUP($A157,'3.0 Input│AMP'!$A$12:$Q$855,COLUMN(K157),FALSE),0)+IFERROR(VLOOKUP($A157,'3.1 Input│B&amp;T'!$A$13:$L$987,COLUMN(K157),FALSE),0)</f>
        <v>0</v>
      </c>
      <c r="L157" s="37">
        <f>IFERROR(VLOOKUP($A157,'3.0 Input│AMP'!$A$12:$Q$855,L$11,FALSE),0)+IFERROR(VLOOKUP($A157,'3.1 Input│B&amp;T'!$A$13:$O$987,COLUMN(L157),FALSE),0)</f>
        <v>0</v>
      </c>
      <c r="M157" s="37">
        <f>IFERROR(VLOOKUP($A157,'3.0 Input│AMP'!$A$12:$Q$855,M$11,FALSE),0)+IFERROR(VLOOKUP($A157,'3.1 Input│B&amp;T'!$A$13:$O$987,COLUMN(M157),FALSE),0)</f>
        <v>0</v>
      </c>
      <c r="N157" s="37">
        <f>IFERROR(VLOOKUP($A157,'3.0 Input│AMP'!$A$12:$Q$855,N$11,FALSE),0)+IFERROR(VLOOKUP($A157,'3.1 Input│B&amp;T'!$A$13:$O$987,COLUMN(N157),FALSE),0)+IFERROR(VLOOKUP($A157,'3.0 Input│AMP'!$A$12:$Q$855,N$11+1,FALSE),0)</f>
        <v>0</v>
      </c>
      <c r="O157" s="37">
        <f>IFERROR(VLOOKUP($A157,'3.0 Input│AMP'!$A$12:$Q$855,O$11,FALSE),0)+IFERROR(VLOOKUP($A157,'3.1 Input│B&amp;T'!$A$13:$O$987,COLUMN(O157),FALSE),0)</f>
        <v>0</v>
      </c>
      <c r="P157" s="9"/>
      <c r="Q157" s="25">
        <f t="shared" si="2"/>
        <v>0</v>
      </c>
    </row>
    <row r="158" spans="1:17">
      <c r="A158" s="7" t="str">
        <f>IF(MAX($A$13:A157)+1&gt;MAX('3.1 Input│B&amp;T'!$A$13:$A$987),"-",MAX($A$13:A157)+1)</f>
        <v>-</v>
      </c>
      <c r="B158" s="7" t="str">
        <f>CONCATENATE(IFERROR(VLOOKUP($A158,'3.0 Input│AMP'!$A$12:$Q$855,2,FALSE),""),IFERROR(VLOOKUP($A158,'3.1 Input│B&amp;T'!$A$13:$L$987,2,FALSE),""))</f>
        <v/>
      </c>
      <c r="C158" s="17" t="str">
        <f>IFERROR(IFERROR(VLOOKUP($A158,'3.0 Input│AMP'!$A$12:$Q$855,3,FALSE),VLOOKUP($A158,'3.1 Input│B&amp;T'!$A$13:$L$987,3,FALSE)),"-")</f>
        <v>-</v>
      </c>
      <c r="D158" s="6"/>
      <c r="E158" s="7" t="str">
        <f>IFERROR(IFERROR(VLOOKUP($A158,'3.0 Input│AMP'!$A$12:$Q$855,4,FALSE),VLOOKUP($A158,'3.1 Input│B&amp;T'!$A$13:$L$987,3,FALSE)),"-")</f>
        <v>-</v>
      </c>
      <c r="F158" s="32"/>
      <c r="G158" s="18">
        <f>IFERROR(VLOOKUP($A158,'3.0 Input│AMP'!$A$12:$Q$855,COLUMN(G158),FALSE),0)+IFERROR(VLOOKUP($A158,'3.1 Input│B&amp;T'!$A$13:$L$987,COLUMN(G158),FALSE),0)</f>
        <v>0</v>
      </c>
      <c r="H158" s="18">
        <f>IFERROR(VLOOKUP($A158,'3.0 Input│AMP'!$A$12:$Q$855,COLUMN(H158),FALSE),0)+IFERROR(VLOOKUP($A158,'3.1 Input│B&amp;T'!$A$13:$L$987,COLUMN(H158),FALSE),0)</f>
        <v>0</v>
      </c>
      <c r="I158" s="18">
        <f>IFERROR(VLOOKUP($A158,'3.0 Input│AMP'!$A$12:$Q$855,COLUMN(I158),FALSE),0)+IFERROR(VLOOKUP($A158,'3.1 Input│B&amp;T'!$A$13:$L$987,COLUMN(I158),FALSE),0)</f>
        <v>0</v>
      </c>
      <c r="J158" s="18">
        <f>IFERROR(VLOOKUP($A158,'3.0 Input│AMP'!$A$12:$Q$855,COLUMN(J158),FALSE),0)+IFERROR(VLOOKUP($A158,'3.1 Input│B&amp;T'!$A$13:$L$987,COLUMN(J158),FALSE),0)</f>
        <v>0</v>
      </c>
      <c r="K158" s="18">
        <f>IFERROR(VLOOKUP($A158,'3.0 Input│AMP'!$A$12:$Q$855,COLUMN(K158),FALSE),0)+IFERROR(VLOOKUP($A158,'3.1 Input│B&amp;T'!$A$13:$L$987,COLUMN(K158),FALSE),0)</f>
        <v>0</v>
      </c>
      <c r="L158" s="37">
        <f>IFERROR(VLOOKUP($A158,'3.0 Input│AMP'!$A$12:$Q$855,L$11,FALSE),0)+IFERROR(VLOOKUP($A158,'3.1 Input│B&amp;T'!$A$13:$O$987,COLUMN(L158),FALSE),0)</f>
        <v>0</v>
      </c>
      <c r="M158" s="37">
        <f>IFERROR(VLOOKUP($A158,'3.0 Input│AMP'!$A$12:$Q$855,M$11,FALSE),0)+IFERROR(VLOOKUP($A158,'3.1 Input│B&amp;T'!$A$13:$O$987,COLUMN(M158),FALSE),0)</f>
        <v>0</v>
      </c>
      <c r="N158" s="37">
        <f>IFERROR(VLOOKUP($A158,'3.0 Input│AMP'!$A$12:$Q$855,N$11,FALSE),0)+IFERROR(VLOOKUP($A158,'3.1 Input│B&amp;T'!$A$13:$O$987,COLUMN(N158),FALSE),0)+IFERROR(VLOOKUP($A158,'3.0 Input│AMP'!$A$12:$Q$855,N$11+1,FALSE),0)</f>
        <v>0</v>
      </c>
      <c r="O158" s="37">
        <f>IFERROR(VLOOKUP($A158,'3.0 Input│AMP'!$A$12:$Q$855,O$11,FALSE),0)+IFERROR(VLOOKUP($A158,'3.1 Input│B&amp;T'!$A$13:$O$987,COLUMN(O158),FALSE),0)</f>
        <v>0</v>
      </c>
      <c r="P158" s="9"/>
      <c r="Q158" s="25">
        <f t="shared" si="2"/>
        <v>0</v>
      </c>
    </row>
    <row r="159" spans="1:17">
      <c r="A159" s="7" t="str">
        <f>IF(MAX($A$13:A158)+1&gt;MAX('3.1 Input│B&amp;T'!$A$13:$A$987),"-",MAX($A$13:A158)+1)</f>
        <v>-</v>
      </c>
      <c r="B159" s="7" t="str">
        <f>CONCATENATE(IFERROR(VLOOKUP($A159,'3.0 Input│AMP'!$A$12:$Q$855,2,FALSE),""),IFERROR(VLOOKUP($A159,'3.1 Input│B&amp;T'!$A$13:$L$987,2,FALSE),""))</f>
        <v/>
      </c>
      <c r="C159" s="17" t="str">
        <f>IFERROR(IFERROR(VLOOKUP($A159,'3.0 Input│AMP'!$A$12:$Q$855,3,FALSE),VLOOKUP($A159,'3.1 Input│B&amp;T'!$A$13:$L$987,3,FALSE)),"-")</f>
        <v>-</v>
      </c>
      <c r="D159" s="6"/>
      <c r="E159" s="7" t="str">
        <f>IFERROR(IFERROR(VLOOKUP($A159,'3.0 Input│AMP'!$A$12:$Q$855,4,FALSE),VLOOKUP($A159,'3.1 Input│B&amp;T'!$A$13:$L$987,3,FALSE)),"-")</f>
        <v>-</v>
      </c>
      <c r="F159" s="32"/>
      <c r="G159" s="18">
        <f>IFERROR(VLOOKUP($A159,'3.0 Input│AMP'!$A$12:$Q$855,COLUMN(G159),FALSE),0)+IFERROR(VLOOKUP($A159,'3.1 Input│B&amp;T'!$A$13:$L$987,COLUMN(G159),FALSE),0)</f>
        <v>0</v>
      </c>
      <c r="H159" s="18">
        <f>IFERROR(VLOOKUP($A159,'3.0 Input│AMP'!$A$12:$Q$855,COLUMN(H159),FALSE),0)+IFERROR(VLOOKUP($A159,'3.1 Input│B&amp;T'!$A$13:$L$987,COLUMN(H159),FALSE),0)</f>
        <v>0</v>
      </c>
      <c r="I159" s="18">
        <f>IFERROR(VLOOKUP($A159,'3.0 Input│AMP'!$A$12:$Q$855,COLUMN(I159),FALSE),0)+IFERROR(VLOOKUP($A159,'3.1 Input│B&amp;T'!$A$13:$L$987,COLUMN(I159),FALSE),0)</f>
        <v>0</v>
      </c>
      <c r="J159" s="18">
        <f>IFERROR(VLOOKUP($A159,'3.0 Input│AMP'!$A$12:$Q$855,COLUMN(J159),FALSE),0)+IFERROR(VLOOKUP($A159,'3.1 Input│B&amp;T'!$A$13:$L$987,COLUMN(J159),FALSE),0)</f>
        <v>0</v>
      </c>
      <c r="K159" s="18">
        <f>IFERROR(VLOOKUP($A159,'3.0 Input│AMP'!$A$12:$Q$855,COLUMN(K159),FALSE),0)+IFERROR(VLOOKUP($A159,'3.1 Input│B&amp;T'!$A$13:$L$987,COLUMN(K159),FALSE),0)</f>
        <v>0</v>
      </c>
      <c r="L159" s="37">
        <f>IFERROR(VLOOKUP($A159,'3.0 Input│AMP'!$A$12:$Q$855,L$11,FALSE),0)+IFERROR(VLOOKUP($A159,'3.1 Input│B&amp;T'!$A$13:$O$987,COLUMN(L159),FALSE),0)</f>
        <v>0</v>
      </c>
      <c r="M159" s="37">
        <f>IFERROR(VLOOKUP($A159,'3.0 Input│AMP'!$A$12:$Q$855,M$11,FALSE),0)+IFERROR(VLOOKUP($A159,'3.1 Input│B&amp;T'!$A$13:$O$987,COLUMN(M159),FALSE),0)</f>
        <v>0</v>
      </c>
      <c r="N159" s="37">
        <f>IFERROR(VLOOKUP($A159,'3.0 Input│AMP'!$A$12:$Q$855,N$11,FALSE),0)+IFERROR(VLOOKUP($A159,'3.1 Input│B&amp;T'!$A$13:$O$987,COLUMN(N159),FALSE),0)+IFERROR(VLOOKUP($A159,'3.0 Input│AMP'!$A$12:$Q$855,N$11+1,FALSE),0)</f>
        <v>0</v>
      </c>
      <c r="O159" s="37">
        <f>IFERROR(VLOOKUP($A159,'3.0 Input│AMP'!$A$12:$Q$855,O$11,FALSE),0)+IFERROR(VLOOKUP($A159,'3.1 Input│B&amp;T'!$A$13:$O$987,COLUMN(O159),FALSE),0)</f>
        <v>0</v>
      </c>
      <c r="P159" s="9"/>
      <c r="Q159" s="25">
        <f t="shared" si="2"/>
        <v>0</v>
      </c>
    </row>
    <row r="160" spans="1:17">
      <c r="A160" s="7" t="str">
        <f>IF(MAX($A$13:A159)+1&gt;MAX('3.1 Input│B&amp;T'!$A$13:$A$987),"-",MAX($A$13:A159)+1)</f>
        <v>-</v>
      </c>
      <c r="B160" s="7" t="str">
        <f>CONCATENATE(IFERROR(VLOOKUP($A160,'3.0 Input│AMP'!$A$12:$Q$855,2,FALSE),""),IFERROR(VLOOKUP($A160,'3.1 Input│B&amp;T'!$A$13:$L$987,2,FALSE),""))</f>
        <v/>
      </c>
      <c r="C160" s="17" t="str">
        <f>IFERROR(IFERROR(VLOOKUP($A160,'3.0 Input│AMP'!$A$12:$Q$855,3,FALSE),VLOOKUP($A160,'3.1 Input│B&amp;T'!$A$13:$L$987,3,FALSE)),"-")</f>
        <v>-</v>
      </c>
      <c r="D160" s="6"/>
      <c r="E160" s="7" t="str">
        <f>IFERROR(IFERROR(VLOOKUP($A160,'3.0 Input│AMP'!$A$12:$Q$855,4,FALSE),VLOOKUP($A160,'3.1 Input│B&amp;T'!$A$13:$L$987,3,FALSE)),"-")</f>
        <v>-</v>
      </c>
      <c r="F160" s="32"/>
      <c r="G160" s="18">
        <f>IFERROR(VLOOKUP($A160,'3.0 Input│AMP'!$A$12:$Q$855,COLUMN(G160),FALSE),0)+IFERROR(VLOOKUP($A160,'3.1 Input│B&amp;T'!$A$13:$L$987,COLUMN(G160),FALSE),0)</f>
        <v>0</v>
      </c>
      <c r="H160" s="18">
        <f>IFERROR(VLOOKUP($A160,'3.0 Input│AMP'!$A$12:$Q$855,COLUMN(H160),FALSE),0)+IFERROR(VLOOKUP($A160,'3.1 Input│B&amp;T'!$A$13:$L$987,COLUMN(H160),FALSE),0)</f>
        <v>0</v>
      </c>
      <c r="I160" s="18">
        <f>IFERROR(VLOOKUP($A160,'3.0 Input│AMP'!$A$12:$Q$855,COLUMN(I160),FALSE),0)+IFERROR(VLOOKUP($A160,'3.1 Input│B&amp;T'!$A$13:$L$987,COLUMN(I160),FALSE),0)</f>
        <v>0</v>
      </c>
      <c r="J160" s="18">
        <f>IFERROR(VLOOKUP($A160,'3.0 Input│AMP'!$A$12:$Q$855,COLUMN(J160),FALSE),0)+IFERROR(VLOOKUP($A160,'3.1 Input│B&amp;T'!$A$13:$L$987,COLUMN(J160),FALSE),0)</f>
        <v>0</v>
      </c>
      <c r="K160" s="18">
        <f>IFERROR(VLOOKUP($A160,'3.0 Input│AMP'!$A$12:$Q$855,COLUMN(K160),FALSE),0)+IFERROR(VLOOKUP($A160,'3.1 Input│B&amp;T'!$A$13:$L$987,COLUMN(K160),FALSE),0)</f>
        <v>0</v>
      </c>
      <c r="L160" s="37">
        <f>IFERROR(VLOOKUP($A160,'3.0 Input│AMP'!$A$12:$Q$855,L$11,FALSE),0)+IFERROR(VLOOKUP($A160,'3.1 Input│B&amp;T'!$A$13:$O$987,COLUMN(L160),FALSE),0)</f>
        <v>0</v>
      </c>
      <c r="M160" s="37">
        <f>IFERROR(VLOOKUP($A160,'3.0 Input│AMP'!$A$12:$Q$855,M$11,FALSE),0)+IFERROR(VLOOKUP($A160,'3.1 Input│B&amp;T'!$A$13:$O$987,COLUMN(M160),FALSE),0)</f>
        <v>0</v>
      </c>
      <c r="N160" s="37">
        <f>IFERROR(VLOOKUP($A160,'3.0 Input│AMP'!$A$12:$Q$855,N$11,FALSE),0)+IFERROR(VLOOKUP($A160,'3.1 Input│B&amp;T'!$A$13:$O$987,COLUMN(N160),FALSE),0)+IFERROR(VLOOKUP($A160,'3.0 Input│AMP'!$A$12:$Q$855,N$11+1,FALSE),0)</f>
        <v>0</v>
      </c>
      <c r="O160" s="37">
        <f>IFERROR(VLOOKUP($A160,'3.0 Input│AMP'!$A$12:$Q$855,O$11,FALSE),0)+IFERROR(VLOOKUP($A160,'3.1 Input│B&amp;T'!$A$13:$O$987,COLUMN(O160),FALSE),0)</f>
        <v>0</v>
      </c>
      <c r="P160" s="9"/>
      <c r="Q160" s="25">
        <f t="shared" si="2"/>
        <v>0</v>
      </c>
    </row>
    <row r="161" spans="1:17">
      <c r="A161" s="7" t="str">
        <f>IF(MAX($A$13:A160)+1&gt;MAX('3.1 Input│B&amp;T'!$A$13:$A$987),"-",MAX($A$13:A160)+1)</f>
        <v>-</v>
      </c>
      <c r="B161" s="7" t="str">
        <f>CONCATENATE(IFERROR(VLOOKUP($A161,'3.0 Input│AMP'!$A$12:$Q$855,2,FALSE),""),IFERROR(VLOOKUP($A161,'3.1 Input│B&amp;T'!$A$13:$L$987,2,FALSE),""))</f>
        <v/>
      </c>
      <c r="C161" s="17" t="str">
        <f>IFERROR(IFERROR(VLOOKUP($A161,'3.0 Input│AMP'!$A$12:$Q$855,3,FALSE),VLOOKUP($A161,'3.1 Input│B&amp;T'!$A$13:$L$987,3,FALSE)),"-")</f>
        <v>-</v>
      </c>
      <c r="D161" s="6"/>
      <c r="E161" s="7" t="str">
        <f>IFERROR(IFERROR(VLOOKUP($A161,'3.0 Input│AMP'!$A$12:$Q$855,4,FALSE),VLOOKUP($A161,'3.1 Input│B&amp;T'!$A$13:$L$987,3,FALSE)),"-")</f>
        <v>-</v>
      </c>
      <c r="F161" s="32"/>
      <c r="G161" s="18">
        <f>IFERROR(VLOOKUP($A161,'3.0 Input│AMP'!$A$12:$Q$855,COLUMN(G161),FALSE),0)+IFERROR(VLOOKUP($A161,'3.1 Input│B&amp;T'!$A$13:$L$987,COLUMN(G161),FALSE),0)</f>
        <v>0</v>
      </c>
      <c r="H161" s="18">
        <f>IFERROR(VLOOKUP($A161,'3.0 Input│AMP'!$A$12:$Q$855,COLUMN(H161),FALSE),0)+IFERROR(VLOOKUP($A161,'3.1 Input│B&amp;T'!$A$13:$L$987,COLUMN(H161),FALSE),0)</f>
        <v>0</v>
      </c>
      <c r="I161" s="18">
        <f>IFERROR(VLOOKUP($A161,'3.0 Input│AMP'!$A$12:$Q$855,COLUMN(I161),FALSE),0)+IFERROR(VLOOKUP($A161,'3.1 Input│B&amp;T'!$A$13:$L$987,COLUMN(I161),FALSE),0)</f>
        <v>0</v>
      </c>
      <c r="J161" s="18">
        <f>IFERROR(VLOOKUP($A161,'3.0 Input│AMP'!$A$12:$Q$855,COLUMN(J161),FALSE),0)+IFERROR(VLOOKUP($A161,'3.1 Input│B&amp;T'!$A$13:$L$987,COLUMN(J161),FALSE),0)</f>
        <v>0</v>
      </c>
      <c r="K161" s="18">
        <f>IFERROR(VLOOKUP($A161,'3.0 Input│AMP'!$A$12:$Q$855,COLUMN(K161),FALSE),0)+IFERROR(VLOOKUP($A161,'3.1 Input│B&amp;T'!$A$13:$L$987,COLUMN(K161),FALSE),0)</f>
        <v>0</v>
      </c>
      <c r="L161" s="37">
        <f>IFERROR(VLOOKUP($A161,'3.0 Input│AMP'!$A$12:$Q$855,L$11,FALSE),0)+IFERROR(VLOOKUP($A161,'3.1 Input│B&amp;T'!$A$13:$O$987,COLUMN(L161),FALSE),0)</f>
        <v>0</v>
      </c>
      <c r="M161" s="37">
        <f>IFERROR(VLOOKUP($A161,'3.0 Input│AMP'!$A$12:$Q$855,M$11,FALSE),0)+IFERROR(VLOOKUP($A161,'3.1 Input│B&amp;T'!$A$13:$O$987,COLUMN(M161),FALSE),0)</f>
        <v>0</v>
      </c>
      <c r="N161" s="37">
        <f>IFERROR(VLOOKUP($A161,'3.0 Input│AMP'!$A$12:$Q$855,N$11,FALSE),0)+IFERROR(VLOOKUP($A161,'3.1 Input│B&amp;T'!$A$13:$O$987,COLUMN(N161),FALSE),0)+IFERROR(VLOOKUP($A161,'3.0 Input│AMP'!$A$12:$Q$855,N$11+1,FALSE),0)</f>
        <v>0</v>
      </c>
      <c r="O161" s="37">
        <f>IFERROR(VLOOKUP($A161,'3.0 Input│AMP'!$A$12:$Q$855,O$11,FALSE),0)+IFERROR(VLOOKUP($A161,'3.1 Input│B&amp;T'!$A$13:$O$987,COLUMN(O161),FALSE),0)</f>
        <v>0</v>
      </c>
      <c r="P161" s="9"/>
      <c r="Q161" s="25">
        <f t="shared" si="2"/>
        <v>0</v>
      </c>
    </row>
    <row r="162" spans="1:17">
      <c r="A162" s="7" t="str">
        <f>IF(MAX($A$13:A161)+1&gt;MAX('3.1 Input│B&amp;T'!$A$13:$A$987),"-",MAX($A$13:A161)+1)</f>
        <v>-</v>
      </c>
      <c r="B162" s="7" t="str">
        <f>CONCATENATE(IFERROR(VLOOKUP($A162,'3.0 Input│AMP'!$A$12:$Q$855,2,FALSE),""),IFERROR(VLOOKUP($A162,'3.1 Input│B&amp;T'!$A$13:$L$987,2,FALSE),""))</f>
        <v/>
      </c>
      <c r="C162" s="17" t="str">
        <f>IFERROR(IFERROR(VLOOKUP($A162,'3.0 Input│AMP'!$A$12:$Q$855,3,FALSE),VLOOKUP($A162,'3.1 Input│B&amp;T'!$A$13:$L$987,3,FALSE)),"-")</f>
        <v>-</v>
      </c>
      <c r="D162" s="6"/>
      <c r="E162" s="7" t="str">
        <f>IFERROR(IFERROR(VLOOKUP($A162,'3.0 Input│AMP'!$A$12:$Q$855,4,FALSE),VLOOKUP($A162,'3.1 Input│B&amp;T'!$A$13:$L$987,3,FALSE)),"-")</f>
        <v>-</v>
      </c>
      <c r="F162" s="32"/>
      <c r="G162" s="18">
        <f>IFERROR(VLOOKUP($A162,'3.0 Input│AMP'!$A$12:$Q$855,COLUMN(G162),FALSE),0)+IFERROR(VLOOKUP($A162,'3.1 Input│B&amp;T'!$A$13:$L$987,COLUMN(G162),FALSE),0)</f>
        <v>0</v>
      </c>
      <c r="H162" s="18">
        <f>IFERROR(VLOOKUP($A162,'3.0 Input│AMP'!$A$12:$Q$855,COLUMN(H162),FALSE),0)+IFERROR(VLOOKUP($A162,'3.1 Input│B&amp;T'!$A$13:$L$987,COLUMN(H162),FALSE),0)</f>
        <v>0</v>
      </c>
      <c r="I162" s="18">
        <f>IFERROR(VLOOKUP($A162,'3.0 Input│AMP'!$A$12:$Q$855,COLUMN(I162),FALSE),0)+IFERROR(VLOOKUP($A162,'3.1 Input│B&amp;T'!$A$13:$L$987,COLUMN(I162),FALSE),0)</f>
        <v>0</v>
      </c>
      <c r="J162" s="18">
        <f>IFERROR(VLOOKUP($A162,'3.0 Input│AMP'!$A$12:$Q$855,COLUMN(J162),FALSE),0)+IFERROR(VLOOKUP($A162,'3.1 Input│B&amp;T'!$A$13:$L$987,COLUMN(J162),FALSE),0)</f>
        <v>0</v>
      </c>
      <c r="K162" s="18">
        <f>IFERROR(VLOOKUP($A162,'3.0 Input│AMP'!$A$12:$Q$855,COLUMN(K162),FALSE),0)+IFERROR(VLOOKUP($A162,'3.1 Input│B&amp;T'!$A$13:$L$987,COLUMN(K162),FALSE),0)</f>
        <v>0</v>
      </c>
      <c r="L162" s="37">
        <f>IFERROR(VLOOKUP($A162,'3.0 Input│AMP'!$A$12:$Q$855,L$11,FALSE),0)+IFERROR(VLOOKUP($A162,'3.1 Input│B&amp;T'!$A$13:$O$987,COLUMN(L162),FALSE),0)</f>
        <v>0</v>
      </c>
      <c r="M162" s="37">
        <f>IFERROR(VLOOKUP($A162,'3.0 Input│AMP'!$A$12:$Q$855,M$11,FALSE),0)+IFERROR(VLOOKUP($A162,'3.1 Input│B&amp;T'!$A$13:$O$987,COLUMN(M162),FALSE),0)</f>
        <v>0</v>
      </c>
      <c r="N162" s="37">
        <f>IFERROR(VLOOKUP($A162,'3.0 Input│AMP'!$A$12:$Q$855,N$11,FALSE),0)+IFERROR(VLOOKUP($A162,'3.1 Input│B&amp;T'!$A$13:$O$987,COLUMN(N162),FALSE),0)+IFERROR(VLOOKUP($A162,'3.0 Input│AMP'!$A$12:$Q$855,N$11+1,FALSE),0)</f>
        <v>0</v>
      </c>
      <c r="O162" s="37">
        <f>IFERROR(VLOOKUP($A162,'3.0 Input│AMP'!$A$12:$Q$855,O$11,FALSE),0)+IFERROR(VLOOKUP($A162,'3.1 Input│B&amp;T'!$A$13:$O$987,COLUMN(O162),FALSE),0)</f>
        <v>0</v>
      </c>
      <c r="P162" s="9"/>
      <c r="Q162" s="25">
        <f t="shared" si="2"/>
        <v>0</v>
      </c>
    </row>
    <row r="163" spans="1:17">
      <c r="A163" s="7" t="str">
        <f>IF(MAX($A$13:A162)+1&gt;MAX('3.1 Input│B&amp;T'!$A$13:$A$987),"-",MAX($A$13:A162)+1)</f>
        <v>-</v>
      </c>
      <c r="B163" s="7" t="str">
        <f>CONCATENATE(IFERROR(VLOOKUP($A163,'3.0 Input│AMP'!$A$12:$Q$855,2,FALSE),""),IFERROR(VLOOKUP($A163,'3.1 Input│B&amp;T'!$A$13:$L$987,2,FALSE),""))</f>
        <v/>
      </c>
      <c r="C163" s="17" t="str">
        <f>IFERROR(IFERROR(VLOOKUP($A163,'3.0 Input│AMP'!$A$12:$Q$855,3,FALSE),VLOOKUP($A163,'3.1 Input│B&amp;T'!$A$13:$L$987,3,FALSE)),"-")</f>
        <v>-</v>
      </c>
      <c r="D163" s="6"/>
      <c r="E163" s="7" t="str">
        <f>IFERROR(IFERROR(VLOOKUP($A163,'3.0 Input│AMP'!$A$12:$Q$855,4,FALSE),VLOOKUP($A163,'3.1 Input│B&amp;T'!$A$13:$L$987,3,FALSE)),"-")</f>
        <v>-</v>
      </c>
      <c r="F163" s="32"/>
      <c r="G163" s="18">
        <f>IFERROR(VLOOKUP($A163,'3.0 Input│AMP'!$A$12:$Q$855,COLUMN(G163),FALSE),0)+IFERROR(VLOOKUP($A163,'3.1 Input│B&amp;T'!$A$13:$L$987,COLUMN(G163),FALSE),0)</f>
        <v>0</v>
      </c>
      <c r="H163" s="18">
        <f>IFERROR(VLOOKUP($A163,'3.0 Input│AMP'!$A$12:$Q$855,COLUMN(H163),FALSE),0)+IFERROR(VLOOKUP($A163,'3.1 Input│B&amp;T'!$A$13:$L$987,COLUMN(H163),FALSE),0)</f>
        <v>0</v>
      </c>
      <c r="I163" s="18">
        <f>IFERROR(VLOOKUP($A163,'3.0 Input│AMP'!$A$12:$Q$855,COLUMN(I163),FALSE),0)+IFERROR(VLOOKUP($A163,'3.1 Input│B&amp;T'!$A$13:$L$987,COLUMN(I163),FALSE),0)</f>
        <v>0</v>
      </c>
      <c r="J163" s="18">
        <f>IFERROR(VLOOKUP($A163,'3.0 Input│AMP'!$A$12:$Q$855,COLUMN(J163),FALSE),0)+IFERROR(VLOOKUP($A163,'3.1 Input│B&amp;T'!$A$13:$L$987,COLUMN(J163),FALSE),0)</f>
        <v>0</v>
      </c>
      <c r="K163" s="18">
        <f>IFERROR(VLOOKUP($A163,'3.0 Input│AMP'!$A$12:$Q$855,COLUMN(K163),FALSE),0)+IFERROR(VLOOKUP($A163,'3.1 Input│B&amp;T'!$A$13:$L$987,COLUMN(K163),FALSE),0)</f>
        <v>0</v>
      </c>
      <c r="L163" s="37">
        <f>IFERROR(VLOOKUP($A163,'3.0 Input│AMP'!$A$12:$Q$855,L$11,FALSE),0)+IFERROR(VLOOKUP($A163,'3.1 Input│B&amp;T'!$A$13:$O$987,COLUMN(L163),FALSE),0)</f>
        <v>0</v>
      </c>
      <c r="M163" s="37">
        <f>IFERROR(VLOOKUP($A163,'3.0 Input│AMP'!$A$12:$Q$855,M$11,FALSE),0)+IFERROR(VLOOKUP($A163,'3.1 Input│B&amp;T'!$A$13:$O$987,COLUMN(M163),FALSE),0)</f>
        <v>0</v>
      </c>
      <c r="N163" s="37">
        <f>IFERROR(VLOOKUP($A163,'3.0 Input│AMP'!$A$12:$Q$855,N$11,FALSE),0)+IFERROR(VLOOKUP($A163,'3.1 Input│B&amp;T'!$A$13:$O$987,COLUMN(N163),FALSE),0)+IFERROR(VLOOKUP($A163,'3.0 Input│AMP'!$A$12:$Q$855,N$11+1,FALSE),0)</f>
        <v>0</v>
      </c>
      <c r="O163" s="37">
        <f>IFERROR(VLOOKUP($A163,'3.0 Input│AMP'!$A$12:$Q$855,O$11,FALSE),0)+IFERROR(VLOOKUP($A163,'3.1 Input│B&amp;T'!$A$13:$O$987,COLUMN(O163),FALSE),0)</f>
        <v>0</v>
      </c>
      <c r="P163" s="9"/>
      <c r="Q163" s="25">
        <f t="shared" si="2"/>
        <v>0</v>
      </c>
    </row>
    <row r="164" spans="1:17">
      <c r="A164" s="7" t="str">
        <f>IF(MAX($A$13:A163)+1&gt;MAX('3.1 Input│B&amp;T'!$A$13:$A$987),"-",MAX($A$13:A163)+1)</f>
        <v>-</v>
      </c>
      <c r="B164" s="7" t="str">
        <f>CONCATENATE(IFERROR(VLOOKUP($A164,'3.0 Input│AMP'!$A$12:$Q$855,2,FALSE),""),IFERROR(VLOOKUP($A164,'3.1 Input│B&amp;T'!$A$13:$L$987,2,FALSE),""))</f>
        <v/>
      </c>
      <c r="C164" s="17" t="str">
        <f>IFERROR(IFERROR(VLOOKUP($A164,'3.0 Input│AMP'!$A$12:$Q$855,3,FALSE),VLOOKUP($A164,'3.1 Input│B&amp;T'!$A$13:$L$987,3,FALSE)),"-")</f>
        <v>-</v>
      </c>
      <c r="D164" s="6"/>
      <c r="E164" s="7" t="str">
        <f>IFERROR(IFERROR(VLOOKUP($A164,'3.0 Input│AMP'!$A$12:$Q$855,4,FALSE),VLOOKUP($A164,'3.1 Input│B&amp;T'!$A$13:$L$987,3,FALSE)),"-")</f>
        <v>-</v>
      </c>
      <c r="F164" s="32"/>
      <c r="G164" s="18">
        <f>IFERROR(VLOOKUP($A164,'3.0 Input│AMP'!$A$12:$Q$855,COLUMN(G164),FALSE),0)+IFERROR(VLOOKUP($A164,'3.1 Input│B&amp;T'!$A$13:$L$987,COLUMN(G164),FALSE),0)</f>
        <v>0</v>
      </c>
      <c r="H164" s="18">
        <f>IFERROR(VLOOKUP($A164,'3.0 Input│AMP'!$A$12:$Q$855,COLUMN(H164),FALSE),0)+IFERROR(VLOOKUP($A164,'3.1 Input│B&amp;T'!$A$13:$L$987,COLUMN(H164),FALSE),0)</f>
        <v>0</v>
      </c>
      <c r="I164" s="18">
        <f>IFERROR(VLOOKUP($A164,'3.0 Input│AMP'!$A$12:$Q$855,COLUMN(I164),FALSE),0)+IFERROR(VLOOKUP($A164,'3.1 Input│B&amp;T'!$A$13:$L$987,COLUMN(I164),FALSE),0)</f>
        <v>0</v>
      </c>
      <c r="J164" s="18">
        <f>IFERROR(VLOOKUP($A164,'3.0 Input│AMP'!$A$12:$Q$855,COLUMN(J164),FALSE),0)+IFERROR(VLOOKUP($A164,'3.1 Input│B&amp;T'!$A$13:$L$987,COLUMN(J164),FALSE),0)</f>
        <v>0</v>
      </c>
      <c r="K164" s="18">
        <f>IFERROR(VLOOKUP($A164,'3.0 Input│AMP'!$A$12:$Q$855,COLUMN(K164),FALSE),0)+IFERROR(VLOOKUP($A164,'3.1 Input│B&amp;T'!$A$13:$L$987,COLUMN(K164),FALSE),0)</f>
        <v>0</v>
      </c>
      <c r="L164" s="37">
        <f>IFERROR(VLOOKUP($A164,'3.0 Input│AMP'!$A$12:$Q$855,L$11,FALSE),0)+IFERROR(VLOOKUP($A164,'3.1 Input│B&amp;T'!$A$13:$O$987,COLUMN(L164),FALSE),0)</f>
        <v>0</v>
      </c>
      <c r="M164" s="37">
        <f>IFERROR(VLOOKUP($A164,'3.0 Input│AMP'!$A$12:$Q$855,M$11,FALSE),0)+IFERROR(VLOOKUP($A164,'3.1 Input│B&amp;T'!$A$13:$O$987,COLUMN(M164),FALSE),0)</f>
        <v>0</v>
      </c>
      <c r="N164" s="37">
        <f>IFERROR(VLOOKUP($A164,'3.0 Input│AMP'!$A$12:$Q$855,N$11,FALSE),0)+IFERROR(VLOOKUP($A164,'3.1 Input│B&amp;T'!$A$13:$O$987,COLUMN(N164),FALSE),0)+IFERROR(VLOOKUP($A164,'3.0 Input│AMP'!$A$12:$Q$855,N$11+1,FALSE),0)</f>
        <v>0</v>
      </c>
      <c r="O164" s="37">
        <f>IFERROR(VLOOKUP($A164,'3.0 Input│AMP'!$A$12:$Q$855,O$11,FALSE),0)+IFERROR(VLOOKUP($A164,'3.1 Input│B&amp;T'!$A$13:$O$987,COLUMN(O164),FALSE),0)</f>
        <v>0</v>
      </c>
      <c r="P164" s="9"/>
      <c r="Q164" s="25">
        <f t="shared" si="2"/>
        <v>0</v>
      </c>
    </row>
    <row r="165" spans="1:17">
      <c r="A165" s="7" t="str">
        <f>IF(MAX($A$13:A164)+1&gt;MAX('3.1 Input│B&amp;T'!$A$13:$A$987),"-",MAX($A$13:A164)+1)</f>
        <v>-</v>
      </c>
      <c r="B165" s="7" t="str">
        <f>CONCATENATE(IFERROR(VLOOKUP($A165,'3.0 Input│AMP'!$A$12:$Q$855,2,FALSE),""),IFERROR(VLOOKUP($A165,'3.1 Input│B&amp;T'!$A$13:$L$987,2,FALSE),""))</f>
        <v/>
      </c>
      <c r="C165" s="17" t="str">
        <f>IFERROR(IFERROR(VLOOKUP($A165,'3.0 Input│AMP'!$A$12:$Q$855,3,FALSE),VLOOKUP($A165,'3.1 Input│B&amp;T'!$A$13:$L$987,3,FALSE)),"-")</f>
        <v>-</v>
      </c>
      <c r="D165" s="6"/>
      <c r="E165" s="7" t="str">
        <f>IFERROR(IFERROR(VLOOKUP($A165,'3.0 Input│AMP'!$A$12:$Q$855,4,FALSE),VLOOKUP($A165,'3.1 Input│B&amp;T'!$A$13:$L$987,3,FALSE)),"-")</f>
        <v>-</v>
      </c>
      <c r="F165" s="32"/>
      <c r="G165" s="18">
        <f>IFERROR(VLOOKUP($A165,'3.0 Input│AMP'!$A$12:$Q$855,COLUMN(G165),FALSE),0)+IFERROR(VLOOKUP($A165,'3.1 Input│B&amp;T'!$A$13:$L$987,COLUMN(G165),FALSE),0)</f>
        <v>0</v>
      </c>
      <c r="H165" s="18">
        <f>IFERROR(VLOOKUP($A165,'3.0 Input│AMP'!$A$12:$Q$855,COLUMN(H165),FALSE),0)+IFERROR(VLOOKUP($A165,'3.1 Input│B&amp;T'!$A$13:$L$987,COLUMN(H165),FALSE),0)</f>
        <v>0</v>
      </c>
      <c r="I165" s="18">
        <f>IFERROR(VLOOKUP($A165,'3.0 Input│AMP'!$A$12:$Q$855,COLUMN(I165),FALSE),0)+IFERROR(VLOOKUP($A165,'3.1 Input│B&amp;T'!$A$13:$L$987,COLUMN(I165),FALSE),0)</f>
        <v>0</v>
      </c>
      <c r="J165" s="18">
        <f>IFERROR(VLOOKUP($A165,'3.0 Input│AMP'!$A$12:$Q$855,COLUMN(J165),FALSE),0)+IFERROR(VLOOKUP($A165,'3.1 Input│B&amp;T'!$A$13:$L$987,COLUMN(J165),FALSE),0)</f>
        <v>0</v>
      </c>
      <c r="K165" s="18">
        <f>IFERROR(VLOOKUP($A165,'3.0 Input│AMP'!$A$12:$Q$855,COLUMN(K165),FALSE),0)+IFERROR(VLOOKUP($A165,'3.1 Input│B&amp;T'!$A$13:$L$987,COLUMN(K165),FALSE),0)</f>
        <v>0</v>
      </c>
      <c r="L165" s="37">
        <f>IFERROR(VLOOKUP($A165,'3.0 Input│AMP'!$A$12:$Q$855,L$11,FALSE),0)+IFERROR(VLOOKUP($A165,'3.1 Input│B&amp;T'!$A$13:$O$987,COLUMN(L165),FALSE),0)</f>
        <v>0</v>
      </c>
      <c r="M165" s="37">
        <f>IFERROR(VLOOKUP($A165,'3.0 Input│AMP'!$A$12:$Q$855,M$11,FALSE),0)+IFERROR(VLOOKUP($A165,'3.1 Input│B&amp;T'!$A$13:$O$987,COLUMN(M165),FALSE),0)</f>
        <v>0</v>
      </c>
      <c r="N165" s="37">
        <f>IFERROR(VLOOKUP($A165,'3.0 Input│AMP'!$A$12:$Q$855,N$11,FALSE),0)+IFERROR(VLOOKUP($A165,'3.1 Input│B&amp;T'!$A$13:$O$987,COLUMN(N165),FALSE),0)+IFERROR(VLOOKUP($A165,'3.0 Input│AMP'!$A$12:$Q$855,N$11+1,FALSE),0)</f>
        <v>0</v>
      </c>
      <c r="O165" s="37">
        <f>IFERROR(VLOOKUP($A165,'3.0 Input│AMP'!$A$12:$Q$855,O$11,FALSE),0)+IFERROR(VLOOKUP($A165,'3.1 Input│B&amp;T'!$A$13:$O$987,COLUMN(O165),FALSE),0)</f>
        <v>0</v>
      </c>
      <c r="P165" s="9"/>
      <c r="Q165" s="25">
        <f t="shared" si="2"/>
        <v>0</v>
      </c>
    </row>
    <row r="166" spans="1:17">
      <c r="A166" s="7" t="str">
        <f>IF(MAX($A$13:A165)+1&gt;MAX('3.1 Input│B&amp;T'!$A$13:$A$987),"-",MAX($A$13:A165)+1)</f>
        <v>-</v>
      </c>
      <c r="B166" s="7" t="str">
        <f>CONCATENATE(IFERROR(VLOOKUP($A166,'3.0 Input│AMP'!$A$12:$Q$855,2,FALSE),""),IFERROR(VLOOKUP($A166,'3.1 Input│B&amp;T'!$A$13:$L$987,2,FALSE),""))</f>
        <v/>
      </c>
      <c r="C166" s="17" t="str">
        <f>IFERROR(IFERROR(VLOOKUP($A166,'3.0 Input│AMP'!$A$12:$Q$855,3,FALSE),VLOOKUP($A166,'3.1 Input│B&amp;T'!$A$13:$L$987,3,FALSE)),"-")</f>
        <v>-</v>
      </c>
      <c r="D166" s="6"/>
      <c r="E166" s="7" t="str">
        <f>IFERROR(IFERROR(VLOOKUP($A166,'3.0 Input│AMP'!$A$12:$Q$855,4,FALSE),VLOOKUP($A166,'3.1 Input│B&amp;T'!$A$13:$L$987,3,FALSE)),"-")</f>
        <v>-</v>
      </c>
      <c r="F166" s="32"/>
      <c r="G166" s="18">
        <f>IFERROR(VLOOKUP($A166,'3.0 Input│AMP'!$A$12:$Q$855,COLUMN(G166),FALSE),0)+IFERROR(VLOOKUP($A166,'3.1 Input│B&amp;T'!$A$13:$L$987,COLUMN(G166),FALSE),0)</f>
        <v>0</v>
      </c>
      <c r="H166" s="18">
        <f>IFERROR(VLOOKUP($A166,'3.0 Input│AMP'!$A$12:$Q$855,COLUMN(H166),FALSE),0)+IFERROR(VLOOKUP($A166,'3.1 Input│B&amp;T'!$A$13:$L$987,COLUMN(H166),FALSE),0)</f>
        <v>0</v>
      </c>
      <c r="I166" s="18">
        <f>IFERROR(VLOOKUP($A166,'3.0 Input│AMP'!$A$12:$Q$855,COLUMN(I166),FALSE),0)+IFERROR(VLOOKUP($A166,'3.1 Input│B&amp;T'!$A$13:$L$987,COLUMN(I166),FALSE),0)</f>
        <v>0</v>
      </c>
      <c r="J166" s="18">
        <f>IFERROR(VLOOKUP($A166,'3.0 Input│AMP'!$A$12:$Q$855,COLUMN(J166),FALSE),0)+IFERROR(VLOOKUP($A166,'3.1 Input│B&amp;T'!$A$13:$L$987,COLUMN(J166),FALSE),0)</f>
        <v>0</v>
      </c>
      <c r="K166" s="18">
        <f>IFERROR(VLOOKUP($A166,'3.0 Input│AMP'!$A$12:$Q$855,COLUMN(K166),FALSE),0)+IFERROR(VLOOKUP($A166,'3.1 Input│B&amp;T'!$A$13:$L$987,COLUMN(K166),FALSE),0)</f>
        <v>0</v>
      </c>
      <c r="L166" s="37">
        <f>IFERROR(VLOOKUP($A166,'3.0 Input│AMP'!$A$12:$Q$855,L$11,FALSE),0)+IFERROR(VLOOKUP($A166,'3.1 Input│B&amp;T'!$A$13:$O$987,COLUMN(L166),FALSE),0)</f>
        <v>0</v>
      </c>
      <c r="M166" s="37">
        <f>IFERROR(VLOOKUP($A166,'3.0 Input│AMP'!$A$12:$Q$855,M$11,FALSE),0)+IFERROR(VLOOKUP($A166,'3.1 Input│B&amp;T'!$A$13:$O$987,COLUMN(M166),FALSE),0)</f>
        <v>0</v>
      </c>
      <c r="N166" s="37">
        <f>IFERROR(VLOOKUP($A166,'3.0 Input│AMP'!$A$12:$Q$855,N$11,FALSE),0)+IFERROR(VLOOKUP($A166,'3.1 Input│B&amp;T'!$A$13:$O$987,COLUMN(N166),FALSE),0)+IFERROR(VLOOKUP($A166,'3.0 Input│AMP'!$A$12:$Q$855,N$11+1,FALSE),0)</f>
        <v>0</v>
      </c>
      <c r="O166" s="37">
        <f>IFERROR(VLOOKUP($A166,'3.0 Input│AMP'!$A$12:$Q$855,O$11,FALSE),0)+IFERROR(VLOOKUP($A166,'3.1 Input│B&amp;T'!$A$13:$O$987,COLUMN(O166),FALSE),0)</f>
        <v>0</v>
      </c>
      <c r="P166" s="9"/>
      <c r="Q166" s="25">
        <f t="shared" si="2"/>
        <v>0</v>
      </c>
    </row>
    <row r="167" spans="1:17">
      <c r="A167" s="7" t="str">
        <f>IF(MAX($A$13:A166)+1&gt;MAX('3.1 Input│B&amp;T'!$A$13:$A$987),"-",MAX($A$13:A166)+1)</f>
        <v>-</v>
      </c>
      <c r="B167" s="7" t="str">
        <f>CONCATENATE(IFERROR(VLOOKUP($A167,'3.0 Input│AMP'!$A$12:$Q$855,2,FALSE),""),IFERROR(VLOOKUP($A167,'3.1 Input│B&amp;T'!$A$13:$L$987,2,FALSE),""))</f>
        <v/>
      </c>
      <c r="C167" s="17" t="str">
        <f>IFERROR(IFERROR(VLOOKUP($A167,'3.0 Input│AMP'!$A$12:$Q$855,3,FALSE),VLOOKUP($A167,'3.1 Input│B&amp;T'!$A$13:$L$987,3,FALSE)),"-")</f>
        <v>-</v>
      </c>
      <c r="D167" s="6"/>
      <c r="E167" s="7" t="str">
        <f>IFERROR(IFERROR(VLOOKUP($A167,'3.0 Input│AMP'!$A$12:$Q$855,4,FALSE),VLOOKUP($A167,'3.1 Input│B&amp;T'!$A$13:$L$987,3,FALSE)),"-")</f>
        <v>-</v>
      </c>
      <c r="F167" s="32"/>
      <c r="G167" s="18">
        <f>IFERROR(VLOOKUP($A167,'3.0 Input│AMP'!$A$12:$Q$855,COLUMN(G167),FALSE),0)+IFERROR(VLOOKUP($A167,'3.1 Input│B&amp;T'!$A$13:$L$987,COLUMN(G167),FALSE),0)</f>
        <v>0</v>
      </c>
      <c r="H167" s="18">
        <f>IFERROR(VLOOKUP($A167,'3.0 Input│AMP'!$A$12:$Q$855,COLUMN(H167),FALSE),0)+IFERROR(VLOOKUP($A167,'3.1 Input│B&amp;T'!$A$13:$L$987,COLUMN(H167),FALSE),0)</f>
        <v>0</v>
      </c>
      <c r="I167" s="18">
        <f>IFERROR(VLOOKUP($A167,'3.0 Input│AMP'!$A$12:$Q$855,COLUMN(I167),FALSE),0)+IFERROR(VLOOKUP($A167,'3.1 Input│B&amp;T'!$A$13:$L$987,COLUMN(I167),FALSE),0)</f>
        <v>0</v>
      </c>
      <c r="J167" s="18">
        <f>IFERROR(VLOOKUP($A167,'3.0 Input│AMP'!$A$12:$Q$855,COLUMN(J167),FALSE),0)+IFERROR(VLOOKUP($A167,'3.1 Input│B&amp;T'!$A$13:$L$987,COLUMN(J167),FALSE),0)</f>
        <v>0</v>
      </c>
      <c r="K167" s="18">
        <f>IFERROR(VLOOKUP($A167,'3.0 Input│AMP'!$A$12:$Q$855,COLUMN(K167),FALSE),0)+IFERROR(VLOOKUP($A167,'3.1 Input│B&amp;T'!$A$13:$L$987,COLUMN(K167),FALSE),0)</f>
        <v>0</v>
      </c>
      <c r="L167" s="37">
        <f>IFERROR(VLOOKUP($A167,'3.0 Input│AMP'!$A$12:$Q$855,L$11,FALSE),0)+IFERROR(VLOOKUP($A167,'3.1 Input│B&amp;T'!$A$13:$O$987,COLUMN(L167),FALSE),0)</f>
        <v>0</v>
      </c>
      <c r="M167" s="37">
        <f>IFERROR(VLOOKUP($A167,'3.0 Input│AMP'!$A$12:$Q$855,M$11,FALSE),0)+IFERROR(VLOOKUP($A167,'3.1 Input│B&amp;T'!$A$13:$O$987,COLUMN(M167),FALSE),0)</f>
        <v>0</v>
      </c>
      <c r="N167" s="37">
        <f>IFERROR(VLOOKUP($A167,'3.0 Input│AMP'!$A$12:$Q$855,N$11,FALSE),0)+IFERROR(VLOOKUP($A167,'3.1 Input│B&amp;T'!$A$13:$O$987,COLUMN(N167),FALSE),0)+IFERROR(VLOOKUP($A167,'3.0 Input│AMP'!$A$12:$Q$855,N$11+1,FALSE),0)</f>
        <v>0</v>
      </c>
      <c r="O167" s="37">
        <f>IFERROR(VLOOKUP($A167,'3.0 Input│AMP'!$A$12:$Q$855,O$11,FALSE),0)+IFERROR(VLOOKUP($A167,'3.1 Input│B&amp;T'!$A$13:$O$987,COLUMN(O167),FALSE),0)</f>
        <v>0</v>
      </c>
      <c r="P167" s="9"/>
      <c r="Q167" s="25">
        <f t="shared" si="2"/>
        <v>0</v>
      </c>
    </row>
    <row r="168" spans="1:17">
      <c r="A168" s="7" t="str">
        <f>IF(MAX($A$13:A167)+1&gt;MAX('3.1 Input│B&amp;T'!$A$13:$A$987),"-",MAX($A$13:A167)+1)</f>
        <v>-</v>
      </c>
      <c r="B168" s="7" t="str">
        <f>CONCATENATE(IFERROR(VLOOKUP($A168,'3.0 Input│AMP'!$A$12:$Q$855,2,FALSE),""),IFERROR(VLOOKUP($A168,'3.1 Input│B&amp;T'!$A$13:$L$987,2,FALSE),""))</f>
        <v/>
      </c>
      <c r="C168" s="17" t="str">
        <f>IFERROR(IFERROR(VLOOKUP($A168,'3.0 Input│AMP'!$A$12:$Q$855,3,FALSE),VLOOKUP($A168,'3.1 Input│B&amp;T'!$A$13:$L$987,3,FALSE)),"-")</f>
        <v>-</v>
      </c>
      <c r="D168" s="6"/>
      <c r="E168" s="7" t="str">
        <f>IFERROR(IFERROR(VLOOKUP($A168,'3.0 Input│AMP'!$A$12:$Q$855,4,FALSE),VLOOKUP($A168,'3.1 Input│B&amp;T'!$A$13:$L$987,3,FALSE)),"-")</f>
        <v>-</v>
      </c>
      <c r="F168" s="32"/>
      <c r="G168" s="18">
        <f>IFERROR(VLOOKUP($A168,'3.0 Input│AMP'!$A$12:$Q$855,COLUMN(G168),FALSE),0)+IFERROR(VLOOKUP($A168,'3.1 Input│B&amp;T'!$A$13:$L$987,COLUMN(G168),FALSE),0)</f>
        <v>0</v>
      </c>
      <c r="H168" s="18">
        <f>IFERROR(VLOOKUP($A168,'3.0 Input│AMP'!$A$12:$Q$855,COLUMN(H168),FALSE),0)+IFERROR(VLOOKUP($A168,'3.1 Input│B&amp;T'!$A$13:$L$987,COLUMN(H168),FALSE),0)</f>
        <v>0</v>
      </c>
      <c r="I168" s="18">
        <f>IFERROR(VLOOKUP($A168,'3.0 Input│AMP'!$A$12:$Q$855,COLUMN(I168),FALSE),0)+IFERROR(VLOOKUP($A168,'3.1 Input│B&amp;T'!$A$13:$L$987,COLUMN(I168),FALSE),0)</f>
        <v>0</v>
      </c>
      <c r="J168" s="18">
        <f>IFERROR(VLOOKUP($A168,'3.0 Input│AMP'!$A$12:$Q$855,COLUMN(J168),FALSE),0)+IFERROR(VLOOKUP($A168,'3.1 Input│B&amp;T'!$A$13:$L$987,COLUMN(J168),FALSE),0)</f>
        <v>0</v>
      </c>
      <c r="K168" s="18">
        <f>IFERROR(VLOOKUP($A168,'3.0 Input│AMP'!$A$12:$Q$855,COLUMN(K168),FALSE),0)+IFERROR(VLOOKUP($A168,'3.1 Input│B&amp;T'!$A$13:$L$987,COLUMN(K168),FALSE),0)</f>
        <v>0</v>
      </c>
      <c r="L168" s="37">
        <f>IFERROR(VLOOKUP($A168,'3.0 Input│AMP'!$A$12:$Q$855,L$11,FALSE),0)+IFERROR(VLOOKUP($A168,'3.1 Input│B&amp;T'!$A$13:$O$987,COLUMN(L168),FALSE),0)</f>
        <v>0</v>
      </c>
      <c r="M168" s="37">
        <f>IFERROR(VLOOKUP($A168,'3.0 Input│AMP'!$A$12:$Q$855,M$11,FALSE),0)+IFERROR(VLOOKUP($A168,'3.1 Input│B&amp;T'!$A$13:$O$987,COLUMN(M168),FALSE),0)</f>
        <v>0</v>
      </c>
      <c r="N168" s="37">
        <f>IFERROR(VLOOKUP($A168,'3.0 Input│AMP'!$A$12:$Q$855,N$11,FALSE),0)+IFERROR(VLOOKUP($A168,'3.1 Input│B&amp;T'!$A$13:$O$987,COLUMN(N168),FALSE),0)+IFERROR(VLOOKUP($A168,'3.0 Input│AMP'!$A$12:$Q$855,N$11+1,FALSE),0)</f>
        <v>0</v>
      </c>
      <c r="O168" s="37">
        <f>IFERROR(VLOOKUP($A168,'3.0 Input│AMP'!$A$12:$Q$855,O$11,FALSE),0)+IFERROR(VLOOKUP($A168,'3.1 Input│B&amp;T'!$A$13:$O$987,COLUMN(O168),FALSE),0)</f>
        <v>0</v>
      </c>
      <c r="P168" s="9"/>
      <c r="Q168" s="25">
        <f t="shared" si="2"/>
        <v>0</v>
      </c>
    </row>
    <row r="169" spans="1:17">
      <c r="A169" s="7" t="str">
        <f>IF(MAX($A$13:A168)+1&gt;MAX('3.1 Input│B&amp;T'!$A$13:$A$987),"-",MAX($A$13:A168)+1)</f>
        <v>-</v>
      </c>
      <c r="B169" s="7" t="str">
        <f>CONCATENATE(IFERROR(VLOOKUP($A169,'3.0 Input│AMP'!$A$12:$Q$855,2,FALSE),""),IFERROR(VLOOKUP($A169,'3.1 Input│B&amp;T'!$A$13:$L$987,2,FALSE),""))</f>
        <v/>
      </c>
      <c r="C169" s="17" t="str">
        <f>IFERROR(IFERROR(VLOOKUP($A169,'3.0 Input│AMP'!$A$12:$Q$855,3,FALSE),VLOOKUP($A169,'3.1 Input│B&amp;T'!$A$13:$L$987,3,FALSE)),"-")</f>
        <v>-</v>
      </c>
      <c r="D169" s="6"/>
      <c r="E169" s="7" t="str">
        <f>IFERROR(IFERROR(VLOOKUP($A169,'3.0 Input│AMP'!$A$12:$Q$855,4,FALSE),VLOOKUP($A169,'3.1 Input│B&amp;T'!$A$13:$L$987,3,FALSE)),"-")</f>
        <v>-</v>
      </c>
      <c r="F169" s="32"/>
      <c r="G169" s="18">
        <f>IFERROR(VLOOKUP($A169,'3.0 Input│AMP'!$A$12:$Q$855,COLUMN(G169),FALSE),0)+IFERROR(VLOOKUP($A169,'3.1 Input│B&amp;T'!$A$13:$L$987,COLUMN(G169),FALSE),0)</f>
        <v>0</v>
      </c>
      <c r="H169" s="18">
        <f>IFERROR(VLOOKUP($A169,'3.0 Input│AMP'!$A$12:$Q$855,COLUMN(H169),FALSE),0)+IFERROR(VLOOKUP($A169,'3.1 Input│B&amp;T'!$A$13:$L$987,COLUMN(H169),FALSE),0)</f>
        <v>0</v>
      </c>
      <c r="I169" s="18">
        <f>IFERROR(VLOOKUP($A169,'3.0 Input│AMP'!$A$12:$Q$855,COLUMN(I169),FALSE),0)+IFERROR(VLOOKUP($A169,'3.1 Input│B&amp;T'!$A$13:$L$987,COLUMN(I169),FALSE),0)</f>
        <v>0</v>
      </c>
      <c r="J169" s="18">
        <f>IFERROR(VLOOKUP($A169,'3.0 Input│AMP'!$A$12:$Q$855,COLUMN(J169),FALSE),0)+IFERROR(VLOOKUP($A169,'3.1 Input│B&amp;T'!$A$13:$L$987,COLUMN(J169),FALSE),0)</f>
        <v>0</v>
      </c>
      <c r="K169" s="18">
        <f>IFERROR(VLOOKUP($A169,'3.0 Input│AMP'!$A$12:$Q$855,COLUMN(K169),FALSE),0)+IFERROR(VLOOKUP($A169,'3.1 Input│B&amp;T'!$A$13:$L$987,COLUMN(K169),FALSE),0)</f>
        <v>0</v>
      </c>
      <c r="L169" s="37">
        <f>IFERROR(VLOOKUP($A169,'3.0 Input│AMP'!$A$12:$Q$855,L$11,FALSE),0)+IFERROR(VLOOKUP($A169,'3.1 Input│B&amp;T'!$A$13:$O$987,COLUMN(L169),FALSE),0)</f>
        <v>0</v>
      </c>
      <c r="M169" s="37">
        <f>IFERROR(VLOOKUP($A169,'3.0 Input│AMP'!$A$12:$Q$855,M$11,FALSE),0)+IFERROR(VLOOKUP($A169,'3.1 Input│B&amp;T'!$A$13:$O$987,COLUMN(M169),FALSE),0)</f>
        <v>0</v>
      </c>
      <c r="N169" s="37">
        <f>IFERROR(VLOOKUP($A169,'3.0 Input│AMP'!$A$12:$Q$855,N$11,FALSE),0)+IFERROR(VLOOKUP($A169,'3.1 Input│B&amp;T'!$A$13:$O$987,COLUMN(N169),FALSE),0)+IFERROR(VLOOKUP($A169,'3.0 Input│AMP'!$A$12:$Q$855,N$11+1,FALSE),0)</f>
        <v>0</v>
      </c>
      <c r="O169" s="37">
        <f>IFERROR(VLOOKUP($A169,'3.0 Input│AMP'!$A$12:$Q$855,O$11,FALSE),0)+IFERROR(VLOOKUP($A169,'3.1 Input│B&amp;T'!$A$13:$O$987,COLUMN(O169),FALSE),0)</f>
        <v>0</v>
      </c>
      <c r="P169" s="9"/>
      <c r="Q169" s="25">
        <f t="shared" si="2"/>
        <v>0</v>
      </c>
    </row>
    <row r="170" spans="1:17">
      <c r="A170" s="7" t="str">
        <f>IF(MAX($A$13:A169)+1&gt;MAX('3.1 Input│B&amp;T'!$A$13:$A$987),"-",MAX($A$13:A169)+1)</f>
        <v>-</v>
      </c>
      <c r="B170" s="7" t="str">
        <f>CONCATENATE(IFERROR(VLOOKUP($A170,'3.0 Input│AMP'!$A$12:$Q$855,2,FALSE),""),IFERROR(VLOOKUP($A170,'3.1 Input│B&amp;T'!$A$13:$L$987,2,FALSE),""))</f>
        <v/>
      </c>
      <c r="C170" s="17" t="str">
        <f>IFERROR(IFERROR(VLOOKUP($A170,'3.0 Input│AMP'!$A$12:$Q$855,3,FALSE),VLOOKUP($A170,'3.1 Input│B&amp;T'!$A$13:$L$987,3,FALSE)),"-")</f>
        <v>-</v>
      </c>
      <c r="D170" s="6"/>
      <c r="E170" s="7" t="str">
        <f>IFERROR(IFERROR(VLOOKUP($A170,'3.0 Input│AMP'!$A$12:$Q$855,4,FALSE),VLOOKUP($A170,'3.1 Input│B&amp;T'!$A$13:$L$987,3,FALSE)),"-")</f>
        <v>-</v>
      </c>
      <c r="F170" s="32"/>
      <c r="G170" s="18">
        <f>IFERROR(VLOOKUP($A170,'3.0 Input│AMP'!$A$12:$Q$855,COLUMN(G170),FALSE),0)+IFERROR(VLOOKUP($A170,'3.1 Input│B&amp;T'!$A$13:$L$987,COLUMN(G170),FALSE),0)</f>
        <v>0</v>
      </c>
      <c r="H170" s="18">
        <f>IFERROR(VLOOKUP($A170,'3.0 Input│AMP'!$A$12:$Q$855,COLUMN(H170),FALSE),0)+IFERROR(VLOOKUP($A170,'3.1 Input│B&amp;T'!$A$13:$L$987,COLUMN(H170),FALSE),0)</f>
        <v>0</v>
      </c>
      <c r="I170" s="18">
        <f>IFERROR(VLOOKUP($A170,'3.0 Input│AMP'!$A$12:$Q$855,COLUMN(I170),FALSE),0)+IFERROR(VLOOKUP($A170,'3.1 Input│B&amp;T'!$A$13:$L$987,COLUMN(I170),FALSE),0)</f>
        <v>0</v>
      </c>
      <c r="J170" s="18">
        <f>IFERROR(VLOOKUP($A170,'3.0 Input│AMP'!$A$12:$Q$855,COLUMN(J170),FALSE),0)+IFERROR(VLOOKUP($A170,'3.1 Input│B&amp;T'!$A$13:$L$987,COLUMN(J170),FALSE),0)</f>
        <v>0</v>
      </c>
      <c r="K170" s="18">
        <f>IFERROR(VLOOKUP($A170,'3.0 Input│AMP'!$A$12:$Q$855,COLUMN(K170),FALSE),0)+IFERROR(VLOOKUP($A170,'3.1 Input│B&amp;T'!$A$13:$L$987,COLUMN(K170),FALSE),0)</f>
        <v>0</v>
      </c>
      <c r="L170" s="37">
        <f>IFERROR(VLOOKUP($A170,'3.0 Input│AMP'!$A$12:$Q$855,L$11,FALSE),0)+IFERROR(VLOOKUP($A170,'3.1 Input│B&amp;T'!$A$13:$O$987,COLUMN(L170),FALSE),0)</f>
        <v>0</v>
      </c>
      <c r="M170" s="37">
        <f>IFERROR(VLOOKUP($A170,'3.0 Input│AMP'!$A$12:$Q$855,M$11,FALSE),0)+IFERROR(VLOOKUP($A170,'3.1 Input│B&amp;T'!$A$13:$O$987,COLUMN(M170),FALSE),0)</f>
        <v>0</v>
      </c>
      <c r="N170" s="37">
        <f>IFERROR(VLOOKUP($A170,'3.0 Input│AMP'!$A$12:$Q$855,N$11,FALSE),0)+IFERROR(VLOOKUP($A170,'3.1 Input│B&amp;T'!$A$13:$O$987,COLUMN(N170),FALSE),0)+IFERROR(VLOOKUP($A170,'3.0 Input│AMP'!$A$12:$Q$855,N$11+1,FALSE),0)</f>
        <v>0</v>
      </c>
      <c r="O170" s="37">
        <f>IFERROR(VLOOKUP($A170,'3.0 Input│AMP'!$A$12:$Q$855,O$11,FALSE),0)+IFERROR(VLOOKUP($A170,'3.1 Input│B&amp;T'!$A$13:$O$987,COLUMN(O170),FALSE),0)</f>
        <v>0</v>
      </c>
      <c r="P170" s="9"/>
      <c r="Q170" s="25">
        <f t="shared" si="2"/>
        <v>0</v>
      </c>
    </row>
    <row r="171" spans="1:17">
      <c r="A171" s="7" t="str">
        <f>IF(MAX($A$13:A170)+1&gt;MAX('3.1 Input│B&amp;T'!$A$13:$A$987),"-",MAX($A$13:A170)+1)</f>
        <v>-</v>
      </c>
      <c r="B171" s="7" t="str">
        <f>CONCATENATE(IFERROR(VLOOKUP($A171,'3.0 Input│AMP'!$A$12:$Q$855,2,FALSE),""),IFERROR(VLOOKUP($A171,'3.1 Input│B&amp;T'!$A$13:$L$987,2,FALSE),""))</f>
        <v/>
      </c>
      <c r="C171" s="17" t="str">
        <f>IFERROR(IFERROR(VLOOKUP($A171,'3.0 Input│AMP'!$A$12:$Q$855,3,FALSE),VLOOKUP($A171,'3.1 Input│B&amp;T'!$A$13:$L$987,3,FALSE)),"-")</f>
        <v>-</v>
      </c>
      <c r="D171" s="6"/>
      <c r="E171" s="7" t="str">
        <f>IFERROR(IFERROR(VLOOKUP($A171,'3.0 Input│AMP'!$A$12:$Q$855,4,FALSE),VLOOKUP($A171,'3.1 Input│B&amp;T'!$A$13:$L$987,3,FALSE)),"-")</f>
        <v>-</v>
      </c>
      <c r="F171" s="32"/>
      <c r="G171" s="18">
        <f>IFERROR(VLOOKUP($A171,'3.0 Input│AMP'!$A$12:$Q$855,COLUMN(G171),FALSE),0)+IFERROR(VLOOKUP($A171,'3.1 Input│B&amp;T'!$A$13:$L$987,COLUMN(G171),FALSE),0)</f>
        <v>0</v>
      </c>
      <c r="H171" s="18">
        <f>IFERROR(VLOOKUP($A171,'3.0 Input│AMP'!$A$12:$Q$855,COLUMN(H171),FALSE),0)+IFERROR(VLOOKUP($A171,'3.1 Input│B&amp;T'!$A$13:$L$987,COLUMN(H171),FALSE),0)</f>
        <v>0</v>
      </c>
      <c r="I171" s="18">
        <f>IFERROR(VLOOKUP($A171,'3.0 Input│AMP'!$A$12:$Q$855,COLUMN(I171),FALSE),0)+IFERROR(VLOOKUP($A171,'3.1 Input│B&amp;T'!$A$13:$L$987,COLUMN(I171),FALSE),0)</f>
        <v>0</v>
      </c>
      <c r="J171" s="18">
        <f>IFERROR(VLOOKUP($A171,'3.0 Input│AMP'!$A$12:$Q$855,COLUMN(J171),FALSE),0)+IFERROR(VLOOKUP($A171,'3.1 Input│B&amp;T'!$A$13:$L$987,COLUMN(J171),FALSE),0)</f>
        <v>0</v>
      </c>
      <c r="K171" s="18">
        <f>IFERROR(VLOOKUP($A171,'3.0 Input│AMP'!$A$12:$Q$855,COLUMN(K171),FALSE),0)+IFERROR(VLOOKUP($A171,'3.1 Input│B&amp;T'!$A$13:$L$987,COLUMN(K171),FALSE),0)</f>
        <v>0</v>
      </c>
      <c r="L171" s="37">
        <f>IFERROR(VLOOKUP($A171,'3.0 Input│AMP'!$A$12:$Q$855,L$11,FALSE),0)+IFERROR(VLOOKUP($A171,'3.1 Input│B&amp;T'!$A$13:$O$987,COLUMN(L171),FALSE),0)</f>
        <v>0</v>
      </c>
      <c r="M171" s="37">
        <f>IFERROR(VLOOKUP($A171,'3.0 Input│AMP'!$A$12:$Q$855,M$11,FALSE),0)+IFERROR(VLOOKUP($A171,'3.1 Input│B&amp;T'!$A$13:$O$987,COLUMN(M171),FALSE),0)</f>
        <v>0</v>
      </c>
      <c r="N171" s="37">
        <f>IFERROR(VLOOKUP($A171,'3.0 Input│AMP'!$A$12:$Q$855,N$11,FALSE),0)+IFERROR(VLOOKUP($A171,'3.1 Input│B&amp;T'!$A$13:$O$987,COLUMN(N171),FALSE),0)+IFERROR(VLOOKUP($A171,'3.0 Input│AMP'!$A$12:$Q$855,N$11+1,FALSE),0)</f>
        <v>0</v>
      </c>
      <c r="O171" s="37">
        <f>IFERROR(VLOOKUP($A171,'3.0 Input│AMP'!$A$12:$Q$855,O$11,FALSE),0)+IFERROR(VLOOKUP($A171,'3.1 Input│B&amp;T'!$A$13:$O$987,COLUMN(O171),FALSE),0)</f>
        <v>0</v>
      </c>
      <c r="P171" s="9"/>
      <c r="Q171" s="25">
        <f t="shared" si="2"/>
        <v>0</v>
      </c>
    </row>
    <row r="172" spans="1:17">
      <c r="A172" s="7" t="str">
        <f>IF(MAX($A$13:A171)+1&gt;MAX('3.1 Input│B&amp;T'!$A$13:$A$987),"-",MAX($A$13:A171)+1)</f>
        <v>-</v>
      </c>
      <c r="B172" s="7" t="str">
        <f>CONCATENATE(IFERROR(VLOOKUP($A172,'3.0 Input│AMP'!$A$12:$Q$855,2,FALSE),""),IFERROR(VLOOKUP($A172,'3.1 Input│B&amp;T'!$A$13:$L$987,2,FALSE),""))</f>
        <v/>
      </c>
      <c r="C172" s="17" t="str">
        <f>IFERROR(IFERROR(VLOOKUP($A172,'3.0 Input│AMP'!$A$12:$Q$855,3,FALSE),VLOOKUP($A172,'3.1 Input│B&amp;T'!$A$13:$L$987,3,FALSE)),"-")</f>
        <v>-</v>
      </c>
      <c r="D172" s="6"/>
      <c r="E172" s="7" t="str">
        <f>IFERROR(IFERROR(VLOOKUP($A172,'3.0 Input│AMP'!$A$12:$Q$855,4,FALSE),VLOOKUP($A172,'3.1 Input│B&amp;T'!$A$13:$L$987,3,FALSE)),"-")</f>
        <v>-</v>
      </c>
      <c r="F172" s="32"/>
      <c r="G172" s="18">
        <f>IFERROR(VLOOKUP($A172,'3.0 Input│AMP'!$A$12:$Q$855,COLUMN(G172),FALSE),0)+IFERROR(VLOOKUP($A172,'3.1 Input│B&amp;T'!$A$13:$L$987,COLUMN(G172),FALSE),0)</f>
        <v>0</v>
      </c>
      <c r="H172" s="18">
        <f>IFERROR(VLOOKUP($A172,'3.0 Input│AMP'!$A$12:$Q$855,COLUMN(H172),FALSE),0)+IFERROR(VLOOKUP($A172,'3.1 Input│B&amp;T'!$A$13:$L$987,COLUMN(H172),FALSE),0)</f>
        <v>0</v>
      </c>
      <c r="I172" s="18">
        <f>IFERROR(VLOOKUP($A172,'3.0 Input│AMP'!$A$12:$Q$855,COLUMN(I172),FALSE),0)+IFERROR(VLOOKUP($A172,'3.1 Input│B&amp;T'!$A$13:$L$987,COLUMN(I172),FALSE),0)</f>
        <v>0</v>
      </c>
      <c r="J172" s="18">
        <f>IFERROR(VLOOKUP($A172,'3.0 Input│AMP'!$A$12:$Q$855,COLUMN(J172),FALSE),0)+IFERROR(VLOOKUP($A172,'3.1 Input│B&amp;T'!$A$13:$L$987,COLUMN(J172),FALSE),0)</f>
        <v>0</v>
      </c>
      <c r="K172" s="18">
        <f>IFERROR(VLOOKUP($A172,'3.0 Input│AMP'!$A$12:$Q$855,COLUMN(K172),FALSE),0)+IFERROR(VLOOKUP($A172,'3.1 Input│B&amp;T'!$A$13:$L$987,COLUMN(K172),FALSE),0)</f>
        <v>0</v>
      </c>
      <c r="L172" s="37">
        <f>IFERROR(VLOOKUP($A172,'3.0 Input│AMP'!$A$12:$Q$855,L$11,FALSE),0)+IFERROR(VLOOKUP($A172,'3.1 Input│B&amp;T'!$A$13:$O$987,COLUMN(L172),FALSE),0)</f>
        <v>0</v>
      </c>
      <c r="M172" s="37">
        <f>IFERROR(VLOOKUP($A172,'3.0 Input│AMP'!$A$12:$Q$855,M$11,FALSE),0)+IFERROR(VLOOKUP($A172,'3.1 Input│B&amp;T'!$A$13:$O$987,COLUMN(M172),FALSE),0)</f>
        <v>0</v>
      </c>
      <c r="N172" s="37">
        <f>IFERROR(VLOOKUP($A172,'3.0 Input│AMP'!$A$12:$Q$855,N$11,FALSE),0)+IFERROR(VLOOKUP($A172,'3.1 Input│B&amp;T'!$A$13:$O$987,COLUMN(N172),FALSE),0)+IFERROR(VLOOKUP($A172,'3.0 Input│AMP'!$A$12:$Q$855,N$11+1,FALSE),0)</f>
        <v>0</v>
      </c>
      <c r="O172" s="37">
        <f>IFERROR(VLOOKUP($A172,'3.0 Input│AMP'!$A$12:$Q$855,O$11,FALSE),0)+IFERROR(VLOOKUP($A172,'3.1 Input│B&amp;T'!$A$13:$O$987,COLUMN(O172),FALSE),0)</f>
        <v>0</v>
      </c>
      <c r="P172" s="9"/>
      <c r="Q172" s="25">
        <f t="shared" si="2"/>
        <v>0</v>
      </c>
    </row>
    <row r="173" spans="1:17">
      <c r="A173" s="7" t="str">
        <f>IF(MAX($A$13:A172)+1&gt;MAX('3.1 Input│B&amp;T'!$A$13:$A$987),"-",MAX($A$13:A172)+1)</f>
        <v>-</v>
      </c>
      <c r="B173" s="7" t="str">
        <f>CONCATENATE(IFERROR(VLOOKUP($A173,'3.0 Input│AMP'!$A$12:$Q$855,2,FALSE),""),IFERROR(VLOOKUP($A173,'3.1 Input│B&amp;T'!$A$13:$L$987,2,FALSE),""))</f>
        <v/>
      </c>
      <c r="C173" s="17" t="str">
        <f>IFERROR(IFERROR(VLOOKUP($A173,'3.0 Input│AMP'!$A$12:$Q$855,3,FALSE),VLOOKUP($A173,'3.1 Input│B&amp;T'!$A$13:$L$987,3,FALSE)),"-")</f>
        <v>-</v>
      </c>
      <c r="D173" s="6"/>
      <c r="E173" s="7" t="str">
        <f>IFERROR(IFERROR(VLOOKUP($A173,'3.0 Input│AMP'!$A$12:$Q$855,4,FALSE),VLOOKUP($A173,'3.1 Input│B&amp;T'!$A$13:$L$987,3,FALSE)),"-")</f>
        <v>-</v>
      </c>
      <c r="F173" s="32"/>
      <c r="G173" s="18">
        <f>IFERROR(VLOOKUP($A173,'3.0 Input│AMP'!$A$12:$Q$855,COLUMN(G173),FALSE),0)+IFERROR(VLOOKUP($A173,'3.1 Input│B&amp;T'!$A$13:$L$987,COLUMN(G173),FALSE),0)</f>
        <v>0</v>
      </c>
      <c r="H173" s="18">
        <f>IFERROR(VLOOKUP($A173,'3.0 Input│AMP'!$A$12:$Q$855,COLUMN(H173),FALSE),0)+IFERROR(VLOOKUP($A173,'3.1 Input│B&amp;T'!$A$13:$L$987,COLUMN(H173),FALSE),0)</f>
        <v>0</v>
      </c>
      <c r="I173" s="18">
        <f>IFERROR(VLOOKUP($A173,'3.0 Input│AMP'!$A$12:$Q$855,COLUMN(I173),FALSE),0)+IFERROR(VLOOKUP($A173,'3.1 Input│B&amp;T'!$A$13:$L$987,COLUMN(I173),FALSE),0)</f>
        <v>0</v>
      </c>
      <c r="J173" s="18">
        <f>IFERROR(VLOOKUP($A173,'3.0 Input│AMP'!$A$12:$Q$855,COLUMN(J173),FALSE),0)+IFERROR(VLOOKUP($A173,'3.1 Input│B&amp;T'!$A$13:$L$987,COLUMN(J173),FALSE),0)</f>
        <v>0</v>
      </c>
      <c r="K173" s="18">
        <f>IFERROR(VLOOKUP($A173,'3.0 Input│AMP'!$A$12:$Q$855,COLUMN(K173),FALSE),0)+IFERROR(VLOOKUP($A173,'3.1 Input│B&amp;T'!$A$13:$L$987,COLUMN(K173),FALSE),0)</f>
        <v>0</v>
      </c>
      <c r="L173" s="37">
        <f>IFERROR(VLOOKUP($A173,'3.0 Input│AMP'!$A$12:$Q$855,L$11,FALSE),0)+IFERROR(VLOOKUP($A173,'3.1 Input│B&amp;T'!$A$13:$O$987,COLUMN(L173),FALSE),0)</f>
        <v>0</v>
      </c>
      <c r="M173" s="37">
        <f>IFERROR(VLOOKUP($A173,'3.0 Input│AMP'!$A$12:$Q$855,M$11,FALSE),0)+IFERROR(VLOOKUP($A173,'3.1 Input│B&amp;T'!$A$13:$O$987,COLUMN(M173),FALSE),0)</f>
        <v>0</v>
      </c>
      <c r="N173" s="37">
        <f>IFERROR(VLOOKUP($A173,'3.0 Input│AMP'!$A$12:$Q$855,N$11,FALSE),0)+IFERROR(VLOOKUP($A173,'3.1 Input│B&amp;T'!$A$13:$O$987,COLUMN(N173),FALSE),0)+IFERROR(VLOOKUP($A173,'3.0 Input│AMP'!$A$12:$Q$855,N$11+1,FALSE),0)</f>
        <v>0</v>
      </c>
      <c r="O173" s="37">
        <f>IFERROR(VLOOKUP($A173,'3.0 Input│AMP'!$A$12:$Q$855,O$11,FALSE),0)+IFERROR(VLOOKUP($A173,'3.1 Input│B&amp;T'!$A$13:$O$987,COLUMN(O173),FALSE),0)</f>
        <v>0</v>
      </c>
      <c r="P173" s="9"/>
      <c r="Q173" s="25">
        <f t="shared" si="2"/>
        <v>0</v>
      </c>
    </row>
    <row r="174" spans="1:17">
      <c r="A174" s="7" t="str">
        <f>IF(MAX($A$13:A173)+1&gt;MAX('3.1 Input│B&amp;T'!$A$13:$A$987),"-",MAX($A$13:A173)+1)</f>
        <v>-</v>
      </c>
      <c r="B174" s="7" t="str">
        <f>CONCATENATE(IFERROR(VLOOKUP($A174,'3.0 Input│AMP'!$A$12:$Q$855,2,FALSE),""),IFERROR(VLOOKUP($A174,'3.1 Input│B&amp;T'!$A$13:$L$987,2,FALSE),""))</f>
        <v/>
      </c>
      <c r="C174" s="17" t="str">
        <f>IFERROR(IFERROR(VLOOKUP($A174,'3.0 Input│AMP'!$A$12:$Q$855,3,FALSE),VLOOKUP($A174,'3.1 Input│B&amp;T'!$A$13:$L$987,3,FALSE)),"-")</f>
        <v>-</v>
      </c>
      <c r="D174" s="6"/>
      <c r="E174" s="7" t="str">
        <f>IFERROR(IFERROR(VLOOKUP($A174,'3.0 Input│AMP'!$A$12:$Q$855,4,FALSE),VLOOKUP($A174,'3.1 Input│B&amp;T'!$A$13:$L$987,3,FALSE)),"-")</f>
        <v>-</v>
      </c>
      <c r="F174" s="32"/>
      <c r="G174" s="18">
        <f>IFERROR(VLOOKUP($A174,'3.0 Input│AMP'!$A$12:$Q$855,COLUMN(G174),FALSE),0)+IFERROR(VLOOKUP($A174,'3.1 Input│B&amp;T'!$A$13:$L$987,COLUMN(G174),FALSE),0)</f>
        <v>0</v>
      </c>
      <c r="H174" s="18">
        <f>IFERROR(VLOOKUP($A174,'3.0 Input│AMP'!$A$12:$Q$855,COLUMN(H174),FALSE),0)+IFERROR(VLOOKUP($A174,'3.1 Input│B&amp;T'!$A$13:$L$987,COLUMN(H174),FALSE),0)</f>
        <v>0</v>
      </c>
      <c r="I174" s="18">
        <f>IFERROR(VLOOKUP($A174,'3.0 Input│AMP'!$A$12:$Q$855,COLUMN(I174),FALSE),0)+IFERROR(VLOOKUP($A174,'3.1 Input│B&amp;T'!$A$13:$L$987,COLUMN(I174),FALSE),0)</f>
        <v>0</v>
      </c>
      <c r="J174" s="18">
        <f>IFERROR(VLOOKUP($A174,'3.0 Input│AMP'!$A$12:$Q$855,COLUMN(J174),FALSE),0)+IFERROR(VLOOKUP($A174,'3.1 Input│B&amp;T'!$A$13:$L$987,COLUMN(J174),FALSE),0)</f>
        <v>0</v>
      </c>
      <c r="K174" s="18">
        <f>IFERROR(VLOOKUP($A174,'3.0 Input│AMP'!$A$12:$Q$855,COLUMN(K174),FALSE),0)+IFERROR(VLOOKUP($A174,'3.1 Input│B&amp;T'!$A$13:$L$987,COLUMN(K174),FALSE),0)</f>
        <v>0</v>
      </c>
      <c r="L174" s="37">
        <f>IFERROR(VLOOKUP($A174,'3.0 Input│AMP'!$A$12:$Q$855,L$11,FALSE),0)+IFERROR(VLOOKUP($A174,'3.1 Input│B&amp;T'!$A$13:$O$987,COLUMN(L174),FALSE),0)</f>
        <v>0</v>
      </c>
      <c r="M174" s="37">
        <f>IFERROR(VLOOKUP($A174,'3.0 Input│AMP'!$A$12:$Q$855,M$11,FALSE),0)+IFERROR(VLOOKUP($A174,'3.1 Input│B&amp;T'!$A$13:$O$987,COLUMN(M174),FALSE),0)</f>
        <v>0</v>
      </c>
      <c r="N174" s="37">
        <f>IFERROR(VLOOKUP($A174,'3.0 Input│AMP'!$A$12:$Q$855,N$11,FALSE),0)+IFERROR(VLOOKUP($A174,'3.1 Input│B&amp;T'!$A$13:$O$987,COLUMN(N174),FALSE),0)+IFERROR(VLOOKUP($A174,'3.0 Input│AMP'!$A$12:$Q$855,N$11+1,FALSE),0)</f>
        <v>0</v>
      </c>
      <c r="O174" s="37">
        <f>IFERROR(VLOOKUP($A174,'3.0 Input│AMP'!$A$12:$Q$855,O$11,FALSE),0)+IFERROR(VLOOKUP($A174,'3.1 Input│B&amp;T'!$A$13:$O$987,COLUMN(O174),FALSE),0)</f>
        <v>0</v>
      </c>
      <c r="P174" s="9"/>
      <c r="Q174" s="25">
        <f t="shared" si="2"/>
        <v>0</v>
      </c>
    </row>
    <row r="175" spans="1:17">
      <c r="A175" s="7" t="str">
        <f>IF(MAX($A$13:A174)+1&gt;MAX('3.1 Input│B&amp;T'!$A$13:$A$987),"-",MAX($A$13:A174)+1)</f>
        <v>-</v>
      </c>
      <c r="B175" s="7" t="str">
        <f>CONCATENATE(IFERROR(VLOOKUP($A175,'3.0 Input│AMP'!$A$12:$Q$855,2,FALSE),""),IFERROR(VLOOKUP($A175,'3.1 Input│B&amp;T'!$A$13:$L$987,2,FALSE),""))</f>
        <v/>
      </c>
      <c r="C175" s="17" t="str">
        <f>IFERROR(IFERROR(VLOOKUP($A175,'3.0 Input│AMP'!$A$12:$Q$855,3,FALSE),VLOOKUP($A175,'3.1 Input│B&amp;T'!$A$13:$L$987,3,FALSE)),"-")</f>
        <v>-</v>
      </c>
      <c r="D175" s="6"/>
      <c r="E175" s="7" t="str">
        <f>IFERROR(IFERROR(VLOOKUP($A175,'3.0 Input│AMP'!$A$12:$Q$855,4,FALSE),VLOOKUP($A175,'3.1 Input│B&amp;T'!$A$13:$L$987,3,FALSE)),"-")</f>
        <v>-</v>
      </c>
      <c r="F175" s="32"/>
      <c r="G175" s="18">
        <f>IFERROR(VLOOKUP($A175,'3.0 Input│AMP'!$A$12:$Q$855,COLUMN(G175),FALSE),0)+IFERROR(VLOOKUP($A175,'3.1 Input│B&amp;T'!$A$13:$L$987,COLUMN(G175),FALSE),0)</f>
        <v>0</v>
      </c>
      <c r="H175" s="18">
        <f>IFERROR(VLOOKUP($A175,'3.0 Input│AMP'!$A$12:$Q$855,COLUMN(H175),FALSE),0)+IFERROR(VLOOKUP($A175,'3.1 Input│B&amp;T'!$A$13:$L$987,COLUMN(H175),FALSE),0)</f>
        <v>0</v>
      </c>
      <c r="I175" s="18">
        <f>IFERROR(VLOOKUP($A175,'3.0 Input│AMP'!$A$12:$Q$855,COLUMN(I175),FALSE),0)+IFERROR(VLOOKUP($A175,'3.1 Input│B&amp;T'!$A$13:$L$987,COLUMN(I175),FALSE),0)</f>
        <v>0</v>
      </c>
      <c r="J175" s="18">
        <f>IFERROR(VLOOKUP($A175,'3.0 Input│AMP'!$A$12:$Q$855,COLUMN(J175),FALSE),0)+IFERROR(VLOOKUP($A175,'3.1 Input│B&amp;T'!$A$13:$L$987,COLUMN(J175),FALSE),0)</f>
        <v>0</v>
      </c>
      <c r="K175" s="18">
        <f>IFERROR(VLOOKUP($A175,'3.0 Input│AMP'!$A$12:$Q$855,COLUMN(K175),FALSE),0)+IFERROR(VLOOKUP($A175,'3.1 Input│B&amp;T'!$A$13:$L$987,COLUMN(K175),FALSE),0)</f>
        <v>0</v>
      </c>
      <c r="L175" s="37">
        <f>IFERROR(VLOOKUP($A175,'3.0 Input│AMP'!$A$12:$Q$855,L$11,FALSE),0)+IFERROR(VLOOKUP($A175,'3.1 Input│B&amp;T'!$A$13:$O$987,COLUMN(L175),FALSE),0)</f>
        <v>0</v>
      </c>
      <c r="M175" s="37">
        <f>IFERROR(VLOOKUP($A175,'3.0 Input│AMP'!$A$12:$Q$855,M$11,FALSE),0)+IFERROR(VLOOKUP($A175,'3.1 Input│B&amp;T'!$A$13:$O$987,COLUMN(M175),FALSE),0)</f>
        <v>0</v>
      </c>
      <c r="N175" s="37">
        <f>IFERROR(VLOOKUP($A175,'3.0 Input│AMP'!$A$12:$Q$855,N$11,FALSE),0)+IFERROR(VLOOKUP($A175,'3.1 Input│B&amp;T'!$A$13:$O$987,COLUMN(N175),FALSE),0)+IFERROR(VLOOKUP($A175,'3.0 Input│AMP'!$A$12:$Q$855,N$11+1,FALSE),0)</f>
        <v>0</v>
      </c>
      <c r="O175" s="37">
        <f>IFERROR(VLOOKUP($A175,'3.0 Input│AMP'!$A$12:$Q$855,O$11,FALSE),0)+IFERROR(VLOOKUP($A175,'3.1 Input│B&amp;T'!$A$13:$O$987,COLUMN(O175),FALSE),0)</f>
        <v>0</v>
      </c>
      <c r="P175" s="9"/>
      <c r="Q175" s="25">
        <f t="shared" si="2"/>
        <v>0</v>
      </c>
    </row>
    <row r="176" spans="1:17">
      <c r="A176" s="7" t="str">
        <f>IF(MAX($A$13:A175)+1&gt;MAX('3.1 Input│B&amp;T'!$A$13:$A$987),"-",MAX($A$13:A175)+1)</f>
        <v>-</v>
      </c>
      <c r="B176" s="7" t="str">
        <f>CONCATENATE(IFERROR(VLOOKUP($A176,'3.0 Input│AMP'!$A$12:$Q$855,2,FALSE),""),IFERROR(VLOOKUP($A176,'3.1 Input│B&amp;T'!$A$13:$L$987,2,FALSE),""))</f>
        <v/>
      </c>
      <c r="C176" s="17" t="str">
        <f>IFERROR(IFERROR(VLOOKUP($A176,'3.0 Input│AMP'!$A$12:$Q$855,3,FALSE),VLOOKUP($A176,'3.1 Input│B&amp;T'!$A$13:$L$987,3,FALSE)),"-")</f>
        <v>-</v>
      </c>
      <c r="D176" s="6"/>
      <c r="E176" s="7" t="str">
        <f>IFERROR(IFERROR(VLOOKUP($A176,'3.0 Input│AMP'!$A$12:$Q$855,4,FALSE),VLOOKUP($A176,'3.1 Input│B&amp;T'!$A$13:$L$987,3,FALSE)),"-")</f>
        <v>-</v>
      </c>
      <c r="F176" s="32"/>
      <c r="G176" s="18">
        <f>IFERROR(VLOOKUP($A176,'3.0 Input│AMP'!$A$12:$Q$855,COLUMN(G176),FALSE),0)+IFERROR(VLOOKUP($A176,'3.1 Input│B&amp;T'!$A$13:$L$987,COLUMN(G176),FALSE),0)</f>
        <v>0</v>
      </c>
      <c r="H176" s="18">
        <f>IFERROR(VLOOKUP($A176,'3.0 Input│AMP'!$A$12:$Q$855,COLUMN(H176),FALSE),0)+IFERROR(VLOOKUP($A176,'3.1 Input│B&amp;T'!$A$13:$L$987,COLUMN(H176),FALSE),0)</f>
        <v>0</v>
      </c>
      <c r="I176" s="18">
        <f>IFERROR(VLOOKUP($A176,'3.0 Input│AMP'!$A$12:$Q$855,COLUMN(I176),FALSE),0)+IFERROR(VLOOKUP($A176,'3.1 Input│B&amp;T'!$A$13:$L$987,COLUMN(I176),FALSE),0)</f>
        <v>0</v>
      </c>
      <c r="J176" s="18">
        <f>IFERROR(VLOOKUP($A176,'3.0 Input│AMP'!$A$12:$Q$855,COLUMN(J176),FALSE),0)+IFERROR(VLOOKUP($A176,'3.1 Input│B&amp;T'!$A$13:$L$987,COLUMN(J176),FALSE),0)</f>
        <v>0</v>
      </c>
      <c r="K176" s="18">
        <f>IFERROR(VLOOKUP($A176,'3.0 Input│AMP'!$A$12:$Q$855,COLUMN(K176),FALSE),0)+IFERROR(VLOOKUP($A176,'3.1 Input│B&amp;T'!$A$13:$L$987,COLUMN(K176),FALSE),0)</f>
        <v>0</v>
      </c>
      <c r="L176" s="37">
        <f>IFERROR(VLOOKUP($A176,'3.0 Input│AMP'!$A$12:$Q$855,L$11,FALSE),0)+IFERROR(VLOOKUP($A176,'3.1 Input│B&amp;T'!$A$13:$O$987,COLUMN(L176),FALSE),0)</f>
        <v>0</v>
      </c>
      <c r="M176" s="37">
        <f>IFERROR(VLOOKUP($A176,'3.0 Input│AMP'!$A$12:$Q$855,M$11,FALSE),0)+IFERROR(VLOOKUP($A176,'3.1 Input│B&amp;T'!$A$13:$O$987,COLUMN(M176),FALSE),0)</f>
        <v>0</v>
      </c>
      <c r="N176" s="37">
        <f>IFERROR(VLOOKUP($A176,'3.0 Input│AMP'!$A$12:$Q$855,N$11,FALSE),0)+IFERROR(VLOOKUP($A176,'3.1 Input│B&amp;T'!$A$13:$O$987,COLUMN(N176),FALSE),0)+IFERROR(VLOOKUP($A176,'3.0 Input│AMP'!$A$12:$Q$855,N$11+1,FALSE),0)</f>
        <v>0</v>
      </c>
      <c r="O176" s="37">
        <f>IFERROR(VLOOKUP($A176,'3.0 Input│AMP'!$A$12:$Q$855,O$11,FALSE),0)+IFERROR(VLOOKUP($A176,'3.1 Input│B&amp;T'!$A$13:$O$987,COLUMN(O176),FALSE),0)</f>
        <v>0</v>
      </c>
      <c r="P176" s="9"/>
      <c r="Q176" s="25">
        <f t="shared" si="2"/>
        <v>0</v>
      </c>
    </row>
    <row r="177" spans="1:17">
      <c r="A177" s="7" t="str">
        <f>IF(MAX($A$13:A176)+1&gt;MAX('3.1 Input│B&amp;T'!$A$13:$A$987),"-",MAX($A$13:A176)+1)</f>
        <v>-</v>
      </c>
      <c r="B177" s="7" t="str">
        <f>CONCATENATE(IFERROR(VLOOKUP($A177,'3.0 Input│AMP'!$A$12:$Q$855,2,FALSE),""),IFERROR(VLOOKUP($A177,'3.1 Input│B&amp;T'!$A$13:$L$987,2,FALSE),""))</f>
        <v/>
      </c>
      <c r="C177" s="17" t="str">
        <f>IFERROR(IFERROR(VLOOKUP($A177,'3.0 Input│AMP'!$A$12:$Q$855,3,FALSE),VLOOKUP($A177,'3.1 Input│B&amp;T'!$A$13:$L$987,3,FALSE)),"-")</f>
        <v>-</v>
      </c>
      <c r="D177" s="6"/>
      <c r="E177" s="7" t="str">
        <f>IFERROR(IFERROR(VLOOKUP($A177,'3.0 Input│AMP'!$A$12:$Q$855,4,FALSE),VLOOKUP($A177,'3.1 Input│B&amp;T'!$A$13:$L$987,3,FALSE)),"-")</f>
        <v>-</v>
      </c>
      <c r="F177" s="32"/>
      <c r="G177" s="18">
        <f>IFERROR(VLOOKUP($A177,'3.0 Input│AMP'!$A$12:$Q$855,COLUMN(G177),FALSE),0)+IFERROR(VLOOKUP($A177,'3.1 Input│B&amp;T'!$A$13:$L$987,COLUMN(G177),FALSE),0)</f>
        <v>0</v>
      </c>
      <c r="H177" s="18">
        <f>IFERROR(VLOOKUP($A177,'3.0 Input│AMP'!$A$12:$Q$855,COLUMN(H177),FALSE),0)+IFERROR(VLOOKUP($A177,'3.1 Input│B&amp;T'!$A$13:$L$987,COLUMN(H177),FALSE),0)</f>
        <v>0</v>
      </c>
      <c r="I177" s="18">
        <f>IFERROR(VLOOKUP($A177,'3.0 Input│AMP'!$A$12:$Q$855,COLUMN(I177),FALSE),0)+IFERROR(VLOOKUP($A177,'3.1 Input│B&amp;T'!$A$13:$L$987,COLUMN(I177),FALSE),0)</f>
        <v>0</v>
      </c>
      <c r="J177" s="18">
        <f>IFERROR(VLOOKUP($A177,'3.0 Input│AMP'!$A$12:$Q$855,COLUMN(J177),FALSE),0)+IFERROR(VLOOKUP($A177,'3.1 Input│B&amp;T'!$A$13:$L$987,COLUMN(J177),FALSE),0)</f>
        <v>0</v>
      </c>
      <c r="K177" s="18">
        <f>IFERROR(VLOOKUP($A177,'3.0 Input│AMP'!$A$12:$Q$855,COLUMN(K177),FALSE),0)+IFERROR(VLOOKUP($A177,'3.1 Input│B&amp;T'!$A$13:$L$987,COLUMN(K177),FALSE),0)</f>
        <v>0</v>
      </c>
      <c r="L177" s="37">
        <f>IFERROR(VLOOKUP($A177,'3.0 Input│AMP'!$A$12:$Q$855,L$11,FALSE),0)+IFERROR(VLOOKUP($A177,'3.1 Input│B&amp;T'!$A$13:$O$987,COLUMN(L177),FALSE),0)</f>
        <v>0</v>
      </c>
      <c r="M177" s="37">
        <f>IFERROR(VLOOKUP($A177,'3.0 Input│AMP'!$A$12:$Q$855,M$11,FALSE),0)+IFERROR(VLOOKUP($A177,'3.1 Input│B&amp;T'!$A$13:$O$987,COLUMN(M177),FALSE),0)</f>
        <v>0</v>
      </c>
      <c r="N177" s="37">
        <f>IFERROR(VLOOKUP($A177,'3.0 Input│AMP'!$A$12:$Q$855,N$11,FALSE),0)+IFERROR(VLOOKUP($A177,'3.1 Input│B&amp;T'!$A$13:$O$987,COLUMN(N177),FALSE),0)+IFERROR(VLOOKUP($A177,'3.0 Input│AMP'!$A$12:$Q$855,N$11+1,FALSE),0)</f>
        <v>0</v>
      </c>
      <c r="O177" s="37">
        <f>IFERROR(VLOOKUP($A177,'3.0 Input│AMP'!$A$12:$Q$855,O$11,FALSE),0)+IFERROR(VLOOKUP($A177,'3.1 Input│B&amp;T'!$A$13:$O$987,COLUMN(O177),FALSE),0)</f>
        <v>0</v>
      </c>
      <c r="P177" s="9"/>
      <c r="Q177" s="25">
        <f t="shared" si="2"/>
        <v>0</v>
      </c>
    </row>
    <row r="178" spans="1:17">
      <c r="A178" s="7" t="str">
        <f>IF(MAX($A$13:A177)+1&gt;MAX('3.1 Input│B&amp;T'!$A$13:$A$987),"-",MAX($A$13:A177)+1)</f>
        <v>-</v>
      </c>
      <c r="B178" s="7" t="str">
        <f>CONCATENATE(IFERROR(VLOOKUP($A178,'3.0 Input│AMP'!$A$12:$Q$855,2,FALSE),""),IFERROR(VLOOKUP($A178,'3.1 Input│B&amp;T'!$A$13:$L$987,2,FALSE),""))</f>
        <v/>
      </c>
      <c r="C178" s="17" t="str">
        <f>IFERROR(IFERROR(VLOOKUP($A178,'3.0 Input│AMP'!$A$12:$Q$855,3,FALSE),VLOOKUP($A178,'3.1 Input│B&amp;T'!$A$13:$L$987,3,FALSE)),"-")</f>
        <v>-</v>
      </c>
      <c r="D178" s="6"/>
      <c r="E178" s="7" t="str">
        <f>IFERROR(IFERROR(VLOOKUP($A178,'3.0 Input│AMP'!$A$12:$Q$855,4,FALSE),VLOOKUP($A178,'3.1 Input│B&amp;T'!$A$13:$L$987,3,FALSE)),"-")</f>
        <v>-</v>
      </c>
      <c r="F178" s="32"/>
      <c r="G178" s="18">
        <f>IFERROR(VLOOKUP($A178,'3.0 Input│AMP'!$A$12:$Q$855,COLUMN(G178),FALSE),0)+IFERROR(VLOOKUP($A178,'3.1 Input│B&amp;T'!$A$13:$L$987,COLUMN(G178),FALSE),0)</f>
        <v>0</v>
      </c>
      <c r="H178" s="18">
        <f>IFERROR(VLOOKUP($A178,'3.0 Input│AMP'!$A$12:$Q$855,COLUMN(H178),FALSE),0)+IFERROR(VLOOKUP($A178,'3.1 Input│B&amp;T'!$A$13:$L$987,COLUMN(H178),FALSE),0)</f>
        <v>0</v>
      </c>
      <c r="I178" s="18">
        <f>IFERROR(VLOOKUP($A178,'3.0 Input│AMP'!$A$12:$Q$855,COLUMN(I178),FALSE),0)+IFERROR(VLOOKUP($A178,'3.1 Input│B&amp;T'!$A$13:$L$987,COLUMN(I178),FALSE),0)</f>
        <v>0</v>
      </c>
      <c r="J178" s="18">
        <f>IFERROR(VLOOKUP($A178,'3.0 Input│AMP'!$A$12:$Q$855,COLUMN(J178),FALSE),0)+IFERROR(VLOOKUP($A178,'3.1 Input│B&amp;T'!$A$13:$L$987,COLUMN(J178),FALSE),0)</f>
        <v>0</v>
      </c>
      <c r="K178" s="18">
        <f>IFERROR(VLOOKUP($A178,'3.0 Input│AMP'!$A$12:$Q$855,COLUMN(K178),FALSE),0)+IFERROR(VLOOKUP($A178,'3.1 Input│B&amp;T'!$A$13:$L$987,COLUMN(K178),FALSE),0)</f>
        <v>0</v>
      </c>
      <c r="L178" s="37">
        <f>IFERROR(VLOOKUP($A178,'3.0 Input│AMP'!$A$12:$Q$855,L$11,FALSE),0)+IFERROR(VLOOKUP($A178,'3.1 Input│B&amp;T'!$A$13:$O$987,COLUMN(L178),FALSE),0)</f>
        <v>0</v>
      </c>
      <c r="M178" s="37">
        <f>IFERROR(VLOOKUP($A178,'3.0 Input│AMP'!$A$12:$Q$855,M$11,FALSE),0)+IFERROR(VLOOKUP($A178,'3.1 Input│B&amp;T'!$A$13:$O$987,COLUMN(M178),FALSE),0)</f>
        <v>0</v>
      </c>
      <c r="N178" s="37">
        <f>IFERROR(VLOOKUP($A178,'3.0 Input│AMP'!$A$12:$Q$855,N$11,FALSE),0)+IFERROR(VLOOKUP($A178,'3.1 Input│B&amp;T'!$A$13:$O$987,COLUMN(N178),FALSE),0)+IFERROR(VLOOKUP($A178,'3.0 Input│AMP'!$A$12:$Q$855,N$11+1,FALSE),0)</f>
        <v>0</v>
      </c>
      <c r="O178" s="37">
        <f>IFERROR(VLOOKUP($A178,'3.0 Input│AMP'!$A$12:$Q$855,O$11,FALSE),0)+IFERROR(VLOOKUP($A178,'3.1 Input│B&amp;T'!$A$13:$O$987,COLUMN(O178),FALSE),0)</f>
        <v>0</v>
      </c>
      <c r="P178" s="9"/>
      <c r="Q178" s="25">
        <f t="shared" si="2"/>
        <v>0</v>
      </c>
    </row>
    <row r="179" spans="1:17">
      <c r="A179" s="7" t="str">
        <f>IF(MAX($A$13:A178)+1&gt;MAX('3.1 Input│B&amp;T'!$A$13:$A$987),"-",MAX($A$13:A178)+1)</f>
        <v>-</v>
      </c>
      <c r="B179" s="7" t="str">
        <f>CONCATENATE(IFERROR(VLOOKUP($A179,'3.0 Input│AMP'!$A$12:$Q$855,2,FALSE),""),IFERROR(VLOOKUP($A179,'3.1 Input│B&amp;T'!$A$13:$L$987,2,FALSE),""))</f>
        <v/>
      </c>
      <c r="C179" s="17" t="str">
        <f>IFERROR(IFERROR(VLOOKUP($A179,'3.0 Input│AMP'!$A$12:$Q$855,3,FALSE),VLOOKUP($A179,'3.1 Input│B&amp;T'!$A$13:$L$987,3,FALSE)),"-")</f>
        <v>-</v>
      </c>
      <c r="D179" s="6"/>
      <c r="E179" s="7" t="str">
        <f>IFERROR(IFERROR(VLOOKUP($A179,'3.0 Input│AMP'!$A$12:$Q$855,4,FALSE),VLOOKUP($A179,'3.1 Input│B&amp;T'!$A$13:$L$987,3,FALSE)),"-")</f>
        <v>-</v>
      </c>
      <c r="F179" s="32"/>
      <c r="G179" s="18">
        <f>IFERROR(VLOOKUP($A179,'3.0 Input│AMP'!$A$12:$Q$855,COLUMN(G179),FALSE),0)+IFERROR(VLOOKUP($A179,'3.1 Input│B&amp;T'!$A$13:$L$987,COLUMN(G179),FALSE),0)</f>
        <v>0</v>
      </c>
      <c r="H179" s="18">
        <f>IFERROR(VLOOKUP($A179,'3.0 Input│AMP'!$A$12:$Q$855,COLUMN(H179),FALSE),0)+IFERROR(VLOOKUP($A179,'3.1 Input│B&amp;T'!$A$13:$L$987,COLUMN(H179),FALSE),0)</f>
        <v>0</v>
      </c>
      <c r="I179" s="18">
        <f>IFERROR(VLOOKUP($A179,'3.0 Input│AMP'!$A$12:$Q$855,COLUMN(I179),FALSE),0)+IFERROR(VLOOKUP($A179,'3.1 Input│B&amp;T'!$A$13:$L$987,COLUMN(I179),FALSE),0)</f>
        <v>0</v>
      </c>
      <c r="J179" s="18">
        <f>IFERROR(VLOOKUP($A179,'3.0 Input│AMP'!$A$12:$Q$855,COLUMN(J179),FALSE),0)+IFERROR(VLOOKUP($A179,'3.1 Input│B&amp;T'!$A$13:$L$987,COLUMN(J179),FALSE),0)</f>
        <v>0</v>
      </c>
      <c r="K179" s="18">
        <f>IFERROR(VLOOKUP($A179,'3.0 Input│AMP'!$A$12:$Q$855,COLUMN(K179),FALSE),0)+IFERROR(VLOOKUP($A179,'3.1 Input│B&amp;T'!$A$13:$L$987,COLUMN(K179),FALSE),0)</f>
        <v>0</v>
      </c>
      <c r="L179" s="37">
        <f>IFERROR(VLOOKUP($A179,'3.0 Input│AMP'!$A$12:$Q$855,L$11,FALSE),0)+IFERROR(VLOOKUP($A179,'3.1 Input│B&amp;T'!$A$13:$O$987,COLUMN(L179),FALSE),0)</f>
        <v>0</v>
      </c>
      <c r="M179" s="37">
        <f>IFERROR(VLOOKUP($A179,'3.0 Input│AMP'!$A$12:$Q$855,M$11,FALSE),0)+IFERROR(VLOOKUP($A179,'3.1 Input│B&amp;T'!$A$13:$O$987,COLUMN(M179),FALSE),0)</f>
        <v>0</v>
      </c>
      <c r="N179" s="37">
        <f>IFERROR(VLOOKUP($A179,'3.0 Input│AMP'!$A$12:$Q$855,N$11,FALSE),0)+IFERROR(VLOOKUP($A179,'3.1 Input│B&amp;T'!$A$13:$O$987,COLUMN(N179),FALSE),0)+IFERROR(VLOOKUP($A179,'3.0 Input│AMP'!$A$12:$Q$855,N$11+1,FALSE),0)</f>
        <v>0</v>
      </c>
      <c r="O179" s="37">
        <f>IFERROR(VLOOKUP($A179,'3.0 Input│AMP'!$A$12:$Q$855,O$11,FALSE),0)+IFERROR(VLOOKUP($A179,'3.1 Input│B&amp;T'!$A$13:$O$987,COLUMN(O179),FALSE),0)</f>
        <v>0</v>
      </c>
      <c r="P179" s="9"/>
      <c r="Q179" s="25">
        <f t="shared" si="2"/>
        <v>0</v>
      </c>
    </row>
    <row r="180" spans="1:17">
      <c r="A180" s="7" t="str">
        <f>IF(MAX($A$13:A179)+1&gt;MAX('3.1 Input│B&amp;T'!$A$13:$A$987),"-",MAX($A$13:A179)+1)</f>
        <v>-</v>
      </c>
      <c r="B180" s="7" t="str">
        <f>CONCATENATE(IFERROR(VLOOKUP($A180,'3.0 Input│AMP'!$A$12:$Q$855,2,FALSE),""),IFERROR(VLOOKUP($A180,'3.1 Input│B&amp;T'!$A$13:$L$987,2,FALSE),""))</f>
        <v/>
      </c>
      <c r="C180" s="17" t="str">
        <f>IFERROR(IFERROR(VLOOKUP($A180,'3.0 Input│AMP'!$A$12:$Q$855,3,FALSE),VLOOKUP($A180,'3.1 Input│B&amp;T'!$A$13:$L$987,3,FALSE)),"-")</f>
        <v>-</v>
      </c>
      <c r="D180" s="6"/>
      <c r="E180" s="7" t="str">
        <f>IFERROR(IFERROR(VLOOKUP($A180,'3.0 Input│AMP'!$A$12:$Q$855,4,FALSE),VLOOKUP($A180,'3.1 Input│B&amp;T'!$A$13:$L$987,3,FALSE)),"-")</f>
        <v>-</v>
      </c>
      <c r="F180" s="32"/>
      <c r="G180" s="18">
        <f>IFERROR(VLOOKUP($A180,'3.0 Input│AMP'!$A$12:$Q$855,COLUMN(G180),FALSE),0)+IFERROR(VLOOKUP($A180,'3.1 Input│B&amp;T'!$A$13:$L$987,COLUMN(G180),FALSE),0)</f>
        <v>0</v>
      </c>
      <c r="H180" s="18">
        <f>IFERROR(VLOOKUP($A180,'3.0 Input│AMP'!$A$12:$Q$855,COLUMN(H180),FALSE),0)+IFERROR(VLOOKUP($A180,'3.1 Input│B&amp;T'!$A$13:$L$987,COLUMN(H180),FALSE),0)</f>
        <v>0</v>
      </c>
      <c r="I180" s="18">
        <f>IFERROR(VLOOKUP($A180,'3.0 Input│AMP'!$A$12:$Q$855,COLUMN(I180),FALSE),0)+IFERROR(VLOOKUP($A180,'3.1 Input│B&amp;T'!$A$13:$L$987,COLUMN(I180),FALSE),0)</f>
        <v>0</v>
      </c>
      <c r="J180" s="18">
        <f>IFERROR(VLOOKUP($A180,'3.0 Input│AMP'!$A$12:$Q$855,COLUMN(J180),FALSE),0)+IFERROR(VLOOKUP($A180,'3.1 Input│B&amp;T'!$A$13:$L$987,COLUMN(J180),FALSE),0)</f>
        <v>0</v>
      </c>
      <c r="K180" s="18">
        <f>IFERROR(VLOOKUP($A180,'3.0 Input│AMP'!$A$12:$Q$855,COLUMN(K180),FALSE),0)+IFERROR(VLOOKUP($A180,'3.1 Input│B&amp;T'!$A$13:$L$987,COLUMN(K180),FALSE),0)</f>
        <v>0</v>
      </c>
      <c r="L180" s="37">
        <f>IFERROR(VLOOKUP($A180,'3.0 Input│AMP'!$A$12:$Q$855,L$11,FALSE),0)+IFERROR(VLOOKUP($A180,'3.1 Input│B&amp;T'!$A$13:$O$987,COLUMN(L180),FALSE),0)</f>
        <v>0</v>
      </c>
      <c r="M180" s="37">
        <f>IFERROR(VLOOKUP($A180,'3.0 Input│AMP'!$A$12:$Q$855,M$11,FALSE),0)+IFERROR(VLOOKUP($A180,'3.1 Input│B&amp;T'!$A$13:$O$987,COLUMN(M180),FALSE),0)</f>
        <v>0</v>
      </c>
      <c r="N180" s="37">
        <f>IFERROR(VLOOKUP($A180,'3.0 Input│AMP'!$A$12:$Q$855,N$11,FALSE),0)+IFERROR(VLOOKUP($A180,'3.1 Input│B&amp;T'!$A$13:$O$987,COLUMN(N180),FALSE),0)+IFERROR(VLOOKUP($A180,'3.0 Input│AMP'!$A$12:$Q$855,N$11+1,FALSE),0)</f>
        <v>0</v>
      </c>
      <c r="O180" s="37">
        <f>IFERROR(VLOOKUP($A180,'3.0 Input│AMP'!$A$12:$Q$855,O$11,FALSE),0)+IFERROR(VLOOKUP($A180,'3.1 Input│B&amp;T'!$A$13:$O$987,COLUMN(O180),FALSE),0)</f>
        <v>0</v>
      </c>
      <c r="P180" s="9"/>
      <c r="Q180" s="25">
        <f t="shared" si="2"/>
        <v>0</v>
      </c>
    </row>
    <row r="181" spans="1:17">
      <c r="A181" s="7" t="str">
        <f>IF(MAX($A$13:A180)+1&gt;MAX('3.1 Input│B&amp;T'!$A$13:$A$987),"-",MAX($A$13:A180)+1)</f>
        <v>-</v>
      </c>
      <c r="B181" s="7" t="str">
        <f>CONCATENATE(IFERROR(VLOOKUP($A181,'3.0 Input│AMP'!$A$12:$Q$855,2,FALSE),""),IFERROR(VLOOKUP($A181,'3.1 Input│B&amp;T'!$A$13:$L$987,2,FALSE),""))</f>
        <v/>
      </c>
      <c r="C181" s="17" t="str">
        <f>IFERROR(IFERROR(VLOOKUP($A181,'3.0 Input│AMP'!$A$12:$Q$855,3,FALSE),VLOOKUP($A181,'3.1 Input│B&amp;T'!$A$13:$L$987,3,FALSE)),"-")</f>
        <v>-</v>
      </c>
      <c r="D181" s="6"/>
      <c r="E181" s="7" t="str">
        <f>IFERROR(IFERROR(VLOOKUP($A181,'3.0 Input│AMP'!$A$12:$Q$855,4,FALSE),VLOOKUP($A181,'3.1 Input│B&amp;T'!$A$13:$L$987,3,FALSE)),"-")</f>
        <v>-</v>
      </c>
      <c r="F181" s="32"/>
      <c r="G181" s="18">
        <f>IFERROR(VLOOKUP($A181,'3.0 Input│AMP'!$A$12:$Q$855,COLUMN(G181),FALSE),0)+IFERROR(VLOOKUP($A181,'3.1 Input│B&amp;T'!$A$13:$L$987,COLUMN(G181),FALSE),0)</f>
        <v>0</v>
      </c>
      <c r="H181" s="18">
        <f>IFERROR(VLOOKUP($A181,'3.0 Input│AMP'!$A$12:$Q$855,COLUMN(H181),FALSE),0)+IFERROR(VLOOKUP($A181,'3.1 Input│B&amp;T'!$A$13:$L$987,COLUMN(H181),FALSE),0)</f>
        <v>0</v>
      </c>
      <c r="I181" s="18">
        <f>IFERROR(VLOOKUP($A181,'3.0 Input│AMP'!$A$12:$Q$855,COLUMN(I181),FALSE),0)+IFERROR(VLOOKUP($A181,'3.1 Input│B&amp;T'!$A$13:$L$987,COLUMN(I181),FALSE),0)</f>
        <v>0</v>
      </c>
      <c r="J181" s="18">
        <f>IFERROR(VLOOKUP($A181,'3.0 Input│AMP'!$A$12:$Q$855,COLUMN(J181),FALSE),0)+IFERROR(VLOOKUP($A181,'3.1 Input│B&amp;T'!$A$13:$L$987,COLUMN(J181),FALSE),0)</f>
        <v>0</v>
      </c>
      <c r="K181" s="18">
        <f>IFERROR(VLOOKUP($A181,'3.0 Input│AMP'!$A$12:$Q$855,COLUMN(K181),FALSE),0)+IFERROR(VLOOKUP($A181,'3.1 Input│B&amp;T'!$A$13:$L$987,COLUMN(K181),FALSE),0)</f>
        <v>0</v>
      </c>
      <c r="L181" s="37">
        <f>IFERROR(VLOOKUP($A181,'3.0 Input│AMP'!$A$12:$Q$855,L$11,FALSE),0)+IFERROR(VLOOKUP($A181,'3.1 Input│B&amp;T'!$A$13:$O$987,COLUMN(L181),FALSE),0)</f>
        <v>0</v>
      </c>
      <c r="M181" s="37">
        <f>IFERROR(VLOOKUP($A181,'3.0 Input│AMP'!$A$12:$Q$855,M$11,FALSE),0)+IFERROR(VLOOKUP($A181,'3.1 Input│B&amp;T'!$A$13:$O$987,COLUMN(M181),FALSE),0)</f>
        <v>0</v>
      </c>
      <c r="N181" s="37">
        <f>IFERROR(VLOOKUP($A181,'3.0 Input│AMP'!$A$12:$Q$855,N$11,FALSE),0)+IFERROR(VLOOKUP($A181,'3.1 Input│B&amp;T'!$A$13:$O$987,COLUMN(N181),FALSE),0)+IFERROR(VLOOKUP($A181,'3.0 Input│AMP'!$A$12:$Q$855,N$11+1,FALSE),0)</f>
        <v>0</v>
      </c>
      <c r="O181" s="37">
        <f>IFERROR(VLOOKUP($A181,'3.0 Input│AMP'!$A$12:$Q$855,O$11,FALSE),0)+IFERROR(VLOOKUP($A181,'3.1 Input│B&amp;T'!$A$13:$O$987,COLUMN(O181),FALSE),0)</f>
        <v>0</v>
      </c>
      <c r="P181" s="9"/>
      <c r="Q181" s="25">
        <f t="shared" si="2"/>
        <v>0</v>
      </c>
    </row>
    <row r="182" spans="1:17">
      <c r="A182" s="7" t="str">
        <f>IF(MAX($A$13:A181)+1&gt;MAX('3.1 Input│B&amp;T'!$A$13:$A$987),"-",MAX($A$13:A181)+1)</f>
        <v>-</v>
      </c>
      <c r="B182" s="7" t="str">
        <f>CONCATENATE(IFERROR(VLOOKUP($A182,'3.0 Input│AMP'!$A$12:$Q$855,2,FALSE),""),IFERROR(VLOOKUP($A182,'3.1 Input│B&amp;T'!$A$13:$L$987,2,FALSE),""))</f>
        <v/>
      </c>
      <c r="C182" s="17" t="str">
        <f>IFERROR(IFERROR(VLOOKUP($A182,'3.0 Input│AMP'!$A$12:$Q$855,3,FALSE),VLOOKUP($A182,'3.1 Input│B&amp;T'!$A$13:$L$987,3,FALSE)),"-")</f>
        <v>-</v>
      </c>
      <c r="D182" s="6"/>
      <c r="E182" s="7" t="str">
        <f>IFERROR(IFERROR(VLOOKUP($A182,'3.0 Input│AMP'!$A$12:$Q$855,4,FALSE),VLOOKUP($A182,'3.1 Input│B&amp;T'!$A$13:$L$987,3,FALSE)),"-")</f>
        <v>-</v>
      </c>
      <c r="F182" s="32"/>
      <c r="G182" s="18">
        <f>IFERROR(VLOOKUP($A182,'3.0 Input│AMP'!$A$12:$Q$855,COLUMN(G182),FALSE),0)+IFERROR(VLOOKUP($A182,'3.1 Input│B&amp;T'!$A$13:$L$987,COLUMN(G182),FALSE),0)</f>
        <v>0</v>
      </c>
      <c r="H182" s="18">
        <f>IFERROR(VLOOKUP($A182,'3.0 Input│AMP'!$A$12:$Q$855,COLUMN(H182),FALSE),0)+IFERROR(VLOOKUP($A182,'3.1 Input│B&amp;T'!$A$13:$L$987,COLUMN(H182),FALSE),0)</f>
        <v>0</v>
      </c>
      <c r="I182" s="18">
        <f>IFERROR(VLOOKUP($A182,'3.0 Input│AMP'!$A$12:$Q$855,COLUMN(I182),FALSE),0)+IFERROR(VLOOKUP($A182,'3.1 Input│B&amp;T'!$A$13:$L$987,COLUMN(I182),FALSE),0)</f>
        <v>0</v>
      </c>
      <c r="J182" s="18">
        <f>IFERROR(VLOOKUP($A182,'3.0 Input│AMP'!$A$12:$Q$855,COLUMN(J182),FALSE),0)+IFERROR(VLOOKUP($A182,'3.1 Input│B&amp;T'!$A$13:$L$987,COLUMN(J182),FALSE),0)</f>
        <v>0</v>
      </c>
      <c r="K182" s="18">
        <f>IFERROR(VLOOKUP($A182,'3.0 Input│AMP'!$A$12:$Q$855,COLUMN(K182),FALSE),0)+IFERROR(VLOOKUP($A182,'3.1 Input│B&amp;T'!$A$13:$L$987,COLUMN(K182),FALSE),0)</f>
        <v>0</v>
      </c>
      <c r="L182" s="37">
        <f>IFERROR(VLOOKUP($A182,'3.0 Input│AMP'!$A$12:$Q$855,L$11,FALSE),0)+IFERROR(VLOOKUP($A182,'3.1 Input│B&amp;T'!$A$13:$O$987,COLUMN(L182),FALSE),0)</f>
        <v>0</v>
      </c>
      <c r="M182" s="37">
        <f>IFERROR(VLOOKUP($A182,'3.0 Input│AMP'!$A$12:$Q$855,M$11,FALSE),0)+IFERROR(VLOOKUP($A182,'3.1 Input│B&amp;T'!$A$13:$O$987,COLUMN(M182),FALSE),0)</f>
        <v>0</v>
      </c>
      <c r="N182" s="37">
        <f>IFERROR(VLOOKUP($A182,'3.0 Input│AMP'!$A$12:$Q$855,N$11,FALSE),0)+IFERROR(VLOOKUP($A182,'3.1 Input│B&amp;T'!$A$13:$O$987,COLUMN(N182),FALSE),0)+IFERROR(VLOOKUP($A182,'3.0 Input│AMP'!$A$12:$Q$855,N$11+1,FALSE),0)</f>
        <v>0</v>
      </c>
      <c r="O182" s="37">
        <f>IFERROR(VLOOKUP($A182,'3.0 Input│AMP'!$A$12:$Q$855,O$11,FALSE),0)+IFERROR(VLOOKUP($A182,'3.1 Input│B&amp;T'!$A$13:$O$987,COLUMN(O182),FALSE),0)</f>
        <v>0</v>
      </c>
      <c r="P182" s="9"/>
      <c r="Q182" s="25">
        <f t="shared" si="2"/>
        <v>0</v>
      </c>
    </row>
    <row r="183" spans="1:17">
      <c r="A183" s="7" t="str">
        <f>IF(MAX($A$13:A182)+1&gt;MAX('3.1 Input│B&amp;T'!$A$13:$A$987),"-",MAX($A$13:A182)+1)</f>
        <v>-</v>
      </c>
      <c r="B183" s="7" t="str">
        <f>CONCATENATE(IFERROR(VLOOKUP($A183,'3.0 Input│AMP'!$A$12:$Q$855,2,FALSE),""),IFERROR(VLOOKUP($A183,'3.1 Input│B&amp;T'!$A$13:$L$987,2,FALSE),""))</f>
        <v/>
      </c>
      <c r="C183" s="17" t="str">
        <f>IFERROR(IFERROR(VLOOKUP($A183,'3.0 Input│AMP'!$A$12:$Q$855,3,FALSE),VLOOKUP($A183,'3.1 Input│B&amp;T'!$A$13:$L$987,3,FALSE)),"-")</f>
        <v>-</v>
      </c>
      <c r="D183" s="6"/>
      <c r="E183" s="7" t="str">
        <f>IFERROR(IFERROR(VLOOKUP($A183,'3.0 Input│AMP'!$A$12:$Q$855,4,FALSE),VLOOKUP($A183,'3.1 Input│B&amp;T'!$A$13:$L$987,3,FALSE)),"-")</f>
        <v>-</v>
      </c>
      <c r="F183" s="32"/>
      <c r="G183" s="18">
        <f>IFERROR(VLOOKUP($A183,'3.0 Input│AMP'!$A$12:$Q$855,COLUMN(G183),FALSE),0)+IFERROR(VLOOKUP($A183,'3.1 Input│B&amp;T'!$A$13:$L$987,COLUMN(G183),FALSE),0)</f>
        <v>0</v>
      </c>
      <c r="H183" s="18">
        <f>IFERROR(VLOOKUP($A183,'3.0 Input│AMP'!$A$12:$Q$855,COLUMN(H183),FALSE),0)+IFERROR(VLOOKUP($A183,'3.1 Input│B&amp;T'!$A$13:$L$987,COLUMN(H183),FALSE),0)</f>
        <v>0</v>
      </c>
      <c r="I183" s="18">
        <f>IFERROR(VLOOKUP($A183,'3.0 Input│AMP'!$A$12:$Q$855,COLUMN(I183),FALSE),0)+IFERROR(VLOOKUP($A183,'3.1 Input│B&amp;T'!$A$13:$L$987,COLUMN(I183),FALSE),0)</f>
        <v>0</v>
      </c>
      <c r="J183" s="18">
        <f>IFERROR(VLOOKUP($A183,'3.0 Input│AMP'!$A$12:$Q$855,COLUMN(J183),FALSE),0)+IFERROR(VLOOKUP($A183,'3.1 Input│B&amp;T'!$A$13:$L$987,COLUMN(J183),FALSE),0)</f>
        <v>0</v>
      </c>
      <c r="K183" s="18">
        <f>IFERROR(VLOOKUP($A183,'3.0 Input│AMP'!$A$12:$Q$855,COLUMN(K183),FALSE),0)+IFERROR(VLOOKUP($A183,'3.1 Input│B&amp;T'!$A$13:$L$987,COLUMN(K183),FALSE),0)</f>
        <v>0</v>
      </c>
      <c r="L183" s="37">
        <f>IFERROR(VLOOKUP($A183,'3.0 Input│AMP'!$A$12:$Q$855,L$11,FALSE),0)+IFERROR(VLOOKUP($A183,'3.1 Input│B&amp;T'!$A$13:$O$987,COLUMN(L183),FALSE),0)</f>
        <v>0</v>
      </c>
      <c r="M183" s="37">
        <f>IFERROR(VLOOKUP($A183,'3.0 Input│AMP'!$A$12:$Q$855,M$11,FALSE),0)+IFERROR(VLOOKUP($A183,'3.1 Input│B&amp;T'!$A$13:$O$987,COLUMN(M183),FALSE),0)</f>
        <v>0</v>
      </c>
      <c r="N183" s="37">
        <f>IFERROR(VLOOKUP($A183,'3.0 Input│AMP'!$A$12:$Q$855,N$11,FALSE),0)+IFERROR(VLOOKUP($A183,'3.1 Input│B&amp;T'!$A$13:$O$987,COLUMN(N183),FALSE),0)+IFERROR(VLOOKUP($A183,'3.0 Input│AMP'!$A$12:$Q$855,N$11+1,FALSE),0)</f>
        <v>0</v>
      </c>
      <c r="O183" s="37">
        <f>IFERROR(VLOOKUP($A183,'3.0 Input│AMP'!$A$12:$Q$855,O$11,FALSE),0)+IFERROR(VLOOKUP($A183,'3.1 Input│B&amp;T'!$A$13:$O$987,COLUMN(O183),FALSE),0)</f>
        <v>0</v>
      </c>
      <c r="P183" s="9"/>
      <c r="Q183" s="25">
        <f t="shared" si="2"/>
        <v>0</v>
      </c>
    </row>
    <row r="184" spans="1:17">
      <c r="A184" s="7" t="str">
        <f>IF(MAX($A$13:A183)+1&gt;MAX('3.1 Input│B&amp;T'!$A$13:$A$987),"-",MAX($A$13:A183)+1)</f>
        <v>-</v>
      </c>
      <c r="B184" s="7" t="str">
        <f>CONCATENATE(IFERROR(VLOOKUP($A184,'3.0 Input│AMP'!$A$12:$Q$855,2,FALSE),""),IFERROR(VLOOKUP($A184,'3.1 Input│B&amp;T'!$A$13:$L$987,2,FALSE),""))</f>
        <v/>
      </c>
      <c r="C184" s="17" t="str">
        <f>IFERROR(IFERROR(VLOOKUP($A184,'3.0 Input│AMP'!$A$12:$Q$855,3,FALSE),VLOOKUP($A184,'3.1 Input│B&amp;T'!$A$13:$L$987,3,FALSE)),"-")</f>
        <v>-</v>
      </c>
      <c r="D184" s="6"/>
      <c r="E184" s="7" t="str">
        <f>IFERROR(IFERROR(VLOOKUP($A184,'3.0 Input│AMP'!$A$12:$Q$855,4,FALSE),VLOOKUP($A184,'3.1 Input│B&amp;T'!$A$13:$L$987,3,FALSE)),"-")</f>
        <v>-</v>
      </c>
      <c r="F184" s="32"/>
      <c r="G184" s="18">
        <f>IFERROR(VLOOKUP($A184,'3.0 Input│AMP'!$A$12:$Q$855,COLUMN(G184),FALSE),0)+IFERROR(VLOOKUP($A184,'3.1 Input│B&amp;T'!$A$13:$L$987,COLUMN(G184),FALSE),0)</f>
        <v>0</v>
      </c>
      <c r="H184" s="18">
        <f>IFERROR(VLOOKUP($A184,'3.0 Input│AMP'!$A$12:$Q$855,COLUMN(H184),FALSE),0)+IFERROR(VLOOKUP($A184,'3.1 Input│B&amp;T'!$A$13:$L$987,COLUMN(H184),FALSE),0)</f>
        <v>0</v>
      </c>
      <c r="I184" s="18">
        <f>IFERROR(VLOOKUP($A184,'3.0 Input│AMP'!$A$12:$Q$855,COLUMN(I184),FALSE),0)+IFERROR(VLOOKUP($A184,'3.1 Input│B&amp;T'!$A$13:$L$987,COLUMN(I184),FALSE),0)</f>
        <v>0</v>
      </c>
      <c r="J184" s="18">
        <f>IFERROR(VLOOKUP($A184,'3.0 Input│AMP'!$A$12:$Q$855,COLUMN(J184),FALSE),0)+IFERROR(VLOOKUP($A184,'3.1 Input│B&amp;T'!$A$13:$L$987,COLUMN(J184),FALSE),0)</f>
        <v>0</v>
      </c>
      <c r="K184" s="18">
        <f>IFERROR(VLOOKUP($A184,'3.0 Input│AMP'!$A$12:$Q$855,COLUMN(K184),FALSE),0)+IFERROR(VLOOKUP($A184,'3.1 Input│B&amp;T'!$A$13:$L$987,COLUMN(K184),FALSE),0)</f>
        <v>0</v>
      </c>
      <c r="L184" s="37">
        <f>IFERROR(VLOOKUP($A184,'3.0 Input│AMP'!$A$12:$Q$855,L$11,FALSE),0)+IFERROR(VLOOKUP($A184,'3.1 Input│B&amp;T'!$A$13:$O$987,COLUMN(L184),FALSE),0)</f>
        <v>0</v>
      </c>
      <c r="M184" s="37">
        <f>IFERROR(VLOOKUP($A184,'3.0 Input│AMP'!$A$12:$Q$855,M$11,FALSE),0)+IFERROR(VLOOKUP($A184,'3.1 Input│B&amp;T'!$A$13:$O$987,COLUMN(M184),FALSE),0)</f>
        <v>0</v>
      </c>
      <c r="N184" s="37">
        <f>IFERROR(VLOOKUP($A184,'3.0 Input│AMP'!$A$12:$Q$855,N$11,FALSE),0)+IFERROR(VLOOKUP($A184,'3.1 Input│B&amp;T'!$A$13:$O$987,COLUMN(N184),FALSE),0)+IFERROR(VLOOKUP($A184,'3.0 Input│AMP'!$A$12:$Q$855,N$11+1,FALSE),0)</f>
        <v>0</v>
      </c>
      <c r="O184" s="37">
        <f>IFERROR(VLOOKUP($A184,'3.0 Input│AMP'!$A$12:$Q$855,O$11,FALSE),0)+IFERROR(VLOOKUP($A184,'3.1 Input│B&amp;T'!$A$13:$O$987,COLUMN(O184),FALSE),0)</f>
        <v>0</v>
      </c>
      <c r="P184" s="9"/>
      <c r="Q184" s="25">
        <f t="shared" si="2"/>
        <v>0</v>
      </c>
    </row>
    <row r="185" spans="1:17">
      <c r="A185" s="7" t="str">
        <f>IF(MAX($A$13:A184)+1&gt;MAX('3.1 Input│B&amp;T'!$A$13:$A$987),"-",MAX($A$13:A184)+1)</f>
        <v>-</v>
      </c>
      <c r="B185" s="7" t="str">
        <f>CONCATENATE(IFERROR(VLOOKUP($A185,'3.0 Input│AMP'!$A$12:$Q$855,2,FALSE),""),IFERROR(VLOOKUP($A185,'3.1 Input│B&amp;T'!$A$13:$L$987,2,FALSE),""))</f>
        <v/>
      </c>
      <c r="C185" s="17" t="str">
        <f>IFERROR(IFERROR(VLOOKUP($A185,'3.0 Input│AMP'!$A$12:$Q$855,3,FALSE),VLOOKUP($A185,'3.1 Input│B&amp;T'!$A$13:$L$987,3,FALSE)),"-")</f>
        <v>-</v>
      </c>
      <c r="D185" s="6"/>
      <c r="E185" s="7" t="str">
        <f>IFERROR(IFERROR(VLOOKUP($A185,'3.0 Input│AMP'!$A$12:$Q$855,4,FALSE),VLOOKUP($A185,'3.1 Input│B&amp;T'!$A$13:$L$987,3,FALSE)),"-")</f>
        <v>-</v>
      </c>
      <c r="F185" s="32"/>
      <c r="G185" s="18">
        <f>IFERROR(VLOOKUP($A185,'3.0 Input│AMP'!$A$12:$Q$855,COLUMN(G185),FALSE),0)+IFERROR(VLOOKUP($A185,'3.1 Input│B&amp;T'!$A$13:$L$987,COLUMN(G185),FALSE),0)</f>
        <v>0</v>
      </c>
      <c r="H185" s="18">
        <f>IFERROR(VLOOKUP($A185,'3.0 Input│AMP'!$A$12:$Q$855,COLUMN(H185),FALSE),0)+IFERROR(VLOOKUP($A185,'3.1 Input│B&amp;T'!$A$13:$L$987,COLUMN(H185),FALSE),0)</f>
        <v>0</v>
      </c>
      <c r="I185" s="18">
        <f>IFERROR(VLOOKUP($A185,'3.0 Input│AMP'!$A$12:$Q$855,COLUMN(I185),FALSE),0)+IFERROR(VLOOKUP($A185,'3.1 Input│B&amp;T'!$A$13:$L$987,COLUMN(I185),FALSE),0)</f>
        <v>0</v>
      </c>
      <c r="J185" s="18">
        <f>IFERROR(VLOOKUP($A185,'3.0 Input│AMP'!$A$12:$Q$855,COLUMN(J185),FALSE),0)+IFERROR(VLOOKUP($A185,'3.1 Input│B&amp;T'!$A$13:$L$987,COLUMN(J185),FALSE),0)</f>
        <v>0</v>
      </c>
      <c r="K185" s="18">
        <f>IFERROR(VLOOKUP($A185,'3.0 Input│AMP'!$A$12:$Q$855,COLUMN(K185),FALSE),0)+IFERROR(VLOOKUP($A185,'3.1 Input│B&amp;T'!$A$13:$L$987,COLUMN(K185),FALSE),0)</f>
        <v>0</v>
      </c>
      <c r="L185" s="37">
        <f>IFERROR(VLOOKUP($A185,'3.0 Input│AMP'!$A$12:$Q$855,L$11,FALSE),0)+IFERROR(VLOOKUP($A185,'3.1 Input│B&amp;T'!$A$13:$O$987,COLUMN(L185),FALSE),0)</f>
        <v>0</v>
      </c>
      <c r="M185" s="37">
        <f>IFERROR(VLOOKUP($A185,'3.0 Input│AMP'!$A$12:$Q$855,M$11,FALSE),0)+IFERROR(VLOOKUP($A185,'3.1 Input│B&amp;T'!$A$13:$O$987,COLUMN(M185),FALSE),0)</f>
        <v>0</v>
      </c>
      <c r="N185" s="37">
        <f>IFERROR(VLOOKUP($A185,'3.0 Input│AMP'!$A$12:$Q$855,N$11,FALSE),0)+IFERROR(VLOOKUP($A185,'3.1 Input│B&amp;T'!$A$13:$O$987,COLUMN(N185),FALSE),0)+IFERROR(VLOOKUP($A185,'3.0 Input│AMP'!$A$12:$Q$855,N$11+1,FALSE),0)</f>
        <v>0</v>
      </c>
      <c r="O185" s="37">
        <f>IFERROR(VLOOKUP($A185,'3.0 Input│AMP'!$A$12:$Q$855,O$11,FALSE),0)+IFERROR(VLOOKUP($A185,'3.1 Input│B&amp;T'!$A$13:$O$987,COLUMN(O185),FALSE),0)</f>
        <v>0</v>
      </c>
      <c r="P185" s="9"/>
      <c r="Q185" s="25">
        <f t="shared" si="2"/>
        <v>0</v>
      </c>
    </row>
    <row r="186" spans="1:17">
      <c r="A186" s="7" t="str">
        <f>IF(MAX($A$13:A185)+1&gt;MAX('3.1 Input│B&amp;T'!$A$13:$A$987),"-",MAX($A$13:A185)+1)</f>
        <v>-</v>
      </c>
      <c r="B186" s="7" t="str">
        <f>CONCATENATE(IFERROR(VLOOKUP($A186,'3.0 Input│AMP'!$A$12:$Q$855,2,FALSE),""),IFERROR(VLOOKUP($A186,'3.1 Input│B&amp;T'!$A$13:$L$987,2,FALSE),""))</f>
        <v/>
      </c>
      <c r="C186" s="17" t="str">
        <f>IFERROR(IFERROR(VLOOKUP($A186,'3.0 Input│AMP'!$A$12:$Q$855,3,FALSE),VLOOKUP($A186,'3.1 Input│B&amp;T'!$A$13:$L$987,3,FALSE)),"-")</f>
        <v>-</v>
      </c>
      <c r="D186" s="6"/>
      <c r="E186" s="7" t="str">
        <f>IFERROR(IFERROR(VLOOKUP($A186,'3.0 Input│AMP'!$A$12:$Q$855,4,FALSE),VLOOKUP($A186,'3.1 Input│B&amp;T'!$A$13:$L$987,3,FALSE)),"-")</f>
        <v>-</v>
      </c>
      <c r="F186" s="32"/>
      <c r="G186" s="18">
        <f>IFERROR(VLOOKUP($A186,'3.0 Input│AMP'!$A$12:$Q$855,COLUMN(G186),FALSE),0)+IFERROR(VLOOKUP($A186,'3.1 Input│B&amp;T'!$A$13:$L$987,COLUMN(G186),FALSE),0)</f>
        <v>0</v>
      </c>
      <c r="H186" s="18">
        <f>IFERROR(VLOOKUP($A186,'3.0 Input│AMP'!$A$12:$Q$855,COLUMN(H186),FALSE),0)+IFERROR(VLOOKUP($A186,'3.1 Input│B&amp;T'!$A$13:$L$987,COLUMN(H186),FALSE),0)</f>
        <v>0</v>
      </c>
      <c r="I186" s="18">
        <f>IFERROR(VLOOKUP($A186,'3.0 Input│AMP'!$A$12:$Q$855,COLUMN(I186),FALSE),0)+IFERROR(VLOOKUP($A186,'3.1 Input│B&amp;T'!$A$13:$L$987,COLUMN(I186),FALSE),0)</f>
        <v>0</v>
      </c>
      <c r="J186" s="18">
        <f>IFERROR(VLOOKUP($A186,'3.0 Input│AMP'!$A$12:$Q$855,COLUMN(J186),FALSE),0)+IFERROR(VLOOKUP($A186,'3.1 Input│B&amp;T'!$A$13:$L$987,COLUMN(J186),FALSE),0)</f>
        <v>0</v>
      </c>
      <c r="K186" s="18">
        <f>IFERROR(VLOOKUP($A186,'3.0 Input│AMP'!$A$12:$Q$855,COLUMN(K186),FALSE),0)+IFERROR(VLOOKUP($A186,'3.1 Input│B&amp;T'!$A$13:$L$987,COLUMN(K186),FALSE),0)</f>
        <v>0</v>
      </c>
      <c r="L186" s="37">
        <f>IFERROR(VLOOKUP($A186,'3.0 Input│AMP'!$A$12:$Q$855,L$11,FALSE),0)+IFERROR(VLOOKUP($A186,'3.1 Input│B&amp;T'!$A$13:$O$987,COLUMN(L186),FALSE),0)</f>
        <v>0</v>
      </c>
      <c r="M186" s="37">
        <f>IFERROR(VLOOKUP($A186,'3.0 Input│AMP'!$A$12:$Q$855,M$11,FALSE),0)+IFERROR(VLOOKUP($A186,'3.1 Input│B&amp;T'!$A$13:$O$987,COLUMN(M186),FALSE),0)</f>
        <v>0</v>
      </c>
      <c r="N186" s="37">
        <f>IFERROR(VLOOKUP($A186,'3.0 Input│AMP'!$A$12:$Q$855,N$11,FALSE),0)+IFERROR(VLOOKUP($A186,'3.1 Input│B&amp;T'!$A$13:$O$987,COLUMN(N186),FALSE),0)+IFERROR(VLOOKUP($A186,'3.0 Input│AMP'!$A$12:$Q$855,N$11+1,FALSE),0)</f>
        <v>0</v>
      </c>
      <c r="O186" s="37">
        <f>IFERROR(VLOOKUP($A186,'3.0 Input│AMP'!$A$12:$Q$855,O$11,FALSE),0)+IFERROR(VLOOKUP($A186,'3.1 Input│B&amp;T'!$A$13:$O$987,COLUMN(O186),FALSE),0)</f>
        <v>0</v>
      </c>
      <c r="P186" s="9"/>
      <c r="Q186" s="25">
        <f t="shared" si="2"/>
        <v>0</v>
      </c>
    </row>
    <row r="187" spans="1:17">
      <c r="A187" s="7" t="str">
        <f>IF(MAX($A$13:A186)+1&gt;MAX('3.1 Input│B&amp;T'!$A$13:$A$987),"-",MAX($A$13:A186)+1)</f>
        <v>-</v>
      </c>
      <c r="B187" s="7" t="str">
        <f>CONCATENATE(IFERROR(VLOOKUP($A187,'3.0 Input│AMP'!$A$12:$Q$855,2,FALSE),""),IFERROR(VLOOKUP($A187,'3.1 Input│B&amp;T'!$A$13:$L$987,2,FALSE),""))</f>
        <v/>
      </c>
      <c r="C187" s="17" t="str">
        <f>IFERROR(IFERROR(VLOOKUP($A187,'3.0 Input│AMP'!$A$12:$Q$855,3,FALSE),VLOOKUP($A187,'3.1 Input│B&amp;T'!$A$13:$L$987,3,FALSE)),"-")</f>
        <v>-</v>
      </c>
      <c r="D187" s="6"/>
      <c r="E187" s="7" t="str">
        <f>IFERROR(IFERROR(VLOOKUP($A187,'3.0 Input│AMP'!$A$12:$Q$855,4,FALSE),VLOOKUP($A187,'3.1 Input│B&amp;T'!$A$13:$L$987,3,FALSE)),"-")</f>
        <v>-</v>
      </c>
      <c r="F187" s="32"/>
      <c r="G187" s="18">
        <f>IFERROR(VLOOKUP($A187,'3.0 Input│AMP'!$A$12:$Q$855,COLUMN(G187),FALSE),0)+IFERROR(VLOOKUP($A187,'3.1 Input│B&amp;T'!$A$13:$L$987,COLUMN(G187),FALSE),0)</f>
        <v>0</v>
      </c>
      <c r="H187" s="18">
        <f>IFERROR(VLOOKUP($A187,'3.0 Input│AMP'!$A$12:$Q$855,COLUMN(H187),FALSE),0)+IFERROR(VLOOKUP($A187,'3.1 Input│B&amp;T'!$A$13:$L$987,COLUMN(H187),FALSE),0)</f>
        <v>0</v>
      </c>
      <c r="I187" s="18">
        <f>IFERROR(VLOOKUP($A187,'3.0 Input│AMP'!$A$12:$Q$855,COLUMN(I187),FALSE),0)+IFERROR(VLOOKUP($A187,'3.1 Input│B&amp;T'!$A$13:$L$987,COLUMN(I187),FALSE),0)</f>
        <v>0</v>
      </c>
      <c r="J187" s="18">
        <f>IFERROR(VLOOKUP($A187,'3.0 Input│AMP'!$A$12:$Q$855,COLUMN(J187),FALSE),0)+IFERROR(VLOOKUP($A187,'3.1 Input│B&amp;T'!$A$13:$L$987,COLUMN(J187),FALSE),0)</f>
        <v>0</v>
      </c>
      <c r="K187" s="18">
        <f>IFERROR(VLOOKUP($A187,'3.0 Input│AMP'!$A$12:$Q$855,COLUMN(K187),FALSE),0)+IFERROR(VLOOKUP($A187,'3.1 Input│B&amp;T'!$A$13:$L$987,COLUMN(K187),FALSE),0)</f>
        <v>0</v>
      </c>
      <c r="L187" s="37">
        <f>IFERROR(VLOOKUP($A187,'3.0 Input│AMP'!$A$12:$Q$855,L$11,FALSE),0)+IFERROR(VLOOKUP($A187,'3.1 Input│B&amp;T'!$A$13:$O$987,COLUMN(L187),FALSE),0)</f>
        <v>0</v>
      </c>
      <c r="M187" s="37">
        <f>IFERROR(VLOOKUP($A187,'3.0 Input│AMP'!$A$12:$Q$855,M$11,FALSE),0)+IFERROR(VLOOKUP($A187,'3.1 Input│B&amp;T'!$A$13:$O$987,COLUMN(M187),FALSE),0)</f>
        <v>0</v>
      </c>
      <c r="N187" s="37">
        <f>IFERROR(VLOOKUP($A187,'3.0 Input│AMP'!$A$12:$Q$855,N$11,FALSE),0)+IFERROR(VLOOKUP($A187,'3.1 Input│B&amp;T'!$A$13:$O$987,COLUMN(N187),FALSE),0)+IFERROR(VLOOKUP($A187,'3.0 Input│AMP'!$A$12:$Q$855,N$11+1,FALSE),0)</f>
        <v>0</v>
      </c>
      <c r="O187" s="37">
        <f>IFERROR(VLOOKUP($A187,'3.0 Input│AMP'!$A$12:$Q$855,O$11,FALSE),0)+IFERROR(VLOOKUP($A187,'3.1 Input│B&amp;T'!$A$13:$O$987,COLUMN(O187),FALSE),0)</f>
        <v>0</v>
      </c>
      <c r="P187" s="9"/>
      <c r="Q187" s="25">
        <f t="shared" si="2"/>
        <v>0</v>
      </c>
    </row>
    <row r="188" spans="1:17">
      <c r="A188" s="7" t="str">
        <f>IF(MAX($A$13:A187)+1&gt;MAX('3.1 Input│B&amp;T'!$A$13:$A$987),"-",MAX($A$13:A187)+1)</f>
        <v>-</v>
      </c>
      <c r="B188" s="7" t="str">
        <f>CONCATENATE(IFERROR(VLOOKUP($A188,'3.0 Input│AMP'!$A$12:$Q$855,2,FALSE),""),IFERROR(VLOOKUP($A188,'3.1 Input│B&amp;T'!$A$13:$L$987,2,FALSE),""))</f>
        <v/>
      </c>
      <c r="C188" s="17" t="str">
        <f>IFERROR(IFERROR(VLOOKUP($A188,'3.0 Input│AMP'!$A$12:$Q$855,3,FALSE),VLOOKUP($A188,'3.1 Input│B&amp;T'!$A$13:$L$987,3,FALSE)),"-")</f>
        <v>-</v>
      </c>
      <c r="D188" s="6"/>
      <c r="E188" s="7" t="str">
        <f>IFERROR(IFERROR(VLOOKUP($A188,'3.0 Input│AMP'!$A$12:$Q$855,4,FALSE),VLOOKUP($A188,'3.1 Input│B&amp;T'!$A$13:$L$987,3,FALSE)),"-")</f>
        <v>-</v>
      </c>
      <c r="F188" s="32"/>
      <c r="G188" s="18">
        <f>IFERROR(VLOOKUP($A188,'3.0 Input│AMP'!$A$12:$Q$855,COLUMN(G188),FALSE),0)+IFERROR(VLOOKUP($A188,'3.1 Input│B&amp;T'!$A$13:$L$987,COLUMN(G188),FALSE),0)</f>
        <v>0</v>
      </c>
      <c r="H188" s="18">
        <f>IFERROR(VLOOKUP($A188,'3.0 Input│AMP'!$A$12:$Q$855,COLUMN(H188),FALSE),0)+IFERROR(VLOOKUP($A188,'3.1 Input│B&amp;T'!$A$13:$L$987,COLUMN(H188),FALSE),0)</f>
        <v>0</v>
      </c>
      <c r="I188" s="18">
        <f>IFERROR(VLOOKUP($A188,'3.0 Input│AMP'!$A$12:$Q$855,COLUMN(I188),FALSE),0)+IFERROR(VLOOKUP($A188,'3.1 Input│B&amp;T'!$A$13:$L$987,COLUMN(I188),FALSE),0)</f>
        <v>0</v>
      </c>
      <c r="J188" s="18">
        <f>IFERROR(VLOOKUP($A188,'3.0 Input│AMP'!$A$12:$Q$855,COLUMN(J188),FALSE),0)+IFERROR(VLOOKUP($A188,'3.1 Input│B&amp;T'!$A$13:$L$987,COLUMN(J188),FALSE),0)</f>
        <v>0</v>
      </c>
      <c r="K188" s="18">
        <f>IFERROR(VLOOKUP($A188,'3.0 Input│AMP'!$A$12:$Q$855,COLUMN(K188),FALSE),0)+IFERROR(VLOOKUP($A188,'3.1 Input│B&amp;T'!$A$13:$L$987,COLUMN(K188),FALSE),0)</f>
        <v>0</v>
      </c>
      <c r="L188" s="37">
        <f>IFERROR(VLOOKUP($A188,'3.0 Input│AMP'!$A$12:$Q$855,L$11,FALSE),0)+IFERROR(VLOOKUP($A188,'3.1 Input│B&amp;T'!$A$13:$O$987,COLUMN(L188),FALSE),0)</f>
        <v>0</v>
      </c>
      <c r="M188" s="37">
        <f>IFERROR(VLOOKUP($A188,'3.0 Input│AMP'!$A$12:$Q$855,M$11,FALSE),0)+IFERROR(VLOOKUP($A188,'3.1 Input│B&amp;T'!$A$13:$O$987,COLUMN(M188),FALSE),0)</f>
        <v>0</v>
      </c>
      <c r="N188" s="37">
        <f>IFERROR(VLOOKUP($A188,'3.0 Input│AMP'!$A$12:$Q$855,N$11,FALSE),0)+IFERROR(VLOOKUP($A188,'3.1 Input│B&amp;T'!$A$13:$O$987,COLUMN(N188),FALSE),0)+IFERROR(VLOOKUP($A188,'3.0 Input│AMP'!$A$12:$Q$855,N$11+1,FALSE),0)</f>
        <v>0</v>
      </c>
      <c r="O188" s="37">
        <f>IFERROR(VLOOKUP($A188,'3.0 Input│AMP'!$A$12:$Q$855,O$11,FALSE),0)+IFERROR(VLOOKUP($A188,'3.1 Input│B&amp;T'!$A$13:$O$987,COLUMN(O188),FALSE),0)</f>
        <v>0</v>
      </c>
      <c r="P188" s="9"/>
      <c r="Q188" s="25">
        <f t="shared" si="2"/>
        <v>0</v>
      </c>
    </row>
    <row r="189" spans="1:17">
      <c r="A189" s="7" t="str">
        <f>IF(MAX($A$13:A188)+1&gt;MAX('3.1 Input│B&amp;T'!$A$13:$A$987),"-",MAX($A$13:A188)+1)</f>
        <v>-</v>
      </c>
      <c r="B189" s="7" t="str">
        <f>CONCATENATE(IFERROR(VLOOKUP($A189,'3.0 Input│AMP'!$A$12:$Q$855,2,FALSE),""),IFERROR(VLOOKUP($A189,'3.1 Input│B&amp;T'!$A$13:$L$987,2,FALSE),""))</f>
        <v/>
      </c>
      <c r="C189" s="17" t="str">
        <f>IFERROR(IFERROR(VLOOKUP($A189,'3.0 Input│AMP'!$A$12:$Q$855,3,FALSE),VLOOKUP($A189,'3.1 Input│B&amp;T'!$A$13:$L$987,3,FALSE)),"-")</f>
        <v>-</v>
      </c>
      <c r="D189" s="6"/>
      <c r="E189" s="7" t="str">
        <f>IFERROR(IFERROR(VLOOKUP($A189,'3.0 Input│AMP'!$A$12:$Q$855,4,FALSE),VLOOKUP($A189,'3.1 Input│B&amp;T'!$A$13:$L$987,3,FALSE)),"-")</f>
        <v>-</v>
      </c>
      <c r="F189" s="32"/>
      <c r="G189" s="18">
        <f>IFERROR(VLOOKUP($A189,'3.0 Input│AMP'!$A$12:$Q$855,COLUMN(G189),FALSE),0)+IFERROR(VLOOKUP($A189,'3.1 Input│B&amp;T'!$A$13:$L$987,COLUMN(G189),FALSE),0)</f>
        <v>0</v>
      </c>
      <c r="H189" s="18">
        <f>IFERROR(VLOOKUP($A189,'3.0 Input│AMP'!$A$12:$Q$855,COLUMN(H189),FALSE),0)+IFERROR(VLOOKUP($A189,'3.1 Input│B&amp;T'!$A$13:$L$987,COLUMN(H189),FALSE),0)</f>
        <v>0</v>
      </c>
      <c r="I189" s="18">
        <f>IFERROR(VLOOKUP($A189,'3.0 Input│AMP'!$A$12:$Q$855,COLUMN(I189),FALSE),0)+IFERROR(VLOOKUP($A189,'3.1 Input│B&amp;T'!$A$13:$L$987,COLUMN(I189),FALSE),0)</f>
        <v>0</v>
      </c>
      <c r="J189" s="18">
        <f>IFERROR(VLOOKUP($A189,'3.0 Input│AMP'!$A$12:$Q$855,COLUMN(J189),FALSE),0)+IFERROR(VLOOKUP($A189,'3.1 Input│B&amp;T'!$A$13:$L$987,COLUMN(J189),FALSE),0)</f>
        <v>0</v>
      </c>
      <c r="K189" s="18">
        <f>IFERROR(VLOOKUP($A189,'3.0 Input│AMP'!$A$12:$Q$855,COLUMN(K189),FALSE),0)+IFERROR(VLOOKUP($A189,'3.1 Input│B&amp;T'!$A$13:$L$987,COLUMN(K189),FALSE),0)</f>
        <v>0</v>
      </c>
      <c r="L189" s="37">
        <f>IFERROR(VLOOKUP($A189,'3.0 Input│AMP'!$A$12:$Q$855,L$11,FALSE),0)+IFERROR(VLOOKUP($A189,'3.1 Input│B&amp;T'!$A$13:$O$987,COLUMN(L189),FALSE),0)</f>
        <v>0</v>
      </c>
      <c r="M189" s="37">
        <f>IFERROR(VLOOKUP($A189,'3.0 Input│AMP'!$A$12:$Q$855,M$11,FALSE),0)+IFERROR(VLOOKUP($A189,'3.1 Input│B&amp;T'!$A$13:$O$987,COLUMN(M189),FALSE),0)</f>
        <v>0</v>
      </c>
      <c r="N189" s="37">
        <f>IFERROR(VLOOKUP($A189,'3.0 Input│AMP'!$A$12:$Q$855,N$11,FALSE),0)+IFERROR(VLOOKUP($A189,'3.1 Input│B&amp;T'!$A$13:$O$987,COLUMN(N189),FALSE),0)+IFERROR(VLOOKUP($A189,'3.0 Input│AMP'!$A$12:$Q$855,N$11+1,FALSE),0)</f>
        <v>0</v>
      </c>
      <c r="O189" s="37">
        <f>IFERROR(VLOOKUP($A189,'3.0 Input│AMP'!$A$12:$Q$855,O$11,FALSE),0)+IFERROR(VLOOKUP($A189,'3.1 Input│B&amp;T'!$A$13:$O$987,COLUMN(O189),FALSE),0)</f>
        <v>0</v>
      </c>
      <c r="P189" s="9"/>
      <c r="Q189" s="25">
        <f t="shared" si="2"/>
        <v>0</v>
      </c>
    </row>
    <row r="190" spans="1:17">
      <c r="A190" s="7" t="str">
        <f>IF(MAX($A$13:A189)+1&gt;MAX('3.1 Input│B&amp;T'!$A$13:$A$987),"-",MAX($A$13:A189)+1)</f>
        <v>-</v>
      </c>
      <c r="B190" s="7" t="str">
        <f>CONCATENATE(IFERROR(VLOOKUP($A190,'3.0 Input│AMP'!$A$12:$Q$855,2,FALSE),""),IFERROR(VLOOKUP($A190,'3.1 Input│B&amp;T'!$A$13:$L$987,2,FALSE),""))</f>
        <v/>
      </c>
      <c r="C190" s="17" t="str">
        <f>IFERROR(IFERROR(VLOOKUP($A190,'3.0 Input│AMP'!$A$12:$Q$855,3,FALSE),VLOOKUP($A190,'3.1 Input│B&amp;T'!$A$13:$L$987,3,FALSE)),"-")</f>
        <v>-</v>
      </c>
      <c r="D190" s="6"/>
      <c r="E190" s="7" t="str">
        <f>IFERROR(IFERROR(VLOOKUP($A190,'3.0 Input│AMP'!$A$12:$Q$855,4,FALSE),VLOOKUP($A190,'3.1 Input│B&amp;T'!$A$13:$L$987,3,FALSE)),"-")</f>
        <v>-</v>
      </c>
      <c r="F190" s="32"/>
      <c r="G190" s="18">
        <f>IFERROR(VLOOKUP($A190,'3.0 Input│AMP'!$A$12:$Q$855,COLUMN(G190),FALSE),0)+IFERROR(VLOOKUP($A190,'3.1 Input│B&amp;T'!$A$13:$L$987,COLUMN(G190),FALSE),0)</f>
        <v>0</v>
      </c>
      <c r="H190" s="18">
        <f>IFERROR(VLOOKUP($A190,'3.0 Input│AMP'!$A$12:$Q$855,COLUMN(H190),FALSE),0)+IFERROR(VLOOKUP($A190,'3.1 Input│B&amp;T'!$A$13:$L$987,COLUMN(H190),FALSE),0)</f>
        <v>0</v>
      </c>
      <c r="I190" s="18">
        <f>IFERROR(VLOOKUP($A190,'3.0 Input│AMP'!$A$12:$Q$855,COLUMN(I190),FALSE),0)+IFERROR(VLOOKUP($A190,'3.1 Input│B&amp;T'!$A$13:$L$987,COLUMN(I190),FALSE),0)</f>
        <v>0</v>
      </c>
      <c r="J190" s="18">
        <f>IFERROR(VLOOKUP($A190,'3.0 Input│AMP'!$A$12:$Q$855,COLUMN(J190),FALSE),0)+IFERROR(VLOOKUP($A190,'3.1 Input│B&amp;T'!$A$13:$L$987,COLUMN(J190),FALSE),0)</f>
        <v>0</v>
      </c>
      <c r="K190" s="18">
        <f>IFERROR(VLOOKUP($A190,'3.0 Input│AMP'!$A$12:$Q$855,COLUMN(K190),FALSE),0)+IFERROR(VLOOKUP($A190,'3.1 Input│B&amp;T'!$A$13:$L$987,COLUMN(K190),FALSE),0)</f>
        <v>0</v>
      </c>
      <c r="L190" s="37">
        <f>IFERROR(VLOOKUP($A190,'3.0 Input│AMP'!$A$12:$Q$855,L$11,FALSE),0)+IFERROR(VLOOKUP($A190,'3.1 Input│B&amp;T'!$A$13:$O$987,COLUMN(L190),FALSE),0)</f>
        <v>0</v>
      </c>
      <c r="M190" s="37">
        <f>IFERROR(VLOOKUP($A190,'3.0 Input│AMP'!$A$12:$Q$855,M$11,FALSE),0)+IFERROR(VLOOKUP($A190,'3.1 Input│B&amp;T'!$A$13:$O$987,COLUMN(M190),FALSE),0)</f>
        <v>0</v>
      </c>
      <c r="N190" s="37">
        <f>IFERROR(VLOOKUP($A190,'3.0 Input│AMP'!$A$12:$Q$855,N$11,FALSE),0)+IFERROR(VLOOKUP($A190,'3.1 Input│B&amp;T'!$A$13:$O$987,COLUMN(N190),FALSE),0)+IFERROR(VLOOKUP($A190,'3.0 Input│AMP'!$A$12:$Q$855,N$11+1,FALSE),0)</f>
        <v>0</v>
      </c>
      <c r="O190" s="37">
        <f>IFERROR(VLOOKUP($A190,'3.0 Input│AMP'!$A$12:$Q$855,O$11,FALSE),0)+IFERROR(VLOOKUP($A190,'3.1 Input│B&amp;T'!$A$13:$O$987,COLUMN(O190),FALSE),0)</f>
        <v>0</v>
      </c>
      <c r="P190" s="9"/>
      <c r="Q190" s="25">
        <f t="shared" si="2"/>
        <v>0</v>
      </c>
    </row>
    <row r="191" spans="1:17">
      <c r="A191" s="7" t="str">
        <f>IF(MAX($A$13:A190)+1&gt;MAX('3.1 Input│B&amp;T'!$A$13:$A$987),"-",MAX($A$13:A190)+1)</f>
        <v>-</v>
      </c>
      <c r="B191" s="7" t="str">
        <f>CONCATENATE(IFERROR(VLOOKUP($A191,'3.0 Input│AMP'!$A$12:$Q$855,2,FALSE),""),IFERROR(VLOOKUP($A191,'3.1 Input│B&amp;T'!$A$13:$L$987,2,FALSE),""))</f>
        <v/>
      </c>
      <c r="C191" s="17" t="str">
        <f>IFERROR(IFERROR(VLOOKUP($A191,'3.0 Input│AMP'!$A$12:$Q$855,3,FALSE),VLOOKUP($A191,'3.1 Input│B&amp;T'!$A$13:$L$987,3,FALSE)),"-")</f>
        <v>-</v>
      </c>
      <c r="D191" s="6"/>
      <c r="E191" s="7" t="str">
        <f>IFERROR(IFERROR(VLOOKUP($A191,'3.0 Input│AMP'!$A$12:$Q$855,4,FALSE),VLOOKUP($A191,'3.1 Input│B&amp;T'!$A$13:$L$987,3,FALSE)),"-")</f>
        <v>-</v>
      </c>
      <c r="F191" s="32"/>
      <c r="G191" s="18">
        <f>IFERROR(VLOOKUP($A191,'3.0 Input│AMP'!$A$12:$Q$855,COLUMN(G191),FALSE),0)+IFERROR(VLOOKUP($A191,'3.1 Input│B&amp;T'!$A$13:$L$987,COLUMN(G191),FALSE),0)</f>
        <v>0</v>
      </c>
      <c r="H191" s="18">
        <f>IFERROR(VLOOKUP($A191,'3.0 Input│AMP'!$A$12:$Q$855,COLUMN(H191),FALSE),0)+IFERROR(VLOOKUP($A191,'3.1 Input│B&amp;T'!$A$13:$L$987,COLUMN(H191),FALSE),0)</f>
        <v>0</v>
      </c>
      <c r="I191" s="18">
        <f>IFERROR(VLOOKUP($A191,'3.0 Input│AMP'!$A$12:$Q$855,COLUMN(I191),FALSE),0)+IFERROR(VLOOKUP($A191,'3.1 Input│B&amp;T'!$A$13:$L$987,COLUMN(I191),FALSE),0)</f>
        <v>0</v>
      </c>
      <c r="J191" s="18">
        <f>IFERROR(VLOOKUP($A191,'3.0 Input│AMP'!$A$12:$Q$855,COLUMN(J191),FALSE),0)+IFERROR(VLOOKUP($A191,'3.1 Input│B&amp;T'!$A$13:$L$987,COLUMN(J191),FALSE),0)</f>
        <v>0</v>
      </c>
      <c r="K191" s="18">
        <f>IFERROR(VLOOKUP($A191,'3.0 Input│AMP'!$A$12:$Q$855,COLUMN(K191),FALSE),0)+IFERROR(VLOOKUP($A191,'3.1 Input│B&amp;T'!$A$13:$L$987,COLUMN(K191),FALSE),0)</f>
        <v>0</v>
      </c>
      <c r="L191" s="37">
        <f>IFERROR(VLOOKUP($A191,'3.0 Input│AMP'!$A$12:$Q$855,L$11,FALSE),0)+IFERROR(VLOOKUP($A191,'3.1 Input│B&amp;T'!$A$13:$O$987,COLUMN(L191),FALSE),0)</f>
        <v>0</v>
      </c>
      <c r="M191" s="37">
        <f>IFERROR(VLOOKUP($A191,'3.0 Input│AMP'!$A$12:$Q$855,M$11,FALSE),0)+IFERROR(VLOOKUP($A191,'3.1 Input│B&amp;T'!$A$13:$O$987,COLUMN(M191),FALSE),0)</f>
        <v>0</v>
      </c>
      <c r="N191" s="37">
        <f>IFERROR(VLOOKUP($A191,'3.0 Input│AMP'!$A$12:$Q$855,N$11,FALSE),0)+IFERROR(VLOOKUP($A191,'3.1 Input│B&amp;T'!$A$13:$O$987,COLUMN(N191),FALSE),0)+IFERROR(VLOOKUP($A191,'3.0 Input│AMP'!$A$12:$Q$855,N$11+1,FALSE),0)</f>
        <v>0</v>
      </c>
      <c r="O191" s="37">
        <f>IFERROR(VLOOKUP($A191,'3.0 Input│AMP'!$A$12:$Q$855,O$11,FALSE),0)+IFERROR(VLOOKUP($A191,'3.1 Input│B&amp;T'!$A$13:$O$987,COLUMN(O191),FALSE),0)</f>
        <v>0</v>
      </c>
      <c r="P191" s="9"/>
      <c r="Q191" s="25">
        <f t="shared" si="2"/>
        <v>0</v>
      </c>
    </row>
    <row r="192" spans="1:17">
      <c r="A192" s="7" t="str">
        <f>IF(MAX($A$13:A191)+1&gt;MAX('3.1 Input│B&amp;T'!$A$13:$A$987),"-",MAX($A$13:A191)+1)</f>
        <v>-</v>
      </c>
      <c r="B192" s="7" t="str">
        <f>CONCATENATE(IFERROR(VLOOKUP($A192,'3.0 Input│AMP'!$A$12:$Q$855,2,FALSE),""),IFERROR(VLOOKUP($A192,'3.1 Input│B&amp;T'!$A$13:$L$987,2,FALSE),""))</f>
        <v/>
      </c>
      <c r="C192" s="17" t="str">
        <f>IFERROR(IFERROR(VLOOKUP($A192,'3.0 Input│AMP'!$A$12:$Q$855,3,FALSE),VLOOKUP($A192,'3.1 Input│B&amp;T'!$A$13:$L$987,3,FALSE)),"-")</f>
        <v>-</v>
      </c>
      <c r="D192" s="6"/>
      <c r="E192" s="7" t="str">
        <f>IFERROR(IFERROR(VLOOKUP($A192,'3.0 Input│AMP'!$A$12:$Q$855,4,FALSE),VLOOKUP($A192,'3.1 Input│B&amp;T'!$A$13:$L$987,3,FALSE)),"-")</f>
        <v>-</v>
      </c>
      <c r="F192" s="32"/>
      <c r="G192" s="18">
        <f>IFERROR(VLOOKUP($A192,'3.0 Input│AMP'!$A$12:$Q$855,COLUMN(G192),FALSE),0)+IFERROR(VLOOKUP($A192,'3.1 Input│B&amp;T'!$A$13:$L$987,COLUMN(G192),FALSE),0)</f>
        <v>0</v>
      </c>
      <c r="H192" s="18">
        <f>IFERROR(VLOOKUP($A192,'3.0 Input│AMP'!$A$12:$Q$855,COLUMN(H192),FALSE),0)+IFERROR(VLOOKUP($A192,'3.1 Input│B&amp;T'!$A$13:$L$987,COLUMN(H192),FALSE),0)</f>
        <v>0</v>
      </c>
      <c r="I192" s="18">
        <f>IFERROR(VLOOKUP($A192,'3.0 Input│AMP'!$A$12:$Q$855,COLUMN(I192),FALSE),0)+IFERROR(VLOOKUP($A192,'3.1 Input│B&amp;T'!$A$13:$L$987,COLUMN(I192),FALSE),0)</f>
        <v>0</v>
      </c>
      <c r="J192" s="18">
        <f>IFERROR(VLOOKUP($A192,'3.0 Input│AMP'!$A$12:$Q$855,COLUMN(J192),FALSE),0)+IFERROR(VLOOKUP($A192,'3.1 Input│B&amp;T'!$A$13:$L$987,COLUMN(J192),FALSE),0)</f>
        <v>0</v>
      </c>
      <c r="K192" s="18">
        <f>IFERROR(VLOOKUP($A192,'3.0 Input│AMP'!$A$12:$Q$855,COLUMN(K192),FALSE),0)+IFERROR(VLOOKUP($A192,'3.1 Input│B&amp;T'!$A$13:$L$987,COLUMN(K192),FALSE),0)</f>
        <v>0</v>
      </c>
      <c r="L192" s="37">
        <f>IFERROR(VLOOKUP($A192,'3.0 Input│AMP'!$A$12:$Q$855,L$11,FALSE),0)+IFERROR(VLOOKUP($A192,'3.1 Input│B&amp;T'!$A$13:$O$987,COLUMN(L192),FALSE),0)</f>
        <v>0</v>
      </c>
      <c r="M192" s="37">
        <f>IFERROR(VLOOKUP($A192,'3.0 Input│AMP'!$A$12:$Q$855,M$11,FALSE),0)+IFERROR(VLOOKUP($A192,'3.1 Input│B&amp;T'!$A$13:$O$987,COLUMN(M192),FALSE),0)</f>
        <v>0</v>
      </c>
      <c r="N192" s="37">
        <f>IFERROR(VLOOKUP($A192,'3.0 Input│AMP'!$A$12:$Q$855,N$11,FALSE),0)+IFERROR(VLOOKUP($A192,'3.1 Input│B&amp;T'!$A$13:$O$987,COLUMN(N192),FALSE),0)+IFERROR(VLOOKUP($A192,'3.0 Input│AMP'!$A$12:$Q$855,N$11+1,FALSE),0)</f>
        <v>0</v>
      </c>
      <c r="O192" s="37">
        <f>IFERROR(VLOOKUP($A192,'3.0 Input│AMP'!$A$12:$Q$855,O$11,FALSE),0)+IFERROR(VLOOKUP($A192,'3.1 Input│B&amp;T'!$A$13:$O$987,COLUMN(O192),FALSE),0)</f>
        <v>0</v>
      </c>
      <c r="P192" s="9"/>
      <c r="Q192" s="25">
        <f t="shared" si="2"/>
        <v>0</v>
      </c>
    </row>
    <row r="193" spans="1:17">
      <c r="A193" s="7" t="str">
        <f>IF(MAX($A$13:A192)+1&gt;MAX('3.1 Input│B&amp;T'!$A$13:$A$987),"-",MAX($A$13:A192)+1)</f>
        <v>-</v>
      </c>
      <c r="B193" s="7" t="str">
        <f>CONCATENATE(IFERROR(VLOOKUP($A193,'3.0 Input│AMP'!$A$12:$Q$855,2,FALSE),""),IFERROR(VLOOKUP($A193,'3.1 Input│B&amp;T'!$A$13:$L$987,2,FALSE),""))</f>
        <v/>
      </c>
      <c r="C193" s="17" t="str">
        <f>IFERROR(IFERROR(VLOOKUP($A193,'3.0 Input│AMP'!$A$12:$Q$855,3,FALSE),VLOOKUP($A193,'3.1 Input│B&amp;T'!$A$13:$L$987,3,FALSE)),"-")</f>
        <v>-</v>
      </c>
      <c r="D193" s="6"/>
      <c r="E193" s="7" t="str">
        <f>IFERROR(IFERROR(VLOOKUP($A193,'3.0 Input│AMP'!$A$12:$Q$855,4,FALSE),VLOOKUP($A193,'3.1 Input│B&amp;T'!$A$13:$L$987,3,FALSE)),"-")</f>
        <v>-</v>
      </c>
      <c r="F193" s="32"/>
      <c r="G193" s="18">
        <f>IFERROR(VLOOKUP($A193,'3.0 Input│AMP'!$A$12:$Q$855,COLUMN(G193),FALSE),0)+IFERROR(VLOOKUP($A193,'3.1 Input│B&amp;T'!$A$13:$L$987,COLUMN(G193),FALSE),0)</f>
        <v>0</v>
      </c>
      <c r="H193" s="18">
        <f>IFERROR(VLOOKUP($A193,'3.0 Input│AMP'!$A$12:$Q$855,COLUMN(H193),FALSE),0)+IFERROR(VLOOKUP($A193,'3.1 Input│B&amp;T'!$A$13:$L$987,COLUMN(H193),FALSE),0)</f>
        <v>0</v>
      </c>
      <c r="I193" s="18">
        <f>IFERROR(VLOOKUP($A193,'3.0 Input│AMP'!$A$12:$Q$855,COLUMN(I193),FALSE),0)+IFERROR(VLOOKUP($A193,'3.1 Input│B&amp;T'!$A$13:$L$987,COLUMN(I193),FALSE),0)</f>
        <v>0</v>
      </c>
      <c r="J193" s="18">
        <f>IFERROR(VLOOKUP($A193,'3.0 Input│AMP'!$A$12:$Q$855,COLUMN(J193),FALSE),0)+IFERROR(VLOOKUP($A193,'3.1 Input│B&amp;T'!$A$13:$L$987,COLUMN(J193),FALSE),0)</f>
        <v>0</v>
      </c>
      <c r="K193" s="18">
        <f>IFERROR(VLOOKUP($A193,'3.0 Input│AMP'!$A$12:$Q$855,COLUMN(K193),FALSE),0)+IFERROR(VLOOKUP($A193,'3.1 Input│B&amp;T'!$A$13:$L$987,COLUMN(K193),FALSE),0)</f>
        <v>0</v>
      </c>
      <c r="L193" s="37">
        <f>IFERROR(VLOOKUP($A193,'3.0 Input│AMP'!$A$12:$Q$855,L$11,FALSE),0)+IFERROR(VLOOKUP($A193,'3.1 Input│B&amp;T'!$A$13:$O$987,COLUMN(L193),FALSE),0)</f>
        <v>0</v>
      </c>
      <c r="M193" s="37">
        <f>IFERROR(VLOOKUP($A193,'3.0 Input│AMP'!$A$12:$Q$855,M$11,FALSE),0)+IFERROR(VLOOKUP($A193,'3.1 Input│B&amp;T'!$A$13:$O$987,COLUMN(M193),FALSE),0)</f>
        <v>0</v>
      </c>
      <c r="N193" s="37">
        <f>IFERROR(VLOOKUP($A193,'3.0 Input│AMP'!$A$12:$Q$855,N$11,FALSE),0)+IFERROR(VLOOKUP($A193,'3.1 Input│B&amp;T'!$A$13:$O$987,COLUMN(N193),FALSE),0)+IFERROR(VLOOKUP($A193,'3.0 Input│AMP'!$A$12:$Q$855,N$11+1,FALSE),0)</f>
        <v>0</v>
      </c>
      <c r="O193" s="37">
        <f>IFERROR(VLOOKUP($A193,'3.0 Input│AMP'!$A$12:$Q$855,O$11,FALSE),0)+IFERROR(VLOOKUP($A193,'3.1 Input│B&amp;T'!$A$13:$O$987,COLUMN(O193),FALSE),0)</f>
        <v>0</v>
      </c>
      <c r="P193" s="9"/>
      <c r="Q193" s="25">
        <f t="shared" si="2"/>
        <v>0</v>
      </c>
    </row>
    <row r="194" spans="1:17">
      <c r="A194" s="7" t="str">
        <f>IF(MAX($A$13:A193)+1&gt;MAX('3.1 Input│B&amp;T'!$A$13:$A$987),"-",MAX($A$13:A193)+1)</f>
        <v>-</v>
      </c>
      <c r="B194" s="7" t="str">
        <f>CONCATENATE(IFERROR(VLOOKUP($A194,'3.0 Input│AMP'!$A$12:$Q$855,2,FALSE),""),IFERROR(VLOOKUP($A194,'3.1 Input│B&amp;T'!$A$13:$L$987,2,FALSE),""))</f>
        <v/>
      </c>
      <c r="C194" s="17" t="str">
        <f>IFERROR(IFERROR(VLOOKUP($A194,'3.0 Input│AMP'!$A$12:$Q$855,3,FALSE),VLOOKUP($A194,'3.1 Input│B&amp;T'!$A$13:$L$987,3,FALSE)),"-")</f>
        <v>-</v>
      </c>
      <c r="D194" s="6"/>
      <c r="E194" s="7" t="str">
        <f>IFERROR(IFERROR(VLOOKUP($A194,'3.0 Input│AMP'!$A$12:$Q$855,4,FALSE),VLOOKUP($A194,'3.1 Input│B&amp;T'!$A$13:$L$987,3,FALSE)),"-")</f>
        <v>-</v>
      </c>
      <c r="F194" s="32"/>
      <c r="G194" s="18">
        <f>IFERROR(VLOOKUP($A194,'3.0 Input│AMP'!$A$12:$Q$855,COLUMN(G194),FALSE),0)+IFERROR(VLOOKUP($A194,'3.1 Input│B&amp;T'!$A$13:$L$987,COLUMN(G194),FALSE),0)</f>
        <v>0</v>
      </c>
      <c r="H194" s="18">
        <f>IFERROR(VLOOKUP($A194,'3.0 Input│AMP'!$A$12:$Q$855,COLUMN(H194),FALSE),0)+IFERROR(VLOOKUP($A194,'3.1 Input│B&amp;T'!$A$13:$L$987,COLUMN(H194),FALSE),0)</f>
        <v>0</v>
      </c>
      <c r="I194" s="18">
        <f>IFERROR(VLOOKUP($A194,'3.0 Input│AMP'!$A$12:$Q$855,COLUMN(I194),FALSE),0)+IFERROR(VLOOKUP($A194,'3.1 Input│B&amp;T'!$A$13:$L$987,COLUMN(I194),FALSE),0)</f>
        <v>0</v>
      </c>
      <c r="J194" s="18">
        <f>IFERROR(VLOOKUP($A194,'3.0 Input│AMP'!$A$12:$Q$855,COLUMN(J194),FALSE),0)+IFERROR(VLOOKUP($A194,'3.1 Input│B&amp;T'!$A$13:$L$987,COLUMN(J194),FALSE),0)</f>
        <v>0</v>
      </c>
      <c r="K194" s="18">
        <f>IFERROR(VLOOKUP($A194,'3.0 Input│AMP'!$A$12:$Q$855,COLUMN(K194),FALSE),0)+IFERROR(VLOOKUP($A194,'3.1 Input│B&amp;T'!$A$13:$L$987,COLUMN(K194),FALSE),0)</f>
        <v>0</v>
      </c>
      <c r="L194" s="37">
        <f>IFERROR(VLOOKUP($A194,'3.0 Input│AMP'!$A$12:$Q$855,L$11,FALSE),0)+IFERROR(VLOOKUP($A194,'3.1 Input│B&amp;T'!$A$13:$O$987,COLUMN(L194),FALSE),0)</f>
        <v>0</v>
      </c>
      <c r="M194" s="37">
        <f>IFERROR(VLOOKUP($A194,'3.0 Input│AMP'!$A$12:$Q$855,M$11,FALSE),0)+IFERROR(VLOOKUP($A194,'3.1 Input│B&amp;T'!$A$13:$O$987,COLUMN(M194),FALSE),0)</f>
        <v>0</v>
      </c>
      <c r="N194" s="37">
        <f>IFERROR(VLOOKUP($A194,'3.0 Input│AMP'!$A$12:$Q$855,N$11,FALSE),0)+IFERROR(VLOOKUP($A194,'3.1 Input│B&amp;T'!$A$13:$O$987,COLUMN(N194),FALSE),0)+IFERROR(VLOOKUP($A194,'3.0 Input│AMP'!$A$12:$Q$855,N$11+1,FALSE),0)</f>
        <v>0</v>
      </c>
      <c r="O194" s="37">
        <f>IFERROR(VLOOKUP($A194,'3.0 Input│AMP'!$A$12:$Q$855,O$11,FALSE),0)+IFERROR(VLOOKUP($A194,'3.1 Input│B&amp;T'!$A$13:$O$987,COLUMN(O194),FALSE),0)</f>
        <v>0</v>
      </c>
      <c r="P194" s="9"/>
      <c r="Q194" s="25">
        <f t="shared" si="2"/>
        <v>0</v>
      </c>
    </row>
    <row r="195" spans="1:17">
      <c r="A195" s="7" t="str">
        <f>IF(MAX($A$13:A194)+1&gt;MAX('3.1 Input│B&amp;T'!$A$13:$A$987),"-",MAX($A$13:A194)+1)</f>
        <v>-</v>
      </c>
      <c r="B195" s="7" t="str">
        <f>CONCATENATE(IFERROR(VLOOKUP($A195,'3.0 Input│AMP'!$A$12:$Q$855,2,FALSE),""),IFERROR(VLOOKUP($A195,'3.1 Input│B&amp;T'!$A$13:$L$987,2,FALSE),""))</f>
        <v/>
      </c>
      <c r="C195" s="17" t="str">
        <f>IFERROR(IFERROR(VLOOKUP($A195,'3.0 Input│AMP'!$A$12:$Q$855,3,FALSE),VLOOKUP($A195,'3.1 Input│B&amp;T'!$A$13:$L$987,3,FALSE)),"-")</f>
        <v>-</v>
      </c>
      <c r="D195" s="6"/>
      <c r="E195" s="7" t="str">
        <f>IFERROR(IFERROR(VLOOKUP($A195,'3.0 Input│AMP'!$A$12:$Q$855,4,FALSE),VLOOKUP($A195,'3.1 Input│B&amp;T'!$A$13:$L$987,3,FALSE)),"-")</f>
        <v>-</v>
      </c>
      <c r="F195" s="32"/>
      <c r="G195" s="18">
        <f>IFERROR(VLOOKUP($A195,'3.0 Input│AMP'!$A$12:$Q$855,COLUMN(G195),FALSE),0)+IFERROR(VLOOKUP($A195,'3.1 Input│B&amp;T'!$A$13:$L$987,COLUMN(G195),FALSE),0)</f>
        <v>0</v>
      </c>
      <c r="H195" s="18">
        <f>IFERROR(VLOOKUP($A195,'3.0 Input│AMP'!$A$12:$Q$855,COLUMN(H195),FALSE),0)+IFERROR(VLOOKUP($A195,'3.1 Input│B&amp;T'!$A$13:$L$987,COLUMN(H195),FALSE),0)</f>
        <v>0</v>
      </c>
      <c r="I195" s="18">
        <f>IFERROR(VLOOKUP($A195,'3.0 Input│AMP'!$A$12:$Q$855,COLUMN(I195),FALSE),0)+IFERROR(VLOOKUP($A195,'3.1 Input│B&amp;T'!$A$13:$L$987,COLUMN(I195),FALSE),0)</f>
        <v>0</v>
      </c>
      <c r="J195" s="18">
        <f>IFERROR(VLOOKUP($A195,'3.0 Input│AMP'!$A$12:$Q$855,COLUMN(J195),FALSE),0)+IFERROR(VLOOKUP($A195,'3.1 Input│B&amp;T'!$A$13:$L$987,COLUMN(J195),FALSE),0)</f>
        <v>0</v>
      </c>
      <c r="K195" s="18">
        <f>IFERROR(VLOOKUP($A195,'3.0 Input│AMP'!$A$12:$Q$855,COLUMN(K195),FALSE),0)+IFERROR(VLOOKUP($A195,'3.1 Input│B&amp;T'!$A$13:$L$987,COLUMN(K195),FALSE),0)</f>
        <v>0</v>
      </c>
      <c r="L195" s="37">
        <f>IFERROR(VLOOKUP($A195,'3.0 Input│AMP'!$A$12:$Q$855,L$11,FALSE),0)+IFERROR(VLOOKUP($A195,'3.1 Input│B&amp;T'!$A$13:$O$987,COLUMN(L195),FALSE),0)</f>
        <v>0</v>
      </c>
      <c r="M195" s="37">
        <f>IFERROR(VLOOKUP($A195,'3.0 Input│AMP'!$A$12:$Q$855,M$11,FALSE),0)+IFERROR(VLOOKUP($A195,'3.1 Input│B&amp;T'!$A$13:$O$987,COLUMN(M195),FALSE),0)</f>
        <v>0</v>
      </c>
      <c r="N195" s="37">
        <f>IFERROR(VLOOKUP($A195,'3.0 Input│AMP'!$A$12:$Q$855,N$11,FALSE),0)+IFERROR(VLOOKUP($A195,'3.1 Input│B&amp;T'!$A$13:$O$987,COLUMN(N195),FALSE),0)+IFERROR(VLOOKUP($A195,'3.0 Input│AMP'!$A$12:$Q$855,N$11+1,FALSE),0)</f>
        <v>0</v>
      </c>
      <c r="O195" s="37">
        <f>IFERROR(VLOOKUP($A195,'3.0 Input│AMP'!$A$12:$Q$855,O$11,FALSE),0)+IFERROR(VLOOKUP($A195,'3.1 Input│B&amp;T'!$A$13:$O$987,COLUMN(O195),FALSE),0)</f>
        <v>0</v>
      </c>
      <c r="P195" s="9"/>
      <c r="Q195" s="25">
        <f t="shared" ref="Q195:Q201" si="3">SUM(L195:P195)</f>
        <v>0</v>
      </c>
    </row>
    <row r="196" spans="1:17">
      <c r="A196" s="7" t="str">
        <f>IF(MAX($A$13:A195)+1&gt;MAX('3.1 Input│B&amp;T'!$A$13:$A$987),"-",MAX($A$13:A195)+1)</f>
        <v>-</v>
      </c>
      <c r="B196" s="7" t="str">
        <f>CONCATENATE(IFERROR(VLOOKUP($A196,'3.0 Input│AMP'!$A$12:$Q$855,2,FALSE),""),IFERROR(VLOOKUP($A196,'3.1 Input│B&amp;T'!$A$13:$L$987,2,FALSE),""))</f>
        <v/>
      </c>
      <c r="C196" s="17" t="str">
        <f>IFERROR(IFERROR(VLOOKUP($A196,'3.0 Input│AMP'!$A$12:$Q$855,3,FALSE),VLOOKUP($A196,'3.1 Input│B&amp;T'!$A$13:$L$987,3,FALSE)),"-")</f>
        <v>-</v>
      </c>
      <c r="D196" s="6"/>
      <c r="E196" s="7" t="str">
        <f>IFERROR(IFERROR(VLOOKUP($A196,'3.0 Input│AMP'!$A$12:$Q$855,4,FALSE),VLOOKUP($A196,'3.1 Input│B&amp;T'!$A$13:$L$987,3,FALSE)),"-")</f>
        <v>-</v>
      </c>
      <c r="F196" s="32"/>
      <c r="G196" s="18">
        <f>IFERROR(VLOOKUP($A196,'3.0 Input│AMP'!$A$12:$Q$855,COLUMN(G196),FALSE),0)+IFERROR(VLOOKUP($A196,'3.1 Input│B&amp;T'!$A$13:$L$987,COLUMN(G196),FALSE),0)</f>
        <v>0</v>
      </c>
      <c r="H196" s="18">
        <f>IFERROR(VLOOKUP($A196,'3.0 Input│AMP'!$A$12:$Q$855,COLUMN(H196),FALSE),0)+IFERROR(VLOOKUP($A196,'3.1 Input│B&amp;T'!$A$13:$L$987,COLUMN(H196),FALSE),0)</f>
        <v>0</v>
      </c>
      <c r="I196" s="18">
        <f>IFERROR(VLOOKUP($A196,'3.0 Input│AMP'!$A$12:$Q$855,COLUMN(I196),FALSE),0)+IFERROR(VLOOKUP($A196,'3.1 Input│B&amp;T'!$A$13:$L$987,COLUMN(I196),FALSE),0)</f>
        <v>0</v>
      </c>
      <c r="J196" s="18">
        <f>IFERROR(VLOOKUP($A196,'3.0 Input│AMP'!$A$12:$Q$855,COLUMN(J196),FALSE),0)+IFERROR(VLOOKUP($A196,'3.1 Input│B&amp;T'!$A$13:$L$987,COLUMN(J196),FALSE),0)</f>
        <v>0</v>
      </c>
      <c r="K196" s="18">
        <f>IFERROR(VLOOKUP($A196,'3.0 Input│AMP'!$A$12:$Q$855,COLUMN(K196),FALSE),0)+IFERROR(VLOOKUP($A196,'3.1 Input│B&amp;T'!$A$13:$L$987,COLUMN(K196),FALSE),0)</f>
        <v>0</v>
      </c>
      <c r="L196" s="37">
        <f>IFERROR(VLOOKUP($A196,'3.0 Input│AMP'!$A$12:$Q$855,L$11,FALSE),0)+IFERROR(VLOOKUP($A196,'3.1 Input│B&amp;T'!$A$13:$O$987,COLUMN(L196),FALSE),0)</f>
        <v>0</v>
      </c>
      <c r="M196" s="37">
        <f>IFERROR(VLOOKUP($A196,'3.0 Input│AMP'!$A$12:$Q$855,M$11,FALSE),0)+IFERROR(VLOOKUP($A196,'3.1 Input│B&amp;T'!$A$13:$O$987,COLUMN(M196),FALSE),0)</f>
        <v>0</v>
      </c>
      <c r="N196" s="37">
        <f>IFERROR(VLOOKUP($A196,'3.0 Input│AMP'!$A$12:$Q$855,N$11,FALSE),0)+IFERROR(VLOOKUP($A196,'3.1 Input│B&amp;T'!$A$13:$O$987,COLUMN(N196),FALSE),0)+IFERROR(VLOOKUP($A196,'3.0 Input│AMP'!$A$12:$Q$855,N$11+1,FALSE),0)</f>
        <v>0</v>
      </c>
      <c r="O196" s="37">
        <f>IFERROR(VLOOKUP($A196,'3.0 Input│AMP'!$A$12:$Q$855,O$11,FALSE),0)+IFERROR(VLOOKUP($A196,'3.1 Input│B&amp;T'!$A$13:$O$987,COLUMN(O196),FALSE),0)</f>
        <v>0</v>
      </c>
      <c r="P196" s="9"/>
      <c r="Q196" s="25">
        <f t="shared" si="3"/>
        <v>0</v>
      </c>
    </row>
    <row r="197" spans="1:17">
      <c r="A197" s="7" t="str">
        <f>IF(MAX($A$13:A196)+1&gt;MAX('3.1 Input│B&amp;T'!$A$13:$A$987),"-",MAX($A$13:A196)+1)</f>
        <v>-</v>
      </c>
      <c r="B197" s="7" t="str">
        <f>CONCATENATE(IFERROR(VLOOKUP($A197,'3.0 Input│AMP'!$A$12:$Q$855,2,FALSE),""),IFERROR(VLOOKUP($A197,'3.1 Input│B&amp;T'!$A$13:$L$987,2,FALSE),""))</f>
        <v/>
      </c>
      <c r="C197" s="17" t="str">
        <f>IFERROR(IFERROR(VLOOKUP($A197,'3.0 Input│AMP'!$A$12:$Q$855,3,FALSE),VLOOKUP($A197,'3.1 Input│B&amp;T'!$A$13:$L$987,3,FALSE)),"-")</f>
        <v>-</v>
      </c>
      <c r="D197" s="6"/>
      <c r="E197" s="7" t="str">
        <f>IFERROR(IFERROR(VLOOKUP($A197,'3.0 Input│AMP'!$A$12:$Q$855,4,FALSE),VLOOKUP($A197,'3.1 Input│B&amp;T'!$A$13:$L$987,3,FALSE)),"-")</f>
        <v>-</v>
      </c>
      <c r="F197" s="32"/>
      <c r="G197" s="18">
        <f>IFERROR(VLOOKUP($A197,'3.0 Input│AMP'!$A$12:$Q$855,COLUMN(G197),FALSE),0)+IFERROR(VLOOKUP($A197,'3.1 Input│B&amp;T'!$A$13:$L$987,COLUMN(G197),FALSE),0)</f>
        <v>0</v>
      </c>
      <c r="H197" s="18">
        <f>IFERROR(VLOOKUP($A197,'3.0 Input│AMP'!$A$12:$Q$855,COLUMN(H197),FALSE),0)+IFERROR(VLOOKUP($A197,'3.1 Input│B&amp;T'!$A$13:$L$987,COLUMN(H197),FALSE),0)</f>
        <v>0</v>
      </c>
      <c r="I197" s="18">
        <f>IFERROR(VLOOKUP($A197,'3.0 Input│AMP'!$A$12:$Q$855,COLUMN(I197),FALSE),0)+IFERROR(VLOOKUP($A197,'3.1 Input│B&amp;T'!$A$13:$L$987,COLUMN(I197),FALSE),0)</f>
        <v>0</v>
      </c>
      <c r="J197" s="18">
        <f>IFERROR(VLOOKUP($A197,'3.0 Input│AMP'!$A$12:$Q$855,COLUMN(J197),FALSE),0)+IFERROR(VLOOKUP($A197,'3.1 Input│B&amp;T'!$A$13:$L$987,COLUMN(J197),FALSE),0)</f>
        <v>0</v>
      </c>
      <c r="K197" s="18">
        <f>IFERROR(VLOOKUP($A197,'3.0 Input│AMP'!$A$12:$Q$855,COLUMN(K197),FALSE),0)+IFERROR(VLOOKUP($A197,'3.1 Input│B&amp;T'!$A$13:$L$987,COLUMN(K197),FALSE),0)</f>
        <v>0</v>
      </c>
      <c r="L197" s="37">
        <f>IFERROR(VLOOKUP($A197,'3.0 Input│AMP'!$A$12:$Q$855,L$11,FALSE),0)+IFERROR(VLOOKUP($A197,'3.1 Input│B&amp;T'!$A$13:$O$987,COLUMN(L197),FALSE),0)</f>
        <v>0</v>
      </c>
      <c r="M197" s="37">
        <f>IFERROR(VLOOKUP($A197,'3.0 Input│AMP'!$A$12:$Q$855,M$11,FALSE),0)+IFERROR(VLOOKUP($A197,'3.1 Input│B&amp;T'!$A$13:$O$987,COLUMN(M197),FALSE),0)</f>
        <v>0</v>
      </c>
      <c r="N197" s="37">
        <f>IFERROR(VLOOKUP($A197,'3.0 Input│AMP'!$A$12:$Q$855,N$11,FALSE),0)+IFERROR(VLOOKUP($A197,'3.1 Input│B&amp;T'!$A$13:$O$987,COLUMN(N197),FALSE),0)+IFERROR(VLOOKUP($A197,'3.0 Input│AMP'!$A$12:$Q$855,N$11+1,FALSE),0)</f>
        <v>0</v>
      </c>
      <c r="O197" s="37">
        <f>IFERROR(VLOOKUP($A197,'3.0 Input│AMP'!$A$12:$Q$855,O$11,FALSE),0)+IFERROR(VLOOKUP($A197,'3.1 Input│B&amp;T'!$A$13:$O$987,COLUMN(O197),FALSE),0)</f>
        <v>0</v>
      </c>
      <c r="P197" s="9"/>
      <c r="Q197" s="25">
        <f t="shared" si="3"/>
        <v>0</v>
      </c>
    </row>
    <row r="198" spans="1:17">
      <c r="A198" s="7" t="str">
        <f>IF(MAX($A$13:A197)+1&gt;MAX('3.1 Input│B&amp;T'!$A$13:$A$987),"-",MAX($A$13:A197)+1)</f>
        <v>-</v>
      </c>
      <c r="B198" s="7" t="str">
        <f>CONCATENATE(IFERROR(VLOOKUP($A198,'3.0 Input│AMP'!$A$12:$Q$855,2,FALSE),""),IFERROR(VLOOKUP($A198,'3.1 Input│B&amp;T'!$A$13:$L$987,2,FALSE),""))</f>
        <v/>
      </c>
      <c r="C198" s="17" t="str">
        <f>IFERROR(IFERROR(VLOOKUP($A198,'3.0 Input│AMP'!$A$12:$Q$855,3,FALSE),VLOOKUP($A198,'3.1 Input│B&amp;T'!$A$13:$L$987,3,FALSE)),"-")</f>
        <v>-</v>
      </c>
      <c r="D198" s="6"/>
      <c r="E198" s="7" t="str">
        <f>IFERROR(IFERROR(VLOOKUP($A198,'3.0 Input│AMP'!$A$12:$Q$855,4,FALSE),VLOOKUP($A198,'3.1 Input│B&amp;T'!$A$13:$L$987,3,FALSE)),"-")</f>
        <v>-</v>
      </c>
      <c r="F198" s="32"/>
      <c r="G198" s="18">
        <f>IFERROR(VLOOKUP($A198,'3.0 Input│AMP'!$A$12:$Q$855,COLUMN(G198),FALSE),0)+IFERROR(VLOOKUP($A198,'3.1 Input│B&amp;T'!$A$13:$L$987,COLUMN(G198),FALSE),0)</f>
        <v>0</v>
      </c>
      <c r="H198" s="18">
        <f>IFERROR(VLOOKUP($A198,'3.0 Input│AMP'!$A$12:$Q$855,COLUMN(H198),FALSE),0)+IFERROR(VLOOKUP($A198,'3.1 Input│B&amp;T'!$A$13:$L$987,COLUMN(H198),FALSE),0)</f>
        <v>0</v>
      </c>
      <c r="I198" s="18">
        <f>IFERROR(VLOOKUP($A198,'3.0 Input│AMP'!$A$12:$Q$855,COLUMN(I198),FALSE),0)+IFERROR(VLOOKUP($A198,'3.1 Input│B&amp;T'!$A$13:$L$987,COLUMN(I198),FALSE),0)</f>
        <v>0</v>
      </c>
      <c r="J198" s="18">
        <f>IFERROR(VLOOKUP($A198,'3.0 Input│AMP'!$A$12:$Q$855,COLUMN(J198),FALSE),0)+IFERROR(VLOOKUP($A198,'3.1 Input│B&amp;T'!$A$13:$L$987,COLUMN(J198),FALSE),0)</f>
        <v>0</v>
      </c>
      <c r="K198" s="18">
        <f>IFERROR(VLOOKUP($A198,'3.0 Input│AMP'!$A$12:$Q$855,COLUMN(K198),FALSE),0)+IFERROR(VLOOKUP($A198,'3.1 Input│B&amp;T'!$A$13:$L$987,COLUMN(K198),FALSE),0)</f>
        <v>0</v>
      </c>
      <c r="L198" s="37">
        <f>IFERROR(VLOOKUP($A198,'3.0 Input│AMP'!$A$12:$Q$855,L$11,FALSE),0)+IFERROR(VLOOKUP($A198,'3.1 Input│B&amp;T'!$A$13:$O$987,COLUMN(L198),FALSE),0)</f>
        <v>0</v>
      </c>
      <c r="M198" s="37">
        <f>IFERROR(VLOOKUP($A198,'3.0 Input│AMP'!$A$12:$Q$855,M$11,FALSE),0)+IFERROR(VLOOKUP($A198,'3.1 Input│B&amp;T'!$A$13:$O$987,COLUMN(M198),FALSE),0)</f>
        <v>0</v>
      </c>
      <c r="N198" s="37">
        <f>IFERROR(VLOOKUP($A198,'3.0 Input│AMP'!$A$12:$Q$855,N$11,FALSE),0)+IFERROR(VLOOKUP($A198,'3.1 Input│B&amp;T'!$A$13:$O$987,COLUMN(N198),FALSE),0)+IFERROR(VLOOKUP($A198,'3.0 Input│AMP'!$A$12:$Q$855,N$11+1,FALSE),0)</f>
        <v>0</v>
      </c>
      <c r="O198" s="37">
        <f>IFERROR(VLOOKUP($A198,'3.0 Input│AMP'!$A$12:$Q$855,O$11,FALSE),0)+IFERROR(VLOOKUP($A198,'3.1 Input│B&amp;T'!$A$13:$O$987,COLUMN(O198),FALSE),0)</f>
        <v>0</v>
      </c>
      <c r="P198" s="9"/>
      <c r="Q198" s="25">
        <f t="shared" si="3"/>
        <v>0</v>
      </c>
    </row>
    <row r="199" spans="1:17">
      <c r="A199" s="7" t="str">
        <f>IF(MAX($A$13:A198)+1&gt;MAX('3.1 Input│B&amp;T'!$A$13:$A$987),"-",MAX($A$13:A198)+1)</f>
        <v>-</v>
      </c>
      <c r="B199" s="7" t="str">
        <f>CONCATENATE(IFERROR(VLOOKUP($A199,'3.0 Input│AMP'!$A$12:$Q$855,2,FALSE),""),IFERROR(VLOOKUP($A199,'3.1 Input│B&amp;T'!$A$13:$L$987,2,FALSE),""))</f>
        <v/>
      </c>
      <c r="C199" s="17" t="str">
        <f>IFERROR(IFERROR(VLOOKUP($A199,'3.0 Input│AMP'!$A$12:$Q$855,3,FALSE),VLOOKUP($A199,'3.1 Input│B&amp;T'!$A$13:$L$987,3,FALSE)),"-")</f>
        <v>-</v>
      </c>
      <c r="D199" s="6"/>
      <c r="E199" s="7" t="str">
        <f>IFERROR(IFERROR(VLOOKUP($A199,'3.0 Input│AMP'!$A$12:$Q$855,4,FALSE),VLOOKUP($A199,'3.1 Input│B&amp;T'!$A$13:$L$987,3,FALSE)),"-")</f>
        <v>-</v>
      </c>
      <c r="F199" s="32"/>
      <c r="G199" s="18">
        <f>IFERROR(VLOOKUP($A199,'3.0 Input│AMP'!$A$12:$Q$855,COLUMN(G199),FALSE),0)+IFERROR(VLOOKUP($A199,'3.1 Input│B&amp;T'!$A$13:$L$987,COLUMN(G199),FALSE),0)</f>
        <v>0</v>
      </c>
      <c r="H199" s="18">
        <f>IFERROR(VLOOKUP($A199,'3.0 Input│AMP'!$A$12:$Q$855,COLUMN(H199),FALSE),0)+IFERROR(VLOOKUP($A199,'3.1 Input│B&amp;T'!$A$13:$L$987,COLUMN(H199),FALSE),0)</f>
        <v>0</v>
      </c>
      <c r="I199" s="18">
        <f>IFERROR(VLOOKUP($A199,'3.0 Input│AMP'!$A$12:$Q$855,COLUMN(I199),FALSE),0)+IFERROR(VLOOKUP($A199,'3.1 Input│B&amp;T'!$A$13:$L$987,COLUMN(I199),FALSE),0)</f>
        <v>0</v>
      </c>
      <c r="J199" s="18">
        <f>IFERROR(VLOOKUP($A199,'3.0 Input│AMP'!$A$12:$Q$855,COLUMN(J199),FALSE),0)+IFERROR(VLOOKUP($A199,'3.1 Input│B&amp;T'!$A$13:$L$987,COLUMN(J199),FALSE),0)</f>
        <v>0</v>
      </c>
      <c r="K199" s="18">
        <f>IFERROR(VLOOKUP($A199,'3.0 Input│AMP'!$A$12:$Q$855,COLUMN(K199),FALSE),0)+IFERROR(VLOOKUP($A199,'3.1 Input│B&amp;T'!$A$13:$L$987,COLUMN(K199),FALSE),0)</f>
        <v>0</v>
      </c>
      <c r="L199" s="37">
        <f>IFERROR(VLOOKUP($A199,'3.0 Input│AMP'!$A$12:$Q$855,L$11,FALSE),0)+IFERROR(VLOOKUP($A199,'3.1 Input│B&amp;T'!$A$13:$O$987,COLUMN(L199),FALSE),0)</f>
        <v>0</v>
      </c>
      <c r="M199" s="37">
        <f>IFERROR(VLOOKUP($A199,'3.0 Input│AMP'!$A$12:$Q$855,M$11,FALSE),0)+IFERROR(VLOOKUP($A199,'3.1 Input│B&amp;T'!$A$13:$O$987,COLUMN(M199),FALSE),0)</f>
        <v>0</v>
      </c>
      <c r="N199" s="37">
        <f>IFERROR(VLOOKUP($A199,'3.0 Input│AMP'!$A$12:$Q$855,N$11,FALSE),0)+IFERROR(VLOOKUP($A199,'3.1 Input│B&amp;T'!$A$13:$O$987,COLUMN(N199),FALSE),0)+IFERROR(VLOOKUP($A199,'3.0 Input│AMP'!$A$12:$Q$855,N$11+1,FALSE),0)</f>
        <v>0</v>
      </c>
      <c r="O199" s="37">
        <f>IFERROR(VLOOKUP($A199,'3.0 Input│AMP'!$A$12:$Q$855,O$11,FALSE),0)+IFERROR(VLOOKUP($A199,'3.1 Input│B&amp;T'!$A$13:$O$987,COLUMN(O199),FALSE),0)</f>
        <v>0</v>
      </c>
      <c r="P199" s="9"/>
      <c r="Q199" s="25">
        <f t="shared" si="3"/>
        <v>0</v>
      </c>
    </row>
    <row r="200" spans="1:17">
      <c r="A200" s="7" t="str">
        <f>IF(MAX($A$13:A199)+1&gt;MAX('3.1 Input│B&amp;T'!$A$13:$A$987),"-",MAX($A$13:A199)+1)</f>
        <v>-</v>
      </c>
      <c r="B200" s="7" t="str">
        <f>CONCATENATE(IFERROR(VLOOKUP($A200,'3.0 Input│AMP'!$A$12:$Q$855,2,FALSE),""),IFERROR(VLOOKUP($A200,'3.1 Input│B&amp;T'!$A$13:$L$987,2,FALSE),""))</f>
        <v/>
      </c>
      <c r="C200" s="17" t="str">
        <f>IFERROR(IFERROR(VLOOKUP($A200,'3.0 Input│AMP'!$A$12:$Q$855,3,FALSE),VLOOKUP($A200,'3.1 Input│B&amp;T'!$A$13:$L$987,3,FALSE)),"-")</f>
        <v>-</v>
      </c>
      <c r="D200" s="6"/>
      <c r="E200" s="7" t="str">
        <f>IFERROR(IFERROR(VLOOKUP($A200,'3.0 Input│AMP'!$A$12:$Q$855,4,FALSE),VLOOKUP($A200,'3.1 Input│B&amp;T'!$A$13:$L$987,3,FALSE)),"-")</f>
        <v>-</v>
      </c>
      <c r="F200" s="32"/>
      <c r="G200" s="18">
        <f>IFERROR(VLOOKUP($A200,'3.0 Input│AMP'!$A$12:$Q$855,COLUMN(G200),FALSE),0)+IFERROR(VLOOKUP($A200,'3.1 Input│B&amp;T'!$A$13:$L$987,COLUMN(G200),FALSE),0)</f>
        <v>0</v>
      </c>
      <c r="H200" s="18">
        <f>IFERROR(VLOOKUP($A200,'3.0 Input│AMP'!$A$12:$Q$855,COLUMN(H200),FALSE),0)+IFERROR(VLOOKUP($A200,'3.1 Input│B&amp;T'!$A$13:$L$987,COLUMN(H200),FALSE),0)</f>
        <v>0</v>
      </c>
      <c r="I200" s="18">
        <f>IFERROR(VLOOKUP($A200,'3.0 Input│AMP'!$A$12:$Q$855,COLUMN(I200),FALSE),0)+IFERROR(VLOOKUP($A200,'3.1 Input│B&amp;T'!$A$13:$L$987,COLUMN(I200),FALSE),0)</f>
        <v>0</v>
      </c>
      <c r="J200" s="18">
        <f>IFERROR(VLOOKUP($A200,'3.0 Input│AMP'!$A$12:$Q$855,COLUMN(J200),FALSE),0)+IFERROR(VLOOKUP($A200,'3.1 Input│B&amp;T'!$A$13:$L$987,COLUMN(J200),FALSE),0)</f>
        <v>0</v>
      </c>
      <c r="K200" s="18">
        <f>IFERROR(VLOOKUP($A200,'3.0 Input│AMP'!$A$12:$Q$855,COLUMN(K200),FALSE),0)+IFERROR(VLOOKUP($A200,'3.1 Input│B&amp;T'!$A$13:$L$987,COLUMN(K200),FALSE),0)</f>
        <v>0</v>
      </c>
      <c r="L200" s="37">
        <f>IFERROR(VLOOKUP($A200,'3.0 Input│AMP'!$A$12:$Q$855,L$11,FALSE),0)+IFERROR(VLOOKUP($A200,'3.1 Input│B&amp;T'!$A$13:$O$987,COLUMN(L200),FALSE),0)</f>
        <v>0</v>
      </c>
      <c r="M200" s="37">
        <f>IFERROR(VLOOKUP($A200,'3.0 Input│AMP'!$A$12:$Q$855,M$11,FALSE),0)+IFERROR(VLOOKUP($A200,'3.1 Input│B&amp;T'!$A$13:$O$987,COLUMN(M200),FALSE),0)</f>
        <v>0</v>
      </c>
      <c r="N200" s="37">
        <f>IFERROR(VLOOKUP($A200,'3.0 Input│AMP'!$A$12:$Q$855,N$11,FALSE),0)+IFERROR(VLOOKUP($A200,'3.1 Input│B&amp;T'!$A$13:$O$987,COLUMN(N200),FALSE),0)+IFERROR(VLOOKUP($A200,'3.0 Input│AMP'!$A$12:$Q$855,N$11+1,FALSE),0)</f>
        <v>0</v>
      </c>
      <c r="O200" s="37">
        <f>IFERROR(VLOOKUP($A200,'3.0 Input│AMP'!$A$12:$Q$855,O$11,FALSE),0)+IFERROR(VLOOKUP($A200,'3.1 Input│B&amp;T'!$A$13:$O$987,COLUMN(O200),FALSE),0)</f>
        <v>0</v>
      </c>
      <c r="P200" s="9"/>
      <c r="Q200" s="25">
        <f t="shared" si="3"/>
        <v>0</v>
      </c>
    </row>
    <row r="201" spans="1:17">
      <c r="A201" s="7" t="str">
        <f>IF(MAX($A$13:A200)+1&gt;MAX('3.1 Input│B&amp;T'!$A$13:$A$987),"-",MAX($A$13:A200)+1)</f>
        <v>-</v>
      </c>
      <c r="B201" s="7" t="str">
        <f>CONCATENATE(IFERROR(VLOOKUP($A201,'3.0 Input│AMP'!$A$12:$Q$855,2,FALSE),""),IFERROR(VLOOKUP($A201,'3.1 Input│B&amp;T'!$A$13:$L$987,2,FALSE),""))</f>
        <v/>
      </c>
      <c r="C201" s="17" t="str">
        <f>IFERROR(IFERROR(VLOOKUP($A201,'3.0 Input│AMP'!$A$12:$Q$855,3,FALSE),VLOOKUP($A201,'3.1 Input│B&amp;T'!$A$13:$L$987,3,FALSE)),"-")</f>
        <v>-</v>
      </c>
      <c r="D201" s="6"/>
      <c r="E201" s="7" t="str">
        <f>IFERROR(IFERROR(VLOOKUP($A201,'3.0 Input│AMP'!$A$12:$Q$855,4,FALSE),VLOOKUP($A201,'3.1 Input│B&amp;T'!$A$13:$L$987,3,FALSE)),"-")</f>
        <v>-</v>
      </c>
      <c r="F201" s="32"/>
      <c r="G201" s="18">
        <f>IFERROR(VLOOKUP($A201,'3.0 Input│AMP'!$A$12:$Q$855,COLUMN(G201),FALSE),0)+IFERROR(VLOOKUP($A201,'3.1 Input│B&amp;T'!$A$13:$L$987,COLUMN(G201),FALSE),0)</f>
        <v>0</v>
      </c>
      <c r="H201" s="18">
        <f>IFERROR(VLOOKUP($A201,'3.0 Input│AMP'!$A$12:$Q$855,COLUMN(H201),FALSE),0)+IFERROR(VLOOKUP($A201,'3.1 Input│B&amp;T'!$A$13:$L$987,COLUMN(H201)-1,FALSE),0)</f>
        <v>0</v>
      </c>
      <c r="I201" s="18">
        <f>IFERROR(VLOOKUP($A201,'3.0 Input│AMP'!$A$12:$Q$855,COLUMN(I201),FALSE),0)+IFERROR(VLOOKUP($A201,'3.1 Input│B&amp;T'!$A$13:$L$987,COLUMN(I201)-1,FALSE),0)</f>
        <v>0</v>
      </c>
      <c r="J201" s="18">
        <f>IFERROR(VLOOKUP($A201,'3.0 Input│AMP'!$A$12:$Q$855,COLUMN(J201),FALSE),0)+IFERROR(VLOOKUP($A201,'3.1 Input│B&amp;T'!$A$13:$L$987,COLUMN(J201)-1,FALSE),0)</f>
        <v>0</v>
      </c>
      <c r="K201" s="18">
        <f>IFERROR(VLOOKUP($A201,'3.0 Input│AMP'!$A$12:$Q$855,COLUMN(K201),FALSE),0)+IFERROR(VLOOKUP($A201,'3.1 Input│B&amp;T'!$A$13:$L$987,COLUMN(K201)-1,FALSE),0)</f>
        <v>0</v>
      </c>
      <c r="L201" s="37">
        <f>IFERROR(VLOOKUP($A201,'3.0 Input│AMP'!$A$12:$Q$855,L$11,FALSE),0)+IFERROR(VLOOKUP($A201,'3.1 Input│B&amp;T'!$A$13:$O$987,COLUMN(L201),FALSE),0)</f>
        <v>0</v>
      </c>
      <c r="M201" s="37">
        <f>IFERROR(VLOOKUP($A201,'3.0 Input│AMP'!$A$12:$Q$855,M$11,FALSE),0)+IFERROR(VLOOKUP($A201,'3.1 Input│B&amp;T'!$A$13:$O$987,COLUMN(M201),FALSE),0)</f>
        <v>0</v>
      </c>
      <c r="N201" s="37">
        <f>IFERROR(VLOOKUP($A201,'3.0 Input│AMP'!$A$12:$Q$855,N$11,FALSE),0)+IFERROR(VLOOKUP($A201,'3.1 Input│B&amp;T'!$A$13:$O$987,COLUMN(N201),FALSE),0)+IFERROR(VLOOKUP($A201,'3.0 Input│AMP'!$A$12:$Q$855,N$11+1,FALSE),0)</f>
        <v>0</v>
      </c>
      <c r="O201" s="37">
        <f>IFERROR(VLOOKUP($A201,'3.0 Input│AMP'!$A$12:$Q$855,O$11,FALSE),0)+IFERROR(VLOOKUP($A201,'3.1 Input│B&amp;T'!$A$13:$O$987,COLUMN(O201),FALSE),0)</f>
        <v>0</v>
      </c>
      <c r="P201" s="9"/>
      <c r="Q201" s="25">
        <f t="shared" si="3"/>
        <v>0</v>
      </c>
    </row>
    <row r="208" spans="1:17">
      <c r="G208" s="40"/>
      <c r="H208" s="40"/>
      <c r="I208" s="39"/>
      <c r="J208" s="39"/>
    </row>
  </sheetData>
  <autoFilter ref="A12:O12" xr:uid="{00000000-0009-0000-0000-00000D000000}"/>
  <mergeCells count="2">
    <mergeCell ref="S13:Z13"/>
    <mergeCell ref="C3:J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BEAFA8"/>
  </sheetPr>
  <dimension ref="A1:N201"/>
  <sheetViews>
    <sheetView zoomScale="70" zoomScaleNormal="70" workbookViewId="0"/>
  </sheetViews>
  <sheetFormatPr defaultColWidth="8.7265625" defaultRowHeight="18"/>
  <cols>
    <col min="1" max="1" width="3.81640625" customWidth="1"/>
    <col min="2" max="2" width="53.6328125" customWidth="1"/>
    <col min="3" max="3" width="12.7265625" bestFit="1" customWidth="1"/>
    <col min="4" max="4" width="8.6328125" bestFit="1" customWidth="1"/>
    <col min="5" max="5" width="11.6328125" customWidth="1"/>
    <col min="6" max="6" width="12.1796875" customWidth="1"/>
  </cols>
  <sheetData>
    <row r="1" spans="1:14" s="1" customFormat="1" ht="13.5">
      <c r="H1" s="2"/>
    </row>
    <row r="2" spans="1:14" s="1" customFormat="1" ht="13.5">
      <c r="H2" s="2"/>
    </row>
    <row r="3" spans="1:14" s="1" customFormat="1" ht="81.400000000000006" customHeight="1">
      <c r="C3" s="105" t="s">
        <v>462</v>
      </c>
      <c r="D3" s="105"/>
      <c r="E3" s="105"/>
      <c r="F3" s="105"/>
      <c r="G3" s="105"/>
      <c r="H3" s="105"/>
      <c r="I3" s="105"/>
      <c r="J3" s="105"/>
    </row>
    <row r="4" spans="1:14" s="1" customFormat="1" ht="13.5">
      <c r="H4" s="2"/>
    </row>
    <row r="5" spans="1:14" s="1" customFormat="1" ht="13.5">
      <c r="H5" s="2"/>
    </row>
    <row r="6" spans="1:14" s="1" customFormat="1" ht="13.5">
      <c r="H6" s="2"/>
    </row>
    <row r="7" spans="1:14" s="1" customFormat="1" ht="13.5">
      <c r="H7" s="2"/>
    </row>
    <row r="8" spans="1:14" s="1" customFormat="1" ht="13.5">
      <c r="H8" s="2"/>
    </row>
    <row r="9" spans="1:14" s="1" customFormat="1" ht="13.5">
      <c r="H9" s="2"/>
    </row>
    <row r="11" spans="1:14" ht="20.25">
      <c r="B11" s="4" t="str">
        <f ca="1">RIGHT(CELL("filename",B1),LEN(CELL("filename",B1))-FIND("]",CELL("filename",B1)))</f>
        <v>5.1 Calc│$ million</v>
      </c>
      <c r="C11" s="13" t="s">
        <v>381</v>
      </c>
      <c r="D11" s="13" t="b">
        <f>MAX(A13:A1001)=MAX('5.0 Calc│Forecast Projects'!A13:A1001)</f>
        <v>1</v>
      </c>
      <c r="F11" s="13" t="s">
        <v>382</v>
      </c>
      <c r="G11" s="13" t="b">
        <f>SUM(G13:G1001)=SUMPRODUCT($E$13:$E$1001,'5.0 Calc│Forecast Projects'!G13:G1001)</f>
        <v>1</v>
      </c>
      <c r="H11" s="13" t="b">
        <f>SUM(H13:H1001)=SUMPRODUCT($E$13:$E$1001,'5.0 Calc│Forecast Projects'!H13:H1001)</f>
        <v>1</v>
      </c>
      <c r="I11" s="13" t="b">
        <f>SUM(I13:I1001)=SUMPRODUCT($E$13:$E$1001,'5.0 Calc│Forecast Projects'!I13:I1001)</f>
        <v>1</v>
      </c>
      <c r="J11" s="13" t="b">
        <f>SUM(J13:J1001)=SUMPRODUCT($E$13:$E$1001,'5.0 Calc│Forecast Projects'!J13:J1001)</f>
        <v>1</v>
      </c>
      <c r="K11" s="13" t="b">
        <f>SUM(K13:K1001)=SUMPRODUCT($E$13:$E$1001,'5.0 Calc│Forecast Projects'!K13:K1001)</f>
        <v>1</v>
      </c>
    </row>
    <row r="12" spans="1:14" s="8" customFormat="1" ht="54">
      <c r="A12" s="9" t="s">
        <v>31</v>
      </c>
      <c r="B12" s="9" t="s">
        <v>32</v>
      </c>
      <c r="C12" s="9" t="s">
        <v>378</v>
      </c>
      <c r="D12" s="9" t="s">
        <v>383</v>
      </c>
      <c r="E12" s="9" t="s">
        <v>384</v>
      </c>
      <c r="F12"/>
      <c r="G12" s="9">
        <f>'5.0 Calc│Forecast Projects'!G12</f>
        <v>2023</v>
      </c>
      <c r="H12" s="9">
        <f>'5.0 Calc│Forecast Projects'!H12</f>
        <v>2024</v>
      </c>
      <c r="I12" s="9">
        <f>'5.0 Calc│Forecast Projects'!I12</f>
        <v>2025</v>
      </c>
      <c r="J12" s="9">
        <f>'5.0 Calc│Forecast Projects'!J12</f>
        <v>2026</v>
      </c>
      <c r="K12" s="9">
        <f>'5.0 Calc│Forecast Projects'!K12</f>
        <v>2027</v>
      </c>
    </row>
    <row r="13" spans="1:14" ht="52.5" customHeight="1">
      <c r="A13" s="7">
        <f>'5.0 Calc│Forecast Projects'!A13</f>
        <v>1</v>
      </c>
      <c r="B13" s="7" t="str">
        <f>'5.0 Calc│Forecast Projects'!B13</f>
        <v>WCS A Process Safety</v>
      </c>
      <c r="C13" s="17" t="str">
        <f>'5.0 Calc│Forecast Projects'!C13</f>
        <v>BC203</v>
      </c>
      <c r="D13" s="7">
        <f>VLOOKUP($A13,'5.0 Calc│Forecast Projects'!A13:O1001,4,FALSE)</f>
        <v>1</v>
      </c>
      <c r="E13" s="7">
        <f>D13/1000000</f>
        <v>9.9999999999999995E-7</v>
      </c>
      <c r="G13" s="16">
        <f>IFERROR('5.0 Calc│Forecast Projects'!G13*$E13,0)</f>
        <v>0</v>
      </c>
      <c r="H13" s="16">
        <f>IFERROR('5.0 Calc│Forecast Projects'!H13*$E13,0)</f>
        <v>5.3457287049773913E-2</v>
      </c>
      <c r="I13" s="16">
        <f>IFERROR('5.0 Calc│Forecast Projects'!I13*$E13,0)</f>
        <v>0.74840201869683476</v>
      </c>
      <c r="J13" s="16">
        <f>IFERROR('5.0 Calc│Forecast Projects'!J13*$E13,0)</f>
        <v>0</v>
      </c>
      <c r="K13" s="16">
        <f>IFERROR('5.0 Calc│Forecast Projects'!K13*$E13,0)</f>
        <v>0</v>
      </c>
      <c r="M13" s="105"/>
      <c r="N13" s="105"/>
    </row>
    <row r="14" spans="1:14">
      <c r="A14" s="7">
        <f>'5.0 Calc│Forecast Projects'!A14</f>
        <v>2</v>
      </c>
      <c r="B14" s="7" t="str">
        <f>'5.0 Calc│Forecast Projects'!B14</f>
        <v>Brooklyn CS upgrade</v>
      </c>
      <c r="C14" s="17" t="str">
        <f>'5.0 Calc│Forecast Projects'!C14</f>
        <v>BC204</v>
      </c>
      <c r="D14" s="7">
        <f>VLOOKUP($A14,'5.0 Calc│Forecast Projects'!A14:O1002,4,FALSE)</f>
        <v>1</v>
      </c>
      <c r="E14" s="7">
        <f t="shared" ref="E14:E78" si="0">D14/1000000</f>
        <v>9.9999999999999995E-7</v>
      </c>
      <c r="G14" s="16">
        <f>IFERROR('5.0 Calc│Forecast Projects'!G14*$E14,0)</f>
        <v>0</v>
      </c>
      <c r="H14" s="16">
        <f>IFERROR('5.0 Calc│Forecast Projects'!H14*$E14,0)</f>
        <v>0</v>
      </c>
      <c r="I14" s="16">
        <f>IFERROR('5.0 Calc│Forecast Projects'!I14*$E14,0)</f>
        <v>5.3457287049773913E-2</v>
      </c>
      <c r="J14" s="16">
        <f>IFERROR('5.0 Calc│Forecast Projects'!J14*$E14,0)</f>
        <v>0.74840201869683476</v>
      </c>
      <c r="K14" s="16">
        <f>IFERROR('5.0 Calc│Forecast Projects'!K14*$E14,0)</f>
        <v>0</v>
      </c>
    </row>
    <row r="15" spans="1:14">
      <c r="A15" s="7">
        <f>'5.0 Calc│Forecast Projects'!A15</f>
        <v>3</v>
      </c>
      <c r="B15" s="7" t="str">
        <f>'5.0 Calc│Forecast Projects'!B15</f>
        <v>Compressor Station Vent Upgrade</v>
      </c>
      <c r="C15" s="17" t="str">
        <f>'5.0 Calc│Forecast Projects'!C15</f>
        <v>BC205</v>
      </c>
      <c r="D15" s="7">
        <f>VLOOKUP($A15,'5.0 Calc│Forecast Projects'!A15:O1003,4,FALSE)</f>
        <v>1</v>
      </c>
      <c r="E15" s="7">
        <f t="shared" si="0"/>
        <v>9.9999999999999995E-7</v>
      </c>
      <c r="G15" s="16">
        <f>IFERROR('5.0 Calc│Forecast Projects'!G15*$E15,0)</f>
        <v>0</v>
      </c>
      <c r="H15" s="16">
        <f>IFERROR('5.0 Calc│Forecast Projects'!H15*$E15,0)</f>
        <v>0</v>
      </c>
      <c r="I15" s="16">
        <f>IFERROR('5.0 Calc│Forecast Projects'!I15*$E15,0)</f>
        <v>0.53457287049773916</v>
      </c>
      <c r="J15" s="16">
        <f>IFERROR('5.0 Calc│Forecast Projects'!J15*$E15,0)</f>
        <v>0.53457287049773916</v>
      </c>
      <c r="K15" s="16">
        <f>IFERROR('5.0 Calc│Forecast Projects'!K15*$E15,0)</f>
        <v>1.0424170974705913</v>
      </c>
    </row>
    <row r="16" spans="1:14">
      <c r="A16" s="7">
        <f>'5.0 Calc│Forecast Projects'!A16</f>
        <v>4</v>
      </c>
      <c r="B16" s="7" t="str">
        <f>'5.0 Calc│Forecast Projects'!B16</f>
        <v>Iona CS Aftercooler Upgrade</v>
      </c>
      <c r="C16" s="17" t="str">
        <f>'5.0 Calc│Forecast Projects'!C16</f>
        <v>BC211</v>
      </c>
      <c r="D16" s="7">
        <f>VLOOKUP($A16,'5.0 Calc│Forecast Projects'!A16:O1004,4,FALSE)</f>
        <v>1</v>
      </c>
      <c r="E16" s="7">
        <f t="shared" si="0"/>
        <v>9.9999999999999995E-7</v>
      </c>
      <c r="G16" s="16">
        <f>IFERROR('5.0 Calc│Forecast Projects'!G16*$E16,0)</f>
        <v>0</v>
      </c>
      <c r="H16" s="16">
        <f>IFERROR('5.0 Calc│Forecast Projects'!H16*$E16,0)</f>
        <v>0</v>
      </c>
      <c r="I16" s="16">
        <f>IFERROR('5.0 Calc│Forecast Projects'!I16*$E16,0)</f>
        <v>0</v>
      </c>
      <c r="J16" s="16">
        <f>IFERROR('5.0 Calc│Forecast Projects'!J16*$E16,0)</f>
        <v>0</v>
      </c>
      <c r="K16" s="16">
        <f>IFERROR('5.0 Calc│Forecast Projects'!K16*$E16,0)</f>
        <v>0</v>
      </c>
    </row>
    <row r="17" spans="1:11">
      <c r="A17" s="7">
        <f>'5.0 Calc│Forecast Projects'!A17</f>
        <v>5</v>
      </c>
      <c r="B17" s="7" t="str">
        <f>'5.0 Calc│Forecast Projects'!B17</f>
        <v>Battery Charger Upgrades</v>
      </c>
      <c r="C17" s="17" t="str">
        <f>'5.0 Calc│Forecast Projects'!C17</f>
        <v>BC212</v>
      </c>
      <c r="D17" s="7">
        <f>VLOOKUP($A17,'5.0 Calc│Forecast Projects'!A17:O1005,4,FALSE)</f>
        <v>1</v>
      </c>
      <c r="E17" s="7">
        <f t="shared" si="0"/>
        <v>9.9999999999999995E-7</v>
      </c>
      <c r="G17" s="16">
        <f>IFERROR('5.0 Calc│Forecast Projects'!G17*$E17,0)</f>
        <v>3.742010093484175E-2</v>
      </c>
      <c r="H17" s="16">
        <f>IFERROR('5.0 Calc│Forecast Projects'!H17*$E17,0)</f>
        <v>0.39023819546334954</v>
      </c>
      <c r="I17" s="16">
        <f>IFERROR('5.0 Calc│Forecast Projects'!I17*$E17,0)</f>
        <v>0.21382914819909565</v>
      </c>
      <c r="J17" s="16">
        <f>IFERROR('5.0 Calc│Forecast Projects'!J17*$E17,0)</f>
        <v>0.21382914819909565</v>
      </c>
      <c r="K17" s="16">
        <f>IFERROR('5.0 Calc│Forecast Projects'!K17*$E17,0)</f>
        <v>0.21382914819909565</v>
      </c>
    </row>
    <row r="18" spans="1:11">
      <c r="A18" s="7">
        <f>'5.0 Calc│Forecast Projects'!A18</f>
        <v>6</v>
      </c>
      <c r="B18" s="7" t="str">
        <f>'5.0 Calc│Forecast Projects'!B18</f>
        <v>Wollert CG &amp; T74/T119 PRS Instrument Air</v>
      </c>
      <c r="C18" s="17" t="str">
        <f>'5.0 Calc│Forecast Projects'!C18</f>
        <v>BC216</v>
      </c>
      <c r="D18" s="7">
        <f>VLOOKUP($A18,'5.0 Calc│Forecast Projects'!A18:O1006,4,FALSE)</f>
        <v>1</v>
      </c>
      <c r="E18" s="7">
        <f t="shared" si="0"/>
        <v>9.9999999999999995E-7</v>
      </c>
      <c r="G18" s="16">
        <f>IFERROR('5.0 Calc│Forecast Projects'!G18*$E18,0)</f>
        <v>0</v>
      </c>
      <c r="H18" s="16">
        <f>IFERROR('5.0 Calc│Forecast Projects'!H18*$E18,0)</f>
        <v>0</v>
      </c>
      <c r="I18" s="16">
        <f>IFERROR('5.0 Calc│Forecast Projects'!I18*$E18,0)</f>
        <v>0</v>
      </c>
      <c r="J18" s="16">
        <f>IFERROR('5.0 Calc│Forecast Projects'!J18*$E18,0)</f>
        <v>0</v>
      </c>
      <c r="K18" s="16">
        <f>IFERROR('5.0 Calc│Forecast Projects'!K18*$E18,0)</f>
        <v>0</v>
      </c>
    </row>
    <row r="19" spans="1:11">
      <c r="A19" s="7">
        <f>'5.0 Calc│Forecast Projects'!A19</f>
        <v>7</v>
      </c>
      <c r="B19" s="7" t="str">
        <f>'5.0 Calc│Forecast Projects'!B19</f>
        <v>T33 LV03 Pit</v>
      </c>
      <c r="C19" s="17" t="str">
        <f>'5.0 Calc│Forecast Projects'!C19</f>
        <v>BC220</v>
      </c>
      <c r="D19" s="7">
        <f>VLOOKUP($A19,'5.0 Calc│Forecast Projects'!A19:O1007,4,FALSE)</f>
        <v>1</v>
      </c>
      <c r="E19" s="7">
        <f t="shared" si="0"/>
        <v>9.9999999999999995E-7</v>
      </c>
      <c r="G19" s="16">
        <f>IFERROR('5.0 Calc│Forecast Projects'!G19*$E19,0)</f>
        <v>0</v>
      </c>
      <c r="H19" s="16">
        <f>IFERROR('5.0 Calc│Forecast Projects'!H19*$E19,0)</f>
        <v>0</v>
      </c>
      <c r="I19" s="16">
        <f>IFERROR('5.0 Calc│Forecast Projects'!I19*$E19,0)</f>
        <v>0</v>
      </c>
      <c r="J19" s="16">
        <f>IFERROR('5.0 Calc│Forecast Projects'!J19*$E19,0)</f>
        <v>0.35373755986576394</v>
      </c>
      <c r="K19" s="16">
        <f>IFERROR('5.0 Calc│Forecast Projects'!K19*$E19,0)</f>
        <v>0</v>
      </c>
    </row>
    <row r="20" spans="1:11">
      <c r="A20" s="7">
        <f>'5.0 Calc│Forecast Projects'!A20</f>
        <v>8</v>
      </c>
      <c r="B20" s="7" t="str">
        <f>'5.0 Calc│Forecast Projects'!B20</f>
        <v>Dandenong City Gate Gas Quality</v>
      </c>
      <c r="C20" s="17" t="str">
        <f>'5.0 Calc│Forecast Projects'!C20</f>
        <v>BC224</v>
      </c>
      <c r="D20" s="7">
        <f>VLOOKUP($A20,'5.0 Calc│Forecast Projects'!A20:O1008,4,FALSE)</f>
        <v>1</v>
      </c>
      <c r="E20" s="7">
        <f t="shared" si="0"/>
        <v>9.9999999999999995E-7</v>
      </c>
      <c r="G20" s="16">
        <f>IFERROR('5.0 Calc│Forecast Projects'!G20*$E20,0)</f>
        <v>0</v>
      </c>
      <c r="H20" s="16">
        <f>IFERROR('5.0 Calc│Forecast Projects'!H20*$E20,0)</f>
        <v>0</v>
      </c>
      <c r="I20" s="16">
        <f>IFERROR('5.0 Calc│Forecast Projects'!I20*$E20,0)</f>
        <v>0</v>
      </c>
      <c r="J20" s="16">
        <f>IFERROR('5.0 Calc│Forecast Projects'!J20*$E20,0)</f>
        <v>0</v>
      </c>
      <c r="K20" s="16">
        <f>IFERROR('5.0 Calc│Forecast Projects'!K20*$E20,0)</f>
        <v>0</v>
      </c>
    </row>
    <row r="21" spans="1:11">
      <c r="A21" s="7">
        <f>'5.0 Calc│Forecast Projects'!A21</f>
        <v>9</v>
      </c>
      <c r="B21" s="7" t="str">
        <f>'5.0 Calc│Forecast Projects'!B21</f>
        <v>Control Valve Positioner Replacement</v>
      </c>
      <c r="C21" s="17" t="str">
        <f>'5.0 Calc│Forecast Projects'!C21</f>
        <v>BC225</v>
      </c>
      <c r="D21" s="7">
        <f>VLOOKUP($A21,'5.0 Calc│Forecast Projects'!A21:O1009,4,FALSE)</f>
        <v>1</v>
      </c>
      <c r="E21" s="7">
        <f t="shared" si="0"/>
        <v>9.9999999999999995E-7</v>
      </c>
      <c r="G21" s="16">
        <f>IFERROR('5.0 Calc│Forecast Projects'!G21*$E21,0)</f>
        <v>0.10691457409954783</v>
      </c>
      <c r="H21" s="16">
        <f>IFERROR('5.0 Calc│Forecast Projects'!H21*$E21,0)</f>
        <v>0.10691457409954783</v>
      </c>
      <c r="I21" s="16">
        <f>IFERROR('5.0 Calc│Forecast Projects'!I21*$E21,0)</f>
        <v>0.10691457409954783</v>
      </c>
      <c r="J21" s="16">
        <f>IFERROR('5.0 Calc│Forecast Projects'!J21*$E21,0)</f>
        <v>0.10691457409954783</v>
      </c>
      <c r="K21" s="16">
        <f>IFERROR('5.0 Calc│Forecast Projects'!K21*$E21,0)</f>
        <v>0.11490643851348903</v>
      </c>
    </row>
    <row r="22" spans="1:11">
      <c r="A22" s="7">
        <f>'5.0 Calc│Forecast Projects'!A22</f>
        <v>10</v>
      </c>
      <c r="B22" s="7" t="str">
        <f>'5.0 Calc│Forecast Projects'!B22</f>
        <v>SMS Aerial Photography</v>
      </c>
      <c r="C22" s="17" t="str">
        <f>'5.0 Calc│Forecast Projects'!C22</f>
        <v>BC227</v>
      </c>
      <c r="D22" s="7">
        <f>VLOOKUP($A22,'5.0 Calc│Forecast Projects'!A22:O1010,4,FALSE)</f>
        <v>1</v>
      </c>
      <c r="E22" s="7">
        <f t="shared" si="0"/>
        <v>9.9999999999999995E-7</v>
      </c>
      <c r="G22" s="16">
        <f>IFERROR('5.0 Calc│Forecast Projects'!G22*$E22,0)</f>
        <v>0</v>
      </c>
      <c r="H22" s="16">
        <f>IFERROR('5.0 Calc│Forecast Projects'!H22*$E22,0)</f>
        <v>0</v>
      </c>
      <c r="I22" s="16">
        <f>IFERROR('5.0 Calc│Forecast Projects'!I22*$E22,0)</f>
        <v>0.21382914819909565</v>
      </c>
      <c r="J22" s="16">
        <f>IFERROR('5.0 Calc│Forecast Projects'!J22*$E22,0)</f>
        <v>0</v>
      </c>
      <c r="K22" s="16">
        <f>IFERROR('5.0 Calc│Forecast Projects'!K22*$E22,0)</f>
        <v>0</v>
      </c>
    </row>
    <row r="23" spans="1:11">
      <c r="A23" s="7">
        <f>'5.0 Calc│Forecast Projects'!A23</f>
        <v>11</v>
      </c>
      <c r="B23" s="7" t="str">
        <f>'5.0 Calc│Forecast Projects'!B23</f>
        <v>Encroachment High Consequence</v>
      </c>
      <c r="C23" s="17" t="str">
        <f>'5.0 Calc│Forecast Projects'!C23</f>
        <v>BC230</v>
      </c>
      <c r="D23" s="7">
        <f>VLOOKUP($A23,'5.0 Calc│Forecast Projects'!A23:O1011,4,FALSE)</f>
        <v>1</v>
      </c>
      <c r="E23" s="7">
        <f t="shared" si="0"/>
        <v>9.9999999999999995E-7</v>
      </c>
      <c r="G23" s="16">
        <f>IFERROR('5.0 Calc│Forecast Projects'!G23*$E23,0)</f>
        <v>0</v>
      </c>
      <c r="H23" s="16">
        <f>IFERROR('5.0 Calc│Forecast Projects'!H23*$E23,0)</f>
        <v>0</v>
      </c>
      <c r="I23" s="16">
        <f>IFERROR('5.0 Calc│Forecast Projects'!I23*$E23,0)</f>
        <v>0.94084825207602085</v>
      </c>
      <c r="J23" s="16">
        <f>IFERROR('5.0 Calc│Forecast Projects'!J23*$E23,0)</f>
        <v>0.94084825207602085</v>
      </c>
      <c r="K23" s="16">
        <f>IFERROR('5.0 Calc│Forecast Projects'!K23*$E23,0)</f>
        <v>0.47042412603801043</v>
      </c>
    </row>
    <row r="24" spans="1:11">
      <c r="A24" s="7">
        <f>'5.0 Calc│Forecast Projects'!A24</f>
        <v>12</v>
      </c>
      <c r="B24" s="7" t="str">
        <f>'5.0 Calc│Forecast Projects'!B24</f>
        <v>Turbine Overhaul and Minor Upgrades</v>
      </c>
      <c r="C24" s="17" t="str">
        <f>'5.0 Calc│Forecast Projects'!C24</f>
        <v>BC235</v>
      </c>
      <c r="D24" s="7">
        <f>VLOOKUP($A24,'5.0 Calc│Forecast Projects'!A24:O1012,4,FALSE)</f>
        <v>1</v>
      </c>
      <c r="E24" s="7">
        <f t="shared" si="0"/>
        <v>9.9999999999999995E-7</v>
      </c>
      <c r="G24" s="16">
        <f>IFERROR('5.0 Calc│Forecast Projects'!G24*$E24,0)</f>
        <v>0.21382914819909565</v>
      </c>
      <c r="H24" s="16">
        <f>IFERROR('5.0 Calc│Forecast Projects'!H24*$E24,0)</f>
        <v>1.6037186114932174</v>
      </c>
      <c r="I24" s="16">
        <f>IFERROR('5.0 Calc│Forecast Projects'!I24*$E24,0)</f>
        <v>0</v>
      </c>
      <c r="J24" s="16">
        <f>IFERROR('5.0 Calc│Forecast Projects'!J24*$E24,0)</f>
        <v>0</v>
      </c>
      <c r="K24" s="16">
        <f>IFERROR('5.0 Calc│Forecast Projects'!K24*$E24,0)</f>
        <v>3.5281809452850781</v>
      </c>
    </row>
    <row r="25" spans="1:11">
      <c r="A25" s="7">
        <f>'5.0 Calc│Forecast Projects'!A25</f>
        <v>13</v>
      </c>
      <c r="B25" s="7" t="str">
        <f>'5.0 Calc│Forecast Projects'!B25</f>
        <v>Emergency Response Equipment</v>
      </c>
      <c r="C25" s="17" t="str">
        <f>'5.0 Calc│Forecast Projects'!C25</f>
        <v>BC239</v>
      </c>
      <c r="D25" s="7">
        <f>VLOOKUP($A25,'5.0 Calc│Forecast Projects'!A25:O1013,4,FALSE)</f>
        <v>1</v>
      </c>
      <c r="E25" s="7">
        <f t="shared" si="0"/>
        <v>9.9999999999999995E-7</v>
      </c>
      <c r="G25" s="16">
        <f>IFERROR('5.0 Calc│Forecast Projects'!G25*$E25,0)</f>
        <v>0</v>
      </c>
      <c r="H25" s="16">
        <f>IFERROR('5.0 Calc│Forecast Projects'!H25*$E25,0)</f>
        <v>0</v>
      </c>
      <c r="I25" s="16">
        <f>IFERROR('5.0 Calc│Forecast Projects'!I25*$E25,0)</f>
        <v>3.2074372229864347</v>
      </c>
      <c r="J25" s="16">
        <f>IFERROR('5.0 Calc│Forecast Projects'!J25*$E25,0)</f>
        <v>3.3143517970859833</v>
      </c>
      <c r="K25" s="16">
        <f>IFERROR('5.0 Calc│Forecast Projects'!K25*$E25,0)</f>
        <v>0</v>
      </c>
    </row>
    <row r="26" spans="1:11">
      <c r="A26" s="7">
        <f>'5.0 Calc│Forecast Projects'!A26</f>
        <v>14</v>
      </c>
      <c r="B26" s="7" t="str">
        <f>'5.0 Calc│Forecast Projects'!B26</f>
        <v xml:space="preserve">BCS Unregulated Bypass Upgrade </v>
      </c>
      <c r="C26" s="17" t="str">
        <f>'5.0 Calc│Forecast Projects'!C26</f>
        <v>BC242</v>
      </c>
      <c r="D26" s="7">
        <f>VLOOKUP($A26,'5.0 Calc│Forecast Projects'!A26:O1014,4,FALSE)</f>
        <v>1</v>
      </c>
      <c r="E26" s="7">
        <f t="shared" si="0"/>
        <v>9.9999999999999995E-7</v>
      </c>
      <c r="G26" s="16">
        <f>IFERROR('5.0 Calc│Forecast Projects'!G26*$E26,0)</f>
        <v>0</v>
      </c>
      <c r="H26" s="16">
        <f>IFERROR('5.0 Calc│Forecast Projects'!H26*$E26,0)</f>
        <v>0</v>
      </c>
      <c r="I26" s="16">
        <f>IFERROR('5.0 Calc│Forecast Projects'!I26*$E26,0)</f>
        <v>0</v>
      </c>
      <c r="J26" s="16">
        <f>IFERROR('5.0 Calc│Forecast Projects'!J26*$E26,0)</f>
        <v>0</v>
      </c>
      <c r="K26" s="16">
        <f>IFERROR('5.0 Calc│Forecast Projects'!K26*$E26,0)</f>
        <v>0</v>
      </c>
    </row>
    <row r="27" spans="1:11">
      <c r="A27" s="7">
        <f>'5.0 Calc│Forecast Projects'!A27</f>
        <v>15</v>
      </c>
      <c r="B27" s="7" t="str">
        <f>'5.0 Calc│Forecast Projects'!B27</f>
        <v>CP Replacement</v>
      </c>
      <c r="C27" s="17" t="str">
        <f>'5.0 Calc│Forecast Projects'!C27</f>
        <v>BC244</v>
      </c>
      <c r="D27" s="7">
        <f>VLOOKUP($A27,'5.0 Calc│Forecast Projects'!A27:O1015,4,FALSE)</f>
        <v>1</v>
      </c>
      <c r="E27" s="7">
        <f t="shared" si="0"/>
        <v>9.9999999999999995E-7</v>
      </c>
      <c r="G27" s="16">
        <f>IFERROR('5.0 Calc│Forecast Projects'!G27*$E27,0)</f>
        <v>0.24846947020734916</v>
      </c>
      <c r="H27" s="16">
        <f>IFERROR('5.0 Calc│Forecast Projects'!H27*$E27,0)</f>
        <v>0.24846947020734916</v>
      </c>
      <c r="I27" s="16">
        <f>IFERROR('5.0 Calc│Forecast Projects'!I27*$E27,0)</f>
        <v>0.24846947020734916</v>
      </c>
      <c r="J27" s="16">
        <f>IFERROR('5.0 Calc│Forecast Projects'!J27*$E27,0)</f>
        <v>0.24846947020734916</v>
      </c>
      <c r="K27" s="16">
        <f>IFERROR('5.0 Calc│Forecast Projects'!K27*$E27,0)</f>
        <v>0.2488137351359497</v>
      </c>
    </row>
    <row r="28" spans="1:11">
      <c r="A28" s="7">
        <f>'5.0 Calc│Forecast Projects'!A28</f>
        <v>16</v>
      </c>
      <c r="B28" s="7" t="str">
        <f>'5.0 Calc│Forecast Projects'!B28</f>
        <v>Hazardous Area Rectification</v>
      </c>
      <c r="C28" s="17" t="str">
        <f>'5.0 Calc│Forecast Projects'!C28</f>
        <v>BC249</v>
      </c>
      <c r="D28" s="7">
        <f>VLOOKUP($A28,'5.0 Calc│Forecast Projects'!A28:O1016,4,FALSE)</f>
        <v>1</v>
      </c>
      <c r="E28" s="7">
        <f t="shared" si="0"/>
        <v>9.9999999999999995E-7</v>
      </c>
      <c r="G28" s="16">
        <f>IFERROR('5.0 Calc│Forecast Projects'!G28*$E28,0)</f>
        <v>0.22986633431402781</v>
      </c>
      <c r="H28" s="16">
        <f>IFERROR('5.0 Calc│Forecast Projects'!H28*$E28,0)</f>
        <v>0.10691457409954783</v>
      </c>
      <c r="I28" s="16">
        <f>IFERROR('5.0 Calc│Forecast Projects'!I28*$E28,0)</f>
        <v>0.21382914819909565</v>
      </c>
      <c r="J28" s="16">
        <f>IFERROR('5.0 Calc│Forecast Projects'!J28*$E28,0)</f>
        <v>0.3100522648886887</v>
      </c>
      <c r="K28" s="16">
        <f>IFERROR('5.0 Calc│Forecast Projects'!K28*$E28,0)</f>
        <v>9.0877387984615643E-2</v>
      </c>
    </row>
    <row r="29" spans="1:11">
      <c r="A29" s="7">
        <f>'5.0 Calc│Forecast Projects'!A29</f>
        <v>17</v>
      </c>
      <c r="B29" s="7" t="str">
        <f>'5.0 Calc│Forecast Projects'!B29</f>
        <v>Pipeline Integrity</v>
      </c>
      <c r="C29" s="17" t="str">
        <f>'5.0 Calc│Forecast Projects'!C29</f>
        <v>BC258</v>
      </c>
      <c r="D29" s="7">
        <f>VLOOKUP($A29,'5.0 Calc│Forecast Projects'!A29:O1017,4,FALSE)</f>
        <v>1</v>
      </c>
      <c r="E29" s="7">
        <f t="shared" si="0"/>
        <v>9.9999999999999995E-7</v>
      </c>
      <c r="G29" s="16">
        <f>IFERROR('5.0 Calc│Forecast Projects'!G29*$E29,0)</f>
        <v>4.4441533834053573</v>
      </c>
      <c r="H29" s="16">
        <f>IFERROR('5.0 Calc│Forecast Projects'!H29*$E29,0)</f>
        <v>9.9270182051430158</v>
      </c>
      <c r="I29" s="16">
        <f>IFERROR('5.0 Calc│Forecast Projects'!I29*$E29,0)</f>
        <v>7.3771056128687995</v>
      </c>
      <c r="J29" s="16">
        <f>IFERROR('5.0 Calc│Forecast Projects'!J29*$E29,0)</f>
        <v>5.5595578531764858</v>
      </c>
      <c r="K29" s="16">
        <f>IFERROR('5.0 Calc│Forecast Projects'!K29*$E29,0)</f>
        <v>2.2452060560905043</v>
      </c>
    </row>
    <row r="30" spans="1:11">
      <c r="A30" s="7">
        <f>'5.0 Calc│Forecast Projects'!A30</f>
        <v>18</v>
      </c>
      <c r="B30" s="7" t="str">
        <f>'5.0 Calc│Forecast Projects'!B30</f>
        <v xml:space="preserve">VTS Unpiggables </v>
      </c>
      <c r="C30" s="17" t="str">
        <f>'5.0 Calc│Forecast Projects'!C30</f>
        <v>BC259</v>
      </c>
      <c r="D30" s="7">
        <f>VLOOKUP($A30,'5.0 Calc│Forecast Projects'!A30:O1018,4,FALSE)</f>
        <v>1</v>
      </c>
      <c r="E30" s="7">
        <f t="shared" si="0"/>
        <v>9.9999999999999995E-7</v>
      </c>
      <c r="G30" s="16">
        <f>IFERROR('5.0 Calc│Forecast Projects'!G30*$E30,0)</f>
        <v>11.036329613336211</v>
      </c>
      <c r="H30" s="16">
        <f>IFERROR('5.0 Calc│Forecast Projects'!H30*$E30,0)</f>
        <v>17.61548044070452</v>
      </c>
      <c r="I30" s="16">
        <f>IFERROR('5.0 Calc│Forecast Projects'!I30*$E30,0)</f>
        <v>0</v>
      </c>
      <c r="J30" s="16">
        <f>IFERROR('5.0 Calc│Forecast Projects'!J30*$E30,0)</f>
        <v>0</v>
      </c>
      <c r="K30" s="16">
        <f>IFERROR('5.0 Calc│Forecast Projects'!K30*$E30,0)</f>
        <v>0</v>
      </c>
    </row>
    <row r="31" spans="1:11">
      <c r="A31" s="7">
        <f>'5.0 Calc│Forecast Projects'!A31</f>
        <v>19</v>
      </c>
      <c r="B31" s="7" t="str">
        <f>'5.0 Calc│Forecast Projects'!B31</f>
        <v>Pipe Support Replacement</v>
      </c>
      <c r="C31" s="17" t="str">
        <f>'5.0 Calc│Forecast Projects'!C31</f>
        <v>BC263</v>
      </c>
      <c r="D31" s="7">
        <f>VLOOKUP($A31,'5.0 Calc│Forecast Projects'!A31:O1019,4,FALSE)</f>
        <v>1</v>
      </c>
      <c r="E31" s="7">
        <f t="shared" si="0"/>
        <v>9.9999999999999995E-7</v>
      </c>
      <c r="G31" s="16">
        <f>IFERROR('5.0 Calc│Forecast Projects'!G31*$E31,0)</f>
        <v>0</v>
      </c>
      <c r="H31" s="16">
        <f>IFERROR('5.0 Calc│Forecast Projects'!H31*$E31,0)</f>
        <v>0</v>
      </c>
      <c r="I31" s="16">
        <f>IFERROR('5.0 Calc│Forecast Projects'!I31*$E31,0)</f>
        <v>0.26728643524886958</v>
      </c>
      <c r="J31" s="16">
        <f>IFERROR('5.0 Calc│Forecast Projects'!J31*$E31,0)</f>
        <v>0.26728643524886958</v>
      </c>
      <c r="K31" s="16">
        <f>IFERROR('5.0 Calc│Forecast Projects'!K31*$E31,0)</f>
        <v>0.37420100934841732</v>
      </c>
    </row>
    <row r="32" spans="1:11">
      <c r="A32" s="7">
        <f>'5.0 Calc│Forecast Projects'!A32</f>
        <v>20</v>
      </c>
      <c r="B32" s="7" t="str">
        <f>'5.0 Calc│Forecast Projects'!B32</f>
        <v>HMI ClearSCADA Upgrade</v>
      </c>
      <c r="C32" s="17" t="str">
        <f>'5.0 Calc│Forecast Projects'!C32</f>
        <v>BC264</v>
      </c>
      <c r="D32" s="7">
        <f>VLOOKUP($A32,'5.0 Calc│Forecast Projects'!A32:O1020,4,FALSE)</f>
        <v>1</v>
      </c>
      <c r="E32" s="7">
        <f t="shared" si="0"/>
        <v>9.9999999999999995E-7</v>
      </c>
      <c r="G32" s="16">
        <f>IFERROR('5.0 Calc│Forecast Projects'!G32*$E32,0)</f>
        <v>2.1382914819909563E-2</v>
      </c>
      <c r="H32" s="16">
        <f>IFERROR('5.0 Calc│Forecast Projects'!H32*$E32,0)</f>
        <v>0.74840201869683476</v>
      </c>
      <c r="I32" s="16">
        <f>IFERROR('5.0 Calc│Forecast Projects'!I32*$E32,0)</f>
        <v>0</v>
      </c>
      <c r="J32" s="16">
        <f>IFERROR('5.0 Calc│Forecast Projects'!J32*$E32,0)</f>
        <v>0</v>
      </c>
      <c r="K32" s="16">
        <f>IFERROR('5.0 Calc│Forecast Projects'!K32*$E32,0)</f>
        <v>0</v>
      </c>
    </row>
    <row r="33" spans="1:11">
      <c r="A33" s="7">
        <f>'5.0 Calc│Forecast Projects'!A33</f>
        <v>21</v>
      </c>
      <c r="B33" s="7" t="str">
        <f>'5.0 Calc│Forecast Projects'!B33</f>
        <v xml:space="preserve">Liquids Management </v>
      </c>
      <c r="C33" s="17" t="str">
        <f>'5.0 Calc│Forecast Projects'!C33</f>
        <v>BC260</v>
      </c>
      <c r="D33" s="7">
        <f>VLOOKUP($A33,'5.0 Calc│Forecast Projects'!A33:O1021,4,FALSE)</f>
        <v>1</v>
      </c>
      <c r="E33" s="7">
        <f t="shared" si="0"/>
        <v>9.9999999999999995E-7</v>
      </c>
      <c r="G33" s="16">
        <f>IFERROR('5.0 Calc│Forecast Projects'!G33*$E33,0)</f>
        <v>0</v>
      </c>
      <c r="H33" s="16">
        <f>IFERROR('5.0 Calc│Forecast Projects'!H33*$E33,0)</f>
        <v>0</v>
      </c>
      <c r="I33" s="16">
        <f>IFERROR('5.0 Calc│Forecast Projects'!I33*$E33,0)</f>
        <v>0</v>
      </c>
      <c r="J33" s="16">
        <f>IFERROR('5.0 Calc│Forecast Projects'!J33*$E33,0)</f>
        <v>0</v>
      </c>
      <c r="K33" s="16">
        <f>IFERROR('5.0 Calc│Forecast Projects'!K33*$E33,0)</f>
        <v>0.32074372229864345</v>
      </c>
    </row>
    <row r="34" spans="1:11">
      <c r="A34" s="7">
        <f>'5.0 Calc│Forecast Projects'!A34</f>
        <v>22</v>
      </c>
      <c r="B34" s="7" t="str">
        <f>'5.0 Calc│Forecast Projects'!B34</f>
        <v>BCS Unit 12 Inlet Filter Upgrade</v>
      </c>
      <c r="C34" s="17" t="str">
        <f>'5.0 Calc│Forecast Projects'!C34</f>
        <v>BC267</v>
      </c>
      <c r="D34" s="7">
        <f>VLOOKUP($A34,'5.0 Calc│Forecast Projects'!A34:O1022,4,FALSE)</f>
        <v>1</v>
      </c>
      <c r="E34" s="7">
        <f t="shared" si="0"/>
        <v>9.9999999999999995E-7</v>
      </c>
      <c r="G34" s="16">
        <f>IFERROR('5.0 Calc│Forecast Projects'!G34*$E34,0)</f>
        <v>0</v>
      </c>
      <c r="H34" s="16">
        <f>IFERROR('5.0 Calc│Forecast Projects'!H34*$E34,0)</f>
        <v>0</v>
      </c>
      <c r="I34" s="16">
        <f>IFERROR('5.0 Calc│Forecast Projects'!I34*$E34,0)</f>
        <v>0</v>
      </c>
      <c r="J34" s="16">
        <f>IFERROR('5.0 Calc│Forecast Projects'!J34*$E34,0)</f>
        <v>0</v>
      </c>
      <c r="K34" s="16">
        <f>IFERROR('5.0 Calc│Forecast Projects'!K34*$E34,0)</f>
        <v>0</v>
      </c>
    </row>
    <row r="35" spans="1:11">
      <c r="A35" s="7">
        <f>'5.0 Calc│Forecast Projects'!A35</f>
        <v>23</v>
      </c>
      <c r="B35" s="7" t="str">
        <f>'5.0 Calc│Forecast Projects'!B35</f>
        <v xml:space="preserve">Type B Compliance </v>
      </c>
      <c r="C35" s="17" t="str">
        <f>'5.0 Calc│Forecast Projects'!C35</f>
        <v>BC271</v>
      </c>
      <c r="D35" s="7">
        <f>VLOOKUP($A35,'5.0 Calc│Forecast Projects'!A35:O1023,4,FALSE)</f>
        <v>1</v>
      </c>
      <c r="E35" s="7">
        <f t="shared" si="0"/>
        <v>9.9999999999999995E-7</v>
      </c>
      <c r="G35" s="16">
        <f>IFERROR('5.0 Calc│Forecast Projects'!G35*$E35,0)</f>
        <v>0</v>
      </c>
      <c r="H35" s="16">
        <f>IFERROR('5.0 Calc│Forecast Projects'!H35*$E35,0)</f>
        <v>0.49180704085791999</v>
      </c>
      <c r="I35" s="16">
        <f>IFERROR('5.0 Calc│Forecast Projects'!I35*$E35,0)</f>
        <v>0.53457287049773916</v>
      </c>
      <c r="J35" s="16">
        <f>IFERROR('5.0 Calc│Forecast Projects'!J35*$E35,0)</f>
        <v>0.53457287049773916</v>
      </c>
      <c r="K35" s="16">
        <f>IFERROR('5.0 Calc│Forecast Projects'!K35*$E35,0)</f>
        <v>0.53457287049773916</v>
      </c>
    </row>
    <row r="36" spans="1:11">
      <c r="A36" s="7">
        <f>'5.0 Calc│Forecast Projects'!A36</f>
        <v>24</v>
      </c>
      <c r="B36" s="7" t="str">
        <f>'5.0 Calc│Forecast Projects'!B36</f>
        <v xml:space="preserve">VTS Mainline Isolation Valve Upgrade​ </v>
      </c>
      <c r="C36" s="17" t="str">
        <f>'5.0 Calc│Forecast Projects'!C36</f>
        <v>BC275</v>
      </c>
      <c r="D36" s="7">
        <f>VLOOKUP($A36,'5.0 Calc│Forecast Projects'!A36:O1024,4,FALSE)</f>
        <v>1</v>
      </c>
      <c r="E36" s="7">
        <f t="shared" si="0"/>
        <v>9.9999999999999995E-7</v>
      </c>
      <c r="G36" s="16">
        <f>IFERROR('5.0 Calc│Forecast Projects'!G36*$E36,0)</f>
        <v>0</v>
      </c>
      <c r="H36" s="16">
        <f>IFERROR('5.0 Calc│Forecast Projects'!H36*$E36,0)</f>
        <v>0</v>
      </c>
      <c r="I36" s="16">
        <f>IFERROR('5.0 Calc│Forecast Projects'!I36*$E36,0)</f>
        <v>0.6414874445972869</v>
      </c>
      <c r="J36" s="16">
        <f>IFERROR('5.0 Calc│Forecast Projects'!J36*$E36,0)</f>
        <v>1.0691457409954781</v>
      </c>
      <c r="K36" s="16">
        <f>IFERROR('5.0 Calc│Forecast Projects'!K36*$E36,0)</f>
        <v>1.0691457409954781</v>
      </c>
    </row>
    <row r="37" spans="1:11">
      <c r="A37" s="7">
        <f>'5.0 Calc│Forecast Projects'!A37</f>
        <v>25</v>
      </c>
      <c r="B37" s="7" t="str">
        <f>'5.0 Calc│Forecast Projects'!B37</f>
        <v xml:space="preserve">Reliability Centred Maintenance </v>
      </c>
      <c r="C37" s="17" t="str">
        <f>'5.0 Calc│Forecast Projects'!C37</f>
        <v>BC307</v>
      </c>
      <c r="D37" s="7">
        <f>VLOOKUP($A37,'5.0 Calc│Forecast Projects'!A37:O1025,4,FALSE)</f>
        <v>1</v>
      </c>
      <c r="E37" s="7">
        <f t="shared" si="0"/>
        <v>9.9999999999999995E-7</v>
      </c>
      <c r="G37" s="16">
        <f>IFERROR('5.0 Calc│Forecast Projects'!G37*$E37,0)</f>
        <v>0</v>
      </c>
      <c r="H37" s="16">
        <f>IFERROR('5.0 Calc│Forecast Projects'!H37*$E37,0)</f>
        <v>0</v>
      </c>
      <c r="I37" s="16">
        <f>IFERROR('5.0 Calc│Forecast Projects'!I37*$E37,0)</f>
        <v>0</v>
      </c>
      <c r="J37" s="16">
        <f>IFERROR('5.0 Calc│Forecast Projects'!J37*$E37,0)</f>
        <v>0</v>
      </c>
      <c r="K37" s="16">
        <f>IFERROR('5.0 Calc│Forecast Projects'!K37*$E37,0)</f>
        <v>0</v>
      </c>
    </row>
    <row r="38" spans="1:11">
      <c r="A38" s="7">
        <f>'5.0 Calc│Forecast Projects'!A38</f>
        <v>26</v>
      </c>
      <c r="B38" s="7" t="str">
        <f>'5.0 Calc│Forecast Projects'!B38</f>
        <v>Arc Flash Risk Mitigation</v>
      </c>
      <c r="C38" s="17" t="str">
        <f>'5.0 Calc│Forecast Projects'!C38</f>
        <v>BC309</v>
      </c>
      <c r="D38" s="7">
        <f>VLOOKUP($A38,'5.0 Calc│Forecast Projects'!A38:O1026,4,FALSE)</f>
        <v>1</v>
      </c>
      <c r="E38" s="7">
        <f t="shared" si="0"/>
        <v>9.9999999999999995E-7</v>
      </c>
      <c r="G38" s="16">
        <f>IFERROR('5.0 Calc│Forecast Projects'!G38*$E38,0)</f>
        <v>0.13364321762443479</v>
      </c>
      <c r="H38" s="16">
        <f>IFERROR('5.0 Calc│Forecast Projects'!H38*$E38,0)</f>
        <v>0.40092965287330434</v>
      </c>
      <c r="I38" s="16">
        <f>IFERROR('5.0 Calc│Forecast Projects'!I38*$E38,0)</f>
        <v>0.26728643524886958</v>
      </c>
      <c r="J38" s="16">
        <f>IFERROR('5.0 Calc│Forecast Projects'!J38*$E38,0)</f>
        <v>0.26728643524886958</v>
      </c>
      <c r="K38" s="16">
        <f>IFERROR('5.0 Calc│Forecast Projects'!K38*$E38,0)</f>
        <v>0.26728643524886958</v>
      </c>
    </row>
    <row r="39" spans="1:11">
      <c r="A39" s="7">
        <f>'5.0 Calc│Forecast Projects'!A39</f>
        <v>27</v>
      </c>
      <c r="B39" s="7" t="str">
        <f>'5.0 Calc│Forecast Projects'!B39</f>
        <v>Critical Spares</v>
      </c>
      <c r="C39" s="17" t="str">
        <f>'5.0 Calc│Forecast Projects'!C39</f>
        <v>BC314</v>
      </c>
      <c r="D39" s="7">
        <f>VLOOKUP($A39,'5.0 Calc│Forecast Projects'!A39:O1027,4,FALSE)</f>
        <v>1</v>
      </c>
      <c r="E39" s="7">
        <f t="shared" si="0"/>
        <v>9.9999999999999995E-7</v>
      </c>
      <c r="G39" s="16">
        <f>IFERROR('5.0 Calc│Forecast Projects'!G39*$E39,0)</f>
        <v>0</v>
      </c>
      <c r="H39" s="16">
        <f>IFERROR('5.0 Calc│Forecast Projects'!H39*$E39,0)</f>
        <v>0</v>
      </c>
      <c r="I39" s="16">
        <f>IFERROR('5.0 Calc│Forecast Projects'!I39*$E39,0)</f>
        <v>0</v>
      </c>
      <c r="J39" s="16">
        <f>IFERROR('5.0 Calc│Forecast Projects'!J39*$E39,0)</f>
        <v>0</v>
      </c>
      <c r="K39" s="16">
        <f>IFERROR('5.0 Calc│Forecast Projects'!K39*$E39,0)</f>
        <v>2.2452060560905043</v>
      </c>
    </row>
    <row r="40" spans="1:11">
      <c r="A40" s="7">
        <f>'5.0 Calc│Forecast Projects'!A40</f>
        <v>28</v>
      </c>
      <c r="B40" s="7" t="str">
        <f>'5.0 Calc│Forecast Projects'!B40</f>
        <v>Station Control Logic Review &amp; Rectification</v>
      </c>
      <c r="C40" s="17" t="str">
        <f>'5.0 Calc│Forecast Projects'!C40</f>
        <v>BC317</v>
      </c>
      <c r="D40" s="7">
        <f>VLOOKUP($A40,'5.0 Calc│Forecast Projects'!A40:O1028,4,FALSE)</f>
        <v>1</v>
      </c>
      <c r="E40" s="7">
        <f t="shared" si="0"/>
        <v>9.9999999999999995E-7</v>
      </c>
      <c r="G40" s="16">
        <f>IFERROR('5.0 Calc│Forecast Projects'!G40*$E40,0)</f>
        <v>4.2765850730855107E-2</v>
      </c>
      <c r="H40" s="16">
        <f>IFERROR('5.0 Calc│Forecast Projects'!H40*$E40,0)</f>
        <v>0.27797802975055819</v>
      </c>
      <c r="I40" s="16">
        <f>IFERROR('5.0 Calc│Forecast Projects'!I40*$E40,0)</f>
        <v>1.8471404864745571</v>
      </c>
      <c r="J40" s="16">
        <f>IFERROR('5.0 Calc│Forecast Projects'!J40*$E40,0)</f>
        <v>0</v>
      </c>
      <c r="K40" s="16">
        <f>IFERROR('5.0 Calc│Forecast Projects'!K40*$E40,0)</f>
        <v>0</v>
      </c>
    </row>
    <row r="41" spans="1:11">
      <c r="A41" s="7">
        <f>'5.0 Calc│Forecast Projects'!A41</f>
        <v>29</v>
      </c>
      <c r="B41" s="7" t="str">
        <f>'5.0 Calc│Forecast Projects'!B41</f>
        <v>VTS Waterbath Integrity</v>
      </c>
      <c r="C41" s="17" t="str">
        <f>'5.0 Calc│Forecast Projects'!C41</f>
        <v>BC328</v>
      </c>
      <c r="D41" s="7">
        <f>VLOOKUP($A41,'5.0 Calc│Forecast Projects'!A41:O1029,4,FALSE)</f>
        <v>1</v>
      </c>
      <c r="E41" s="7">
        <f t="shared" si="0"/>
        <v>9.9999999999999995E-7</v>
      </c>
      <c r="G41" s="16">
        <f>IFERROR('5.0 Calc│Forecast Projects'!G41*$E41,0)</f>
        <v>0.21382914819909565</v>
      </c>
      <c r="H41" s="16">
        <f>IFERROR('5.0 Calc│Forecast Projects'!H41*$E41,0)</f>
        <v>0.42765829639819131</v>
      </c>
      <c r="I41" s="16">
        <f>IFERROR('5.0 Calc│Forecast Projects'!I41*$E41,0)</f>
        <v>0.42765829639819131</v>
      </c>
      <c r="J41" s="16">
        <f>IFERROR('5.0 Calc│Forecast Projects'!J41*$E41,0)</f>
        <v>1.0691457409954783</v>
      </c>
      <c r="K41" s="16">
        <f>IFERROR('5.0 Calc│Forecast Projects'!K41*$E41,0)</f>
        <v>0</v>
      </c>
    </row>
    <row r="42" spans="1:11">
      <c r="A42" s="7">
        <f>'5.0 Calc│Forecast Projects'!A42</f>
        <v>30</v>
      </c>
      <c r="B42" s="7" t="str">
        <f>'5.0 Calc│Forecast Projects'!B42</f>
        <v>VTS Facility Pipework Integrity</v>
      </c>
      <c r="C42" s="17" t="str">
        <f>'5.0 Calc│Forecast Projects'!C42</f>
        <v>BC329</v>
      </c>
      <c r="D42" s="7">
        <f>VLOOKUP($A42,'5.0 Calc│Forecast Projects'!A42:O1030,4,FALSE)</f>
        <v>1</v>
      </c>
      <c r="E42" s="7">
        <f t="shared" si="0"/>
        <v>9.9999999999999995E-7</v>
      </c>
      <c r="G42" s="16">
        <f>IFERROR('5.0 Calc│Forecast Projects'!G42*$E42,0)</f>
        <v>0.6414874445972869</v>
      </c>
      <c r="H42" s="16">
        <f>IFERROR('5.0 Calc│Forecast Projects'!H42*$E42,0)</f>
        <v>0.6414874445972869</v>
      </c>
      <c r="I42" s="16">
        <f>IFERROR('5.0 Calc│Forecast Projects'!I42*$E42,0)</f>
        <v>2.2345145986805495</v>
      </c>
      <c r="J42" s="16">
        <f>IFERROR('5.0 Calc│Forecast Projects'!J42*$E42,0)</f>
        <v>3.2074372229864352</v>
      </c>
      <c r="K42" s="16">
        <f>IFERROR('5.0 Calc│Forecast Projects'!K42*$E42,0)</f>
        <v>3.2074372229864352</v>
      </c>
    </row>
    <row r="43" spans="1:11">
      <c r="A43" s="7">
        <f>'5.0 Calc│Forecast Projects'!A43</f>
        <v>31</v>
      </c>
      <c r="B43" s="7" t="str">
        <f>'5.0 Calc│Forecast Projects'!B43</f>
        <v xml:space="preserve">Low Value Preventative &amp; Reactive Maintenance (1) </v>
      </c>
      <c r="C43" s="17" t="str">
        <f>'5.0 Calc│Forecast Projects'!C43</f>
        <v>BC330(1)</v>
      </c>
      <c r="D43" s="7">
        <f>VLOOKUP($A43,'5.0 Calc│Forecast Projects'!A43:O1031,4,FALSE)</f>
        <v>1</v>
      </c>
      <c r="E43" s="7">
        <f t="shared" si="0"/>
        <v>9.9999999999999995E-7</v>
      </c>
      <c r="G43" s="16">
        <f>IFERROR('5.0 Calc│Forecast Projects'!G43*$E43,0)</f>
        <v>0.69979184529794169</v>
      </c>
      <c r="H43" s="16">
        <f>IFERROR('5.0 Calc│Forecast Projects'!H43*$E43,0)</f>
        <v>0.42118109507045637</v>
      </c>
      <c r="I43" s="16">
        <f>IFERROR('5.0 Calc│Forecast Projects'!I43*$E43,0)</f>
        <v>0.43532929723044583</v>
      </c>
      <c r="J43" s="16">
        <f>IFERROR('5.0 Calc│Forecast Projects'!J43*$E43,0)</f>
        <v>0.43532929723044583</v>
      </c>
      <c r="K43" s="16">
        <f>IFERROR('5.0 Calc│Forecast Projects'!K43*$E43,0)</f>
        <v>0.43532929723044583</v>
      </c>
    </row>
    <row r="44" spans="1:11">
      <c r="A44" s="7">
        <f>'5.0 Calc│Forecast Projects'!A44</f>
        <v>32</v>
      </c>
      <c r="B44" s="7" t="str">
        <f>'5.0 Calc│Forecast Projects'!B44</f>
        <v>Low Value Preventative &amp; Reactive Maintenance (2)</v>
      </c>
      <c r="C44" s="17" t="str">
        <f>'5.0 Calc│Forecast Projects'!C44</f>
        <v xml:space="preserve">BC330(2) </v>
      </c>
      <c r="D44" s="7">
        <f>VLOOKUP($A44,'5.0 Calc│Forecast Projects'!A44:O1032,4,FALSE)</f>
        <v>1</v>
      </c>
      <c r="E44" s="7">
        <f t="shared" si="0"/>
        <v>9.9999999999999995E-7</v>
      </c>
      <c r="G44" s="16">
        <f>IFERROR('5.0 Calc│Forecast Projects'!G44*$E44,0)</f>
        <v>3.6430151174660738E-2</v>
      </c>
      <c r="H44" s="16">
        <f>IFERROR('5.0 Calc│Forecast Projects'!H44*$E44,0)</f>
        <v>0.20947336925429927</v>
      </c>
      <c r="I44" s="16">
        <f>IFERROR('5.0 Calc│Forecast Projects'!I44*$E44,0)</f>
        <v>0</v>
      </c>
      <c r="J44" s="16">
        <f>IFERROR('5.0 Calc│Forecast Projects'!J44*$E44,0)</f>
        <v>0</v>
      </c>
      <c r="K44" s="16">
        <f>IFERROR('5.0 Calc│Forecast Projects'!K44*$E44,0)</f>
        <v>0</v>
      </c>
    </row>
    <row r="45" spans="1:11">
      <c r="A45" s="7">
        <f>'5.0 Calc│Forecast Projects'!A45</f>
        <v>33</v>
      </c>
      <c r="B45" s="7" t="str">
        <f>'5.0 Calc│Forecast Projects'!B45</f>
        <v>WORM (Pipeline)</v>
      </c>
      <c r="C45" s="17" t="str">
        <f>'5.0 Calc│Forecast Projects'!C45</f>
        <v>WORM</v>
      </c>
      <c r="D45" s="7">
        <f>VLOOKUP($A45,'5.0 Calc│Forecast Projects'!A45:O1033,4,FALSE)</f>
        <v>1</v>
      </c>
      <c r="E45" s="7">
        <f t="shared" si="0"/>
        <v>9.9999999999999995E-7</v>
      </c>
      <c r="G45" s="16">
        <f>IFERROR('5.0 Calc│Forecast Projects'!G45*$E45,0)</f>
        <v>67.84024224408239</v>
      </c>
      <c r="H45" s="16">
        <f>IFERROR('5.0 Calc│Forecast Projects'!H45*$E45,0)</f>
        <v>0.99951762461314775</v>
      </c>
      <c r="I45" s="16">
        <f>IFERROR('5.0 Calc│Forecast Projects'!I45*$E45,0)</f>
        <v>0</v>
      </c>
      <c r="J45" s="16">
        <f>IFERROR('5.0 Calc│Forecast Projects'!J45*$E45,0)</f>
        <v>0</v>
      </c>
      <c r="K45" s="16">
        <f>IFERROR('5.0 Calc│Forecast Projects'!K45*$E45,0)</f>
        <v>0</v>
      </c>
    </row>
    <row r="46" spans="1:11">
      <c r="A46" s="7">
        <f>'5.0 Calc│Forecast Projects'!A46</f>
        <v>34</v>
      </c>
      <c r="B46" s="7" t="str">
        <f>'5.0 Calc│Forecast Projects'!B46</f>
        <v>WORM (Compressor)</v>
      </c>
      <c r="C46" s="17" t="str">
        <f>'5.0 Calc│Forecast Projects'!C46</f>
        <v>WORM</v>
      </c>
      <c r="D46" s="7">
        <v>1</v>
      </c>
      <c r="E46" s="7">
        <f t="shared" ref="E46" si="1">D46/1000000</f>
        <v>9.9999999999999995E-7</v>
      </c>
      <c r="G46" s="16">
        <f>IFERROR('5.0 Calc│Forecast Projects'!G46*$E46,0)</f>
        <v>12.160862886263173</v>
      </c>
      <c r="H46" s="16">
        <f>IFERROR('5.0 Calc│Forecast Projects'!H46*$E46,0)</f>
        <v>0</v>
      </c>
      <c r="I46" s="16">
        <f>IFERROR('5.0 Calc│Forecast Projects'!I46*$E46,0)</f>
        <v>0</v>
      </c>
      <c r="J46" s="16">
        <f>IFERROR('5.0 Calc│Forecast Projects'!J46*$E46,0)</f>
        <v>0</v>
      </c>
      <c r="K46" s="16">
        <f>IFERROR('5.0 Calc│Forecast Projects'!K46*$E46,0)</f>
        <v>0</v>
      </c>
    </row>
    <row r="47" spans="1:11">
      <c r="A47" s="7">
        <f>'5.0 Calc│Forecast Projects'!A47</f>
        <v>35</v>
      </c>
      <c r="B47" s="7" t="str">
        <f>'5.0 Calc│Forecast Projects'!B47</f>
        <v>WORM (City Gates &amp; Field Regs)</v>
      </c>
      <c r="C47" s="17" t="str">
        <f>'5.0 Calc│Forecast Projects'!C47</f>
        <v>WORM</v>
      </c>
      <c r="D47" s="7">
        <f>VLOOKUP($A47,'5.0 Calc│Forecast Projects'!A47:O1034,4,FALSE)</f>
        <v>1</v>
      </c>
      <c r="E47" s="7">
        <f t="shared" si="0"/>
        <v>9.9999999999999995E-7</v>
      </c>
      <c r="G47" s="16">
        <f>IFERROR('5.0 Calc│Forecast Projects'!G47*$E47,0)</f>
        <v>3.1270790278962441</v>
      </c>
      <c r="H47" s="16">
        <f>IFERROR('5.0 Calc│Forecast Projects'!H47*$E47,0)</f>
        <v>0</v>
      </c>
      <c r="I47" s="16">
        <f>IFERROR('5.0 Calc│Forecast Projects'!I47*$E47,0)</f>
        <v>0</v>
      </c>
      <c r="J47" s="16">
        <f>IFERROR('5.0 Calc│Forecast Projects'!J47*$E47,0)</f>
        <v>0</v>
      </c>
      <c r="K47" s="16">
        <f>IFERROR('5.0 Calc│Forecast Projects'!K47*$E47,0)</f>
        <v>0</v>
      </c>
    </row>
    <row r="48" spans="1:11">
      <c r="A48" s="7">
        <f>'5.0 Calc│Forecast Projects'!A48</f>
        <v>36</v>
      </c>
      <c r="B48" s="7" t="str">
        <f>'5.0 Calc│Forecast Projects'!B48</f>
        <v>WORM (Buildings)</v>
      </c>
      <c r="C48" s="17" t="str">
        <f>'5.0 Calc│Forecast Projects'!C48</f>
        <v>WORM</v>
      </c>
      <c r="D48" s="7">
        <f>VLOOKUP($A48,'5.0 Calc│Forecast Projects'!A48:O1035,4,FALSE)</f>
        <v>1</v>
      </c>
      <c r="E48" s="7">
        <f t="shared" si="0"/>
        <v>9.9999999999999995E-7</v>
      </c>
      <c r="G48" s="16">
        <f>IFERROR('5.0 Calc│Forecast Projects'!G48*$E48,0)</f>
        <v>0</v>
      </c>
      <c r="H48" s="16">
        <f>IFERROR('5.0 Calc│Forecast Projects'!H48*$E48,0)</f>
        <v>0</v>
      </c>
      <c r="I48" s="16">
        <f>IFERROR('5.0 Calc│Forecast Projects'!I48*$E48,0)</f>
        <v>0</v>
      </c>
      <c r="J48" s="16">
        <f>IFERROR('5.0 Calc│Forecast Projects'!J48*$E48,0)</f>
        <v>0</v>
      </c>
      <c r="K48" s="16">
        <f>IFERROR('5.0 Calc│Forecast Projects'!K48*$E48,0)</f>
        <v>0</v>
      </c>
    </row>
    <row r="49" spans="1:11">
      <c r="A49" s="7">
        <f>'5.0 Calc│Forecast Projects'!A49</f>
        <v>37</v>
      </c>
      <c r="B49" s="7" t="str">
        <f>'5.0 Calc│Forecast Projects'!B49</f>
        <v>Winchelsea Compressor Unit 2</v>
      </c>
      <c r="C49" s="17" t="str">
        <f>'5.0 Calc│Forecast Projects'!C49</f>
        <v>Winchelsea</v>
      </c>
      <c r="D49" s="7">
        <f>VLOOKUP($A49,'5.0 Calc│Forecast Projects'!A49:O1036,4,FALSE)</f>
        <v>1</v>
      </c>
      <c r="E49" s="7">
        <f t="shared" si="0"/>
        <v>9.9999999999999995E-7</v>
      </c>
      <c r="G49" s="16">
        <f>IFERROR('5.0 Calc│Forecast Projects'!G49*$E49,0)</f>
        <v>29.797091801543978</v>
      </c>
      <c r="H49" s="16">
        <f>IFERROR('5.0 Calc│Forecast Projects'!H49*$E49,0)</f>
        <v>0</v>
      </c>
      <c r="I49" s="16">
        <f>IFERROR('5.0 Calc│Forecast Projects'!I49*$E49,0)</f>
        <v>0</v>
      </c>
      <c r="J49" s="16">
        <f>IFERROR('5.0 Calc│Forecast Projects'!J49*$E49,0)</f>
        <v>0</v>
      </c>
      <c r="K49" s="16">
        <f>IFERROR('5.0 Calc│Forecast Projects'!K49*$E49,0)</f>
        <v>0</v>
      </c>
    </row>
    <row r="50" spans="1:11">
      <c r="A50" s="7">
        <f>'5.0 Calc│Forecast Projects'!A50</f>
        <v>38</v>
      </c>
      <c r="B50" s="7" t="str">
        <f>'5.0 Calc│Forecast Projects'!B50</f>
        <v>Pipeline Fracture Resistance Assessment</v>
      </c>
      <c r="C50" s="17" t="str">
        <f>'5.0 Calc│Forecast Projects'!C50</f>
        <v>BC331</v>
      </c>
      <c r="D50" s="7">
        <f>VLOOKUP($A50,'5.0 Calc│Forecast Projects'!A50:O1037,4,FALSE)</f>
        <v>1</v>
      </c>
      <c r="E50" s="7">
        <f t="shared" si="0"/>
        <v>9.9999999999999995E-7</v>
      </c>
      <c r="G50" s="16">
        <f>IFERROR('5.0 Calc│Forecast Projects'!G50*$E50,0)</f>
        <v>0.74840201869683487</v>
      </c>
      <c r="H50" s="16">
        <f>IFERROR('5.0 Calc│Forecast Projects'!H50*$E50,0)</f>
        <v>0.78047639092669907</v>
      </c>
      <c r="I50" s="16">
        <f>IFERROR('5.0 Calc│Forecast Projects'!I50*$E50,0)</f>
        <v>0</v>
      </c>
      <c r="J50" s="16">
        <f>IFERROR('5.0 Calc│Forecast Projects'!J50*$E50,0)</f>
        <v>0</v>
      </c>
      <c r="K50" s="16">
        <f>IFERROR('5.0 Calc│Forecast Projects'!K50*$E50,0)</f>
        <v>0</v>
      </c>
    </row>
    <row r="51" spans="1:11">
      <c r="A51" s="7">
        <f>'5.0 Calc│Forecast Projects'!A51</f>
        <v>39</v>
      </c>
      <c r="B51" s="7" t="str">
        <f>'5.0 Calc│Forecast Projects'!B51</f>
        <v>Share of corporate properties</v>
      </c>
      <c r="C51" s="17">
        <f>'5.0 Calc│Forecast Projects'!C51</f>
        <v>0</v>
      </c>
      <c r="D51" s="7">
        <f>VLOOKUP($A51,'5.0 Calc│Forecast Projects'!A51:O1038,4,FALSE)</f>
        <v>1</v>
      </c>
      <c r="E51" s="7">
        <f t="shared" si="0"/>
        <v>9.9999999999999995E-7</v>
      </c>
      <c r="G51" s="16">
        <f>IFERROR('5.0 Calc│Forecast Projects'!G51*$E51,0)</f>
        <v>0</v>
      </c>
      <c r="H51" s="16">
        <f>IFERROR('5.0 Calc│Forecast Projects'!H51*$E51,0)</f>
        <v>0</v>
      </c>
      <c r="I51" s="16">
        <f>IFERROR('5.0 Calc│Forecast Projects'!I51*$E51,0)</f>
        <v>0</v>
      </c>
      <c r="J51" s="16">
        <f>IFERROR('5.0 Calc│Forecast Projects'!J51*$E51,0)</f>
        <v>0</v>
      </c>
      <c r="K51" s="16">
        <f>IFERROR('5.0 Calc│Forecast Projects'!K51*$E51,0)</f>
        <v>0</v>
      </c>
    </row>
    <row r="52" spans="1:11">
      <c r="A52" s="7">
        <f>'5.0 Calc│Forecast Projects'!A52</f>
        <v>40</v>
      </c>
      <c r="B52" s="7" t="str">
        <f>'5.0 Calc│Forecast Projects'!B52</f>
        <v>Share of corporate motor vehicles</v>
      </c>
      <c r="C52" s="17">
        <f>'5.0 Calc│Forecast Projects'!C52</f>
        <v>0</v>
      </c>
      <c r="D52" s="7">
        <f>VLOOKUP($A52,'5.0 Calc│Forecast Projects'!A52:O1039,4,FALSE)</f>
        <v>1</v>
      </c>
      <c r="E52" s="7">
        <f t="shared" si="0"/>
        <v>9.9999999999999995E-7</v>
      </c>
      <c r="G52" s="16">
        <f>IFERROR('5.0 Calc│Forecast Projects'!G52*$E52,0)</f>
        <v>0</v>
      </c>
      <c r="H52" s="16">
        <f>IFERROR('5.0 Calc│Forecast Projects'!H52*$E52,0)</f>
        <v>0</v>
      </c>
      <c r="I52" s="16">
        <f>IFERROR('5.0 Calc│Forecast Projects'!I52*$E52,0)</f>
        <v>0</v>
      </c>
      <c r="J52" s="16">
        <f>IFERROR('5.0 Calc│Forecast Projects'!J52*$E52,0)</f>
        <v>0</v>
      </c>
      <c r="K52" s="16">
        <f>IFERROR('5.0 Calc│Forecast Projects'!K52*$E52,0)</f>
        <v>0</v>
      </c>
    </row>
    <row r="53" spans="1:11">
      <c r="A53" s="7">
        <f>'5.0 Calc│Forecast Projects'!A53</f>
        <v>41</v>
      </c>
      <c r="B53" s="7" t="str">
        <f>'5.0 Calc│Forecast Projects'!B53</f>
        <v>Operational Technology</v>
      </c>
      <c r="C53" s="17">
        <f>'5.0 Calc│Forecast Projects'!C53</f>
        <v>0</v>
      </c>
      <c r="D53" s="7">
        <f>VLOOKUP($A53,'5.0 Calc│Forecast Projects'!A53:O1040,4,FALSE)</f>
        <v>1</v>
      </c>
      <c r="E53" s="7">
        <f t="shared" si="0"/>
        <v>9.9999999999999995E-7</v>
      </c>
      <c r="G53" s="16">
        <f>IFERROR('5.0 Calc│Forecast Projects'!G53*$E53,0)</f>
        <v>0</v>
      </c>
      <c r="H53" s="16">
        <f>IFERROR('5.0 Calc│Forecast Projects'!H53*$E53,0)</f>
        <v>0</v>
      </c>
      <c r="I53" s="16">
        <f>IFERROR('5.0 Calc│Forecast Projects'!I53*$E53,0)</f>
        <v>0</v>
      </c>
      <c r="J53" s="16">
        <f>IFERROR('5.0 Calc│Forecast Projects'!J53*$E53,0)</f>
        <v>0</v>
      </c>
      <c r="K53" s="16">
        <f>IFERROR('5.0 Calc│Forecast Projects'!K53*$E53,0)</f>
        <v>0</v>
      </c>
    </row>
    <row r="54" spans="1:11">
      <c r="A54" s="7">
        <f>'5.0 Calc│Forecast Projects'!A54</f>
        <v>42</v>
      </c>
      <c r="B54" s="7" t="str">
        <f>'5.0 Calc│Forecast Projects'!B54</f>
        <v>Information Technology (including Transformation Office)</v>
      </c>
      <c r="C54" s="17">
        <f>'5.0 Calc│Forecast Projects'!C54</f>
        <v>0</v>
      </c>
      <c r="D54" s="7">
        <f>VLOOKUP($A54,'5.0 Calc│Forecast Projects'!A54:O1041,4,FALSE)</f>
        <v>1</v>
      </c>
      <c r="E54" s="7">
        <f t="shared" si="0"/>
        <v>9.9999999999999995E-7</v>
      </c>
      <c r="G54" s="16">
        <f>IFERROR('5.0 Calc│Forecast Projects'!G54*$E54,0)</f>
        <v>0</v>
      </c>
      <c r="H54" s="16">
        <f>IFERROR('5.0 Calc│Forecast Projects'!H54*$E54,0)</f>
        <v>0</v>
      </c>
      <c r="I54" s="16">
        <f>IFERROR('5.0 Calc│Forecast Projects'!I54*$E54,0)</f>
        <v>0</v>
      </c>
      <c r="J54" s="16">
        <f>IFERROR('5.0 Calc│Forecast Projects'!J54*$E54,0)</f>
        <v>0</v>
      </c>
      <c r="K54" s="16">
        <f>IFERROR('5.0 Calc│Forecast Projects'!K54*$E54,0)</f>
        <v>0</v>
      </c>
    </row>
    <row r="55" spans="1:11">
      <c r="A55" s="7">
        <f>'5.0 Calc│Forecast Projects'!A55</f>
        <v>43</v>
      </c>
      <c r="B55" s="7" t="str">
        <f>'5.0 Calc│Forecast Projects'!B55</f>
        <v>SoCI cyber</v>
      </c>
      <c r="C55" s="17">
        <f>'5.0 Calc│Forecast Projects'!C55</f>
        <v>0</v>
      </c>
      <c r="D55" s="7">
        <f>VLOOKUP($A55,'5.0 Calc│Forecast Projects'!A55:O1042,4,FALSE)</f>
        <v>1</v>
      </c>
      <c r="E55" s="7">
        <f t="shared" si="0"/>
        <v>9.9999999999999995E-7</v>
      </c>
      <c r="G55" s="16">
        <f>IFERROR('5.0 Calc│Forecast Projects'!G55*$E55,0)</f>
        <v>0</v>
      </c>
      <c r="H55" s="16">
        <f>IFERROR('5.0 Calc│Forecast Projects'!H55*$E55,0)</f>
        <v>0</v>
      </c>
      <c r="I55" s="16">
        <f>IFERROR('5.0 Calc│Forecast Projects'!I55*$E55,0)</f>
        <v>0</v>
      </c>
      <c r="J55" s="16">
        <f>IFERROR('5.0 Calc│Forecast Projects'!J55*$E55,0)</f>
        <v>0</v>
      </c>
      <c r="K55" s="16">
        <f>IFERROR('5.0 Calc│Forecast Projects'!K55*$E55,0)</f>
        <v>0</v>
      </c>
    </row>
    <row r="56" spans="1:11">
      <c r="A56" s="7">
        <f>'5.0 Calc│Forecast Projects'!A56</f>
        <v>44</v>
      </c>
      <c r="B56" s="7" t="str">
        <f>'5.0 Calc│Forecast Projects'!B56</f>
        <v>SoCI program</v>
      </c>
      <c r="C56" s="17">
        <f>'5.0 Calc│Forecast Projects'!C56</f>
        <v>0</v>
      </c>
      <c r="D56" s="7">
        <f>VLOOKUP($A56,'5.0 Calc│Forecast Projects'!A56:O1043,4,FALSE)</f>
        <v>1</v>
      </c>
      <c r="E56" s="7">
        <f t="shared" si="0"/>
        <v>9.9999999999999995E-7</v>
      </c>
      <c r="G56" s="16">
        <f>IFERROR('5.0 Calc│Forecast Projects'!G56*$E56,0)</f>
        <v>0</v>
      </c>
      <c r="H56" s="16">
        <f>IFERROR('5.0 Calc│Forecast Projects'!H56*$E56,0)</f>
        <v>0</v>
      </c>
      <c r="I56" s="16">
        <f>IFERROR('5.0 Calc│Forecast Projects'!I56*$E56,0)</f>
        <v>0</v>
      </c>
      <c r="J56" s="16">
        <f>IFERROR('5.0 Calc│Forecast Projects'!J56*$E56,0)</f>
        <v>0</v>
      </c>
      <c r="K56" s="16">
        <f>IFERROR('5.0 Calc│Forecast Projects'!K56*$E56,0)</f>
        <v>0</v>
      </c>
    </row>
    <row r="57" spans="1:11">
      <c r="A57" s="7">
        <f>'5.0 Calc│Forecast Projects'!A57</f>
        <v>45</v>
      </c>
      <c r="B57" s="7" t="str">
        <f>'5.0 Calc│Forecast Projects'!B57</f>
        <v>SoCI Physical security</v>
      </c>
      <c r="C57" s="17">
        <f>'5.0 Calc│Forecast Projects'!C57</f>
        <v>0</v>
      </c>
      <c r="D57" s="7">
        <f>VLOOKUP($A57,'5.0 Calc│Forecast Projects'!A57:O1044,4,FALSE)</f>
        <v>1</v>
      </c>
      <c r="E57" s="7">
        <f t="shared" si="0"/>
        <v>9.9999999999999995E-7</v>
      </c>
      <c r="G57" s="16">
        <f>IFERROR('5.0 Calc│Forecast Projects'!G57*$E57,0)</f>
        <v>0</v>
      </c>
      <c r="H57" s="16">
        <f>IFERROR('5.0 Calc│Forecast Projects'!H57*$E57,0)</f>
        <v>0</v>
      </c>
      <c r="I57" s="16">
        <f>IFERROR('5.0 Calc│Forecast Projects'!I57*$E57,0)</f>
        <v>0</v>
      </c>
      <c r="J57" s="16">
        <f>IFERROR('5.0 Calc│Forecast Projects'!J57*$E57,0)</f>
        <v>0</v>
      </c>
      <c r="K57" s="16">
        <f>IFERROR('5.0 Calc│Forecast Projects'!K57*$E57,0)</f>
        <v>0</v>
      </c>
    </row>
    <row r="58" spans="1:11">
      <c r="A58" s="7">
        <f>'5.0 Calc│Forecast Projects'!A58</f>
        <v>46</v>
      </c>
      <c r="B58" s="7" t="str">
        <f>'5.0 Calc│Forecast Projects'!B58</f>
        <v>Hydrogen safety</v>
      </c>
      <c r="C58" s="17">
        <f>'5.0 Calc│Forecast Projects'!C58</f>
        <v>0</v>
      </c>
      <c r="D58" s="7">
        <f>VLOOKUP($A58,'5.0 Calc│Forecast Projects'!A58:O1045,4,FALSE)</f>
        <v>1</v>
      </c>
      <c r="E58" s="7">
        <f t="shared" si="0"/>
        <v>9.9999999999999995E-7</v>
      </c>
      <c r="G58" s="16">
        <f>IFERROR('5.0 Calc│Forecast Projects'!G58*$E58,0)</f>
        <v>0</v>
      </c>
      <c r="H58" s="16">
        <f>IFERROR('5.0 Calc│Forecast Projects'!H58*$E58,0)</f>
        <v>0</v>
      </c>
      <c r="I58" s="16">
        <f>IFERROR('5.0 Calc│Forecast Projects'!I58*$E58,0)</f>
        <v>0</v>
      </c>
      <c r="J58" s="16">
        <f>IFERROR('5.0 Calc│Forecast Projects'!J58*$E58,0)</f>
        <v>0</v>
      </c>
      <c r="K58" s="16">
        <f>IFERROR('5.0 Calc│Forecast Projects'!K58*$E58,0)</f>
        <v>0</v>
      </c>
    </row>
    <row r="59" spans="1:11">
      <c r="A59" s="7">
        <f>'5.0 Calc│Forecast Projects'!A59</f>
        <v>47</v>
      </c>
      <c r="B59" s="7" t="str">
        <f>'5.0 Calc│Forecast Projects'!B59</f>
        <v>Access Arrangment Costs</v>
      </c>
      <c r="C59" s="17">
        <f>'5.0 Calc│Forecast Projects'!C59</f>
        <v>0</v>
      </c>
      <c r="D59" s="7">
        <f>VLOOKUP($A59,'5.0 Calc│Forecast Projects'!A59:O1046,4,FALSE)</f>
        <v>1</v>
      </c>
      <c r="E59" s="7">
        <f t="shared" si="0"/>
        <v>9.9999999999999995E-7</v>
      </c>
      <c r="G59" s="16">
        <f>IFERROR('5.0 Calc│Forecast Projects'!G59*$E59,0)</f>
        <v>0</v>
      </c>
      <c r="H59" s="16">
        <f>IFERROR('5.0 Calc│Forecast Projects'!H59*$E59,0)</f>
        <v>0</v>
      </c>
      <c r="I59" s="16">
        <f>IFERROR('5.0 Calc│Forecast Projects'!I59*$E59,0)</f>
        <v>0</v>
      </c>
      <c r="J59" s="16">
        <f>IFERROR('5.0 Calc│Forecast Projects'!J59*$E59,0)</f>
        <v>0</v>
      </c>
      <c r="K59" s="16">
        <f>IFERROR('5.0 Calc│Forecast Projects'!K59*$E59,0)</f>
        <v>0</v>
      </c>
    </row>
    <row r="60" spans="1:11">
      <c r="A60" s="7" t="str">
        <f>'5.0 Calc│Forecast Projects'!A60</f>
        <v>-</v>
      </c>
      <c r="B60" s="7" t="str">
        <f>'5.0 Calc│Forecast Projects'!B60</f>
        <v/>
      </c>
      <c r="C60" s="17" t="str">
        <f>'5.0 Calc│Forecast Projects'!C60</f>
        <v>-</v>
      </c>
      <c r="D60" s="7">
        <f>VLOOKUP($A60,'5.0 Calc│Forecast Projects'!A60:O1047,4,FALSE)</f>
        <v>1</v>
      </c>
      <c r="E60" s="7">
        <f t="shared" si="0"/>
        <v>9.9999999999999995E-7</v>
      </c>
      <c r="G60" s="16">
        <f>IFERROR('5.0 Calc│Forecast Projects'!G60*$E60,0)</f>
        <v>0</v>
      </c>
      <c r="H60" s="16">
        <f>IFERROR('5.0 Calc│Forecast Projects'!H60*$E60,0)</f>
        <v>0</v>
      </c>
      <c r="I60" s="16">
        <f>IFERROR('5.0 Calc│Forecast Projects'!I60*$E60,0)</f>
        <v>0</v>
      </c>
      <c r="J60" s="16">
        <f>IFERROR('5.0 Calc│Forecast Projects'!J60*$E60,0)</f>
        <v>0</v>
      </c>
      <c r="K60" s="16">
        <f>IFERROR('5.0 Calc│Forecast Projects'!K60*$E60,0)</f>
        <v>0</v>
      </c>
    </row>
    <row r="61" spans="1:11">
      <c r="A61" s="7" t="str">
        <f>'5.0 Calc│Forecast Projects'!A61</f>
        <v>-</v>
      </c>
      <c r="B61" s="7" t="str">
        <f>'5.0 Calc│Forecast Projects'!B61</f>
        <v/>
      </c>
      <c r="C61" s="17" t="str">
        <f>'5.0 Calc│Forecast Projects'!C61</f>
        <v>-</v>
      </c>
      <c r="D61" s="7">
        <f>VLOOKUP($A61,'5.0 Calc│Forecast Projects'!A61:O1048,4,FALSE)</f>
        <v>1</v>
      </c>
      <c r="E61" s="7">
        <f t="shared" si="0"/>
        <v>9.9999999999999995E-7</v>
      </c>
      <c r="G61" s="16">
        <f>IFERROR('5.0 Calc│Forecast Projects'!G61*$E61,0)</f>
        <v>0</v>
      </c>
      <c r="H61" s="16">
        <f>IFERROR('5.0 Calc│Forecast Projects'!H61*$E61,0)</f>
        <v>0</v>
      </c>
      <c r="I61" s="16">
        <f>IFERROR('5.0 Calc│Forecast Projects'!I61*$E61,0)</f>
        <v>0</v>
      </c>
      <c r="J61" s="16">
        <f>IFERROR('5.0 Calc│Forecast Projects'!J61*$E61,0)</f>
        <v>0</v>
      </c>
      <c r="K61" s="16">
        <f>IFERROR('5.0 Calc│Forecast Projects'!K61*$E61,0)</f>
        <v>0</v>
      </c>
    </row>
    <row r="62" spans="1:11">
      <c r="A62" s="7" t="str">
        <f>'5.0 Calc│Forecast Projects'!A62</f>
        <v>-</v>
      </c>
      <c r="B62" s="7" t="str">
        <f>'5.0 Calc│Forecast Projects'!B62</f>
        <v/>
      </c>
      <c r="C62" s="17" t="str">
        <f>'5.0 Calc│Forecast Projects'!C62</f>
        <v>-</v>
      </c>
      <c r="D62" s="7">
        <f>VLOOKUP($A62,'5.0 Calc│Forecast Projects'!A62:O1049,4,FALSE)</f>
        <v>1</v>
      </c>
      <c r="E62" s="7">
        <f t="shared" si="0"/>
        <v>9.9999999999999995E-7</v>
      </c>
      <c r="G62" s="16">
        <f>IFERROR('5.0 Calc│Forecast Projects'!G62*$E62,0)</f>
        <v>0</v>
      </c>
      <c r="H62" s="16">
        <f>IFERROR('5.0 Calc│Forecast Projects'!H62*$E62,0)</f>
        <v>0</v>
      </c>
      <c r="I62" s="16">
        <f>IFERROR('5.0 Calc│Forecast Projects'!I62*$E62,0)</f>
        <v>0</v>
      </c>
      <c r="J62" s="16">
        <f>IFERROR('5.0 Calc│Forecast Projects'!J62*$E62,0)</f>
        <v>0</v>
      </c>
      <c r="K62" s="16">
        <f>IFERROR('5.0 Calc│Forecast Projects'!K62*$E62,0)</f>
        <v>0</v>
      </c>
    </row>
    <row r="63" spans="1:11">
      <c r="A63" s="7" t="str">
        <f>'5.0 Calc│Forecast Projects'!A63</f>
        <v>-</v>
      </c>
      <c r="B63" s="7" t="str">
        <f>'5.0 Calc│Forecast Projects'!B63</f>
        <v/>
      </c>
      <c r="C63" s="17" t="str">
        <f>'5.0 Calc│Forecast Projects'!C63</f>
        <v>-</v>
      </c>
      <c r="D63" s="7">
        <f>VLOOKUP($A63,'5.0 Calc│Forecast Projects'!A63:O1050,4,FALSE)</f>
        <v>1</v>
      </c>
      <c r="E63" s="7">
        <f t="shared" si="0"/>
        <v>9.9999999999999995E-7</v>
      </c>
      <c r="G63" s="16">
        <f>IFERROR('5.0 Calc│Forecast Projects'!G63*$E63,0)</f>
        <v>0</v>
      </c>
      <c r="H63" s="16">
        <f>IFERROR('5.0 Calc│Forecast Projects'!H63*$E63,0)</f>
        <v>0</v>
      </c>
      <c r="I63" s="16">
        <f>IFERROR('5.0 Calc│Forecast Projects'!I63*$E63,0)</f>
        <v>0</v>
      </c>
      <c r="J63" s="16">
        <f>IFERROR('5.0 Calc│Forecast Projects'!J63*$E63,0)</f>
        <v>0</v>
      </c>
      <c r="K63" s="16">
        <f>IFERROR('5.0 Calc│Forecast Projects'!K63*$E63,0)</f>
        <v>0</v>
      </c>
    </row>
    <row r="64" spans="1:11">
      <c r="A64" s="7" t="str">
        <f>'5.0 Calc│Forecast Projects'!A64</f>
        <v>-</v>
      </c>
      <c r="B64" s="7" t="str">
        <f>'5.0 Calc│Forecast Projects'!B64</f>
        <v/>
      </c>
      <c r="C64" s="17" t="str">
        <f>'5.0 Calc│Forecast Projects'!C64</f>
        <v>-</v>
      </c>
      <c r="D64" s="7">
        <f>VLOOKUP($A64,'5.0 Calc│Forecast Projects'!A64:O1051,4,FALSE)</f>
        <v>1</v>
      </c>
      <c r="E64" s="7">
        <f t="shared" si="0"/>
        <v>9.9999999999999995E-7</v>
      </c>
      <c r="G64" s="16">
        <f>IFERROR('5.0 Calc│Forecast Projects'!G64*$E64,0)</f>
        <v>0</v>
      </c>
      <c r="H64" s="16">
        <f>IFERROR('5.0 Calc│Forecast Projects'!H64*$E64,0)</f>
        <v>0</v>
      </c>
      <c r="I64" s="16">
        <f>IFERROR('5.0 Calc│Forecast Projects'!I64*$E64,0)</f>
        <v>0</v>
      </c>
      <c r="J64" s="16">
        <f>IFERROR('5.0 Calc│Forecast Projects'!J64*$E64,0)</f>
        <v>0</v>
      </c>
      <c r="K64" s="16">
        <f>IFERROR('5.0 Calc│Forecast Projects'!K64*$E64,0)</f>
        <v>0</v>
      </c>
    </row>
    <row r="65" spans="1:11">
      <c r="A65" s="7" t="str">
        <f>'5.0 Calc│Forecast Projects'!A65</f>
        <v>-</v>
      </c>
      <c r="B65" s="7" t="str">
        <f>'5.0 Calc│Forecast Projects'!B65</f>
        <v/>
      </c>
      <c r="C65" s="17" t="str">
        <f>'5.0 Calc│Forecast Projects'!C65</f>
        <v>-</v>
      </c>
      <c r="D65" s="7">
        <f>VLOOKUP($A65,'5.0 Calc│Forecast Projects'!A65:O1052,4,FALSE)</f>
        <v>1</v>
      </c>
      <c r="E65" s="7">
        <f t="shared" si="0"/>
        <v>9.9999999999999995E-7</v>
      </c>
      <c r="G65" s="16">
        <f>IFERROR('5.0 Calc│Forecast Projects'!G65*$E65,0)</f>
        <v>0</v>
      </c>
      <c r="H65" s="16">
        <f>IFERROR('5.0 Calc│Forecast Projects'!H65*$E65,0)</f>
        <v>0</v>
      </c>
      <c r="I65" s="16">
        <f>IFERROR('5.0 Calc│Forecast Projects'!I65*$E65,0)</f>
        <v>0</v>
      </c>
      <c r="J65" s="16">
        <f>IFERROR('5.0 Calc│Forecast Projects'!J65*$E65,0)</f>
        <v>0</v>
      </c>
      <c r="K65" s="16">
        <f>IFERROR('5.0 Calc│Forecast Projects'!K65*$E65,0)</f>
        <v>0</v>
      </c>
    </row>
    <row r="66" spans="1:11">
      <c r="A66" s="7" t="str">
        <f>'5.0 Calc│Forecast Projects'!A66</f>
        <v>-</v>
      </c>
      <c r="B66" s="7" t="str">
        <f>'5.0 Calc│Forecast Projects'!B66</f>
        <v/>
      </c>
      <c r="C66" s="17" t="str">
        <f>'5.0 Calc│Forecast Projects'!C66</f>
        <v>-</v>
      </c>
      <c r="D66" s="7">
        <f>VLOOKUP($A66,'5.0 Calc│Forecast Projects'!A66:O1053,4,FALSE)</f>
        <v>1</v>
      </c>
      <c r="E66" s="7">
        <f t="shared" si="0"/>
        <v>9.9999999999999995E-7</v>
      </c>
      <c r="G66" s="16">
        <f>IFERROR('5.0 Calc│Forecast Projects'!G66*$E66,0)</f>
        <v>0</v>
      </c>
      <c r="H66" s="16">
        <f>IFERROR('5.0 Calc│Forecast Projects'!H66*$E66,0)</f>
        <v>0</v>
      </c>
      <c r="I66" s="16">
        <f>IFERROR('5.0 Calc│Forecast Projects'!I66*$E66,0)</f>
        <v>0</v>
      </c>
      <c r="J66" s="16">
        <f>IFERROR('5.0 Calc│Forecast Projects'!J66*$E66,0)</f>
        <v>0</v>
      </c>
      <c r="K66" s="16">
        <f>IFERROR('5.0 Calc│Forecast Projects'!K66*$E66,0)</f>
        <v>0</v>
      </c>
    </row>
    <row r="67" spans="1:11">
      <c r="A67" s="7" t="str">
        <f>'5.0 Calc│Forecast Projects'!A67</f>
        <v>-</v>
      </c>
      <c r="B67" s="7" t="str">
        <f>'5.0 Calc│Forecast Projects'!B67</f>
        <v/>
      </c>
      <c r="C67" s="17" t="str">
        <f>'5.0 Calc│Forecast Projects'!C67</f>
        <v>-</v>
      </c>
      <c r="D67" s="7">
        <f>VLOOKUP($A67,'5.0 Calc│Forecast Projects'!A67:O1054,4,FALSE)</f>
        <v>1</v>
      </c>
      <c r="E67" s="7">
        <f t="shared" si="0"/>
        <v>9.9999999999999995E-7</v>
      </c>
      <c r="G67" s="16">
        <f>IFERROR('5.0 Calc│Forecast Projects'!G67*$E67,0)</f>
        <v>0</v>
      </c>
      <c r="H67" s="16">
        <f>IFERROR('5.0 Calc│Forecast Projects'!H67*$E67,0)</f>
        <v>0</v>
      </c>
      <c r="I67" s="16">
        <f>IFERROR('5.0 Calc│Forecast Projects'!I67*$E67,0)</f>
        <v>0</v>
      </c>
      <c r="J67" s="16">
        <f>IFERROR('5.0 Calc│Forecast Projects'!J67*$E67,0)</f>
        <v>0</v>
      </c>
      <c r="K67" s="16">
        <f>IFERROR('5.0 Calc│Forecast Projects'!K67*$E67,0)</f>
        <v>0</v>
      </c>
    </row>
    <row r="68" spans="1:11">
      <c r="A68" s="7" t="str">
        <f>'5.0 Calc│Forecast Projects'!A68</f>
        <v>-</v>
      </c>
      <c r="B68" s="7" t="str">
        <f>'5.0 Calc│Forecast Projects'!B68</f>
        <v/>
      </c>
      <c r="C68" s="17" t="str">
        <f>'5.0 Calc│Forecast Projects'!C68</f>
        <v>-</v>
      </c>
      <c r="D68" s="7">
        <f>VLOOKUP($A68,'5.0 Calc│Forecast Projects'!A68:O1055,4,FALSE)</f>
        <v>1</v>
      </c>
      <c r="E68" s="7">
        <f t="shared" si="0"/>
        <v>9.9999999999999995E-7</v>
      </c>
      <c r="G68" s="16">
        <f>IFERROR('5.0 Calc│Forecast Projects'!G68*$E68,0)</f>
        <v>0</v>
      </c>
      <c r="H68" s="16">
        <f>IFERROR('5.0 Calc│Forecast Projects'!H68*$E68,0)</f>
        <v>0</v>
      </c>
      <c r="I68" s="16">
        <f>IFERROR('5.0 Calc│Forecast Projects'!I68*$E68,0)</f>
        <v>0</v>
      </c>
      <c r="J68" s="16">
        <f>IFERROR('5.0 Calc│Forecast Projects'!J68*$E68,0)</f>
        <v>0</v>
      </c>
      <c r="K68" s="16">
        <f>IFERROR('5.0 Calc│Forecast Projects'!K68*$E68,0)</f>
        <v>0</v>
      </c>
    </row>
    <row r="69" spans="1:11">
      <c r="A69" s="7" t="str">
        <f>'5.0 Calc│Forecast Projects'!A69</f>
        <v>-</v>
      </c>
      <c r="B69" s="7" t="str">
        <f>'5.0 Calc│Forecast Projects'!B69</f>
        <v/>
      </c>
      <c r="C69" s="17" t="str">
        <f>'5.0 Calc│Forecast Projects'!C69</f>
        <v>-</v>
      </c>
      <c r="D69" s="7">
        <f>VLOOKUP($A69,'5.0 Calc│Forecast Projects'!A69:O1056,4,FALSE)</f>
        <v>1</v>
      </c>
      <c r="E69" s="7">
        <f t="shared" si="0"/>
        <v>9.9999999999999995E-7</v>
      </c>
      <c r="G69" s="16">
        <f>IFERROR('5.0 Calc│Forecast Projects'!G69*$E69,0)</f>
        <v>0</v>
      </c>
      <c r="H69" s="16">
        <f>IFERROR('5.0 Calc│Forecast Projects'!H69*$E69,0)</f>
        <v>0</v>
      </c>
      <c r="I69" s="16">
        <f>IFERROR('5.0 Calc│Forecast Projects'!I69*$E69,0)</f>
        <v>0</v>
      </c>
      <c r="J69" s="16">
        <f>IFERROR('5.0 Calc│Forecast Projects'!J69*$E69,0)</f>
        <v>0</v>
      </c>
      <c r="K69" s="16">
        <f>IFERROR('5.0 Calc│Forecast Projects'!K69*$E69,0)</f>
        <v>0</v>
      </c>
    </row>
    <row r="70" spans="1:11">
      <c r="A70" s="7" t="str">
        <f>'5.0 Calc│Forecast Projects'!A70</f>
        <v>-</v>
      </c>
      <c r="B70" s="7" t="str">
        <f>'5.0 Calc│Forecast Projects'!B70</f>
        <v/>
      </c>
      <c r="C70" s="17" t="str">
        <f>'5.0 Calc│Forecast Projects'!C70</f>
        <v>-</v>
      </c>
      <c r="D70" s="7">
        <f>VLOOKUP($A70,'5.0 Calc│Forecast Projects'!A70:O1057,4,FALSE)</f>
        <v>1</v>
      </c>
      <c r="E70" s="7">
        <f t="shared" si="0"/>
        <v>9.9999999999999995E-7</v>
      </c>
      <c r="G70" s="16">
        <f>IFERROR('5.0 Calc│Forecast Projects'!G70*$E70,0)</f>
        <v>0</v>
      </c>
      <c r="H70" s="16">
        <f>IFERROR('5.0 Calc│Forecast Projects'!H70*$E70,0)</f>
        <v>0</v>
      </c>
      <c r="I70" s="16">
        <f>IFERROR('5.0 Calc│Forecast Projects'!I70*$E70,0)</f>
        <v>0</v>
      </c>
      <c r="J70" s="16">
        <f>IFERROR('5.0 Calc│Forecast Projects'!J70*$E70,0)</f>
        <v>0</v>
      </c>
      <c r="K70" s="16">
        <f>IFERROR('5.0 Calc│Forecast Projects'!K70*$E70,0)</f>
        <v>0</v>
      </c>
    </row>
    <row r="71" spans="1:11">
      <c r="A71" s="7" t="str">
        <f>'5.0 Calc│Forecast Projects'!A71</f>
        <v>-</v>
      </c>
      <c r="B71" s="7" t="str">
        <f>'5.0 Calc│Forecast Projects'!B71</f>
        <v/>
      </c>
      <c r="C71" s="17" t="str">
        <f>'5.0 Calc│Forecast Projects'!C71</f>
        <v>-</v>
      </c>
      <c r="D71" s="7">
        <f>VLOOKUP($A71,'5.0 Calc│Forecast Projects'!A71:O1058,4,FALSE)</f>
        <v>1</v>
      </c>
      <c r="E71" s="7">
        <f t="shared" si="0"/>
        <v>9.9999999999999995E-7</v>
      </c>
      <c r="G71" s="16">
        <f>IFERROR('5.0 Calc│Forecast Projects'!G71*$E71,0)</f>
        <v>0</v>
      </c>
      <c r="H71" s="16">
        <f>IFERROR('5.0 Calc│Forecast Projects'!H71*$E71,0)</f>
        <v>0</v>
      </c>
      <c r="I71" s="16">
        <f>IFERROR('5.0 Calc│Forecast Projects'!I71*$E71,0)</f>
        <v>0</v>
      </c>
      <c r="J71" s="16">
        <f>IFERROR('5.0 Calc│Forecast Projects'!J71*$E71,0)</f>
        <v>0</v>
      </c>
      <c r="K71" s="16">
        <f>IFERROR('5.0 Calc│Forecast Projects'!K71*$E71,0)</f>
        <v>0</v>
      </c>
    </row>
    <row r="72" spans="1:11">
      <c r="A72" s="7" t="str">
        <f>'5.0 Calc│Forecast Projects'!A72</f>
        <v>-</v>
      </c>
      <c r="B72" s="7" t="str">
        <f>'5.0 Calc│Forecast Projects'!B72</f>
        <v/>
      </c>
      <c r="C72" s="17" t="str">
        <f>'5.0 Calc│Forecast Projects'!C72</f>
        <v>-</v>
      </c>
      <c r="D72" s="7">
        <f>VLOOKUP($A72,'5.0 Calc│Forecast Projects'!A72:O1059,4,FALSE)</f>
        <v>1</v>
      </c>
      <c r="E72" s="7">
        <f t="shared" si="0"/>
        <v>9.9999999999999995E-7</v>
      </c>
      <c r="G72" s="16">
        <f>IFERROR('5.0 Calc│Forecast Projects'!G72*$E72,0)</f>
        <v>0</v>
      </c>
      <c r="H72" s="16">
        <f>IFERROR('5.0 Calc│Forecast Projects'!H72*$E72,0)</f>
        <v>0</v>
      </c>
      <c r="I72" s="16">
        <f>IFERROR('5.0 Calc│Forecast Projects'!I72*$E72,0)</f>
        <v>0</v>
      </c>
      <c r="J72" s="16">
        <f>IFERROR('5.0 Calc│Forecast Projects'!J72*$E72,0)</f>
        <v>0</v>
      </c>
      <c r="K72" s="16">
        <f>IFERROR('5.0 Calc│Forecast Projects'!K72*$E72,0)</f>
        <v>0</v>
      </c>
    </row>
    <row r="73" spans="1:11">
      <c r="A73" s="7" t="str">
        <f>'5.0 Calc│Forecast Projects'!A73</f>
        <v>-</v>
      </c>
      <c r="B73" s="7" t="str">
        <f>'5.0 Calc│Forecast Projects'!B73</f>
        <v/>
      </c>
      <c r="C73" s="17" t="str">
        <f>'5.0 Calc│Forecast Projects'!C73</f>
        <v>-</v>
      </c>
      <c r="D73" s="7">
        <f>VLOOKUP($A73,'5.0 Calc│Forecast Projects'!A73:O1060,4,FALSE)</f>
        <v>1</v>
      </c>
      <c r="E73" s="7">
        <f t="shared" si="0"/>
        <v>9.9999999999999995E-7</v>
      </c>
      <c r="G73" s="16">
        <f>IFERROR('5.0 Calc│Forecast Projects'!G73*$E73,0)</f>
        <v>0</v>
      </c>
      <c r="H73" s="16">
        <f>IFERROR('5.0 Calc│Forecast Projects'!H73*$E73,0)</f>
        <v>0</v>
      </c>
      <c r="I73" s="16">
        <f>IFERROR('5.0 Calc│Forecast Projects'!I73*$E73,0)</f>
        <v>0</v>
      </c>
      <c r="J73" s="16">
        <f>IFERROR('5.0 Calc│Forecast Projects'!J73*$E73,0)</f>
        <v>0</v>
      </c>
      <c r="K73" s="16">
        <f>IFERROR('5.0 Calc│Forecast Projects'!K73*$E73,0)</f>
        <v>0</v>
      </c>
    </row>
    <row r="74" spans="1:11">
      <c r="A74" s="7" t="str">
        <f>'5.0 Calc│Forecast Projects'!A74</f>
        <v>-</v>
      </c>
      <c r="B74" s="7" t="str">
        <f>'5.0 Calc│Forecast Projects'!B74</f>
        <v/>
      </c>
      <c r="C74" s="17" t="str">
        <f>'5.0 Calc│Forecast Projects'!C74</f>
        <v>-</v>
      </c>
      <c r="D74" s="7">
        <f>VLOOKUP($A74,'5.0 Calc│Forecast Projects'!A74:O1061,4,FALSE)</f>
        <v>1</v>
      </c>
      <c r="E74" s="7">
        <f t="shared" si="0"/>
        <v>9.9999999999999995E-7</v>
      </c>
      <c r="G74" s="16">
        <f>IFERROR('5.0 Calc│Forecast Projects'!G74*$E74,0)</f>
        <v>0</v>
      </c>
      <c r="H74" s="16">
        <f>IFERROR('5.0 Calc│Forecast Projects'!H74*$E74,0)</f>
        <v>0</v>
      </c>
      <c r="I74" s="16">
        <f>IFERROR('5.0 Calc│Forecast Projects'!I74*$E74,0)</f>
        <v>0</v>
      </c>
      <c r="J74" s="16">
        <f>IFERROR('5.0 Calc│Forecast Projects'!J74*$E74,0)</f>
        <v>0</v>
      </c>
      <c r="K74" s="16">
        <f>IFERROR('5.0 Calc│Forecast Projects'!K74*$E74,0)</f>
        <v>0</v>
      </c>
    </row>
    <row r="75" spans="1:11">
      <c r="A75" s="7" t="str">
        <f>'5.0 Calc│Forecast Projects'!A75</f>
        <v>-</v>
      </c>
      <c r="B75" s="7" t="str">
        <f>'5.0 Calc│Forecast Projects'!B75</f>
        <v/>
      </c>
      <c r="C75" s="17" t="str">
        <f>'5.0 Calc│Forecast Projects'!C75</f>
        <v>-</v>
      </c>
      <c r="D75" s="7">
        <f>VLOOKUP($A75,'5.0 Calc│Forecast Projects'!A75:O1062,4,FALSE)</f>
        <v>1</v>
      </c>
      <c r="E75" s="7">
        <f t="shared" si="0"/>
        <v>9.9999999999999995E-7</v>
      </c>
      <c r="G75" s="16">
        <f>IFERROR('5.0 Calc│Forecast Projects'!G75*$E75,0)</f>
        <v>0</v>
      </c>
      <c r="H75" s="16">
        <f>IFERROR('5.0 Calc│Forecast Projects'!H75*$E75,0)</f>
        <v>0</v>
      </c>
      <c r="I75" s="16">
        <f>IFERROR('5.0 Calc│Forecast Projects'!I75*$E75,0)</f>
        <v>0</v>
      </c>
      <c r="J75" s="16">
        <f>IFERROR('5.0 Calc│Forecast Projects'!J75*$E75,0)</f>
        <v>0</v>
      </c>
      <c r="K75" s="16">
        <f>IFERROR('5.0 Calc│Forecast Projects'!K75*$E75,0)</f>
        <v>0</v>
      </c>
    </row>
    <row r="76" spans="1:11">
      <c r="A76" s="7" t="str">
        <f>'5.0 Calc│Forecast Projects'!A76</f>
        <v>-</v>
      </c>
      <c r="B76" s="7" t="str">
        <f>'5.0 Calc│Forecast Projects'!B76</f>
        <v/>
      </c>
      <c r="C76" s="17" t="str">
        <f>'5.0 Calc│Forecast Projects'!C76</f>
        <v>-</v>
      </c>
      <c r="D76" s="7">
        <f>VLOOKUP($A76,'5.0 Calc│Forecast Projects'!A76:O1063,4,FALSE)</f>
        <v>1</v>
      </c>
      <c r="E76" s="7">
        <f t="shared" si="0"/>
        <v>9.9999999999999995E-7</v>
      </c>
      <c r="G76" s="16">
        <f>IFERROR('5.0 Calc│Forecast Projects'!G76*$E76,0)</f>
        <v>0</v>
      </c>
      <c r="H76" s="16">
        <f>IFERROR('5.0 Calc│Forecast Projects'!H76*$E76,0)</f>
        <v>0</v>
      </c>
      <c r="I76" s="16">
        <f>IFERROR('5.0 Calc│Forecast Projects'!I76*$E76,0)</f>
        <v>0</v>
      </c>
      <c r="J76" s="16">
        <f>IFERROR('5.0 Calc│Forecast Projects'!J76*$E76,0)</f>
        <v>0</v>
      </c>
      <c r="K76" s="16">
        <f>IFERROR('5.0 Calc│Forecast Projects'!K76*$E76,0)</f>
        <v>0</v>
      </c>
    </row>
    <row r="77" spans="1:11">
      <c r="A77" s="7" t="str">
        <f>'5.0 Calc│Forecast Projects'!A77</f>
        <v>-</v>
      </c>
      <c r="B77" s="7" t="str">
        <f>'5.0 Calc│Forecast Projects'!B77</f>
        <v/>
      </c>
      <c r="C77" s="17" t="str">
        <f>'5.0 Calc│Forecast Projects'!C77</f>
        <v>-</v>
      </c>
      <c r="D77" s="7">
        <f>VLOOKUP($A77,'5.0 Calc│Forecast Projects'!A77:O1064,4,FALSE)</f>
        <v>1</v>
      </c>
      <c r="E77" s="7">
        <f t="shared" si="0"/>
        <v>9.9999999999999995E-7</v>
      </c>
      <c r="G77" s="16">
        <f>IFERROR('5.0 Calc│Forecast Projects'!G77*$E77,0)</f>
        <v>0</v>
      </c>
      <c r="H77" s="16">
        <f>IFERROR('5.0 Calc│Forecast Projects'!H77*$E77,0)</f>
        <v>0</v>
      </c>
      <c r="I77" s="16">
        <f>IFERROR('5.0 Calc│Forecast Projects'!I77*$E77,0)</f>
        <v>0</v>
      </c>
      <c r="J77" s="16">
        <f>IFERROR('5.0 Calc│Forecast Projects'!J77*$E77,0)</f>
        <v>0</v>
      </c>
      <c r="K77" s="16">
        <f>IFERROR('5.0 Calc│Forecast Projects'!K77*$E77,0)</f>
        <v>0</v>
      </c>
    </row>
    <row r="78" spans="1:11">
      <c r="A78" s="7" t="str">
        <f>'5.0 Calc│Forecast Projects'!A78</f>
        <v>-</v>
      </c>
      <c r="B78" s="7" t="str">
        <f>'5.0 Calc│Forecast Projects'!B78</f>
        <v/>
      </c>
      <c r="C78" s="17" t="str">
        <f>'5.0 Calc│Forecast Projects'!C78</f>
        <v>-</v>
      </c>
      <c r="D78" s="7">
        <f>VLOOKUP($A78,'5.0 Calc│Forecast Projects'!A78:O1065,4,FALSE)</f>
        <v>1</v>
      </c>
      <c r="E78" s="7">
        <f t="shared" si="0"/>
        <v>9.9999999999999995E-7</v>
      </c>
      <c r="G78" s="16">
        <f>IFERROR('5.0 Calc│Forecast Projects'!G78*$E78,0)</f>
        <v>0</v>
      </c>
      <c r="H78" s="16">
        <f>IFERROR('5.0 Calc│Forecast Projects'!H78*$E78,0)</f>
        <v>0</v>
      </c>
      <c r="I78" s="16">
        <f>IFERROR('5.0 Calc│Forecast Projects'!I78*$E78,0)</f>
        <v>0</v>
      </c>
      <c r="J78" s="16">
        <f>IFERROR('5.0 Calc│Forecast Projects'!J78*$E78,0)</f>
        <v>0</v>
      </c>
      <c r="K78" s="16">
        <f>IFERROR('5.0 Calc│Forecast Projects'!K78*$E78,0)</f>
        <v>0</v>
      </c>
    </row>
    <row r="79" spans="1:11">
      <c r="A79" s="7" t="str">
        <f>'5.0 Calc│Forecast Projects'!A79</f>
        <v>-</v>
      </c>
      <c r="B79" s="7" t="str">
        <f>'5.0 Calc│Forecast Projects'!B79</f>
        <v/>
      </c>
      <c r="C79" s="17" t="str">
        <f>'5.0 Calc│Forecast Projects'!C79</f>
        <v>-</v>
      </c>
      <c r="D79" s="7">
        <f>VLOOKUP($A79,'5.0 Calc│Forecast Projects'!A79:O1066,4,FALSE)</f>
        <v>1</v>
      </c>
      <c r="E79" s="7">
        <f t="shared" ref="E79:E134" si="2">D79/1000000</f>
        <v>9.9999999999999995E-7</v>
      </c>
      <c r="G79" s="16">
        <f>IFERROR('5.0 Calc│Forecast Projects'!G79*$E79,0)</f>
        <v>0</v>
      </c>
      <c r="H79" s="16">
        <f>IFERROR('5.0 Calc│Forecast Projects'!H79*$E79,0)</f>
        <v>0</v>
      </c>
      <c r="I79" s="16">
        <f>IFERROR('5.0 Calc│Forecast Projects'!I79*$E79,0)</f>
        <v>0</v>
      </c>
      <c r="J79" s="16">
        <f>IFERROR('5.0 Calc│Forecast Projects'!J79*$E79,0)</f>
        <v>0</v>
      </c>
      <c r="K79" s="16">
        <f>IFERROR('5.0 Calc│Forecast Projects'!K79*$E79,0)</f>
        <v>0</v>
      </c>
    </row>
    <row r="80" spans="1:11">
      <c r="A80" s="7" t="str">
        <f>'5.0 Calc│Forecast Projects'!A80</f>
        <v>-</v>
      </c>
      <c r="B80" s="7" t="str">
        <f>'5.0 Calc│Forecast Projects'!B80</f>
        <v/>
      </c>
      <c r="C80" s="17" t="str">
        <f>'5.0 Calc│Forecast Projects'!C80</f>
        <v>-</v>
      </c>
      <c r="D80" s="7">
        <f>VLOOKUP($A80,'5.0 Calc│Forecast Projects'!A80:O1067,4,FALSE)</f>
        <v>1</v>
      </c>
      <c r="E80" s="7">
        <f t="shared" si="2"/>
        <v>9.9999999999999995E-7</v>
      </c>
      <c r="G80" s="16">
        <f>IFERROR('5.0 Calc│Forecast Projects'!G80*$E80,0)</f>
        <v>0</v>
      </c>
      <c r="H80" s="16">
        <f>IFERROR('5.0 Calc│Forecast Projects'!H80*$E80,0)</f>
        <v>0</v>
      </c>
      <c r="I80" s="16">
        <f>IFERROR('5.0 Calc│Forecast Projects'!I80*$E80,0)</f>
        <v>0</v>
      </c>
      <c r="J80" s="16">
        <f>IFERROR('5.0 Calc│Forecast Projects'!J80*$E80,0)</f>
        <v>0</v>
      </c>
      <c r="K80" s="16">
        <f>IFERROR('5.0 Calc│Forecast Projects'!K80*$E80,0)</f>
        <v>0</v>
      </c>
    </row>
    <row r="81" spans="1:11">
      <c r="A81" s="7" t="str">
        <f>'5.0 Calc│Forecast Projects'!A81</f>
        <v>-</v>
      </c>
      <c r="B81" s="7" t="str">
        <f>'5.0 Calc│Forecast Projects'!B81</f>
        <v/>
      </c>
      <c r="C81" s="17" t="str">
        <f>'5.0 Calc│Forecast Projects'!C81</f>
        <v>-</v>
      </c>
      <c r="D81" s="7">
        <f>VLOOKUP($A81,'5.0 Calc│Forecast Projects'!A81:O1068,4,FALSE)</f>
        <v>1</v>
      </c>
      <c r="E81" s="7">
        <f t="shared" si="2"/>
        <v>9.9999999999999995E-7</v>
      </c>
      <c r="G81" s="16">
        <f>IFERROR('5.0 Calc│Forecast Projects'!G81*$E81,0)</f>
        <v>0</v>
      </c>
      <c r="H81" s="16">
        <f>IFERROR('5.0 Calc│Forecast Projects'!H81*$E81,0)</f>
        <v>0</v>
      </c>
      <c r="I81" s="16">
        <f>IFERROR('5.0 Calc│Forecast Projects'!I81*$E81,0)</f>
        <v>0</v>
      </c>
      <c r="J81" s="16">
        <f>IFERROR('5.0 Calc│Forecast Projects'!J81*$E81,0)</f>
        <v>0</v>
      </c>
      <c r="K81" s="16">
        <f>IFERROR('5.0 Calc│Forecast Projects'!K81*$E81,0)</f>
        <v>0</v>
      </c>
    </row>
    <row r="82" spans="1:11">
      <c r="A82" s="7" t="str">
        <f>'5.0 Calc│Forecast Projects'!A82</f>
        <v>-</v>
      </c>
      <c r="B82" s="7" t="str">
        <f>'5.0 Calc│Forecast Projects'!B82</f>
        <v/>
      </c>
      <c r="C82" s="17" t="str">
        <f>'5.0 Calc│Forecast Projects'!C82</f>
        <v>-</v>
      </c>
      <c r="D82" s="7">
        <f>VLOOKUP($A82,'5.0 Calc│Forecast Projects'!A82:O1069,4,FALSE)</f>
        <v>1</v>
      </c>
      <c r="E82" s="7">
        <f t="shared" si="2"/>
        <v>9.9999999999999995E-7</v>
      </c>
      <c r="G82" s="16">
        <f>IFERROR('5.0 Calc│Forecast Projects'!G82*$E82,0)</f>
        <v>0</v>
      </c>
      <c r="H82" s="16">
        <f>IFERROR('5.0 Calc│Forecast Projects'!H82*$E82,0)</f>
        <v>0</v>
      </c>
      <c r="I82" s="16">
        <f>IFERROR('5.0 Calc│Forecast Projects'!I82*$E82,0)</f>
        <v>0</v>
      </c>
      <c r="J82" s="16">
        <f>IFERROR('5.0 Calc│Forecast Projects'!J82*$E82,0)</f>
        <v>0</v>
      </c>
      <c r="K82" s="16">
        <f>IFERROR('5.0 Calc│Forecast Projects'!K82*$E82,0)</f>
        <v>0</v>
      </c>
    </row>
    <row r="83" spans="1:11">
      <c r="A83" s="7" t="str">
        <f>'5.0 Calc│Forecast Projects'!A83</f>
        <v>-</v>
      </c>
      <c r="B83" s="7" t="str">
        <f>'5.0 Calc│Forecast Projects'!B83</f>
        <v/>
      </c>
      <c r="C83" s="17" t="str">
        <f>'5.0 Calc│Forecast Projects'!C83</f>
        <v>-</v>
      </c>
      <c r="D83" s="7">
        <f>VLOOKUP($A83,'5.0 Calc│Forecast Projects'!A83:O1070,4,FALSE)</f>
        <v>1</v>
      </c>
      <c r="E83" s="7">
        <f t="shared" si="2"/>
        <v>9.9999999999999995E-7</v>
      </c>
      <c r="G83" s="16">
        <f>IFERROR('5.0 Calc│Forecast Projects'!G83*$E83,0)</f>
        <v>0</v>
      </c>
      <c r="H83" s="16">
        <f>IFERROR('5.0 Calc│Forecast Projects'!H83*$E83,0)</f>
        <v>0</v>
      </c>
      <c r="I83" s="16">
        <f>IFERROR('5.0 Calc│Forecast Projects'!I83*$E83,0)</f>
        <v>0</v>
      </c>
      <c r="J83" s="16">
        <f>IFERROR('5.0 Calc│Forecast Projects'!J83*$E83,0)</f>
        <v>0</v>
      </c>
      <c r="K83" s="16">
        <f>IFERROR('5.0 Calc│Forecast Projects'!K83*$E83,0)</f>
        <v>0</v>
      </c>
    </row>
    <row r="84" spans="1:11">
      <c r="A84" s="7" t="str">
        <f>'5.0 Calc│Forecast Projects'!A84</f>
        <v>-</v>
      </c>
      <c r="B84" s="7" t="str">
        <f>'5.0 Calc│Forecast Projects'!B84</f>
        <v/>
      </c>
      <c r="C84" s="17" t="str">
        <f>'5.0 Calc│Forecast Projects'!C84</f>
        <v>-</v>
      </c>
      <c r="D84" s="7">
        <f>VLOOKUP($A84,'5.0 Calc│Forecast Projects'!A84:O1071,4,FALSE)</f>
        <v>1</v>
      </c>
      <c r="E84" s="7">
        <f t="shared" si="2"/>
        <v>9.9999999999999995E-7</v>
      </c>
      <c r="G84" s="16">
        <f>IFERROR('5.0 Calc│Forecast Projects'!G84*$E84,0)</f>
        <v>0</v>
      </c>
      <c r="H84" s="16">
        <f>IFERROR('5.0 Calc│Forecast Projects'!H84*$E84,0)</f>
        <v>0</v>
      </c>
      <c r="I84" s="16">
        <f>IFERROR('5.0 Calc│Forecast Projects'!I84*$E84,0)</f>
        <v>0</v>
      </c>
      <c r="J84" s="16">
        <f>IFERROR('5.0 Calc│Forecast Projects'!J84*$E84,0)</f>
        <v>0</v>
      </c>
      <c r="K84" s="16">
        <f>IFERROR('5.0 Calc│Forecast Projects'!K84*$E84,0)</f>
        <v>0</v>
      </c>
    </row>
    <row r="85" spans="1:11">
      <c r="A85" s="7" t="str">
        <f>'5.0 Calc│Forecast Projects'!A85</f>
        <v>-</v>
      </c>
      <c r="B85" s="7" t="str">
        <f>'5.0 Calc│Forecast Projects'!B85</f>
        <v/>
      </c>
      <c r="C85" s="17" t="str">
        <f>'5.0 Calc│Forecast Projects'!C85</f>
        <v>-</v>
      </c>
      <c r="D85" s="7">
        <f>VLOOKUP($A85,'5.0 Calc│Forecast Projects'!A85:O1072,4,FALSE)</f>
        <v>1</v>
      </c>
      <c r="E85" s="7">
        <f t="shared" si="2"/>
        <v>9.9999999999999995E-7</v>
      </c>
      <c r="G85" s="16">
        <f>IFERROR('5.0 Calc│Forecast Projects'!G85*$E85,0)</f>
        <v>0</v>
      </c>
      <c r="H85" s="16">
        <f>IFERROR('5.0 Calc│Forecast Projects'!H85*$E85,0)</f>
        <v>0</v>
      </c>
      <c r="I85" s="16">
        <f>IFERROR('5.0 Calc│Forecast Projects'!I85*$E85,0)</f>
        <v>0</v>
      </c>
      <c r="J85" s="16">
        <f>IFERROR('5.0 Calc│Forecast Projects'!J85*$E85,0)</f>
        <v>0</v>
      </c>
      <c r="K85" s="16">
        <f>IFERROR('5.0 Calc│Forecast Projects'!K85*$E85,0)</f>
        <v>0</v>
      </c>
    </row>
    <row r="86" spans="1:11">
      <c r="A86" s="7" t="str">
        <f>'5.0 Calc│Forecast Projects'!A86</f>
        <v>-</v>
      </c>
      <c r="B86" s="7" t="str">
        <f>'5.0 Calc│Forecast Projects'!B86</f>
        <v/>
      </c>
      <c r="C86" s="17" t="str">
        <f>'5.0 Calc│Forecast Projects'!C86</f>
        <v>-</v>
      </c>
      <c r="D86" s="7">
        <f>VLOOKUP($A86,'5.0 Calc│Forecast Projects'!A86:O1073,4,FALSE)</f>
        <v>1</v>
      </c>
      <c r="E86" s="7">
        <f t="shared" si="2"/>
        <v>9.9999999999999995E-7</v>
      </c>
      <c r="G86" s="16">
        <f>IFERROR('5.0 Calc│Forecast Projects'!G86*$E86,0)</f>
        <v>0</v>
      </c>
      <c r="H86" s="16">
        <f>IFERROR('5.0 Calc│Forecast Projects'!H86*$E86,0)</f>
        <v>0</v>
      </c>
      <c r="I86" s="16">
        <f>IFERROR('5.0 Calc│Forecast Projects'!I86*$E86,0)</f>
        <v>0</v>
      </c>
      <c r="J86" s="16">
        <f>IFERROR('5.0 Calc│Forecast Projects'!J86*$E86,0)</f>
        <v>0</v>
      </c>
      <c r="K86" s="16">
        <f>IFERROR('5.0 Calc│Forecast Projects'!K86*$E86,0)</f>
        <v>0</v>
      </c>
    </row>
    <row r="87" spans="1:11">
      <c r="A87" s="7" t="str">
        <f>'5.0 Calc│Forecast Projects'!A87</f>
        <v>-</v>
      </c>
      <c r="B87" s="7" t="str">
        <f>'5.0 Calc│Forecast Projects'!B87</f>
        <v/>
      </c>
      <c r="C87" s="17" t="str">
        <f>'5.0 Calc│Forecast Projects'!C87</f>
        <v>-</v>
      </c>
      <c r="D87" s="7">
        <f>VLOOKUP($A87,'5.0 Calc│Forecast Projects'!A87:O1074,4,FALSE)</f>
        <v>1</v>
      </c>
      <c r="E87" s="7">
        <f t="shared" si="2"/>
        <v>9.9999999999999995E-7</v>
      </c>
      <c r="G87" s="16">
        <f>IFERROR('5.0 Calc│Forecast Projects'!G87*$E87,0)</f>
        <v>0</v>
      </c>
      <c r="H87" s="16">
        <f>IFERROR('5.0 Calc│Forecast Projects'!H87*$E87,0)</f>
        <v>0</v>
      </c>
      <c r="I87" s="16">
        <f>IFERROR('5.0 Calc│Forecast Projects'!I87*$E87,0)</f>
        <v>0</v>
      </c>
      <c r="J87" s="16">
        <f>IFERROR('5.0 Calc│Forecast Projects'!J87*$E87,0)</f>
        <v>0</v>
      </c>
      <c r="K87" s="16">
        <f>IFERROR('5.0 Calc│Forecast Projects'!K87*$E87,0)</f>
        <v>0</v>
      </c>
    </row>
    <row r="88" spans="1:11">
      <c r="A88" s="7" t="str">
        <f>'5.0 Calc│Forecast Projects'!A88</f>
        <v>-</v>
      </c>
      <c r="B88" s="7" t="str">
        <f>'5.0 Calc│Forecast Projects'!B88</f>
        <v/>
      </c>
      <c r="C88" s="17" t="str">
        <f>'5.0 Calc│Forecast Projects'!C88</f>
        <v>-</v>
      </c>
      <c r="D88" s="7">
        <f>VLOOKUP($A88,'5.0 Calc│Forecast Projects'!A88:O1075,4,FALSE)</f>
        <v>1</v>
      </c>
      <c r="E88" s="7">
        <f t="shared" si="2"/>
        <v>9.9999999999999995E-7</v>
      </c>
      <c r="G88" s="16">
        <f>IFERROR('5.0 Calc│Forecast Projects'!G88*$E88,0)</f>
        <v>0</v>
      </c>
      <c r="H88" s="16">
        <f>IFERROR('5.0 Calc│Forecast Projects'!H88*$E88,0)</f>
        <v>0</v>
      </c>
      <c r="I88" s="16">
        <f>IFERROR('5.0 Calc│Forecast Projects'!I88*$E88,0)</f>
        <v>0</v>
      </c>
      <c r="J88" s="16">
        <f>IFERROR('5.0 Calc│Forecast Projects'!J88*$E88,0)</f>
        <v>0</v>
      </c>
      <c r="K88" s="16">
        <f>IFERROR('5.0 Calc│Forecast Projects'!K88*$E88,0)</f>
        <v>0</v>
      </c>
    </row>
    <row r="89" spans="1:11">
      <c r="A89" s="7" t="str">
        <f>'5.0 Calc│Forecast Projects'!A89</f>
        <v>-</v>
      </c>
      <c r="B89" s="7" t="str">
        <f>'5.0 Calc│Forecast Projects'!B89</f>
        <v/>
      </c>
      <c r="C89" s="17" t="str">
        <f>'5.0 Calc│Forecast Projects'!C89</f>
        <v>-</v>
      </c>
      <c r="D89" s="7">
        <f>VLOOKUP($A89,'5.0 Calc│Forecast Projects'!A89:O1076,4,FALSE)</f>
        <v>1</v>
      </c>
      <c r="E89" s="7">
        <f t="shared" si="2"/>
        <v>9.9999999999999995E-7</v>
      </c>
      <c r="G89" s="16">
        <f>IFERROR('5.0 Calc│Forecast Projects'!G89*$E89,0)</f>
        <v>0</v>
      </c>
      <c r="H89" s="16">
        <f>IFERROR('5.0 Calc│Forecast Projects'!H89*$E89,0)</f>
        <v>0</v>
      </c>
      <c r="I89" s="16">
        <f>IFERROR('5.0 Calc│Forecast Projects'!I89*$E89,0)</f>
        <v>0</v>
      </c>
      <c r="J89" s="16">
        <f>IFERROR('5.0 Calc│Forecast Projects'!J89*$E89,0)</f>
        <v>0</v>
      </c>
      <c r="K89" s="16">
        <f>IFERROR('5.0 Calc│Forecast Projects'!K89*$E89,0)</f>
        <v>0</v>
      </c>
    </row>
    <row r="90" spans="1:11">
      <c r="A90" s="7" t="str">
        <f>'5.0 Calc│Forecast Projects'!A90</f>
        <v>-</v>
      </c>
      <c r="B90" s="7" t="str">
        <f>'5.0 Calc│Forecast Projects'!B90</f>
        <v/>
      </c>
      <c r="C90" s="17" t="str">
        <f>'5.0 Calc│Forecast Projects'!C90</f>
        <v>-</v>
      </c>
      <c r="D90" s="7">
        <f>VLOOKUP($A90,'5.0 Calc│Forecast Projects'!A90:O1077,4,FALSE)</f>
        <v>1</v>
      </c>
      <c r="E90" s="7">
        <f t="shared" si="2"/>
        <v>9.9999999999999995E-7</v>
      </c>
      <c r="G90" s="16">
        <f>IFERROR('5.0 Calc│Forecast Projects'!G90*$E90,0)</f>
        <v>0</v>
      </c>
      <c r="H90" s="16">
        <f>IFERROR('5.0 Calc│Forecast Projects'!H90*$E90,0)</f>
        <v>0</v>
      </c>
      <c r="I90" s="16">
        <f>IFERROR('5.0 Calc│Forecast Projects'!I90*$E90,0)</f>
        <v>0</v>
      </c>
      <c r="J90" s="16">
        <f>IFERROR('5.0 Calc│Forecast Projects'!J90*$E90,0)</f>
        <v>0</v>
      </c>
      <c r="K90" s="16">
        <f>IFERROR('5.0 Calc│Forecast Projects'!K90*$E90,0)</f>
        <v>0</v>
      </c>
    </row>
    <row r="91" spans="1:11">
      <c r="A91" s="7" t="str">
        <f>'5.0 Calc│Forecast Projects'!A91</f>
        <v>-</v>
      </c>
      <c r="B91" s="7" t="str">
        <f>'5.0 Calc│Forecast Projects'!B91</f>
        <v/>
      </c>
      <c r="C91" s="17" t="str">
        <f>'5.0 Calc│Forecast Projects'!C91</f>
        <v>-</v>
      </c>
      <c r="D91" s="7">
        <f>VLOOKUP($A91,'5.0 Calc│Forecast Projects'!A91:O1078,4,FALSE)</f>
        <v>1</v>
      </c>
      <c r="E91" s="7">
        <f t="shared" si="2"/>
        <v>9.9999999999999995E-7</v>
      </c>
      <c r="G91" s="16">
        <f>IFERROR('5.0 Calc│Forecast Projects'!G91*$E91,0)</f>
        <v>0</v>
      </c>
      <c r="H91" s="16">
        <f>IFERROR('5.0 Calc│Forecast Projects'!H91*$E91,0)</f>
        <v>0</v>
      </c>
      <c r="I91" s="16">
        <f>IFERROR('5.0 Calc│Forecast Projects'!I91*$E91,0)</f>
        <v>0</v>
      </c>
      <c r="J91" s="16">
        <f>IFERROR('5.0 Calc│Forecast Projects'!J91*$E91,0)</f>
        <v>0</v>
      </c>
      <c r="K91" s="16">
        <f>IFERROR('5.0 Calc│Forecast Projects'!K91*$E91,0)</f>
        <v>0</v>
      </c>
    </row>
    <row r="92" spans="1:11">
      <c r="A92" s="7" t="str">
        <f>'5.0 Calc│Forecast Projects'!A92</f>
        <v>-</v>
      </c>
      <c r="B92" s="7" t="str">
        <f>'5.0 Calc│Forecast Projects'!B92</f>
        <v/>
      </c>
      <c r="C92" s="17" t="str">
        <f>'5.0 Calc│Forecast Projects'!C92</f>
        <v>-</v>
      </c>
      <c r="D92" s="7">
        <f>VLOOKUP($A92,'5.0 Calc│Forecast Projects'!A92:O1079,4,FALSE)</f>
        <v>1</v>
      </c>
      <c r="E92" s="7">
        <f t="shared" si="2"/>
        <v>9.9999999999999995E-7</v>
      </c>
      <c r="G92" s="16">
        <f>IFERROR('5.0 Calc│Forecast Projects'!G92*$E92,0)</f>
        <v>0</v>
      </c>
      <c r="H92" s="16">
        <f>IFERROR('5.0 Calc│Forecast Projects'!H92*$E92,0)</f>
        <v>0</v>
      </c>
      <c r="I92" s="16">
        <f>IFERROR('5.0 Calc│Forecast Projects'!I92*$E92,0)</f>
        <v>0</v>
      </c>
      <c r="J92" s="16">
        <f>IFERROR('5.0 Calc│Forecast Projects'!J92*$E92,0)</f>
        <v>0</v>
      </c>
      <c r="K92" s="16">
        <f>IFERROR('5.0 Calc│Forecast Projects'!K92*$E92,0)</f>
        <v>0</v>
      </c>
    </row>
    <row r="93" spans="1:11">
      <c r="A93" s="7" t="str">
        <f>'5.0 Calc│Forecast Projects'!A93</f>
        <v>-</v>
      </c>
      <c r="B93" s="7" t="str">
        <f>'5.0 Calc│Forecast Projects'!B93</f>
        <v/>
      </c>
      <c r="C93" s="17" t="str">
        <f>'5.0 Calc│Forecast Projects'!C93</f>
        <v>-</v>
      </c>
      <c r="D93" s="7">
        <f>VLOOKUP($A93,'5.0 Calc│Forecast Projects'!A93:O1080,4,FALSE)</f>
        <v>1</v>
      </c>
      <c r="E93" s="7">
        <f t="shared" si="2"/>
        <v>9.9999999999999995E-7</v>
      </c>
      <c r="G93" s="16">
        <f>IFERROR('5.0 Calc│Forecast Projects'!G93*$E93,0)</f>
        <v>0</v>
      </c>
      <c r="H93" s="16">
        <f>IFERROR('5.0 Calc│Forecast Projects'!H93*$E93,0)</f>
        <v>0</v>
      </c>
      <c r="I93" s="16">
        <f>IFERROR('5.0 Calc│Forecast Projects'!I93*$E93,0)</f>
        <v>0</v>
      </c>
      <c r="J93" s="16">
        <f>IFERROR('5.0 Calc│Forecast Projects'!J93*$E93,0)</f>
        <v>0</v>
      </c>
      <c r="K93" s="16">
        <f>IFERROR('5.0 Calc│Forecast Projects'!K93*$E93,0)</f>
        <v>0</v>
      </c>
    </row>
    <row r="94" spans="1:11">
      <c r="A94" s="7" t="str">
        <f>'5.0 Calc│Forecast Projects'!A94</f>
        <v>-</v>
      </c>
      <c r="B94" s="7" t="str">
        <f>'5.0 Calc│Forecast Projects'!B94</f>
        <v/>
      </c>
      <c r="C94" s="17" t="str">
        <f>'5.0 Calc│Forecast Projects'!C94</f>
        <v>-</v>
      </c>
      <c r="D94" s="7">
        <f>VLOOKUP($A94,'5.0 Calc│Forecast Projects'!A94:O1081,4,FALSE)</f>
        <v>1</v>
      </c>
      <c r="E94" s="7">
        <f t="shared" si="2"/>
        <v>9.9999999999999995E-7</v>
      </c>
      <c r="G94" s="16">
        <f>IFERROR('5.0 Calc│Forecast Projects'!G94*$E94,0)</f>
        <v>0</v>
      </c>
      <c r="H94" s="16">
        <f>IFERROR('5.0 Calc│Forecast Projects'!H94*$E94,0)</f>
        <v>0</v>
      </c>
      <c r="I94" s="16">
        <f>IFERROR('5.0 Calc│Forecast Projects'!I94*$E94,0)</f>
        <v>0</v>
      </c>
      <c r="J94" s="16">
        <f>IFERROR('5.0 Calc│Forecast Projects'!J94*$E94,0)</f>
        <v>0</v>
      </c>
      <c r="K94" s="16">
        <f>IFERROR('5.0 Calc│Forecast Projects'!K94*$E94,0)</f>
        <v>0</v>
      </c>
    </row>
    <row r="95" spans="1:11">
      <c r="A95" s="7" t="str">
        <f>'5.0 Calc│Forecast Projects'!A95</f>
        <v>-</v>
      </c>
      <c r="B95" s="7" t="str">
        <f>'5.0 Calc│Forecast Projects'!B95</f>
        <v/>
      </c>
      <c r="C95" s="17" t="str">
        <f>'5.0 Calc│Forecast Projects'!C95</f>
        <v>-</v>
      </c>
      <c r="D95" s="7">
        <f>VLOOKUP($A95,'5.0 Calc│Forecast Projects'!A95:O1082,4,FALSE)</f>
        <v>1</v>
      </c>
      <c r="E95" s="7">
        <f t="shared" si="2"/>
        <v>9.9999999999999995E-7</v>
      </c>
      <c r="G95" s="16">
        <f>IFERROR('5.0 Calc│Forecast Projects'!G95*$E95,0)</f>
        <v>0</v>
      </c>
      <c r="H95" s="16">
        <f>IFERROR('5.0 Calc│Forecast Projects'!H95*$E95,0)</f>
        <v>0</v>
      </c>
      <c r="I95" s="16">
        <f>IFERROR('5.0 Calc│Forecast Projects'!I95*$E95,0)</f>
        <v>0</v>
      </c>
      <c r="J95" s="16">
        <f>IFERROR('5.0 Calc│Forecast Projects'!J95*$E95,0)</f>
        <v>0</v>
      </c>
      <c r="K95" s="16">
        <f>IFERROR('5.0 Calc│Forecast Projects'!K95*$E95,0)</f>
        <v>0</v>
      </c>
    </row>
    <row r="96" spans="1:11">
      <c r="A96" s="7" t="str">
        <f>'5.0 Calc│Forecast Projects'!A96</f>
        <v>-</v>
      </c>
      <c r="B96" s="7" t="str">
        <f>'5.0 Calc│Forecast Projects'!B96</f>
        <v/>
      </c>
      <c r="C96" s="17" t="str">
        <f>'5.0 Calc│Forecast Projects'!C96</f>
        <v>-</v>
      </c>
      <c r="D96" s="7">
        <f>VLOOKUP($A96,'5.0 Calc│Forecast Projects'!A96:O1083,4,FALSE)</f>
        <v>1</v>
      </c>
      <c r="E96" s="7">
        <f t="shared" si="2"/>
        <v>9.9999999999999995E-7</v>
      </c>
      <c r="G96" s="16">
        <f>IFERROR('5.0 Calc│Forecast Projects'!G96*$E96,0)</f>
        <v>0</v>
      </c>
      <c r="H96" s="16">
        <f>IFERROR('5.0 Calc│Forecast Projects'!H96*$E96,0)</f>
        <v>0</v>
      </c>
      <c r="I96" s="16">
        <f>IFERROR('5.0 Calc│Forecast Projects'!I96*$E96,0)</f>
        <v>0</v>
      </c>
      <c r="J96" s="16">
        <f>IFERROR('5.0 Calc│Forecast Projects'!J96*$E96,0)</f>
        <v>0</v>
      </c>
      <c r="K96" s="16">
        <f>IFERROR('5.0 Calc│Forecast Projects'!K96*$E96,0)</f>
        <v>0</v>
      </c>
    </row>
    <row r="97" spans="1:11">
      <c r="A97" s="7" t="str">
        <f>'5.0 Calc│Forecast Projects'!A97</f>
        <v>-</v>
      </c>
      <c r="B97" s="7" t="str">
        <f>'5.0 Calc│Forecast Projects'!B97</f>
        <v/>
      </c>
      <c r="C97" s="17" t="str">
        <f>'5.0 Calc│Forecast Projects'!C97</f>
        <v>-</v>
      </c>
      <c r="D97" s="7">
        <f>VLOOKUP($A97,'5.0 Calc│Forecast Projects'!A97:O1084,4,FALSE)</f>
        <v>1</v>
      </c>
      <c r="E97" s="7">
        <f t="shared" si="2"/>
        <v>9.9999999999999995E-7</v>
      </c>
      <c r="G97" s="16">
        <f>IFERROR('5.0 Calc│Forecast Projects'!G97*$E97,0)</f>
        <v>0</v>
      </c>
      <c r="H97" s="16">
        <f>IFERROR('5.0 Calc│Forecast Projects'!H97*$E97,0)</f>
        <v>0</v>
      </c>
      <c r="I97" s="16">
        <f>IFERROR('5.0 Calc│Forecast Projects'!I97*$E97,0)</f>
        <v>0</v>
      </c>
      <c r="J97" s="16">
        <f>IFERROR('5.0 Calc│Forecast Projects'!J97*$E97,0)</f>
        <v>0</v>
      </c>
      <c r="K97" s="16">
        <f>IFERROR('5.0 Calc│Forecast Projects'!K97*$E97,0)</f>
        <v>0</v>
      </c>
    </row>
    <row r="98" spans="1:11">
      <c r="A98" s="7" t="str">
        <f>'5.0 Calc│Forecast Projects'!A98</f>
        <v>-</v>
      </c>
      <c r="B98" s="7" t="str">
        <f>'5.0 Calc│Forecast Projects'!B98</f>
        <v/>
      </c>
      <c r="C98" s="17" t="str">
        <f>'5.0 Calc│Forecast Projects'!C98</f>
        <v>-</v>
      </c>
      <c r="D98" s="7">
        <f>VLOOKUP($A98,'5.0 Calc│Forecast Projects'!A98:O1085,4,FALSE)</f>
        <v>1</v>
      </c>
      <c r="E98" s="7">
        <f t="shared" si="2"/>
        <v>9.9999999999999995E-7</v>
      </c>
      <c r="G98" s="16">
        <f>IFERROR('5.0 Calc│Forecast Projects'!G98*$E98,0)</f>
        <v>0</v>
      </c>
      <c r="H98" s="16">
        <f>IFERROR('5.0 Calc│Forecast Projects'!H98*$E98,0)</f>
        <v>0</v>
      </c>
      <c r="I98" s="16">
        <f>IFERROR('5.0 Calc│Forecast Projects'!I98*$E98,0)</f>
        <v>0</v>
      </c>
      <c r="J98" s="16">
        <f>IFERROR('5.0 Calc│Forecast Projects'!J98*$E98,0)</f>
        <v>0</v>
      </c>
      <c r="K98" s="16">
        <f>IFERROR('5.0 Calc│Forecast Projects'!K98*$E98,0)</f>
        <v>0</v>
      </c>
    </row>
    <row r="99" spans="1:11">
      <c r="A99" s="7" t="str">
        <f>'5.0 Calc│Forecast Projects'!A99</f>
        <v>-</v>
      </c>
      <c r="B99" s="7" t="str">
        <f>'5.0 Calc│Forecast Projects'!B99</f>
        <v/>
      </c>
      <c r="C99" s="17" t="str">
        <f>'5.0 Calc│Forecast Projects'!C99</f>
        <v>-</v>
      </c>
      <c r="D99" s="7">
        <f>VLOOKUP($A99,'5.0 Calc│Forecast Projects'!A99:O1086,4,FALSE)</f>
        <v>1</v>
      </c>
      <c r="E99" s="7">
        <f t="shared" si="2"/>
        <v>9.9999999999999995E-7</v>
      </c>
      <c r="G99" s="16">
        <f>IFERROR('5.0 Calc│Forecast Projects'!G99*$E99,0)</f>
        <v>0</v>
      </c>
      <c r="H99" s="16">
        <f>IFERROR('5.0 Calc│Forecast Projects'!H99*$E99,0)</f>
        <v>0</v>
      </c>
      <c r="I99" s="16">
        <f>IFERROR('5.0 Calc│Forecast Projects'!I99*$E99,0)</f>
        <v>0</v>
      </c>
      <c r="J99" s="16">
        <f>IFERROR('5.0 Calc│Forecast Projects'!J99*$E99,0)</f>
        <v>0</v>
      </c>
      <c r="K99" s="16">
        <f>IFERROR('5.0 Calc│Forecast Projects'!K99*$E99,0)</f>
        <v>0</v>
      </c>
    </row>
    <row r="100" spans="1:11">
      <c r="A100" s="7" t="str">
        <f>'5.0 Calc│Forecast Projects'!A100</f>
        <v>-</v>
      </c>
      <c r="B100" s="7" t="str">
        <f>'5.0 Calc│Forecast Projects'!B100</f>
        <v/>
      </c>
      <c r="C100" s="17" t="str">
        <f>'5.0 Calc│Forecast Projects'!C100</f>
        <v>-</v>
      </c>
      <c r="D100" s="7">
        <f>VLOOKUP($A100,'5.0 Calc│Forecast Projects'!A100:O1087,4,FALSE)</f>
        <v>1</v>
      </c>
      <c r="E100" s="7">
        <f t="shared" si="2"/>
        <v>9.9999999999999995E-7</v>
      </c>
      <c r="G100" s="16">
        <f>IFERROR('5.0 Calc│Forecast Projects'!G100*$E100,0)</f>
        <v>0</v>
      </c>
      <c r="H100" s="16">
        <f>IFERROR('5.0 Calc│Forecast Projects'!H100*$E100,0)</f>
        <v>0</v>
      </c>
      <c r="I100" s="16">
        <f>IFERROR('5.0 Calc│Forecast Projects'!I100*$E100,0)</f>
        <v>0</v>
      </c>
      <c r="J100" s="16">
        <f>IFERROR('5.0 Calc│Forecast Projects'!J100*$E100,0)</f>
        <v>0</v>
      </c>
      <c r="K100" s="16">
        <f>IFERROR('5.0 Calc│Forecast Projects'!K100*$E100,0)</f>
        <v>0</v>
      </c>
    </row>
    <row r="101" spans="1:11">
      <c r="A101" s="7" t="str">
        <f>'5.0 Calc│Forecast Projects'!A101</f>
        <v>-</v>
      </c>
      <c r="B101" s="7" t="str">
        <f>'5.0 Calc│Forecast Projects'!B101</f>
        <v/>
      </c>
      <c r="C101" s="17" t="str">
        <f>'5.0 Calc│Forecast Projects'!C101</f>
        <v>-</v>
      </c>
      <c r="D101" s="7">
        <f>VLOOKUP($A101,'5.0 Calc│Forecast Projects'!A101:O1088,4,FALSE)</f>
        <v>1</v>
      </c>
      <c r="E101" s="7">
        <f t="shared" si="2"/>
        <v>9.9999999999999995E-7</v>
      </c>
      <c r="G101" s="16">
        <f>IFERROR('5.0 Calc│Forecast Projects'!G101*$E101,0)</f>
        <v>0</v>
      </c>
      <c r="H101" s="16">
        <f>IFERROR('5.0 Calc│Forecast Projects'!H101*$E101,0)</f>
        <v>0</v>
      </c>
      <c r="I101" s="16">
        <f>IFERROR('5.0 Calc│Forecast Projects'!I101*$E101,0)</f>
        <v>0</v>
      </c>
      <c r="J101" s="16">
        <f>IFERROR('5.0 Calc│Forecast Projects'!J101*$E101,0)</f>
        <v>0</v>
      </c>
      <c r="K101" s="16">
        <f>IFERROR('5.0 Calc│Forecast Projects'!K101*$E101,0)</f>
        <v>0</v>
      </c>
    </row>
    <row r="102" spans="1:11">
      <c r="A102" s="7" t="str">
        <f>'5.0 Calc│Forecast Projects'!A102</f>
        <v>-</v>
      </c>
      <c r="B102" s="7" t="str">
        <f>'5.0 Calc│Forecast Projects'!B102</f>
        <v/>
      </c>
      <c r="C102" s="17" t="str">
        <f>'5.0 Calc│Forecast Projects'!C102</f>
        <v>-</v>
      </c>
      <c r="D102" s="7">
        <f>VLOOKUP($A102,'5.0 Calc│Forecast Projects'!A102:O1089,4,FALSE)</f>
        <v>1</v>
      </c>
      <c r="E102" s="7">
        <f t="shared" si="2"/>
        <v>9.9999999999999995E-7</v>
      </c>
      <c r="G102" s="16">
        <f>IFERROR('5.0 Calc│Forecast Projects'!G102*$E102,0)</f>
        <v>0</v>
      </c>
      <c r="H102" s="16">
        <f>IFERROR('5.0 Calc│Forecast Projects'!H102*$E102,0)</f>
        <v>0</v>
      </c>
      <c r="I102" s="16">
        <f>IFERROR('5.0 Calc│Forecast Projects'!I102*$E102,0)</f>
        <v>0</v>
      </c>
      <c r="J102" s="16">
        <f>IFERROR('5.0 Calc│Forecast Projects'!J102*$E102,0)</f>
        <v>0</v>
      </c>
      <c r="K102" s="16">
        <f>IFERROR('5.0 Calc│Forecast Projects'!K102*$E102,0)</f>
        <v>0</v>
      </c>
    </row>
    <row r="103" spans="1:11">
      <c r="A103" s="7" t="str">
        <f>'5.0 Calc│Forecast Projects'!A103</f>
        <v>-</v>
      </c>
      <c r="B103" s="7" t="str">
        <f>'5.0 Calc│Forecast Projects'!B103</f>
        <v/>
      </c>
      <c r="C103" s="17" t="str">
        <f>'5.0 Calc│Forecast Projects'!C103</f>
        <v>-</v>
      </c>
      <c r="D103" s="7">
        <f>VLOOKUP($A103,'5.0 Calc│Forecast Projects'!A103:O1090,4,FALSE)</f>
        <v>1</v>
      </c>
      <c r="E103" s="7">
        <f t="shared" si="2"/>
        <v>9.9999999999999995E-7</v>
      </c>
      <c r="G103" s="16">
        <f>IFERROR('5.0 Calc│Forecast Projects'!G103*$E103,0)</f>
        <v>0</v>
      </c>
      <c r="H103" s="16">
        <f>IFERROR('5.0 Calc│Forecast Projects'!H103*$E103,0)</f>
        <v>0</v>
      </c>
      <c r="I103" s="16">
        <f>IFERROR('5.0 Calc│Forecast Projects'!I103*$E103,0)</f>
        <v>0</v>
      </c>
      <c r="J103" s="16">
        <f>IFERROR('5.0 Calc│Forecast Projects'!J103*$E103,0)</f>
        <v>0</v>
      </c>
      <c r="K103" s="16">
        <f>IFERROR('5.0 Calc│Forecast Projects'!K103*$E103,0)</f>
        <v>0</v>
      </c>
    </row>
    <row r="104" spans="1:11">
      <c r="A104" s="7" t="str">
        <f>'5.0 Calc│Forecast Projects'!A104</f>
        <v>-</v>
      </c>
      <c r="B104" s="7" t="str">
        <f>'5.0 Calc│Forecast Projects'!B104</f>
        <v/>
      </c>
      <c r="C104" s="17" t="str">
        <f>'5.0 Calc│Forecast Projects'!C104</f>
        <v>-</v>
      </c>
      <c r="D104" s="7">
        <f>VLOOKUP($A104,'5.0 Calc│Forecast Projects'!A104:O1091,4,FALSE)</f>
        <v>1</v>
      </c>
      <c r="E104" s="7">
        <f t="shared" si="2"/>
        <v>9.9999999999999995E-7</v>
      </c>
      <c r="G104" s="16">
        <f>IFERROR('5.0 Calc│Forecast Projects'!G104*$E104,0)</f>
        <v>0</v>
      </c>
      <c r="H104" s="16">
        <f>IFERROR('5.0 Calc│Forecast Projects'!H104*$E104,0)</f>
        <v>0</v>
      </c>
      <c r="I104" s="16">
        <f>IFERROR('5.0 Calc│Forecast Projects'!I104*$E104,0)</f>
        <v>0</v>
      </c>
      <c r="J104" s="16">
        <f>IFERROR('5.0 Calc│Forecast Projects'!J104*$E104,0)</f>
        <v>0</v>
      </c>
      <c r="K104" s="16">
        <f>IFERROR('5.0 Calc│Forecast Projects'!K104*$E104,0)</f>
        <v>0</v>
      </c>
    </row>
    <row r="105" spans="1:11">
      <c r="A105" s="7" t="str">
        <f>'5.0 Calc│Forecast Projects'!A105</f>
        <v>-</v>
      </c>
      <c r="B105" s="7" t="str">
        <f>'5.0 Calc│Forecast Projects'!B105</f>
        <v/>
      </c>
      <c r="C105" s="17" t="str">
        <f>'5.0 Calc│Forecast Projects'!C105</f>
        <v>-</v>
      </c>
      <c r="D105" s="7">
        <f>VLOOKUP($A105,'5.0 Calc│Forecast Projects'!A105:O1092,4,FALSE)</f>
        <v>1</v>
      </c>
      <c r="E105" s="7">
        <f t="shared" si="2"/>
        <v>9.9999999999999995E-7</v>
      </c>
      <c r="G105" s="16">
        <f>IFERROR('5.0 Calc│Forecast Projects'!G105*$E105,0)</f>
        <v>0</v>
      </c>
      <c r="H105" s="16">
        <f>IFERROR('5.0 Calc│Forecast Projects'!H105*$E105,0)</f>
        <v>0</v>
      </c>
      <c r="I105" s="16">
        <f>IFERROR('5.0 Calc│Forecast Projects'!I105*$E105,0)</f>
        <v>0</v>
      </c>
      <c r="J105" s="16">
        <f>IFERROR('5.0 Calc│Forecast Projects'!J105*$E105,0)</f>
        <v>0</v>
      </c>
      <c r="K105" s="16">
        <f>IFERROR('5.0 Calc│Forecast Projects'!K105*$E105,0)</f>
        <v>0</v>
      </c>
    </row>
    <row r="106" spans="1:11">
      <c r="A106" s="7" t="str">
        <f>'5.0 Calc│Forecast Projects'!A106</f>
        <v>-</v>
      </c>
      <c r="B106" s="7" t="str">
        <f>'5.0 Calc│Forecast Projects'!B106</f>
        <v/>
      </c>
      <c r="C106" s="17" t="str">
        <f>'5.0 Calc│Forecast Projects'!C106</f>
        <v>-</v>
      </c>
      <c r="D106" s="7">
        <f>VLOOKUP($A106,'5.0 Calc│Forecast Projects'!A106:O1093,4,FALSE)</f>
        <v>1</v>
      </c>
      <c r="E106" s="7">
        <f t="shared" si="2"/>
        <v>9.9999999999999995E-7</v>
      </c>
      <c r="G106" s="16">
        <f>IFERROR('5.0 Calc│Forecast Projects'!G106*$E106,0)</f>
        <v>0</v>
      </c>
      <c r="H106" s="16">
        <f>IFERROR('5.0 Calc│Forecast Projects'!H106*$E106,0)</f>
        <v>0</v>
      </c>
      <c r="I106" s="16">
        <f>IFERROR('5.0 Calc│Forecast Projects'!I106*$E106,0)</f>
        <v>0</v>
      </c>
      <c r="J106" s="16">
        <f>IFERROR('5.0 Calc│Forecast Projects'!J106*$E106,0)</f>
        <v>0</v>
      </c>
      <c r="K106" s="16">
        <f>IFERROR('5.0 Calc│Forecast Projects'!K106*$E106,0)</f>
        <v>0</v>
      </c>
    </row>
    <row r="107" spans="1:11">
      <c r="A107" s="7" t="str">
        <f>'5.0 Calc│Forecast Projects'!A107</f>
        <v>-</v>
      </c>
      <c r="B107" s="7" t="str">
        <f>'5.0 Calc│Forecast Projects'!B107</f>
        <v/>
      </c>
      <c r="C107" s="17" t="str">
        <f>'5.0 Calc│Forecast Projects'!C107</f>
        <v>-</v>
      </c>
      <c r="D107" s="7">
        <f>VLOOKUP($A107,'5.0 Calc│Forecast Projects'!A107:O1094,4,FALSE)</f>
        <v>1</v>
      </c>
      <c r="E107" s="7">
        <f t="shared" si="2"/>
        <v>9.9999999999999995E-7</v>
      </c>
      <c r="G107" s="16">
        <f>IFERROR('5.0 Calc│Forecast Projects'!G107*$E107,0)</f>
        <v>0</v>
      </c>
      <c r="H107" s="16">
        <f>IFERROR('5.0 Calc│Forecast Projects'!H107*$E107,0)</f>
        <v>0</v>
      </c>
      <c r="I107" s="16">
        <f>IFERROR('5.0 Calc│Forecast Projects'!I107*$E107,0)</f>
        <v>0</v>
      </c>
      <c r="J107" s="16">
        <f>IFERROR('5.0 Calc│Forecast Projects'!J107*$E107,0)</f>
        <v>0</v>
      </c>
      <c r="K107" s="16">
        <f>IFERROR('5.0 Calc│Forecast Projects'!K107*$E107,0)</f>
        <v>0</v>
      </c>
    </row>
    <row r="108" spans="1:11">
      <c r="A108" s="7" t="str">
        <f>'5.0 Calc│Forecast Projects'!A108</f>
        <v>-</v>
      </c>
      <c r="B108" s="7" t="str">
        <f>'5.0 Calc│Forecast Projects'!B108</f>
        <v/>
      </c>
      <c r="C108" s="17" t="str">
        <f>'5.0 Calc│Forecast Projects'!C108</f>
        <v>-</v>
      </c>
      <c r="D108" s="7">
        <f>VLOOKUP($A108,'5.0 Calc│Forecast Projects'!A108:O1095,4,FALSE)</f>
        <v>1</v>
      </c>
      <c r="E108" s="7">
        <f t="shared" si="2"/>
        <v>9.9999999999999995E-7</v>
      </c>
      <c r="G108" s="16">
        <f>IFERROR('5.0 Calc│Forecast Projects'!G108*$E108,0)</f>
        <v>0</v>
      </c>
      <c r="H108" s="16">
        <f>IFERROR('5.0 Calc│Forecast Projects'!H108*$E108,0)</f>
        <v>0</v>
      </c>
      <c r="I108" s="16">
        <f>IFERROR('5.0 Calc│Forecast Projects'!I108*$E108,0)</f>
        <v>0</v>
      </c>
      <c r="J108" s="16">
        <f>IFERROR('5.0 Calc│Forecast Projects'!J108*$E108,0)</f>
        <v>0</v>
      </c>
      <c r="K108" s="16">
        <f>IFERROR('5.0 Calc│Forecast Projects'!K108*$E108,0)</f>
        <v>0</v>
      </c>
    </row>
    <row r="109" spans="1:11">
      <c r="A109" s="7" t="str">
        <f>'5.0 Calc│Forecast Projects'!A109</f>
        <v>-</v>
      </c>
      <c r="B109" s="7" t="str">
        <f>'5.0 Calc│Forecast Projects'!B109</f>
        <v/>
      </c>
      <c r="C109" s="17" t="str">
        <f>'5.0 Calc│Forecast Projects'!C109</f>
        <v>-</v>
      </c>
      <c r="D109" s="7">
        <f>VLOOKUP($A109,'5.0 Calc│Forecast Projects'!A109:O1096,4,FALSE)</f>
        <v>1</v>
      </c>
      <c r="E109" s="7">
        <f t="shared" si="2"/>
        <v>9.9999999999999995E-7</v>
      </c>
      <c r="G109" s="16">
        <f>IFERROR('5.0 Calc│Forecast Projects'!G109*$E109,0)</f>
        <v>0</v>
      </c>
      <c r="H109" s="16">
        <f>IFERROR('5.0 Calc│Forecast Projects'!H109*$E109,0)</f>
        <v>0</v>
      </c>
      <c r="I109" s="16">
        <f>IFERROR('5.0 Calc│Forecast Projects'!I109*$E109,0)</f>
        <v>0</v>
      </c>
      <c r="J109" s="16">
        <f>IFERROR('5.0 Calc│Forecast Projects'!J109*$E109,0)</f>
        <v>0</v>
      </c>
      <c r="K109" s="16">
        <f>IFERROR('5.0 Calc│Forecast Projects'!K109*$E109,0)</f>
        <v>0</v>
      </c>
    </row>
    <row r="110" spans="1:11">
      <c r="A110" s="7" t="str">
        <f>'5.0 Calc│Forecast Projects'!A110</f>
        <v>-</v>
      </c>
      <c r="B110" s="7" t="str">
        <f>'5.0 Calc│Forecast Projects'!B110</f>
        <v/>
      </c>
      <c r="C110" s="17" t="str">
        <f>'5.0 Calc│Forecast Projects'!C110</f>
        <v>-</v>
      </c>
      <c r="D110" s="7">
        <f>VLOOKUP($A110,'5.0 Calc│Forecast Projects'!A110:O1097,4,FALSE)</f>
        <v>1</v>
      </c>
      <c r="E110" s="7">
        <f t="shared" si="2"/>
        <v>9.9999999999999995E-7</v>
      </c>
      <c r="G110" s="16">
        <f>IFERROR('5.0 Calc│Forecast Projects'!G110*$E110,0)</f>
        <v>0</v>
      </c>
      <c r="H110" s="16">
        <f>IFERROR('5.0 Calc│Forecast Projects'!H110*$E110,0)</f>
        <v>0</v>
      </c>
      <c r="I110" s="16">
        <f>IFERROR('5.0 Calc│Forecast Projects'!I110*$E110,0)</f>
        <v>0</v>
      </c>
      <c r="J110" s="16">
        <f>IFERROR('5.0 Calc│Forecast Projects'!J110*$E110,0)</f>
        <v>0</v>
      </c>
      <c r="K110" s="16">
        <f>IFERROR('5.0 Calc│Forecast Projects'!K110*$E110,0)</f>
        <v>0</v>
      </c>
    </row>
    <row r="111" spans="1:11">
      <c r="A111" s="7" t="str">
        <f>'5.0 Calc│Forecast Projects'!A111</f>
        <v>-</v>
      </c>
      <c r="B111" s="7" t="str">
        <f>'5.0 Calc│Forecast Projects'!B111</f>
        <v/>
      </c>
      <c r="C111" s="17" t="str">
        <f>'5.0 Calc│Forecast Projects'!C111</f>
        <v>-</v>
      </c>
      <c r="D111" s="7">
        <f>VLOOKUP($A111,'5.0 Calc│Forecast Projects'!A111:O1098,4,FALSE)</f>
        <v>1</v>
      </c>
      <c r="E111" s="7">
        <f t="shared" si="2"/>
        <v>9.9999999999999995E-7</v>
      </c>
      <c r="G111" s="16">
        <f>IFERROR('5.0 Calc│Forecast Projects'!G111*$E111,0)</f>
        <v>0</v>
      </c>
      <c r="H111" s="16">
        <f>IFERROR('5.0 Calc│Forecast Projects'!H111*$E111,0)</f>
        <v>0</v>
      </c>
      <c r="I111" s="16">
        <f>IFERROR('5.0 Calc│Forecast Projects'!I111*$E111,0)</f>
        <v>0</v>
      </c>
      <c r="J111" s="16">
        <f>IFERROR('5.0 Calc│Forecast Projects'!J111*$E111,0)</f>
        <v>0</v>
      </c>
      <c r="K111" s="16">
        <f>IFERROR('5.0 Calc│Forecast Projects'!K111*$E111,0)</f>
        <v>0</v>
      </c>
    </row>
    <row r="112" spans="1:11">
      <c r="A112" s="7" t="str">
        <f>'5.0 Calc│Forecast Projects'!A112</f>
        <v>-</v>
      </c>
      <c r="B112" s="7" t="str">
        <f>'5.0 Calc│Forecast Projects'!B112</f>
        <v/>
      </c>
      <c r="C112" s="17" t="str">
        <f>'5.0 Calc│Forecast Projects'!C112</f>
        <v>-</v>
      </c>
      <c r="D112" s="7">
        <f>VLOOKUP($A112,'5.0 Calc│Forecast Projects'!A112:O1099,4,FALSE)</f>
        <v>1</v>
      </c>
      <c r="E112" s="7">
        <f t="shared" si="2"/>
        <v>9.9999999999999995E-7</v>
      </c>
      <c r="G112" s="16">
        <f>IFERROR('5.0 Calc│Forecast Projects'!G112*$E112,0)</f>
        <v>0</v>
      </c>
      <c r="H112" s="16">
        <f>IFERROR('5.0 Calc│Forecast Projects'!H112*$E112,0)</f>
        <v>0</v>
      </c>
      <c r="I112" s="16">
        <f>IFERROR('5.0 Calc│Forecast Projects'!I112*$E112,0)</f>
        <v>0</v>
      </c>
      <c r="J112" s="16">
        <f>IFERROR('5.0 Calc│Forecast Projects'!J112*$E112,0)</f>
        <v>0</v>
      </c>
      <c r="K112" s="16">
        <f>IFERROR('5.0 Calc│Forecast Projects'!K112*$E112,0)</f>
        <v>0</v>
      </c>
    </row>
    <row r="113" spans="1:11">
      <c r="A113" s="7" t="str">
        <f>'5.0 Calc│Forecast Projects'!A113</f>
        <v>-</v>
      </c>
      <c r="B113" s="7" t="str">
        <f>'5.0 Calc│Forecast Projects'!B113</f>
        <v/>
      </c>
      <c r="C113" s="17" t="str">
        <f>'5.0 Calc│Forecast Projects'!C113</f>
        <v>-</v>
      </c>
      <c r="D113" s="7">
        <f>VLOOKUP($A113,'5.0 Calc│Forecast Projects'!A113:O1100,4,FALSE)</f>
        <v>1</v>
      </c>
      <c r="E113" s="7">
        <f t="shared" si="2"/>
        <v>9.9999999999999995E-7</v>
      </c>
      <c r="G113" s="16">
        <f>IFERROR('5.0 Calc│Forecast Projects'!G113*$E113,0)</f>
        <v>0</v>
      </c>
      <c r="H113" s="16">
        <f>IFERROR('5.0 Calc│Forecast Projects'!H113*$E113,0)</f>
        <v>0</v>
      </c>
      <c r="I113" s="16">
        <f>IFERROR('5.0 Calc│Forecast Projects'!I113*$E113,0)</f>
        <v>0</v>
      </c>
      <c r="J113" s="16">
        <f>IFERROR('5.0 Calc│Forecast Projects'!J113*$E113,0)</f>
        <v>0</v>
      </c>
      <c r="K113" s="16">
        <f>IFERROR('5.0 Calc│Forecast Projects'!K113*$E113,0)</f>
        <v>0</v>
      </c>
    </row>
    <row r="114" spans="1:11">
      <c r="A114" s="7" t="str">
        <f>'5.0 Calc│Forecast Projects'!A114</f>
        <v>-</v>
      </c>
      <c r="B114" s="7" t="str">
        <f>'5.0 Calc│Forecast Projects'!B114</f>
        <v/>
      </c>
      <c r="C114" s="17" t="str">
        <f>'5.0 Calc│Forecast Projects'!C114</f>
        <v>-</v>
      </c>
      <c r="D114" s="7">
        <f>VLOOKUP($A114,'5.0 Calc│Forecast Projects'!A114:O1101,4,FALSE)</f>
        <v>1</v>
      </c>
      <c r="E114" s="7">
        <f t="shared" si="2"/>
        <v>9.9999999999999995E-7</v>
      </c>
      <c r="G114" s="16">
        <f>IFERROR('5.0 Calc│Forecast Projects'!G114*$E114,0)</f>
        <v>0</v>
      </c>
      <c r="H114" s="16">
        <f>IFERROR('5.0 Calc│Forecast Projects'!H114*$E114,0)</f>
        <v>0</v>
      </c>
      <c r="I114" s="16">
        <f>IFERROR('5.0 Calc│Forecast Projects'!I114*$E114,0)</f>
        <v>0</v>
      </c>
      <c r="J114" s="16">
        <f>IFERROR('5.0 Calc│Forecast Projects'!J114*$E114,0)</f>
        <v>0</v>
      </c>
      <c r="K114" s="16">
        <f>IFERROR('5.0 Calc│Forecast Projects'!K114*$E114,0)</f>
        <v>0</v>
      </c>
    </row>
    <row r="115" spans="1:11">
      <c r="A115" s="7" t="str">
        <f>'5.0 Calc│Forecast Projects'!A115</f>
        <v>-</v>
      </c>
      <c r="B115" s="7" t="str">
        <f>'5.0 Calc│Forecast Projects'!B115</f>
        <v/>
      </c>
      <c r="C115" s="17" t="str">
        <f>'5.0 Calc│Forecast Projects'!C115</f>
        <v>-</v>
      </c>
      <c r="D115" s="7">
        <f>VLOOKUP($A115,'5.0 Calc│Forecast Projects'!A115:O1102,4,FALSE)</f>
        <v>1</v>
      </c>
      <c r="E115" s="7">
        <f t="shared" si="2"/>
        <v>9.9999999999999995E-7</v>
      </c>
      <c r="G115" s="16">
        <f>IFERROR('5.0 Calc│Forecast Projects'!G115*$E115,0)</f>
        <v>0</v>
      </c>
      <c r="H115" s="16">
        <f>IFERROR('5.0 Calc│Forecast Projects'!H115*$E115,0)</f>
        <v>0</v>
      </c>
      <c r="I115" s="16">
        <f>IFERROR('5.0 Calc│Forecast Projects'!I115*$E115,0)</f>
        <v>0</v>
      </c>
      <c r="J115" s="16">
        <f>IFERROR('5.0 Calc│Forecast Projects'!J115*$E115,0)</f>
        <v>0</v>
      </c>
      <c r="K115" s="16">
        <f>IFERROR('5.0 Calc│Forecast Projects'!K115*$E115,0)</f>
        <v>0</v>
      </c>
    </row>
    <row r="116" spans="1:11">
      <c r="A116" s="7" t="str">
        <f>'5.0 Calc│Forecast Projects'!A116</f>
        <v>-</v>
      </c>
      <c r="B116" s="7" t="str">
        <f>'5.0 Calc│Forecast Projects'!B116</f>
        <v/>
      </c>
      <c r="C116" s="17" t="str">
        <f>'5.0 Calc│Forecast Projects'!C116</f>
        <v>-</v>
      </c>
      <c r="D116" s="7">
        <f>VLOOKUP($A116,'5.0 Calc│Forecast Projects'!A116:O1103,4,FALSE)</f>
        <v>1</v>
      </c>
      <c r="E116" s="7">
        <f t="shared" si="2"/>
        <v>9.9999999999999995E-7</v>
      </c>
      <c r="G116" s="16">
        <f>IFERROR('5.0 Calc│Forecast Projects'!G116*$E116,0)</f>
        <v>0</v>
      </c>
      <c r="H116" s="16">
        <f>IFERROR('5.0 Calc│Forecast Projects'!H116*$E116,0)</f>
        <v>0</v>
      </c>
      <c r="I116" s="16">
        <f>IFERROR('5.0 Calc│Forecast Projects'!I116*$E116,0)</f>
        <v>0</v>
      </c>
      <c r="J116" s="16">
        <f>IFERROR('5.0 Calc│Forecast Projects'!J116*$E116,0)</f>
        <v>0</v>
      </c>
      <c r="K116" s="16">
        <f>IFERROR('5.0 Calc│Forecast Projects'!K116*$E116,0)</f>
        <v>0</v>
      </c>
    </row>
    <row r="117" spans="1:11">
      <c r="A117" s="7" t="str">
        <f>'5.0 Calc│Forecast Projects'!A117</f>
        <v>-</v>
      </c>
      <c r="B117" s="7" t="str">
        <f>'5.0 Calc│Forecast Projects'!B117</f>
        <v/>
      </c>
      <c r="C117" s="17" t="str">
        <f>'5.0 Calc│Forecast Projects'!C117</f>
        <v>-</v>
      </c>
      <c r="D117" s="7">
        <f>VLOOKUP($A117,'5.0 Calc│Forecast Projects'!A117:O1104,4,FALSE)</f>
        <v>1</v>
      </c>
      <c r="E117" s="7">
        <f t="shared" si="2"/>
        <v>9.9999999999999995E-7</v>
      </c>
      <c r="G117" s="16">
        <f>IFERROR('5.0 Calc│Forecast Projects'!G117*$E117,0)</f>
        <v>0</v>
      </c>
      <c r="H117" s="16">
        <f>IFERROR('5.0 Calc│Forecast Projects'!H117*$E117,0)</f>
        <v>0</v>
      </c>
      <c r="I117" s="16">
        <f>IFERROR('5.0 Calc│Forecast Projects'!I117*$E117,0)</f>
        <v>0</v>
      </c>
      <c r="J117" s="16">
        <f>IFERROR('5.0 Calc│Forecast Projects'!J117*$E117,0)</f>
        <v>0</v>
      </c>
      <c r="K117" s="16">
        <f>IFERROR('5.0 Calc│Forecast Projects'!K117*$E117,0)</f>
        <v>0</v>
      </c>
    </row>
    <row r="118" spans="1:11">
      <c r="A118" s="7" t="str">
        <f>'5.0 Calc│Forecast Projects'!A118</f>
        <v>-</v>
      </c>
      <c r="B118" s="7" t="str">
        <f>'5.0 Calc│Forecast Projects'!B118</f>
        <v/>
      </c>
      <c r="C118" s="17" t="str">
        <f>'5.0 Calc│Forecast Projects'!C118</f>
        <v>-</v>
      </c>
      <c r="D118" s="7">
        <f>VLOOKUP($A118,'5.0 Calc│Forecast Projects'!A118:O1105,4,FALSE)</f>
        <v>1</v>
      </c>
      <c r="E118" s="7">
        <f t="shared" si="2"/>
        <v>9.9999999999999995E-7</v>
      </c>
      <c r="G118" s="16">
        <f>IFERROR('5.0 Calc│Forecast Projects'!G118*$E118,0)</f>
        <v>0</v>
      </c>
      <c r="H118" s="16">
        <f>IFERROR('5.0 Calc│Forecast Projects'!H118*$E118,0)</f>
        <v>0</v>
      </c>
      <c r="I118" s="16">
        <f>IFERROR('5.0 Calc│Forecast Projects'!I118*$E118,0)</f>
        <v>0</v>
      </c>
      <c r="J118" s="16">
        <f>IFERROR('5.0 Calc│Forecast Projects'!J118*$E118,0)</f>
        <v>0</v>
      </c>
      <c r="K118" s="16">
        <f>IFERROR('5.0 Calc│Forecast Projects'!K118*$E118,0)</f>
        <v>0</v>
      </c>
    </row>
    <row r="119" spans="1:11">
      <c r="A119" s="7" t="str">
        <f>'5.0 Calc│Forecast Projects'!A119</f>
        <v>-</v>
      </c>
      <c r="B119" s="7" t="str">
        <f>'5.0 Calc│Forecast Projects'!B119</f>
        <v/>
      </c>
      <c r="C119" s="17" t="str">
        <f>'5.0 Calc│Forecast Projects'!C119</f>
        <v>-</v>
      </c>
      <c r="D119" s="7">
        <f>VLOOKUP($A119,'5.0 Calc│Forecast Projects'!A119:O1106,4,FALSE)</f>
        <v>1</v>
      </c>
      <c r="E119" s="7">
        <f t="shared" si="2"/>
        <v>9.9999999999999995E-7</v>
      </c>
      <c r="G119" s="16">
        <f>IFERROR('5.0 Calc│Forecast Projects'!G119*$E119,0)</f>
        <v>0</v>
      </c>
      <c r="H119" s="16">
        <f>IFERROR('5.0 Calc│Forecast Projects'!H119*$E119,0)</f>
        <v>0</v>
      </c>
      <c r="I119" s="16">
        <f>IFERROR('5.0 Calc│Forecast Projects'!I119*$E119,0)</f>
        <v>0</v>
      </c>
      <c r="J119" s="16">
        <f>IFERROR('5.0 Calc│Forecast Projects'!J119*$E119,0)</f>
        <v>0</v>
      </c>
      <c r="K119" s="16">
        <f>IFERROR('5.0 Calc│Forecast Projects'!K119*$E119,0)</f>
        <v>0</v>
      </c>
    </row>
    <row r="120" spans="1:11">
      <c r="A120" s="7" t="str">
        <f>'5.0 Calc│Forecast Projects'!A120</f>
        <v>-</v>
      </c>
      <c r="B120" s="7" t="str">
        <f>'5.0 Calc│Forecast Projects'!B120</f>
        <v/>
      </c>
      <c r="C120" s="17" t="str">
        <f>'5.0 Calc│Forecast Projects'!C120</f>
        <v>-</v>
      </c>
      <c r="D120" s="7">
        <f>VLOOKUP($A120,'5.0 Calc│Forecast Projects'!A120:O1107,4,FALSE)</f>
        <v>1</v>
      </c>
      <c r="E120" s="7">
        <f t="shared" si="2"/>
        <v>9.9999999999999995E-7</v>
      </c>
      <c r="G120" s="16">
        <f>IFERROR('5.0 Calc│Forecast Projects'!G120*$E120,0)</f>
        <v>0</v>
      </c>
      <c r="H120" s="16">
        <f>IFERROR('5.0 Calc│Forecast Projects'!H120*$E120,0)</f>
        <v>0</v>
      </c>
      <c r="I120" s="16">
        <f>IFERROR('5.0 Calc│Forecast Projects'!I120*$E120,0)</f>
        <v>0</v>
      </c>
      <c r="J120" s="16">
        <f>IFERROR('5.0 Calc│Forecast Projects'!J120*$E120,0)</f>
        <v>0</v>
      </c>
      <c r="K120" s="16">
        <f>IFERROR('5.0 Calc│Forecast Projects'!K120*$E120,0)</f>
        <v>0</v>
      </c>
    </row>
    <row r="121" spans="1:11">
      <c r="A121" s="7" t="str">
        <f>'5.0 Calc│Forecast Projects'!A121</f>
        <v>-</v>
      </c>
      <c r="B121" s="7" t="str">
        <f>'5.0 Calc│Forecast Projects'!B121</f>
        <v/>
      </c>
      <c r="C121" s="17" t="str">
        <f>'5.0 Calc│Forecast Projects'!C121</f>
        <v>-</v>
      </c>
      <c r="D121" s="7">
        <f>VLOOKUP($A121,'5.0 Calc│Forecast Projects'!A121:O1108,4,FALSE)</f>
        <v>1</v>
      </c>
      <c r="E121" s="7">
        <f t="shared" si="2"/>
        <v>9.9999999999999995E-7</v>
      </c>
      <c r="G121" s="16">
        <f>IFERROR('5.0 Calc│Forecast Projects'!G121*$E121,0)</f>
        <v>0</v>
      </c>
      <c r="H121" s="16">
        <f>IFERROR('5.0 Calc│Forecast Projects'!H121*$E121,0)</f>
        <v>0</v>
      </c>
      <c r="I121" s="16">
        <f>IFERROR('5.0 Calc│Forecast Projects'!I121*$E121,0)</f>
        <v>0</v>
      </c>
      <c r="J121" s="16">
        <f>IFERROR('5.0 Calc│Forecast Projects'!J121*$E121,0)</f>
        <v>0</v>
      </c>
      <c r="K121" s="16">
        <f>IFERROR('5.0 Calc│Forecast Projects'!K121*$E121,0)</f>
        <v>0</v>
      </c>
    </row>
    <row r="122" spans="1:11">
      <c r="A122" s="7" t="str">
        <f>'5.0 Calc│Forecast Projects'!A122</f>
        <v>-</v>
      </c>
      <c r="B122" s="7" t="str">
        <f>'5.0 Calc│Forecast Projects'!B122</f>
        <v/>
      </c>
      <c r="C122" s="17" t="str">
        <f>'5.0 Calc│Forecast Projects'!C122</f>
        <v>-</v>
      </c>
      <c r="D122" s="7">
        <f>VLOOKUP($A122,'5.0 Calc│Forecast Projects'!A122:O1109,4,FALSE)</f>
        <v>1</v>
      </c>
      <c r="E122" s="7">
        <f t="shared" si="2"/>
        <v>9.9999999999999995E-7</v>
      </c>
      <c r="G122" s="16">
        <f>IFERROR('5.0 Calc│Forecast Projects'!G122*$E122,0)</f>
        <v>0</v>
      </c>
      <c r="H122" s="16">
        <f>IFERROR('5.0 Calc│Forecast Projects'!H122*$E122,0)</f>
        <v>0</v>
      </c>
      <c r="I122" s="16">
        <f>IFERROR('5.0 Calc│Forecast Projects'!I122*$E122,0)</f>
        <v>0</v>
      </c>
      <c r="J122" s="16">
        <f>IFERROR('5.0 Calc│Forecast Projects'!J122*$E122,0)</f>
        <v>0</v>
      </c>
      <c r="K122" s="16">
        <f>IFERROR('5.0 Calc│Forecast Projects'!K122*$E122,0)</f>
        <v>0</v>
      </c>
    </row>
    <row r="123" spans="1:11">
      <c r="A123" s="7" t="str">
        <f>'5.0 Calc│Forecast Projects'!A123</f>
        <v>-</v>
      </c>
      <c r="B123" s="7" t="str">
        <f>'5.0 Calc│Forecast Projects'!B123</f>
        <v/>
      </c>
      <c r="C123" s="17" t="str">
        <f>'5.0 Calc│Forecast Projects'!C123</f>
        <v>-</v>
      </c>
      <c r="D123" s="7">
        <f>VLOOKUP($A123,'5.0 Calc│Forecast Projects'!A123:O1110,4,FALSE)</f>
        <v>1</v>
      </c>
      <c r="E123" s="7">
        <f t="shared" si="2"/>
        <v>9.9999999999999995E-7</v>
      </c>
      <c r="G123" s="16">
        <f>IFERROR('5.0 Calc│Forecast Projects'!G123*$E123,0)</f>
        <v>0</v>
      </c>
      <c r="H123" s="16">
        <f>IFERROR('5.0 Calc│Forecast Projects'!H123*$E123,0)</f>
        <v>0</v>
      </c>
      <c r="I123" s="16">
        <f>IFERROR('5.0 Calc│Forecast Projects'!I123*$E123,0)</f>
        <v>0</v>
      </c>
      <c r="J123" s="16">
        <f>IFERROR('5.0 Calc│Forecast Projects'!J123*$E123,0)</f>
        <v>0</v>
      </c>
      <c r="K123" s="16">
        <f>IFERROR('5.0 Calc│Forecast Projects'!K123*$E123,0)</f>
        <v>0</v>
      </c>
    </row>
    <row r="124" spans="1:11">
      <c r="A124" s="7" t="str">
        <f>'5.0 Calc│Forecast Projects'!A124</f>
        <v>-</v>
      </c>
      <c r="B124" s="7" t="str">
        <f>'5.0 Calc│Forecast Projects'!B124</f>
        <v/>
      </c>
      <c r="C124" s="17" t="str">
        <f>'5.0 Calc│Forecast Projects'!C124</f>
        <v>-</v>
      </c>
      <c r="D124" s="7">
        <f>VLOOKUP($A124,'5.0 Calc│Forecast Projects'!A124:O1111,4,FALSE)</f>
        <v>1</v>
      </c>
      <c r="E124" s="7">
        <f t="shared" si="2"/>
        <v>9.9999999999999995E-7</v>
      </c>
      <c r="G124" s="16">
        <f>IFERROR('5.0 Calc│Forecast Projects'!G124*$E124,0)</f>
        <v>0</v>
      </c>
      <c r="H124" s="16">
        <f>IFERROR('5.0 Calc│Forecast Projects'!H124*$E124,0)</f>
        <v>0</v>
      </c>
      <c r="I124" s="16">
        <f>IFERROR('5.0 Calc│Forecast Projects'!I124*$E124,0)</f>
        <v>0</v>
      </c>
      <c r="J124" s="16">
        <f>IFERROR('5.0 Calc│Forecast Projects'!J124*$E124,0)</f>
        <v>0</v>
      </c>
      <c r="K124" s="16">
        <f>IFERROR('5.0 Calc│Forecast Projects'!K124*$E124,0)</f>
        <v>0</v>
      </c>
    </row>
    <row r="125" spans="1:11">
      <c r="A125" s="7" t="str">
        <f>'5.0 Calc│Forecast Projects'!A125</f>
        <v>-</v>
      </c>
      <c r="B125" s="7" t="str">
        <f>'5.0 Calc│Forecast Projects'!B125</f>
        <v/>
      </c>
      <c r="C125" s="17" t="str">
        <f>'5.0 Calc│Forecast Projects'!C125</f>
        <v>-</v>
      </c>
      <c r="D125" s="7">
        <f>VLOOKUP($A125,'5.0 Calc│Forecast Projects'!A125:O1112,4,FALSE)</f>
        <v>1</v>
      </c>
      <c r="E125" s="7">
        <f t="shared" si="2"/>
        <v>9.9999999999999995E-7</v>
      </c>
      <c r="G125" s="16">
        <f>IFERROR('5.0 Calc│Forecast Projects'!G125*$E125,0)</f>
        <v>0</v>
      </c>
      <c r="H125" s="16">
        <f>IFERROR('5.0 Calc│Forecast Projects'!H125*$E125,0)</f>
        <v>0</v>
      </c>
      <c r="I125" s="16">
        <f>IFERROR('5.0 Calc│Forecast Projects'!I125*$E125,0)</f>
        <v>0</v>
      </c>
      <c r="J125" s="16">
        <f>IFERROR('5.0 Calc│Forecast Projects'!J125*$E125,0)</f>
        <v>0</v>
      </c>
      <c r="K125" s="16">
        <f>IFERROR('5.0 Calc│Forecast Projects'!K125*$E125,0)</f>
        <v>0</v>
      </c>
    </row>
    <row r="126" spans="1:11">
      <c r="A126" s="7" t="str">
        <f>'5.0 Calc│Forecast Projects'!A126</f>
        <v>-</v>
      </c>
      <c r="B126" s="7" t="str">
        <f>'5.0 Calc│Forecast Projects'!B126</f>
        <v/>
      </c>
      <c r="C126" s="17" t="str">
        <f>'5.0 Calc│Forecast Projects'!C126</f>
        <v>-</v>
      </c>
      <c r="D126" s="7">
        <f>VLOOKUP($A126,'5.0 Calc│Forecast Projects'!A126:O1113,4,FALSE)</f>
        <v>1</v>
      </c>
      <c r="E126" s="7">
        <f t="shared" si="2"/>
        <v>9.9999999999999995E-7</v>
      </c>
      <c r="G126" s="16">
        <f>IFERROR('5.0 Calc│Forecast Projects'!G126*$E126,0)</f>
        <v>0</v>
      </c>
      <c r="H126" s="16">
        <f>IFERROR('5.0 Calc│Forecast Projects'!H126*$E126,0)</f>
        <v>0</v>
      </c>
      <c r="I126" s="16">
        <f>IFERROR('5.0 Calc│Forecast Projects'!I126*$E126,0)</f>
        <v>0</v>
      </c>
      <c r="J126" s="16">
        <f>IFERROR('5.0 Calc│Forecast Projects'!J126*$E126,0)</f>
        <v>0</v>
      </c>
      <c r="K126" s="16">
        <f>IFERROR('5.0 Calc│Forecast Projects'!K126*$E126,0)</f>
        <v>0</v>
      </c>
    </row>
    <row r="127" spans="1:11">
      <c r="A127" s="7" t="str">
        <f>'5.0 Calc│Forecast Projects'!A127</f>
        <v>-</v>
      </c>
      <c r="B127" s="7" t="str">
        <f>'5.0 Calc│Forecast Projects'!B127</f>
        <v/>
      </c>
      <c r="C127" s="17" t="str">
        <f>'5.0 Calc│Forecast Projects'!C127</f>
        <v>-</v>
      </c>
      <c r="D127" s="7">
        <f>VLOOKUP($A127,'5.0 Calc│Forecast Projects'!A127:O1114,4,FALSE)</f>
        <v>1</v>
      </c>
      <c r="E127" s="7">
        <f t="shared" si="2"/>
        <v>9.9999999999999995E-7</v>
      </c>
      <c r="G127" s="16">
        <f>IFERROR('5.0 Calc│Forecast Projects'!G127*$E127,0)</f>
        <v>0</v>
      </c>
      <c r="H127" s="16">
        <f>IFERROR('5.0 Calc│Forecast Projects'!H127*$E127,0)</f>
        <v>0</v>
      </c>
      <c r="I127" s="16">
        <f>IFERROR('5.0 Calc│Forecast Projects'!I127*$E127,0)</f>
        <v>0</v>
      </c>
      <c r="J127" s="16">
        <f>IFERROR('5.0 Calc│Forecast Projects'!J127*$E127,0)</f>
        <v>0</v>
      </c>
      <c r="K127" s="16">
        <f>IFERROR('5.0 Calc│Forecast Projects'!K127*$E127,0)</f>
        <v>0</v>
      </c>
    </row>
    <row r="128" spans="1:11">
      <c r="A128" s="7" t="str">
        <f>'5.0 Calc│Forecast Projects'!A128</f>
        <v>-</v>
      </c>
      <c r="B128" s="7" t="str">
        <f>'5.0 Calc│Forecast Projects'!B128</f>
        <v/>
      </c>
      <c r="C128" s="17" t="str">
        <f>'5.0 Calc│Forecast Projects'!C128</f>
        <v>-</v>
      </c>
      <c r="D128" s="7">
        <f>VLOOKUP($A128,'5.0 Calc│Forecast Projects'!A128:O1115,4,FALSE)</f>
        <v>1</v>
      </c>
      <c r="E128" s="7">
        <f t="shared" si="2"/>
        <v>9.9999999999999995E-7</v>
      </c>
      <c r="G128" s="16">
        <f>IFERROR('5.0 Calc│Forecast Projects'!G128*$E128,0)</f>
        <v>0</v>
      </c>
      <c r="H128" s="16">
        <f>IFERROR('5.0 Calc│Forecast Projects'!H128*$E128,0)</f>
        <v>0</v>
      </c>
      <c r="I128" s="16">
        <f>IFERROR('5.0 Calc│Forecast Projects'!I128*$E128,0)</f>
        <v>0</v>
      </c>
      <c r="J128" s="16">
        <f>IFERROR('5.0 Calc│Forecast Projects'!J128*$E128,0)</f>
        <v>0</v>
      </c>
      <c r="K128" s="16">
        <f>IFERROR('5.0 Calc│Forecast Projects'!K128*$E128,0)</f>
        <v>0</v>
      </c>
    </row>
    <row r="129" spans="1:11">
      <c r="A129" s="7" t="str">
        <f>'5.0 Calc│Forecast Projects'!A129</f>
        <v>-</v>
      </c>
      <c r="B129" s="7" t="str">
        <f>'5.0 Calc│Forecast Projects'!B129</f>
        <v/>
      </c>
      <c r="C129" s="17" t="str">
        <f>'5.0 Calc│Forecast Projects'!C129</f>
        <v>-</v>
      </c>
      <c r="D129" s="7">
        <f>VLOOKUP($A129,'5.0 Calc│Forecast Projects'!A129:O1116,4,FALSE)</f>
        <v>1</v>
      </c>
      <c r="E129" s="7">
        <f t="shared" si="2"/>
        <v>9.9999999999999995E-7</v>
      </c>
      <c r="G129" s="16">
        <f>IFERROR('5.0 Calc│Forecast Projects'!G129*$E129,0)</f>
        <v>0</v>
      </c>
      <c r="H129" s="16">
        <f>IFERROR('5.0 Calc│Forecast Projects'!H129*$E129,0)</f>
        <v>0</v>
      </c>
      <c r="I129" s="16">
        <f>IFERROR('5.0 Calc│Forecast Projects'!I129*$E129,0)</f>
        <v>0</v>
      </c>
      <c r="J129" s="16">
        <f>IFERROR('5.0 Calc│Forecast Projects'!J129*$E129,0)</f>
        <v>0</v>
      </c>
      <c r="K129" s="16">
        <f>IFERROR('5.0 Calc│Forecast Projects'!K129*$E129,0)</f>
        <v>0</v>
      </c>
    </row>
    <row r="130" spans="1:11">
      <c r="A130" s="7" t="str">
        <f>'5.0 Calc│Forecast Projects'!A130</f>
        <v>-</v>
      </c>
      <c r="B130" s="7" t="str">
        <f>'5.0 Calc│Forecast Projects'!B130</f>
        <v/>
      </c>
      <c r="C130" s="17" t="str">
        <f>'5.0 Calc│Forecast Projects'!C130</f>
        <v>-</v>
      </c>
      <c r="D130" s="7">
        <f>VLOOKUP($A130,'5.0 Calc│Forecast Projects'!A130:O1117,4,FALSE)</f>
        <v>1</v>
      </c>
      <c r="E130" s="7">
        <f t="shared" si="2"/>
        <v>9.9999999999999995E-7</v>
      </c>
      <c r="G130" s="16">
        <f>IFERROR('5.0 Calc│Forecast Projects'!G130*$E130,0)</f>
        <v>0</v>
      </c>
      <c r="H130" s="16">
        <f>IFERROR('5.0 Calc│Forecast Projects'!H130*$E130,0)</f>
        <v>0</v>
      </c>
      <c r="I130" s="16">
        <f>IFERROR('5.0 Calc│Forecast Projects'!I130*$E130,0)</f>
        <v>0</v>
      </c>
      <c r="J130" s="16">
        <f>IFERROR('5.0 Calc│Forecast Projects'!J130*$E130,0)</f>
        <v>0</v>
      </c>
      <c r="K130" s="16">
        <f>IFERROR('5.0 Calc│Forecast Projects'!K130*$E130,0)</f>
        <v>0</v>
      </c>
    </row>
    <row r="131" spans="1:11">
      <c r="A131" s="7" t="str">
        <f>'5.0 Calc│Forecast Projects'!A131</f>
        <v>-</v>
      </c>
      <c r="B131" s="7" t="str">
        <f>'5.0 Calc│Forecast Projects'!B131</f>
        <v/>
      </c>
      <c r="C131" s="17" t="str">
        <f>'5.0 Calc│Forecast Projects'!C131</f>
        <v>-</v>
      </c>
      <c r="D131" s="7">
        <f>VLOOKUP($A131,'5.0 Calc│Forecast Projects'!A131:O1118,4,FALSE)</f>
        <v>1</v>
      </c>
      <c r="E131" s="7">
        <f t="shared" si="2"/>
        <v>9.9999999999999995E-7</v>
      </c>
      <c r="G131" s="16">
        <f>IFERROR('5.0 Calc│Forecast Projects'!G131*$E131,0)</f>
        <v>0</v>
      </c>
      <c r="H131" s="16">
        <f>IFERROR('5.0 Calc│Forecast Projects'!H131*$E131,0)</f>
        <v>0</v>
      </c>
      <c r="I131" s="16">
        <f>IFERROR('5.0 Calc│Forecast Projects'!I131*$E131,0)</f>
        <v>0</v>
      </c>
      <c r="J131" s="16">
        <f>IFERROR('5.0 Calc│Forecast Projects'!J131*$E131,0)</f>
        <v>0</v>
      </c>
      <c r="K131" s="16">
        <f>IFERROR('5.0 Calc│Forecast Projects'!K131*$E131,0)</f>
        <v>0</v>
      </c>
    </row>
    <row r="132" spans="1:11">
      <c r="A132" s="7" t="str">
        <f>'5.0 Calc│Forecast Projects'!A132</f>
        <v>-</v>
      </c>
      <c r="B132" s="7" t="str">
        <f>'5.0 Calc│Forecast Projects'!B132</f>
        <v/>
      </c>
      <c r="C132" s="17" t="str">
        <f>'5.0 Calc│Forecast Projects'!C132</f>
        <v>-</v>
      </c>
      <c r="D132" s="7">
        <f>VLOOKUP($A132,'5.0 Calc│Forecast Projects'!A132:O1119,4,FALSE)</f>
        <v>1</v>
      </c>
      <c r="E132" s="7">
        <f t="shared" si="2"/>
        <v>9.9999999999999995E-7</v>
      </c>
      <c r="G132" s="16">
        <f>IFERROR('5.0 Calc│Forecast Projects'!G132*$E132,0)</f>
        <v>0</v>
      </c>
      <c r="H132" s="16">
        <f>IFERROR('5.0 Calc│Forecast Projects'!H132*$E132,0)</f>
        <v>0</v>
      </c>
      <c r="I132" s="16">
        <f>IFERROR('5.0 Calc│Forecast Projects'!I132*$E132,0)</f>
        <v>0</v>
      </c>
      <c r="J132" s="16">
        <f>IFERROR('5.0 Calc│Forecast Projects'!J132*$E132,0)</f>
        <v>0</v>
      </c>
      <c r="K132" s="16">
        <f>IFERROR('5.0 Calc│Forecast Projects'!K132*$E132,0)</f>
        <v>0</v>
      </c>
    </row>
    <row r="133" spans="1:11">
      <c r="A133" s="7" t="str">
        <f>'5.0 Calc│Forecast Projects'!A133</f>
        <v>-</v>
      </c>
      <c r="B133" s="7" t="str">
        <f>'5.0 Calc│Forecast Projects'!B133</f>
        <v/>
      </c>
      <c r="C133" s="17" t="str">
        <f>'5.0 Calc│Forecast Projects'!C133</f>
        <v>-</v>
      </c>
      <c r="D133" s="7">
        <f>VLOOKUP($A133,'5.0 Calc│Forecast Projects'!A133:O1120,4,FALSE)</f>
        <v>0</v>
      </c>
      <c r="E133" s="7">
        <f t="shared" si="2"/>
        <v>0</v>
      </c>
      <c r="G133" s="16">
        <f>IFERROR('5.0 Calc│Forecast Projects'!G133*$E133,0)</f>
        <v>0</v>
      </c>
      <c r="H133" s="16">
        <f>IFERROR('5.0 Calc│Forecast Projects'!H133*$E133,0)</f>
        <v>0</v>
      </c>
      <c r="I133" s="16">
        <f>IFERROR('5.0 Calc│Forecast Projects'!I133*$E133,0)</f>
        <v>0</v>
      </c>
      <c r="J133" s="16">
        <f>IFERROR('5.0 Calc│Forecast Projects'!J133*$E133,0)</f>
        <v>0</v>
      </c>
      <c r="K133" s="16">
        <f>IFERROR('5.0 Calc│Forecast Projects'!K133*$E133,0)</f>
        <v>0</v>
      </c>
    </row>
    <row r="134" spans="1:11">
      <c r="A134" s="7" t="str">
        <f>'5.0 Calc│Forecast Projects'!A134</f>
        <v>-</v>
      </c>
      <c r="B134" s="7" t="str">
        <f>'5.0 Calc│Forecast Projects'!B134</f>
        <v/>
      </c>
      <c r="C134" s="17" t="str">
        <f>'5.0 Calc│Forecast Projects'!C134</f>
        <v>-</v>
      </c>
      <c r="D134" s="7">
        <f>VLOOKUP($A134,'5.0 Calc│Forecast Projects'!A134:O1121,4,FALSE)</f>
        <v>0</v>
      </c>
      <c r="E134" s="7">
        <f t="shared" si="2"/>
        <v>0</v>
      </c>
      <c r="G134" s="16">
        <f>IFERROR('5.0 Calc│Forecast Projects'!G134*$E134,0)</f>
        <v>0</v>
      </c>
      <c r="H134" s="16">
        <f>IFERROR('5.0 Calc│Forecast Projects'!H134*$E134,0)</f>
        <v>0</v>
      </c>
      <c r="I134" s="16">
        <f>IFERROR('5.0 Calc│Forecast Projects'!I134*$E134,0)</f>
        <v>0</v>
      </c>
      <c r="J134" s="16">
        <f>IFERROR('5.0 Calc│Forecast Projects'!J134*$E134,0)</f>
        <v>0</v>
      </c>
      <c r="K134" s="16">
        <f>IFERROR('5.0 Calc│Forecast Projects'!K134*$E134,0)</f>
        <v>0</v>
      </c>
    </row>
    <row r="135" spans="1:11">
      <c r="A135" s="7" t="str">
        <f>'5.0 Calc│Forecast Projects'!A135</f>
        <v>-</v>
      </c>
      <c r="B135" s="7" t="str">
        <f>'5.0 Calc│Forecast Projects'!B135</f>
        <v/>
      </c>
      <c r="C135" s="17" t="str">
        <f>'5.0 Calc│Forecast Projects'!C135</f>
        <v>-</v>
      </c>
      <c r="D135" s="7">
        <f>VLOOKUP($A135,'5.0 Calc│Forecast Projects'!A135:O1122,4,FALSE)</f>
        <v>0</v>
      </c>
      <c r="E135" s="7">
        <f t="shared" ref="E135:E198" si="3">D135/1000000</f>
        <v>0</v>
      </c>
      <c r="G135" s="16">
        <f>IFERROR('5.0 Calc│Forecast Projects'!G135*$E135,0)</f>
        <v>0</v>
      </c>
      <c r="H135" s="16">
        <f>IFERROR('5.0 Calc│Forecast Projects'!H135*$E135,0)</f>
        <v>0</v>
      </c>
      <c r="I135" s="16">
        <f>IFERROR('5.0 Calc│Forecast Projects'!I135*$E135,0)</f>
        <v>0</v>
      </c>
      <c r="J135" s="16">
        <f>IFERROR('5.0 Calc│Forecast Projects'!J135*$E135,0)</f>
        <v>0</v>
      </c>
      <c r="K135" s="16">
        <f>IFERROR('5.0 Calc│Forecast Projects'!K135*$E135,0)</f>
        <v>0</v>
      </c>
    </row>
    <row r="136" spans="1:11">
      <c r="A136" s="7" t="str">
        <f>'5.0 Calc│Forecast Projects'!A136</f>
        <v>-</v>
      </c>
      <c r="B136" s="7" t="str">
        <f>'5.0 Calc│Forecast Projects'!B136</f>
        <v/>
      </c>
      <c r="C136" s="17" t="str">
        <f>'5.0 Calc│Forecast Projects'!C136</f>
        <v>-</v>
      </c>
      <c r="D136" s="7">
        <f>VLOOKUP($A136,'5.0 Calc│Forecast Projects'!A136:O1123,4,FALSE)</f>
        <v>0</v>
      </c>
      <c r="E136" s="7">
        <f t="shared" si="3"/>
        <v>0</v>
      </c>
      <c r="G136" s="16">
        <f>IFERROR('5.0 Calc│Forecast Projects'!G136*$E136,0)</f>
        <v>0</v>
      </c>
      <c r="H136" s="16">
        <f>IFERROR('5.0 Calc│Forecast Projects'!H136*$E136,0)</f>
        <v>0</v>
      </c>
      <c r="I136" s="16">
        <f>IFERROR('5.0 Calc│Forecast Projects'!I136*$E136,0)</f>
        <v>0</v>
      </c>
      <c r="J136" s="16">
        <f>IFERROR('5.0 Calc│Forecast Projects'!J136*$E136,0)</f>
        <v>0</v>
      </c>
      <c r="K136" s="16">
        <f>IFERROR('5.0 Calc│Forecast Projects'!K136*$E136,0)</f>
        <v>0</v>
      </c>
    </row>
    <row r="137" spans="1:11">
      <c r="A137" s="7" t="str">
        <f>'5.0 Calc│Forecast Projects'!A137</f>
        <v>-</v>
      </c>
      <c r="B137" s="7" t="str">
        <f>'5.0 Calc│Forecast Projects'!B137</f>
        <v/>
      </c>
      <c r="C137" s="17" t="str">
        <f>'5.0 Calc│Forecast Projects'!C137</f>
        <v>-</v>
      </c>
      <c r="D137" s="7">
        <f>VLOOKUP($A137,'5.0 Calc│Forecast Projects'!A137:O1124,4,FALSE)</f>
        <v>0</v>
      </c>
      <c r="E137" s="7">
        <f t="shared" si="3"/>
        <v>0</v>
      </c>
      <c r="G137" s="16">
        <f>IFERROR('5.0 Calc│Forecast Projects'!G137*$E137,0)</f>
        <v>0</v>
      </c>
      <c r="H137" s="16">
        <f>IFERROR('5.0 Calc│Forecast Projects'!H137*$E137,0)</f>
        <v>0</v>
      </c>
      <c r="I137" s="16">
        <f>IFERROR('5.0 Calc│Forecast Projects'!I137*$E137,0)</f>
        <v>0</v>
      </c>
      <c r="J137" s="16">
        <f>IFERROR('5.0 Calc│Forecast Projects'!J137*$E137,0)</f>
        <v>0</v>
      </c>
      <c r="K137" s="16">
        <f>IFERROR('5.0 Calc│Forecast Projects'!K137*$E137,0)</f>
        <v>0</v>
      </c>
    </row>
    <row r="138" spans="1:11">
      <c r="A138" s="7" t="str">
        <f>'5.0 Calc│Forecast Projects'!A138</f>
        <v>-</v>
      </c>
      <c r="B138" s="7" t="str">
        <f>'5.0 Calc│Forecast Projects'!B138</f>
        <v/>
      </c>
      <c r="C138" s="17" t="str">
        <f>'5.0 Calc│Forecast Projects'!C138</f>
        <v>-</v>
      </c>
      <c r="D138" s="7">
        <f>VLOOKUP($A138,'5.0 Calc│Forecast Projects'!A138:O1125,4,FALSE)</f>
        <v>0</v>
      </c>
      <c r="E138" s="7">
        <f t="shared" si="3"/>
        <v>0</v>
      </c>
      <c r="G138" s="16">
        <f>IFERROR('5.0 Calc│Forecast Projects'!G138*$E138,0)</f>
        <v>0</v>
      </c>
      <c r="H138" s="16">
        <f>IFERROR('5.0 Calc│Forecast Projects'!H138*$E138,0)</f>
        <v>0</v>
      </c>
      <c r="I138" s="16">
        <f>IFERROR('5.0 Calc│Forecast Projects'!I138*$E138,0)</f>
        <v>0</v>
      </c>
      <c r="J138" s="16">
        <f>IFERROR('5.0 Calc│Forecast Projects'!J138*$E138,0)</f>
        <v>0</v>
      </c>
      <c r="K138" s="16">
        <f>IFERROR('5.0 Calc│Forecast Projects'!K138*$E138,0)</f>
        <v>0</v>
      </c>
    </row>
    <row r="139" spans="1:11">
      <c r="A139" s="7" t="str">
        <f>'5.0 Calc│Forecast Projects'!A139</f>
        <v>-</v>
      </c>
      <c r="B139" s="7" t="str">
        <f>'5.0 Calc│Forecast Projects'!B139</f>
        <v/>
      </c>
      <c r="C139" s="17" t="str">
        <f>'5.0 Calc│Forecast Projects'!C139</f>
        <v>-</v>
      </c>
      <c r="D139" s="7">
        <f>VLOOKUP($A139,'5.0 Calc│Forecast Projects'!A139:O1126,4,FALSE)</f>
        <v>0</v>
      </c>
      <c r="E139" s="7">
        <f t="shared" si="3"/>
        <v>0</v>
      </c>
      <c r="G139" s="16">
        <f>IFERROR('5.0 Calc│Forecast Projects'!G139*$E139,0)</f>
        <v>0</v>
      </c>
      <c r="H139" s="16">
        <f>IFERROR('5.0 Calc│Forecast Projects'!H139*$E139,0)</f>
        <v>0</v>
      </c>
      <c r="I139" s="16">
        <f>IFERROR('5.0 Calc│Forecast Projects'!I139*$E139,0)</f>
        <v>0</v>
      </c>
      <c r="J139" s="16">
        <f>IFERROR('5.0 Calc│Forecast Projects'!J139*$E139,0)</f>
        <v>0</v>
      </c>
      <c r="K139" s="16">
        <f>IFERROR('5.0 Calc│Forecast Projects'!K139*$E139,0)</f>
        <v>0</v>
      </c>
    </row>
    <row r="140" spans="1:11">
      <c r="A140" s="7" t="str">
        <f>'5.0 Calc│Forecast Projects'!A140</f>
        <v>-</v>
      </c>
      <c r="B140" s="7" t="str">
        <f>'5.0 Calc│Forecast Projects'!B140</f>
        <v/>
      </c>
      <c r="C140" s="17" t="str">
        <f>'5.0 Calc│Forecast Projects'!C140</f>
        <v>-</v>
      </c>
      <c r="D140" s="7">
        <f>VLOOKUP($A140,'5.0 Calc│Forecast Projects'!A140:O1127,4,FALSE)</f>
        <v>0</v>
      </c>
      <c r="E140" s="7">
        <f t="shared" si="3"/>
        <v>0</v>
      </c>
      <c r="G140" s="16">
        <f>IFERROR('5.0 Calc│Forecast Projects'!G140*$E140,0)</f>
        <v>0</v>
      </c>
      <c r="H140" s="16">
        <f>IFERROR('5.0 Calc│Forecast Projects'!H140*$E140,0)</f>
        <v>0</v>
      </c>
      <c r="I140" s="16">
        <f>IFERROR('5.0 Calc│Forecast Projects'!I140*$E140,0)</f>
        <v>0</v>
      </c>
      <c r="J140" s="16">
        <f>IFERROR('5.0 Calc│Forecast Projects'!J140*$E140,0)</f>
        <v>0</v>
      </c>
      <c r="K140" s="16">
        <f>IFERROR('5.0 Calc│Forecast Projects'!K140*$E140,0)</f>
        <v>0</v>
      </c>
    </row>
    <row r="141" spans="1:11">
      <c r="A141" s="7" t="str">
        <f>'5.0 Calc│Forecast Projects'!A141</f>
        <v>-</v>
      </c>
      <c r="B141" s="7" t="str">
        <f>'5.0 Calc│Forecast Projects'!B141</f>
        <v/>
      </c>
      <c r="C141" s="17" t="str">
        <f>'5.0 Calc│Forecast Projects'!C141</f>
        <v>-</v>
      </c>
      <c r="D141" s="7">
        <f>VLOOKUP($A141,'5.0 Calc│Forecast Projects'!A141:O1128,4,FALSE)</f>
        <v>0</v>
      </c>
      <c r="E141" s="7">
        <f t="shared" si="3"/>
        <v>0</v>
      </c>
      <c r="G141" s="16">
        <f>IFERROR('5.0 Calc│Forecast Projects'!G141*$E141,0)</f>
        <v>0</v>
      </c>
      <c r="H141" s="16">
        <f>IFERROR('5.0 Calc│Forecast Projects'!H141*$E141,0)</f>
        <v>0</v>
      </c>
      <c r="I141" s="16">
        <f>IFERROR('5.0 Calc│Forecast Projects'!I141*$E141,0)</f>
        <v>0</v>
      </c>
      <c r="J141" s="16">
        <f>IFERROR('5.0 Calc│Forecast Projects'!J141*$E141,0)</f>
        <v>0</v>
      </c>
      <c r="K141" s="16">
        <f>IFERROR('5.0 Calc│Forecast Projects'!K141*$E141,0)</f>
        <v>0</v>
      </c>
    </row>
    <row r="142" spans="1:11">
      <c r="A142" s="7" t="str">
        <f>'5.0 Calc│Forecast Projects'!A142</f>
        <v>-</v>
      </c>
      <c r="B142" s="7" t="str">
        <f>'5.0 Calc│Forecast Projects'!B142</f>
        <v/>
      </c>
      <c r="C142" s="17" t="str">
        <f>'5.0 Calc│Forecast Projects'!C142</f>
        <v>-</v>
      </c>
      <c r="D142" s="7">
        <f>VLOOKUP($A142,'5.0 Calc│Forecast Projects'!A142:O1129,4,FALSE)</f>
        <v>0</v>
      </c>
      <c r="E142" s="7">
        <f t="shared" si="3"/>
        <v>0</v>
      </c>
      <c r="G142" s="16">
        <f>IFERROR('5.0 Calc│Forecast Projects'!G142*$E142,0)</f>
        <v>0</v>
      </c>
      <c r="H142" s="16">
        <f>IFERROR('5.0 Calc│Forecast Projects'!H142*$E142,0)</f>
        <v>0</v>
      </c>
      <c r="I142" s="16">
        <f>IFERROR('5.0 Calc│Forecast Projects'!I142*$E142,0)</f>
        <v>0</v>
      </c>
      <c r="J142" s="16">
        <f>IFERROR('5.0 Calc│Forecast Projects'!J142*$E142,0)</f>
        <v>0</v>
      </c>
      <c r="K142" s="16">
        <f>IFERROR('5.0 Calc│Forecast Projects'!K142*$E142,0)</f>
        <v>0</v>
      </c>
    </row>
    <row r="143" spans="1:11">
      <c r="A143" s="7" t="str">
        <f>'5.0 Calc│Forecast Projects'!A143</f>
        <v>-</v>
      </c>
      <c r="B143" s="7" t="str">
        <f>'5.0 Calc│Forecast Projects'!B143</f>
        <v/>
      </c>
      <c r="C143" s="17" t="str">
        <f>'5.0 Calc│Forecast Projects'!C143</f>
        <v>-</v>
      </c>
      <c r="D143" s="7">
        <f>VLOOKUP($A143,'5.0 Calc│Forecast Projects'!A143:O1130,4,FALSE)</f>
        <v>0</v>
      </c>
      <c r="E143" s="7">
        <f t="shared" si="3"/>
        <v>0</v>
      </c>
      <c r="G143" s="16">
        <f>IFERROR('5.0 Calc│Forecast Projects'!G143*$E143,0)</f>
        <v>0</v>
      </c>
      <c r="H143" s="16">
        <f>IFERROR('5.0 Calc│Forecast Projects'!H143*$E143,0)</f>
        <v>0</v>
      </c>
      <c r="I143" s="16">
        <f>IFERROR('5.0 Calc│Forecast Projects'!I143*$E143,0)</f>
        <v>0</v>
      </c>
      <c r="J143" s="16">
        <f>IFERROR('5.0 Calc│Forecast Projects'!J143*$E143,0)</f>
        <v>0</v>
      </c>
      <c r="K143" s="16">
        <f>IFERROR('5.0 Calc│Forecast Projects'!K143*$E143,0)</f>
        <v>0</v>
      </c>
    </row>
    <row r="144" spans="1:11">
      <c r="A144" s="7" t="str">
        <f>'5.0 Calc│Forecast Projects'!A144</f>
        <v>-</v>
      </c>
      <c r="B144" s="7" t="str">
        <f>'5.0 Calc│Forecast Projects'!B144</f>
        <v/>
      </c>
      <c r="C144" s="17" t="str">
        <f>'5.0 Calc│Forecast Projects'!C144</f>
        <v>-</v>
      </c>
      <c r="D144" s="7">
        <f>VLOOKUP($A144,'5.0 Calc│Forecast Projects'!A144:O1131,4,FALSE)</f>
        <v>0</v>
      </c>
      <c r="E144" s="7">
        <f t="shared" si="3"/>
        <v>0</v>
      </c>
      <c r="G144" s="16">
        <f>IFERROR('5.0 Calc│Forecast Projects'!G144*$E144,0)</f>
        <v>0</v>
      </c>
      <c r="H144" s="16">
        <f>IFERROR('5.0 Calc│Forecast Projects'!H144*$E144,0)</f>
        <v>0</v>
      </c>
      <c r="I144" s="16">
        <f>IFERROR('5.0 Calc│Forecast Projects'!I144*$E144,0)</f>
        <v>0</v>
      </c>
      <c r="J144" s="16">
        <f>IFERROR('5.0 Calc│Forecast Projects'!J144*$E144,0)</f>
        <v>0</v>
      </c>
      <c r="K144" s="16">
        <f>IFERROR('5.0 Calc│Forecast Projects'!K144*$E144,0)</f>
        <v>0</v>
      </c>
    </row>
    <row r="145" spans="1:11">
      <c r="A145" s="7" t="str">
        <f>'5.0 Calc│Forecast Projects'!A145</f>
        <v>-</v>
      </c>
      <c r="B145" s="7" t="str">
        <f>'5.0 Calc│Forecast Projects'!B145</f>
        <v/>
      </c>
      <c r="C145" s="17" t="str">
        <f>'5.0 Calc│Forecast Projects'!C145</f>
        <v>-</v>
      </c>
      <c r="D145" s="7">
        <f>VLOOKUP($A145,'5.0 Calc│Forecast Projects'!A145:O1132,4,FALSE)</f>
        <v>0</v>
      </c>
      <c r="E145" s="7">
        <f t="shared" si="3"/>
        <v>0</v>
      </c>
      <c r="G145" s="16">
        <f>IFERROR('5.0 Calc│Forecast Projects'!G145*$E145,0)</f>
        <v>0</v>
      </c>
      <c r="H145" s="16">
        <f>IFERROR('5.0 Calc│Forecast Projects'!H145*$E145,0)</f>
        <v>0</v>
      </c>
      <c r="I145" s="16">
        <f>IFERROR('5.0 Calc│Forecast Projects'!I145*$E145,0)</f>
        <v>0</v>
      </c>
      <c r="J145" s="16">
        <f>IFERROR('5.0 Calc│Forecast Projects'!J145*$E145,0)</f>
        <v>0</v>
      </c>
      <c r="K145" s="16">
        <f>IFERROR('5.0 Calc│Forecast Projects'!K145*$E145,0)</f>
        <v>0</v>
      </c>
    </row>
    <row r="146" spans="1:11">
      <c r="A146" s="7" t="str">
        <f>'5.0 Calc│Forecast Projects'!A146</f>
        <v>-</v>
      </c>
      <c r="B146" s="7" t="str">
        <f>'5.0 Calc│Forecast Projects'!B146</f>
        <v/>
      </c>
      <c r="C146" s="17" t="str">
        <f>'5.0 Calc│Forecast Projects'!C146</f>
        <v>-</v>
      </c>
      <c r="D146" s="7">
        <f>VLOOKUP($A146,'5.0 Calc│Forecast Projects'!A146:O1133,4,FALSE)</f>
        <v>0</v>
      </c>
      <c r="E146" s="7">
        <f t="shared" si="3"/>
        <v>0</v>
      </c>
      <c r="G146" s="16">
        <f>IFERROR('5.0 Calc│Forecast Projects'!G146*$E146,0)</f>
        <v>0</v>
      </c>
      <c r="H146" s="16">
        <f>IFERROR('5.0 Calc│Forecast Projects'!H146*$E146,0)</f>
        <v>0</v>
      </c>
      <c r="I146" s="16">
        <f>IFERROR('5.0 Calc│Forecast Projects'!I146*$E146,0)</f>
        <v>0</v>
      </c>
      <c r="J146" s="16">
        <f>IFERROR('5.0 Calc│Forecast Projects'!J146*$E146,0)</f>
        <v>0</v>
      </c>
      <c r="K146" s="16">
        <f>IFERROR('5.0 Calc│Forecast Projects'!K146*$E146,0)</f>
        <v>0</v>
      </c>
    </row>
    <row r="147" spans="1:11">
      <c r="A147" s="7" t="str">
        <f>'5.0 Calc│Forecast Projects'!A147</f>
        <v>-</v>
      </c>
      <c r="B147" s="7" t="str">
        <f>'5.0 Calc│Forecast Projects'!B147</f>
        <v/>
      </c>
      <c r="C147" s="17" t="str">
        <f>'5.0 Calc│Forecast Projects'!C147</f>
        <v>-</v>
      </c>
      <c r="D147" s="7">
        <f>VLOOKUP($A147,'5.0 Calc│Forecast Projects'!A147:O1134,4,FALSE)</f>
        <v>0</v>
      </c>
      <c r="E147" s="7">
        <f t="shared" si="3"/>
        <v>0</v>
      </c>
      <c r="G147" s="16">
        <f>IFERROR('5.0 Calc│Forecast Projects'!G147*$E147,0)</f>
        <v>0</v>
      </c>
      <c r="H147" s="16">
        <f>IFERROR('5.0 Calc│Forecast Projects'!H147*$E147,0)</f>
        <v>0</v>
      </c>
      <c r="I147" s="16">
        <f>IFERROR('5.0 Calc│Forecast Projects'!I147*$E147,0)</f>
        <v>0</v>
      </c>
      <c r="J147" s="16">
        <f>IFERROR('5.0 Calc│Forecast Projects'!J147*$E147,0)</f>
        <v>0</v>
      </c>
      <c r="K147" s="16">
        <f>IFERROR('5.0 Calc│Forecast Projects'!K147*$E147,0)</f>
        <v>0</v>
      </c>
    </row>
    <row r="148" spans="1:11">
      <c r="A148" s="7" t="str">
        <f>'5.0 Calc│Forecast Projects'!A148</f>
        <v>-</v>
      </c>
      <c r="B148" s="7" t="str">
        <f>'5.0 Calc│Forecast Projects'!B148</f>
        <v/>
      </c>
      <c r="C148" s="17" t="str">
        <f>'5.0 Calc│Forecast Projects'!C148</f>
        <v>-</v>
      </c>
      <c r="D148" s="7">
        <f>VLOOKUP($A148,'5.0 Calc│Forecast Projects'!A148:O1135,4,FALSE)</f>
        <v>0</v>
      </c>
      <c r="E148" s="7">
        <f t="shared" si="3"/>
        <v>0</v>
      </c>
      <c r="G148" s="16">
        <f>IFERROR('5.0 Calc│Forecast Projects'!G148*$E148,0)</f>
        <v>0</v>
      </c>
      <c r="H148" s="16">
        <f>IFERROR('5.0 Calc│Forecast Projects'!H148*$E148,0)</f>
        <v>0</v>
      </c>
      <c r="I148" s="16">
        <f>IFERROR('5.0 Calc│Forecast Projects'!I148*$E148,0)</f>
        <v>0</v>
      </c>
      <c r="J148" s="16">
        <f>IFERROR('5.0 Calc│Forecast Projects'!J148*$E148,0)</f>
        <v>0</v>
      </c>
      <c r="K148" s="16">
        <f>IFERROR('5.0 Calc│Forecast Projects'!K148*$E148,0)</f>
        <v>0</v>
      </c>
    </row>
    <row r="149" spans="1:11">
      <c r="A149" s="7" t="str">
        <f>'5.0 Calc│Forecast Projects'!A149</f>
        <v>-</v>
      </c>
      <c r="B149" s="7" t="str">
        <f>'5.0 Calc│Forecast Projects'!B149</f>
        <v/>
      </c>
      <c r="C149" s="17" t="str">
        <f>'5.0 Calc│Forecast Projects'!C149</f>
        <v>-</v>
      </c>
      <c r="D149" s="7">
        <f>VLOOKUP($A149,'5.0 Calc│Forecast Projects'!A149:O1136,4,FALSE)</f>
        <v>0</v>
      </c>
      <c r="E149" s="7">
        <f t="shared" si="3"/>
        <v>0</v>
      </c>
      <c r="G149" s="16">
        <f>IFERROR('5.0 Calc│Forecast Projects'!G149*$E149,0)</f>
        <v>0</v>
      </c>
      <c r="H149" s="16">
        <f>IFERROR('5.0 Calc│Forecast Projects'!H149*$E149,0)</f>
        <v>0</v>
      </c>
      <c r="I149" s="16">
        <f>IFERROR('5.0 Calc│Forecast Projects'!I149*$E149,0)</f>
        <v>0</v>
      </c>
      <c r="J149" s="16">
        <f>IFERROR('5.0 Calc│Forecast Projects'!J149*$E149,0)</f>
        <v>0</v>
      </c>
      <c r="K149" s="16">
        <f>IFERROR('5.0 Calc│Forecast Projects'!K149*$E149,0)</f>
        <v>0</v>
      </c>
    </row>
    <row r="150" spans="1:11">
      <c r="A150" s="7" t="str">
        <f>'5.0 Calc│Forecast Projects'!A150</f>
        <v>-</v>
      </c>
      <c r="B150" s="7" t="str">
        <f>'5.0 Calc│Forecast Projects'!B150</f>
        <v/>
      </c>
      <c r="C150" s="17" t="str">
        <f>'5.0 Calc│Forecast Projects'!C150</f>
        <v>-</v>
      </c>
      <c r="D150" s="7">
        <f>VLOOKUP($A150,'5.0 Calc│Forecast Projects'!A150:O1137,4,FALSE)</f>
        <v>0</v>
      </c>
      <c r="E150" s="7">
        <f t="shared" si="3"/>
        <v>0</v>
      </c>
      <c r="G150" s="16">
        <f>IFERROR('5.0 Calc│Forecast Projects'!G150*$E150,0)</f>
        <v>0</v>
      </c>
      <c r="H150" s="16">
        <f>IFERROR('5.0 Calc│Forecast Projects'!H150*$E150,0)</f>
        <v>0</v>
      </c>
      <c r="I150" s="16">
        <f>IFERROR('5.0 Calc│Forecast Projects'!I150*$E150,0)</f>
        <v>0</v>
      </c>
      <c r="J150" s="16">
        <f>IFERROR('5.0 Calc│Forecast Projects'!J150*$E150,0)</f>
        <v>0</v>
      </c>
      <c r="K150" s="16">
        <f>IFERROR('5.0 Calc│Forecast Projects'!K150*$E150,0)</f>
        <v>0</v>
      </c>
    </row>
    <row r="151" spans="1:11">
      <c r="A151" s="7" t="str">
        <f>'5.0 Calc│Forecast Projects'!A151</f>
        <v>-</v>
      </c>
      <c r="B151" s="7" t="str">
        <f>'5.0 Calc│Forecast Projects'!B151</f>
        <v/>
      </c>
      <c r="C151" s="17" t="str">
        <f>'5.0 Calc│Forecast Projects'!C151</f>
        <v>-</v>
      </c>
      <c r="D151" s="7">
        <f>VLOOKUP($A151,'5.0 Calc│Forecast Projects'!A151:O1138,4,FALSE)</f>
        <v>0</v>
      </c>
      <c r="E151" s="7">
        <f t="shared" si="3"/>
        <v>0</v>
      </c>
      <c r="G151" s="16">
        <f>IFERROR('5.0 Calc│Forecast Projects'!G151*$E151,0)</f>
        <v>0</v>
      </c>
      <c r="H151" s="16">
        <f>IFERROR('5.0 Calc│Forecast Projects'!H151*$E151,0)</f>
        <v>0</v>
      </c>
      <c r="I151" s="16">
        <f>IFERROR('5.0 Calc│Forecast Projects'!I151*$E151,0)</f>
        <v>0</v>
      </c>
      <c r="J151" s="16">
        <f>IFERROR('5.0 Calc│Forecast Projects'!J151*$E151,0)</f>
        <v>0</v>
      </c>
      <c r="K151" s="16">
        <f>IFERROR('5.0 Calc│Forecast Projects'!K151*$E151,0)</f>
        <v>0</v>
      </c>
    </row>
    <row r="152" spans="1:11">
      <c r="A152" s="7" t="str">
        <f>'5.0 Calc│Forecast Projects'!A152</f>
        <v>-</v>
      </c>
      <c r="B152" s="7" t="str">
        <f>'5.0 Calc│Forecast Projects'!B152</f>
        <v/>
      </c>
      <c r="C152" s="17" t="str">
        <f>'5.0 Calc│Forecast Projects'!C152</f>
        <v>-</v>
      </c>
      <c r="D152" s="7">
        <f>VLOOKUP($A152,'5.0 Calc│Forecast Projects'!A152:O1139,4,FALSE)</f>
        <v>0</v>
      </c>
      <c r="E152" s="7">
        <f t="shared" si="3"/>
        <v>0</v>
      </c>
      <c r="G152" s="16">
        <f>IFERROR('5.0 Calc│Forecast Projects'!G152*$E152,0)</f>
        <v>0</v>
      </c>
      <c r="H152" s="16">
        <f>IFERROR('5.0 Calc│Forecast Projects'!H152*$E152,0)</f>
        <v>0</v>
      </c>
      <c r="I152" s="16">
        <f>IFERROR('5.0 Calc│Forecast Projects'!I152*$E152,0)</f>
        <v>0</v>
      </c>
      <c r="J152" s="16">
        <f>IFERROR('5.0 Calc│Forecast Projects'!J152*$E152,0)</f>
        <v>0</v>
      </c>
      <c r="K152" s="16">
        <f>IFERROR('5.0 Calc│Forecast Projects'!K152*$E152,0)</f>
        <v>0</v>
      </c>
    </row>
    <row r="153" spans="1:11">
      <c r="A153" s="7" t="str">
        <f>'5.0 Calc│Forecast Projects'!A153</f>
        <v>-</v>
      </c>
      <c r="B153" s="7" t="str">
        <f>'5.0 Calc│Forecast Projects'!B153</f>
        <v/>
      </c>
      <c r="C153" s="17" t="str">
        <f>'5.0 Calc│Forecast Projects'!C153</f>
        <v>-</v>
      </c>
      <c r="D153" s="7">
        <f>VLOOKUP($A153,'5.0 Calc│Forecast Projects'!A153:O1140,4,FALSE)</f>
        <v>0</v>
      </c>
      <c r="E153" s="7">
        <f t="shared" si="3"/>
        <v>0</v>
      </c>
      <c r="G153" s="16">
        <f>IFERROR('5.0 Calc│Forecast Projects'!G153*$E153,0)</f>
        <v>0</v>
      </c>
      <c r="H153" s="16">
        <f>IFERROR('5.0 Calc│Forecast Projects'!H153*$E153,0)</f>
        <v>0</v>
      </c>
      <c r="I153" s="16">
        <f>IFERROR('5.0 Calc│Forecast Projects'!I153*$E153,0)</f>
        <v>0</v>
      </c>
      <c r="J153" s="16">
        <f>IFERROR('5.0 Calc│Forecast Projects'!J153*$E153,0)</f>
        <v>0</v>
      </c>
      <c r="K153" s="16">
        <f>IFERROR('5.0 Calc│Forecast Projects'!K153*$E153,0)</f>
        <v>0</v>
      </c>
    </row>
    <row r="154" spans="1:11">
      <c r="A154" s="7" t="str">
        <f>'5.0 Calc│Forecast Projects'!A154</f>
        <v>-</v>
      </c>
      <c r="B154" s="7" t="str">
        <f>'5.0 Calc│Forecast Projects'!B154</f>
        <v/>
      </c>
      <c r="C154" s="17" t="str">
        <f>'5.0 Calc│Forecast Projects'!C154</f>
        <v>-</v>
      </c>
      <c r="D154" s="7">
        <f>VLOOKUP($A154,'5.0 Calc│Forecast Projects'!A154:O1141,4,FALSE)</f>
        <v>0</v>
      </c>
      <c r="E154" s="7">
        <f t="shared" si="3"/>
        <v>0</v>
      </c>
      <c r="G154" s="16">
        <f>IFERROR('5.0 Calc│Forecast Projects'!G154*$E154,0)</f>
        <v>0</v>
      </c>
      <c r="H154" s="16">
        <f>IFERROR('5.0 Calc│Forecast Projects'!H154*$E154,0)</f>
        <v>0</v>
      </c>
      <c r="I154" s="16">
        <f>IFERROR('5.0 Calc│Forecast Projects'!I154*$E154,0)</f>
        <v>0</v>
      </c>
      <c r="J154" s="16">
        <f>IFERROR('5.0 Calc│Forecast Projects'!J154*$E154,0)</f>
        <v>0</v>
      </c>
      <c r="K154" s="16">
        <f>IFERROR('5.0 Calc│Forecast Projects'!K154*$E154,0)</f>
        <v>0</v>
      </c>
    </row>
    <row r="155" spans="1:11">
      <c r="A155" s="7" t="str">
        <f>'5.0 Calc│Forecast Projects'!A155</f>
        <v>-</v>
      </c>
      <c r="B155" s="7" t="str">
        <f>'5.0 Calc│Forecast Projects'!B155</f>
        <v/>
      </c>
      <c r="C155" s="17" t="str">
        <f>'5.0 Calc│Forecast Projects'!C155</f>
        <v>-</v>
      </c>
      <c r="D155" s="7">
        <f>VLOOKUP($A155,'5.0 Calc│Forecast Projects'!A155:O1142,4,FALSE)</f>
        <v>0</v>
      </c>
      <c r="E155" s="7">
        <f t="shared" si="3"/>
        <v>0</v>
      </c>
      <c r="G155" s="16">
        <f>IFERROR('5.0 Calc│Forecast Projects'!G155*$E155,0)</f>
        <v>0</v>
      </c>
      <c r="H155" s="16">
        <f>IFERROR('5.0 Calc│Forecast Projects'!H155*$E155,0)</f>
        <v>0</v>
      </c>
      <c r="I155" s="16">
        <f>IFERROR('5.0 Calc│Forecast Projects'!I155*$E155,0)</f>
        <v>0</v>
      </c>
      <c r="J155" s="16">
        <f>IFERROR('5.0 Calc│Forecast Projects'!J155*$E155,0)</f>
        <v>0</v>
      </c>
      <c r="K155" s="16">
        <f>IFERROR('5.0 Calc│Forecast Projects'!K155*$E155,0)</f>
        <v>0</v>
      </c>
    </row>
    <row r="156" spans="1:11">
      <c r="A156" s="7" t="str">
        <f>'5.0 Calc│Forecast Projects'!A156</f>
        <v>-</v>
      </c>
      <c r="B156" s="7" t="str">
        <f>'5.0 Calc│Forecast Projects'!B156</f>
        <v/>
      </c>
      <c r="C156" s="17" t="str">
        <f>'5.0 Calc│Forecast Projects'!C156</f>
        <v>-</v>
      </c>
      <c r="D156" s="7">
        <f>VLOOKUP($A156,'5.0 Calc│Forecast Projects'!A156:O1143,4,FALSE)</f>
        <v>0</v>
      </c>
      <c r="E156" s="7">
        <f t="shared" si="3"/>
        <v>0</v>
      </c>
      <c r="G156" s="16">
        <f>IFERROR('5.0 Calc│Forecast Projects'!G156*$E156,0)</f>
        <v>0</v>
      </c>
      <c r="H156" s="16">
        <f>IFERROR('5.0 Calc│Forecast Projects'!H156*$E156,0)</f>
        <v>0</v>
      </c>
      <c r="I156" s="16">
        <f>IFERROR('5.0 Calc│Forecast Projects'!I156*$E156,0)</f>
        <v>0</v>
      </c>
      <c r="J156" s="16">
        <f>IFERROR('5.0 Calc│Forecast Projects'!J156*$E156,0)</f>
        <v>0</v>
      </c>
      <c r="K156" s="16">
        <f>IFERROR('5.0 Calc│Forecast Projects'!K156*$E156,0)</f>
        <v>0</v>
      </c>
    </row>
    <row r="157" spans="1:11">
      <c r="A157" s="7" t="str">
        <f>'5.0 Calc│Forecast Projects'!A157</f>
        <v>-</v>
      </c>
      <c r="B157" s="7" t="str">
        <f>'5.0 Calc│Forecast Projects'!B157</f>
        <v/>
      </c>
      <c r="C157" s="17" t="str">
        <f>'5.0 Calc│Forecast Projects'!C157</f>
        <v>-</v>
      </c>
      <c r="D157" s="7">
        <f>VLOOKUP($A157,'5.0 Calc│Forecast Projects'!A157:O1144,4,FALSE)</f>
        <v>0</v>
      </c>
      <c r="E157" s="7">
        <f t="shared" si="3"/>
        <v>0</v>
      </c>
      <c r="G157" s="16">
        <f>IFERROR('5.0 Calc│Forecast Projects'!G157*$E157,0)</f>
        <v>0</v>
      </c>
      <c r="H157" s="16">
        <f>IFERROR('5.0 Calc│Forecast Projects'!H157*$E157,0)</f>
        <v>0</v>
      </c>
      <c r="I157" s="16">
        <f>IFERROR('5.0 Calc│Forecast Projects'!I157*$E157,0)</f>
        <v>0</v>
      </c>
      <c r="J157" s="16">
        <f>IFERROR('5.0 Calc│Forecast Projects'!J157*$E157,0)</f>
        <v>0</v>
      </c>
      <c r="K157" s="16">
        <f>IFERROR('5.0 Calc│Forecast Projects'!K157*$E157,0)</f>
        <v>0</v>
      </c>
    </row>
    <row r="158" spans="1:11">
      <c r="A158" s="7" t="str">
        <f>'5.0 Calc│Forecast Projects'!A158</f>
        <v>-</v>
      </c>
      <c r="B158" s="7" t="str">
        <f>'5.0 Calc│Forecast Projects'!B158</f>
        <v/>
      </c>
      <c r="C158" s="17" t="str">
        <f>'5.0 Calc│Forecast Projects'!C158</f>
        <v>-</v>
      </c>
      <c r="D158" s="7">
        <f>VLOOKUP($A158,'5.0 Calc│Forecast Projects'!A158:O1145,4,FALSE)</f>
        <v>0</v>
      </c>
      <c r="E158" s="7">
        <f t="shared" si="3"/>
        <v>0</v>
      </c>
      <c r="G158" s="16">
        <f>IFERROR('5.0 Calc│Forecast Projects'!G158*$E158,0)</f>
        <v>0</v>
      </c>
      <c r="H158" s="16">
        <f>IFERROR('5.0 Calc│Forecast Projects'!H158*$E158,0)</f>
        <v>0</v>
      </c>
      <c r="I158" s="16">
        <f>IFERROR('5.0 Calc│Forecast Projects'!I158*$E158,0)</f>
        <v>0</v>
      </c>
      <c r="J158" s="16">
        <f>IFERROR('5.0 Calc│Forecast Projects'!J158*$E158,0)</f>
        <v>0</v>
      </c>
      <c r="K158" s="16">
        <f>IFERROR('5.0 Calc│Forecast Projects'!K158*$E158,0)</f>
        <v>0</v>
      </c>
    </row>
    <row r="159" spans="1:11">
      <c r="A159" s="7" t="str">
        <f>'5.0 Calc│Forecast Projects'!A159</f>
        <v>-</v>
      </c>
      <c r="B159" s="7" t="str">
        <f>'5.0 Calc│Forecast Projects'!B159</f>
        <v/>
      </c>
      <c r="C159" s="17" t="str">
        <f>'5.0 Calc│Forecast Projects'!C159</f>
        <v>-</v>
      </c>
      <c r="D159" s="7">
        <f>VLOOKUP($A159,'5.0 Calc│Forecast Projects'!A159:O1146,4,FALSE)</f>
        <v>0</v>
      </c>
      <c r="E159" s="7">
        <f t="shared" si="3"/>
        <v>0</v>
      </c>
      <c r="G159" s="16">
        <f>IFERROR('5.0 Calc│Forecast Projects'!G159*$E159,0)</f>
        <v>0</v>
      </c>
      <c r="H159" s="16">
        <f>IFERROR('5.0 Calc│Forecast Projects'!H159*$E159,0)</f>
        <v>0</v>
      </c>
      <c r="I159" s="16">
        <f>IFERROR('5.0 Calc│Forecast Projects'!I159*$E159,0)</f>
        <v>0</v>
      </c>
      <c r="J159" s="16">
        <f>IFERROR('5.0 Calc│Forecast Projects'!J159*$E159,0)</f>
        <v>0</v>
      </c>
      <c r="K159" s="16">
        <f>IFERROR('5.0 Calc│Forecast Projects'!K159*$E159,0)</f>
        <v>0</v>
      </c>
    </row>
    <row r="160" spans="1:11">
      <c r="A160" s="7" t="str">
        <f>'5.0 Calc│Forecast Projects'!A160</f>
        <v>-</v>
      </c>
      <c r="B160" s="7" t="str">
        <f>'5.0 Calc│Forecast Projects'!B160</f>
        <v/>
      </c>
      <c r="C160" s="17" t="str">
        <f>'5.0 Calc│Forecast Projects'!C160</f>
        <v>-</v>
      </c>
      <c r="D160" s="7">
        <f>VLOOKUP($A160,'5.0 Calc│Forecast Projects'!A160:O1147,4,FALSE)</f>
        <v>0</v>
      </c>
      <c r="E160" s="7">
        <f t="shared" si="3"/>
        <v>0</v>
      </c>
      <c r="G160" s="16">
        <f>IFERROR('5.0 Calc│Forecast Projects'!G160*$E160,0)</f>
        <v>0</v>
      </c>
      <c r="H160" s="16">
        <f>IFERROR('5.0 Calc│Forecast Projects'!H160*$E160,0)</f>
        <v>0</v>
      </c>
      <c r="I160" s="16">
        <f>IFERROR('5.0 Calc│Forecast Projects'!I160*$E160,0)</f>
        <v>0</v>
      </c>
      <c r="J160" s="16">
        <f>IFERROR('5.0 Calc│Forecast Projects'!J160*$E160,0)</f>
        <v>0</v>
      </c>
      <c r="K160" s="16">
        <f>IFERROR('5.0 Calc│Forecast Projects'!K160*$E160,0)</f>
        <v>0</v>
      </c>
    </row>
    <row r="161" spans="1:11">
      <c r="A161" s="7" t="str">
        <f>'5.0 Calc│Forecast Projects'!A161</f>
        <v>-</v>
      </c>
      <c r="B161" s="7" t="str">
        <f>'5.0 Calc│Forecast Projects'!B161</f>
        <v/>
      </c>
      <c r="C161" s="17" t="str">
        <f>'5.0 Calc│Forecast Projects'!C161</f>
        <v>-</v>
      </c>
      <c r="D161" s="7">
        <f>VLOOKUP($A161,'5.0 Calc│Forecast Projects'!A161:O1148,4,FALSE)</f>
        <v>0</v>
      </c>
      <c r="E161" s="7">
        <f t="shared" si="3"/>
        <v>0</v>
      </c>
      <c r="G161" s="16">
        <f>IFERROR('5.0 Calc│Forecast Projects'!G161*$E161,0)</f>
        <v>0</v>
      </c>
      <c r="H161" s="16">
        <f>IFERROR('5.0 Calc│Forecast Projects'!H161*$E161,0)</f>
        <v>0</v>
      </c>
      <c r="I161" s="16">
        <f>IFERROR('5.0 Calc│Forecast Projects'!I161*$E161,0)</f>
        <v>0</v>
      </c>
      <c r="J161" s="16">
        <f>IFERROR('5.0 Calc│Forecast Projects'!J161*$E161,0)</f>
        <v>0</v>
      </c>
      <c r="K161" s="16">
        <f>IFERROR('5.0 Calc│Forecast Projects'!K161*$E161,0)</f>
        <v>0</v>
      </c>
    </row>
    <row r="162" spans="1:11">
      <c r="A162" s="7" t="str">
        <f>'5.0 Calc│Forecast Projects'!A162</f>
        <v>-</v>
      </c>
      <c r="B162" s="7" t="str">
        <f>'5.0 Calc│Forecast Projects'!B162</f>
        <v/>
      </c>
      <c r="C162" s="17" t="str">
        <f>'5.0 Calc│Forecast Projects'!C162</f>
        <v>-</v>
      </c>
      <c r="D162" s="7">
        <f>VLOOKUP($A162,'5.0 Calc│Forecast Projects'!A162:O1149,4,FALSE)</f>
        <v>0</v>
      </c>
      <c r="E162" s="7">
        <f t="shared" si="3"/>
        <v>0</v>
      </c>
      <c r="G162" s="16">
        <f>IFERROR('5.0 Calc│Forecast Projects'!G162*$E162,0)</f>
        <v>0</v>
      </c>
      <c r="H162" s="16">
        <f>IFERROR('5.0 Calc│Forecast Projects'!H162*$E162,0)</f>
        <v>0</v>
      </c>
      <c r="I162" s="16">
        <f>IFERROR('5.0 Calc│Forecast Projects'!I162*$E162,0)</f>
        <v>0</v>
      </c>
      <c r="J162" s="16">
        <f>IFERROR('5.0 Calc│Forecast Projects'!J162*$E162,0)</f>
        <v>0</v>
      </c>
      <c r="K162" s="16">
        <f>IFERROR('5.0 Calc│Forecast Projects'!K162*$E162,0)</f>
        <v>0</v>
      </c>
    </row>
    <row r="163" spans="1:11">
      <c r="A163" s="7" t="str">
        <f>'5.0 Calc│Forecast Projects'!A163</f>
        <v>-</v>
      </c>
      <c r="B163" s="7" t="str">
        <f>'5.0 Calc│Forecast Projects'!B163</f>
        <v/>
      </c>
      <c r="C163" s="17" t="str">
        <f>'5.0 Calc│Forecast Projects'!C163</f>
        <v>-</v>
      </c>
      <c r="D163" s="7">
        <f>VLOOKUP($A163,'5.0 Calc│Forecast Projects'!A163:O1150,4,FALSE)</f>
        <v>0</v>
      </c>
      <c r="E163" s="7">
        <f t="shared" si="3"/>
        <v>0</v>
      </c>
      <c r="G163" s="16">
        <f>IFERROR('5.0 Calc│Forecast Projects'!G163*$E163,0)</f>
        <v>0</v>
      </c>
      <c r="H163" s="16">
        <f>IFERROR('5.0 Calc│Forecast Projects'!H163*$E163,0)</f>
        <v>0</v>
      </c>
      <c r="I163" s="16">
        <f>IFERROR('5.0 Calc│Forecast Projects'!I163*$E163,0)</f>
        <v>0</v>
      </c>
      <c r="J163" s="16">
        <f>IFERROR('5.0 Calc│Forecast Projects'!J163*$E163,0)</f>
        <v>0</v>
      </c>
      <c r="K163" s="16">
        <f>IFERROR('5.0 Calc│Forecast Projects'!K163*$E163,0)</f>
        <v>0</v>
      </c>
    </row>
    <row r="164" spans="1:11">
      <c r="A164" s="7" t="str">
        <f>'5.0 Calc│Forecast Projects'!A164</f>
        <v>-</v>
      </c>
      <c r="B164" s="7" t="str">
        <f>'5.0 Calc│Forecast Projects'!B164</f>
        <v/>
      </c>
      <c r="C164" s="17" t="str">
        <f>'5.0 Calc│Forecast Projects'!C164</f>
        <v>-</v>
      </c>
      <c r="D164" s="7">
        <f>VLOOKUP($A164,'5.0 Calc│Forecast Projects'!A164:O1151,4,FALSE)</f>
        <v>0</v>
      </c>
      <c r="E164" s="7">
        <f t="shared" si="3"/>
        <v>0</v>
      </c>
      <c r="G164" s="16">
        <f>IFERROR('5.0 Calc│Forecast Projects'!G164*$E164,0)</f>
        <v>0</v>
      </c>
      <c r="H164" s="16">
        <f>IFERROR('5.0 Calc│Forecast Projects'!H164*$E164,0)</f>
        <v>0</v>
      </c>
      <c r="I164" s="16">
        <f>IFERROR('5.0 Calc│Forecast Projects'!I164*$E164,0)</f>
        <v>0</v>
      </c>
      <c r="J164" s="16">
        <f>IFERROR('5.0 Calc│Forecast Projects'!J164*$E164,0)</f>
        <v>0</v>
      </c>
      <c r="K164" s="16">
        <f>IFERROR('5.0 Calc│Forecast Projects'!K164*$E164,0)</f>
        <v>0</v>
      </c>
    </row>
    <row r="165" spans="1:11">
      <c r="A165" s="7" t="str">
        <f>'5.0 Calc│Forecast Projects'!A165</f>
        <v>-</v>
      </c>
      <c r="B165" s="7" t="str">
        <f>'5.0 Calc│Forecast Projects'!B165</f>
        <v/>
      </c>
      <c r="C165" s="17" t="str">
        <f>'5.0 Calc│Forecast Projects'!C165</f>
        <v>-</v>
      </c>
      <c r="D165" s="7">
        <f>VLOOKUP($A165,'5.0 Calc│Forecast Projects'!A165:O1152,4,FALSE)</f>
        <v>0</v>
      </c>
      <c r="E165" s="7">
        <f t="shared" si="3"/>
        <v>0</v>
      </c>
      <c r="G165" s="16">
        <f>IFERROR('5.0 Calc│Forecast Projects'!G165*$E165,0)</f>
        <v>0</v>
      </c>
      <c r="H165" s="16">
        <f>IFERROR('5.0 Calc│Forecast Projects'!H165*$E165,0)</f>
        <v>0</v>
      </c>
      <c r="I165" s="16">
        <f>IFERROR('5.0 Calc│Forecast Projects'!I165*$E165,0)</f>
        <v>0</v>
      </c>
      <c r="J165" s="16">
        <f>IFERROR('5.0 Calc│Forecast Projects'!J165*$E165,0)</f>
        <v>0</v>
      </c>
      <c r="K165" s="16">
        <f>IFERROR('5.0 Calc│Forecast Projects'!K165*$E165,0)</f>
        <v>0</v>
      </c>
    </row>
    <row r="166" spans="1:11">
      <c r="A166" s="7" t="str">
        <f>'5.0 Calc│Forecast Projects'!A166</f>
        <v>-</v>
      </c>
      <c r="B166" s="7" t="str">
        <f>'5.0 Calc│Forecast Projects'!B166</f>
        <v/>
      </c>
      <c r="C166" s="17" t="str">
        <f>'5.0 Calc│Forecast Projects'!C166</f>
        <v>-</v>
      </c>
      <c r="D166" s="7">
        <f>VLOOKUP($A166,'5.0 Calc│Forecast Projects'!A166:O1153,4,FALSE)</f>
        <v>0</v>
      </c>
      <c r="E166" s="7">
        <f t="shared" si="3"/>
        <v>0</v>
      </c>
      <c r="G166" s="16">
        <f>IFERROR('5.0 Calc│Forecast Projects'!G166*$E166,0)</f>
        <v>0</v>
      </c>
      <c r="H166" s="16">
        <f>IFERROR('5.0 Calc│Forecast Projects'!H166*$E166,0)</f>
        <v>0</v>
      </c>
      <c r="I166" s="16">
        <f>IFERROR('5.0 Calc│Forecast Projects'!I166*$E166,0)</f>
        <v>0</v>
      </c>
      <c r="J166" s="16">
        <f>IFERROR('5.0 Calc│Forecast Projects'!J166*$E166,0)</f>
        <v>0</v>
      </c>
      <c r="K166" s="16">
        <f>IFERROR('5.0 Calc│Forecast Projects'!K166*$E166,0)</f>
        <v>0</v>
      </c>
    </row>
    <row r="167" spans="1:11">
      <c r="A167" s="7" t="str">
        <f>'5.0 Calc│Forecast Projects'!A167</f>
        <v>-</v>
      </c>
      <c r="B167" s="7" t="str">
        <f>'5.0 Calc│Forecast Projects'!B167</f>
        <v/>
      </c>
      <c r="C167" s="17" t="str">
        <f>'5.0 Calc│Forecast Projects'!C167</f>
        <v>-</v>
      </c>
      <c r="D167" s="7">
        <f>VLOOKUP($A167,'5.0 Calc│Forecast Projects'!A167:O1154,4,FALSE)</f>
        <v>0</v>
      </c>
      <c r="E167" s="7">
        <f t="shared" si="3"/>
        <v>0</v>
      </c>
      <c r="G167" s="16">
        <f>IFERROR('5.0 Calc│Forecast Projects'!G167*$E167,0)</f>
        <v>0</v>
      </c>
      <c r="H167" s="16">
        <f>IFERROR('5.0 Calc│Forecast Projects'!H167*$E167,0)</f>
        <v>0</v>
      </c>
      <c r="I167" s="16">
        <f>IFERROR('5.0 Calc│Forecast Projects'!I167*$E167,0)</f>
        <v>0</v>
      </c>
      <c r="J167" s="16">
        <f>IFERROR('5.0 Calc│Forecast Projects'!J167*$E167,0)</f>
        <v>0</v>
      </c>
      <c r="K167" s="16">
        <f>IFERROR('5.0 Calc│Forecast Projects'!K167*$E167,0)</f>
        <v>0</v>
      </c>
    </row>
    <row r="168" spans="1:11">
      <c r="A168" s="7" t="str">
        <f>'5.0 Calc│Forecast Projects'!A168</f>
        <v>-</v>
      </c>
      <c r="B168" s="7" t="str">
        <f>'5.0 Calc│Forecast Projects'!B168</f>
        <v/>
      </c>
      <c r="C168" s="17" t="str">
        <f>'5.0 Calc│Forecast Projects'!C168</f>
        <v>-</v>
      </c>
      <c r="D168" s="7">
        <f>VLOOKUP($A168,'5.0 Calc│Forecast Projects'!A168:O1155,4,FALSE)</f>
        <v>0</v>
      </c>
      <c r="E168" s="7">
        <f t="shared" si="3"/>
        <v>0</v>
      </c>
      <c r="G168" s="16">
        <f>IFERROR('5.0 Calc│Forecast Projects'!G168*$E168,0)</f>
        <v>0</v>
      </c>
      <c r="H168" s="16">
        <f>IFERROR('5.0 Calc│Forecast Projects'!H168*$E168,0)</f>
        <v>0</v>
      </c>
      <c r="I168" s="16">
        <f>IFERROR('5.0 Calc│Forecast Projects'!I168*$E168,0)</f>
        <v>0</v>
      </c>
      <c r="J168" s="16">
        <f>IFERROR('5.0 Calc│Forecast Projects'!J168*$E168,0)</f>
        <v>0</v>
      </c>
      <c r="K168" s="16">
        <f>IFERROR('5.0 Calc│Forecast Projects'!K168*$E168,0)</f>
        <v>0</v>
      </c>
    </row>
    <row r="169" spans="1:11">
      <c r="A169" s="7" t="str">
        <f>'5.0 Calc│Forecast Projects'!A169</f>
        <v>-</v>
      </c>
      <c r="B169" s="7" t="str">
        <f>'5.0 Calc│Forecast Projects'!B169</f>
        <v/>
      </c>
      <c r="C169" s="17" t="str">
        <f>'5.0 Calc│Forecast Projects'!C169</f>
        <v>-</v>
      </c>
      <c r="D169" s="7">
        <f>VLOOKUP($A169,'5.0 Calc│Forecast Projects'!A169:O1156,4,FALSE)</f>
        <v>0</v>
      </c>
      <c r="E169" s="7">
        <f t="shared" si="3"/>
        <v>0</v>
      </c>
      <c r="G169" s="16">
        <f>IFERROR('5.0 Calc│Forecast Projects'!G169*$E169,0)</f>
        <v>0</v>
      </c>
      <c r="H169" s="16">
        <f>IFERROR('5.0 Calc│Forecast Projects'!H169*$E169,0)</f>
        <v>0</v>
      </c>
      <c r="I169" s="16">
        <f>IFERROR('5.0 Calc│Forecast Projects'!I169*$E169,0)</f>
        <v>0</v>
      </c>
      <c r="J169" s="16">
        <f>IFERROR('5.0 Calc│Forecast Projects'!J169*$E169,0)</f>
        <v>0</v>
      </c>
      <c r="K169" s="16">
        <f>IFERROR('5.0 Calc│Forecast Projects'!K169*$E169,0)</f>
        <v>0</v>
      </c>
    </row>
    <row r="170" spans="1:11">
      <c r="A170" s="7" t="str">
        <f>'5.0 Calc│Forecast Projects'!A170</f>
        <v>-</v>
      </c>
      <c r="B170" s="7" t="str">
        <f>'5.0 Calc│Forecast Projects'!B170</f>
        <v/>
      </c>
      <c r="C170" s="17" t="str">
        <f>'5.0 Calc│Forecast Projects'!C170</f>
        <v>-</v>
      </c>
      <c r="D170" s="7">
        <f>VLOOKUP($A170,'5.0 Calc│Forecast Projects'!A170:O1157,4,FALSE)</f>
        <v>0</v>
      </c>
      <c r="E170" s="7">
        <f t="shared" si="3"/>
        <v>0</v>
      </c>
      <c r="G170" s="16">
        <f>IFERROR('5.0 Calc│Forecast Projects'!G170*$E170,0)</f>
        <v>0</v>
      </c>
      <c r="H170" s="16">
        <f>IFERROR('5.0 Calc│Forecast Projects'!H170*$E170,0)</f>
        <v>0</v>
      </c>
      <c r="I170" s="16">
        <f>IFERROR('5.0 Calc│Forecast Projects'!I170*$E170,0)</f>
        <v>0</v>
      </c>
      <c r="J170" s="16">
        <f>IFERROR('5.0 Calc│Forecast Projects'!J170*$E170,0)</f>
        <v>0</v>
      </c>
      <c r="K170" s="16">
        <f>IFERROR('5.0 Calc│Forecast Projects'!K170*$E170,0)</f>
        <v>0</v>
      </c>
    </row>
    <row r="171" spans="1:11">
      <c r="A171" s="7" t="str">
        <f>'5.0 Calc│Forecast Projects'!A171</f>
        <v>-</v>
      </c>
      <c r="B171" s="7" t="str">
        <f>'5.0 Calc│Forecast Projects'!B171</f>
        <v/>
      </c>
      <c r="C171" s="17" t="str">
        <f>'5.0 Calc│Forecast Projects'!C171</f>
        <v>-</v>
      </c>
      <c r="D171" s="7">
        <f>VLOOKUP($A171,'5.0 Calc│Forecast Projects'!A171:O1158,4,FALSE)</f>
        <v>0</v>
      </c>
      <c r="E171" s="7">
        <f t="shared" si="3"/>
        <v>0</v>
      </c>
      <c r="G171" s="16">
        <f>IFERROR('5.0 Calc│Forecast Projects'!G171*$E171,0)</f>
        <v>0</v>
      </c>
      <c r="H171" s="16">
        <f>IFERROR('5.0 Calc│Forecast Projects'!H171*$E171,0)</f>
        <v>0</v>
      </c>
      <c r="I171" s="16">
        <f>IFERROR('5.0 Calc│Forecast Projects'!I171*$E171,0)</f>
        <v>0</v>
      </c>
      <c r="J171" s="16">
        <f>IFERROR('5.0 Calc│Forecast Projects'!J171*$E171,0)</f>
        <v>0</v>
      </c>
      <c r="K171" s="16">
        <f>IFERROR('5.0 Calc│Forecast Projects'!K171*$E171,0)</f>
        <v>0</v>
      </c>
    </row>
    <row r="172" spans="1:11">
      <c r="A172" s="7" t="str">
        <f>'5.0 Calc│Forecast Projects'!A172</f>
        <v>-</v>
      </c>
      <c r="B172" s="7" t="str">
        <f>'5.0 Calc│Forecast Projects'!B172</f>
        <v/>
      </c>
      <c r="C172" s="17" t="str">
        <f>'5.0 Calc│Forecast Projects'!C172</f>
        <v>-</v>
      </c>
      <c r="D172" s="7">
        <f>VLOOKUP($A172,'5.0 Calc│Forecast Projects'!A172:O1159,4,FALSE)</f>
        <v>0</v>
      </c>
      <c r="E172" s="7">
        <f t="shared" si="3"/>
        <v>0</v>
      </c>
      <c r="G172" s="16">
        <f>IFERROR('5.0 Calc│Forecast Projects'!G172*$E172,0)</f>
        <v>0</v>
      </c>
      <c r="H172" s="16">
        <f>IFERROR('5.0 Calc│Forecast Projects'!H172*$E172,0)</f>
        <v>0</v>
      </c>
      <c r="I172" s="16">
        <f>IFERROR('5.0 Calc│Forecast Projects'!I172*$E172,0)</f>
        <v>0</v>
      </c>
      <c r="J172" s="16">
        <f>IFERROR('5.0 Calc│Forecast Projects'!J172*$E172,0)</f>
        <v>0</v>
      </c>
      <c r="K172" s="16">
        <f>IFERROR('5.0 Calc│Forecast Projects'!K172*$E172,0)</f>
        <v>0</v>
      </c>
    </row>
    <row r="173" spans="1:11">
      <c r="A173" s="7" t="str">
        <f>'5.0 Calc│Forecast Projects'!A173</f>
        <v>-</v>
      </c>
      <c r="B173" s="7" t="str">
        <f>'5.0 Calc│Forecast Projects'!B173</f>
        <v/>
      </c>
      <c r="C173" s="17" t="str">
        <f>'5.0 Calc│Forecast Projects'!C173</f>
        <v>-</v>
      </c>
      <c r="D173" s="7">
        <f>VLOOKUP($A173,'5.0 Calc│Forecast Projects'!A173:O1160,4,FALSE)</f>
        <v>0</v>
      </c>
      <c r="E173" s="7">
        <f t="shared" si="3"/>
        <v>0</v>
      </c>
      <c r="G173" s="16">
        <f>IFERROR('5.0 Calc│Forecast Projects'!G173*$E173,0)</f>
        <v>0</v>
      </c>
      <c r="H173" s="16">
        <f>IFERROR('5.0 Calc│Forecast Projects'!H173*$E173,0)</f>
        <v>0</v>
      </c>
      <c r="I173" s="16">
        <f>IFERROR('5.0 Calc│Forecast Projects'!I173*$E173,0)</f>
        <v>0</v>
      </c>
      <c r="J173" s="16">
        <f>IFERROR('5.0 Calc│Forecast Projects'!J173*$E173,0)</f>
        <v>0</v>
      </c>
      <c r="K173" s="16">
        <f>IFERROR('5.0 Calc│Forecast Projects'!K173*$E173,0)</f>
        <v>0</v>
      </c>
    </row>
    <row r="174" spans="1:11">
      <c r="A174" s="7" t="str">
        <f>'5.0 Calc│Forecast Projects'!A174</f>
        <v>-</v>
      </c>
      <c r="B174" s="7" t="str">
        <f>'5.0 Calc│Forecast Projects'!B174</f>
        <v/>
      </c>
      <c r="C174" s="17" t="str">
        <f>'5.0 Calc│Forecast Projects'!C174</f>
        <v>-</v>
      </c>
      <c r="D174" s="7">
        <f>VLOOKUP($A174,'5.0 Calc│Forecast Projects'!A174:O1161,4,FALSE)</f>
        <v>0</v>
      </c>
      <c r="E174" s="7">
        <f t="shared" si="3"/>
        <v>0</v>
      </c>
      <c r="G174" s="16">
        <f>IFERROR('5.0 Calc│Forecast Projects'!G174*$E174,0)</f>
        <v>0</v>
      </c>
      <c r="H174" s="16">
        <f>IFERROR('5.0 Calc│Forecast Projects'!H174*$E174,0)</f>
        <v>0</v>
      </c>
      <c r="I174" s="16">
        <f>IFERROR('5.0 Calc│Forecast Projects'!I174*$E174,0)</f>
        <v>0</v>
      </c>
      <c r="J174" s="16">
        <f>IFERROR('5.0 Calc│Forecast Projects'!J174*$E174,0)</f>
        <v>0</v>
      </c>
      <c r="K174" s="16">
        <f>IFERROR('5.0 Calc│Forecast Projects'!K174*$E174,0)</f>
        <v>0</v>
      </c>
    </row>
    <row r="175" spans="1:11">
      <c r="A175" s="7" t="str">
        <f>'5.0 Calc│Forecast Projects'!A175</f>
        <v>-</v>
      </c>
      <c r="B175" s="7" t="str">
        <f>'5.0 Calc│Forecast Projects'!B175</f>
        <v/>
      </c>
      <c r="C175" s="17" t="str">
        <f>'5.0 Calc│Forecast Projects'!C175</f>
        <v>-</v>
      </c>
      <c r="D175" s="7">
        <f>VLOOKUP($A175,'5.0 Calc│Forecast Projects'!A175:O1162,4,FALSE)</f>
        <v>0</v>
      </c>
      <c r="E175" s="7">
        <f t="shared" si="3"/>
        <v>0</v>
      </c>
      <c r="G175" s="16">
        <f>IFERROR('5.0 Calc│Forecast Projects'!G175*$E175,0)</f>
        <v>0</v>
      </c>
      <c r="H175" s="16">
        <f>IFERROR('5.0 Calc│Forecast Projects'!H175*$E175,0)</f>
        <v>0</v>
      </c>
      <c r="I175" s="16">
        <f>IFERROR('5.0 Calc│Forecast Projects'!I175*$E175,0)</f>
        <v>0</v>
      </c>
      <c r="J175" s="16">
        <f>IFERROR('5.0 Calc│Forecast Projects'!J175*$E175,0)</f>
        <v>0</v>
      </c>
      <c r="K175" s="16">
        <f>IFERROR('5.0 Calc│Forecast Projects'!K175*$E175,0)</f>
        <v>0</v>
      </c>
    </row>
    <row r="176" spans="1:11">
      <c r="A176" s="7" t="str">
        <f>'5.0 Calc│Forecast Projects'!A176</f>
        <v>-</v>
      </c>
      <c r="B176" s="7" t="str">
        <f>'5.0 Calc│Forecast Projects'!B176</f>
        <v/>
      </c>
      <c r="C176" s="17" t="str">
        <f>'5.0 Calc│Forecast Projects'!C176</f>
        <v>-</v>
      </c>
      <c r="D176" s="7">
        <f>VLOOKUP($A176,'5.0 Calc│Forecast Projects'!A176:O1163,4,FALSE)</f>
        <v>0</v>
      </c>
      <c r="E176" s="7">
        <f t="shared" si="3"/>
        <v>0</v>
      </c>
      <c r="G176" s="16">
        <f>IFERROR('5.0 Calc│Forecast Projects'!G176*$E176,0)</f>
        <v>0</v>
      </c>
      <c r="H176" s="16">
        <f>IFERROR('5.0 Calc│Forecast Projects'!H176*$E176,0)</f>
        <v>0</v>
      </c>
      <c r="I176" s="16">
        <f>IFERROR('5.0 Calc│Forecast Projects'!I176*$E176,0)</f>
        <v>0</v>
      </c>
      <c r="J176" s="16">
        <f>IFERROR('5.0 Calc│Forecast Projects'!J176*$E176,0)</f>
        <v>0</v>
      </c>
      <c r="K176" s="16">
        <f>IFERROR('5.0 Calc│Forecast Projects'!K176*$E176,0)</f>
        <v>0</v>
      </c>
    </row>
    <row r="177" spans="1:11">
      <c r="A177" s="7" t="str">
        <f>'5.0 Calc│Forecast Projects'!A177</f>
        <v>-</v>
      </c>
      <c r="B177" s="7" t="str">
        <f>'5.0 Calc│Forecast Projects'!B177</f>
        <v/>
      </c>
      <c r="C177" s="17" t="str">
        <f>'5.0 Calc│Forecast Projects'!C177</f>
        <v>-</v>
      </c>
      <c r="D177" s="7">
        <f>VLOOKUP($A177,'5.0 Calc│Forecast Projects'!A177:O1164,4,FALSE)</f>
        <v>0</v>
      </c>
      <c r="E177" s="7">
        <f t="shared" si="3"/>
        <v>0</v>
      </c>
      <c r="G177" s="16">
        <f>IFERROR('5.0 Calc│Forecast Projects'!G177*$E177,0)</f>
        <v>0</v>
      </c>
      <c r="H177" s="16">
        <f>IFERROR('5.0 Calc│Forecast Projects'!H177*$E177,0)</f>
        <v>0</v>
      </c>
      <c r="I177" s="16">
        <f>IFERROR('5.0 Calc│Forecast Projects'!I177*$E177,0)</f>
        <v>0</v>
      </c>
      <c r="J177" s="16">
        <f>IFERROR('5.0 Calc│Forecast Projects'!J177*$E177,0)</f>
        <v>0</v>
      </c>
      <c r="K177" s="16">
        <f>IFERROR('5.0 Calc│Forecast Projects'!K177*$E177,0)</f>
        <v>0</v>
      </c>
    </row>
    <row r="178" spans="1:11">
      <c r="A178" s="7" t="str">
        <f>'5.0 Calc│Forecast Projects'!A178</f>
        <v>-</v>
      </c>
      <c r="B178" s="7" t="str">
        <f>'5.0 Calc│Forecast Projects'!B178</f>
        <v/>
      </c>
      <c r="C178" s="17" t="str">
        <f>'5.0 Calc│Forecast Projects'!C178</f>
        <v>-</v>
      </c>
      <c r="D178" s="7">
        <f>VLOOKUP($A178,'5.0 Calc│Forecast Projects'!A178:O1165,4,FALSE)</f>
        <v>0</v>
      </c>
      <c r="E178" s="7">
        <f t="shared" si="3"/>
        <v>0</v>
      </c>
      <c r="G178" s="16">
        <f>IFERROR('5.0 Calc│Forecast Projects'!G178*$E178,0)</f>
        <v>0</v>
      </c>
      <c r="H178" s="16">
        <f>IFERROR('5.0 Calc│Forecast Projects'!H178*$E178,0)</f>
        <v>0</v>
      </c>
      <c r="I178" s="16">
        <f>IFERROR('5.0 Calc│Forecast Projects'!I178*$E178,0)</f>
        <v>0</v>
      </c>
      <c r="J178" s="16">
        <f>IFERROR('5.0 Calc│Forecast Projects'!J178*$E178,0)</f>
        <v>0</v>
      </c>
      <c r="K178" s="16">
        <f>IFERROR('5.0 Calc│Forecast Projects'!K178*$E178,0)</f>
        <v>0</v>
      </c>
    </row>
    <row r="179" spans="1:11">
      <c r="A179" s="7" t="str">
        <f>'5.0 Calc│Forecast Projects'!A179</f>
        <v>-</v>
      </c>
      <c r="B179" s="7" t="str">
        <f>'5.0 Calc│Forecast Projects'!B179</f>
        <v/>
      </c>
      <c r="C179" s="17" t="str">
        <f>'5.0 Calc│Forecast Projects'!C179</f>
        <v>-</v>
      </c>
      <c r="D179" s="7">
        <f>VLOOKUP($A179,'5.0 Calc│Forecast Projects'!A179:O1166,4,FALSE)</f>
        <v>0</v>
      </c>
      <c r="E179" s="7">
        <f t="shared" si="3"/>
        <v>0</v>
      </c>
      <c r="G179" s="16">
        <f>IFERROR('5.0 Calc│Forecast Projects'!G179*$E179,0)</f>
        <v>0</v>
      </c>
      <c r="H179" s="16">
        <f>IFERROR('5.0 Calc│Forecast Projects'!H179*$E179,0)</f>
        <v>0</v>
      </c>
      <c r="I179" s="16">
        <f>IFERROR('5.0 Calc│Forecast Projects'!I179*$E179,0)</f>
        <v>0</v>
      </c>
      <c r="J179" s="16">
        <f>IFERROR('5.0 Calc│Forecast Projects'!J179*$E179,0)</f>
        <v>0</v>
      </c>
      <c r="K179" s="16">
        <f>IFERROR('5.0 Calc│Forecast Projects'!K179*$E179,0)</f>
        <v>0</v>
      </c>
    </row>
    <row r="180" spans="1:11">
      <c r="A180" s="7" t="str">
        <f>'5.0 Calc│Forecast Projects'!A180</f>
        <v>-</v>
      </c>
      <c r="B180" s="7" t="str">
        <f>'5.0 Calc│Forecast Projects'!B180</f>
        <v/>
      </c>
      <c r="C180" s="17" t="str">
        <f>'5.0 Calc│Forecast Projects'!C180</f>
        <v>-</v>
      </c>
      <c r="D180" s="7">
        <f>VLOOKUP($A180,'5.0 Calc│Forecast Projects'!A180:O1167,4,FALSE)</f>
        <v>0</v>
      </c>
      <c r="E180" s="7">
        <f t="shared" si="3"/>
        <v>0</v>
      </c>
      <c r="G180" s="16">
        <f>IFERROR('5.0 Calc│Forecast Projects'!G180*$E180,0)</f>
        <v>0</v>
      </c>
      <c r="H180" s="16">
        <f>IFERROR('5.0 Calc│Forecast Projects'!H180*$E180,0)</f>
        <v>0</v>
      </c>
      <c r="I180" s="16">
        <f>IFERROR('5.0 Calc│Forecast Projects'!I180*$E180,0)</f>
        <v>0</v>
      </c>
      <c r="J180" s="16">
        <f>IFERROR('5.0 Calc│Forecast Projects'!J180*$E180,0)</f>
        <v>0</v>
      </c>
      <c r="K180" s="16">
        <f>IFERROR('5.0 Calc│Forecast Projects'!K180*$E180,0)</f>
        <v>0</v>
      </c>
    </row>
    <row r="181" spans="1:11">
      <c r="A181" s="7" t="str">
        <f>'5.0 Calc│Forecast Projects'!A181</f>
        <v>-</v>
      </c>
      <c r="B181" s="7" t="str">
        <f>'5.0 Calc│Forecast Projects'!B181</f>
        <v/>
      </c>
      <c r="C181" s="17" t="str">
        <f>'5.0 Calc│Forecast Projects'!C181</f>
        <v>-</v>
      </c>
      <c r="D181" s="7">
        <f>VLOOKUP($A181,'5.0 Calc│Forecast Projects'!A181:O1168,4,FALSE)</f>
        <v>0</v>
      </c>
      <c r="E181" s="7">
        <f t="shared" si="3"/>
        <v>0</v>
      </c>
      <c r="G181" s="16">
        <f>IFERROR('5.0 Calc│Forecast Projects'!G181*$E181,0)</f>
        <v>0</v>
      </c>
      <c r="H181" s="16">
        <f>IFERROR('5.0 Calc│Forecast Projects'!H181*$E181,0)</f>
        <v>0</v>
      </c>
      <c r="I181" s="16">
        <f>IFERROR('5.0 Calc│Forecast Projects'!I181*$E181,0)</f>
        <v>0</v>
      </c>
      <c r="J181" s="16">
        <f>IFERROR('5.0 Calc│Forecast Projects'!J181*$E181,0)</f>
        <v>0</v>
      </c>
      <c r="K181" s="16">
        <f>IFERROR('5.0 Calc│Forecast Projects'!K181*$E181,0)</f>
        <v>0</v>
      </c>
    </row>
    <row r="182" spans="1:11">
      <c r="A182" s="7" t="str">
        <f>'5.0 Calc│Forecast Projects'!A182</f>
        <v>-</v>
      </c>
      <c r="B182" s="7" t="str">
        <f>'5.0 Calc│Forecast Projects'!B182</f>
        <v/>
      </c>
      <c r="C182" s="17" t="str">
        <f>'5.0 Calc│Forecast Projects'!C182</f>
        <v>-</v>
      </c>
      <c r="D182" s="7">
        <f>VLOOKUP($A182,'5.0 Calc│Forecast Projects'!A182:O1169,4,FALSE)</f>
        <v>0</v>
      </c>
      <c r="E182" s="7">
        <f t="shared" si="3"/>
        <v>0</v>
      </c>
      <c r="G182" s="16">
        <f>IFERROR('5.0 Calc│Forecast Projects'!G182*$E182,0)</f>
        <v>0</v>
      </c>
      <c r="H182" s="16">
        <f>IFERROR('5.0 Calc│Forecast Projects'!H182*$E182,0)</f>
        <v>0</v>
      </c>
      <c r="I182" s="16">
        <f>IFERROR('5.0 Calc│Forecast Projects'!I182*$E182,0)</f>
        <v>0</v>
      </c>
      <c r="J182" s="16">
        <f>IFERROR('5.0 Calc│Forecast Projects'!J182*$E182,0)</f>
        <v>0</v>
      </c>
      <c r="K182" s="16">
        <f>IFERROR('5.0 Calc│Forecast Projects'!K182*$E182,0)</f>
        <v>0</v>
      </c>
    </row>
    <row r="183" spans="1:11">
      <c r="A183" s="7" t="str">
        <f>'5.0 Calc│Forecast Projects'!A183</f>
        <v>-</v>
      </c>
      <c r="B183" s="7" t="str">
        <f>'5.0 Calc│Forecast Projects'!B183</f>
        <v/>
      </c>
      <c r="C183" s="17" t="str">
        <f>'5.0 Calc│Forecast Projects'!C183</f>
        <v>-</v>
      </c>
      <c r="D183" s="7">
        <f>VLOOKUP($A183,'5.0 Calc│Forecast Projects'!A183:O1170,4,FALSE)</f>
        <v>0</v>
      </c>
      <c r="E183" s="7">
        <f t="shared" si="3"/>
        <v>0</v>
      </c>
      <c r="G183" s="16">
        <f>IFERROR('5.0 Calc│Forecast Projects'!G183*$E183,0)</f>
        <v>0</v>
      </c>
      <c r="H183" s="16">
        <f>IFERROR('5.0 Calc│Forecast Projects'!H183*$E183,0)</f>
        <v>0</v>
      </c>
      <c r="I183" s="16">
        <f>IFERROR('5.0 Calc│Forecast Projects'!I183*$E183,0)</f>
        <v>0</v>
      </c>
      <c r="J183" s="16">
        <f>IFERROR('5.0 Calc│Forecast Projects'!J183*$E183,0)</f>
        <v>0</v>
      </c>
      <c r="K183" s="16">
        <f>IFERROR('5.0 Calc│Forecast Projects'!K183*$E183,0)</f>
        <v>0</v>
      </c>
    </row>
    <row r="184" spans="1:11">
      <c r="A184" s="7" t="str">
        <f>'5.0 Calc│Forecast Projects'!A184</f>
        <v>-</v>
      </c>
      <c r="B184" s="7" t="str">
        <f>'5.0 Calc│Forecast Projects'!B184</f>
        <v/>
      </c>
      <c r="C184" s="17" t="str">
        <f>'5.0 Calc│Forecast Projects'!C184</f>
        <v>-</v>
      </c>
      <c r="D184" s="7">
        <f>VLOOKUP($A184,'5.0 Calc│Forecast Projects'!A184:O1171,4,FALSE)</f>
        <v>0</v>
      </c>
      <c r="E184" s="7">
        <f t="shared" si="3"/>
        <v>0</v>
      </c>
      <c r="G184" s="16">
        <f>IFERROR('5.0 Calc│Forecast Projects'!G184*$E184,0)</f>
        <v>0</v>
      </c>
      <c r="H184" s="16">
        <f>IFERROR('5.0 Calc│Forecast Projects'!H184*$E184,0)</f>
        <v>0</v>
      </c>
      <c r="I184" s="16">
        <f>IFERROR('5.0 Calc│Forecast Projects'!I184*$E184,0)</f>
        <v>0</v>
      </c>
      <c r="J184" s="16">
        <f>IFERROR('5.0 Calc│Forecast Projects'!J184*$E184,0)</f>
        <v>0</v>
      </c>
      <c r="K184" s="16">
        <f>IFERROR('5.0 Calc│Forecast Projects'!K184*$E184,0)</f>
        <v>0</v>
      </c>
    </row>
    <row r="185" spans="1:11">
      <c r="A185" s="7" t="str">
        <f>'5.0 Calc│Forecast Projects'!A185</f>
        <v>-</v>
      </c>
      <c r="B185" s="7" t="str">
        <f>'5.0 Calc│Forecast Projects'!B185</f>
        <v/>
      </c>
      <c r="C185" s="17" t="str">
        <f>'5.0 Calc│Forecast Projects'!C185</f>
        <v>-</v>
      </c>
      <c r="D185" s="7">
        <f>VLOOKUP($A185,'5.0 Calc│Forecast Projects'!A185:O1172,4,FALSE)</f>
        <v>0</v>
      </c>
      <c r="E185" s="7">
        <f t="shared" si="3"/>
        <v>0</v>
      </c>
      <c r="G185" s="16">
        <f>IFERROR('5.0 Calc│Forecast Projects'!G185*$E185,0)</f>
        <v>0</v>
      </c>
      <c r="H185" s="16">
        <f>IFERROR('5.0 Calc│Forecast Projects'!H185*$E185,0)</f>
        <v>0</v>
      </c>
      <c r="I185" s="16">
        <f>IFERROR('5.0 Calc│Forecast Projects'!I185*$E185,0)</f>
        <v>0</v>
      </c>
      <c r="J185" s="16">
        <f>IFERROR('5.0 Calc│Forecast Projects'!J185*$E185,0)</f>
        <v>0</v>
      </c>
      <c r="K185" s="16">
        <f>IFERROR('5.0 Calc│Forecast Projects'!K185*$E185,0)</f>
        <v>0</v>
      </c>
    </row>
    <row r="186" spans="1:11">
      <c r="A186" s="7" t="str">
        <f>'5.0 Calc│Forecast Projects'!A186</f>
        <v>-</v>
      </c>
      <c r="B186" s="7" t="str">
        <f>'5.0 Calc│Forecast Projects'!B186</f>
        <v/>
      </c>
      <c r="C186" s="17" t="str">
        <f>'5.0 Calc│Forecast Projects'!C186</f>
        <v>-</v>
      </c>
      <c r="D186" s="7">
        <f>VLOOKUP($A186,'5.0 Calc│Forecast Projects'!A186:O1173,4,FALSE)</f>
        <v>0</v>
      </c>
      <c r="E186" s="7">
        <f t="shared" si="3"/>
        <v>0</v>
      </c>
      <c r="G186" s="16">
        <f>IFERROR('5.0 Calc│Forecast Projects'!G186*$E186,0)</f>
        <v>0</v>
      </c>
      <c r="H186" s="16">
        <f>IFERROR('5.0 Calc│Forecast Projects'!H186*$E186,0)</f>
        <v>0</v>
      </c>
      <c r="I186" s="16">
        <f>IFERROR('5.0 Calc│Forecast Projects'!I186*$E186,0)</f>
        <v>0</v>
      </c>
      <c r="J186" s="16">
        <f>IFERROR('5.0 Calc│Forecast Projects'!J186*$E186,0)</f>
        <v>0</v>
      </c>
      <c r="K186" s="16">
        <f>IFERROR('5.0 Calc│Forecast Projects'!K186*$E186,0)</f>
        <v>0</v>
      </c>
    </row>
    <row r="187" spans="1:11">
      <c r="A187" s="7" t="str">
        <f>'5.0 Calc│Forecast Projects'!A187</f>
        <v>-</v>
      </c>
      <c r="B187" s="7" t="str">
        <f>'5.0 Calc│Forecast Projects'!B187</f>
        <v/>
      </c>
      <c r="C187" s="17" t="str">
        <f>'5.0 Calc│Forecast Projects'!C187</f>
        <v>-</v>
      </c>
      <c r="D187" s="7">
        <f>VLOOKUP($A187,'5.0 Calc│Forecast Projects'!A187:O1174,4,FALSE)</f>
        <v>0</v>
      </c>
      <c r="E187" s="7">
        <f t="shared" si="3"/>
        <v>0</v>
      </c>
      <c r="G187" s="16">
        <f>IFERROR('5.0 Calc│Forecast Projects'!G187*$E187,0)</f>
        <v>0</v>
      </c>
      <c r="H187" s="16">
        <f>IFERROR('5.0 Calc│Forecast Projects'!H187*$E187,0)</f>
        <v>0</v>
      </c>
      <c r="I187" s="16">
        <f>IFERROR('5.0 Calc│Forecast Projects'!I187*$E187,0)</f>
        <v>0</v>
      </c>
      <c r="J187" s="16">
        <f>IFERROR('5.0 Calc│Forecast Projects'!J187*$E187,0)</f>
        <v>0</v>
      </c>
      <c r="K187" s="16">
        <f>IFERROR('5.0 Calc│Forecast Projects'!K187*$E187,0)</f>
        <v>0</v>
      </c>
    </row>
    <row r="188" spans="1:11">
      <c r="A188" s="7" t="str">
        <f>'5.0 Calc│Forecast Projects'!A188</f>
        <v>-</v>
      </c>
      <c r="B188" s="7" t="str">
        <f>'5.0 Calc│Forecast Projects'!B188</f>
        <v/>
      </c>
      <c r="C188" s="17" t="str">
        <f>'5.0 Calc│Forecast Projects'!C188</f>
        <v>-</v>
      </c>
      <c r="D188" s="7">
        <f>VLOOKUP($A188,'5.0 Calc│Forecast Projects'!A188:O1175,4,FALSE)</f>
        <v>0</v>
      </c>
      <c r="E188" s="7">
        <f t="shared" si="3"/>
        <v>0</v>
      </c>
      <c r="G188" s="16">
        <f>IFERROR('5.0 Calc│Forecast Projects'!G188*$E188,0)</f>
        <v>0</v>
      </c>
      <c r="H188" s="16">
        <f>IFERROR('5.0 Calc│Forecast Projects'!H188*$E188,0)</f>
        <v>0</v>
      </c>
      <c r="I188" s="16">
        <f>IFERROR('5.0 Calc│Forecast Projects'!I188*$E188,0)</f>
        <v>0</v>
      </c>
      <c r="J188" s="16">
        <f>IFERROR('5.0 Calc│Forecast Projects'!J188*$E188,0)</f>
        <v>0</v>
      </c>
      <c r="K188" s="16">
        <f>IFERROR('5.0 Calc│Forecast Projects'!K188*$E188,0)</f>
        <v>0</v>
      </c>
    </row>
    <row r="189" spans="1:11">
      <c r="A189" s="7" t="str">
        <f>'5.0 Calc│Forecast Projects'!A189</f>
        <v>-</v>
      </c>
      <c r="B189" s="7" t="str">
        <f>'5.0 Calc│Forecast Projects'!B189</f>
        <v/>
      </c>
      <c r="C189" s="17" t="str">
        <f>'5.0 Calc│Forecast Projects'!C189</f>
        <v>-</v>
      </c>
      <c r="D189" s="7">
        <f>VLOOKUP($A189,'5.0 Calc│Forecast Projects'!A189:O1176,4,FALSE)</f>
        <v>0</v>
      </c>
      <c r="E189" s="7">
        <f t="shared" si="3"/>
        <v>0</v>
      </c>
      <c r="G189" s="16">
        <f>IFERROR('5.0 Calc│Forecast Projects'!G189*$E189,0)</f>
        <v>0</v>
      </c>
      <c r="H189" s="16">
        <f>IFERROR('5.0 Calc│Forecast Projects'!H189*$E189,0)</f>
        <v>0</v>
      </c>
      <c r="I189" s="16">
        <f>IFERROR('5.0 Calc│Forecast Projects'!I189*$E189,0)</f>
        <v>0</v>
      </c>
      <c r="J189" s="16">
        <f>IFERROR('5.0 Calc│Forecast Projects'!J189*$E189,0)</f>
        <v>0</v>
      </c>
      <c r="K189" s="16">
        <f>IFERROR('5.0 Calc│Forecast Projects'!K189*$E189,0)</f>
        <v>0</v>
      </c>
    </row>
    <row r="190" spans="1:11">
      <c r="A190" s="7" t="str">
        <f>'5.0 Calc│Forecast Projects'!A190</f>
        <v>-</v>
      </c>
      <c r="B190" s="7" t="str">
        <f>'5.0 Calc│Forecast Projects'!B190</f>
        <v/>
      </c>
      <c r="C190" s="17" t="str">
        <f>'5.0 Calc│Forecast Projects'!C190</f>
        <v>-</v>
      </c>
      <c r="D190" s="7">
        <f>VLOOKUP($A190,'5.0 Calc│Forecast Projects'!A190:O1177,4,FALSE)</f>
        <v>0</v>
      </c>
      <c r="E190" s="7">
        <f t="shared" si="3"/>
        <v>0</v>
      </c>
      <c r="G190" s="16">
        <f>IFERROR('5.0 Calc│Forecast Projects'!G190*$E190,0)</f>
        <v>0</v>
      </c>
      <c r="H190" s="16">
        <f>IFERROR('5.0 Calc│Forecast Projects'!H190*$E190,0)</f>
        <v>0</v>
      </c>
      <c r="I190" s="16">
        <f>IFERROR('5.0 Calc│Forecast Projects'!I190*$E190,0)</f>
        <v>0</v>
      </c>
      <c r="J190" s="16">
        <f>IFERROR('5.0 Calc│Forecast Projects'!J190*$E190,0)</f>
        <v>0</v>
      </c>
      <c r="K190" s="16">
        <f>IFERROR('5.0 Calc│Forecast Projects'!K190*$E190,0)</f>
        <v>0</v>
      </c>
    </row>
    <row r="191" spans="1:11">
      <c r="A191" s="7" t="str">
        <f>'5.0 Calc│Forecast Projects'!A191</f>
        <v>-</v>
      </c>
      <c r="B191" s="7" t="str">
        <f>'5.0 Calc│Forecast Projects'!B191</f>
        <v/>
      </c>
      <c r="C191" s="17" t="str">
        <f>'5.0 Calc│Forecast Projects'!C191</f>
        <v>-</v>
      </c>
      <c r="D191" s="7">
        <f>VLOOKUP($A191,'5.0 Calc│Forecast Projects'!A191:O1178,4,FALSE)</f>
        <v>0</v>
      </c>
      <c r="E191" s="7">
        <f t="shared" si="3"/>
        <v>0</v>
      </c>
      <c r="G191" s="16">
        <f>IFERROR('5.0 Calc│Forecast Projects'!G191*$E191,0)</f>
        <v>0</v>
      </c>
      <c r="H191" s="16">
        <f>IFERROR('5.0 Calc│Forecast Projects'!H191*$E191,0)</f>
        <v>0</v>
      </c>
      <c r="I191" s="16">
        <f>IFERROR('5.0 Calc│Forecast Projects'!I191*$E191,0)</f>
        <v>0</v>
      </c>
      <c r="J191" s="16">
        <f>IFERROR('5.0 Calc│Forecast Projects'!J191*$E191,0)</f>
        <v>0</v>
      </c>
      <c r="K191" s="16">
        <f>IFERROR('5.0 Calc│Forecast Projects'!K191*$E191,0)</f>
        <v>0</v>
      </c>
    </row>
    <row r="192" spans="1:11">
      <c r="A192" s="7" t="str">
        <f>'5.0 Calc│Forecast Projects'!A192</f>
        <v>-</v>
      </c>
      <c r="B192" s="7" t="str">
        <f>'5.0 Calc│Forecast Projects'!B192</f>
        <v/>
      </c>
      <c r="C192" s="17" t="str">
        <f>'5.0 Calc│Forecast Projects'!C192</f>
        <v>-</v>
      </c>
      <c r="D192" s="7">
        <f>VLOOKUP($A192,'5.0 Calc│Forecast Projects'!A192:O1179,4,FALSE)</f>
        <v>0</v>
      </c>
      <c r="E192" s="7">
        <f t="shared" si="3"/>
        <v>0</v>
      </c>
      <c r="G192" s="16">
        <f>IFERROR('5.0 Calc│Forecast Projects'!G192*$E192,0)</f>
        <v>0</v>
      </c>
      <c r="H192" s="16">
        <f>IFERROR('5.0 Calc│Forecast Projects'!H192*$E192,0)</f>
        <v>0</v>
      </c>
      <c r="I192" s="16">
        <f>IFERROR('5.0 Calc│Forecast Projects'!I192*$E192,0)</f>
        <v>0</v>
      </c>
      <c r="J192" s="16">
        <f>IFERROR('5.0 Calc│Forecast Projects'!J192*$E192,0)</f>
        <v>0</v>
      </c>
      <c r="K192" s="16">
        <f>IFERROR('5.0 Calc│Forecast Projects'!K192*$E192,0)</f>
        <v>0</v>
      </c>
    </row>
    <row r="193" spans="1:11">
      <c r="A193" s="7" t="str">
        <f>'5.0 Calc│Forecast Projects'!A193</f>
        <v>-</v>
      </c>
      <c r="B193" s="7" t="str">
        <f>'5.0 Calc│Forecast Projects'!B193</f>
        <v/>
      </c>
      <c r="C193" s="17" t="str">
        <f>'5.0 Calc│Forecast Projects'!C193</f>
        <v>-</v>
      </c>
      <c r="D193" s="7">
        <f>VLOOKUP($A193,'5.0 Calc│Forecast Projects'!A193:O1180,4,FALSE)</f>
        <v>0</v>
      </c>
      <c r="E193" s="7">
        <f t="shared" si="3"/>
        <v>0</v>
      </c>
      <c r="G193" s="16">
        <f>IFERROR('5.0 Calc│Forecast Projects'!G193*$E193,0)</f>
        <v>0</v>
      </c>
      <c r="H193" s="16">
        <f>IFERROR('5.0 Calc│Forecast Projects'!H193*$E193,0)</f>
        <v>0</v>
      </c>
      <c r="I193" s="16">
        <f>IFERROR('5.0 Calc│Forecast Projects'!I193*$E193,0)</f>
        <v>0</v>
      </c>
      <c r="J193" s="16">
        <f>IFERROR('5.0 Calc│Forecast Projects'!J193*$E193,0)</f>
        <v>0</v>
      </c>
      <c r="K193" s="16">
        <f>IFERROR('5.0 Calc│Forecast Projects'!K193*$E193,0)</f>
        <v>0</v>
      </c>
    </row>
    <row r="194" spans="1:11">
      <c r="A194" s="7" t="str">
        <f>'5.0 Calc│Forecast Projects'!A194</f>
        <v>-</v>
      </c>
      <c r="B194" s="7" t="str">
        <f>'5.0 Calc│Forecast Projects'!B194</f>
        <v/>
      </c>
      <c r="C194" s="17" t="str">
        <f>'5.0 Calc│Forecast Projects'!C194</f>
        <v>-</v>
      </c>
      <c r="D194" s="7">
        <f>VLOOKUP($A194,'5.0 Calc│Forecast Projects'!A194:O1181,4,FALSE)</f>
        <v>0</v>
      </c>
      <c r="E194" s="7">
        <f t="shared" si="3"/>
        <v>0</v>
      </c>
      <c r="G194" s="16">
        <f>IFERROR('5.0 Calc│Forecast Projects'!G194*$E194,0)</f>
        <v>0</v>
      </c>
      <c r="H194" s="16">
        <f>IFERROR('5.0 Calc│Forecast Projects'!H194*$E194,0)</f>
        <v>0</v>
      </c>
      <c r="I194" s="16">
        <f>IFERROR('5.0 Calc│Forecast Projects'!I194*$E194,0)</f>
        <v>0</v>
      </c>
      <c r="J194" s="16">
        <f>IFERROR('5.0 Calc│Forecast Projects'!J194*$E194,0)</f>
        <v>0</v>
      </c>
      <c r="K194" s="16">
        <f>IFERROR('5.0 Calc│Forecast Projects'!K194*$E194,0)</f>
        <v>0</v>
      </c>
    </row>
    <row r="195" spans="1:11">
      <c r="A195" s="7" t="str">
        <f>'5.0 Calc│Forecast Projects'!A195</f>
        <v>-</v>
      </c>
      <c r="B195" s="7" t="str">
        <f>'5.0 Calc│Forecast Projects'!B195</f>
        <v/>
      </c>
      <c r="C195" s="17" t="str">
        <f>'5.0 Calc│Forecast Projects'!C195</f>
        <v>-</v>
      </c>
      <c r="D195" s="7">
        <f>VLOOKUP($A195,'5.0 Calc│Forecast Projects'!A195:O1182,4,FALSE)</f>
        <v>0</v>
      </c>
      <c r="E195" s="7">
        <f t="shared" si="3"/>
        <v>0</v>
      </c>
      <c r="G195" s="16">
        <f>IFERROR('5.0 Calc│Forecast Projects'!G195*$E195,0)</f>
        <v>0</v>
      </c>
      <c r="H195" s="16">
        <f>IFERROR('5.0 Calc│Forecast Projects'!H195*$E195,0)</f>
        <v>0</v>
      </c>
      <c r="I195" s="16">
        <f>IFERROR('5.0 Calc│Forecast Projects'!I195*$E195,0)</f>
        <v>0</v>
      </c>
      <c r="J195" s="16">
        <f>IFERROR('5.0 Calc│Forecast Projects'!J195*$E195,0)</f>
        <v>0</v>
      </c>
      <c r="K195" s="16">
        <f>IFERROR('5.0 Calc│Forecast Projects'!K195*$E195,0)</f>
        <v>0</v>
      </c>
    </row>
    <row r="196" spans="1:11">
      <c r="A196" s="7" t="str">
        <f>'5.0 Calc│Forecast Projects'!A196</f>
        <v>-</v>
      </c>
      <c r="B196" s="7" t="str">
        <f>'5.0 Calc│Forecast Projects'!B196</f>
        <v/>
      </c>
      <c r="C196" s="17" t="str">
        <f>'5.0 Calc│Forecast Projects'!C196</f>
        <v>-</v>
      </c>
      <c r="D196" s="7">
        <f>VLOOKUP($A196,'5.0 Calc│Forecast Projects'!A196:O1183,4,FALSE)</f>
        <v>0</v>
      </c>
      <c r="E196" s="7">
        <f t="shared" si="3"/>
        <v>0</v>
      </c>
      <c r="G196" s="16">
        <f>IFERROR('5.0 Calc│Forecast Projects'!G196*$E196,0)</f>
        <v>0</v>
      </c>
      <c r="H196" s="16">
        <f>IFERROR('5.0 Calc│Forecast Projects'!H196*$E196,0)</f>
        <v>0</v>
      </c>
      <c r="I196" s="16">
        <f>IFERROR('5.0 Calc│Forecast Projects'!I196*$E196,0)</f>
        <v>0</v>
      </c>
      <c r="J196" s="16">
        <f>IFERROR('5.0 Calc│Forecast Projects'!J196*$E196,0)</f>
        <v>0</v>
      </c>
      <c r="K196" s="16">
        <f>IFERROR('5.0 Calc│Forecast Projects'!K196*$E196,0)</f>
        <v>0</v>
      </c>
    </row>
    <row r="197" spans="1:11">
      <c r="A197" s="7" t="str">
        <f>'5.0 Calc│Forecast Projects'!A197</f>
        <v>-</v>
      </c>
      <c r="B197" s="7" t="str">
        <f>'5.0 Calc│Forecast Projects'!B197</f>
        <v/>
      </c>
      <c r="C197" s="17" t="str">
        <f>'5.0 Calc│Forecast Projects'!C197</f>
        <v>-</v>
      </c>
      <c r="D197" s="7">
        <f>VLOOKUP($A197,'5.0 Calc│Forecast Projects'!A197:O1184,4,FALSE)</f>
        <v>0</v>
      </c>
      <c r="E197" s="7">
        <f t="shared" si="3"/>
        <v>0</v>
      </c>
      <c r="G197" s="16">
        <f>IFERROR('5.0 Calc│Forecast Projects'!G197*$E197,0)</f>
        <v>0</v>
      </c>
      <c r="H197" s="16">
        <f>IFERROR('5.0 Calc│Forecast Projects'!H197*$E197,0)</f>
        <v>0</v>
      </c>
      <c r="I197" s="16">
        <f>IFERROR('5.0 Calc│Forecast Projects'!I197*$E197,0)</f>
        <v>0</v>
      </c>
      <c r="J197" s="16">
        <f>IFERROR('5.0 Calc│Forecast Projects'!J197*$E197,0)</f>
        <v>0</v>
      </c>
      <c r="K197" s="16">
        <f>IFERROR('5.0 Calc│Forecast Projects'!K197*$E197,0)</f>
        <v>0</v>
      </c>
    </row>
    <row r="198" spans="1:11">
      <c r="A198" s="7" t="str">
        <f>'5.0 Calc│Forecast Projects'!A198</f>
        <v>-</v>
      </c>
      <c r="B198" s="7" t="str">
        <f>'5.0 Calc│Forecast Projects'!B198</f>
        <v/>
      </c>
      <c r="C198" s="17" t="str">
        <f>'5.0 Calc│Forecast Projects'!C198</f>
        <v>-</v>
      </c>
      <c r="D198" s="7">
        <f>VLOOKUP($A198,'5.0 Calc│Forecast Projects'!A198:O1185,4,FALSE)</f>
        <v>0</v>
      </c>
      <c r="E198" s="7">
        <f t="shared" si="3"/>
        <v>0</v>
      </c>
      <c r="G198" s="16">
        <f>IFERROR('5.0 Calc│Forecast Projects'!G198*$E198,0)</f>
        <v>0</v>
      </c>
      <c r="H198" s="16">
        <f>IFERROR('5.0 Calc│Forecast Projects'!H198*$E198,0)</f>
        <v>0</v>
      </c>
      <c r="I198" s="16">
        <f>IFERROR('5.0 Calc│Forecast Projects'!I198*$E198,0)</f>
        <v>0</v>
      </c>
      <c r="J198" s="16">
        <f>IFERROR('5.0 Calc│Forecast Projects'!J198*$E198,0)</f>
        <v>0</v>
      </c>
      <c r="K198" s="16">
        <f>IFERROR('5.0 Calc│Forecast Projects'!K198*$E198,0)</f>
        <v>0</v>
      </c>
    </row>
    <row r="199" spans="1:11">
      <c r="A199" s="7" t="str">
        <f>'5.0 Calc│Forecast Projects'!A199</f>
        <v>-</v>
      </c>
      <c r="B199" s="7" t="str">
        <f>'5.0 Calc│Forecast Projects'!B199</f>
        <v/>
      </c>
      <c r="C199" s="17" t="str">
        <f>'5.0 Calc│Forecast Projects'!C199</f>
        <v>-</v>
      </c>
      <c r="D199" s="7">
        <f>VLOOKUP($A199,'5.0 Calc│Forecast Projects'!A199:O1186,4,FALSE)</f>
        <v>0</v>
      </c>
      <c r="E199" s="7">
        <f>D199/1000000</f>
        <v>0</v>
      </c>
      <c r="G199" s="16">
        <f>IFERROR('5.0 Calc│Forecast Projects'!G199*$E199,0)</f>
        <v>0</v>
      </c>
      <c r="H199" s="16">
        <f>IFERROR('5.0 Calc│Forecast Projects'!H199*$E199,0)</f>
        <v>0</v>
      </c>
      <c r="I199" s="16">
        <f>IFERROR('5.0 Calc│Forecast Projects'!I199*$E199,0)</f>
        <v>0</v>
      </c>
      <c r="J199" s="16">
        <f>IFERROR('5.0 Calc│Forecast Projects'!J199*$E199,0)</f>
        <v>0</v>
      </c>
      <c r="K199" s="16">
        <f>IFERROR('5.0 Calc│Forecast Projects'!K199*$E199,0)</f>
        <v>0</v>
      </c>
    </row>
    <row r="200" spans="1:11">
      <c r="A200" s="7" t="str">
        <f>'5.0 Calc│Forecast Projects'!A200</f>
        <v>-</v>
      </c>
      <c r="B200" s="7" t="str">
        <f>'5.0 Calc│Forecast Projects'!B200</f>
        <v/>
      </c>
      <c r="C200" s="17" t="str">
        <f>'5.0 Calc│Forecast Projects'!C200</f>
        <v>-</v>
      </c>
      <c r="D200" s="7">
        <f>VLOOKUP($A200,'5.0 Calc│Forecast Projects'!A200:O1187,4,FALSE)</f>
        <v>0</v>
      </c>
      <c r="E200" s="7">
        <f>D200/1000000</f>
        <v>0</v>
      </c>
      <c r="G200" s="16">
        <f>IFERROR('5.0 Calc│Forecast Projects'!G200*$E200,0)</f>
        <v>0</v>
      </c>
      <c r="H200" s="16">
        <f>IFERROR('5.0 Calc│Forecast Projects'!H200*$E200,0)</f>
        <v>0</v>
      </c>
      <c r="I200" s="16">
        <f>IFERROR('5.0 Calc│Forecast Projects'!I200*$E200,0)</f>
        <v>0</v>
      </c>
      <c r="J200" s="16">
        <f>IFERROR('5.0 Calc│Forecast Projects'!J200*$E200,0)</f>
        <v>0</v>
      </c>
      <c r="K200" s="16">
        <f>IFERROR('5.0 Calc│Forecast Projects'!K200*$E200,0)</f>
        <v>0</v>
      </c>
    </row>
    <row r="201" spans="1:11">
      <c r="A201" s="7" t="str">
        <f>'5.0 Calc│Forecast Projects'!A201</f>
        <v>-</v>
      </c>
      <c r="B201" s="7" t="str">
        <f>'5.0 Calc│Forecast Projects'!B201</f>
        <v/>
      </c>
      <c r="C201" s="17" t="str">
        <f>'5.0 Calc│Forecast Projects'!C201</f>
        <v>-</v>
      </c>
      <c r="D201" s="7">
        <f>VLOOKUP($A201,'5.0 Calc│Forecast Projects'!A201:O1188,4,FALSE)</f>
        <v>0</v>
      </c>
      <c r="E201" s="7">
        <f>D201/1000000</f>
        <v>0</v>
      </c>
      <c r="G201" s="16">
        <f>IFERROR('5.0 Calc│Forecast Projects'!G201*$E201,0)</f>
        <v>0</v>
      </c>
      <c r="H201" s="16">
        <f>IFERROR('5.0 Calc│Forecast Projects'!H201*$E201,0)</f>
        <v>0</v>
      </c>
      <c r="I201" s="16">
        <f>IFERROR('5.0 Calc│Forecast Projects'!I201*$E201,0)</f>
        <v>0</v>
      </c>
      <c r="J201" s="16">
        <f>IFERROR('5.0 Calc│Forecast Projects'!J201*$E201,0)</f>
        <v>0</v>
      </c>
      <c r="K201" s="16">
        <f>IFERROR('5.0 Calc│Forecast Projects'!K201*$E201,0)</f>
        <v>0</v>
      </c>
    </row>
  </sheetData>
  <mergeCells count="2">
    <mergeCell ref="M13:N13"/>
    <mergeCell ref="C3:J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BEAFA8"/>
  </sheetPr>
  <dimension ref="A1:M210"/>
  <sheetViews>
    <sheetView zoomScale="70" zoomScaleNormal="70" workbookViewId="0"/>
  </sheetViews>
  <sheetFormatPr defaultColWidth="8.7265625" defaultRowHeight="18"/>
  <cols>
    <col min="1" max="1" width="5.1796875" customWidth="1"/>
    <col min="2" max="2" width="48.08984375" customWidth="1"/>
    <col min="3" max="3" width="21.453125" customWidth="1"/>
    <col min="4" max="4" width="14.1796875" customWidth="1"/>
    <col min="5" max="5" width="11.6328125" customWidth="1"/>
    <col min="6" max="6" width="12.1796875" customWidth="1"/>
  </cols>
  <sheetData>
    <row r="1" spans="1:13" s="1" customFormat="1" ht="13.5">
      <c r="H1" s="2"/>
    </row>
    <row r="2" spans="1:13" s="1" customFormat="1" ht="13.5">
      <c r="H2" s="2"/>
    </row>
    <row r="3" spans="1:13" s="1" customFormat="1" ht="88.5" customHeight="1">
      <c r="C3" s="105" t="s">
        <v>462</v>
      </c>
      <c r="D3" s="105"/>
      <c r="E3" s="105"/>
      <c r="F3" s="105"/>
      <c r="G3" s="105"/>
      <c r="H3" s="105"/>
      <c r="I3" s="105"/>
      <c r="J3" s="105"/>
    </row>
    <row r="4" spans="1:13" s="1" customFormat="1" ht="13.5">
      <c r="H4" s="2"/>
    </row>
    <row r="5" spans="1:13" s="1" customFormat="1" ht="13.5">
      <c r="H5" s="2"/>
    </row>
    <row r="6" spans="1:13" s="1" customFormat="1" ht="13.5">
      <c r="H6" s="2"/>
    </row>
    <row r="7" spans="1:13" s="1" customFormat="1" ht="13.5">
      <c r="H7" s="2"/>
    </row>
    <row r="8" spans="1:13" s="1" customFormat="1" ht="13.5">
      <c r="H8" s="2"/>
    </row>
    <row r="9" spans="1:13" s="1" customFormat="1" ht="13.5">
      <c r="H9" s="2"/>
    </row>
    <row r="11" spans="1:13" ht="20.25">
      <c r="B11" s="4" t="str">
        <f ca="1">RIGHT(CELL("filename",B1),LEN(CELL("filename",B1))-FIND("]",CELL("filename",B1)))</f>
        <v>5.2 Calc│VTS</v>
      </c>
      <c r="C11" s="13" t="s">
        <v>381</v>
      </c>
      <c r="D11" s="13" t="b">
        <f>MAX(A13:A1001)=MAX('5.0 Calc│Forecast Projects'!A13:A1001)</f>
        <v>1</v>
      </c>
      <c r="F11" s="13" t="s">
        <v>382</v>
      </c>
      <c r="G11" s="13" t="b">
        <f>SUM(G13:G1001)=SUMPRODUCT($E$13:$E$1001,'5.1 Calc│$ million'!G13:G1001)</f>
        <v>1</v>
      </c>
      <c r="H11" s="13" t="b">
        <f>SUM(H13:H1001)=SUMPRODUCT($E$13:$E$1001,'5.1 Calc│$ million'!H13:H1001)</f>
        <v>1</v>
      </c>
      <c r="I11" s="13" t="b">
        <f>SUM(I13:I1001)=SUMPRODUCT($E$13:$E$1001,'5.1 Calc│$ million'!I13:I1001)</f>
        <v>1</v>
      </c>
      <c r="J11" s="13" t="b">
        <f>SUM(J13:J1001)=SUMPRODUCT($E$13:$E$1001,'5.1 Calc│$ million'!J13:J1001)</f>
        <v>1</v>
      </c>
      <c r="K11" s="13" t="b">
        <f>SUM(K13:K1001)=SUMPRODUCT($E$13:$E$1001,'5.1 Calc│$ million'!K13:K1001)</f>
        <v>1</v>
      </c>
    </row>
    <row r="12" spans="1:13" s="8" customFormat="1" ht="36">
      <c r="A12" s="9" t="s">
        <v>31</v>
      </c>
      <c r="B12" s="9" t="s">
        <v>32</v>
      </c>
      <c r="C12" s="9" t="s">
        <v>378</v>
      </c>
      <c r="D12" s="9" t="s">
        <v>385</v>
      </c>
      <c r="E12" s="9" t="s">
        <v>318</v>
      </c>
      <c r="F12"/>
      <c r="G12" s="9">
        <f>'5.1 Calc│$ million'!G12</f>
        <v>2023</v>
      </c>
      <c r="H12" s="9">
        <f>'5.1 Calc│$ million'!H12</f>
        <v>2024</v>
      </c>
      <c r="I12" s="9">
        <f>'5.1 Calc│$ million'!I12</f>
        <v>2025</v>
      </c>
      <c r="J12" s="9">
        <f>'5.1 Calc│$ million'!J12</f>
        <v>2026</v>
      </c>
      <c r="K12" s="9">
        <f>'5.1 Calc│$ million'!K12</f>
        <v>2027</v>
      </c>
      <c r="M12"/>
    </row>
    <row r="13" spans="1:13" ht="54.75" customHeight="1">
      <c r="A13" s="7">
        <f>'5.0 Calc│Forecast Projects'!A13</f>
        <v>1</v>
      </c>
      <c r="B13" s="7" t="str">
        <f>'5.1 Calc│$ million'!B13</f>
        <v>WCS A Process Safety</v>
      </c>
      <c r="C13" s="7" t="str">
        <f>'5.1 Calc│$ million'!C13</f>
        <v>BC203</v>
      </c>
      <c r="D13" s="7" t="str">
        <f>'5.0 Calc│Forecast Projects'!E13</f>
        <v>VTS</v>
      </c>
      <c r="E13" s="19">
        <f>IFERROR(VLOOKUP(D13,'3.2 Input│Other'!$A$18:$B$21,2,FALSE),0)</f>
        <v>1</v>
      </c>
      <c r="G13" s="20">
        <f>'5.1 Calc│$ million'!G13*'5.2 Calc│VTS'!$E13</f>
        <v>0</v>
      </c>
      <c r="H13" s="20">
        <f>'5.1 Calc│$ million'!H13*'5.2 Calc│VTS'!$E13</f>
        <v>5.3457287049773913E-2</v>
      </c>
      <c r="I13" s="20">
        <f>'5.1 Calc│$ million'!I13*'5.2 Calc│VTS'!$E13</f>
        <v>0.74840201869683476</v>
      </c>
      <c r="J13" s="20">
        <f>'5.1 Calc│$ million'!J13*'5.2 Calc│VTS'!$E13</f>
        <v>0</v>
      </c>
      <c r="K13" s="20">
        <f>'5.1 Calc│$ million'!K13*'5.2 Calc│VTS'!$E13</f>
        <v>0</v>
      </c>
    </row>
    <row r="14" spans="1:13">
      <c r="A14" s="7">
        <f>'5.0 Calc│Forecast Projects'!A14</f>
        <v>2</v>
      </c>
      <c r="B14" s="7" t="str">
        <f>'5.1 Calc│$ million'!B14</f>
        <v>Brooklyn CS upgrade</v>
      </c>
      <c r="C14" s="7" t="str">
        <f>'5.1 Calc│$ million'!C14</f>
        <v>BC204</v>
      </c>
      <c r="D14" s="7" t="str">
        <f>'5.0 Calc│Forecast Projects'!E14</f>
        <v>VTS</v>
      </c>
      <c r="E14" s="19">
        <f>IFERROR(VLOOKUP(D14,'3.2 Input│Other'!$A$18:$B$21,2,FALSE),0)</f>
        <v>1</v>
      </c>
      <c r="G14" s="20">
        <f>'5.1 Calc│$ million'!G14*'5.2 Calc│VTS'!$E14</f>
        <v>0</v>
      </c>
      <c r="H14" s="20">
        <f>'5.1 Calc│$ million'!H14*'5.2 Calc│VTS'!$E14</f>
        <v>0</v>
      </c>
      <c r="I14" s="20">
        <f>'5.1 Calc│$ million'!I14*'5.2 Calc│VTS'!$E14</f>
        <v>5.3457287049773913E-2</v>
      </c>
      <c r="J14" s="20">
        <f>'5.1 Calc│$ million'!J14*'5.2 Calc│VTS'!$E14</f>
        <v>0.74840201869683476</v>
      </c>
      <c r="K14" s="20">
        <f>'5.1 Calc│$ million'!K14*'5.2 Calc│VTS'!$E14</f>
        <v>0</v>
      </c>
    </row>
    <row r="15" spans="1:13">
      <c r="A15" s="7">
        <f>'5.0 Calc│Forecast Projects'!A15</f>
        <v>3</v>
      </c>
      <c r="B15" s="7" t="str">
        <f>'5.1 Calc│$ million'!B15</f>
        <v>Compressor Station Vent Upgrade</v>
      </c>
      <c r="C15" s="7" t="str">
        <f>'5.1 Calc│$ million'!C15</f>
        <v>BC205</v>
      </c>
      <c r="D15" s="7" t="str">
        <f>'5.0 Calc│Forecast Projects'!E15</f>
        <v>VTS</v>
      </c>
      <c r="E15" s="19">
        <f>IFERROR(VLOOKUP(D15,'3.2 Input│Other'!$A$18:$B$21,2,FALSE),0)</f>
        <v>1</v>
      </c>
      <c r="G15" s="20">
        <f>'5.1 Calc│$ million'!G15*'5.2 Calc│VTS'!$E15</f>
        <v>0</v>
      </c>
      <c r="H15" s="20">
        <f>'5.1 Calc│$ million'!H15*'5.2 Calc│VTS'!$E15</f>
        <v>0</v>
      </c>
      <c r="I15" s="20">
        <f>'5.1 Calc│$ million'!I15*'5.2 Calc│VTS'!$E15</f>
        <v>0.53457287049773916</v>
      </c>
      <c r="J15" s="20">
        <f>'5.1 Calc│$ million'!J15*'5.2 Calc│VTS'!$E15</f>
        <v>0.53457287049773916</v>
      </c>
      <c r="K15" s="20">
        <f>'5.1 Calc│$ million'!K15*'5.2 Calc│VTS'!$E15</f>
        <v>1.0424170974705913</v>
      </c>
    </row>
    <row r="16" spans="1:13">
      <c r="A16" s="7">
        <f>'5.0 Calc│Forecast Projects'!A16</f>
        <v>4</v>
      </c>
      <c r="B16" s="7" t="str">
        <f>'5.1 Calc│$ million'!B16</f>
        <v>Iona CS Aftercooler Upgrade</v>
      </c>
      <c r="C16" s="7" t="str">
        <f>'5.1 Calc│$ million'!C16</f>
        <v>BC211</v>
      </c>
      <c r="D16" s="7" t="str">
        <f>'5.0 Calc│Forecast Projects'!E16</f>
        <v>VTS</v>
      </c>
      <c r="E16" s="19">
        <f>IFERROR(VLOOKUP(D16,'3.2 Input│Other'!$A$18:$B$21,2,FALSE),0)</f>
        <v>1</v>
      </c>
      <c r="G16" s="20">
        <f>'5.1 Calc│$ million'!G16*'5.2 Calc│VTS'!$E16</f>
        <v>0</v>
      </c>
      <c r="H16" s="20">
        <f>'5.1 Calc│$ million'!H16*'5.2 Calc│VTS'!$E16</f>
        <v>0</v>
      </c>
      <c r="I16" s="20">
        <f>'5.1 Calc│$ million'!I16*'5.2 Calc│VTS'!$E16</f>
        <v>0</v>
      </c>
      <c r="J16" s="20">
        <f>'5.1 Calc│$ million'!J16*'5.2 Calc│VTS'!$E16</f>
        <v>0</v>
      </c>
      <c r="K16" s="20">
        <f>'5.1 Calc│$ million'!K16*'5.2 Calc│VTS'!$E16</f>
        <v>0</v>
      </c>
    </row>
    <row r="17" spans="1:11">
      <c r="A17" s="7">
        <f>'5.0 Calc│Forecast Projects'!A17</f>
        <v>5</v>
      </c>
      <c r="B17" s="7" t="str">
        <f>'5.1 Calc│$ million'!B17</f>
        <v>Battery Charger Upgrades</v>
      </c>
      <c r="C17" s="7" t="str">
        <f>'5.1 Calc│$ million'!C17</f>
        <v>BC212</v>
      </c>
      <c r="D17" s="7" t="str">
        <f>'5.0 Calc│Forecast Projects'!E17</f>
        <v>VTS</v>
      </c>
      <c r="E17" s="19">
        <f>IFERROR(VLOOKUP(D17,'3.2 Input│Other'!$A$18:$B$21,2,FALSE),0)</f>
        <v>1</v>
      </c>
      <c r="G17" s="20">
        <f>'5.1 Calc│$ million'!G17*'5.2 Calc│VTS'!$E17</f>
        <v>3.742010093484175E-2</v>
      </c>
      <c r="H17" s="20">
        <f>'5.1 Calc│$ million'!H17*'5.2 Calc│VTS'!$E17</f>
        <v>0.39023819546334954</v>
      </c>
      <c r="I17" s="20">
        <f>'5.1 Calc│$ million'!I17*'5.2 Calc│VTS'!$E17</f>
        <v>0.21382914819909565</v>
      </c>
      <c r="J17" s="20">
        <f>'5.1 Calc│$ million'!J17*'5.2 Calc│VTS'!$E17</f>
        <v>0.21382914819909565</v>
      </c>
      <c r="K17" s="20">
        <f>'5.1 Calc│$ million'!K17*'5.2 Calc│VTS'!$E17</f>
        <v>0.21382914819909565</v>
      </c>
    </row>
    <row r="18" spans="1:11">
      <c r="A18" s="7">
        <f>'5.0 Calc│Forecast Projects'!A18</f>
        <v>6</v>
      </c>
      <c r="B18" s="7" t="str">
        <f>'5.1 Calc│$ million'!B18</f>
        <v>Wollert CG &amp; T74/T119 PRS Instrument Air</v>
      </c>
      <c r="C18" s="7" t="str">
        <f>'5.1 Calc│$ million'!C18</f>
        <v>BC216</v>
      </c>
      <c r="D18" s="7" t="str">
        <f>'5.0 Calc│Forecast Projects'!E18</f>
        <v>VTS</v>
      </c>
      <c r="E18" s="19">
        <f>IFERROR(VLOOKUP(D18,'3.2 Input│Other'!$A$18:$B$21,2,FALSE),0)</f>
        <v>1</v>
      </c>
      <c r="G18" s="20">
        <f>'5.1 Calc│$ million'!G18*'5.2 Calc│VTS'!$E18</f>
        <v>0</v>
      </c>
      <c r="H18" s="20">
        <f>'5.1 Calc│$ million'!H18*'5.2 Calc│VTS'!$E18</f>
        <v>0</v>
      </c>
      <c r="I18" s="20">
        <f>'5.1 Calc│$ million'!I18*'5.2 Calc│VTS'!$E18</f>
        <v>0</v>
      </c>
      <c r="J18" s="20">
        <f>'5.1 Calc│$ million'!J18*'5.2 Calc│VTS'!$E18</f>
        <v>0</v>
      </c>
      <c r="K18" s="20">
        <f>'5.1 Calc│$ million'!K18*'5.2 Calc│VTS'!$E18</f>
        <v>0</v>
      </c>
    </row>
    <row r="19" spans="1:11">
      <c r="A19" s="7">
        <f>'5.0 Calc│Forecast Projects'!A19</f>
        <v>7</v>
      </c>
      <c r="B19" s="7" t="str">
        <f>'5.1 Calc│$ million'!B19</f>
        <v>T33 LV03 Pit</v>
      </c>
      <c r="C19" s="7" t="str">
        <f>'5.1 Calc│$ million'!C19</f>
        <v>BC220</v>
      </c>
      <c r="D19" s="7" t="str">
        <f>'5.0 Calc│Forecast Projects'!E19</f>
        <v>VTS</v>
      </c>
      <c r="E19" s="19">
        <f>IFERROR(VLOOKUP(D19,'3.2 Input│Other'!$A$18:$B$21,2,FALSE),0)</f>
        <v>1</v>
      </c>
      <c r="G19" s="20">
        <f>'5.1 Calc│$ million'!G19*'5.2 Calc│VTS'!$E19</f>
        <v>0</v>
      </c>
      <c r="H19" s="20">
        <f>'5.1 Calc│$ million'!H19*'5.2 Calc│VTS'!$E19</f>
        <v>0</v>
      </c>
      <c r="I19" s="20">
        <f>'5.1 Calc│$ million'!I19*'5.2 Calc│VTS'!$E19</f>
        <v>0</v>
      </c>
      <c r="J19" s="20">
        <f>'5.1 Calc│$ million'!J19*'5.2 Calc│VTS'!$E19</f>
        <v>0.35373755986576394</v>
      </c>
      <c r="K19" s="20">
        <f>'5.1 Calc│$ million'!K19*'5.2 Calc│VTS'!$E19</f>
        <v>0</v>
      </c>
    </row>
    <row r="20" spans="1:11">
      <c r="A20" s="7">
        <f>'5.0 Calc│Forecast Projects'!A20</f>
        <v>8</v>
      </c>
      <c r="B20" s="7" t="str">
        <f>'5.1 Calc│$ million'!B20</f>
        <v>Dandenong City Gate Gas Quality</v>
      </c>
      <c r="C20" s="7" t="str">
        <f>'5.1 Calc│$ million'!C20</f>
        <v>BC224</v>
      </c>
      <c r="D20" s="7" t="str">
        <f>'5.0 Calc│Forecast Projects'!E20</f>
        <v>VTS</v>
      </c>
      <c r="E20" s="19">
        <f>IFERROR(VLOOKUP(D20,'3.2 Input│Other'!$A$18:$B$21,2,FALSE),0)</f>
        <v>1</v>
      </c>
      <c r="G20" s="20">
        <f>'5.1 Calc│$ million'!G20*'5.2 Calc│VTS'!$E20</f>
        <v>0</v>
      </c>
      <c r="H20" s="20">
        <f>'5.1 Calc│$ million'!H20*'5.2 Calc│VTS'!$E20</f>
        <v>0</v>
      </c>
      <c r="I20" s="20">
        <f>'5.1 Calc│$ million'!I20*'5.2 Calc│VTS'!$E20</f>
        <v>0</v>
      </c>
      <c r="J20" s="20">
        <f>'5.1 Calc│$ million'!J20*'5.2 Calc│VTS'!$E20</f>
        <v>0</v>
      </c>
      <c r="K20" s="20">
        <f>'5.1 Calc│$ million'!K20*'5.2 Calc│VTS'!$E20</f>
        <v>0</v>
      </c>
    </row>
    <row r="21" spans="1:11">
      <c r="A21" s="7">
        <f>'5.0 Calc│Forecast Projects'!A21</f>
        <v>9</v>
      </c>
      <c r="B21" s="7" t="str">
        <f>'5.1 Calc│$ million'!B21</f>
        <v>Control Valve Positioner Replacement</v>
      </c>
      <c r="C21" s="7" t="str">
        <f>'5.1 Calc│$ million'!C21</f>
        <v>BC225</v>
      </c>
      <c r="D21" s="7" t="str">
        <f>'5.0 Calc│Forecast Projects'!E21</f>
        <v>VTS</v>
      </c>
      <c r="E21" s="19">
        <f>IFERROR(VLOOKUP(D21,'3.2 Input│Other'!$A$18:$B$21,2,FALSE),0)</f>
        <v>1</v>
      </c>
      <c r="G21" s="20">
        <f>'5.1 Calc│$ million'!G21*'5.2 Calc│VTS'!$E21</f>
        <v>0.10691457409954783</v>
      </c>
      <c r="H21" s="20">
        <f>'5.1 Calc│$ million'!H21*'5.2 Calc│VTS'!$E21</f>
        <v>0.10691457409954783</v>
      </c>
      <c r="I21" s="20">
        <f>'5.1 Calc│$ million'!I21*'5.2 Calc│VTS'!$E21</f>
        <v>0.10691457409954783</v>
      </c>
      <c r="J21" s="20">
        <f>'5.1 Calc│$ million'!J21*'5.2 Calc│VTS'!$E21</f>
        <v>0.10691457409954783</v>
      </c>
      <c r="K21" s="20">
        <f>'5.1 Calc│$ million'!K21*'5.2 Calc│VTS'!$E21</f>
        <v>0.11490643851348903</v>
      </c>
    </row>
    <row r="22" spans="1:11">
      <c r="A22" s="7">
        <f>'5.0 Calc│Forecast Projects'!A22</f>
        <v>10</v>
      </c>
      <c r="B22" s="7" t="str">
        <f>'5.1 Calc│$ million'!B22</f>
        <v>SMS Aerial Photography</v>
      </c>
      <c r="C22" s="7" t="str">
        <f>'5.1 Calc│$ million'!C22</f>
        <v>BC227</v>
      </c>
      <c r="D22" s="7" t="str">
        <f>'5.0 Calc│Forecast Projects'!E22</f>
        <v>VTS</v>
      </c>
      <c r="E22" s="19">
        <f>IFERROR(VLOOKUP(D22,'3.2 Input│Other'!$A$18:$B$21,2,FALSE),0)</f>
        <v>1</v>
      </c>
      <c r="G22" s="20">
        <f>'5.1 Calc│$ million'!G22*'5.2 Calc│VTS'!$E22</f>
        <v>0</v>
      </c>
      <c r="H22" s="20">
        <f>'5.1 Calc│$ million'!H22*'5.2 Calc│VTS'!$E22</f>
        <v>0</v>
      </c>
      <c r="I22" s="20">
        <f>'5.1 Calc│$ million'!I22*'5.2 Calc│VTS'!$E22</f>
        <v>0.21382914819909565</v>
      </c>
      <c r="J22" s="20">
        <f>'5.1 Calc│$ million'!J22*'5.2 Calc│VTS'!$E22</f>
        <v>0</v>
      </c>
      <c r="K22" s="20">
        <f>'5.1 Calc│$ million'!K22*'5.2 Calc│VTS'!$E22</f>
        <v>0</v>
      </c>
    </row>
    <row r="23" spans="1:11">
      <c r="A23" s="7">
        <f>'5.0 Calc│Forecast Projects'!A23</f>
        <v>11</v>
      </c>
      <c r="B23" s="7" t="str">
        <f>'5.1 Calc│$ million'!B23</f>
        <v>Encroachment High Consequence</v>
      </c>
      <c r="C23" s="7" t="str">
        <f>'5.1 Calc│$ million'!C23</f>
        <v>BC230</v>
      </c>
      <c r="D23" s="7" t="str">
        <f>'5.0 Calc│Forecast Projects'!E23</f>
        <v>VTS</v>
      </c>
      <c r="E23" s="19">
        <f>IFERROR(VLOOKUP(D23,'3.2 Input│Other'!$A$18:$B$21,2,FALSE),0)</f>
        <v>1</v>
      </c>
      <c r="G23" s="20">
        <f>'5.1 Calc│$ million'!G23*'5.2 Calc│VTS'!$E23</f>
        <v>0</v>
      </c>
      <c r="H23" s="20">
        <f>'5.1 Calc│$ million'!H23*'5.2 Calc│VTS'!$E23</f>
        <v>0</v>
      </c>
      <c r="I23" s="20">
        <f>'5.1 Calc│$ million'!I23*'5.2 Calc│VTS'!$E23</f>
        <v>0.94084825207602085</v>
      </c>
      <c r="J23" s="20">
        <f>'5.1 Calc│$ million'!J23*'5.2 Calc│VTS'!$E23</f>
        <v>0.94084825207602085</v>
      </c>
      <c r="K23" s="20">
        <f>'5.1 Calc│$ million'!K23*'5.2 Calc│VTS'!$E23</f>
        <v>0.47042412603801043</v>
      </c>
    </row>
    <row r="24" spans="1:11">
      <c r="A24" s="7">
        <f>'5.0 Calc│Forecast Projects'!A24</f>
        <v>12</v>
      </c>
      <c r="B24" s="7" t="str">
        <f>'5.1 Calc│$ million'!B24</f>
        <v>Turbine Overhaul and Minor Upgrades</v>
      </c>
      <c r="C24" s="7" t="str">
        <f>'5.1 Calc│$ million'!C24</f>
        <v>BC235</v>
      </c>
      <c r="D24" s="7" t="str">
        <f>'5.0 Calc│Forecast Projects'!E24</f>
        <v>VTS</v>
      </c>
      <c r="E24" s="19">
        <f>IFERROR(VLOOKUP(D24,'3.2 Input│Other'!$A$18:$B$21,2,FALSE),0)</f>
        <v>1</v>
      </c>
      <c r="G24" s="20">
        <f>'5.1 Calc│$ million'!G24*'5.2 Calc│VTS'!$E24</f>
        <v>0.21382914819909565</v>
      </c>
      <c r="H24" s="20">
        <f>'5.1 Calc│$ million'!H24*'5.2 Calc│VTS'!$E24</f>
        <v>1.6037186114932174</v>
      </c>
      <c r="I24" s="20">
        <f>'5.1 Calc│$ million'!I24*'5.2 Calc│VTS'!$E24</f>
        <v>0</v>
      </c>
      <c r="J24" s="20">
        <f>'5.1 Calc│$ million'!J24*'5.2 Calc│VTS'!$E24</f>
        <v>0</v>
      </c>
      <c r="K24" s="20">
        <f>'5.1 Calc│$ million'!K24*'5.2 Calc│VTS'!$E24</f>
        <v>3.5281809452850781</v>
      </c>
    </row>
    <row r="25" spans="1:11">
      <c r="A25" s="7">
        <f>'5.0 Calc│Forecast Projects'!A25</f>
        <v>13</v>
      </c>
      <c r="B25" s="7" t="str">
        <f>'5.1 Calc│$ million'!B25</f>
        <v>Emergency Response Equipment</v>
      </c>
      <c r="C25" s="7" t="str">
        <f>'5.1 Calc│$ million'!C25</f>
        <v>BC239</v>
      </c>
      <c r="D25" s="7" t="str">
        <f>'5.0 Calc│Forecast Projects'!E25</f>
        <v>VTS</v>
      </c>
      <c r="E25" s="19">
        <f>IFERROR(VLOOKUP(D25,'3.2 Input│Other'!$A$18:$B$21,2,FALSE),0)</f>
        <v>1</v>
      </c>
      <c r="G25" s="20">
        <f>'5.1 Calc│$ million'!G25*'5.2 Calc│VTS'!$E25</f>
        <v>0</v>
      </c>
      <c r="H25" s="20">
        <f>'5.1 Calc│$ million'!H25*'5.2 Calc│VTS'!$E25</f>
        <v>0</v>
      </c>
      <c r="I25" s="20">
        <f>'5.1 Calc│$ million'!I25*'5.2 Calc│VTS'!$E25</f>
        <v>3.2074372229864347</v>
      </c>
      <c r="J25" s="20">
        <f>'5.1 Calc│$ million'!J25*'5.2 Calc│VTS'!$E25</f>
        <v>3.3143517970859833</v>
      </c>
      <c r="K25" s="20">
        <f>'5.1 Calc│$ million'!K25*'5.2 Calc│VTS'!$E25</f>
        <v>0</v>
      </c>
    </row>
    <row r="26" spans="1:11">
      <c r="A26" s="7">
        <f>'5.0 Calc│Forecast Projects'!A26</f>
        <v>14</v>
      </c>
      <c r="B26" s="7" t="str">
        <f>'5.1 Calc│$ million'!B26</f>
        <v xml:space="preserve">BCS Unregulated Bypass Upgrade </v>
      </c>
      <c r="C26" s="7" t="str">
        <f>'5.1 Calc│$ million'!C26</f>
        <v>BC242</v>
      </c>
      <c r="D26" s="7" t="str">
        <f>'5.0 Calc│Forecast Projects'!E26</f>
        <v>VTS</v>
      </c>
      <c r="E26" s="19">
        <f>IFERROR(VLOOKUP(D26,'3.2 Input│Other'!$A$18:$B$21,2,FALSE),0)</f>
        <v>1</v>
      </c>
      <c r="G26" s="20">
        <f>'5.1 Calc│$ million'!G26*'5.2 Calc│VTS'!$E26</f>
        <v>0</v>
      </c>
      <c r="H26" s="20">
        <f>'5.1 Calc│$ million'!H26*'5.2 Calc│VTS'!$E26</f>
        <v>0</v>
      </c>
      <c r="I26" s="20">
        <f>'5.1 Calc│$ million'!I26*'5.2 Calc│VTS'!$E26</f>
        <v>0</v>
      </c>
      <c r="J26" s="20">
        <f>'5.1 Calc│$ million'!J26*'5.2 Calc│VTS'!$E26</f>
        <v>0</v>
      </c>
      <c r="K26" s="20">
        <f>'5.1 Calc│$ million'!K26*'5.2 Calc│VTS'!$E26</f>
        <v>0</v>
      </c>
    </row>
    <row r="27" spans="1:11">
      <c r="A27" s="7">
        <f>'5.0 Calc│Forecast Projects'!A27</f>
        <v>15</v>
      </c>
      <c r="B27" s="7" t="str">
        <f>'5.1 Calc│$ million'!B27</f>
        <v>CP Replacement</v>
      </c>
      <c r="C27" s="7" t="str">
        <f>'5.1 Calc│$ million'!C27</f>
        <v>BC244</v>
      </c>
      <c r="D27" s="7" t="str">
        <f>'5.0 Calc│Forecast Projects'!E27</f>
        <v>VTS</v>
      </c>
      <c r="E27" s="19">
        <f>IFERROR(VLOOKUP(D27,'3.2 Input│Other'!$A$18:$B$21,2,FALSE),0)</f>
        <v>1</v>
      </c>
      <c r="G27" s="20">
        <f>'5.1 Calc│$ million'!G27*'5.2 Calc│VTS'!$E27</f>
        <v>0.24846947020734916</v>
      </c>
      <c r="H27" s="20">
        <f>'5.1 Calc│$ million'!H27*'5.2 Calc│VTS'!$E27</f>
        <v>0.24846947020734916</v>
      </c>
      <c r="I27" s="20">
        <f>'5.1 Calc│$ million'!I27*'5.2 Calc│VTS'!$E27</f>
        <v>0.24846947020734916</v>
      </c>
      <c r="J27" s="20">
        <f>'5.1 Calc│$ million'!J27*'5.2 Calc│VTS'!$E27</f>
        <v>0.24846947020734916</v>
      </c>
      <c r="K27" s="20">
        <f>'5.1 Calc│$ million'!K27*'5.2 Calc│VTS'!$E27</f>
        <v>0.2488137351359497</v>
      </c>
    </row>
    <row r="28" spans="1:11">
      <c r="A28" s="7">
        <f>'5.0 Calc│Forecast Projects'!A28</f>
        <v>16</v>
      </c>
      <c r="B28" s="7" t="str">
        <f>'5.1 Calc│$ million'!B28</f>
        <v>Hazardous Area Rectification</v>
      </c>
      <c r="C28" s="7" t="str">
        <f>'5.1 Calc│$ million'!C28</f>
        <v>BC249</v>
      </c>
      <c r="D28" s="7" t="str">
        <f>'5.0 Calc│Forecast Projects'!E28</f>
        <v>VTS</v>
      </c>
      <c r="E28" s="19">
        <f>IFERROR(VLOOKUP(D28,'3.2 Input│Other'!$A$18:$B$21,2,FALSE),0)</f>
        <v>1</v>
      </c>
      <c r="G28" s="20">
        <f>'5.1 Calc│$ million'!G28*'5.2 Calc│VTS'!$E28</f>
        <v>0.22986633431402781</v>
      </c>
      <c r="H28" s="20">
        <f>'5.1 Calc│$ million'!H28*'5.2 Calc│VTS'!$E28</f>
        <v>0.10691457409954783</v>
      </c>
      <c r="I28" s="20">
        <f>'5.1 Calc│$ million'!I28*'5.2 Calc│VTS'!$E28</f>
        <v>0.21382914819909565</v>
      </c>
      <c r="J28" s="20">
        <f>'5.1 Calc│$ million'!J28*'5.2 Calc│VTS'!$E28</f>
        <v>0.3100522648886887</v>
      </c>
      <c r="K28" s="20">
        <f>'5.1 Calc│$ million'!K28*'5.2 Calc│VTS'!$E28</f>
        <v>9.0877387984615643E-2</v>
      </c>
    </row>
    <row r="29" spans="1:11">
      <c r="A29" s="7">
        <f>'5.0 Calc│Forecast Projects'!A29</f>
        <v>17</v>
      </c>
      <c r="B29" s="7" t="str">
        <f>'5.1 Calc│$ million'!B29</f>
        <v>Pipeline Integrity</v>
      </c>
      <c r="C29" s="7" t="str">
        <f>'5.1 Calc│$ million'!C29</f>
        <v>BC258</v>
      </c>
      <c r="D29" s="7" t="str">
        <f>'5.0 Calc│Forecast Projects'!E29</f>
        <v>VTS</v>
      </c>
      <c r="E29" s="19">
        <f>IFERROR(VLOOKUP(D29,'3.2 Input│Other'!$A$18:$B$21,2,FALSE),0)</f>
        <v>1</v>
      </c>
      <c r="G29" s="20">
        <f>'5.1 Calc│$ million'!G29*'5.2 Calc│VTS'!$E29</f>
        <v>4.4441533834053573</v>
      </c>
      <c r="H29" s="20">
        <f>'5.1 Calc│$ million'!H29*'5.2 Calc│VTS'!$E29</f>
        <v>9.9270182051430158</v>
      </c>
      <c r="I29" s="20">
        <f>'5.1 Calc│$ million'!I29*'5.2 Calc│VTS'!$E29</f>
        <v>7.3771056128687995</v>
      </c>
      <c r="J29" s="20">
        <f>'5.1 Calc│$ million'!J29*'5.2 Calc│VTS'!$E29</f>
        <v>5.5595578531764858</v>
      </c>
      <c r="K29" s="20">
        <f>'5.1 Calc│$ million'!K29*'5.2 Calc│VTS'!$E29</f>
        <v>2.2452060560905043</v>
      </c>
    </row>
    <row r="30" spans="1:11">
      <c r="A30" s="7">
        <f>'5.0 Calc│Forecast Projects'!A30</f>
        <v>18</v>
      </c>
      <c r="B30" s="7" t="str">
        <f>'5.1 Calc│$ million'!B30</f>
        <v xml:space="preserve">VTS Unpiggables </v>
      </c>
      <c r="C30" s="7" t="str">
        <f>'5.1 Calc│$ million'!C30</f>
        <v>BC259</v>
      </c>
      <c r="D30" s="7" t="str">
        <f>'5.0 Calc│Forecast Projects'!E30</f>
        <v>VTS</v>
      </c>
      <c r="E30" s="19">
        <f>IFERROR(VLOOKUP(D30,'3.2 Input│Other'!$A$18:$B$21,2,FALSE),0)</f>
        <v>1</v>
      </c>
      <c r="G30" s="20">
        <f>'5.1 Calc│$ million'!G30*'5.2 Calc│VTS'!$E30</f>
        <v>11.036329613336211</v>
      </c>
      <c r="H30" s="20">
        <f>'5.1 Calc│$ million'!H30*'5.2 Calc│VTS'!$E30</f>
        <v>17.61548044070452</v>
      </c>
      <c r="I30" s="20">
        <f>'5.1 Calc│$ million'!I30*'5.2 Calc│VTS'!$E30</f>
        <v>0</v>
      </c>
      <c r="J30" s="20">
        <f>'5.1 Calc│$ million'!J30*'5.2 Calc│VTS'!$E30</f>
        <v>0</v>
      </c>
      <c r="K30" s="20">
        <f>'5.1 Calc│$ million'!K30*'5.2 Calc│VTS'!$E30</f>
        <v>0</v>
      </c>
    </row>
    <row r="31" spans="1:11">
      <c r="A31" s="7">
        <f>'5.0 Calc│Forecast Projects'!A31</f>
        <v>19</v>
      </c>
      <c r="B31" s="7" t="str">
        <f>'5.1 Calc│$ million'!B31</f>
        <v>Pipe Support Replacement</v>
      </c>
      <c r="C31" s="7" t="str">
        <f>'5.1 Calc│$ million'!C31</f>
        <v>BC263</v>
      </c>
      <c r="D31" s="7" t="str">
        <f>'5.0 Calc│Forecast Projects'!E31</f>
        <v>VTS</v>
      </c>
      <c r="E31" s="19">
        <f>IFERROR(VLOOKUP(D31,'3.2 Input│Other'!$A$18:$B$21,2,FALSE),0)</f>
        <v>1</v>
      </c>
      <c r="G31" s="20">
        <f>'5.1 Calc│$ million'!G31*'5.2 Calc│VTS'!$E31</f>
        <v>0</v>
      </c>
      <c r="H31" s="20">
        <f>'5.1 Calc│$ million'!H31*'5.2 Calc│VTS'!$E31</f>
        <v>0</v>
      </c>
      <c r="I31" s="20">
        <f>'5.1 Calc│$ million'!I31*'5.2 Calc│VTS'!$E31</f>
        <v>0.26728643524886958</v>
      </c>
      <c r="J31" s="20">
        <f>'5.1 Calc│$ million'!J31*'5.2 Calc│VTS'!$E31</f>
        <v>0.26728643524886958</v>
      </c>
      <c r="K31" s="20">
        <f>'5.1 Calc│$ million'!K31*'5.2 Calc│VTS'!$E31</f>
        <v>0.37420100934841732</v>
      </c>
    </row>
    <row r="32" spans="1:11">
      <c r="A32" s="7">
        <f>'5.0 Calc│Forecast Projects'!A32</f>
        <v>20</v>
      </c>
      <c r="B32" s="7" t="str">
        <f>'5.1 Calc│$ million'!B32</f>
        <v>HMI ClearSCADA Upgrade</v>
      </c>
      <c r="C32" s="7" t="str">
        <f>'5.1 Calc│$ million'!C32</f>
        <v>BC264</v>
      </c>
      <c r="D32" s="7" t="str">
        <f>'5.0 Calc│Forecast Projects'!E32</f>
        <v>VTS</v>
      </c>
      <c r="E32" s="19">
        <f>IFERROR(VLOOKUP(D32,'3.2 Input│Other'!$A$18:$B$21,2,FALSE),0)</f>
        <v>1</v>
      </c>
      <c r="G32" s="20">
        <f>'5.1 Calc│$ million'!G32*'5.2 Calc│VTS'!$E32</f>
        <v>2.1382914819909563E-2</v>
      </c>
      <c r="H32" s="20">
        <f>'5.1 Calc│$ million'!H32*'5.2 Calc│VTS'!$E32</f>
        <v>0.74840201869683476</v>
      </c>
      <c r="I32" s="20">
        <f>'5.1 Calc│$ million'!I32*'5.2 Calc│VTS'!$E32</f>
        <v>0</v>
      </c>
      <c r="J32" s="20">
        <f>'5.1 Calc│$ million'!J32*'5.2 Calc│VTS'!$E32</f>
        <v>0</v>
      </c>
      <c r="K32" s="20">
        <f>'5.1 Calc│$ million'!K32*'5.2 Calc│VTS'!$E32</f>
        <v>0</v>
      </c>
    </row>
    <row r="33" spans="1:11">
      <c r="A33" s="7">
        <f>'5.0 Calc│Forecast Projects'!A33</f>
        <v>21</v>
      </c>
      <c r="B33" s="7" t="str">
        <f>'5.1 Calc│$ million'!B33</f>
        <v xml:space="preserve">Liquids Management </v>
      </c>
      <c r="C33" s="7" t="str">
        <f>'5.1 Calc│$ million'!C33</f>
        <v>BC260</v>
      </c>
      <c r="D33" s="7" t="str">
        <f>'5.0 Calc│Forecast Projects'!E33</f>
        <v>VTS</v>
      </c>
      <c r="E33" s="19">
        <f>IFERROR(VLOOKUP(D33,'3.2 Input│Other'!$A$18:$B$21,2,FALSE),0)</f>
        <v>1</v>
      </c>
      <c r="G33" s="20">
        <f>'5.1 Calc│$ million'!G33*'5.2 Calc│VTS'!$E33</f>
        <v>0</v>
      </c>
      <c r="H33" s="20">
        <f>'5.1 Calc│$ million'!H33*'5.2 Calc│VTS'!$E33</f>
        <v>0</v>
      </c>
      <c r="I33" s="20">
        <f>'5.1 Calc│$ million'!I33*'5.2 Calc│VTS'!$E33</f>
        <v>0</v>
      </c>
      <c r="J33" s="20">
        <f>'5.1 Calc│$ million'!J33*'5.2 Calc│VTS'!$E33</f>
        <v>0</v>
      </c>
      <c r="K33" s="20">
        <f>'5.1 Calc│$ million'!K33*'5.2 Calc│VTS'!$E33</f>
        <v>0.32074372229864345</v>
      </c>
    </row>
    <row r="34" spans="1:11">
      <c r="A34" s="7">
        <f>'5.0 Calc│Forecast Projects'!A34</f>
        <v>22</v>
      </c>
      <c r="B34" s="7" t="str">
        <f>'5.1 Calc│$ million'!B34</f>
        <v>BCS Unit 12 Inlet Filter Upgrade</v>
      </c>
      <c r="C34" s="7" t="str">
        <f>'5.1 Calc│$ million'!C34</f>
        <v>BC267</v>
      </c>
      <c r="D34" s="7" t="str">
        <f>'5.0 Calc│Forecast Projects'!E34</f>
        <v>VTS</v>
      </c>
      <c r="E34" s="19">
        <f>IFERROR(VLOOKUP(D34,'3.2 Input│Other'!$A$18:$B$21,2,FALSE),0)</f>
        <v>1</v>
      </c>
      <c r="G34" s="20">
        <f>'5.1 Calc│$ million'!G34*'5.2 Calc│VTS'!$E34</f>
        <v>0</v>
      </c>
      <c r="H34" s="20">
        <f>'5.1 Calc│$ million'!H34*'5.2 Calc│VTS'!$E34</f>
        <v>0</v>
      </c>
      <c r="I34" s="20">
        <f>'5.1 Calc│$ million'!I34*'5.2 Calc│VTS'!$E34</f>
        <v>0</v>
      </c>
      <c r="J34" s="20">
        <f>'5.1 Calc│$ million'!J34*'5.2 Calc│VTS'!$E34</f>
        <v>0</v>
      </c>
      <c r="K34" s="20">
        <f>'5.1 Calc│$ million'!K34*'5.2 Calc│VTS'!$E34</f>
        <v>0</v>
      </c>
    </row>
    <row r="35" spans="1:11">
      <c r="A35" s="7">
        <f>'5.0 Calc│Forecast Projects'!A35</f>
        <v>23</v>
      </c>
      <c r="B35" s="7" t="str">
        <f>'5.1 Calc│$ million'!B35</f>
        <v xml:space="preserve">Type B Compliance </v>
      </c>
      <c r="C35" s="7" t="str">
        <f>'5.1 Calc│$ million'!C35</f>
        <v>BC271</v>
      </c>
      <c r="D35" s="7" t="str">
        <f>'5.0 Calc│Forecast Projects'!E35</f>
        <v>VTS</v>
      </c>
      <c r="E35" s="19">
        <f>IFERROR(VLOOKUP(D35,'3.2 Input│Other'!$A$18:$B$21,2,FALSE),0)</f>
        <v>1</v>
      </c>
      <c r="G35" s="20">
        <f>'5.1 Calc│$ million'!G35*'5.2 Calc│VTS'!$E35</f>
        <v>0</v>
      </c>
      <c r="H35" s="20">
        <f>'5.1 Calc│$ million'!H35*'5.2 Calc│VTS'!$E35</f>
        <v>0.49180704085791999</v>
      </c>
      <c r="I35" s="20">
        <f>'5.1 Calc│$ million'!I35*'5.2 Calc│VTS'!$E35</f>
        <v>0.53457287049773916</v>
      </c>
      <c r="J35" s="20">
        <f>'5.1 Calc│$ million'!J35*'5.2 Calc│VTS'!$E35</f>
        <v>0.53457287049773916</v>
      </c>
      <c r="K35" s="20">
        <f>'5.1 Calc│$ million'!K35*'5.2 Calc│VTS'!$E35</f>
        <v>0.53457287049773916</v>
      </c>
    </row>
    <row r="36" spans="1:11">
      <c r="A36" s="7">
        <f>'5.0 Calc│Forecast Projects'!A36</f>
        <v>24</v>
      </c>
      <c r="B36" s="7" t="str">
        <f>'5.1 Calc│$ million'!B36</f>
        <v xml:space="preserve">VTS Mainline Isolation Valve Upgrade​ </v>
      </c>
      <c r="C36" s="7" t="str">
        <f>'5.1 Calc│$ million'!C36</f>
        <v>BC275</v>
      </c>
      <c r="D36" s="7" t="str">
        <f>'5.0 Calc│Forecast Projects'!E36</f>
        <v>VTS</v>
      </c>
      <c r="E36" s="19">
        <f>IFERROR(VLOOKUP(D36,'3.2 Input│Other'!$A$18:$B$21,2,FALSE),0)</f>
        <v>1</v>
      </c>
      <c r="G36" s="20">
        <f>'5.1 Calc│$ million'!G36*'5.2 Calc│VTS'!$E36</f>
        <v>0</v>
      </c>
      <c r="H36" s="20">
        <f>'5.1 Calc│$ million'!H36*'5.2 Calc│VTS'!$E36</f>
        <v>0</v>
      </c>
      <c r="I36" s="20">
        <f>'5.1 Calc│$ million'!I36*'5.2 Calc│VTS'!$E36</f>
        <v>0.6414874445972869</v>
      </c>
      <c r="J36" s="20">
        <f>'5.1 Calc│$ million'!J36*'5.2 Calc│VTS'!$E36</f>
        <v>1.0691457409954781</v>
      </c>
      <c r="K36" s="20">
        <f>'5.1 Calc│$ million'!K36*'5.2 Calc│VTS'!$E36</f>
        <v>1.0691457409954781</v>
      </c>
    </row>
    <row r="37" spans="1:11">
      <c r="A37" s="7">
        <f>'5.0 Calc│Forecast Projects'!A37</f>
        <v>25</v>
      </c>
      <c r="B37" s="7" t="str">
        <f>'5.1 Calc│$ million'!B37</f>
        <v xml:space="preserve">Reliability Centred Maintenance </v>
      </c>
      <c r="C37" s="7" t="str">
        <f>'5.1 Calc│$ million'!C37</f>
        <v>BC307</v>
      </c>
      <c r="D37" s="7" t="str">
        <f>'5.0 Calc│Forecast Projects'!E37</f>
        <v>VTS</v>
      </c>
      <c r="E37" s="19">
        <f>IFERROR(VLOOKUP(D37,'3.2 Input│Other'!$A$18:$B$21,2,FALSE),0)</f>
        <v>1</v>
      </c>
      <c r="G37" s="20">
        <f>'5.1 Calc│$ million'!G37*'5.2 Calc│VTS'!$E37</f>
        <v>0</v>
      </c>
      <c r="H37" s="20">
        <f>'5.1 Calc│$ million'!H37*'5.2 Calc│VTS'!$E37</f>
        <v>0</v>
      </c>
      <c r="I37" s="20">
        <f>'5.1 Calc│$ million'!I37*'5.2 Calc│VTS'!$E37</f>
        <v>0</v>
      </c>
      <c r="J37" s="20">
        <f>'5.1 Calc│$ million'!J37*'5.2 Calc│VTS'!$E37</f>
        <v>0</v>
      </c>
      <c r="K37" s="20">
        <f>'5.1 Calc│$ million'!K37*'5.2 Calc│VTS'!$E37</f>
        <v>0</v>
      </c>
    </row>
    <row r="38" spans="1:11">
      <c r="A38" s="7">
        <f>'5.0 Calc│Forecast Projects'!A38</f>
        <v>26</v>
      </c>
      <c r="B38" s="7" t="str">
        <f>'5.1 Calc│$ million'!B38</f>
        <v>Arc Flash Risk Mitigation</v>
      </c>
      <c r="C38" s="7" t="str">
        <f>'5.1 Calc│$ million'!C38</f>
        <v>BC309</v>
      </c>
      <c r="D38" s="7" t="str">
        <f>'5.0 Calc│Forecast Projects'!E38</f>
        <v>VTS</v>
      </c>
      <c r="E38" s="19">
        <f>IFERROR(VLOOKUP(D38,'3.2 Input│Other'!$A$18:$B$21,2,FALSE),0)</f>
        <v>1</v>
      </c>
      <c r="G38" s="20">
        <f>'5.1 Calc│$ million'!G38*'5.2 Calc│VTS'!$E38</f>
        <v>0.13364321762443479</v>
      </c>
      <c r="H38" s="20">
        <f>'5.1 Calc│$ million'!H38*'5.2 Calc│VTS'!$E38</f>
        <v>0.40092965287330434</v>
      </c>
      <c r="I38" s="20">
        <f>'5.1 Calc│$ million'!I38*'5.2 Calc│VTS'!$E38</f>
        <v>0.26728643524886958</v>
      </c>
      <c r="J38" s="20">
        <f>'5.1 Calc│$ million'!J38*'5.2 Calc│VTS'!$E38</f>
        <v>0.26728643524886958</v>
      </c>
      <c r="K38" s="20">
        <f>'5.1 Calc│$ million'!K38*'5.2 Calc│VTS'!$E38</f>
        <v>0.26728643524886958</v>
      </c>
    </row>
    <row r="39" spans="1:11">
      <c r="A39" s="7">
        <f>'5.0 Calc│Forecast Projects'!A39</f>
        <v>27</v>
      </c>
      <c r="B39" s="7" t="str">
        <f>'5.1 Calc│$ million'!B39</f>
        <v>Critical Spares</v>
      </c>
      <c r="C39" s="7" t="str">
        <f>'5.1 Calc│$ million'!C39</f>
        <v>BC314</v>
      </c>
      <c r="D39" s="7" t="str">
        <f>'5.0 Calc│Forecast Projects'!E39</f>
        <v>VTS</v>
      </c>
      <c r="E39" s="19">
        <f>IFERROR(VLOOKUP(D39,'3.2 Input│Other'!$A$18:$B$21,2,FALSE),0)</f>
        <v>1</v>
      </c>
      <c r="G39" s="20">
        <f>'5.1 Calc│$ million'!G39*'5.2 Calc│VTS'!$E39</f>
        <v>0</v>
      </c>
      <c r="H39" s="20">
        <f>'5.1 Calc│$ million'!H39*'5.2 Calc│VTS'!$E39</f>
        <v>0</v>
      </c>
      <c r="I39" s="20">
        <f>'5.1 Calc│$ million'!I39*'5.2 Calc│VTS'!$E39</f>
        <v>0</v>
      </c>
      <c r="J39" s="20">
        <f>'5.1 Calc│$ million'!J39*'5.2 Calc│VTS'!$E39</f>
        <v>0</v>
      </c>
      <c r="K39" s="20">
        <f>'5.1 Calc│$ million'!K39*'5.2 Calc│VTS'!$E39</f>
        <v>2.2452060560905043</v>
      </c>
    </row>
    <row r="40" spans="1:11">
      <c r="A40" s="7">
        <f>'5.0 Calc│Forecast Projects'!A40</f>
        <v>28</v>
      </c>
      <c r="B40" s="7" t="str">
        <f>'5.1 Calc│$ million'!B40</f>
        <v>Station Control Logic Review &amp; Rectification</v>
      </c>
      <c r="C40" s="7" t="str">
        <f>'5.1 Calc│$ million'!C40</f>
        <v>BC317</v>
      </c>
      <c r="D40" s="7" t="str">
        <f>'5.0 Calc│Forecast Projects'!E40</f>
        <v>VTS</v>
      </c>
      <c r="E40" s="19">
        <f>IFERROR(VLOOKUP(D40,'3.2 Input│Other'!$A$18:$B$21,2,FALSE),0)</f>
        <v>1</v>
      </c>
      <c r="G40" s="20">
        <f>'5.1 Calc│$ million'!G40*'5.2 Calc│VTS'!$E40</f>
        <v>4.2765850730855107E-2</v>
      </c>
      <c r="H40" s="20">
        <f>'5.1 Calc│$ million'!H40*'5.2 Calc│VTS'!$E40</f>
        <v>0.27797802975055819</v>
      </c>
      <c r="I40" s="20">
        <f>'5.1 Calc│$ million'!I40*'5.2 Calc│VTS'!$E40</f>
        <v>1.8471404864745571</v>
      </c>
      <c r="J40" s="20">
        <f>'5.1 Calc│$ million'!J40*'5.2 Calc│VTS'!$E40</f>
        <v>0</v>
      </c>
      <c r="K40" s="20">
        <f>'5.1 Calc│$ million'!K40*'5.2 Calc│VTS'!$E40</f>
        <v>0</v>
      </c>
    </row>
    <row r="41" spans="1:11">
      <c r="A41" s="7">
        <f>'5.0 Calc│Forecast Projects'!A41</f>
        <v>29</v>
      </c>
      <c r="B41" s="7" t="str">
        <f>'5.1 Calc│$ million'!B41</f>
        <v>VTS Waterbath Integrity</v>
      </c>
      <c r="C41" s="7" t="str">
        <f>'5.1 Calc│$ million'!C41</f>
        <v>BC328</v>
      </c>
      <c r="D41" s="7" t="str">
        <f>'5.0 Calc│Forecast Projects'!E41</f>
        <v>VTS</v>
      </c>
      <c r="E41" s="19">
        <f>IFERROR(VLOOKUP(D41,'3.2 Input│Other'!$A$18:$B$21,2,FALSE),0)</f>
        <v>1</v>
      </c>
      <c r="G41" s="20">
        <f>'5.1 Calc│$ million'!G41*'5.2 Calc│VTS'!$E41</f>
        <v>0.21382914819909565</v>
      </c>
      <c r="H41" s="20">
        <f>'5.1 Calc│$ million'!H41*'5.2 Calc│VTS'!$E41</f>
        <v>0.42765829639819131</v>
      </c>
      <c r="I41" s="20">
        <f>'5.1 Calc│$ million'!I41*'5.2 Calc│VTS'!$E41</f>
        <v>0.42765829639819131</v>
      </c>
      <c r="J41" s="20">
        <f>'5.1 Calc│$ million'!J41*'5.2 Calc│VTS'!$E41</f>
        <v>1.0691457409954783</v>
      </c>
      <c r="K41" s="20">
        <f>'5.1 Calc│$ million'!K41*'5.2 Calc│VTS'!$E41</f>
        <v>0</v>
      </c>
    </row>
    <row r="42" spans="1:11">
      <c r="A42" s="7">
        <f>'5.0 Calc│Forecast Projects'!A42</f>
        <v>30</v>
      </c>
      <c r="B42" s="7" t="str">
        <f>'5.1 Calc│$ million'!B42</f>
        <v>VTS Facility Pipework Integrity</v>
      </c>
      <c r="C42" s="7" t="str">
        <f>'5.1 Calc│$ million'!C42</f>
        <v>BC329</v>
      </c>
      <c r="D42" s="7" t="str">
        <f>'5.0 Calc│Forecast Projects'!E42</f>
        <v>VTS</v>
      </c>
      <c r="E42" s="19">
        <f>IFERROR(VLOOKUP(D42,'3.2 Input│Other'!$A$18:$B$21,2,FALSE),0)</f>
        <v>1</v>
      </c>
      <c r="G42" s="20">
        <f>'5.1 Calc│$ million'!G42*'5.2 Calc│VTS'!$E42</f>
        <v>0.6414874445972869</v>
      </c>
      <c r="H42" s="20">
        <f>'5.1 Calc│$ million'!H42*'5.2 Calc│VTS'!$E42</f>
        <v>0.6414874445972869</v>
      </c>
      <c r="I42" s="20">
        <f>'5.1 Calc│$ million'!I42*'5.2 Calc│VTS'!$E42</f>
        <v>2.2345145986805495</v>
      </c>
      <c r="J42" s="20">
        <f>'5.1 Calc│$ million'!J42*'5.2 Calc│VTS'!$E42</f>
        <v>3.2074372229864352</v>
      </c>
      <c r="K42" s="20">
        <f>'5.1 Calc│$ million'!K42*'5.2 Calc│VTS'!$E42</f>
        <v>3.2074372229864352</v>
      </c>
    </row>
    <row r="43" spans="1:11">
      <c r="A43" s="7">
        <f>'5.0 Calc│Forecast Projects'!A43</f>
        <v>31</v>
      </c>
      <c r="B43" s="7" t="str">
        <f>'5.1 Calc│$ million'!B43</f>
        <v xml:space="preserve">Low Value Preventative &amp; Reactive Maintenance (1) </v>
      </c>
      <c r="C43" s="7" t="str">
        <f>'5.1 Calc│$ million'!C43</f>
        <v>BC330(1)</v>
      </c>
      <c r="D43" s="7" t="str">
        <f>'5.0 Calc│Forecast Projects'!E43</f>
        <v>VTS</v>
      </c>
      <c r="E43" s="19">
        <f>IFERROR(VLOOKUP(D43,'3.2 Input│Other'!$A$18:$B$21,2,FALSE),0)</f>
        <v>1</v>
      </c>
      <c r="G43" s="20">
        <f>'5.1 Calc│$ million'!G43*'5.2 Calc│VTS'!$E43</f>
        <v>0.69979184529794169</v>
      </c>
      <c r="H43" s="20">
        <f>'5.1 Calc│$ million'!H43*'5.2 Calc│VTS'!$E43</f>
        <v>0.42118109507045637</v>
      </c>
      <c r="I43" s="20">
        <f>'5.1 Calc│$ million'!I43*'5.2 Calc│VTS'!$E43</f>
        <v>0.43532929723044583</v>
      </c>
      <c r="J43" s="20">
        <f>'5.1 Calc│$ million'!J43*'5.2 Calc│VTS'!$E43</f>
        <v>0.43532929723044583</v>
      </c>
      <c r="K43" s="20">
        <f>'5.1 Calc│$ million'!K43*'5.2 Calc│VTS'!$E43</f>
        <v>0.43532929723044583</v>
      </c>
    </row>
    <row r="44" spans="1:11">
      <c r="A44" s="7">
        <f>'5.0 Calc│Forecast Projects'!A44</f>
        <v>32</v>
      </c>
      <c r="B44" s="7" t="str">
        <f>'5.1 Calc│$ million'!B44</f>
        <v>Low Value Preventative &amp; Reactive Maintenance (2)</v>
      </c>
      <c r="C44" s="7" t="str">
        <f>'5.1 Calc│$ million'!C44</f>
        <v xml:space="preserve">BC330(2) </v>
      </c>
      <c r="D44" s="7" t="str">
        <f>'5.0 Calc│Forecast Projects'!E44</f>
        <v>VTS</v>
      </c>
      <c r="E44" s="19">
        <f>IFERROR(VLOOKUP(D44,'3.2 Input│Other'!$A$18:$B$21,2,FALSE),0)</f>
        <v>1</v>
      </c>
      <c r="G44" s="20">
        <f>'5.1 Calc│$ million'!G44*'5.2 Calc│VTS'!$E44</f>
        <v>3.6430151174660738E-2</v>
      </c>
      <c r="H44" s="20">
        <f>'5.1 Calc│$ million'!H44*'5.2 Calc│VTS'!$E44</f>
        <v>0.20947336925429927</v>
      </c>
      <c r="I44" s="20">
        <f>'5.1 Calc│$ million'!I44*'5.2 Calc│VTS'!$E44</f>
        <v>0</v>
      </c>
      <c r="J44" s="20">
        <f>'5.1 Calc│$ million'!J44*'5.2 Calc│VTS'!$E44</f>
        <v>0</v>
      </c>
      <c r="K44" s="20">
        <f>'5.1 Calc│$ million'!K44*'5.2 Calc│VTS'!$E44</f>
        <v>0</v>
      </c>
    </row>
    <row r="45" spans="1:11">
      <c r="A45" s="7">
        <f>'5.0 Calc│Forecast Projects'!A45</f>
        <v>33</v>
      </c>
      <c r="B45" s="7" t="str">
        <f>'5.1 Calc│$ million'!B45</f>
        <v>WORM (Pipeline)</v>
      </c>
      <c r="C45" s="7" t="str">
        <f>'5.1 Calc│$ million'!C45</f>
        <v>WORM</v>
      </c>
      <c r="D45" s="7" t="str">
        <f>'5.0 Calc│Forecast Projects'!E45</f>
        <v>VTS</v>
      </c>
      <c r="E45" s="19">
        <f>IFERROR(VLOOKUP(D45,'3.2 Input│Other'!$A$18:$B$21,2,FALSE),0)</f>
        <v>1</v>
      </c>
      <c r="G45" s="20">
        <f>'5.1 Calc│$ million'!G45*'5.2 Calc│VTS'!$E45</f>
        <v>67.84024224408239</v>
      </c>
      <c r="H45" s="20">
        <f>'5.1 Calc│$ million'!H45*'5.2 Calc│VTS'!$E45</f>
        <v>0.99951762461314775</v>
      </c>
      <c r="I45" s="20">
        <f>'5.1 Calc│$ million'!I45*'5.2 Calc│VTS'!$E45</f>
        <v>0</v>
      </c>
      <c r="J45" s="20">
        <f>'5.1 Calc│$ million'!J45*'5.2 Calc│VTS'!$E45</f>
        <v>0</v>
      </c>
      <c r="K45" s="20">
        <f>'5.1 Calc│$ million'!K45*'5.2 Calc│VTS'!$E45</f>
        <v>0</v>
      </c>
    </row>
    <row r="46" spans="1:11">
      <c r="A46" s="7">
        <f>'5.0 Calc│Forecast Projects'!A46</f>
        <v>34</v>
      </c>
      <c r="B46" s="7" t="str">
        <f>'5.1 Calc│$ million'!B46</f>
        <v>WORM (Compressor)</v>
      </c>
      <c r="C46" s="7" t="str">
        <f>'5.1 Calc│$ million'!C46</f>
        <v>WORM</v>
      </c>
      <c r="D46" s="7" t="str">
        <f>'5.0 Calc│Forecast Projects'!E46</f>
        <v>VTS</v>
      </c>
      <c r="E46" s="19">
        <f>IFERROR(VLOOKUP(D46,'3.2 Input│Other'!$A$18:$B$21,2,FALSE),0)</f>
        <v>1</v>
      </c>
      <c r="G46" s="20">
        <f>'5.1 Calc│$ million'!G46*'5.2 Calc│VTS'!$E46</f>
        <v>12.160862886263173</v>
      </c>
      <c r="H46" s="20">
        <f>'5.1 Calc│$ million'!H46*'5.2 Calc│VTS'!$E46</f>
        <v>0</v>
      </c>
      <c r="I46" s="20">
        <f>'5.1 Calc│$ million'!I46*'5.2 Calc│VTS'!$E46</f>
        <v>0</v>
      </c>
      <c r="J46" s="20">
        <f>'5.1 Calc│$ million'!J46*'5.2 Calc│VTS'!$E46</f>
        <v>0</v>
      </c>
      <c r="K46" s="20">
        <f>'5.1 Calc│$ million'!K46*'5.2 Calc│VTS'!$E46</f>
        <v>0</v>
      </c>
    </row>
    <row r="47" spans="1:11">
      <c r="A47" s="7">
        <f>'5.0 Calc│Forecast Projects'!A47</f>
        <v>35</v>
      </c>
      <c r="B47" s="7" t="str">
        <f>'5.1 Calc│$ million'!B47</f>
        <v>WORM (City Gates &amp; Field Regs)</v>
      </c>
      <c r="C47" s="7" t="str">
        <f>'5.1 Calc│$ million'!C47</f>
        <v>WORM</v>
      </c>
      <c r="D47" s="7" t="str">
        <f>'5.0 Calc│Forecast Projects'!E47</f>
        <v>VTS</v>
      </c>
      <c r="E47" s="19">
        <f>IFERROR(VLOOKUP(D47,'3.2 Input│Other'!$A$18:$B$21,2,FALSE),0)</f>
        <v>1</v>
      </c>
      <c r="G47" s="20">
        <f>'5.1 Calc│$ million'!G47*'5.2 Calc│VTS'!$E47</f>
        <v>3.1270790278962441</v>
      </c>
      <c r="H47" s="20">
        <f>'5.1 Calc│$ million'!H47*'5.2 Calc│VTS'!$E47</f>
        <v>0</v>
      </c>
      <c r="I47" s="20">
        <f>'5.1 Calc│$ million'!I47*'5.2 Calc│VTS'!$E47</f>
        <v>0</v>
      </c>
      <c r="J47" s="20">
        <f>'5.1 Calc│$ million'!J47*'5.2 Calc│VTS'!$E47</f>
        <v>0</v>
      </c>
      <c r="K47" s="20">
        <f>'5.1 Calc│$ million'!K47*'5.2 Calc│VTS'!$E47</f>
        <v>0</v>
      </c>
    </row>
    <row r="48" spans="1:11">
      <c r="A48" s="7">
        <f>'5.0 Calc│Forecast Projects'!A48</f>
        <v>36</v>
      </c>
      <c r="B48" s="7" t="str">
        <f>'5.1 Calc│$ million'!B48</f>
        <v>WORM (Buildings)</v>
      </c>
      <c r="C48" s="7" t="str">
        <f>'5.1 Calc│$ million'!C48</f>
        <v>WORM</v>
      </c>
      <c r="D48" s="7" t="str">
        <f>'5.0 Calc│Forecast Projects'!E48</f>
        <v>VTS</v>
      </c>
      <c r="E48" s="19">
        <f>IFERROR(VLOOKUP(D48,'3.2 Input│Other'!$A$18:$B$21,2,FALSE),0)</f>
        <v>1</v>
      </c>
      <c r="G48" s="20">
        <f>'5.1 Calc│$ million'!G48*'5.2 Calc│VTS'!$E48</f>
        <v>0</v>
      </c>
      <c r="H48" s="20">
        <f>'5.1 Calc│$ million'!H48*'5.2 Calc│VTS'!$E48</f>
        <v>0</v>
      </c>
      <c r="I48" s="20">
        <f>'5.1 Calc│$ million'!I48*'5.2 Calc│VTS'!$E48</f>
        <v>0</v>
      </c>
      <c r="J48" s="20">
        <f>'5.1 Calc│$ million'!J48*'5.2 Calc│VTS'!$E48</f>
        <v>0</v>
      </c>
      <c r="K48" s="20">
        <f>'5.1 Calc│$ million'!K48*'5.2 Calc│VTS'!$E48</f>
        <v>0</v>
      </c>
    </row>
    <row r="49" spans="1:11">
      <c r="A49" s="7">
        <f>'5.0 Calc│Forecast Projects'!A49</f>
        <v>37</v>
      </c>
      <c r="B49" s="7" t="str">
        <f>'5.1 Calc│$ million'!B49</f>
        <v>Winchelsea Compressor Unit 2</v>
      </c>
      <c r="C49" s="7" t="str">
        <f>'5.1 Calc│$ million'!C49</f>
        <v>Winchelsea</v>
      </c>
      <c r="D49" s="7" t="str">
        <f>'5.0 Calc│Forecast Projects'!E49</f>
        <v>VTS</v>
      </c>
      <c r="E49" s="19">
        <f>IFERROR(VLOOKUP(D49,'3.2 Input│Other'!$A$18:$B$21,2,FALSE),0)</f>
        <v>1</v>
      </c>
      <c r="G49" s="20">
        <f>'5.1 Calc│$ million'!G49*'5.2 Calc│VTS'!$E49</f>
        <v>29.797091801543978</v>
      </c>
      <c r="H49" s="20">
        <f>'5.1 Calc│$ million'!H49*'5.2 Calc│VTS'!$E49</f>
        <v>0</v>
      </c>
      <c r="I49" s="20">
        <f>'5.1 Calc│$ million'!I49*'5.2 Calc│VTS'!$E49</f>
        <v>0</v>
      </c>
      <c r="J49" s="20">
        <f>'5.1 Calc│$ million'!J49*'5.2 Calc│VTS'!$E49</f>
        <v>0</v>
      </c>
      <c r="K49" s="20">
        <f>'5.1 Calc│$ million'!K49*'5.2 Calc│VTS'!$E49</f>
        <v>0</v>
      </c>
    </row>
    <row r="50" spans="1:11">
      <c r="A50" s="7">
        <f>'5.0 Calc│Forecast Projects'!A50</f>
        <v>38</v>
      </c>
      <c r="B50" s="7" t="str">
        <f>'5.1 Calc│$ million'!B50</f>
        <v>Pipeline Fracture Resistance Assessment</v>
      </c>
      <c r="C50" s="7" t="str">
        <f>'5.1 Calc│$ million'!C50</f>
        <v>BC331</v>
      </c>
      <c r="D50" s="7" t="str">
        <f>'5.0 Calc│Forecast Projects'!E50</f>
        <v>VTS</v>
      </c>
      <c r="E50" s="19">
        <f>IFERROR(VLOOKUP(D50,'3.2 Input│Other'!$A$18:$B$21,2,FALSE),0)</f>
        <v>1</v>
      </c>
      <c r="G50" s="20">
        <f>'5.1 Calc│$ million'!G50*'5.2 Calc│VTS'!$E50</f>
        <v>0.74840201869683487</v>
      </c>
      <c r="H50" s="20">
        <f>'5.1 Calc│$ million'!H50*'5.2 Calc│VTS'!$E50</f>
        <v>0.78047639092669907</v>
      </c>
      <c r="I50" s="20">
        <f>'5.1 Calc│$ million'!I50*'5.2 Calc│VTS'!$E50</f>
        <v>0</v>
      </c>
      <c r="J50" s="20">
        <f>'5.1 Calc│$ million'!J50*'5.2 Calc│VTS'!$E50</f>
        <v>0</v>
      </c>
      <c r="K50" s="20">
        <f>'5.1 Calc│$ million'!K50*'5.2 Calc│VTS'!$E50</f>
        <v>0</v>
      </c>
    </row>
    <row r="51" spans="1:11">
      <c r="A51" s="7">
        <f>'5.0 Calc│Forecast Projects'!A51</f>
        <v>39</v>
      </c>
      <c r="B51" s="7" t="str">
        <f>'5.1 Calc│$ million'!B51</f>
        <v>Share of corporate properties</v>
      </c>
      <c r="C51" s="7">
        <f>'5.1 Calc│$ million'!C51</f>
        <v>0</v>
      </c>
      <c r="D51" s="7">
        <f>'5.0 Calc│Forecast Projects'!E51</f>
        <v>0</v>
      </c>
      <c r="E51" s="19">
        <f>IFERROR(VLOOKUP(D51,'3.2 Input│Other'!$A$18:$B$21,2,FALSE),0)</f>
        <v>0</v>
      </c>
      <c r="G51" s="20">
        <f>'5.1 Calc│$ million'!G51*'5.2 Calc│VTS'!$E51</f>
        <v>0</v>
      </c>
      <c r="H51" s="20">
        <f>'5.1 Calc│$ million'!H51*'5.2 Calc│VTS'!$E51</f>
        <v>0</v>
      </c>
      <c r="I51" s="20">
        <f>'5.1 Calc│$ million'!I51*'5.2 Calc│VTS'!$E51</f>
        <v>0</v>
      </c>
      <c r="J51" s="20">
        <f>'5.1 Calc│$ million'!J51*'5.2 Calc│VTS'!$E51</f>
        <v>0</v>
      </c>
      <c r="K51" s="20">
        <f>'5.1 Calc│$ million'!K51*'5.2 Calc│VTS'!$E51</f>
        <v>0</v>
      </c>
    </row>
    <row r="52" spans="1:11">
      <c r="A52" s="7">
        <f>'5.0 Calc│Forecast Projects'!A52</f>
        <v>40</v>
      </c>
      <c r="B52" s="7" t="str">
        <f>'5.1 Calc│$ million'!B52</f>
        <v>Share of corporate motor vehicles</v>
      </c>
      <c r="C52" s="7">
        <f>'5.1 Calc│$ million'!C52</f>
        <v>0</v>
      </c>
      <c r="D52" s="7">
        <f>'5.0 Calc│Forecast Projects'!E52</f>
        <v>0</v>
      </c>
      <c r="E52" s="19">
        <f>IFERROR(VLOOKUP(D52,'3.2 Input│Other'!$A$18:$B$21,2,FALSE),0)</f>
        <v>0</v>
      </c>
      <c r="G52" s="20">
        <f>'5.1 Calc│$ million'!G52*'5.2 Calc│VTS'!$E52</f>
        <v>0</v>
      </c>
      <c r="H52" s="20">
        <f>'5.1 Calc│$ million'!H52*'5.2 Calc│VTS'!$E52</f>
        <v>0</v>
      </c>
      <c r="I52" s="20">
        <f>'5.1 Calc│$ million'!I52*'5.2 Calc│VTS'!$E52</f>
        <v>0</v>
      </c>
      <c r="J52" s="20">
        <f>'5.1 Calc│$ million'!J52*'5.2 Calc│VTS'!$E52</f>
        <v>0</v>
      </c>
      <c r="K52" s="20">
        <f>'5.1 Calc│$ million'!K52*'5.2 Calc│VTS'!$E52</f>
        <v>0</v>
      </c>
    </row>
    <row r="53" spans="1:11">
      <c r="A53" s="7">
        <f>'5.0 Calc│Forecast Projects'!A53</f>
        <v>41</v>
      </c>
      <c r="B53" s="7" t="str">
        <f>'5.1 Calc│$ million'!B53</f>
        <v>Operational Technology</v>
      </c>
      <c r="C53" s="7">
        <f>'5.1 Calc│$ million'!C53</f>
        <v>0</v>
      </c>
      <c r="D53" s="7">
        <f>'5.0 Calc│Forecast Projects'!E53</f>
        <v>0</v>
      </c>
      <c r="E53" s="19">
        <f>IFERROR(VLOOKUP(D53,'3.2 Input│Other'!$A$18:$B$21,2,FALSE),0)</f>
        <v>0</v>
      </c>
      <c r="G53" s="20">
        <f>'5.1 Calc│$ million'!G53*'5.2 Calc│VTS'!$E53</f>
        <v>0</v>
      </c>
      <c r="H53" s="20">
        <f>'5.1 Calc│$ million'!H53*'5.2 Calc│VTS'!$E53</f>
        <v>0</v>
      </c>
      <c r="I53" s="20">
        <f>'5.1 Calc│$ million'!I53*'5.2 Calc│VTS'!$E53</f>
        <v>0</v>
      </c>
      <c r="J53" s="20">
        <f>'5.1 Calc│$ million'!J53*'5.2 Calc│VTS'!$E53</f>
        <v>0</v>
      </c>
      <c r="K53" s="20">
        <f>'5.1 Calc│$ million'!K53*'5.2 Calc│VTS'!$E53</f>
        <v>0</v>
      </c>
    </row>
    <row r="54" spans="1:11">
      <c r="A54" s="7">
        <f>'5.0 Calc│Forecast Projects'!A54</f>
        <v>42</v>
      </c>
      <c r="B54" s="7" t="str">
        <f>'5.1 Calc│$ million'!B54</f>
        <v>Information Technology (including Transformation Office)</v>
      </c>
      <c r="C54" s="7">
        <f>'5.1 Calc│$ million'!C54</f>
        <v>0</v>
      </c>
      <c r="D54" s="7">
        <f>'5.0 Calc│Forecast Projects'!E54</f>
        <v>0</v>
      </c>
      <c r="E54" s="19">
        <f>IFERROR(VLOOKUP(D54,'3.2 Input│Other'!$A$18:$B$21,2,FALSE),0)</f>
        <v>0</v>
      </c>
      <c r="G54" s="20">
        <f>'5.1 Calc│$ million'!G54*'5.2 Calc│VTS'!$E54</f>
        <v>0</v>
      </c>
      <c r="H54" s="20">
        <f>'5.1 Calc│$ million'!H54*'5.2 Calc│VTS'!$E54</f>
        <v>0</v>
      </c>
      <c r="I54" s="20">
        <f>'5.1 Calc│$ million'!I54*'5.2 Calc│VTS'!$E54</f>
        <v>0</v>
      </c>
      <c r="J54" s="20">
        <f>'5.1 Calc│$ million'!J54*'5.2 Calc│VTS'!$E54</f>
        <v>0</v>
      </c>
      <c r="K54" s="20">
        <f>'5.1 Calc│$ million'!K54*'5.2 Calc│VTS'!$E54</f>
        <v>0</v>
      </c>
    </row>
    <row r="55" spans="1:11">
      <c r="A55" s="7">
        <f>'5.0 Calc│Forecast Projects'!A55</f>
        <v>43</v>
      </c>
      <c r="B55" s="7" t="str">
        <f>'5.1 Calc│$ million'!B55</f>
        <v>SoCI cyber</v>
      </c>
      <c r="C55" s="7">
        <f>'5.1 Calc│$ million'!C55</f>
        <v>0</v>
      </c>
      <c r="D55" s="7">
        <f>'5.0 Calc│Forecast Projects'!E55</f>
        <v>0</v>
      </c>
      <c r="E55" s="19">
        <f>IFERROR(VLOOKUP(D55,'3.2 Input│Other'!$A$18:$B$21,2,FALSE),0)</f>
        <v>0</v>
      </c>
      <c r="G55" s="20">
        <f>'5.1 Calc│$ million'!G55*'5.2 Calc│VTS'!$E55</f>
        <v>0</v>
      </c>
      <c r="H55" s="20">
        <f>'5.1 Calc│$ million'!H55*'5.2 Calc│VTS'!$E55</f>
        <v>0</v>
      </c>
      <c r="I55" s="20">
        <f>'5.1 Calc│$ million'!I55*'5.2 Calc│VTS'!$E55</f>
        <v>0</v>
      </c>
      <c r="J55" s="20">
        <f>'5.1 Calc│$ million'!J55*'5.2 Calc│VTS'!$E55</f>
        <v>0</v>
      </c>
      <c r="K55" s="20">
        <f>'5.1 Calc│$ million'!K55*'5.2 Calc│VTS'!$E55</f>
        <v>0</v>
      </c>
    </row>
    <row r="56" spans="1:11">
      <c r="A56" s="7">
        <f>'5.0 Calc│Forecast Projects'!A56</f>
        <v>44</v>
      </c>
      <c r="B56" s="7" t="str">
        <f>'5.1 Calc│$ million'!B56</f>
        <v>SoCI program</v>
      </c>
      <c r="C56" s="7">
        <f>'5.1 Calc│$ million'!C56</f>
        <v>0</v>
      </c>
      <c r="D56" s="7">
        <f>'5.0 Calc│Forecast Projects'!E56</f>
        <v>0</v>
      </c>
      <c r="E56" s="19">
        <f>IFERROR(VLOOKUP(D56,'3.2 Input│Other'!$A$18:$B$21,2,FALSE),0)</f>
        <v>0</v>
      </c>
      <c r="G56" s="20">
        <f>'5.1 Calc│$ million'!G56*'5.2 Calc│VTS'!$E56</f>
        <v>0</v>
      </c>
      <c r="H56" s="20">
        <f>'5.1 Calc│$ million'!H56*'5.2 Calc│VTS'!$E56</f>
        <v>0</v>
      </c>
      <c r="I56" s="20">
        <f>'5.1 Calc│$ million'!I56*'5.2 Calc│VTS'!$E56</f>
        <v>0</v>
      </c>
      <c r="J56" s="20">
        <f>'5.1 Calc│$ million'!J56*'5.2 Calc│VTS'!$E56</f>
        <v>0</v>
      </c>
      <c r="K56" s="20">
        <f>'5.1 Calc│$ million'!K56*'5.2 Calc│VTS'!$E56</f>
        <v>0</v>
      </c>
    </row>
    <row r="57" spans="1:11">
      <c r="A57" s="7">
        <f>'5.0 Calc│Forecast Projects'!A57</f>
        <v>45</v>
      </c>
      <c r="B57" s="7" t="str">
        <f>'5.1 Calc│$ million'!B57</f>
        <v>SoCI Physical security</v>
      </c>
      <c r="C57" s="7">
        <f>'5.1 Calc│$ million'!C57</f>
        <v>0</v>
      </c>
      <c r="D57" s="7">
        <f>'5.0 Calc│Forecast Projects'!E57</f>
        <v>0</v>
      </c>
      <c r="E57" s="19">
        <f>IFERROR(VLOOKUP(D57,'3.2 Input│Other'!$A$18:$B$21,2,FALSE),0)</f>
        <v>0</v>
      </c>
      <c r="G57" s="20">
        <f>'5.1 Calc│$ million'!G57*'5.2 Calc│VTS'!$E57</f>
        <v>0</v>
      </c>
      <c r="H57" s="20">
        <f>'5.1 Calc│$ million'!H57*'5.2 Calc│VTS'!$E57</f>
        <v>0</v>
      </c>
      <c r="I57" s="20">
        <f>'5.1 Calc│$ million'!I57*'5.2 Calc│VTS'!$E57</f>
        <v>0</v>
      </c>
      <c r="J57" s="20">
        <f>'5.1 Calc│$ million'!J57*'5.2 Calc│VTS'!$E57</f>
        <v>0</v>
      </c>
      <c r="K57" s="20">
        <f>'5.1 Calc│$ million'!K57*'5.2 Calc│VTS'!$E57</f>
        <v>0</v>
      </c>
    </row>
    <row r="58" spans="1:11">
      <c r="A58" s="7">
        <f>'5.0 Calc│Forecast Projects'!A58</f>
        <v>46</v>
      </c>
      <c r="B58" s="7" t="str">
        <f>'5.1 Calc│$ million'!B58</f>
        <v>Hydrogen safety</v>
      </c>
      <c r="C58" s="7">
        <f>'5.1 Calc│$ million'!C58</f>
        <v>0</v>
      </c>
      <c r="D58" s="7">
        <f>'5.0 Calc│Forecast Projects'!E58</f>
        <v>0</v>
      </c>
      <c r="E58" s="19">
        <f>IFERROR(VLOOKUP(D58,'3.2 Input│Other'!$A$18:$B$21,2,FALSE),0)</f>
        <v>0</v>
      </c>
      <c r="G58" s="20">
        <f>'5.1 Calc│$ million'!G58*'5.2 Calc│VTS'!$E58</f>
        <v>0</v>
      </c>
      <c r="H58" s="20">
        <f>'5.1 Calc│$ million'!H58*'5.2 Calc│VTS'!$E58</f>
        <v>0</v>
      </c>
      <c r="I58" s="20">
        <f>'5.1 Calc│$ million'!I58*'5.2 Calc│VTS'!$E58</f>
        <v>0</v>
      </c>
      <c r="J58" s="20">
        <f>'5.1 Calc│$ million'!J58*'5.2 Calc│VTS'!$E58</f>
        <v>0</v>
      </c>
      <c r="K58" s="20">
        <f>'5.1 Calc│$ million'!K58*'5.2 Calc│VTS'!$E58</f>
        <v>0</v>
      </c>
    </row>
    <row r="59" spans="1:11">
      <c r="A59" s="7">
        <f>'5.0 Calc│Forecast Projects'!A59</f>
        <v>47</v>
      </c>
      <c r="B59" s="7" t="str">
        <f>'5.1 Calc│$ million'!B59</f>
        <v>Access Arrangment Costs</v>
      </c>
      <c r="C59" s="7">
        <f>'5.1 Calc│$ million'!C59</f>
        <v>0</v>
      </c>
      <c r="D59" s="7">
        <f>'5.0 Calc│Forecast Projects'!E59</f>
        <v>0</v>
      </c>
      <c r="E59" s="19">
        <f>IFERROR(VLOOKUP(D59,'3.2 Input│Other'!$A$18:$B$21,2,FALSE),0)</f>
        <v>0</v>
      </c>
      <c r="G59" s="20">
        <f>'5.1 Calc│$ million'!G59*'5.2 Calc│VTS'!$E59</f>
        <v>0</v>
      </c>
      <c r="H59" s="20">
        <f>'5.1 Calc│$ million'!H59*'5.2 Calc│VTS'!$E59</f>
        <v>0</v>
      </c>
      <c r="I59" s="20">
        <f>'5.1 Calc│$ million'!I59*'5.2 Calc│VTS'!$E59</f>
        <v>0</v>
      </c>
      <c r="J59" s="20">
        <f>'5.1 Calc│$ million'!J59*'5.2 Calc│VTS'!$E59</f>
        <v>0</v>
      </c>
      <c r="K59" s="20">
        <f>'5.1 Calc│$ million'!K59*'5.2 Calc│VTS'!$E59</f>
        <v>0</v>
      </c>
    </row>
    <row r="60" spans="1:11">
      <c r="A60" s="7" t="str">
        <f>'5.0 Calc│Forecast Projects'!A60</f>
        <v>-</v>
      </c>
      <c r="B60" s="7" t="str">
        <f>'5.1 Calc│$ million'!B60</f>
        <v/>
      </c>
      <c r="C60" s="7" t="str">
        <f>'5.1 Calc│$ million'!C60</f>
        <v>-</v>
      </c>
      <c r="D60" s="7" t="str">
        <f>'5.0 Calc│Forecast Projects'!E60</f>
        <v>-</v>
      </c>
      <c r="E60" s="19">
        <f>IFERROR(VLOOKUP(D60,'3.2 Input│Other'!$A$18:$B$21,2,FALSE),0)</f>
        <v>0</v>
      </c>
      <c r="G60" s="20">
        <f>'5.1 Calc│$ million'!G60*'5.2 Calc│VTS'!$E60</f>
        <v>0</v>
      </c>
      <c r="H60" s="20">
        <f>'5.1 Calc│$ million'!H60*'5.2 Calc│VTS'!$E60</f>
        <v>0</v>
      </c>
      <c r="I60" s="20">
        <f>'5.1 Calc│$ million'!I60*'5.2 Calc│VTS'!$E60</f>
        <v>0</v>
      </c>
      <c r="J60" s="20">
        <f>'5.1 Calc│$ million'!J60*'5.2 Calc│VTS'!$E60</f>
        <v>0</v>
      </c>
      <c r="K60" s="20">
        <f>'5.1 Calc│$ million'!K60*'5.2 Calc│VTS'!$E60</f>
        <v>0</v>
      </c>
    </row>
    <row r="61" spans="1:11">
      <c r="A61" s="7" t="str">
        <f>'5.0 Calc│Forecast Projects'!A61</f>
        <v>-</v>
      </c>
      <c r="B61" s="7" t="str">
        <f>'5.1 Calc│$ million'!B61</f>
        <v/>
      </c>
      <c r="C61" s="7" t="str">
        <f>'5.1 Calc│$ million'!C61</f>
        <v>-</v>
      </c>
      <c r="D61" s="7" t="str">
        <f>'5.0 Calc│Forecast Projects'!E61</f>
        <v>-</v>
      </c>
      <c r="E61" s="19">
        <f>IFERROR(VLOOKUP(D61,'3.2 Input│Other'!$A$18:$B$21,2,FALSE),0)</f>
        <v>0</v>
      </c>
      <c r="G61" s="20">
        <f>'5.1 Calc│$ million'!G61*'5.2 Calc│VTS'!$E61</f>
        <v>0</v>
      </c>
      <c r="H61" s="20">
        <f>'5.1 Calc│$ million'!H61*'5.2 Calc│VTS'!$E61</f>
        <v>0</v>
      </c>
      <c r="I61" s="20">
        <f>'5.1 Calc│$ million'!I61*'5.2 Calc│VTS'!$E61</f>
        <v>0</v>
      </c>
      <c r="J61" s="20">
        <f>'5.1 Calc│$ million'!J61*'5.2 Calc│VTS'!$E61</f>
        <v>0</v>
      </c>
      <c r="K61" s="20">
        <f>'5.1 Calc│$ million'!K61*'5.2 Calc│VTS'!$E61</f>
        <v>0</v>
      </c>
    </row>
    <row r="62" spans="1:11">
      <c r="A62" s="7" t="str">
        <f>'5.0 Calc│Forecast Projects'!A62</f>
        <v>-</v>
      </c>
      <c r="B62" s="7" t="str">
        <f>'5.1 Calc│$ million'!B62</f>
        <v/>
      </c>
      <c r="C62" s="7" t="str">
        <f>'5.1 Calc│$ million'!C62</f>
        <v>-</v>
      </c>
      <c r="D62" s="7" t="str">
        <f>'5.0 Calc│Forecast Projects'!E62</f>
        <v>-</v>
      </c>
      <c r="E62" s="19">
        <f>IFERROR(VLOOKUP(D62,'3.2 Input│Other'!$A$18:$B$21,2,FALSE),0)</f>
        <v>0</v>
      </c>
      <c r="G62" s="20">
        <f>'5.1 Calc│$ million'!G62*'5.2 Calc│VTS'!$E62</f>
        <v>0</v>
      </c>
      <c r="H62" s="20">
        <f>'5.1 Calc│$ million'!H62*'5.2 Calc│VTS'!$E62</f>
        <v>0</v>
      </c>
      <c r="I62" s="20">
        <f>'5.1 Calc│$ million'!I62*'5.2 Calc│VTS'!$E62</f>
        <v>0</v>
      </c>
      <c r="J62" s="20">
        <f>'5.1 Calc│$ million'!J62*'5.2 Calc│VTS'!$E62</f>
        <v>0</v>
      </c>
      <c r="K62" s="20">
        <f>'5.1 Calc│$ million'!K62*'5.2 Calc│VTS'!$E62</f>
        <v>0</v>
      </c>
    </row>
    <row r="63" spans="1:11">
      <c r="A63" s="7" t="str">
        <f>'5.0 Calc│Forecast Projects'!A63</f>
        <v>-</v>
      </c>
      <c r="B63" s="7" t="str">
        <f>'5.1 Calc│$ million'!B63</f>
        <v/>
      </c>
      <c r="C63" s="7" t="str">
        <f>'5.1 Calc│$ million'!C63</f>
        <v>-</v>
      </c>
      <c r="D63" s="7" t="str">
        <f>'5.0 Calc│Forecast Projects'!E63</f>
        <v>-</v>
      </c>
      <c r="E63" s="19">
        <f>IFERROR(VLOOKUP(D63,'3.2 Input│Other'!$A$18:$B$21,2,FALSE),0)</f>
        <v>0</v>
      </c>
      <c r="G63" s="20">
        <f>'5.1 Calc│$ million'!G63*'5.2 Calc│VTS'!$E63</f>
        <v>0</v>
      </c>
      <c r="H63" s="20">
        <f>'5.1 Calc│$ million'!H63*'5.2 Calc│VTS'!$E63</f>
        <v>0</v>
      </c>
      <c r="I63" s="20">
        <f>'5.1 Calc│$ million'!I63*'5.2 Calc│VTS'!$E63</f>
        <v>0</v>
      </c>
      <c r="J63" s="20">
        <f>'5.1 Calc│$ million'!J63*'5.2 Calc│VTS'!$E63</f>
        <v>0</v>
      </c>
      <c r="K63" s="20">
        <f>'5.1 Calc│$ million'!K63*'5.2 Calc│VTS'!$E63</f>
        <v>0</v>
      </c>
    </row>
    <row r="64" spans="1:11">
      <c r="A64" s="7" t="str">
        <f>'5.0 Calc│Forecast Projects'!A64</f>
        <v>-</v>
      </c>
      <c r="B64" s="7" t="str">
        <f>'5.1 Calc│$ million'!B64</f>
        <v/>
      </c>
      <c r="C64" s="7" t="str">
        <f>'5.1 Calc│$ million'!C64</f>
        <v>-</v>
      </c>
      <c r="D64" s="7" t="str">
        <f>'5.0 Calc│Forecast Projects'!E64</f>
        <v>-</v>
      </c>
      <c r="E64" s="19">
        <f>IFERROR(VLOOKUP(D64,'3.2 Input│Other'!$A$18:$B$21,2,FALSE),0)</f>
        <v>0</v>
      </c>
      <c r="G64" s="20">
        <f>'5.1 Calc│$ million'!G64*'5.2 Calc│VTS'!$E64</f>
        <v>0</v>
      </c>
      <c r="H64" s="20">
        <f>'5.1 Calc│$ million'!H64*'5.2 Calc│VTS'!$E64</f>
        <v>0</v>
      </c>
      <c r="I64" s="20">
        <f>'5.1 Calc│$ million'!I64*'5.2 Calc│VTS'!$E64</f>
        <v>0</v>
      </c>
      <c r="J64" s="20">
        <f>'5.1 Calc│$ million'!J64*'5.2 Calc│VTS'!$E64</f>
        <v>0</v>
      </c>
      <c r="K64" s="20">
        <f>'5.1 Calc│$ million'!K64*'5.2 Calc│VTS'!$E64</f>
        <v>0</v>
      </c>
    </row>
    <row r="65" spans="1:11">
      <c r="A65" s="7" t="str">
        <f>'5.0 Calc│Forecast Projects'!A65</f>
        <v>-</v>
      </c>
      <c r="B65" s="7" t="str">
        <f>'5.1 Calc│$ million'!B65</f>
        <v/>
      </c>
      <c r="C65" s="7" t="str">
        <f>'5.1 Calc│$ million'!C65</f>
        <v>-</v>
      </c>
      <c r="D65" s="7" t="str">
        <f>'5.0 Calc│Forecast Projects'!E65</f>
        <v>-</v>
      </c>
      <c r="E65" s="19">
        <f>IFERROR(VLOOKUP(D65,'3.2 Input│Other'!$A$18:$B$21,2,FALSE),0)</f>
        <v>0</v>
      </c>
      <c r="G65" s="20">
        <f>'5.1 Calc│$ million'!G65*'5.2 Calc│VTS'!$E65</f>
        <v>0</v>
      </c>
      <c r="H65" s="20">
        <f>'5.1 Calc│$ million'!H65*'5.2 Calc│VTS'!$E65</f>
        <v>0</v>
      </c>
      <c r="I65" s="20">
        <f>'5.1 Calc│$ million'!I65*'5.2 Calc│VTS'!$E65</f>
        <v>0</v>
      </c>
      <c r="J65" s="20">
        <f>'5.1 Calc│$ million'!J65*'5.2 Calc│VTS'!$E65</f>
        <v>0</v>
      </c>
      <c r="K65" s="20">
        <f>'5.1 Calc│$ million'!K65*'5.2 Calc│VTS'!$E65</f>
        <v>0</v>
      </c>
    </row>
    <row r="66" spans="1:11">
      <c r="A66" s="7" t="str">
        <f>'5.0 Calc│Forecast Projects'!A66</f>
        <v>-</v>
      </c>
      <c r="B66" s="7" t="str">
        <f>'5.1 Calc│$ million'!B66</f>
        <v/>
      </c>
      <c r="C66" s="7" t="str">
        <f>'5.1 Calc│$ million'!C66</f>
        <v>-</v>
      </c>
      <c r="D66" s="7" t="str">
        <f>'5.0 Calc│Forecast Projects'!E66</f>
        <v>-</v>
      </c>
      <c r="E66" s="19">
        <f>IFERROR(VLOOKUP(D66,'3.2 Input│Other'!$A$18:$B$21,2,FALSE),0)</f>
        <v>0</v>
      </c>
      <c r="G66" s="20">
        <f>'5.1 Calc│$ million'!G66*'5.2 Calc│VTS'!$E66</f>
        <v>0</v>
      </c>
      <c r="H66" s="20">
        <f>'5.1 Calc│$ million'!H66*'5.2 Calc│VTS'!$E66</f>
        <v>0</v>
      </c>
      <c r="I66" s="20">
        <f>'5.1 Calc│$ million'!I66*'5.2 Calc│VTS'!$E66</f>
        <v>0</v>
      </c>
      <c r="J66" s="20">
        <f>'5.1 Calc│$ million'!J66*'5.2 Calc│VTS'!$E66</f>
        <v>0</v>
      </c>
      <c r="K66" s="20">
        <f>'5.1 Calc│$ million'!K66*'5.2 Calc│VTS'!$E66</f>
        <v>0</v>
      </c>
    </row>
    <row r="67" spans="1:11">
      <c r="A67" s="7" t="str">
        <f>'5.0 Calc│Forecast Projects'!A67</f>
        <v>-</v>
      </c>
      <c r="B67" s="7" t="str">
        <f>'5.1 Calc│$ million'!B67</f>
        <v/>
      </c>
      <c r="C67" s="7" t="str">
        <f>'5.1 Calc│$ million'!C67</f>
        <v>-</v>
      </c>
      <c r="D67" s="7" t="str">
        <f>'5.0 Calc│Forecast Projects'!E67</f>
        <v>-</v>
      </c>
      <c r="E67" s="19">
        <f>IFERROR(VLOOKUP(D67,'3.2 Input│Other'!$A$18:$B$21,2,FALSE),0)</f>
        <v>0</v>
      </c>
      <c r="G67" s="20">
        <f>'5.1 Calc│$ million'!G67*'5.2 Calc│VTS'!$E67</f>
        <v>0</v>
      </c>
      <c r="H67" s="20">
        <f>'5.1 Calc│$ million'!H67*'5.2 Calc│VTS'!$E67</f>
        <v>0</v>
      </c>
      <c r="I67" s="20">
        <f>'5.1 Calc│$ million'!I67*'5.2 Calc│VTS'!$E67</f>
        <v>0</v>
      </c>
      <c r="J67" s="20">
        <f>'5.1 Calc│$ million'!J67*'5.2 Calc│VTS'!$E67</f>
        <v>0</v>
      </c>
      <c r="K67" s="20">
        <f>'5.1 Calc│$ million'!K67*'5.2 Calc│VTS'!$E67</f>
        <v>0</v>
      </c>
    </row>
    <row r="68" spans="1:11">
      <c r="A68" s="7" t="str">
        <f>'5.0 Calc│Forecast Projects'!A68</f>
        <v>-</v>
      </c>
      <c r="B68" s="7" t="str">
        <f>'5.1 Calc│$ million'!B68</f>
        <v/>
      </c>
      <c r="C68" s="7" t="str">
        <f>'5.1 Calc│$ million'!C68</f>
        <v>-</v>
      </c>
      <c r="D68" s="7" t="str">
        <f>'5.0 Calc│Forecast Projects'!E68</f>
        <v>-</v>
      </c>
      <c r="E68" s="19">
        <f>IFERROR(VLOOKUP(D68,'3.2 Input│Other'!$A$18:$B$21,2,FALSE),0)</f>
        <v>0</v>
      </c>
      <c r="G68" s="20">
        <f>'5.1 Calc│$ million'!G68*'5.2 Calc│VTS'!$E68</f>
        <v>0</v>
      </c>
      <c r="H68" s="20">
        <f>'5.1 Calc│$ million'!H68*'5.2 Calc│VTS'!$E68</f>
        <v>0</v>
      </c>
      <c r="I68" s="20">
        <f>'5.1 Calc│$ million'!I68*'5.2 Calc│VTS'!$E68</f>
        <v>0</v>
      </c>
      <c r="J68" s="20">
        <f>'5.1 Calc│$ million'!J68*'5.2 Calc│VTS'!$E68</f>
        <v>0</v>
      </c>
      <c r="K68" s="20">
        <f>'5.1 Calc│$ million'!K68*'5.2 Calc│VTS'!$E68</f>
        <v>0</v>
      </c>
    </row>
    <row r="69" spans="1:11">
      <c r="A69" s="7" t="str">
        <f>'5.0 Calc│Forecast Projects'!A69</f>
        <v>-</v>
      </c>
      <c r="B69" s="7" t="str">
        <f>'5.1 Calc│$ million'!B69</f>
        <v/>
      </c>
      <c r="C69" s="7" t="str">
        <f>'5.1 Calc│$ million'!C69</f>
        <v>-</v>
      </c>
      <c r="D69" s="7" t="str">
        <f>'5.0 Calc│Forecast Projects'!E69</f>
        <v>-</v>
      </c>
      <c r="E69" s="19">
        <f>IFERROR(VLOOKUP(D69,'3.2 Input│Other'!$A$18:$B$21,2,FALSE),0)</f>
        <v>0</v>
      </c>
      <c r="G69" s="20">
        <f>'5.1 Calc│$ million'!G69*'5.2 Calc│VTS'!$E69</f>
        <v>0</v>
      </c>
      <c r="H69" s="20">
        <f>'5.1 Calc│$ million'!H69*'5.2 Calc│VTS'!$E69</f>
        <v>0</v>
      </c>
      <c r="I69" s="20">
        <f>'5.1 Calc│$ million'!I69*'5.2 Calc│VTS'!$E69</f>
        <v>0</v>
      </c>
      <c r="J69" s="20">
        <f>'5.1 Calc│$ million'!J69*'5.2 Calc│VTS'!$E69</f>
        <v>0</v>
      </c>
      <c r="K69" s="20">
        <f>'5.1 Calc│$ million'!K69*'5.2 Calc│VTS'!$E69</f>
        <v>0</v>
      </c>
    </row>
    <row r="70" spans="1:11">
      <c r="A70" s="7" t="str">
        <f>'5.0 Calc│Forecast Projects'!A70</f>
        <v>-</v>
      </c>
      <c r="B70" s="7" t="str">
        <f>'5.1 Calc│$ million'!B70</f>
        <v/>
      </c>
      <c r="C70" s="7" t="str">
        <f>'5.1 Calc│$ million'!C70</f>
        <v>-</v>
      </c>
      <c r="D70" s="7" t="str">
        <f>'5.0 Calc│Forecast Projects'!E70</f>
        <v>-</v>
      </c>
      <c r="E70" s="19">
        <f>IFERROR(VLOOKUP(D70,'3.2 Input│Other'!$A$18:$B$21,2,FALSE),0)</f>
        <v>0</v>
      </c>
      <c r="G70" s="20">
        <f>'5.1 Calc│$ million'!G70*'5.2 Calc│VTS'!$E70</f>
        <v>0</v>
      </c>
      <c r="H70" s="20">
        <f>'5.1 Calc│$ million'!H70*'5.2 Calc│VTS'!$E70</f>
        <v>0</v>
      </c>
      <c r="I70" s="20">
        <f>'5.1 Calc│$ million'!I70*'5.2 Calc│VTS'!$E70</f>
        <v>0</v>
      </c>
      <c r="J70" s="20">
        <f>'5.1 Calc│$ million'!J70*'5.2 Calc│VTS'!$E70</f>
        <v>0</v>
      </c>
      <c r="K70" s="20">
        <f>'5.1 Calc│$ million'!K70*'5.2 Calc│VTS'!$E70</f>
        <v>0</v>
      </c>
    </row>
    <row r="71" spans="1:11">
      <c r="A71" s="7" t="str">
        <f>'5.0 Calc│Forecast Projects'!A71</f>
        <v>-</v>
      </c>
      <c r="B71" s="7" t="str">
        <f>'5.1 Calc│$ million'!B71</f>
        <v/>
      </c>
      <c r="C71" s="7" t="str">
        <f>'5.1 Calc│$ million'!C71</f>
        <v>-</v>
      </c>
      <c r="D71" s="7" t="str">
        <f>'5.0 Calc│Forecast Projects'!E71</f>
        <v>-</v>
      </c>
      <c r="E71" s="19">
        <f>IFERROR(VLOOKUP(D71,'3.2 Input│Other'!$A$18:$B$21,2,FALSE),0)</f>
        <v>0</v>
      </c>
      <c r="G71" s="20">
        <f>'5.1 Calc│$ million'!G71*'5.2 Calc│VTS'!$E71</f>
        <v>0</v>
      </c>
      <c r="H71" s="20">
        <f>'5.1 Calc│$ million'!H71*'5.2 Calc│VTS'!$E71</f>
        <v>0</v>
      </c>
      <c r="I71" s="20">
        <f>'5.1 Calc│$ million'!I71*'5.2 Calc│VTS'!$E71</f>
        <v>0</v>
      </c>
      <c r="J71" s="20">
        <f>'5.1 Calc│$ million'!J71*'5.2 Calc│VTS'!$E71</f>
        <v>0</v>
      </c>
      <c r="K71" s="20">
        <f>'5.1 Calc│$ million'!K71*'5.2 Calc│VTS'!$E71</f>
        <v>0</v>
      </c>
    </row>
    <row r="72" spans="1:11">
      <c r="A72" s="7" t="str">
        <f>'5.0 Calc│Forecast Projects'!A72</f>
        <v>-</v>
      </c>
      <c r="B72" s="7" t="str">
        <f>'5.1 Calc│$ million'!B72</f>
        <v/>
      </c>
      <c r="C72" s="7" t="str">
        <f>'5.1 Calc│$ million'!C72</f>
        <v>-</v>
      </c>
      <c r="D72" s="7" t="str">
        <f>'5.0 Calc│Forecast Projects'!E72</f>
        <v>-</v>
      </c>
      <c r="E72" s="19">
        <f>IFERROR(VLOOKUP(D72,'3.2 Input│Other'!$A$18:$B$21,2,FALSE),0)</f>
        <v>0</v>
      </c>
      <c r="G72" s="20">
        <f>'5.1 Calc│$ million'!G72*'5.2 Calc│VTS'!$E72</f>
        <v>0</v>
      </c>
      <c r="H72" s="20">
        <f>'5.1 Calc│$ million'!H72*'5.2 Calc│VTS'!$E72</f>
        <v>0</v>
      </c>
      <c r="I72" s="20">
        <f>'5.1 Calc│$ million'!I72*'5.2 Calc│VTS'!$E72</f>
        <v>0</v>
      </c>
      <c r="J72" s="20">
        <f>'5.1 Calc│$ million'!J72*'5.2 Calc│VTS'!$E72</f>
        <v>0</v>
      </c>
      <c r="K72" s="20">
        <f>'5.1 Calc│$ million'!K72*'5.2 Calc│VTS'!$E72</f>
        <v>0</v>
      </c>
    </row>
    <row r="73" spans="1:11">
      <c r="A73" s="7" t="str">
        <f>'5.0 Calc│Forecast Projects'!A73</f>
        <v>-</v>
      </c>
      <c r="B73" s="7" t="str">
        <f>'5.1 Calc│$ million'!B73</f>
        <v/>
      </c>
      <c r="C73" s="7" t="str">
        <f>'5.1 Calc│$ million'!C73</f>
        <v>-</v>
      </c>
      <c r="D73" s="7" t="str">
        <f>'5.0 Calc│Forecast Projects'!E73</f>
        <v>-</v>
      </c>
      <c r="E73" s="19">
        <f>IFERROR(VLOOKUP(D73,'3.2 Input│Other'!$A$18:$B$21,2,FALSE),0)</f>
        <v>0</v>
      </c>
      <c r="G73" s="20">
        <f>'5.1 Calc│$ million'!G73*'5.2 Calc│VTS'!$E73</f>
        <v>0</v>
      </c>
      <c r="H73" s="20">
        <f>'5.1 Calc│$ million'!H73*'5.2 Calc│VTS'!$E73</f>
        <v>0</v>
      </c>
      <c r="I73" s="20">
        <f>'5.1 Calc│$ million'!I73*'5.2 Calc│VTS'!$E73</f>
        <v>0</v>
      </c>
      <c r="J73" s="20">
        <f>'5.1 Calc│$ million'!J73*'5.2 Calc│VTS'!$E73</f>
        <v>0</v>
      </c>
      <c r="K73" s="20">
        <f>'5.1 Calc│$ million'!K73*'5.2 Calc│VTS'!$E73</f>
        <v>0</v>
      </c>
    </row>
    <row r="74" spans="1:11">
      <c r="A74" s="7" t="str">
        <f>'5.0 Calc│Forecast Projects'!A74</f>
        <v>-</v>
      </c>
      <c r="B74" s="7" t="str">
        <f>'5.1 Calc│$ million'!B74</f>
        <v/>
      </c>
      <c r="C74" s="7" t="str">
        <f>'5.1 Calc│$ million'!C74</f>
        <v>-</v>
      </c>
      <c r="D74" s="7" t="str">
        <f>'5.0 Calc│Forecast Projects'!E74</f>
        <v>-</v>
      </c>
      <c r="E74" s="19">
        <f>IFERROR(VLOOKUP(D74,'3.2 Input│Other'!$A$18:$B$21,2,FALSE),0)</f>
        <v>0</v>
      </c>
      <c r="G74" s="20">
        <f>'5.1 Calc│$ million'!G74*'5.2 Calc│VTS'!$E74</f>
        <v>0</v>
      </c>
      <c r="H74" s="20">
        <f>'5.1 Calc│$ million'!H74*'5.2 Calc│VTS'!$E74</f>
        <v>0</v>
      </c>
      <c r="I74" s="20">
        <f>'5.1 Calc│$ million'!I74*'5.2 Calc│VTS'!$E74</f>
        <v>0</v>
      </c>
      <c r="J74" s="20">
        <f>'5.1 Calc│$ million'!J74*'5.2 Calc│VTS'!$E74</f>
        <v>0</v>
      </c>
      <c r="K74" s="20">
        <f>'5.1 Calc│$ million'!K74*'5.2 Calc│VTS'!$E74</f>
        <v>0</v>
      </c>
    </row>
    <row r="75" spans="1:11">
      <c r="A75" s="7" t="str">
        <f>'5.0 Calc│Forecast Projects'!A75</f>
        <v>-</v>
      </c>
      <c r="B75" s="7" t="str">
        <f>'5.1 Calc│$ million'!B75</f>
        <v/>
      </c>
      <c r="C75" s="7" t="str">
        <f>'5.1 Calc│$ million'!C75</f>
        <v>-</v>
      </c>
      <c r="D75" s="7" t="str">
        <f>'5.0 Calc│Forecast Projects'!E75</f>
        <v>-</v>
      </c>
      <c r="E75" s="19">
        <f>IFERROR(VLOOKUP(D75,'3.2 Input│Other'!$A$18:$B$21,2,FALSE),0)</f>
        <v>0</v>
      </c>
      <c r="G75" s="20">
        <f>'5.1 Calc│$ million'!G75*'5.2 Calc│VTS'!$E75</f>
        <v>0</v>
      </c>
      <c r="H75" s="20">
        <f>'5.1 Calc│$ million'!H75*'5.2 Calc│VTS'!$E75</f>
        <v>0</v>
      </c>
      <c r="I75" s="20">
        <f>'5.1 Calc│$ million'!I75*'5.2 Calc│VTS'!$E75</f>
        <v>0</v>
      </c>
      <c r="J75" s="20">
        <f>'5.1 Calc│$ million'!J75*'5.2 Calc│VTS'!$E75</f>
        <v>0</v>
      </c>
      <c r="K75" s="20">
        <f>'5.1 Calc│$ million'!K75*'5.2 Calc│VTS'!$E75</f>
        <v>0</v>
      </c>
    </row>
    <row r="76" spans="1:11">
      <c r="A76" s="7" t="str">
        <f>'5.0 Calc│Forecast Projects'!A76</f>
        <v>-</v>
      </c>
      <c r="B76" s="7" t="str">
        <f>'5.1 Calc│$ million'!B76</f>
        <v/>
      </c>
      <c r="C76" s="7" t="str">
        <f>'5.1 Calc│$ million'!C76</f>
        <v>-</v>
      </c>
      <c r="D76" s="7" t="str">
        <f>'5.0 Calc│Forecast Projects'!E76</f>
        <v>-</v>
      </c>
      <c r="E76" s="19">
        <f>IFERROR(VLOOKUP(D76,'3.2 Input│Other'!$A$18:$B$21,2,FALSE),0)</f>
        <v>0</v>
      </c>
      <c r="G76" s="20">
        <f>'5.1 Calc│$ million'!G76*'5.2 Calc│VTS'!$E76</f>
        <v>0</v>
      </c>
      <c r="H76" s="20">
        <f>'5.1 Calc│$ million'!H76*'5.2 Calc│VTS'!$E76</f>
        <v>0</v>
      </c>
      <c r="I76" s="20">
        <f>'5.1 Calc│$ million'!I76*'5.2 Calc│VTS'!$E76</f>
        <v>0</v>
      </c>
      <c r="J76" s="20">
        <f>'5.1 Calc│$ million'!J76*'5.2 Calc│VTS'!$E76</f>
        <v>0</v>
      </c>
      <c r="K76" s="20">
        <f>'5.1 Calc│$ million'!K76*'5.2 Calc│VTS'!$E76</f>
        <v>0</v>
      </c>
    </row>
    <row r="77" spans="1:11">
      <c r="A77" s="7" t="str">
        <f>'5.0 Calc│Forecast Projects'!A77</f>
        <v>-</v>
      </c>
      <c r="B77" s="7" t="str">
        <f>'5.1 Calc│$ million'!B77</f>
        <v/>
      </c>
      <c r="C77" s="7" t="str">
        <f>'5.1 Calc│$ million'!C77</f>
        <v>-</v>
      </c>
      <c r="D77" s="7" t="str">
        <f>'5.0 Calc│Forecast Projects'!E77</f>
        <v>-</v>
      </c>
      <c r="E77" s="19">
        <f>IFERROR(VLOOKUP(D77,'3.2 Input│Other'!$A$18:$B$21,2,FALSE),0)</f>
        <v>0</v>
      </c>
      <c r="G77" s="20">
        <f>'5.1 Calc│$ million'!G77*'5.2 Calc│VTS'!$E77</f>
        <v>0</v>
      </c>
      <c r="H77" s="20">
        <f>'5.1 Calc│$ million'!H77*'5.2 Calc│VTS'!$E77</f>
        <v>0</v>
      </c>
      <c r="I77" s="20">
        <f>'5.1 Calc│$ million'!I77*'5.2 Calc│VTS'!$E77</f>
        <v>0</v>
      </c>
      <c r="J77" s="20">
        <f>'5.1 Calc│$ million'!J77*'5.2 Calc│VTS'!$E77</f>
        <v>0</v>
      </c>
      <c r="K77" s="20">
        <f>'5.1 Calc│$ million'!K77*'5.2 Calc│VTS'!$E77</f>
        <v>0</v>
      </c>
    </row>
    <row r="78" spans="1:11">
      <c r="A78" s="7" t="str">
        <f>'5.0 Calc│Forecast Projects'!A78</f>
        <v>-</v>
      </c>
      <c r="B78" s="7" t="str">
        <f>'5.1 Calc│$ million'!B78</f>
        <v/>
      </c>
      <c r="C78" s="7" t="str">
        <f>'5.1 Calc│$ million'!C78</f>
        <v>-</v>
      </c>
      <c r="D78" s="7" t="str">
        <f>'5.0 Calc│Forecast Projects'!E78</f>
        <v>-</v>
      </c>
      <c r="E78" s="19">
        <f>IFERROR(VLOOKUP(D78,'3.2 Input│Other'!$A$18:$B$21,2,FALSE),0)</f>
        <v>0</v>
      </c>
      <c r="G78" s="20">
        <f>'5.1 Calc│$ million'!G78*'5.2 Calc│VTS'!$E78</f>
        <v>0</v>
      </c>
      <c r="H78" s="20">
        <f>'5.1 Calc│$ million'!H78*'5.2 Calc│VTS'!$E78</f>
        <v>0</v>
      </c>
      <c r="I78" s="20">
        <f>'5.1 Calc│$ million'!I78*'5.2 Calc│VTS'!$E78</f>
        <v>0</v>
      </c>
      <c r="J78" s="20">
        <f>'5.1 Calc│$ million'!J78*'5.2 Calc│VTS'!$E78</f>
        <v>0</v>
      </c>
      <c r="K78" s="20">
        <f>'5.1 Calc│$ million'!K78*'5.2 Calc│VTS'!$E78</f>
        <v>0</v>
      </c>
    </row>
    <row r="79" spans="1:11">
      <c r="A79" s="7" t="str">
        <f>'5.0 Calc│Forecast Projects'!A79</f>
        <v>-</v>
      </c>
      <c r="B79" s="7" t="str">
        <f>'5.1 Calc│$ million'!B79</f>
        <v/>
      </c>
      <c r="C79" s="7" t="str">
        <f>'5.1 Calc│$ million'!C79</f>
        <v>-</v>
      </c>
      <c r="D79" s="7" t="str">
        <f>'5.0 Calc│Forecast Projects'!E79</f>
        <v>-</v>
      </c>
      <c r="E79" s="19">
        <f>IFERROR(VLOOKUP(D79,'3.2 Input│Other'!$A$18:$B$21,2,FALSE),0)</f>
        <v>0</v>
      </c>
      <c r="G79" s="20">
        <f>'5.1 Calc│$ million'!G79*'5.2 Calc│VTS'!$E79</f>
        <v>0</v>
      </c>
      <c r="H79" s="20">
        <f>'5.1 Calc│$ million'!H79*'5.2 Calc│VTS'!$E79</f>
        <v>0</v>
      </c>
      <c r="I79" s="20">
        <f>'5.1 Calc│$ million'!I79*'5.2 Calc│VTS'!$E79</f>
        <v>0</v>
      </c>
      <c r="J79" s="20">
        <f>'5.1 Calc│$ million'!J79*'5.2 Calc│VTS'!$E79</f>
        <v>0</v>
      </c>
      <c r="K79" s="20">
        <f>'5.1 Calc│$ million'!K79*'5.2 Calc│VTS'!$E79</f>
        <v>0</v>
      </c>
    </row>
    <row r="80" spans="1:11">
      <c r="A80" s="7" t="str">
        <f>'5.0 Calc│Forecast Projects'!A80</f>
        <v>-</v>
      </c>
      <c r="B80" s="7" t="str">
        <f>'5.1 Calc│$ million'!B80</f>
        <v/>
      </c>
      <c r="C80" s="7" t="str">
        <f>'5.1 Calc│$ million'!C80</f>
        <v>-</v>
      </c>
      <c r="D80" s="7" t="str">
        <f>'5.0 Calc│Forecast Projects'!E80</f>
        <v>-</v>
      </c>
      <c r="E80" s="19">
        <f>IFERROR(VLOOKUP(D80,'3.2 Input│Other'!$A$18:$B$21,2,FALSE),0)</f>
        <v>0</v>
      </c>
      <c r="G80" s="20">
        <f>'5.1 Calc│$ million'!G80*'5.2 Calc│VTS'!$E80</f>
        <v>0</v>
      </c>
      <c r="H80" s="20">
        <f>'5.1 Calc│$ million'!H80*'5.2 Calc│VTS'!$E80</f>
        <v>0</v>
      </c>
      <c r="I80" s="20">
        <f>'5.1 Calc│$ million'!I80*'5.2 Calc│VTS'!$E80</f>
        <v>0</v>
      </c>
      <c r="J80" s="20">
        <f>'5.1 Calc│$ million'!J80*'5.2 Calc│VTS'!$E80</f>
        <v>0</v>
      </c>
      <c r="K80" s="20">
        <f>'5.1 Calc│$ million'!K80*'5.2 Calc│VTS'!$E80</f>
        <v>0</v>
      </c>
    </row>
    <row r="81" spans="1:11">
      <c r="A81" s="7" t="str">
        <f>'5.0 Calc│Forecast Projects'!A81</f>
        <v>-</v>
      </c>
      <c r="B81" s="7" t="str">
        <f>'5.1 Calc│$ million'!B81</f>
        <v/>
      </c>
      <c r="C81" s="7" t="str">
        <f>'5.1 Calc│$ million'!C81</f>
        <v>-</v>
      </c>
      <c r="D81" s="7" t="str">
        <f>'5.0 Calc│Forecast Projects'!E81</f>
        <v>-</v>
      </c>
      <c r="E81" s="19">
        <f>IFERROR(VLOOKUP(D81,'3.2 Input│Other'!$A$18:$B$21,2,FALSE),0)</f>
        <v>0</v>
      </c>
      <c r="G81" s="20">
        <f>'5.1 Calc│$ million'!G81*'5.2 Calc│VTS'!$E81</f>
        <v>0</v>
      </c>
      <c r="H81" s="20">
        <f>'5.1 Calc│$ million'!H81*'5.2 Calc│VTS'!$E81</f>
        <v>0</v>
      </c>
      <c r="I81" s="20">
        <f>'5.1 Calc│$ million'!I81*'5.2 Calc│VTS'!$E81</f>
        <v>0</v>
      </c>
      <c r="J81" s="20">
        <f>'5.1 Calc│$ million'!J81*'5.2 Calc│VTS'!$E81</f>
        <v>0</v>
      </c>
      <c r="K81" s="20">
        <f>'5.1 Calc│$ million'!K81*'5.2 Calc│VTS'!$E81</f>
        <v>0</v>
      </c>
    </row>
    <row r="82" spans="1:11">
      <c r="A82" s="7" t="str">
        <f>'5.0 Calc│Forecast Projects'!A82</f>
        <v>-</v>
      </c>
      <c r="B82" s="7" t="str">
        <f>'5.1 Calc│$ million'!B82</f>
        <v/>
      </c>
      <c r="C82" s="7" t="str">
        <f>'5.1 Calc│$ million'!C82</f>
        <v>-</v>
      </c>
      <c r="D82" s="7" t="str">
        <f>'5.0 Calc│Forecast Projects'!E82</f>
        <v>-</v>
      </c>
      <c r="E82" s="19">
        <f>IFERROR(VLOOKUP(D82,'3.2 Input│Other'!$A$18:$B$21,2,FALSE),0)</f>
        <v>0</v>
      </c>
      <c r="G82" s="20">
        <f>'5.1 Calc│$ million'!G82*'5.2 Calc│VTS'!$E82</f>
        <v>0</v>
      </c>
      <c r="H82" s="20">
        <f>'5.1 Calc│$ million'!H82*'5.2 Calc│VTS'!$E82</f>
        <v>0</v>
      </c>
      <c r="I82" s="20">
        <f>'5.1 Calc│$ million'!I82*'5.2 Calc│VTS'!$E82</f>
        <v>0</v>
      </c>
      <c r="J82" s="20">
        <f>'5.1 Calc│$ million'!J82*'5.2 Calc│VTS'!$E82</f>
        <v>0</v>
      </c>
      <c r="K82" s="20">
        <f>'5.1 Calc│$ million'!K82*'5.2 Calc│VTS'!$E82</f>
        <v>0</v>
      </c>
    </row>
    <row r="83" spans="1:11">
      <c r="A83" s="7" t="str">
        <f>'5.0 Calc│Forecast Projects'!A83</f>
        <v>-</v>
      </c>
      <c r="B83" s="7" t="str">
        <f>'5.1 Calc│$ million'!B83</f>
        <v/>
      </c>
      <c r="C83" s="7" t="str">
        <f>'5.1 Calc│$ million'!C83</f>
        <v>-</v>
      </c>
      <c r="D83" s="7" t="str">
        <f>'5.0 Calc│Forecast Projects'!E83</f>
        <v>-</v>
      </c>
      <c r="E83" s="19">
        <f>IFERROR(VLOOKUP(D83,'3.2 Input│Other'!$A$18:$B$21,2,FALSE),0)</f>
        <v>0</v>
      </c>
      <c r="G83" s="20">
        <f>'5.1 Calc│$ million'!G83*'5.2 Calc│VTS'!$E83</f>
        <v>0</v>
      </c>
      <c r="H83" s="20">
        <f>'5.1 Calc│$ million'!H83*'5.2 Calc│VTS'!$E83</f>
        <v>0</v>
      </c>
      <c r="I83" s="20">
        <f>'5.1 Calc│$ million'!I83*'5.2 Calc│VTS'!$E83</f>
        <v>0</v>
      </c>
      <c r="J83" s="20">
        <f>'5.1 Calc│$ million'!J83*'5.2 Calc│VTS'!$E83</f>
        <v>0</v>
      </c>
      <c r="K83" s="20">
        <f>'5.1 Calc│$ million'!K83*'5.2 Calc│VTS'!$E83</f>
        <v>0</v>
      </c>
    </row>
    <row r="84" spans="1:11">
      <c r="A84" s="7" t="str">
        <f>'5.0 Calc│Forecast Projects'!A84</f>
        <v>-</v>
      </c>
      <c r="B84" s="7" t="str">
        <f>'5.1 Calc│$ million'!B84</f>
        <v/>
      </c>
      <c r="C84" s="7" t="str">
        <f>'5.1 Calc│$ million'!C84</f>
        <v>-</v>
      </c>
      <c r="D84" s="7" t="str">
        <f>'5.0 Calc│Forecast Projects'!E84</f>
        <v>-</v>
      </c>
      <c r="E84" s="19">
        <f>IFERROR(VLOOKUP(D84,'3.2 Input│Other'!$A$18:$B$21,2,FALSE),0)</f>
        <v>0</v>
      </c>
      <c r="G84" s="20">
        <f>'5.1 Calc│$ million'!G84*'5.2 Calc│VTS'!$E84</f>
        <v>0</v>
      </c>
      <c r="H84" s="20">
        <f>'5.1 Calc│$ million'!H84*'5.2 Calc│VTS'!$E84</f>
        <v>0</v>
      </c>
      <c r="I84" s="20">
        <f>'5.1 Calc│$ million'!I84*'5.2 Calc│VTS'!$E84</f>
        <v>0</v>
      </c>
      <c r="J84" s="20">
        <f>'5.1 Calc│$ million'!J84*'5.2 Calc│VTS'!$E84</f>
        <v>0</v>
      </c>
      <c r="K84" s="20">
        <f>'5.1 Calc│$ million'!K84*'5.2 Calc│VTS'!$E84</f>
        <v>0</v>
      </c>
    </row>
    <row r="85" spans="1:11">
      <c r="A85" s="7" t="str">
        <f>'5.0 Calc│Forecast Projects'!A85</f>
        <v>-</v>
      </c>
      <c r="B85" s="7" t="str">
        <f>'5.1 Calc│$ million'!B85</f>
        <v/>
      </c>
      <c r="C85" s="7" t="str">
        <f>'5.1 Calc│$ million'!C85</f>
        <v>-</v>
      </c>
      <c r="D85" s="7" t="str">
        <f>'5.0 Calc│Forecast Projects'!E85</f>
        <v>-</v>
      </c>
      <c r="E85" s="19">
        <f>IFERROR(VLOOKUP(D85,'3.2 Input│Other'!$A$18:$B$21,2,FALSE),0)</f>
        <v>0</v>
      </c>
      <c r="G85" s="20">
        <f>'5.1 Calc│$ million'!G85*'5.2 Calc│VTS'!$E85</f>
        <v>0</v>
      </c>
      <c r="H85" s="20">
        <f>'5.1 Calc│$ million'!H85*'5.2 Calc│VTS'!$E85</f>
        <v>0</v>
      </c>
      <c r="I85" s="20">
        <f>'5.1 Calc│$ million'!I85*'5.2 Calc│VTS'!$E85</f>
        <v>0</v>
      </c>
      <c r="J85" s="20">
        <f>'5.1 Calc│$ million'!J85*'5.2 Calc│VTS'!$E85</f>
        <v>0</v>
      </c>
      <c r="K85" s="20">
        <f>'5.1 Calc│$ million'!K85*'5.2 Calc│VTS'!$E85</f>
        <v>0</v>
      </c>
    </row>
    <row r="86" spans="1:11">
      <c r="A86" s="7" t="str">
        <f>'5.0 Calc│Forecast Projects'!A86</f>
        <v>-</v>
      </c>
      <c r="B86" s="7" t="str">
        <f>'5.1 Calc│$ million'!B86</f>
        <v/>
      </c>
      <c r="C86" s="7" t="str">
        <f>'5.1 Calc│$ million'!C86</f>
        <v>-</v>
      </c>
      <c r="D86" s="7" t="str">
        <f>'5.0 Calc│Forecast Projects'!E86</f>
        <v>-</v>
      </c>
      <c r="E86" s="19">
        <f>IFERROR(VLOOKUP(D86,'3.2 Input│Other'!$A$18:$B$21,2,FALSE),0)</f>
        <v>0</v>
      </c>
      <c r="G86" s="20">
        <f>'5.1 Calc│$ million'!G86*'5.2 Calc│VTS'!$E86</f>
        <v>0</v>
      </c>
      <c r="H86" s="20">
        <f>'5.1 Calc│$ million'!H86*'5.2 Calc│VTS'!$E86</f>
        <v>0</v>
      </c>
      <c r="I86" s="20">
        <f>'5.1 Calc│$ million'!I86*'5.2 Calc│VTS'!$E86</f>
        <v>0</v>
      </c>
      <c r="J86" s="20">
        <f>'5.1 Calc│$ million'!J86*'5.2 Calc│VTS'!$E86</f>
        <v>0</v>
      </c>
      <c r="K86" s="20">
        <f>'5.1 Calc│$ million'!K86*'5.2 Calc│VTS'!$E86</f>
        <v>0</v>
      </c>
    </row>
    <row r="87" spans="1:11">
      <c r="A87" s="7" t="str">
        <f>'5.0 Calc│Forecast Projects'!A87</f>
        <v>-</v>
      </c>
      <c r="B87" s="7" t="str">
        <f>'5.1 Calc│$ million'!B87</f>
        <v/>
      </c>
      <c r="C87" s="7" t="str">
        <f>'5.1 Calc│$ million'!C87</f>
        <v>-</v>
      </c>
      <c r="D87" s="7" t="str">
        <f>'5.0 Calc│Forecast Projects'!E87</f>
        <v>-</v>
      </c>
      <c r="E87" s="19">
        <f>IFERROR(VLOOKUP(D87,'3.2 Input│Other'!$A$18:$B$21,2,FALSE),0)</f>
        <v>0</v>
      </c>
      <c r="G87" s="20">
        <f>'5.1 Calc│$ million'!G87*'5.2 Calc│VTS'!$E87</f>
        <v>0</v>
      </c>
      <c r="H87" s="20">
        <f>'5.1 Calc│$ million'!H87*'5.2 Calc│VTS'!$E87</f>
        <v>0</v>
      </c>
      <c r="I87" s="20">
        <f>'5.1 Calc│$ million'!I87*'5.2 Calc│VTS'!$E87</f>
        <v>0</v>
      </c>
      <c r="J87" s="20">
        <f>'5.1 Calc│$ million'!J87*'5.2 Calc│VTS'!$E87</f>
        <v>0</v>
      </c>
      <c r="K87" s="20">
        <f>'5.1 Calc│$ million'!K87*'5.2 Calc│VTS'!$E87</f>
        <v>0</v>
      </c>
    </row>
    <row r="88" spans="1:11">
      <c r="A88" s="7" t="str">
        <f>'5.0 Calc│Forecast Projects'!A88</f>
        <v>-</v>
      </c>
      <c r="B88" s="7" t="str">
        <f>'5.1 Calc│$ million'!B88</f>
        <v/>
      </c>
      <c r="C88" s="7" t="str">
        <f>'5.1 Calc│$ million'!C88</f>
        <v>-</v>
      </c>
      <c r="D88" s="7" t="str">
        <f>'5.0 Calc│Forecast Projects'!E88</f>
        <v>-</v>
      </c>
      <c r="E88" s="19">
        <f>IFERROR(VLOOKUP(D88,'3.2 Input│Other'!$A$18:$B$21,2,FALSE),0)</f>
        <v>0</v>
      </c>
      <c r="G88" s="20">
        <f>'5.1 Calc│$ million'!G88*'5.2 Calc│VTS'!$E88</f>
        <v>0</v>
      </c>
      <c r="H88" s="20">
        <f>'5.1 Calc│$ million'!H88*'5.2 Calc│VTS'!$E88</f>
        <v>0</v>
      </c>
      <c r="I88" s="20">
        <f>'5.1 Calc│$ million'!I88*'5.2 Calc│VTS'!$E88</f>
        <v>0</v>
      </c>
      <c r="J88" s="20">
        <f>'5.1 Calc│$ million'!J88*'5.2 Calc│VTS'!$E88</f>
        <v>0</v>
      </c>
      <c r="K88" s="20">
        <f>'5.1 Calc│$ million'!K88*'5.2 Calc│VTS'!$E88</f>
        <v>0</v>
      </c>
    </row>
    <row r="89" spans="1:11">
      <c r="A89" s="7" t="str">
        <f>'5.0 Calc│Forecast Projects'!A89</f>
        <v>-</v>
      </c>
      <c r="B89" s="7" t="str">
        <f>'5.1 Calc│$ million'!B89</f>
        <v/>
      </c>
      <c r="C89" s="7" t="str">
        <f>'5.1 Calc│$ million'!C89</f>
        <v>-</v>
      </c>
      <c r="D89" s="7" t="str">
        <f>'5.0 Calc│Forecast Projects'!E89</f>
        <v>-</v>
      </c>
      <c r="E89" s="19">
        <f>IFERROR(VLOOKUP(D89,'3.2 Input│Other'!$A$18:$B$21,2,FALSE),0)</f>
        <v>0</v>
      </c>
      <c r="G89" s="20">
        <f>'5.1 Calc│$ million'!G89*'5.2 Calc│VTS'!$E89</f>
        <v>0</v>
      </c>
      <c r="H89" s="20">
        <f>'5.1 Calc│$ million'!H89*'5.2 Calc│VTS'!$E89</f>
        <v>0</v>
      </c>
      <c r="I89" s="20">
        <f>'5.1 Calc│$ million'!I89*'5.2 Calc│VTS'!$E89</f>
        <v>0</v>
      </c>
      <c r="J89" s="20">
        <f>'5.1 Calc│$ million'!J89*'5.2 Calc│VTS'!$E89</f>
        <v>0</v>
      </c>
      <c r="K89" s="20">
        <f>'5.1 Calc│$ million'!K89*'5.2 Calc│VTS'!$E89</f>
        <v>0</v>
      </c>
    </row>
    <row r="90" spans="1:11">
      <c r="A90" s="7" t="str">
        <f>'5.0 Calc│Forecast Projects'!A90</f>
        <v>-</v>
      </c>
      <c r="B90" s="7" t="str">
        <f>'5.1 Calc│$ million'!B90</f>
        <v/>
      </c>
      <c r="C90" s="7" t="str">
        <f>'5.1 Calc│$ million'!C90</f>
        <v>-</v>
      </c>
      <c r="D90" s="7" t="str">
        <f>'5.0 Calc│Forecast Projects'!E90</f>
        <v>-</v>
      </c>
      <c r="E90" s="19">
        <f>IFERROR(VLOOKUP(D90,'3.2 Input│Other'!$A$18:$B$21,2,FALSE),0)</f>
        <v>0</v>
      </c>
      <c r="G90" s="20">
        <f>'5.1 Calc│$ million'!G90*'5.2 Calc│VTS'!$E90</f>
        <v>0</v>
      </c>
      <c r="H90" s="20">
        <f>'5.1 Calc│$ million'!H90*'5.2 Calc│VTS'!$E90</f>
        <v>0</v>
      </c>
      <c r="I90" s="20">
        <f>'5.1 Calc│$ million'!I90*'5.2 Calc│VTS'!$E90</f>
        <v>0</v>
      </c>
      <c r="J90" s="20">
        <f>'5.1 Calc│$ million'!J90*'5.2 Calc│VTS'!$E90</f>
        <v>0</v>
      </c>
      <c r="K90" s="20">
        <f>'5.1 Calc│$ million'!K90*'5.2 Calc│VTS'!$E90</f>
        <v>0</v>
      </c>
    </row>
    <row r="91" spans="1:11">
      <c r="A91" s="7" t="str">
        <f>'5.0 Calc│Forecast Projects'!A91</f>
        <v>-</v>
      </c>
      <c r="B91" s="7" t="str">
        <f>'5.1 Calc│$ million'!B91</f>
        <v/>
      </c>
      <c r="C91" s="7" t="str">
        <f>'5.1 Calc│$ million'!C91</f>
        <v>-</v>
      </c>
      <c r="D91" s="7" t="str">
        <f>'5.0 Calc│Forecast Projects'!E91</f>
        <v>-</v>
      </c>
      <c r="E91" s="19">
        <f>IFERROR(VLOOKUP(D91,'3.2 Input│Other'!$A$18:$B$21,2,FALSE),0)</f>
        <v>0</v>
      </c>
      <c r="G91" s="20">
        <f>'5.1 Calc│$ million'!G91*'5.2 Calc│VTS'!$E91</f>
        <v>0</v>
      </c>
      <c r="H91" s="20">
        <f>'5.1 Calc│$ million'!H91*'5.2 Calc│VTS'!$E91</f>
        <v>0</v>
      </c>
      <c r="I91" s="20">
        <f>'5.1 Calc│$ million'!I91*'5.2 Calc│VTS'!$E91</f>
        <v>0</v>
      </c>
      <c r="J91" s="20">
        <f>'5.1 Calc│$ million'!J91*'5.2 Calc│VTS'!$E91</f>
        <v>0</v>
      </c>
      <c r="K91" s="20">
        <f>'5.1 Calc│$ million'!K91*'5.2 Calc│VTS'!$E91</f>
        <v>0</v>
      </c>
    </row>
    <row r="92" spans="1:11">
      <c r="A92" s="7" t="str">
        <f>'5.0 Calc│Forecast Projects'!A92</f>
        <v>-</v>
      </c>
      <c r="B92" s="7" t="str">
        <f>'5.1 Calc│$ million'!B92</f>
        <v/>
      </c>
      <c r="C92" s="7" t="str">
        <f>'5.1 Calc│$ million'!C92</f>
        <v>-</v>
      </c>
      <c r="D92" s="7" t="str">
        <f>'5.0 Calc│Forecast Projects'!E92</f>
        <v>-</v>
      </c>
      <c r="E92" s="19">
        <f>IFERROR(VLOOKUP(D92,'3.2 Input│Other'!$A$18:$B$21,2,FALSE),0)</f>
        <v>0</v>
      </c>
      <c r="G92" s="20">
        <f>'5.1 Calc│$ million'!G92*'5.2 Calc│VTS'!$E92</f>
        <v>0</v>
      </c>
      <c r="H92" s="20">
        <f>'5.1 Calc│$ million'!H92*'5.2 Calc│VTS'!$E92</f>
        <v>0</v>
      </c>
      <c r="I92" s="20">
        <f>'5.1 Calc│$ million'!I92*'5.2 Calc│VTS'!$E92</f>
        <v>0</v>
      </c>
      <c r="J92" s="20">
        <f>'5.1 Calc│$ million'!J92*'5.2 Calc│VTS'!$E92</f>
        <v>0</v>
      </c>
      <c r="K92" s="20">
        <f>'5.1 Calc│$ million'!K92*'5.2 Calc│VTS'!$E92</f>
        <v>0</v>
      </c>
    </row>
    <row r="93" spans="1:11">
      <c r="A93" s="7" t="str">
        <f>'5.0 Calc│Forecast Projects'!A93</f>
        <v>-</v>
      </c>
      <c r="B93" s="7" t="str">
        <f>'5.1 Calc│$ million'!B93</f>
        <v/>
      </c>
      <c r="C93" s="7" t="str">
        <f>'5.1 Calc│$ million'!C93</f>
        <v>-</v>
      </c>
      <c r="D93" s="7" t="str">
        <f>'5.0 Calc│Forecast Projects'!E93</f>
        <v>-</v>
      </c>
      <c r="E93" s="19">
        <f>IFERROR(VLOOKUP(D93,'3.2 Input│Other'!$A$18:$B$21,2,FALSE),0)</f>
        <v>0</v>
      </c>
      <c r="G93" s="20">
        <f>'5.1 Calc│$ million'!G93*'5.2 Calc│VTS'!$E93</f>
        <v>0</v>
      </c>
      <c r="H93" s="20">
        <f>'5.1 Calc│$ million'!H93*'5.2 Calc│VTS'!$E93</f>
        <v>0</v>
      </c>
      <c r="I93" s="20">
        <f>'5.1 Calc│$ million'!I93*'5.2 Calc│VTS'!$E93</f>
        <v>0</v>
      </c>
      <c r="J93" s="20">
        <f>'5.1 Calc│$ million'!J93*'5.2 Calc│VTS'!$E93</f>
        <v>0</v>
      </c>
      <c r="K93" s="20">
        <f>'5.1 Calc│$ million'!K93*'5.2 Calc│VTS'!$E93</f>
        <v>0</v>
      </c>
    </row>
    <row r="94" spans="1:11">
      <c r="A94" s="7" t="str">
        <f>'5.0 Calc│Forecast Projects'!A94</f>
        <v>-</v>
      </c>
      <c r="B94" s="7" t="str">
        <f>'5.1 Calc│$ million'!B94</f>
        <v/>
      </c>
      <c r="C94" s="7" t="str">
        <f>'5.1 Calc│$ million'!C94</f>
        <v>-</v>
      </c>
      <c r="D94" s="7" t="str">
        <f>'5.0 Calc│Forecast Projects'!E94</f>
        <v>-</v>
      </c>
      <c r="E94" s="19">
        <f>IFERROR(VLOOKUP(D94,'3.2 Input│Other'!$A$18:$B$21,2,FALSE),0)</f>
        <v>0</v>
      </c>
      <c r="G94" s="20">
        <f>'5.1 Calc│$ million'!G94*'5.2 Calc│VTS'!$E94</f>
        <v>0</v>
      </c>
      <c r="H94" s="20">
        <f>'5.1 Calc│$ million'!H94*'5.2 Calc│VTS'!$E94</f>
        <v>0</v>
      </c>
      <c r="I94" s="20">
        <f>'5.1 Calc│$ million'!I94*'5.2 Calc│VTS'!$E94</f>
        <v>0</v>
      </c>
      <c r="J94" s="20">
        <f>'5.1 Calc│$ million'!J94*'5.2 Calc│VTS'!$E94</f>
        <v>0</v>
      </c>
      <c r="K94" s="20">
        <f>'5.1 Calc│$ million'!K94*'5.2 Calc│VTS'!$E94</f>
        <v>0</v>
      </c>
    </row>
    <row r="95" spans="1:11">
      <c r="A95" s="7" t="str">
        <f>'5.0 Calc│Forecast Projects'!A95</f>
        <v>-</v>
      </c>
      <c r="B95" s="7" t="str">
        <f>'5.1 Calc│$ million'!B95</f>
        <v/>
      </c>
      <c r="C95" s="7" t="str">
        <f>'5.1 Calc│$ million'!C95</f>
        <v>-</v>
      </c>
      <c r="D95" s="7" t="str">
        <f>'5.0 Calc│Forecast Projects'!E95</f>
        <v>-</v>
      </c>
      <c r="E95" s="19">
        <f>IFERROR(VLOOKUP(D95,'3.2 Input│Other'!$A$18:$B$21,2,FALSE),0)</f>
        <v>0</v>
      </c>
      <c r="G95" s="20">
        <f>'5.1 Calc│$ million'!G95*'5.2 Calc│VTS'!$E95</f>
        <v>0</v>
      </c>
      <c r="H95" s="20">
        <f>'5.1 Calc│$ million'!H95*'5.2 Calc│VTS'!$E95</f>
        <v>0</v>
      </c>
      <c r="I95" s="20">
        <f>'5.1 Calc│$ million'!I95*'5.2 Calc│VTS'!$E95</f>
        <v>0</v>
      </c>
      <c r="J95" s="20">
        <f>'5.1 Calc│$ million'!J95*'5.2 Calc│VTS'!$E95</f>
        <v>0</v>
      </c>
      <c r="K95" s="20">
        <f>'5.1 Calc│$ million'!K95*'5.2 Calc│VTS'!$E95</f>
        <v>0</v>
      </c>
    </row>
    <row r="96" spans="1:11">
      <c r="A96" s="7" t="str">
        <f>'5.0 Calc│Forecast Projects'!A96</f>
        <v>-</v>
      </c>
      <c r="B96" s="7" t="str">
        <f>'5.1 Calc│$ million'!B96</f>
        <v/>
      </c>
      <c r="C96" s="7" t="str">
        <f>'5.1 Calc│$ million'!C96</f>
        <v>-</v>
      </c>
      <c r="D96" s="7" t="str">
        <f>'5.0 Calc│Forecast Projects'!E96</f>
        <v>-</v>
      </c>
      <c r="E96" s="19">
        <f>IFERROR(VLOOKUP(D96,'3.2 Input│Other'!$A$18:$B$21,2,FALSE),0)</f>
        <v>0</v>
      </c>
      <c r="G96" s="20">
        <f>'5.1 Calc│$ million'!G96*'5.2 Calc│VTS'!$E96</f>
        <v>0</v>
      </c>
      <c r="H96" s="20">
        <f>'5.1 Calc│$ million'!H96*'5.2 Calc│VTS'!$E96</f>
        <v>0</v>
      </c>
      <c r="I96" s="20">
        <f>'5.1 Calc│$ million'!I96*'5.2 Calc│VTS'!$E96</f>
        <v>0</v>
      </c>
      <c r="J96" s="20">
        <f>'5.1 Calc│$ million'!J96*'5.2 Calc│VTS'!$E96</f>
        <v>0</v>
      </c>
      <c r="K96" s="20">
        <f>'5.1 Calc│$ million'!K96*'5.2 Calc│VTS'!$E96</f>
        <v>0</v>
      </c>
    </row>
    <row r="97" spans="1:11">
      <c r="A97" s="7" t="str">
        <f>'5.0 Calc│Forecast Projects'!A97</f>
        <v>-</v>
      </c>
      <c r="B97" s="7" t="str">
        <f>'5.1 Calc│$ million'!B97</f>
        <v/>
      </c>
      <c r="C97" s="7" t="str">
        <f>'5.1 Calc│$ million'!C97</f>
        <v>-</v>
      </c>
      <c r="D97" s="7" t="str">
        <f>'5.0 Calc│Forecast Projects'!E97</f>
        <v>-</v>
      </c>
      <c r="E97" s="19">
        <f>IFERROR(VLOOKUP(D97,'3.2 Input│Other'!$A$18:$B$21,2,FALSE),0)</f>
        <v>0</v>
      </c>
      <c r="G97" s="20">
        <f>'5.1 Calc│$ million'!G97*'5.2 Calc│VTS'!$E97</f>
        <v>0</v>
      </c>
      <c r="H97" s="20">
        <f>'5.1 Calc│$ million'!H97*'5.2 Calc│VTS'!$E97</f>
        <v>0</v>
      </c>
      <c r="I97" s="20">
        <f>'5.1 Calc│$ million'!I97*'5.2 Calc│VTS'!$E97</f>
        <v>0</v>
      </c>
      <c r="J97" s="20">
        <f>'5.1 Calc│$ million'!J97*'5.2 Calc│VTS'!$E97</f>
        <v>0</v>
      </c>
      <c r="K97" s="20">
        <f>'5.1 Calc│$ million'!K97*'5.2 Calc│VTS'!$E97</f>
        <v>0</v>
      </c>
    </row>
    <row r="98" spans="1:11">
      <c r="A98" s="7" t="str">
        <f>'5.0 Calc│Forecast Projects'!A98</f>
        <v>-</v>
      </c>
      <c r="B98" s="7" t="str">
        <f>'5.1 Calc│$ million'!B98</f>
        <v/>
      </c>
      <c r="C98" s="7" t="str">
        <f>'5.1 Calc│$ million'!C98</f>
        <v>-</v>
      </c>
      <c r="D98" s="7" t="str">
        <f>'5.0 Calc│Forecast Projects'!E98</f>
        <v>-</v>
      </c>
      <c r="E98" s="19">
        <f>IFERROR(VLOOKUP(D98,'3.2 Input│Other'!$A$18:$B$21,2,FALSE),0)</f>
        <v>0</v>
      </c>
      <c r="G98" s="20">
        <f>'5.1 Calc│$ million'!G98*'5.2 Calc│VTS'!$E98</f>
        <v>0</v>
      </c>
      <c r="H98" s="20">
        <f>'5.1 Calc│$ million'!H98*'5.2 Calc│VTS'!$E98</f>
        <v>0</v>
      </c>
      <c r="I98" s="20">
        <f>'5.1 Calc│$ million'!I98*'5.2 Calc│VTS'!$E98</f>
        <v>0</v>
      </c>
      <c r="J98" s="20">
        <f>'5.1 Calc│$ million'!J98*'5.2 Calc│VTS'!$E98</f>
        <v>0</v>
      </c>
      <c r="K98" s="20">
        <f>'5.1 Calc│$ million'!K98*'5.2 Calc│VTS'!$E98</f>
        <v>0</v>
      </c>
    </row>
    <row r="99" spans="1:11">
      <c r="A99" s="7" t="str">
        <f>'5.0 Calc│Forecast Projects'!A99</f>
        <v>-</v>
      </c>
      <c r="B99" s="7" t="str">
        <f>'5.1 Calc│$ million'!B99</f>
        <v/>
      </c>
      <c r="C99" s="7" t="str">
        <f>'5.1 Calc│$ million'!C99</f>
        <v>-</v>
      </c>
      <c r="D99" s="7" t="str">
        <f>'5.0 Calc│Forecast Projects'!E99</f>
        <v>-</v>
      </c>
      <c r="E99" s="19">
        <f>IFERROR(VLOOKUP(D99,'3.2 Input│Other'!$A$18:$B$21,2,FALSE),0)</f>
        <v>0</v>
      </c>
      <c r="G99" s="20">
        <f>'5.1 Calc│$ million'!G99*'5.2 Calc│VTS'!$E99</f>
        <v>0</v>
      </c>
      <c r="H99" s="20">
        <f>'5.1 Calc│$ million'!H99*'5.2 Calc│VTS'!$E99</f>
        <v>0</v>
      </c>
      <c r="I99" s="20">
        <f>'5.1 Calc│$ million'!I99*'5.2 Calc│VTS'!$E99</f>
        <v>0</v>
      </c>
      <c r="J99" s="20">
        <f>'5.1 Calc│$ million'!J99*'5.2 Calc│VTS'!$E99</f>
        <v>0</v>
      </c>
      <c r="K99" s="20">
        <f>'5.1 Calc│$ million'!K99*'5.2 Calc│VTS'!$E99</f>
        <v>0</v>
      </c>
    </row>
    <row r="100" spans="1:11">
      <c r="A100" s="7" t="str">
        <f>'5.0 Calc│Forecast Projects'!A100</f>
        <v>-</v>
      </c>
      <c r="B100" s="7" t="str">
        <f>'5.1 Calc│$ million'!B100</f>
        <v/>
      </c>
      <c r="C100" s="7" t="str">
        <f>'5.1 Calc│$ million'!C100</f>
        <v>-</v>
      </c>
      <c r="D100" s="7" t="str">
        <f>'5.0 Calc│Forecast Projects'!E100</f>
        <v>-</v>
      </c>
      <c r="E100" s="19">
        <f>IFERROR(VLOOKUP(D100,'3.2 Input│Other'!$A$18:$B$21,2,FALSE),0)</f>
        <v>0</v>
      </c>
      <c r="G100" s="20">
        <f>'5.1 Calc│$ million'!G100*'5.2 Calc│VTS'!$E100</f>
        <v>0</v>
      </c>
      <c r="H100" s="20">
        <f>'5.1 Calc│$ million'!H100*'5.2 Calc│VTS'!$E100</f>
        <v>0</v>
      </c>
      <c r="I100" s="20">
        <f>'5.1 Calc│$ million'!I100*'5.2 Calc│VTS'!$E100</f>
        <v>0</v>
      </c>
      <c r="J100" s="20">
        <f>'5.1 Calc│$ million'!J100*'5.2 Calc│VTS'!$E100</f>
        <v>0</v>
      </c>
      <c r="K100" s="20">
        <f>'5.1 Calc│$ million'!K100*'5.2 Calc│VTS'!$E100</f>
        <v>0</v>
      </c>
    </row>
    <row r="101" spans="1:11">
      <c r="A101" s="7" t="str">
        <f>'5.0 Calc│Forecast Projects'!A101</f>
        <v>-</v>
      </c>
      <c r="B101" s="7" t="str">
        <f>'5.1 Calc│$ million'!B101</f>
        <v/>
      </c>
      <c r="C101" s="7" t="str">
        <f>'5.1 Calc│$ million'!C101</f>
        <v>-</v>
      </c>
      <c r="D101" s="7" t="str">
        <f>'5.0 Calc│Forecast Projects'!E101</f>
        <v>-</v>
      </c>
      <c r="E101" s="19">
        <f>IFERROR(VLOOKUP(D101,'3.2 Input│Other'!$A$18:$B$21,2,FALSE),0)</f>
        <v>0</v>
      </c>
      <c r="G101" s="20">
        <f>'5.1 Calc│$ million'!G101*'5.2 Calc│VTS'!$E101</f>
        <v>0</v>
      </c>
      <c r="H101" s="20">
        <f>'5.1 Calc│$ million'!H101*'5.2 Calc│VTS'!$E101</f>
        <v>0</v>
      </c>
      <c r="I101" s="20">
        <f>'5.1 Calc│$ million'!I101*'5.2 Calc│VTS'!$E101</f>
        <v>0</v>
      </c>
      <c r="J101" s="20">
        <f>'5.1 Calc│$ million'!J101*'5.2 Calc│VTS'!$E101</f>
        <v>0</v>
      </c>
      <c r="K101" s="20">
        <f>'5.1 Calc│$ million'!K101*'5.2 Calc│VTS'!$E101</f>
        <v>0</v>
      </c>
    </row>
    <row r="102" spans="1:11">
      <c r="A102" s="7" t="str">
        <f>'5.0 Calc│Forecast Projects'!A102</f>
        <v>-</v>
      </c>
      <c r="B102" s="7" t="str">
        <f>'5.1 Calc│$ million'!B102</f>
        <v/>
      </c>
      <c r="C102" s="7" t="str">
        <f>'5.1 Calc│$ million'!C102</f>
        <v>-</v>
      </c>
      <c r="D102" s="7" t="str">
        <f>'5.0 Calc│Forecast Projects'!E102</f>
        <v>-</v>
      </c>
      <c r="E102" s="19">
        <f>IFERROR(VLOOKUP(D102,'3.2 Input│Other'!$A$18:$B$21,2,FALSE),0)</f>
        <v>0</v>
      </c>
      <c r="G102" s="20">
        <f>'5.1 Calc│$ million'!G102*'5.2 Calc│VTS'!$E102</f>
        <v>0</v>
      </c>
      <c r="H102" s="20">
        <f>'5.1 Calc│$ million'!H102*'5.2 Calc│VTS'!$E102</f>
        <v>0</v>
      </c>
      <c r="I102" s="20">
        <f>'5.1 Calc│$ million'!I102*'5.2 Calc│VTS'!$E102</f>
        <v>0</v>
      </c>
      <c r="J102" s="20">
        <f>'5.1 Calc│$ million'!J102*'5.2 Calc│VTS'!$E102</f>
        <v>0</v>
      </c>
      <c r="K102" s="20">
        <f>'5.1 Calc│$ million'!K102*'5.2 Calc│VTS'!$E102</f>
        <v>0</v>
      </c>
    </row>
    <row r="103" spans="1:11">
      <c r="A103" s="7" t="str">
        <f>'5.0 Calc│Forecast Projects'!A103</f>
        <v>-</v>
      </c>
      <c r="B103" s="7" t="str">
        <f>'5.1 Calc│$ million'!B103</f>
        <v/>
      </c>
      <c r="C103" s="7" t="str">
        <f>'5.1 Calc│$ million'!C103</f>
        <v>-</v>
      </c>
      <c r="D103" s="7" t="str">
        <f>'5.0 Calc│Forecast Projects'!E103</f>
        <v>-</v>
      </c>
      <c r="E103" s="19">
        <f>IFERROR(VLOOKUP(D103,'3.2 Input│Other'!$A$18:$B$21,2,FALSE),0)</f>
        <v>0</v>
      </c>
      <c r="G103" s="20">
        <f>'5.1 Calc│$ million'!G103*'5.2 Calc│VTS'!$E103</f>
        <v>0</v>
      </c>
      <c r="H103" s="20">
        <f>'5.1 Calc│$ million'!H103*'5.2 Calc│VTS'!$E103</f>
        <v>0</v>
      </c>
      <c r="I103" s="20">
        <f>'5.1 Calc│$ million'!I103*'5.2 Calc│VTS'!$E103</f>
        <v>0</v>
      </c>
      <c r="J103" s="20">
        <f>'5.1 Calc│$ million'!J103*'5.2 Calc│VTS'!$E103</f>
        <v>0</v>
      </c>
      <c r="K103" s="20">
        <f>'5.1 Calc│$ million'!K103*'5.2 Calc│VTS'!$E103</f>
        <v>0</v>
      </c>
    </row>
    <row r="104" spans="1:11">
      <c r="A104" s="7" t="str">
        <f>'5.0 Calc│Forecast Projects'!A104</f>
        <v>-</v>
      </c>
      <c r="B104" s="7" t="str">
        <f>'5.1 Calc│$ million'!B104</f>
        <v/>
      </c>
      <c r="C104" s="7" t="str">
        <f>'5.1 Calc│$ million'!C104</f>
        <v>-</v>
      </c>
      <c r="D104" s="7" t="str">
        <f>'5.0 Calc│Forecast Projects'!E104</f>
        <v>-</v>
      </c>
      <c r="E104" s="19">
        <f>IFERROR(VLOOKUP(D104,'3.2 Input│Other'!$A$18:$B$21,2,FALSE),0)</f>
        <v>0</v>
      </c>
      <c r="G104" s="20">
        <f>'5.1 Calc│$ million'!G104*'5.2 Calc│VTS'!$E104</f>
        <v>0</v>
      </c>
      <c r="H104" s="20">
        <f>'5.1 Calc│$ million'!H104*'5.2 Calc│VTS'!$E104</f>
        <v>0</v>
      </c>
      <c r="I104" s="20">
        <f>'5.1 Calc│$ million'!I104*'5.2 Calc│VTS'!$E104</f>
        <v>0</v>
      </c>
      <c r="J104" s="20">
        <f>'5.1 Calc│$ million'!J104*'5.2 Calc│VTS'!$E104</f>
        <v>0</v>
      </c>
      <c r="K104" s="20">
        <f>'5.1 Calc│$ million'!K104*'5.2 Calc│VTS'!$E104</f>
        <v>0</v>
      </c>
    </row>
    <row r="105" spans="1:11">
      <c r="A105" s="7" t="str">
        <f>'5.0 Calc│Forecast Projects'!A105</f>
        <v>-</v>
      </c>
      <c r="B105" s="7" t="str">
        <f>'5.1 Calc│$ million'!B105</f>
        <v/>
      </c>
      <c r="C105" s="7" t="str">
        <f>'5.1 Calc│$ million'!C105</f>
        <v>-</v>
      </c>
      <c r="D105" s="7" t="str">
        <f>'5.0 Calc│Forecast Projects'!E105</f>
        <v>-</v>
      </c>
      <c r="E105" s="19">
        <f>IFERROR(VLOOKUP(D105,'3.2 Input│Other'!$A$18:$B$21,2,FALSE),0)</f>
        <v>0</v>
      </c>
      <c r="G105" s="20">
        <f>'5.1 Calc│$ million'!G105*'5.2 Calc│VTS'!$E105</f>
        <v>0</v>
      </c>
      <c r="H105" s="20">
        <f>'5.1 Calc│$ million'!H105*'5.2 Calc│VTS'!$E105</f>
        <v>0</v>
      </c>
      <c r="I105" s="20">
        <f>'5.1 Calc│$ million'!I105*'5.2 Calc│VTS'!$E105</f>
        <v>0</v>
      </c>
      <c r="J105" s="20">
        <f>'5.1 Calc│$ million'!J105*'5.2 Calc│VTS'!$E105</f>
        <v>0</v>
      </c>
      <c r="K105" s="20">
        <f>'5.1 Calc│$ million'!K105*'5.2 Calc│VTS'!$E105</f>
        <v>0</v>
      </c>
    </row>
    <row r="106" spans="1:11">
      <c r="A106" s="7" t="str">
        <f>'5.0 Calc│Forecast Projects'!A106</f>
        <v>-</v>
      </c>
      <c r="B106" s="7" t="str">
        <f>'5.1 Calc│$ million'!B106</f>
        <v/>
      </c>
      <c r="C106" s="7" t="str">
        <f>'5.1 Calc│$ million'!C106</f>
        <v>-</v>
      </c>
      <c r="D106" s="7" t="str">
        <f>'5.0 Calc│Forecast Projects'!E106</f>
        <v>-</v>
      </c>
      <c r="E106" s="19">
        <f>IFERROR(VLOOKUP(D106,'3.2 Input│Other'!$A$18:$B$21,2,FALSE),0)</f>
        <v>0</v>
      </c>
      <c r="G106" s="20">
        <f>'5.1 Calc│$ million'!G106*'5.2 Calc│VTS'!$E106</f>
        <v>0</v>
      </c>
      <c r="H106" s="20">
        <f>'5.1 Calc│$ million'!H106*'5.2 Calc│VTS'!$E106</f>
        <v>0</v>
      </c>
      <c r="I106" s="20">
        <f>'5.1 Calc│$ million'!I106*'5.2 Calc│VTS'!$E106</f>
        <v>0</v>
      </c>
      <c r="J106" s="20">
        <f>'5.1 Calc│$ million'!J106*'5.2 Calc│VTS'!$E106</f>
        <v>0</v>
      </c>
      <c r="K106" s="20">
        <f>'5.1 Calc│$ million'!K106*'5.2 Calc│VTS'!$E106</f>
        <v>0</v>
      </c>
    </row>
    <row r="107" spans="1:11">
      <c r="A107" s="7" t="str">
        <f>'5.0 Calc│Forecast Projects'!A107</f>
        <v>-</v>
      </c>
      <c r="B107" s="7" t="str">
        <f>'5.1 Calc│$ million'!B107</f>
        <v/>
      </c>
      <c r="C107" s="7" t="str">
        <f>'5.1 Calc│$ million'!C107</f>
        <v>-</v>
      </c>
      <c r="D107" s="7" t="str">
        <f>'5.0 Calc│Forecast Projects'!E107</f>
        <v>-</v>
      </c>
      <c r="E107" s="19">
        <f>IFERROR(VLOOKUP(D107,'3.2 Input│Other'!$A$18:$B$21,2,FALSE),0)</f>
        <v>0</v>
      </c>
      <c r="G107" s="20">
        <f>'5.1 Calc│$ million'!G107*'5.2 Calc│VTS'!$E107</f>
        <v>0</v>
      </c>
      <c r="H107" s="20">
        <f>'5.1 Calc│$ million'!H107*'5.2 Calc│VTS'!$E107</f>
        <v>0</v>
      </c>
      <c r="I107" s="20">
        <f>'5.1 Calc│$ million'!I107*'5.2 Calc│VTS'!$E107</f>
        <v>0</v>
      </c>
      <c r="J107" s="20">
        <f>'5.1 Calc│$ million'!J107*'5.2 Calc│VTS'!$E107</f>
        <v>0</v>
      </c>
      <c r="K107" s="20">
        <f>'5.1 Calc│$ million'!K107*'5.2 Calc│VTS'!$E107</f>
        <v>0</v>
      </c>
    </row>
    <row r="108" spans="1:11">
      <c r="A108" s="7" t="str">
        <f>'5.0 Calc│Forecast Projects'!A108</f>
        <v>-</v>
      </c>
      <c r="B108" s="7" t="str">
        <f>'5.1 Calc│$ million'!B108</f>
        <v/>
      </c>
      <c r="C108" s="7" t="str">
        <f>'5.1 Calc│$ million'!C108</f>
        <v>-</v>
      </c>
      <c r="D108" s="7" t="str">
        <f>'5.0 Calc│Forecast Projects'!E108</f>
        <v>-</v>
      </c>
      <c r="E108" s="19">
        <f>IFERROR(VLOOKUP(D108,'3.2 Input│Other'!$A$18:$B$21,2,FALSE),0)</f>
        <v>0</v>
      </c>
      <c r="G108" s="20">
        <f>'5.1 Calc│$ million'!G108*'5.2 Calc│VTS'!$E108</f>
        <v>0</v>
      </c>
      <c r="H108" s="20">
        <f>'5.1 Calc│$ million'!H108*'5.2 Calc│VTS'!$E108</f>
        <v>0</v>
      </c>
      <c r="I108" s="20">
        <f>'5.1 Calc│$ million'!I108*'5.2 Calc│VTS'!$E108</f>
        <v>0</v>
      </c>
      <c r="J108" s="20">
        <f>'5.1 Calc│$ million'!J108*'5.2 Calc│VTS'!$E108</f>
        <v>0</v>
      </c>
      <c r="K108" s="20">
        <f>'5.1 Calc│$ million'!K108*'5.2 Calc│VTS'!$E108</f>
        <v>0</v>
      </c>
    </row>
    <row r="109" spans="1:11">
      <c r="A109" s="7" t="str">
        <f>'5.0 Calc│Forecast Projects'!A109</f>
        <v>-</v>
      </c>
      <c r="B109" s="7" t="str">
        <f>'5.1 Calc│$ million'!B109</f>
        <v/>
      </c>
      <c r="C109" s="7" t="str">
        <f>'5.1 Calc│$ million'!C109</f>
        <v>-</v>
      </c>
      <c r="D109" s="7" t="str">
        <f>'5.0 Calc│Forecast Projects'!E109</f>
        <v>-</v>
      </c>
      <c r="E109" s="19">
        <f>IFERROR(VLOOKUP(D109,'3.2 Input│Other'!$A$18:$B$21,2,FALSE),0)</f>
        <v>0</v>
      </c>
      <c r="G109" s="20">
        <f>'5.1 Calc│$ million'!G109*'5.2 Calc│VTS'!$E109</f>
        <v>0</v>
      </c>
      <c r="H109" s="20">
        <f>'5.1 Calc│$ million'!H109*'5.2 Calc│VTS'!$E109</f>
        <v>0</v>
      </c>
      <c r="I109" s="20">
        <f>'5.1 Calc│$ million'!I109*'5.2 Calc│VTS'!$E109</f>
        <v>0</v>
      </c>
      <c r="J109" s="20">
        <f>'5.1 Calc│$ million'!J109*'5.2 Calc│VTS'!$E109</f>
        <v>0</v>
      </c>
      <c r="K109" s="20">
        <f>'5.1 Calc│$ million'!K109*'5.2 Calc│VTS'!$E109</f>
        <v>0</v>
      </c>
    </row>
    <row r="110" spans="1:11">
      <c r="A110" s="7" t="str">
        <f>'5.0 Calc│Forecast Projects'!A110</f>
        <v>-</v>
      </c>
      <c r="B110" s="7" t="str">
        <f>'5.1 Calc│$ million'!B110</f>
        <v/>
      </c>
      <c r="C110" s="7" t="str">
        <f>'5.1 Calc│$ million'!C110</f>
        <v>-</v>
      </c>
      <c r="D110" s="7" t="str">
        <f>'5.0 Calc│Forecast Projects'!E110</f>
        <v>-</v>
      </c>
      <c r="E110" s="19">
        <f>IFERROR(VLOOKUP(D110,'3.2 Input│Other'!$A$18:$B$21,2,FALSE),0)</f>
        <v>0</v>
      </c>
      <c r="G110" s="20">
        <f>'5.1 Calc│$ million'!G110*'5.2 Calc│VTS'!$E110</f>
        <v>0</v>
      </c>
      <c r="H110" s="20">
        <f>'5.1 Calc│$ million'!H110*'5.2 Calc│VTS'!$E110</f>
        <v>0</v>
      </c>
      <c r="I110" s="20">
        <f>'5.1 Calc│$ million'!I110*'5.2 Calc│VTS'!$E110</f>
        <v>0</v>
      </c>
      <c r="J110" s="20">
        <f>'5.1 Calc│$ million'!J110*'5.2 Calc│VTS'!$E110</f>
        <v>0</v>
      </c>
      <c r="K110" s="20">
        <f>'5.1 Calc│$ million'!K110*'5.2 Calc│VTS'!$E110</f>
        <v>0</v>
      </c>
    </row>
    <row r="111" spans="1:11">
      <c r="A111" s="7" t="str">
        <f>'5.0 Calc│Forecast Projects'!A111</f>
        <v>-</v>
      </c>
      <c r="B111" s="7" t="str">
        <f>'5.1 Calc│$ million'!B111</f>
        <v/>
      </c>
      <c r="C111" s="7" t="str">
        <f>'5.1 Calc│$ million'!C111</f>
        <v>-</v>
      </c>
      <c r="D111" s="7" t="str">
        <f>'5.0 Calc│Forecast Projects'!E111</f>
        <v>-</v>
      </c>
      <c r="E111" s="19">
        <f>IFERROR(VLOOKUP(D111,'3.2 Input│Other'!$A$18:$B$21,2,FALSE),0)</f>
        <v>0</v>
      </c>
      <c r="G111" s="20">
        <f>'5.1 Calc│$ million'!G111*'5.2 Calc│VTS'!$E111</f>
        <v>0</v>
      </c>
      <c r="H111" s="20">
        <f>'5.1 Calc│$ million'!H111*'5.2 Calc│VTS'!$E111</f>
        <v>0</v>
      </c>
      <c r="I111" s="20">
        <f>'5.1 Calc│$ million'!I111*'5.2 Calc│VTS'!$E111</f>
        <v>0</v>
      </c>
      <c r="J111" s="20">
        <f>'5.1 Calc│$ million'!J111*'5.2 Calc│VTS'!$E111</f>
        <v>0</v>
      </c>
      <c r="K111" s="20">
        <f>'5.1 Calc│$ million'!K111*'5.2 Calc│VTS'!$E111</f>
        <v>0</v>
      </c>
    </row>
    <row r="112" spans="1:11">
      <c r="A112" s="7" t="str">
        <f>'5.0 Calc│Forecast Projects'!A112</f>
        <v>-</v>
      </c>
      <c r="B112" s="7" t="str">
        <f>'5.1 Calc│$ million'!B112</f>
        <v/>
      </c>
      <c r="C112" s="7" t="str">
        <f>'5.1 Calc│$ million'!C112</f>
        <v>-</v>
      </c>
      <c r="D112" s="7" t="str">
        <f>'5.0 Calc│Forecast Projects'!E112</f>
        <v>-</v>
      </c>
      <c r="E112" s="19">
        <f>IFERROR(VLOOKUP(D112,'3.2 Input│Other'!$A$18:$B$21,2,FALSE),0)</f>
        <v>0</v>
      </c>
      <c r="G112" s="20">
        <f>'5.1 Calc│$ million'!G112*'5.2 Calc│VTS'!$E112</f>
        <v>0</v>
      </c>
      <c r="H112" s="20">
        <f>'5.1 Calc│$ million'!H112*'5.2 Calc│VTS'!$E112</f>
        <v>0</v>
      </c>
      <c r="I112" s="20">
        <f>'5.1 Calc│$ million'!I112*'5.2 Calc│VTS'!$E112</f>
        <v>0</v>
      </c>
      <c r="J112" s="20">
        <f>'5.1 Calc│$ million'!J112*'5.2 Calc│VTS'!$E112</f>
        <v>0</v>
      </c>
      <c r="K112" s="20">
        <f>'5.1 Calc│$ million'!K112*'5.2 Calc│VTS'!$E112</f>
        <v>0</v>
      </c>
    </row>
    <row r="113" spans="1:11">
      <c r="A113" s="7" t="str">
        <f>'5.0 Calc│Forecast Projects'!A113</f>
        <v>-</v>
      </c>
      <c r="B113" s="7" t="str">
        <f>'5.1 Calc│$ million'!B113</f>
        <v/>
      </c>
      <c r="C113" s="7" t="str">
        <f>'5.1 Calc│$ million'!C113</f>
        <v>-</v>
      </c>
      <c r="D113" s="7" t="str">
        <f>'5.0 Calc│Forecast Projects'!E113</f>
        <v>-</v>
      </c>
      <c r="E113" s="19">
        <f>IFERROR(VLOOKUP(D113,'3.2 Input│Other'!$A$18:$B$21,2,FALSE),0)</f>
        <v>0</v>
      </c>
      <c r="G113" s="20">
        <f>'5.1 Calc│$ million'!G113*'5.2 Calc│VTS'!$E113</f>
        <v>0</v>
      </c>
      <c r="H113" s="20">
        <f>'5.1 Calc│$ million'!H113*'5.2 Calc│VTS'!$E113</f>
        <v>0</v>
      </c>
      <c r="I113" s="20">
        <f>'5.1 Calc│$ million'!I113*'5.2 Calc│VTS'!$E113</f>
        <v>0</v>
      </c>
      <c r="J113" s="20">
        <f>'5.1 Calc│$ million'!J113*'5.2 Calc│VTS'!$E113</f>
        <v>0</v>
      </c>
      <c r="K113" s="20">
        <f>'5.1 Calc│$ million'!K113*'5.2 Calc│VTS'!$E113</f>
        <v>0</v>
      </c>
    </row>
    <row r="114" spans="1:11">
      <c r="A114" s="7" t="str">
        <f>'5.0 Calc│Forecast Projects'!A114</f>
        <v>-</v>
      </c>
      <c r="B114" s="7" t="str">
        <f>'5.1 Calc│$ million'!B114</f>
        <v/>
      </c>
      <c r="C114" s="7" t="str">
        <f>'5.1 Calc│$ million'!C114</f>
        <v>-</v>
      </c>
      <c r="D114" s="7" t="str">
        <f>'5.0 Calc│Forecast Projects'!E114</f>
        <v>-</v>
      </c>
      <c r="E114" s="19">
        <f>IFERROR(VLOOKUP(D114,'3.2 Input│Other'!$A$18:$B$21,2,FALSE),0)</f>
        <v>0</v>
      </c>
      <c r="G114" s="20">
        <f>'5.1 Calc│$ million'!G114*'5.2 Calc│VTS'!$E114</f>
        <v>0</v>
      </c>
      <c r="H114" s="20">
        <f>'5.1 Calc│$ million'!H114*'5.2 Calc│VTS'!$E114</f>
        <v>0</v>
      </c>
      <c r="I114" s="20">
        <f>'5.1 Calc│$ million'!I114*'5.2 Calc│VTS'!$E114</f>
        <v>0</v>
      </c>
      <c r="J114" s="20">
        <f>'5.1 Calc│$ million'!J114*'5.2 Calc│VTS'!$E114</f>
        <v>0</v>
      </c>
      <c r="K114" s="20">
        <f>'5.1 Calc│$ million'!K114*'5.2 Calc│VTS'!$E114</f>
        <v>0</v>
      </c>
    </row>
    <row r="115" spans="1:11">
      <c r="A115" s="7" t="str">
        <f>'5.0 Calc│Forecast Projects'!A115</f>
        <v>-</v>
      </c>
      <c r="B115" s="7" t="str">
        <f>'5.1 Calc│$ million'!B115</f>
        <v/>
      </c>
      <c r="C115" s="7" t="str">
        <f>'5.1 Calc│$ million'!C115</f>
        <v>-</v>
      </c>
      <c r="D115" s="7" t="str">
        <f>'5.0 Calc│Forecast Projects'!E115</f>
        <v>-</v>
      </c>
      <c r="E115" s="19">
        <f>IFERROR(VLOOKUP(D115,'3.2 Input│Other'!$A$18:$B$21,2,FALSE),0)</f>
        <v>0</v>
      </c>
      <c r="G115" s="20">
        <f>'5.1 Calc│$ million'!G115*'5.2 Calc│VTS'!$E115</f>
        <v>0</v>
      </c>
      <c r="H115" s="20">
        <f>'5.1 Calc│$ million'!H115*'5.2 Calc│VTS'!$E115</f>
        <v>0</v>
      </c>
      <c r="I115" s="20">
        <f>'5.1 Calc│$ million'!I115*'5.2 Calc│VTS'!$E115</f>
        <v>0</v>
      </c>
      <c r="J115" s="20">
        <f>'5.1 Calc│$ million'!J115*'5.2 Calc│VTS'!$E115</f>
        <v>0</v>
      </c>
      <c r="K115" s="20">
        <f>'5.1 Calc│$ million'!K115*'5.2 Calc│VTS'!$E115</f>
        <v>0</v>
      </c>
    </row>
    <row r="116" spans="1:11">
      <c r="A116" s="7" t="str">
        <f>'5.0 Calc│Forecast Projects'!A116</f>
        <v>-</v>
      </c>
      <c r="B116" s="7" t="str">
        <f>'5.1 Calc│$ million'!B116</f>
        <v/>
      </c>
      <c r="C116" s="7" t="str">
        <f>'5.1 Calc│$ million'!C116</f>
        <v>-</v>
      </c>
      <c r="D116" s="7" t="str">
        <f>'5.0 Calc│Forecast Projects'!E116</f>
        <v>-</v>
      </c>
      <c r="E116" s="19">
        <f>IFERROR(VLOOKUP(D116,'3.2 Input│Other'!$A$18:$B$21,2,FALSE),0)</f>
        <v>0</v>
      </c>
      <c r="G116" s="20">
        <f>'5.1 Calc│$ million'!G116*'5.2 Calc│VTS'!$E116</f>
        <v>0</v>
      </c>
      <c r="H116" s="20">
        <f>'5.1 Calc│$ million'!H116*'5.2 Calc│VTS'!$E116</f>
        <v>0</v>
      </c>
      <c r="I116" s="20">
        <f>'5.1 Calc│$ million'!I116*'5.2 Calc│VTS'!$E116</f>
        <v>0</v>
      </c>
      <c r="J116" s="20">
        <f>'5.1 Calc│$ million'!J116*'5.2 Calc│VTS'!$E116</f>
        <v>0</v>
      </c>
      <c r="K116" s="20">
        <f>'5.1 Calc│$ million'!K116*'5.2 Calc│VTS'!$E116</f>
        <v>0</v>
      </c>
    </row>
    <row r="117" spans="1:11">
      <c r="A117" s="7" t="str">
        <f>'5.0 Calc│Forecast Projects'!A117</f>
        <v>-</v>
      </c>
      <c r="B117" s="7" t="str">
        <f>'5.1 Calc│$ million'!B117</f>
        <v/>
      </c>
      <c r="C117" s="7" t="str">
        <f>'5.1 Calc│$ million'!C117</f>
        <v>-</v>
      </c>
      <c r="D117" s="7" t="str">
        <f>'5.0 Calc│Forecast Projects'!E117</f>
        <v>-</v>
      </c>
      <c r="E117" s="19">
        <f>IFERROR(VLOOKUP(D117,'3.2 Input│Other'!$A$18:$B$21,2,FALSE),0)</f>
        <v>0</v>
      </c>
      <c r="G117" s="20">
        <f>'5.1 Calc│$ million'!G117*'5.2 Calc│VTS'!$E117</f>
        <v>0</v>
      </c>
      <c r="H117" s="20">
        <f>'5.1 Calc│$ million'!H117*'5.2 Calc│VTS'!$E117</f>
        <v>0</v>
      </c>
      <c r="I117" s="20">
        <f>'5.1 Calc│$ million'!I117*'5.2 Calc│VTS'!$E117</f>
        <v>0</v>
      </c>
      <c r="J117" s="20">
        <f>'5.1 Calc│$ million'!J117*'5.2 Calc│VTS'!$E117</f>
        <v>0</v>
      </c>
      <c r="K117" s="20">
        <f>'5.1 Calc│$ million'!K117*'5.2 Calc│VTS'!$E117</f>
        <v>0</v>
      </c>
    </row>
    <row r="118" spans="1:11">
      <c r="A118" s="7" t="str">
        <f>'5.0 Calc│Forecast Projects'!A118</f>
        <v>-</v>
      </c>
      <c r="B118" s="7" t="str">
        <f>'5.1 Calc│$ million'!B118</f>
        <v/>
      </c>
      <c r="C118" s="7" t="str">
        <f>'5.1 Calc│$ million'!C118</f>
        <v>-</v>
      </c>
      <c r="D118" s="7" t="str">
        <f>'5.0 Calc│Forecast Projects'!E118</f>
        <v>-</v>
      </c>
      <c r="E118" s="19">
        <f>IFERROR(VLOOKUP(D118,'3.2 Input│Other'!$A$18:$B$21,2,FALSE),0)</f>
        <v>0</v>
      </c>
      <c r="G118" s="20">
        <f>'5.1 Calc│$ million'!G118*'5.2 Calc│VTS'!$E118</f>
        <v>0</v>
      </c>
      <c r="H118" s="20">
        <f>'5.1 Calc│$ million'!H118*'5.2 Calc│VTS'!$E118</f>
        <v>0</v>
      </c>
      <c r="I118" s="20">
        <f>'5.1 Calc│$ million'!I118*'5.2 Calc│VTS'!$E118</f>
        <v>0</v>
      </c>
      <c r="J118" s="20">
        <f>'5.1 Calc│$ million'!J118*'5.2 Calc│VTS'!$E118</f>
        <v>0</v>
      </c>
      <c r="K118" s="20">
        <f>'5.1 Calc│$ million'!K118*'5.2 Calc│VTS'!$E118</f>
        <v>0</v>
      </c>
    </row>
    <row r="119" spans="1:11">
      <c r="A119" s="7" t="str">
        <f>'5.0 Calc│Forecast Projects'!A119</f>
        <v>-</v>
      </c>
      <c r="B119" s="7" t="str">
        <f>'5.1 Calc│$ million'!B119</f>
        <v/>
      </c>
      <c r="C119" s="7" t="str">
        <f>'5.1 Calc│$ million'!C119</f>
        <v>-</v>
      </c>
      <c r="D119" s="7" t="str">
        <f>'5.0 Calc│Forecast Projects'!E119</f>
        <v>-</v>
      </c>
      <c r="E119" s="19">
        <f>IFERROR(VLOOKUP(D119,'3.2 Input│Other'!$A$18:$B$21,2,FALSE),0)</f>
        <v>0</v>
      </c>
      <c r="G119" s="20">
        <f>'5.1 Calc│$ million'!G119*'5.2 Calc│VTS'!$E119</f>
        <v>0</v>
      </c>
      <c r="H119" s="20">
        <f>'5.1 Calc│$ million'!H119*'5.2 Calc│VTS'!$E119</f>
        <v>0</v>
      </c>
      <c r="I119" s="20">
        <f>'5.1 Calc│$ million'!I119*'5.2 Calc│VTS'!$E119</f>
        <v>0</v>
      </c>
      <c r="J119" s="20">
        <f>'5.1 Calc│$ million'!J119*'5.2 Calc│VTS'!$E119</f>
        <v>0</v>
      </c>
      <c r="K119" s="20">
        <f>'5.1 Calc│$ million'!K119*'5.2 Calc│VTS'!$E119</f>
        <v>0</v>
      </c>
    </row>
    <row r="120" spans="1:11">
      <c r="A120" s="7" t="str">
        <f>'5.0 Calc│Forecast Projects'!A120</f>
        <v>-</v>
      </c>
      <c r="B120" s="7" t="str">
        <f>'5.1 Calc│$ million'!B120</f>
        <v/>
      </c>
      <c r="C120" s="7" t="str">
        <f>'5.1 Calc│$ million'!C120</f>
        <v>-</v>
      </c>
      <c r="D120" s="7" t="str">
        <f>'5.0 Calc│Forecast Projects'!E120</f>
        <v>-</v>
      </c>
      <c r="E120" s="19">
        <f>IFERROR(VLOOKUP(D120,'3.2 Input│Other'!$A$18:$B$21,2,FALSE),0)</f>
        <v>0</v>
      </c>
      <c r="G120" s="20">
        <f>'5.1 Calc│$ million'!G120*'5.2 Calc│VTS'!$E120</f>
        <v>0</v>
      </c>
      <c r="H120" s="20">
        <f>'5.1 Calc│$ million'!H120*'5.2 Calc│VTS'!$E120</f>
        <v>0</v>
      </c>
      <c r="I120" s="20">
        <f>'5.1 Calc│$ million'!I120*'5.2 Calc│VTS'!$E120</f>
        <v>0</v>
      </c>
      <c r="J120" s="20">
        <f>'5.1 Calc│$ million'!J120*'5.2 Calc│VTS'!$E120</f>
        <v>0</v>
      </c>
      <c r="K120" s="20">
        <f>'5.1 Calc│$ million'!K120*'5.2 Calc│VTS'!$E120</f>
        <v>0</v>
      </c>
    </row>
    <row r="121" spans="1:11">
      <c r="A121" s="7" t="str">
        <f>'5.0 Calc│Forecast Projects'!A121</f>
        <v>-</v>
      </c>
      <c r="B121" s="7" t="str">
        <f>'5.1 Calc│$ million'!B121</f>
        <v/>
      </c>
      <c r="C121" s="7" t="str">
        <f>'5.1 Calc│$ million'!C121</f>
        <v>-</v>
      </c>
      <c r="D121" s="7" t="str">
        <f>'5.0 Calc│Forecast Projects'!E121</f>
        <v>-</v>
      </c>
      <c r="E121" s="19">
        <f>IFERROR(VLOOKUP(D121,'3.2 Input│Other'!$A$18:$B$21,2,FALSE),0)</f>
        <v>0</v>
      </c>
      <c r="G121" s="20">
        <f>'5.1 Calc│$ million'!G121*'5.2 Calc│VTS'!$E121</f>
        <v>0</v>
      </c>
      <c r="H121" s="20">
        <f>'5.1 Calc│$ million'!H121*'5.2 Calc│VTS'!$E121</f>
        <v>0</v>
      </c>
      <c r="I121" s="20">
        <f>'5.1 Calc│$ million'!I121*'5.2 Calc│VTS'!$E121</f>
        <v>0</v>
      </c>
      <c r="J121" s="20">
        <f>'5.1 Calc│$ million'!J121*'5.2 Calc│VTS'!$E121</f>
        <v>0</v>
      </c>
      <c r="K121" s="20">
        <f>'5.1 Calc│$ million'!K121*'5.2 Calc│VTS'!$E121</f>
        <v>0</v>
      </c>
    </row>
    <row r="122" spans="1:11">
      <c r="A122" s="7" t="str">
        <f>'5.0 Calc│Forecast Projects'!A122</f>
        <v>-</v>
      </c>
      <c r="B122" s="7" t="str">
        <f>'5.1 Calc│$ million'!B122</f>
        <v/>
      </c>
      <c r="C122" s="7" t="str">
        <f>'5.1 Calc│$ million'!C122</f>
        <v>-</v>
      </c>
      <c r="D122" s="7" t="str">
        <f>'5.0 Calc│Forecast Projects'!E122</f>
        <v>-</v>
      </c>
      <c r="E122" s="19">
        <f>IFERROR(VLOOKUP(D122,'3.2 Input│Other'!$A$18:$B$21,2,FALSE),0)</f>
        <v>0</v>
      </c>
      <c r="G122" s="20">
        <f>'5.1 Calc│$ million'!G122*'5.2 Calc│VTS'!$E122</f>
        <v>0</v>
      </c>
      <c r="H122" s="20">
        <f>'5.1 Calc│$ million'!H122*'5.2 Calc│VTS'!$E122</f>
        <v>0</v>
      </c>
      <c r="I122" s="20">
        <f>'5.1 Calc│$ million'!I122*'5.2 Calc│VTS'!$E122</f>
        <v>0</v>
      </c>
      <c r="J122" s="20">
        <f>'5.1 Calc│$ million'!J122*'5.2 Calc│VTS'!$E122</f>
        <v>0</v>
      </c>
      <c r="K122" s="20">
        <f>'5.1 Calc│$ million'!K122*'5.2 Calc│VTS'!$E122</f>
        <v>0</v>
      </c>
    </row>
    <row r="123" spans="1:11">
      <c r="A123" s="7" t="str">
        <f>'5.0 Calc│Forecast Projects'!A123</f>
        <v>-</v>
      </c>
      <c r="B123" s="7" t="str">
        <f>'5.1 Calc│$ million'!B123</f>
        <v/>
      </c>
      <c r="C123" s="7" t="str">
        <f>'5.1 Calc│$ million'!C123</f>
        <v>-</v>
      </c>
      <c r="D123" s="7" t="str">
        <f>'5.0 Calc│Forecast Projects'!E123</f>
        <v>-</v>
      </c>
      <c r="E123" s="19">
        <f>IFERROR(VLOOKUP(D123,'3.2 Input│Other'!$A$18:$B$21,2,FALSE),0)</f>
        <v>0</v>
      </c>
      <c r="G123" s="20">
        <f>'5.1 Calc│$ million'!G123*'5.2 Calc│VTS'!$E123</f>
        <v>0</v>
      </c>
      <c r="H123" s="20">
        <f>'5.1 Calc│$ million'!H123*'5.2 Calc│VTS'!$E123</f>
        <v>0</v>
      </c>
      <c r="I123" s="20">
        <f>'5.1 Calc│$ million'!I123*'5.2 Calc│VTS'!$E123</f>
        <v>0</v>
      </c>
      <c r="J123" s="20">
        <f>'5.1 Calc│$ million'!J123*'5.2 Calc│VTS'!$E123</f>
        <v>0</v>
      </c>
      <c r="K123" s="20">
        <f>'5.1 Calc│$ million'!K123*'5.2 Calc│VTS'!$E123</f>
        <v>0</v>
      </c>
    </row>
    <row r="124" spans="1:11">
      <c r="A124" s="7" t="str">
        <f>'5.0 Calc│Forecast Projects'!A124</f>
        <v>-</v>
      </c>
      <c r="B124" s="7" t="str">
        <f>'5.1 Calc│$ million'!B124</f>
        <v/>
      </c>
      <c r="C124" s="7" t="str">
        <f>'5.1 Calc│$ million'!C124</f>
        <v>-</v>
      </c>
      <c r="D124" s="7" t="str">
        <f>'5.0 Calc│Forecast Projects'!E124</f>
        <v>-</v>
      </c>
      <c r="E124" s="19">
        <f>IFERROR(VLOOKUP(D124,'3.2 Input│Other'!$A$18:$B$21,2,FALSE),0)</f>
        <v>0</v>
      </c>
      <c r="G124" s="20">
        <f>'5.1 Calc│$ million'!G124*'5.2 Calc│VTS'!$E124</f>
        <v>0</v>
      </c>
      <c r="H124" s="20">
        <f>'5.1 Calc│$ million'!H124*'5.2 Calc│VTS'!$E124</f>
        <v>0</v>
      </c>
      <c r="I124" s="20">
        <f>'5.1 Calc│$ million'!I124*'5.2 Calc│VTS'!$E124</f>
        <v>0</v>
      </c>
      <c r="J124" s="20">
        <f>'5.1 Calc│$ million'!J124*'5.2 Calc│VTS'!$E124</f>
        <v>0</v>
      </c>
      <c r="K124" s="20">
        <f>'5.1 Calc│$ million'!K124*'5.2 Calc│VTS'!$E124</f>
        <v>0</v>
      </c>
    </row>
    <row r="125" spans="1:11">
      <c r="A125" s="7" t="str">
        <f>'5.0 Calc│Forecast Projects'!A125</f>
        <v>-</v>
      </c>
      <c r="B125" s="7" t="str">
        <f>'5.1 Calc│$ million'!B125</f>
        <v/>
      </c>
      <c r="C125" s="7" t="str">
        <f>'5.1 Calc│$ million'!C125</f>
        <v>-</v>
      </c>
      <c r="D125" s="7" t="str">
        <f>'5.0 Calc│Forecast Projects'!E125</f>
        <v>-</v>
      </c>
      <c r="E125" s="19">
        <f>IFERROR(VLOOKUP(D125,'3.2 Input│Other'!$A$18:$B$21,2,FALSE),0)</f>
        <v>0</v>
      </c>
      <c r="G125" s="20">
        <f>'5.1 Calc│$ million'!G125*'5.2 Calc│VTS'!$E125</f>
        <v>0</v>
      </c>
      <c r="H125" s="20">
        <f>'5.1 Calc│$ million'!H125*'5.2 Calc│VTS'!$E125</f>
        <v>0</v>
      </c>
      <c r="I125" s="20">
        <f>'5.1 Calc│$ million'!I125*'5.2 Calc│VTS'!$E125</f>
        <v>0</v>
      </c>
      <c r="J125" s="20">
        <f>'5.1 Calc│$ million'!J125*'5.2 Calc│VTS'!$E125</f>
        <v>0</v>
      </c>
      <c r="K125" s="20">
        <f>'5.1 Calc│$ million'!K125*'5.2 Calc│VTS'!$E125</f>
        <v>0</v>
      </c>
    </row>
    <row r="126" spans="1:11">
      <c r="A126" s="7" t="str">
        <f>'5.0 Calc│Forecast Projects'!A126</f>
        <v>-</v>
      </c>
      <c r="B126" s="7" t="str">
        <f>'5.1 Calc│$ million'!B126</f>
        <v/>
      </c>
      <c r="C126" s="7" t="str">
        <f>'5.1 Calc│$ million'!C126</f>
        <v>-</v>
      </c>
      <c r="D126" s="7" t="str">
        <f>'5.0 Calc│Forecast Projects'!E126</f>
        <v>-</v>
      </c>
      <c r="E126" s="19">
        <f>IFERROR(VLOOKUP(D126,'3.2 Input│Other'!$A$18:$B$21,2,FALSE),0)</f>
        <v>0</v>
      </c>
      <c r="G126" s="20">
        <f>'5.1 Calc│$ million'!G126*'5.2 Calc│VTS'!$E126</f>
        <v>0</v>
      </c>
      <c r="H126" s="20">
        <f>'5.1 Calc│$ million'!H126*'5.2 Calc│VTS'!$E126</f>
        <v>0</v>
      </c>
      <c r="I126" s="20">
        <f>'5.1 Calc│$ million'!I126*'5.2 Calc│VTS'!$E126</f>
        <v>0</v>
      </c>
      <c r="J126" s="20">
        <f>'5.1 Calc│$ million'!J126*'5.2 Calc│VTS'!$E126</f>
        <v>0</v>
      </c>
      <c r="K126" s="20">
        <f>'5.1 Calc│$ million'!K126*'5.2 Calc│VTS'!$E126</f>
        <v>0</v>
      </c>
    </row>
    <row r="127" spans="1:11">
      <c r="A127" s="7" t="str">
        <f>'5.0 Calc│Forecast Projects'!A127</f>
        <v>-</v>
      </c>
      <c r="B127" s="7" t="str">
        <f>'5.1 Calc│$ million'!B127</f>
        <v/>
      </c>
      <c r="C127" s="7" t="str">
        <f>'5.1 Calc│$ million'!C127</f>
        <v>-</v>
      </c>
      <c r="D127" s="7" t="str">
        <f>'5.0 Calc│Forecast Projects'!E127</f>
        <v>-</v>
      </c>
      <c r="E127" s="19">
        <f>IFERROR(VLOOKUP(D127,'3.2 Input│Other'!$A$18:$B$21,2,FALSE),0)</f>
        <v>0</v>
      </c>
      <c r="G127" s="20">
        <f>'5.1 Calc│$ million'!G127*'5.2 Calc│VTS'!$E127</f>
        <v>0</v>
      </c>
      <c r="H127" s="20">
        <f>'5.1 Calc│$ million'!H127*'5.2 Calc│VTS'!$E127</f>
        <v>0</v>
      </c>
      <c r="I127" s="20">
        <f>'5.1 Calc│$ million'!I127*'5.2 Calc│VTS'!$E127</f>
        <v>0</v>
      </c>
      <c r="J127" s="20">
        <f>'5.1 Calc│$ million'!J127*'5.2 Calc│VTS'!$E127</f>
        <v>0</v>
      </c>
      <c r="K127" s="20">
        <f>'5.1 Calc│$ million'!K127*'5.2 Calc│VTS'!$E127</f>
        <v>0</v>
      </c>
    </row>
    <row r="128" spans="1:11">
      <c r="A128" s="7" t="str">
        <f>'5.0 Calc│Forecast Projects'!A128</f>
        <v>-</v>
      </c>
      <c r="B128" s="7" t="str">
        <f>'5.1 Calc│$ million'!B128</f>
        <v/>
      </c>
      <c r="C128" s="7" t="str">
        <f>'5.1 Calc│$ million'!C128</f>
        <v>-</v>
      </c>
      <c r="D128" s="7" t="str">
        <f>'5.0 Calc│Forecast Projects'!E128</f>
        <v>-</v>
      </c>
      <c r="E128" s="19">
        <f>IFERROR(VLOOKUP(D128,'3.2 Input│Other'!$A$18:$B$21,2,FALSE),0)</f>
        <v>0</v>
      </c>
      <c r="G128" s="20">
        <f>'5.1 Calc│$ million'!G128*'5.2 Calc│VTS'!$E128</f>
        <v>0</v>
      </c>
      <c r="H128" s="20">
        <f>'5.1 Calc│$ million'!H128*'5.2 Calc│VTS'!$E128</f>
        <v>0</v>
      </c>
      <c r="I128" s="20">
        <f>'5.1 Calc│$ million'!I128*'5.2 Calc│VTS'!$E128</f>
        <v>0</v>
      </c>
      <c r="J128" s="20">
        <f>'5.1 Calc│$ million'!J128*'5.2 Calc│VTS'!$E128</f>
        <v>0</v>
      </c>
      <c r="K128" s="20">
        <f>'5.1 Calc│$ million'!K128*'5.2 Calc│VTS'!$E128</f>
        <v>0</v>
      </c>
    </row>
    <row r="129" spans="1:11">
      <c r="A129" s="7" t="str">
        <f>'5.0 Calc│Forecast Projects'!A129</f>
        <v>-</v>
      </c>
      <c r="B129" s="7" t="str">
        <f>'5.1 Calc│$ million'!B129</f>
        <v/>
      </c>
      <c r="C129" s="7" t="str">
        <f>'5.1 Calc│$ million'!C129</f>
        <v>-</v>
      </c>
      <c r="D129" s="7" t="str">
        <f>'5.0 Calc│Forecast Projects'!E129</f>
        <v>-</v>
      </c>
      <c r="E129" s="19">
        <f>IFERROR(VLOOKUP(D129,'3.2 Input│Other'!$A$18:$B$21,2,FALSE),0)</f>
        <v>0</v>
      </c>
      <c r="G129" s="20">
        <f>'5.1 Calc│$ million'!G129*'5.2 Calc│VTS'!$E129</f>
        <v>0</v>
      </c>
      <c r="H129" s="20">
        <f>'5.1 Calc│$ million'!H129*'5.2 Calc│VTS'!$E129</f>
        <v>0</v>
      </c>
      <c r="I129" s="20">
        <f>'5.1 Calc│$ million'!I129*'5.2 Calc│VTS'!$E129</f>
        <v>0</v>
      </c>
      <c r="J129" s="20">
        <f>'5.1 Calc│$ million'!J129*'5.2 Calc│VTS'!$E129</f>
        <v>0</v>
      </c>
      <c r="K129" s="20">
        <f>'5.1 Calc│$ million'!K129*'5.2 Calc│VTS'!$E129</f>
        <v>0</v>
      </c>
    </row>
    <row r="130" spans="1:11">
      <c r="A130" s="7" t="str">
        <f>'5.0 Calc│Forecast Projects'!A130</f>
        <v>-</v>
      </c>
      <c r="B130" s="7" t="str">
        <f>'5.1 Calc│$ million'!B130</f>
        <v/>
      </c>
      <c r="C130" s="7" t="str">
        <f>'5.1 Calc│$ million'!C130</f>
        <v>-</v>
      </c>
      <c r="D130" s="7" t="str">
        <f>'5.0 Calc│Forecast Projects'!E130</f>
        <v>-</v>
      </c>
      <c r="E130" s="19">
        <f>IFERROR(VLOOKUP(D130,'3.2 Input│Other'!$A$18:$B$21,2,FALSE),0)</f>
        <v>0</v>
      </c>
      <c r="G130" s="20">
        <f>'5.1 Calc│$ million'!G130*'5.2 Calc│VTS'!$E130</f>
        <v>0</v>
      </c>
      <c r="H130" s="20">
        <f>'5.1 Calc│$ million'!H130*'5.2 Calc│VTS'!$E130</f>
        <v>0</v>
      </c>
      <c r="I130" s="20">
        <f>'5.1 Calc│$ million'!I130*'5.2 Calc│VTS'!$E130</f>
        <v>0</v>
      </c>
      <c r="J130" s="20">
        <f>'5.1 Calc│$ million'!J130*'5.2 Calc│VTS'!$E130</f>
        <v>0</v>
      </c>
      <c r="K130" s="20">
        <f>'5.1 Calc│$ million'!K130*'5.2 Calc│VTS'!$E130</f>
        <v>0</v>
      </c>
    </row>
    <row r="131" spans="1:11">
      <c r="A131" s="7" t="str">
        <f>'5.0 Calc│Forecast Projects'!A131</f>
        <v>-</v>
      </c>
      <c r="B131" s="7" t="str">
        <f>'5.1 Calc│$ million'!B131</f>
        <v/>
      </c>
      <c r="C131" s="7" t="str">
        <f>'5.1 Calc│$ million'!C131</f>
        <v>-</v>
      </c>
      <c r="D131" s="7" t="str">
        <f>'5.0 Calc│Forecast Projects'!E131</f>
        <v>-</v>
      </c>
      <c r="E131" s="19">
        <f>IFERROR(VLOOKUP(D131,'3.2 Input│Other'!$A$18:$B$21,2,FALSE),0)</f>
        <v>0</v>
      </c>
      <c r="G131" s="20">
        <f>'5.1 Calc│$ million'!G131*'5.2 Calc│VTS'!$E131</f>
        <v>0</v>
      </c>
      <c r="H131" s="20">
        <f>'5.1 Calc│$ million'!H131*'5.2 Calc│VTS'!$E131</f>
        <v>0</v>
      </c>
      <c r="I131" s="20">
        <f>'5.1 Calc│$ million'!I131*'5.2 Calc│VTS'!$E131</f>
        <v>0</v>
      </c>
      <c r="J131" s="20">
        <f>'5.1 Calc│$ million'!J131*'5.2 Calc│VTS'!$E131</f>
        <v>0</v>
      </c>
      <c r="K131" s="20">
        <f>'5.1 Calc│$ million'!K131*'5.2 Calc│VTS'!$E131</f>
        <v>0</v>
      </c>
    </row>
    <row r="132" spans="1:11">
      <c r="A132" s="7" t="str">
        <f>'5.0 Calc│Forecast Projects'!A132</f>
        <v>-</v>
      </c>
      <c r="B132" s="7" t="str">
        <f>'5.1 Calc│$ million'!B132</f>
        <v/>
      </c>
      <c r="C132" s="7" t="str">
        <f>'5.1 Calc│$ million'!C132</f>
        <v>-</v>
      </c>
      <c r="D132" s="7" t="str">
        <f>'5.0 Calc│Forecast Projects'!E132</f>
        <v>-</v>
      </c>
      <c r="E132" s="19">
        <f>IFERROR(VLOOKUP(D132,'3.2 Input│Other'!$A$18:$B$21,2,FALSE),0)</f>
        <v>0</v>
      </c>
      <c r="G132" s="20">
        <f>'5.1 Calc│$ million'!G132*'5.2 Calc│VTS'!$E132</f>
        <v>0</v>
      </c>
      <c r="H132" s="20">
        <f>'5.1 Calc│$ million'!H132*'5.2 Calc│VTS'!$E132</f>
        <v>0</v>
      </c>
      <c r="I132" s="20">
        <f>'5.1 Calc│$ million'!I132*'5.2 Calc│VTS'!$E132</f>
        <v>0</v>
      </c>
      <c r="J132" s="20">
        <f>'5.1 Calc│$ million'!J132*'5.2 Calc│VTS'!$E132</f>
        <v>0</v>
      </c>
      <c r="K132" s="20">
        <f>'5.1 Calc│$ million'!K132*'5.2 Calc│VTS'!$E132</f>
        <v>0</v>
      </c>
    </row>
    <row r="133" spans="1:11">
      <c r="A133" s="7" t="str">
        <f>'5.0 Calc│Forecast Projects'!A133</f>
        <v>-</v>
      </c>
      <c r="B133" s="7" t="str">
        <f>'5.1 Calc│$ million'!B133</f>
        <v/>
      </c>
      <c r="C133" s="7" t="str">
        <f>'5.1 Calc│$ million'!C133</f>
        <v>-</v>
      </c>
      <c r="D133" s="7" t="str">
        <f>'5.0 Calc│Forecast Projects'!E133</f>
        <v>-</v>
      </c>
      <c r="E133" s="19">
        <f>IFERROR(VLOOKUP(D133,'3.2 Input│Other'!$A$18:$B$21,2,FALSE),0)</f>
        <v>0</v>
      </c>
      <c r="G133" s="20">
        <f>'5.1 Calc│$ million'!G133*'5.2 Calc│VTS'!$E133</f>
        <v>0</v>
      </c>
      <c r="H133" s="20">
        <f>'5.1 Calc│$ million'!H133*'5.2 Calc│VTS'!$E133</f>
        <v>0</v>
      </c>
      <c r="I133" s="20">
        <f>'5.1 Calc│$ million'!I133*'5.2 Calc│VTS'!$E133</f>
        <v>0</v>
      </c>
      <c r="J133" s="20">
        <f>'5.1 Calc│$ million'!J133*'5.2 Calc│VTS'!$E133</f>
        <v>0</v>
      </c>
      <c r="K133" s="20">
        <f>'5.1 Calc│$ million'!K133*'5.2 Calc│VTS'!$E133</f>
        <v>0</v>
      </c>
    </row>
    <row r="134" spans="1:11">
      <c r="A134" s="7" t="str">
        <f>'5.0 Calc│Forecast Projects'!A134</f>
        <v>-</v>
      </c>
      <c r="B134" s="7" t="str">
        <f>'5.1 Calc│$ million'!B134</f>
        <v/>
      </c>
      <c r="C134" s="7" t="str">
        <f>'5.1 Calc│$ million'!C134</f>
        <v>-</v>
      </c>
      <c r="D134" s="7" t="str">
        <f>'5.0 Calc│Forecast Projects'!E134</f>
        <v>-</v>
      </c>
      <c r="E134" s="19">
        <f>IFERROR(VLOOKUP(D134,'3.2 Input│Other'!$A$18:$B$21,2,FALSE),0)</f>
        <v>0</v>
      </c>
      <c r="G134" s="20">
        <f>'5.1 Calc│$ million'!G134*'5.2 Calc│VTS'!$E134</f>
        <v>0</v>
      </c>
      <c r="H134" s="20">
        <f>'5.1 Calc│$ million'!H134*'5.2 Calc│VTS'!$E134</f>
        <v>0</v>
      </c>
      <c r="I134" s="20">
        <f>'5.1 Calc│$ million'!I134*'5.2 Calc│VTS'!$E134</f>
        <v>0</v>
      </c>
      <c r="J134" s="20">
        <f>'5.1 Calc│$ million'!J134*'5.2 Calc│VTS'!$E134</f>
        <v>0</v>
      </c>
      <c r="K134" s="20">
        <f>'5.1 Calc│$ million'!K134*'5.2 Calc│VTS'!$E134</f>
        <v>0</v>
      </c>
    </row>
    <row r="135" spans="1:11">
      <c r="A135" s="7" t="str">
        <f>'5.0 Calc│Forecast Projects'!A135</f>
        <v>-</v>
      </c>
      <c r="B135" s="7" t="str">
        <f>'5.1 Calc│$ million'!B135</f>
        <v/>
      </c>
      <c r="C135" s="7" t="str">
        <f>'5.1 Calc│$ million'!C135</f>
        <v>-</v>
      </c>
      <c r="D135" s="7" t="str">
        <f>'5.0 Calc│Forecast Projects'!E135</f>
        <v>-</v>
      </c>
      <c r="E135" s="19">
        <f>IFERROR(VLOOKUP(D135,'3.2 Input│Other'!$A$18:$B$21,2,FALSE),0)</f>
        <v>0</v>
      </c>
      <c r="G135" s="20">
        <f>'5.1 Calc│$ million'!G135*'5.2 Calc│VTS'!$E135</f>
        <v>0</v>
      </c>
      <c r="H135" s="20">
        <f>'5.1 Calc│$ million'!H135*'5.2 Calc│VTS'!$E135</f>
        <v>0</v>
      </c>
      <c r="I135" s="20">
        <f>'5.1 Calc│$ million'!I135*'5.2 Calc│VTS'!$E135</f>
        <v>0</v>
      </c>
      <c r="J135" s="20">
        <f>'5.1 Calc│$ million'!J135*'5.2 Calc│VTS'!$E135</f>
        <v>0</v>
      </c>
      <c r="K135" s="20">
        <f>'5.1 Calc│$ million'!K135*'5.2 Calc│VTS'!$E135</f>
        <v>0</v>
      </c>
    </row>
    <row r="136" spans="1:11">
      <c r="A136" s="7" t="str">
        <f>'5.0 Calc│Forecast Projects'!A136</f>
        <v>-</v>
      </c>
      <c r="B136" s="7" t="str">
        <f>'5.1 Calc│$ million'!B136</f>
        <v/>
      </c>
      <c r="C136" s="7" t="str">
        <f>'5.1 Calc│$ million'!C136</f>
        <v>-</v>
      </c>
      <c r="D136" s="7" t="str">
        <f>'5.0 Calc│Forecast Projects'!E136</f>
        <v>-</v>
      </c>
      <c r="E136" s="19">
        <f>IFERROR(VLOOKUP(D136,'3.2 Input│Other'!$A$18:$B$21,2,FALSE),0)</f>
        <v>0</v>
      </c>
      <c r="G136" s="20">
        <f>'5.1 Calc│$ million'!G136*'5.2 Calc│VTS'!$E136</f>
        <v>0</v>
      </c>
      <c r="H136" s="20">
        <f>'5.1 Calc│$ million'!H136*'5.2 Calc│VTS'!$E136</f>
        <v>0</v>
      </c>
      <c r="I136" s="20">
        <f>'5.1 Calc│$ million'!I136*'5.2 Calc│VTS'!$E136</f>
        <v>0</v>
      </c>
      <c r="J136" s="20">
        <f>'5.1 Calc│$ million'!J136*'5.2 Calc│VTS'!$E136</f>
        <v>0</v>
      </c>
      <c r="K136" s="20">
        <f>'5.1 Calc│$ million'!K136*'5.2 Calc│VTS'!$E136</f>
        <v>0</v>
      </c>
    </row>
    <row r="137" spans="1:11">
      <c r="A137" s="7" t="str">
        <f>'5.0 Calc│Forecast Projects'!A137</f>
        <v>-</v>
      </c>
      <c r="B137" s="7" t="str">
        <f>'5.1 Calc│$ million'!B137</f>
        <v/>
      </c>
      <c r="C137" s="7" t="str">
        <f>'5.1 Calc│$ million'!C137</f>
        <v>-</v>
      </c>
      <c r="D137" s="7" t="str">
        <f>'5.0 Calc│Forecast Projects'!E137</f>
        <v>-</v>
      </c>
      <c r="E137" s="19">
        <f>IFERROR(VLOOKUP(D137,'3.2 Input│Other'!$A$18:$B$21,2,FALSE),0)</f>
        <v>0</v>
      </c>
      <c r="G137" s="20">
        <f>'5.1 Calc│$ million'!G137*'5.2 Calc│VTS'!$E137</f>
        <v>0</v>
      </c>
      <c r="H137" s="20">
        <f>'5.1 Calc│$ million'!H137*'5.2 Calc│VTS'!$E137</f>
        <v>0</v>
      </c>
      <c r="I137" s="20">
        <f>'5.1 Calc│$ million'!I137*'5.2 Calc│VTS'!$E137</f>
        <v>0</v>
      </c>
      <c r="J137" s="20">
        <f>'5.1 Calc│$ million'!J137*'5.2 Calc│VTS'!$E137</f>
        <v>0</v>
      </c>
      <c r="K137" s="20">
        <f>'5.1 Calc│$ million'!K137*'5.2 Calc│VTS'!$E137</f>
        <v>0</v>
      </c>
    </row>
    <row r="138" spans="1:11">
      <c r="A138" s="7" t="str">
        <f>'5.0 Calc│Forecast Projects'!A138</f>
        <v>-</v>
      </c>
      <c r="B138" s="7" t="str">
        <f>'5.1 Calc│$ million'!B138</f>
        <v/>
      </c>
      <c r="C138" s="7" t="str">
        <f>'5.1 Calc│$ million'!C138</f>
        <v>-</v>
      </c>
      <c r="D138" s="7" t="str">
        <f>'5.0 Calc│Forecast Projects'!E138</f>
        <v>-</v>
      </c>
      <c r="E138" s="19">
        <f>IFERROR(VLOOKUP(D138,'3.2 Input│Other'!$A$18:$B$21,2,FALSE),0)</f>
        <v>0</v>
      </c>
      <c r="G138" s="20">
        <f>'5.1 Calc│$ million'!G138*'5.2 Calc│VTS'!$E138</f>
        <v>0</v>
      </c>
      <c r="H138" s="20">
        <f>'5.1 Calc│$ million'!H138*'5.2 Calc│VTS'!$E138</f>
        <v>0</v>
      </c>
      <c r="I138" s="20">
        <f>'5.1 Calc│$ million'!I138*'5.2 Calc│VTS'!$E138</f>
        <v>0</v>
      </c>
      <c r="J138" s="20">
        <f>'5.1 Calc│$ million'!J138*'5.2 Calc│VTS'!$E138</f>
        <v>0</v>
      </c>
      <c r="K138" s="20">
        <f>'5.1 Calc│$ million'!K138*'5.2 Calc│VTS'!$E138</f>
        <v>0</v>
      </c>
    </row>
    <row r="139" spans="1:11">
      <c r="A139" s="7" t="str">
        <f>'5.0 Calc│Forecast Projects'!A139</f>
        <v>-</v>
      </c>
      <c r="B139" s="7" t="str">
        <f>'5.1 Calc│$ million'!B139</f>
        <v/>
      </c>
      <c r="C139" s="7" t="str">
        <f>'5.1 Calc│$ million'!C139</f>
        <v>-</v>
      </c>
      <c r="D139" s="7" t="str">
        <f>'5.0 Calc│Forecast Projects'!E139</f>
        <v>-</v>
      </c>
      <c r="E139" s="19">
        <f>IFERROR(VLOOKUP(D139,'3.2 Input│Other'!$A$18:$B$21,2,FALSE),0)</f>
        <v>0</v>
      </c>
      <c r="G139" s="20">
        <f>'5.1 Calc│$ million'!G139*'5.2 Calc│VTS'!$E139</f>
        <v>0</v>
      </c>
      <c r="H139" s="20">
        <f>'5.1 Calc│$ million'!H139*'5.2 Calc│VTS'!$E139</f>
        <v>0</v>
      </c>
      <c r="I139" s="20">
        <f>'5.1 Calc│$ million'!I139*'5.2 Calc│VTS'!$E139</f>
        <v>0</v>
      </c>
      <c r="J139" s="20">
        <f>'5.1 Calc│$ million'!J139*'5.2 Calc│VTS'!$E139</f>
        <v>0</v>
      </c>
      <c r="K139" s="20">
        <f>'5.1 Calc│$ million'!K139*'5.2 Calc│VTS'!$E139</f>
        <v>0</v>
      </c>
    </row>
    <row r="140" spans="1:11">
      <c r="A140" s="7" t="str">
        <f>'5.0 Calc│Forecast Projects'!A140</f>
        <v>-</v>
      </c>
      <c r="B140" s="7" t="str">
        <f>'5.1 Calc│$ million'!B140</f>
        <v/>
      </c>
      <c r="C140" s="7" t="str">
        <f>'5.1 Calc│$ million'!C140</f>
        <v>-</v>
      </c>
      <c r="D140" s="7" t="str">
        <f>'5.0 Calc│Forecast Projects'!E140</f>
        <v>-</v>
      </c>
      <c r="E140" s="19">
        <f>IFERROR(VLOOKUP(D140,'3.2 Input│Other'!$A$18:$B$21,2,FALSE),0)</f>
        <v>0</v>
      </c>
      <c r="G140" s="20">
        <f>'5.1 Calc│$ million'!G140*'5.2 Calc│VTS'!$E140</f>
        <v>0</v>
      </c>
      <c r="H140" s="20">
        <f>'5.1 Calc│$ million'!H140*'5.2 Calc│VTS'!$E140</f>
        <v>0</v>
      </c>
      <c r="I140" s="20">
        <f>'5.1 Calc│$ million'!I140*'5.2 Calc│VTS'!$E140</f>
        <v>0</v>
      </c>
      <c r="J140" s="20">
        <f>'5.1 Calc│$ million'!J140*'5.2 Calc│VTS'!$E140</f>
        <v>0</v>
      </c>
      <c r="K140" s="20">
        <f>'5.1 Calc│$ million'!K140*'5.2 Calc│VTS'!$E140</f>
        <v>0</v>
      </c>
    </row>
    <row r="141" spans="1:11">
      <c r="A141" s="7" t="str">
        <f>'5.0 Calc│Forecast Projects'!A141</f>
        <v>-</v>
      </c>
      <c r="B141" s="7" t="str">
        <f>'5.1 Calc│$ million'!B141</f>
        <v/>
      </c>
      <c r="C141" s="7" t="str">
        <f>'5.1 Calc│$ million'!C141</f>
        <v>-</v>
      </c>
      <c r="D141" s="7" t="str">
        <f>'5.0 Calc│Forecast Projects'!E141</f>
        <v>-</v>
      </c>
      <c r="E141" s="19">
        <f>IFERROR(VLOOKUP(D141,'3.2 Input│Other'!$A$18:$B$21,2,FALSE),0)</f>
        <v>0</v>
      </c>
      <c r="G141" s="20">
        <f>'5.1 Calc│$ million'!G141*'5.2 Calc│VTS'!$E141</f>
        <v>0</v>
      </c>
      <c r="H141" s="20">
        <f>'5.1 Calc│$ million'!H141*'5.2 Calc│VTS'!$E141</f>
        <v>0</v>
      </c>
      <c r="I141" s="20">
        <f>'5.1 Calc│$ million'!I141*'5.2 Calc│VTS'!$E141</f>
        <v>0</v>
      </c>
      <c r="J141" s="20">
        <f>'5.1 Calc│$ million'!J141*'5.2 Calc│VTS'!$E141</f>
        <v>0</v>
      </c>
      <c r="K141" s="20">
        <f>'5.1 Calc│$ million'!K141*'5.2 Calc│VTS'!$E141</f>
        <v>0</v>
      </c>
    </row>
    <row r="142" spans="1:11">
      <c r="A142" s="7" t="str">
        <f>'5.0 Calc│Forecast Projects'!A142</f>
        <v>-</v>
      </c>
      <c r="B142" s="7" t="str">
        <f>'5.1 Calc│$ million'!B142</f>
        <v/>
      </c>
      <c r="C142" s="7" t="str">
        <f>'5.1 Calc│$ million'!C142</f>
        <v>-</v>
      </c>
      <c r="D142" s="7" t="str">
        <f>'5.0 Calc│Forecast Projects'!E142</f>
        <v>-</v>
      </c>
      <c r="E142" s="19">
        <f>IFERROR(VLOOKUP(D142,'3.2 Input│Other'!$A$18:$B$21,2,FALSE),0)</f>
        <v>0</v>
      </c>
      <c r="G142" s="20">
        <f>'5.1 Calc│$ million'!G142*'5.2 Calc│VTS'!$E142</f>
        <v>0</v>
      </c>
      <c r="H142" s="20">
        <f>'5.1 Calc│$ million'!H142*'5.2 Calc│VTS'!$E142</f>
        <v>0</v>
      </c>
      <c r="I142" s="20">
        <f>'5.1 Calc│$ million'!I142*'5.2 Calc│VTS'!$E142</f>
        <v>0</v>
      </c>
      <c r="J142" s="20">
        <f>'5.1 Calc│$ million'!J142*'5.2 Calc│VTS'!$E142</f>
        <v>0</v>
      </c>
      <c r="K142" s="20">
        <f>'5.1 Calc│$ million'!K142*'5.2 Calc│VTS'!$E142</f>
        <v>0</v>
      </c>
    </row>
    <row r="143" spans="1:11">
      <c r="A143" s="7" t="str">
        <f>'5.0 Calc│Forecast Projects'!A143</f>
        <v>-</v>
      </c>
      <c r="B143" s="7" t="str">
        <f>'5.1 Calc│$ million'!B143</f>
        <v/>
      </c>
      <c r="C143" s="7" t="str">
        <f>'5.1 Calc│$ million'!C143</f>
        <v>-</v>
      </c>
      <c r="D143" s="7" t="str">
        <f>'5.0 Calc│Forecast Projects'!E143</f>
        <v>-</v>
      </c>
      <c r="E143" s="19">
        <f>IFERROR(VLOOKUP(D143,'3.2 Input│Other'!$A$18:$B$21,2,FALSE),0)</f>
        <v>0</v>
      </c>
      <c r="G143" s="20">
        <f>'5.1 Calc│$ million'!G143*'5.2 Calc│VTS'!$E143</f>
        <v>0</v>
      </c>
      <c r="H143" s="20">
        <f>'5.1 Calc│$ million'!H143*'5.2 Calc│VTS'!$E143</f>
        <v>0</v>
      </c>
      <c r="I143" s="20">
        <f>'5.1 Calc│$ million'!I143*'5.2 Calc│VTS'!$E143</f>
        <v>0</v>
      </c>
      <c r="J143" s="20">
        <f>'5.1 Calc│$ million'!J143*'5.2 Calc│VTS'!$E143</f>
        <v>0</v>
      </c>
      <c r="K143" s="20">
        <f>'5.1 Calc│$ million'!K143*'5.2 Calc│VTS'!$E143</f>
        <v>0</v>
      </c>
    </row>
    <row r="144" spans="1:11">
      <c r="A144" s="7" t="str">
        <f>'5.0 Calc│Forecast Projects'!A144</f>
        <v>-</v>
      </c>
      <c r="B144" s="7" t="str">
        <f>'5.1 Calc│$ million'!B144</f>
        <v/>
      </c>
      <c r="C144" s="7" t="str">
        <f>'5.1 Calc│$ million'!C144</f>
        <v>-</v>
      </c>
      <c r="D144" s="7" t="str">
        <f>'5.0 Calc│Forecast Projects'!E144</f>
        <v>-</v>
      </c>
      <c r="E144" s="19">
        <f>IFERROR(VLOOKUP(D144,'3.2 Input│Other'!$A$18:$B$21,2,FALSE),0)</f>
        <v>0</v>
      </c>
      <c r="G144" s="20">
        <f>'5.1 Calc│$ million'!G144*'5.2 Calc│VTS'!$E144</f>
        <v>0</v>
      </c>
      <c r="H144" s="20">
        <f>'5.1 Calc│$ million'!H144*'5.2 Calc│VTS'!$E144</f>
        <v>0</v>
      </c>
      <c r="I144" s="20">
        <f>'5.1 Calc│$ million'!I144*'5.2 Calc│VTS'!$E144</f>
        <v>0</v>
      </c>
      <c r="J144" s="20">
        <f>'5.1 Calc│$ million'!J144*'5.2 Calc│VTS'!$E144</f>
        <v>0</v>
      </c>
      <c r="K144" s="20">
        <f>'5.1 Calc│$ million'!K144*'5.2 Calc│VTS'!$E144</f>
        <v>0</v>
      </c>
    </row>
    <row r="145" spans="1:11">
      <c r="A145" s="7" t="str">
        <f>'5.0 Calc│Forecast Projects'!A145</f>
        <v>-</v>
      </c>
      <c r="B145" s="7" t="str">
        <f>'5.1 Calc│$ million'!B145</f>
        <v/>
      </c>
      <c r="C145" s="7" t="str">
        <f>'5.1 Calc│$ million'!C145</f>
        <v>-</v>
      </c>
      <c r="D145" s="7" t="str">
        <f>'5.0 Calc│Forecast Projects'!E145</f>
        <v>-</v>
      </c>
      <c r="E145" s="19">
        <f>IFERROR(VLOOKUP(D145,'3.2 Input│Other'!$A$18:$B$21,2,FALSE),0)</f>
        <v>0</v>
      </c>
      <c r="G145" s="20">
        <f>'5.1 Calc│$ million'!G145*'5.2 Calc│VTS'!$E145</f>
        <v>0</v>
      </c>
      <c r="H145" s="20">
        <f>'5.1 Calc│$ million'!H145*'5.2 Calc│VTS'!$E145</f>
        <v>0</v>
      </c>
      <c r="I145" s="20">
        <f>'5.1 Calc│$ million'!I145*'5.2 Calc│VTS'!$E145</f>
        <v>0</v>
      </c>
      <c r="J145" s="20">
        <f>'5.1 Calc│$ million'!J145*'5.2 Calc│VTS'!$E145</f>
        <v>0</v>
      </c>
      <c r="K145" s="20">
        <f>'5.1 Calc│$ million'!K145*'5.2 Calc│VTS'!$E145</f>
        <v>0</v>
      </c>
    </row>
    <row r="146" spans="1:11">
      <c r="A146" s="7" t="str">
        <f>'5.0 Calc│Forecast Projects'!A146</f>
        <v>-</v>
      </c>
      <c r="B146" s="7" t="str">
        <f>'5.1 Calc│$ million'!B146</f>
        <v/>
      </c>
      <c r="C146" s="7" t="str">
        <f>'5.1 Calc│$ million'!C146</f>
        <v>-</v>
      </c>
      <c r="D146" s="7" t="str">
        <f>'5.0 Calc│Forecast Projects'!E146</f>
        <v>-</v>
      </c>
      <c r="E146" s="19">
        <f>IFERROR(VLOOKUP(D146,'3.2 Input│Other'!$A$18:$B$21,2,FALSE),0)</f>
        <v>0</v>
      </c>
      <c r="G146" s="20">
        <f>'5.1 Calc│$ million'!G146*'5.2 Calc│VTS'!$E146</f>
        <v>0</v>
      </c>
      <c r="H146" s="20">
        <f>'5.1 Calc│$ million'!H146*'5.2 Calc│VTS'!$E146</f>
        <v>0</v>
      </c>
      <c r="I146" s="20">
        <f>'5.1 Calc│$ million'!I146*'5.2 Calc│VTS'!$E146</f>
        <v>0</v>
      </c>
      <c r="J146" s="20">
        <f>'5.1 Calc│$ million'!J146*'5.2 Calc│VTS'!$E146</f>
        <v>0</v>
      </c>
      <c r="K146" s="20">
        <f>'5.1 Calc│$ million'!K146*'5.2 Calc│VTS'!$E146</f>
        <v>0</v>
      </c>
    </row>
    <row r="147" spans="1:11">
      <c r="A147" s="7" t="str">
        <f>'5.0 Calc│Forecast Projects'!A147</f>
        <v>-</v>
      </c>
      <c r="B147" s="7" t="str">
        <f>'5.1 Calc│$ million'!B147</f>
        <v/>
      </c>
      <c r="C147" s="7" t="str">
        <f>'5.1 Calc│$ million'!C147</f>
        <v>-</v>
      </c>
      <c r="D147" s="7" t="str">
        <f>'5.0 Calc│Forecast Projects'!E147</f>
        <v>-</v>
      </c>
      <c r="E147" s="19">
        <f>IFERROR(VLOOKUP(D147,'3.2 Input│Other'!$A$18:$B$21,2,FALSE),0)</f>
        <v>0</v>
      </c>
      <c r="G147" s="20">
        <f>'5.1 Calc│$ million'!G147*'5.2 Calc│VTS'!$E147</f>
        <v>0</v>
      </c>
      <c r="H147" s="20">
        <f>'5.1 Calc│$ million'!H147*'5.2 Calc│VTS'!$E147</f>
        <v>0</v>
      </c>
      <c r="I147" s="20">
        <f>'5.1 Calc│$ million'!I147*'5.2 Calc│VTS'!$E147</f>
        <v>0</v>
      </c>
      <c r="J147" s="20">
        <f>'5.1 Calc│$ million'!J147*'5.2 Calc│VTS'!$E147</f>
        <v>0</v>
      </c>
      <c r="K147" s="20">
        <f>'5.1 Calc│$ million'!K147*'5.2 Calc│VTS'!$E147</f>
        <v>0</v>
      </c>
    </row>
    <row r="148" spans="1:11">
      <c r="A148" s="7" t="str">
        <f>'5.0 Calc│Forecast Projects'!A148</f>
        <v>-</v>
      </c>
      <c r="B148" s="7" t="str">
        <f>'5.1 Calc│$ million'!B148</f>
        <v/>
      </c>
      <c r="C148" s="7" t="str">
        <f>'5.1 Calc│$ million'!C148</f>
        <v>-</v>
      </c>
      <c r="D148" s="7" t="str">
        <f>'5.0 Calc│Forecast Projects'!E148</f>
        <v>-</v>
      </c>
      <c r="E148" s="19">
        <f>IFERROR(VLOOKUP(D148,'3.2 Input│Other'!$A$18:$B$21,2,FALSE),0)</f>
        <v>0</v>
      </c>
      <c r="G148" s="20">
        <f>'5.1 Calc│$ million'!G148*'5.2 Calc│VTS'!$E148</f>
        <v>0</v>
      </c>
      <c r="H148" s="20">
        <f>'5.1 Calc│$ million'!H148*'5.2 Calc│VTS'!$E148</f>
        <v>0</v>
      </c>
      <c r="I148" s="20">
        <f>'5.1 Calc│$ million'!I148*'5.2 Calc│VTS'!$E148</f>
        <v>0</v>
      </c>
      <c r="J148" s="20">
        <f>'5.1 Calc│$ million'!J148*'5.2 Calc│VTS'!$E148</f>
        <v>0</v>
      </c>
      <c r="K148" s="20">
        <f>'5.1 Calc│$ million'!K148*'5.2 Calc│VTS'!$E148</f>
        <v>0</v>
      </c>
    </row>
    <row r="149" spans="1:11">
      <c r="A149" s="7" t="str">
        <f>'5.0 Calc│Forecast Projects'!A149</f>
        <v>-</v>
      </c>
      <c r="B149" s="7" t="str">
        <f>'5.1 Calc│$ million'!B149</f>
        <v/>
      </c>
      <c r="C149" s="7" t="str">
        <f>'5.1 Calc│$ million'!C149</f>
        <v>-</v>
      </c>
      <c r="D149" s="7" t="str">
        <f>'5.0 Calc│Forecast Projects'!E149</f>
        <v>-</v>
      </c>
      <c r="E149" s="19">
        <f>IFERROR(VLOOKUP(D149,'3.2 Input│Other'!$A$18:$B$21,2,FALSE),0)</f>
        <v>0</v>
      </c>
      <c r="G149" s="20">
        <f>'5.1 Calc│$ million'!G149*'5.2 Calc│VTS'!$E149</f>
        <v>0</v>
      </c>
      <c r="H149" s="20">
        <f>'5.1 Calc│$ million'!H149*'5.2 Calc│VTS'!$E149</f>
        <v>0</v>
      </c>
      <c r="I149" s="20">
        <f>'5.1 Calc│$ million'!I149*'5.2 Calc│VTS'!$E149</f>
        <v>0</v>
      </c>
      <c r="J149" s="20">
        <f>'5.1 Calc│$ million'!J149*'5.2 Calc│VTS'!$E149</f>
        <v>0</v>
      </c>
      <c r="K149" s="20">
        <f>'5.1 Calc│$ million'!K149*'5.2 Calc│VTS'!$E149</f>
        <v>0</v>
      </c>
    </row>
    <row r="150" spans="1:11">
      <c r="A150" s="7" t="str">
        <f>'5.0 Calc│Forecast Projects'!A150</f>
        <v>-</v>
      </c>
      <c r="B150" s="7" t="str">
        <f>'5.1 Calc│$ million'!B150</f>
        <v/>
      </c>
      <c r="C150" s="7" t="str">
        <f>'5.1 Calc│$ million'!C150</f>
        <v>-</v>
      </c>
      <c r="D150" s="7" t="str">
        <f>'5.0 Calc│Forecast Projects'!E150</f>
        <v>-</v>
      </c>
      <c r="E150" s="19">
        <f>IFERROR(VLOOKUP(D150,'3.2 Input│Other'!$A$18:$B$21,2,FALSE),0)</f>
        <v>0</v>
      </c>
      <c r="G150" s="20">
        <f>'5.1 Calc│$ million'!G150*'5.2 Calc│VTS'!$E150</f>
        <v>0</v>
      </c>
      <c r="H150" s="20">
        <f>'5.1 Calc│$ million'!H150*'5.2 Calc│VTS'!$E150</f>
        <v>0</v>
      </c>
      <c r="I150" s="20">
        <f>'5.1 Calc│$ million'!I150*'5.2 Calc│VTS'!$E150</f>
        <v>0</v>
      </c>
      <c r="J150" s="20">
        <f>'5.1 Calc│$ million'!J150*'5.2 Calc│VTS'!$E150</f>
        <v>0</v>
      </c>
      <c r="K150" s="20">
        <f>'5.1 Calc│$ million'!K150*'5.2 Calc│VTS'!$E150</f>
        <v>0</v>
      </c>
    </row>
    <row r="151" spans="1:11">
      <c r="A151" s="7" t="str">
        <f>'5.0 Calc│Forecast Projects'!A151</f>
        <v>-</v>
      </c>
      <c r="B151" s="7" t="str">
        <f>'5.1 Calc│$ million'!B151</f>
        <v/>
      </c>
      <c r="C151" s="7" t="str">
        <f>'5.1 Calc│$ million'!C151</f>
        <v>-</v>
      </c>
      <c r="D151" s="7" t="str">
        <f>'5.0 Calc│Forecast Projects'!E151</f>
        <v>-</v>
      </c>
      <c r="E151" s="19">
        <f>IFERROR(VLOOKUP(D151,'3.2 Input│Other'!$A$18:$B$21,2,FALSE),0)</f>
        <v>0</v>
      </c>
      <c r="G151" s="20">
        <f>'5.1 Calc│$ million'!G151*'5.2 Calc│VTS'!$E151</f>
        <v>0</v>
      </c>
      <c r="H151" s="20">
        <f>'5.1 Calc│$ million'!H151*'5.2 Calc│VTS'!$E151</f>
        <v>0</v>
      </c>
      <c r="I151" s="20">
        <f>'5.1 Calc│$ million'!I151*'5.2 Calc│VTS'!$E151</f>
        <v>0</v>
      </c>
      <c r="J151" s="20">
        <f>'5.1 Calc│$ million'!J151*'5.2 Calc│VTS'!$E151</f>
        <v>0</v>
      </c>
      <c r="K151" s="20">
        <f>'5.1 Calc│$ million'!K151*'5.2 Calc│VTS'!$E151</f>
        <v>0</v>
      </c>
    </row>
    <row r="152" spans="1:11">
      <c r="A152" s="7" t="str">
        <f>'5.0 Calc│Forecast Projects'!A152</f>
        <v>-</v>
      </c>
      <c r="B152" s="7" t="str">
        <f>'5.1 Calc│$ million'!B152</f>
        <v/>
      </c>
      <c r="C152" s="7" t="str">
        <f>'5.1 Calc│$ million'!C152</f>
        <v>-</v>
      </c>
      <c r="D152" s="7" t="str">
        <f>'5.0 Calc│Forecast Projects'!E152</f>
        <v>-</v>
      </c>
      <c r="E152" s="19">
        <f>IFERROR(VLOOKUP(D152,'3.2 Input│Other'!$A$18:$B$21,2,FALSE),0)</f>
        <v>0</v>
      </c>
      <c r="G152" s="20">
        <f>'5.1 Calc│$ million'!G152*'5.2 Calc│VTS'!$E152</f>
        <v>0</v>
      </c>
      <c r="H152" s="20">
        <f>'5.1 Calc│$ million'!H152*'5.2 Calc│VTS'!$E152</f>
        <v>0</v>
      </c>
      <c r="I152" s="20">
        <f>'5.1 Calc│$ million'!I152*'5.2 Calc│VTS'!$E152</f>
        <v>0</v>
      </c>
      <c r="J152" s="20">
        <f>'5.1 Calc│$ million'!J152*'5.2 Calc│VTS'!$E152</f>
        <v>0</v>
      </c>
      <c r="K152" s="20">
        <f>'5.1 Calc│$ million'!K152*'5.2 Calc│VTS'!$E152</f>
        <v>0</v>
      </c>
    </row>
    <row r="153" spans="1:11">
      <c r="A153" s="7" t="str">
        <f>'5.0 Calc│Forecast Projects'!A153</f>
        <v>-</v>
      </c>
      <c r="B153" s="7" t="str">
        <f>'5.1 Calc│$ million'!B153</f>
        <v/>
      </c>
      <c r="C153" s="7" t="str">
        <f>'5.1 Calc│$ million'!C153</f>
        <v>-</v>
      </c>
      <c r="D153" s="7" t="str">
        <f>'5.0 Calc│Forecast Projects'!E153</f>
        <v>-</v>
      </c>
      <c r="E153" s="19">
        <f>IFERROR(VLOOKUP(D153,'3.2 Input│Other'!$A$18:$B$21,2,FALSE),0)</f>
        <v>0</v>
      </c>
      <c r="G153" s="20">
        <f>'5.1 Calc│$ million'!G153*'5.2 Calc│VTS'!$E153</f>
        <v>0</v>
      </c>
      <c r="H153" s="20">
        <f>'5.1 Calc│$ million'!H153*'5.2 Calc│VTS'!$E153</f>
        <v>0</v>
      </c>
      <c r="I153" s="20">
        <f>'5.1 Calc│$ million'!I153*'5.2 Calc│VTS'!$E153</f>
        <v>0</v>
      </c>
      <c r="J153" s="20">
        <f>'5.1 Calc│$ million'!J153*'5.2 Calc│VTS'!$E153</f>
        <v>0</v>
      </c>
      <c r="K153" s="20">
        <f>'5.1 Calc│$ million'!K153*'5.2 Calc│VTS'!$E153</f>
        <v>0</v>
      </c>
    </row>
    <row r="154" spans="1:11">
      <c r="A154" s="7" t="str">
        <f>'5.0 Calc│Forecast Projects'!A154</f>
        <v>-</v>
      </c>
      <c r="B154" s="7" t="str">
        <f>'5.1 Calc│$ million'!B154</f>
        <v/>
      </c>
      <c r="C154" s="7" t="str">
        <f>'5.1 Calc│$ million'!C154</f>
        <v>-</v>
      </c>
      <c r="D154" s="7" t="str">
        <f>'5.0 Calc│Forecast Projects'!E154</f>
        <v>-</v>
      </c>
      <c r="E154" s="19">
        <f>IFERROR(VLOOKUP(D154,'3.2 Input│Other'!$A$18:$B$21,2,FALSE),0)</f>
        <v>0</v>
      </c>
      <c r="G154" s="20">
        <f>'5.1 Calc│$ million'!G154*'5.2 Calc│VTS'!$E154</f>
        <v>0</v>
      </c>
      <c r="H154" s="20">
        <f>'5.1 Calc│$ million'!H154*'5.2 Calc│VTS'!$E154</f>
        <v>0</v>
      </c>
      <c r="I154" s="20">
        <f>'5.1 Calc│$ million'!I154*'5.2 Calc│VTS'!$E154</f>
        <v>0</v>
      </c>
      <c r="J154" s="20">
        <f>'5.1 Calc│$ million'!J154*'5.2 Calc│VTS'!$E154</f>
        <v>0</v>
      </c>
      <c r="K154" s="20">
        <f>'5.1 Calc│$ million'!K154*'5.2 Calc│VTS'!$E154</f>
        <v>0</v>
      </c>
    </row>
    <row r="155" spans="1:11">
      <c r="A155" s="7" t="str">
        <f>'5.0 Calc│Forecast Projects'!A155</f>
        <v>-</v>
      </c>
      <c r="B155" s="7" t="str">
        <f>'5.1 Calc│$ million'!B155</f>
        <v/>
      </c>
      <c r="C155" s="7" t="str">
        <f>'5.1 Calc│$ million'!C155</f>
        <v>-</v>
      </c>
      <c r="D155" s="7" t="str">
        <f>'5.0 Calc│Forecast Projects'!E155</f>
        <v>-</v>
      </c>
      <c r="E155" s="19">
        <f>IFERROR(VLOOKUP(D155,'3.2 Input│Other'!$A$18:$B$21,2,FALSE),0)</f>
        <v>0</v>
      </c>
      <c r="G155" s="20">
        <f>'5.1 Calc│$ million'!G155*'5.2 Calc│VTS'!$E155</f>
        <v>0</v>
      </c>
      <c r="H155" s="20">
        <f>'5.1 Calc│$ million'!H155*'5.2 Calc│VTS'!$E155</f>
        <v>0</v>
      </c>
      <c r="I155" s="20">
        <f>'5.1 Calc│$ million'!I155*'5.2 Calc│VTS'!$E155</f>
        <v>0</v>
      </c>
      <c r="J155" s="20">
        <f>'5.1 Calc│$ million'!J155*'5.2 Calc│VTS'!$E155</f>
        <v>0</v>
      </c>
      <c r="K155" s="20">
        <f>'5.1 Calc│$ million'!K155*'5.2 Calc│VTS'!$E155</f>
        <v>0</v>
      </c>
    </row>
    <row r="156" spans="1:11">
      <c r="A156" s="7" t="str">
        <f>'5.0 Calc│Forecast Projects'!A156</f>
        <v>-</v>
      </c>
      <c r="B156" s="7" t="str">
        <f>'5.1 Calc│$ million'!B156</f>
        <v/>
      </c>
      <c r="C156" s="7" t="str">
        <f>'5.1 Calc│$ million'!C156</f>
        <v>-</v>
      </c>
      <c r="D156" s="7" t="str">
        <f>'5.0 Calc│Forecast Projects'!E156</f>
        <v>-</v>
      </c>
      <c r="E156" s="19">
        <f>IFERROR(VLOOKUP(D156,'3.2 Input│Other'!$A$18:$B$21,2,FALSE),0)</f>
        <v>0</v>
      </c>
      <c r="G156" s="20">
        <f>'5.1 Calc│$ million'!G156*'5.2 Calc│VTS'!$E156</f>
        <v>0</v>
      </c>
      <c r="H156" s="20">
        <f>'5.1 Calc│$ million'!H156*'5.2 Calc│VTS'!$E156</f>
        <v>0</v>
      </c>
      <c r="I156" s="20">
        <f>'5.1 Calc│$ million'!I156*'5.2 Calc│VTS'!$E156</f>
        <v>0</v>
      </c>
      <c r="J156" s="20">
        <f>'5.1 Calc│$ million'!J156*'5.2 Calc│VTS'!$E156</f>
        <v>0</v>
      </c>
      <c r="K156" s="20">
        <f>'5.1 Calc│$ million'!K156*'5.2 Calc│VTS'!$E156</f>
        <v>0</v>
      </c>
    </row>
    <row r="157" spans="1:11">
      <c r="A157" s="7" t="str">
        <f>'5.0 Calc│Forecast Projects'!A157</f>
        <v>-</v>
      </c>
      <c r="B157" s="7" t="str">
        <f>'5.1 Calc│$ million'!B157</f>
        <v/>
      </c>
      <c r="C157" s="7" t="str">
        <f>'5.1 Calc│$ million'!C157</f>
        <v>-</v>
      </c>
      <c r="D157" s="7" t="str">
        <f>'5.0 Calc│Forecast Projects'!E157</f>
        <v>-</v>
      </c>
      <c r="E157" s="19">
        <f>IFERROR(VLOOKUP(D157,'3.2 Input│Other'!$A$18:$B$21,2,FALSE),0)</f>
        <v>0</v>
      </c>
      <c r="G157" s="20">
        <f>'5.1 Calc│$ million'!G157*'5.2 Calc│VTS'!$E157</f>
        <v>0</v>
      </c>
      <c r="H157" s="20">
        <f>'5.1 Calc│$ million'!H157*'5.2 Calc│VTS'!$E157</f>
        <v>0</v>
      </c>
      <c r="I157" s="20">
        <f>'5.1 Calc│$ million'!I157*'5.2 Calc│VTS'!$E157</f>
        <v>0</v>
      </c>
      <c r="J157" s="20">
        <f>'5.1 Calc│$ million'!J157*'5.2 Calc│VTS'!$E157</f>
        <v>0</v>
      </c>
      <c r="K157" s="20">
        <f>'5.1 Calc│$ million'!K157*'5.2 Calc│VTS'!$E157</f>
        <v>0</v>
      </c>
    </row>
    <row r="158" spans="1:11">
      <c r="A158" s="7" t="str">
        <f>'5.0 Calc│Forecast Projects'!A158</f>
        <v>-</v>
      </c>
      <c r="B158" s="7" t="str">
        <f>'5.1 Calc│$ million'!B158</f>
        <v/>
      </c>
      <c r="C158" s="7" t="str">
        <f>'5.1 Calc│$ million'!C158</f>
        <v>-</v>
      </c>
      <c r="D158" s="7" t="str">
        <f>'5.0 Calc│Forecast Projects'!E158</f>
        <v>-</v>
      </c>
      <c r="E158" s="19">
        <f>IFERROR(VLOOKUP(D158,'3.2 Input│Other'!$A$18:$B$21,2,FALSE),0)</f>
        <v>0</v>
      </c>
      <c r="G158" s="20">
        <f>'5.1 Calc│$ million'!G158*'5.2 Calc│VTS'!$E158</f>
        <v>0</v>
      </c>
      <c r="H158" s="20">
        <f>'5.1 Calc│$ million'!H158*'5.2 Calc│VTS'!$E158</f>
        <v>0</v>
      </c>
      <c r="I158" s="20">
        <f>'5.1 Calc│$ million'!I158*'5.2 Calc│VTS'!$E158</f>
        <v>0</v>
      </c>
      <c r="J158" s="20">
        <f>'5.1 Calc│$ million'!J158*'5.2 Calc│VTS'!$E158</f>
        <v>0</v>
      </c>
      <c r="K158" s="20">
        <f>'5.1 Calc│$ million'!K158*'5.2 Calc│VTS'!$E158</f>
        <v>0</v>
      </c>
    </row>
    <row r="159" spans="1:11">
      <c r="A159" s="7" t="str">
        <f>'5.0 Calc│Forecast Projects'!A159</f>
        <v>-</v>
      </c>
      <c r="B159" s="7" t="str">
        <f>'5.1 Calc│$ million'!B159</f>
        <v/>
      </c>
      <c r="C159" s="7" t="str">
        <f>'5.1 Calc│$ million'!C159</f>
        <v>-</v>
      </c>
      <c r="D159" s="7" t="str">
        <f>'5.0 Calc│Forecast Projects'!E159</f>
        <v>-</v>
      </c>
      <c r="E159" s="19">
        <f>IFERROR(VLOOKUP(D159,'3.2 Input│Other'!$A$18:$B$21,2,FALSE),0)</f>
        <v>0</v>
      </c>
      <c r="G159" s="20">
        <f>'5.1 Calc│$ million'!G159*'5.2 Calc│VTS'!$E159</f>
        <v>0</v>
      </c>
      <c r="H159" s="20">
        <f>'5.1 Calc│$ million'!H159*'5.2 Calc│VTS'!$E159</f>
        <v>0</v>
      </c>
      <c r="I159" s="20">
        <f>'5.1 Calc│$ million'!I159*'5.2 Calc│VTS'!$E159</f>
        <v>0</v>
      </c>
      <c r="J159" s="20">
        <f>'5.1 Calc│$ million'!J159*'5.2 Calc│VTS'!$E159</f>
        <v>0</v>
      </c>
      <c r="K159" s="20">
        <f>'5.1 Calc│$ million'!K159*'5.2 Calc│VTS'!$E159</f>
        <v>0</v>
      </c>
    </row>
    <row r="160" spans="1:11">
      <c r="A160" s="7" t="str">
        <f>'5.0 Calc│Forecast Projects'!A160</f>
        <v>-</v>
      </c>
      <c r="B160" s="7" t="str">
        <f>'5.1 Calc│$ million'!B160</f>
        <v/>
      </c>
      <c r="C160" s="7" t="str">
        <f>'5.1 Calc│$ million'!C160</f>
        <v>-</v>
      </c>
      <c r="D160" s="7" t="str">
        <f>'5.0 Calc│Forecast Projects'!E160</f>
        <v>-</v>
      </c>
      <c r="E160" s="19">
        <f>IFERROR(VLOOKUP(D160,'3.2 Input│Other'!$A$18:$B$21,2,FALSE),0)</f>
        <v>0</v>
      </c>
      <c r="G160" s="20">
        <f>'5.1 Calc│$ million'!G160*'5.2 Calc│VTS'!$E160</f>
        <v>0</v>
      </c>
      <c r="H160" s="20">
        <f>'5.1 Calc│$ million'!H160*'5.2 Calc│VTS'!$E160</f>
        <v>0</v>
      </c>
      <c r="I160" s="20">
        <f>'5.1 Calc│$ million'!I160*'5.2 Calc│VTS'!$E160</f>
        <v>0</v>
      </c>
      <c r="J160" s="20">
        <f>'5.1 Calc│$ million'!J160*'5.2 Calc│VTS'!$E160</f>
        <v>0</v>
      </c>
      <c r="K160" s="20">
        <f>'5.1 Calc│$ million'!K160*'5.2 Calc│VTS'!$E160</f>
        <v>0</v>
      </c>
    </row>
    <row r="161" spans="1:11">
      <c r="A161" s="7" t="str">
        <f>'5.0 Calc│Forecast Projects'!A161</f>
        <v>-</v>
      </c>
      <c r="B161" s="7" t="str">
        <f>'5.1 Calc│$ million'!B161</f>
        <v/>
      </c>
      <c r="C161" s="7" t="str">
        <f>'5.1 Calc│$ million'!C161</f>
        <v>-</v>
      </c>
      <c r="D161" s="7" t="str">
        <f>'5.0 Calc│Forecast Projects'!E161</f>
        <v>-</v>
      </c>
      <c r="E161" s="19">
        <f>IFERROR(VLOOKUP(D161,'3.2 Input│Other'!$A$18:$B$21,2,FALSE),0)</f>
        <v>0</v>
      </c>
      <c r="G161" s="20">
        <f>'5.1 Calc│$ million'!G161*'5.2 Calc│VTS'!$E161</f>
        <v>0</v>
      </c>
      <c r="H161" s="20">
        <f>'5.1 Calc│$ million'!H161*'5.2 Calc│VTS'!$E161</f>
        <v>0</v>
      </c>
      <c r="I161" s="20">
        <f>'5.1 Calc│$ million'!I161*'5.2 Calc│VTS'!$E161</f>
        <v>0</v>
      </c>
      <c r="J161" s="20">
        <f>'5.1 Calc│$ million'!J161*'5.2 Calc│VTS'!$E161</f>
        <v>0</v>
      </c>
      <c r="K161" s="20">
        <f>'5.1 Calc│$ million'!K161*'5.2 Calc│VTS'!$E161</f>
        <v>0</v>
      </c>
    </row>
    <row r="162" spans="1:11">
      <c r="A162" s="7" t="str">
        <f>'5.0 Calc│Forecast Projects'!A162</f>
        <v>-</v>
      </c>
      <c r="B162" s="7" t="str">
        <f>'5.1 Calc│$ million'!B162</f>
        <v/>
      </c>
      <c r="C162" s="7" t="str">
        <f>'5.1 Calc│$ million'!C162</f>
        <v>-</v>
      </c>
      <c r="D162" s="7" t="str">
        <f>'5.0 Calc│Forecast Projects'!E162</f>
        <v>-</v>
      </c>
      <c r="E162" s="19">
        <f>IFERROR(VLOOKUP(D162,'3.2 Input│Other'!$A$18:$B$21,2,FALSE),0)</f>
        <v>0</v>
      </c>
      <c r="G162" s="20">
        <f>'5.1 Calc│$ million'!G162*'5.2 Calc│VTS'!$E162</f>
        <v>0</v>
      </c>
      <c r="H162" s="20">
        <f>'5.1 Calc│$ million'!H162*'5.2 Calc│VTS'!$E162</f>
        <v>0</v>
      </c>
      <c r="I162" s="20">
        <f>'5.1 Calc│$ million'!I162*'5.2 Calc│VTS'!$E162</f>
        <v>0</v>
      </c>
      <c r="J162" s="20">
        <f>'5.1 Calc│$ million'!J162*'5.2 Calc│VTS'!$E162</f>
        <v>0</v>
      </c>
      <c r="K162" s="20">
        <f>'5.1 Calc│$ million'!K162*'5.2 Calc│VTS'!$E162</f>
        <v>0</v>
      </c>
    </row>
    <row r="163" spans="1:11">
      <c r="A163" s="7" t="str">
        <f>'5.0 Calc│Forecast Projects'!A163</f>
        <v>-</v>
      </c>
      <c r="B163" s="7" t="str">
        <f>'5.1 Calc│$ million'!B163</f>
        <v/>
      </c>
      <c r="C163" s="7" t="str">
        <f>'5.1 Calc│$ million'!C163</f>
        <v>-</v>
      </c>
      <c r="D163" s="7" t="str">
        <f>'5.0 Calc│Forecast Projects'!E163</f>
        <v>-</v>
      </c>
      <c r="E163" s="19">
        <f>IFERROR(VLOOKUP(D163,'3.2 Input│Other'!$A$18:$B$21,2,FALSE),0)</f>
        <v>0</v>
      </c>
      <c r="G163" s="20">
        <f>'5.1 Calc│$ million'!G163*'5.2 Calc│VTS'!$E163</f>
        <v>0</v>
      </c>
      <c r="H163" s="20">
        <f>'5.1 Calc│$ million'!H163*'5.2 Calc│VTS'!$E163</f>
        <v>0</v>
      </c>
      <c r="I163" s="20">
        <f>'5.1 Calc│$ million'!I163*'5.2 Calc│VTS'!$E163</f>
        <v>0</v>
      </c>
      <c r="J163" s="20">
        <f>'5.1 Calc│$ million'!J163*'5.2 Calc│VTS'!$E163</f>
        <v>0</v>
      </c>
      <c r="K163" s="20">
        <f>'5.1 Calc│$ million'!K163*'5.2 Calc│VTS'!$E163</f>
        <v>0</v>
      </c>
    </row>
    <row r="164" spans="1:11">
      <c r="A164" s="7" t="str">
        <f>'5.0 Calc│Forecast Projects'!A164</f>
        <v>-</v>
      </c>
      <c r="B164" s="7" t="str">
        <f>'5.1 Calc│$ million'!B164</f>
        <v/>
      </c>
      <c r="C164" s="7" t="str">
        <f>'5.1 Calc│$ million'!C164</f>
        <v>-</v>
      </c>
      <c r="D164" s="7" t="str">
        <f>'5.0 Calc│Forecast Projects'!E164</f>
        <v>-</v>
      </c>
      <c r="E164" s="19">
        <f>IFERROR(VLOOKUP(D164,'3.2 Input│Other'!$A$18:$B$21,2,FALSE),0)</f>
        <v>0</v>
      </c>
      <c r="G164" s="20">
        <f>'5.1 Calc│$ million'!G164*'5.2 Calc│VTS'!$E164</f>
        <v>0</v>
      </c>
      <c r="H164" s="20">
        <f>'5.1 Calc│$ million'!H164*'5.2 Calc│VTS'!$E164</f>
        <v>0</v>
      </c>
      <c r="I164" s="20">
        <f>'5.1 Calc│$ million'!I164*'5.2 Calc│VTS'!$E164</f>
        <v>0</v>
      </c>
      <c r="J164" s="20">
        <f>'5.1 Calc│$ million'!J164*'5.2 Calc│VTS'!$E164</f>
        <v>0</v>
      </c>
      <c r="K164" s="20">
        <f>'5.1 Calc│$ million'!K164*'5.2 Calc│VTS'!$E164</f>
        <v>0</v>
      </c>
    </row>
    <row r="165" spans="1:11">
      <c r="A165" s="7" t="str">
        <f>'5.0 Calc│Forecast Projects'!A165</f>
        <v>-</v>
      </c>
      <c r="B165" s="7" t="str">
        <f>'5.1 Calc│$ million'!B165</f>
        <v/>
      </c>
      <c r="C165" s="7" t="str">
        <f>'5.1 Calc│$ million'!C165</f>
        <v>-</v>
      </c>
      <c r="D165" s="7" t="str">
        <f>'5.0 Calc│Forecast Projects'!E165</f>
        <v>-</v>
      </c>
      <c r="E165" s="19">
        <f>IFERROR(VLOOKUP(D165,'3.2 Input│Other'!$A$18:$B$21,2,FALSE),0)</f>
        <v>0</v>
      </c>
      <c r="G165" s="20">
        <f>'5.1 Calc│$ million'!G165*'5.2 Calc│VTS'!$E165</f>
        <v>0</v>
      </c>
      <c r="H165" s="20">
        <f>'5.1 Calc│$ million'!H165*'5.2 Calc│VTS'!$E165</f>
        <v>0</v>
      </c>
      <c r="I165" s="20">
        <f>'5.1 Calc│$ million'!I165*'5.2 Calc│VTS'!$E165</f>
        <v>0</v>
      </c>
      <c r="J165" s="20">
        <f>'5.1 Calc│$ million'!J165*'5.2 Calc│VTS'!$E165</f>
        <v>0</v>
      </c>
      <c r="K165" s="20">
        <f>'5.1 Calc│$ million'!K165*'5.2 Calc│VTS'!$E165</f>
        <v>0</v>
      </c>
    </row>
    <row r="166" spans="1:11">
      <c r="A166" s="7" t="str">
        <f>'5.0 Calc│Forecast Projects'!A166</f>
        <v>-</v>
      </c>
      <c r="B166" s="7" t="str">
        <f>'5.1 Calc│$ million'!B166</f>
        <v/>
      </c>
      <c r="C166" s="7" t="str">
        <f>'5.1 Calc│$ million'!C166</f>
        <v>-</v>
      </c>
      <c r="D166" s="7" t="str">
        <f>'5.0 Calc│Forecast Projects'!E166</f>
        <v>-</v>
      </c>
      <c r="E166" s="19">
        <f>IFERROR(VLOOKUP(D166,'3.2 Input│Other'!$A$18:$B$21,2,FALSE),0)</f>
        <v>0</v>
      </c>
      <c r="G166" s="20">
        <f>'5.1 Calc│$ million'!G166*'5.2 Calc│VTS'!$E166</f>
        <v>0</v>
      </c>
      <c r="H166" s="20">
        <f>'5.1 Calc│$ million'!H166*'5.2 Calc│VTS'!$E166</f>
        <v>0</v>
      </c>
      <c r="I166" s="20">
        <f>'5.1 Calc│$ million'!I166*'5.2 Calc│VTS'!$E166</f>
        <v>0</v>
      </c>
      <c r="J166" s="20">
        <f>'5.1 Calc│$ million'!J166*'5.2 Calc│VTS'!$E166</f>
        <v>0</v>
      </c>
      <c r="K166" s="20">
        <f>'5.1 Calc│$ million'!K166*'5.2 Calc│VTS'!$E166</f>
        <v>0</v>
      </c>
    </row>
    <row r="167" spans="1:11">
      <c r="A167" s="7" t="str">
        <f>'5.0 Calc│Forecast Projects'!A167</f>
        <v>-</v>
      </c>
      <c r="B167" s="7" t="str">
        <f>'5.1 Calc│$ million'!B167</f>
        <v/>
      </c>
      <c r="C167" s="7" t="str">
        <f>'5.1 Calc│$ million'!C167</f>
        <v>-</v>
      </c>
      <c r="D167" s="7" t="str">
        <f>'5.0 Calc│Forecast Projects'!E167</f>
        <v>-</v>
      </c>
      <c r="E167" s="19">
        <f>IFERROR(VLOOKUP(D167,'3.2 Input│Other'!$A$18:$B$21,2,FALSE),0)</f>
        <v>0</v>
      </c>
      <c r="G167" s="20">
        <f>'5.1 Calc│$ million'!G167*'5.2 Calc│VTS'!$E167</f>
        <v>0</v>
      </c>
      <c r="H167" s="20">
        <f>'5.1 Calc│$ million'!H167*'5.2 Calc│VTS'!$E167</f>
        <v>0</v>
      </c>
      <c r="I167" s="20">
        <f>'5.1 Calc│$ million'!I167*'5.2 Calc│VTS'!$E167</f>
        <v>0</v>
      </c>
      <c r="J167" s="20">
        <f>'5.1 Calc│$ million'!J167*'5.2 Calc│VTS'!$E167</f>
        <v>0</v>
      </c>
      <c r="K167" s="20">
        <f>'5.1 Calc│$ million'!K167*'5.2 Calc│VTS'!$E167</f>
        <v>0</v>
      </c>
    </row>
    <row r="168" spans="1:11">
      <c r="A168" s="7" t="str">
        <f>'5.0 Calc│Forecast Projects'!A168</f>
        <v>-</v>
      </c>
      <c r="B168" s="7" t="str">
        <f>'5.1 Calc│$ million'!B168</f>
        <v/>
      </c>
      <c r="C168" s="7" t="str">
        <f>'5.1 Calc│$ million'!C168</f>
        <v>-</v>
      </c>
      <c r="D168" s="7" t="str">
        <f>'5.0 Calc│Forecast Projects'!E168</f>
        <v>-</v>
      </c>
      <c r="E168" s="19">
        <f>IFERROR(VLOOKUP(D168,'3.2 Input│Other'!$A$18:$B$21,2,FALSE),0)</f>
        <v>0</v>
      </c>
      <c r="G168" s="20">
        <f>'5.1 Calc│$ million'!G168*'5.2 Calc│VTS'!$E168</f>
        <v>0</v>
      </c>
      <c r="H168" s="20">
        <f>'5.1 Calc│$ million'!H168*'5.2 Calc│VTS'!$E168</f>
        <v>0</v>
      </c>
      <c r="I168" s="20">
        <f>'5.1 Calc│$ million'!I168*'5.2 Calc│VTS'!$E168</f>
        <v>0</v>
      </c>
      <c r="J168" s="20">
        <f>'5.1 Calc│$ million'!J168*'5.2 Calc│VTS'!$E168</f>
        <v>0</v>
      </c>
      <c r="K168" s="20">
        <f>'5.1 Calc│$ million'!K168*'5.2 Calc│VTS'!$E168</f>
        <v>0</v>
      </c>
    </row>
    <row r="169" spans="1:11">
      <c r="A169" s="7" t="str">
        <f>'5.0 Calc│Forecast Projects'!A169</f>
        <v>-</v>
      </c>
      <c r="B169" s="7" t="str">
        <f>'5.1 Calc│$ million'!B169</f>
        <v/>
      </c>
      <c r="C169" s="7" t="str">
        <f>'5.1 Calc│$ million'!C169</f>
        <v>-</v>
      </c>
      <c r="D169" s="7" t="str">
        <f>'5.0 Calc│Forecast Projects'!E169</f>
        <v>-</v>
      </c>
      <c r="E169" s="19">
        <f>IFERROR(VLOOKUP(D169,'3.2 Input│Other'!$A$18:$B$21,2,FALSE),0)</f>
        <v>0</v>
      </c>
      <c r="G169" s="20">
        <f>'5.1 Calc│$ million'!G169*'5.2 Calc│VTS'!$E169</f>
        <v>0</v>
      </c>
      <c r="H169" s="20">
        <f>'5.1 Calc│$ million'!H169*'5.2 Calc│VTS'!$E169</f>
        <v>0</v>
      </c>
      <c r="I169" s="20">
        <f>'5.1 Calc│$ million'!I169*'5.2 Calc│VTS'!$E169</f>
        <v>0</v>
      </c>
      <c r="J169" s="20">
        <f>'5.1 Calc│$ million'!J169*'5.2 Calc│VTS'!$E169</f>
        <v>0</v>
      </c>
      <c r="K169" s="20">
        <f>'5.1 Calc│$ million'!K169*'5.2 Calc│VTS'!$E169</f>
        <v>0</v>
      </c>
    </row>
    <row r="170" spans="1:11">
      <c r="A170" s="7" t="str">
        <f>'5.0 Calc│Forecast Projects'!A170</f>
        <v>-</v>
      </c>
      <c r="B170" s="7" t="str">
        <f>'5.1 Calc│$ million'!B170</f>
        <v/>
      </c>
      <c r="C170" s="7" t="str">
        <f>'5.1 Calc│$ million'!C170</f>
        <v>-</v>
      </c>
      <c r="D170" s="7" t="str">
        <f>'5.0 Calc│Forecast Projects'!E170</f>
        <v>-</v>
      </c>
      <c r="E170" s="19">
        <f>IFERROR(VLOOKUP(D170,'3.2 Input│Other'!$A$18:$B$21,2,FALSE),0)</f>
        <v>0</v>
      </c>
      <c r="G170" s="20">
        <f>'5.1 Calc│$ million'!G170*'5.2 Calc│VTS'!$E170</f>
        <v>0</v>
      </c>
      <c r="H170" s="20">
        <f>'5.1 Calc│$ million'!H170*'5.2 Calc│VTS'!$E170</f>
        <v>0</v>
      </c>
      <c r="I170" s="20">
        <f>'5.1 Calc│$ million'!I170*'5.2 Calc│VTS'!$E170</f>
        <v>0</v>
      </c>
      <c r="J170" s="20">
        <f>'5.1 Calc│$ million'!J170*'5.2 Calc│VTS'!$E170</f>
        <v>0</v>
      </c>
      <c r="K170" s="20">
        <f>'5.1 Calc│$ million'!K170*'5.2 Calc│VTS'!$E170</f>
        <v>0</v>
      </c>
    </row>
    <row r="171" spans="1:11">
      <c r="A171" s="7" t="str">
        <f>'5.0 Calc│Forecast Projects'!A171</f>
        <v>-</v>
      </c>
      <c r="B171" s="7" t="str">
        <f>'5.1 Calc│$ million'!B171</f>
        <v/>
      </c>
      <c r="C171" s="7" t="str">
        <f>'5.1 Calc│$ million'!C171</f>
        <v>-</v>
      </c>
      <c r="D171" s="7" t="str">
        <f>'5.0 Calc│Forecast Projects'!E171</f>
        <v>-</v>
      </c>
      <c r="E171" s="19">
        <f>IFERROR(VLOOKUP(D171,'3.2 Input│Other'!$A$18:$B$21,2,FALSE),0)</f>
        <v>0</v>
      </c>
      <c r="G171" s="20">
        <f>'5.1 Calc│$ million'!G171*'5.2 Calc│VTS'!$E171</f>
        <v>0</v>
      </c>
      <c r="H171" s="20">
        <f>'5.1 Calc│$ million'!H171*'5.2 Calc│VTS'!$E171</f>
        <v>0</v>
      </c>
      <c r="I171" s="20">
        <f>'5.1 Calc│$ million'!I171*'5.2 Calc│VTS'!$E171</f>
        <v>0</v>
      </c>
      <c r="J171" s="20">
        <f>'5.1 Calc│$ million'!J171*'5.2 Calc│VTS'!$E171</f>
        <v>0</v>
      </c>
      <c r="K171" s="20">
        <f>'5.1 Calc│$ million'!K171*'5.2 Calc│VTS'!$E171</f>
        <v>0</v>
      </c>
    </row>
    <row r="172" spans="1:11">
      <c r="A172" s="7" t="str">
        <f>'5.0 Calc│Forecast Projects'!A172</f>
        <v>-</v>
      </c>
      <c r="B172" s="7" t="str">
        <f>'5.1 Calc│$ million'!B172</f>
        <v/>
      </c>
      <c r="C172" s="7" t="str">
        <f>'5.1 Calc│$ million'!C172</f>
        <v>-</v>
      </c>
      <c r="D172" s="7" t="str">
        <f>'5.0 Calc│Forecast Projects'!E172</f>
        <v>-</v>
      </c>
      <c r="E172" s="19">
        <f>IFERROR(VLOOKUP(D172,'3.2 Input│Other'!$A$18:$B$21,2,FALSE),0)</f>
        <v>0</v>
      </c>
      <c r="G172" s="20">
        <f>'5.1 Calc│$ million'!G172*'5.2 Calc│VTS'!$E172</f>
        <v>0</v>
      </c>
      <c r="H172" s="20">
        <f>'5.1 Calc│$ million'!H172*'5.2 Calc│VTS'!$E172</f>
        <v>0</v>
      </c>
      <c r="I172" s="20">
        <f>'5.1 Calc│$ million'!I172*'5.2 Calc│VTS'!$E172</f>
        <v>0</v>
      </c>
      <c r="J172" s="20">
        <f>'5.1 Calc│$ million'!J172*'5.2 Calc│VTS'!$E172</f>
        <v>0</v>
      </c>
      <c r="K172" s="20">
        <f>'5.1 Calc│$ million'!K172*'5.2 Calc│VTS'!$E172</f>
        <v>0</v>
      </c>
    </row>
    <row r="173" spans="1:11">
      <c r="A173" s="7" t="str">
        <f>'5.0 Calc│Forecast Projects'!A173</f>
        <v>-</v>
      </c>
      <c r="B173" s="7" t="str">
        <f>'5.1 Calc│$ million'!B173</f>
        <v/>
      </c>
      <c r="C173" s="7" t="str">
        <f>'5.1 Calc│$ million'!C173</f>
        <v>-</v>
      </c>
      <c r="D173" s="7" t="str">
        <f>'5.0 Calc│Forecast Projects'!E173</f>
        <v>-</v>
      </c>
      <c r="E173" s="19">
        <f>IFERROR(VLOOKUP(D173,'3.2 Input│Other'!$A$18:$B$21,2,FALSE),0)</f>
        <v>0</v>
      </c>
      <c r="G173" s="20">
        <f>'5.1 Calc│$ million'!G173*'5.2 Calc│VTS'!$E173</f>
        <v>0</v>
      </c>
      <c r="H173" s="20">
        <f>'5.1 Calc│$ million'!H173*'5.2 Calc│VTS'!$E173</f>
        <v>0</v>
      </c>
      <c r="I173" s="20">
        <f>'5.1 Calc│$ million'!I173*'5.2 Calc│VTS'!$E173</f>
        <v>0</v>
      </c>
      <c r="J173" s="20">
        <f>'5.1 Calc│$ million'!J173*'5.2 Calc│VTS'!$E173</f>
        <v>0</v>
      </c>
      <c r="K173" s="20">
        <f>'5.1 Calc│$ million'!K173*'5.2 Calc│VTS'!$E173</f>
        <v>0</v>
      </c>
    </row>
    <row r="174" spans="1:11">
      <c r="A174" s="7" t="str">
        <f>'5.0 Calc│Forecast Projects'!A174</f>
        <v>-</v>
      </c>
      <c r="B174" s="7" t="str">
        <f>'5.1 Calc│$ million'!B174</f>
        <v/>
      </c>
      <c r="C174" s="7" t="str">
        <f>'5.1 Calc│$ million'!C174</f>
        <v>-</v>
      </c>
      <c r="D174" s="7" t="str">
        <f>'5.0 Calc│Forecast Projects'!E174</f>
        <v>-</v>
      </c>
      <c r="E174" s="19">
        <f>IFERROR(VLOOKUP(D174,'3.2 Input│Other'!$A$18:$B$21,2,FALSE),0)</f>
        <v>0</v>
      </c>
      <c r="G174" s="20">
        <f>'5.1 Calc│$ million'!G174*'5.2 Calc│VTS'!$E174</f>
        <v>0</v>
      </c>
      <c r="H174" s="20">
        <f>'5.1 Calc│$ million'!H174*'5.2 Calc│VTS'!$E174</f>
        <v>0</v>
      </c>
      <c r="I174" s="20">
        <f>'5.1 Calc│$ million'!I174*'5.2 Calc│VTS'!$E174</f>
        <v>0</v>
      </c>
      <c r="J174" s="20">
        <f>'5.1 Calc│$ million'!J174*'5.2 Calc│VTS'!$E174</f>
        <v>0</v>
      </c>
      <c r="K174" s="20">
        <f>'5.1 Calc│$ million'!K174*'5.2 Calc│VTS'!$E174</f>
        <v>0</v>
      </c>
    </row>
    <row r="175" spans="1:11">
      <c r="A175" s="7" t="str">
        <f>'5.0 Calc│Forecast Projects'!A175</f>
        <v>-</v>
      </c>
      <c r="B175" s="7" t="str">
        <f>'5.1 Calc│$ million'!B175</f>
        <v/>
      </c>
      <c r="C175" s="7" t="str">
        <f>'5.1 Calc│$ million'!C175</f>
        <v>-</v>
      </c>
      <c r="D175" s="7" t="str">
        <f>'5.0 Calc│Forecast Projects'!E175</f>
        <v>-</v>
      </c>
      <c r="E175" s="19">
        <f>IFERROR(VLOOKUP(D175,'3.2 Input│Other'!$A$18:$B$21,2,FALSE),0)</f>
        <v>0</v>
      </c>
      <c r="G175" s="20">
        <f>'5.1 Calc│$ million'!G175*'5.2 Calc│VTS'!$E175</f>
        <v>0</v>
      </c>
      <c r="H175" s="20">
        <f>'5.1 Calc│$ million'!H175*'5.2 Calc│VTS'!$E175</f>
        <v>0</v>
      </c>
      <c r="I175" s="20">
        <f>'5.1 Calc│$ million'!I175*'5.2 Calc│VTS'!$E175</f>
        <v>0</v>
      </c>
      <c r="J175" s="20">
        <f>'5.1 Calc│$ million'!J175*'5.2 Calc│VTS'!$E175</f>
        <v>0</v>
      </c>
      <c r="K175" s="20">
        <f>'5.1 Calc│$ million'!K175*'5.2 Calc│VTS'!$E175</f>
        <v>0</v>
      </c>
    </row>
    <row r="176" spans="1:11">
      <c r="A176" s="7" t="str">
        <f>'5.0 Calc│Forecast Projects'!A176</f>
        <v>-</v>
      </c>
      <c r="B176" s="7" t="str">
        <f>'5.1 Calc│$ million'!B176</f>
        <v/>
      </c>
      <c r="C176" s="7" t="str">
        <f>'5.1 Calc│$ million'!C176</f>
        <v>-</v>
      </c>
      <c r="D176" s="7" t="str">
        <f>'5.0 Calc│Forecast Projects'!E176</f>
        <v>-</v>
      </c>
      <c r="E176" s="19">
        <f>IFERROR(VLOOKUP(D176,'3.2 Input│Other'!$A$18:$B$21,2,FALSE),0)</f>
        <v>0</v>
      </c>
      <c r="G176" s="20">
        <f>'5.1 Calc│$ million'!G176*'5.2 Calc│VTS'!$E176</f>
        <v>0</v>
      </c>
      <c r="H176" s="20">
        <f>'5.1 Calc│$ million'!H176*'5.2 Calc│VTS'!$E176</f>
        <v>0</v>
      </c>
      <c r="I176" s="20">
        <f>'5.1 Calc│$ million'!I176*'5.2 Calc│VTS'!$E176</f>
        <v>0</v>
      </c>
      <c r="J176" s="20">
        <f>'5.1 Calc│$ million'!J176*'5.2 Calc│VTS'!$E176</f>
        <v>0</v>
      </c>
      <c r="K176" s="20">
        <f>'5.1 Calc│$ million'!K176*'5.2 Calc│VTS'!$E176</f>
        <v>0</v>
      </c>
    </row>
    <row r="177" spans="1:11">
      <c r="A177" s="7" t="str">
        <f>'5.0 Calc│Forecast Projects'!A177</f>
        <v>-</v>
      </c>
      <c r="B177" s="7" t="str">
        <f>'5.1 Calc│$ million'!B177</f>
        <v/>
      </c>
      <c r="C177" s="7" t="str">
        <f>'5.1 Calc│$ million'!C177</f>
        <v>-</v>
      </c>
      <c r="D177" s="7" t="str">
        <f>'5.0 Calc│Forecast Projects'!E177</f>
        <v>-</v>
      </c>
      <c r="E177" s="19">
        <f>IFERROR(VLOOKUP(D177,'3.2 Input│Other'!$A$18:$B$21,2,FALSE),0)</f>
        <v>0</v>
      </c>
      <c r="G177" s="20">
        <f>'5.1 Calc│$ million'!G177*'5.2 Calc│VTS'!$E177</f>
        <v>0</v>
      </c>
      <c r="H177" s="20">
        <f>'5.1 Calc│$ million'!H177*'5.2 Calc│VTS'!$E177</f>
        <v>0</v>
      </c>
      <c r="I177" s="20">
        <f>'5.1 Calc│$ million'!I177*'5.2 Calc│VTS'!$E177</f>
        <v>0</v>
      </c>
      <c r="J177" s="20">
        <f>'5.1 Calc│$ million'!J177*'5.2 Calc│VTS'!$E177</f>
        <v>0</v>
      </c>
      <c r="K177" s="20">
        <f>'5.1 Calc│$ million'!K177*'5.2 Calc│VTS'!$E177</f>
        <v>0</v>
      </c>
    </row>
    <row r="178" spans="1:11">
      <c r="A178" s="7" t="str">
        <f>'5.0 Calc│Forecast Projects'!A178</f>
        <v>-</v>
      </c>
      <c r="B178" s="7" t="str">
        <f>'5.1 Calc│$ million'!B178</f>
        <v/>
      </c>
      <c r="C178" s="7" t="str">
        <f>'5.1 Calc│$ million'!C178</f>
        <v>-</v>
      </c>
      <c r="D178" s="7" t="str">
        <f>'5.0 Calc│Forecast Projects'!E178</f>
        <v>-</v>
      </c>
      <c r="E178" s="19">
        <f>IFERROR(VLOOKUP(D178,'3.2 Input│Other'!$A$18:$B$21,2,FALSE),0)</f>
        <v>0</v>
      </c>
      <c r="G178" s="20">
        <f>'5.1 Calc│$ million'!G178*'5.2 Calc│VTS'!$E178</f>
        <v>0</v>
      </c>
      <c r="H178" s="20">
        <f>'5.1 Calc│$ million'!H178*'5.2 Calc│VTS'!$E178</f>
        <v>0</v>
      </c>
      <c r="I178" s="20">
        <f>'5.1 Calc│$ million'!I178*'5.2 Calc│VTS'!$E178</f>
        <v>0</v>
      </c>
      <c r="J178" s="20">
        <f>'5.1 Calc│$ million'!J178*'5.2 Calc│VTS'!$E178</f>
        <v>0</v>
      </c>
      <c r="K178" s="20">
        <f>'5.1 Calc│$ million'!K178*'5.2 Calc│VTS'!$E178</f>
        <v>0</v>
      </c>
    </row>
    <row r="179" spans="1:11">
      <c r="A179" s="7" t="str">
        <f>'5.0 Calc│Forecast Projects'!A179</f>
        <v>-</v>
      </c>
      <c r="B179" s="7" t="str">
        <f>'5.1 Calc│$ million'!B179</f>
        <v/>
      </c>
      <c r="C179" s="7" t="str">
        <f>'5.1 Calc│$ million'!C179</f>
        <v>-</v>
      </c>
      <c r="D179" s="7" t="str">
        <f>'5.0 Calc│Forecast Projects'!E179</f>
        <v>-</v>
      </c>
      <c r="E179" s="19">
        <f>IFERROR(VLOOKUP(D179,'3.2 Input│Other'!$A$18:$B$21,2,FALSE),0)</f>
        <v>0</v>
      </c>
      <c r="G179" s="20">
        <f>'5.1 Calc│$ million'!G179*'5.2 Calc│VTS'!$E179</f>
        <v>0</v>
      </c>
      <c r="H179" s="20">
        <f>'5.1 Calc│$ million'!H179*'5.2 Calc│VTS'!$E179</f>
        <v>0</v>
      </c>
      <c r="I179" s="20">
        <f>'5.1 Calc│$ million'!I179*'5.2 Calc│VTS'!$E179</f>
        <v>0</v>
      </c>
      <c r="J179" s="20">
        <f>'5.1 Calc│$ million'!J179*'5.2 Calc│VTS'!$E179</f>
        <v>0</v>
      </c>
      <c r="K179" s="20">
        <f>'5.1 Calc│$ million'!K179*'5.2 Calc│VTS'!$E179</f>
        <v>0</v>
      </c>
    </row>
    <row r="180" spans="1:11">
      <c r="A180" s="7" t="str">
        <f>'5.0 Calc│Forecast Projects'!A180</f>
        <v>-</v>
      </c>
      <c r="B180" s="7" t="str">
        <f>'5.1 Calc│$ million'!B180</f>
        <v/>
      </c>
      <c r="C180" s="7" t="str">
        <f>'5.1 Calc│$ million'!C180</f>
        <v>-</v>
      </c>
      <c r="D180" s="7" t="str">
        <f>'5.0 Calc│Forecast Projects'!E180</f>
        <v>-</v>
      </c>
      <c r="E180" s="19">
        <f>IFERROR(VLOOKUP(D180,'3.2 Input│Other'!$A$18:$B$21,2,FALSE),0)</f>
        <v>0</v>
      </c>
      <c r="G180" s="20">
        <f>'5.1 Calc│$ million'!G180*'5.2 Calc│VTS'!$E180</f>
        <v>0</v>
      </c>
      <c r="H180" s="20">
        <f>'5.1 Calc│$ million'!H180*'5.2 Calc│VTS'!$E180</f>
        <v>0</v>
      </c>
      <c r="I180" s="20">
        <f>'5.1 Calc│$ million'!I180*'5.2 Calc│VTS'!$E180</f>
        <v>0</v>
      </c>
      <c r="J180" s="20">
        <f>'5.1 Calc│$ million'!J180*'5.2 Calc│VTS'!$E180</f>
        <v>0</v>
      </c>
      <c r="K180" s="20">
        <f>'5.1 Calc│$ million'!K180*'5.2 Calc│VTS'!$E180</f>
        <v>0</v>
      </c>
    </row>
    <row r="181" spans="1:11">
      <c r="A181" s="7" t="str">
        <f>'5.0 Calc│Forecast Projects'!A181</f>
        <v>-</v>
      </c>
      <c r="B181" s="7" t="str">
        <f>'5.1 Calc│$ million'!B181</f>
        <v/>
      </c>
      <c r="C181" s="7" t="str">
        <f>'5.1 Calc│$ million'!C181</f>
        <v>-</v>
      </c>
      <c r="D181" s="7" t="str">
        <f>'5.0 Calc│Forecast Projects'!E181</f>
        <v>-</v>
      </c>
      <c r="E181" s="19">
        <f>IFERROR(VLOOKUP(D181,'3.2 Input│Other'!$A$18:$B$21,2,FALSE),0)</f>
        <v>0</v>
      </c>
      <c r="G181" s="20">
        <f>'5.1 Calc│$ million'!G181*'5.2 Calc│VTS'!$E181</f>
        <v>0</v>
      </c>
      <c r="H181" s="20">
        <f>'5.1 Calc│$ million'!H181*'5.2 Calc│VTS'!$E181</f>
        <v>0</v>
      </c>
      <c r="I181" s="20">
        <f>'5.1 Calc│$ million'!I181*'5.2 Calc│VTS'!$E181</f>
        <v>0</v>
      </c>
      <c r="J181" s="20">
        <f>'5.1 Calc│$ million'!J181*'5.2 Calc│VTS'!$E181</f>
        <v>0</v>
      </c>
      <c r="K181" s="20">
        <f>'5.1 Calc│$ million'!K181*'5.2 Calc│VTS'!$E181</f>
        <v>0</v>
      </c>
    </row>
    <row r="182" spans="1:11">
      <c r="A182" s="7" t="str">
        <f>'5.0 Calc│Forecast Projects'!A182</f>
        <v>-</v>
      </c>
      <c r="B182" s="7" t="str">
        <f>'5.1 Calc│$ million'!B182</f>
        <v/>
      </c>
      <c r="C182" s="7" t="str">
        <f>'5.1 Calc│$ million'!C182</f>
        <v>-</v>
      </c>
      <c r="D182" s="7" t="str">
        <f>'5.0 Calc│Forecast Projects'!E182</f>
        <v>-</v>
      </c>
      <c r="E182" s="19">
        <f>IFERROR(VLOOKUP(D182,'3.2 Input│Other'!$A$18:$B$21,2,FALSE),0)</f>
        <v>0</v>
      </c>
      <c r="G182" s="20">
        <f>'5.1 Calc│$ million'!G182*'5.2 Calc│VTS'!$E182</f>
        <v>0</v>
      </c>
      <c r="H182" s="20">
        <f>'5.1 Calc│$ million'!H182*'5.2 Calc│VTS'!$E182</f>
        <v>0</v>
      </c>
      <c r="I182" s="20">
        <f>'5.1 Calc│$ million'!I182*'5.2 Calc│VTS'!$E182</f>
        <v>0</v>
      </c>
      <c r="J182" s="20">
        <f>'5.1 Calc│$ million'!J182*'5.2 Calc│VTS'!$E182</f>
        <v>0</v>
      </c>
      <c r="K182" s="20">
        <f>'5.1 Calc│$ million'!K182*'5.2 Calc│VTS'!$E182</f>
        <v>0</v>
      </c>
    </row>
    <row r="183" spans="1:11">
      <c r="A183" s="7" t="str">
        <f>'5.0 Calc│Forecast Projects'!A183</f>
        <v>-</v>
      </c>
      <c r="B183" s="7" t="str">
        <f>'5.1 Calc│$ million'!B183</f>
        <v/>
      </c>
      <c r="C183" s="7" t="str">
        <f>'5.1 Calc│$ million'!C183</f>
        <v>-</v>
      </c>
      <c r="D183" s="7" t="str">
        <f>'5.0 Calc│Forecast Projects'!E183</f>
        <v>-</v>
      </c>
      <c r="E183" s="19">
        <f>IFERROR(VLOOKUP(D183,'3.2 Input│Other'!$A$18:$B$21,2,FALSE),0)</f>
        <v>0</v>
      </c>
      <c r="G183" s="20">
        <f>'5.1 Calc│$ million'!G183*'5.2 Calc│VTS'!$E183</f>
        <v>0</v>
      </c>
      <c r="H183" s="20">
        <f>'5.1 Calc│$ million'!H183*'5.2 Calc│VTS'!$E183</f>
        <v>0</v>
      </c>
      <c r="I183" s="20">
        <f>'5.1 Calc│$ million'!I183*'5.2 Calc│VTS'!$E183</f>
        <v>0</v>
      </c>
      <c r="J183" s="20">
        <f>'5.1 Calc│$ million'!J183*'5.2 Calc│VTS'!$E183</f>
        <v>0</v>
      </c>
      <c r="K183" s="20">
        <f>'5.1 Calc│$ million'!K183*'5.2 Calc│VTS'!$E183</f>
        <v>0</v>
      </c>
    </row>
    <row r="184" spans="1:11">
      <c r="A184" s="7" t="str">
        <f>'5.0 Calc│Forecast Projects'!A184</f>
        <v>-</v>
      </c>
      <c r="B184" s="7" t="str">
        <f>'5.1 Calc│$ million'!B184</f>
        <v/>
      </c>
      <c r="C184" s="7" t="str">
        <f>'5.1 Calc│$ million'!C184</f>
        <v>-</v>
      </c>
      <c r="D184" s="7" t="str">
        <f>'5.0 Calc│Forecast Projects'!E184</f>
        <v>-</v>
      </c>
      <c r="E184" s="19">
        <f>IFERROR(VLOOKUP(D184,'3.2 Input│Other'!$A$18:$B$21,2,FALSE),0)</f>
        <v>0</v>
      </c>
      <c r="G184" s="20">
        <f>'5.1 Calc│$ million'!G184*'5.2 Calc│VTS'!$E184</f>
        <v>0</v>
      </c>
      <c r="H184" s="20">
        <f>'5.1 Calc│$ million'!H184*'5.2 Calc│VTS'!$E184</f>
        <v>0</v>
      </c>
      <c r="I184" s="20">
        <f>'5.1 Calc│$ million'!I184*'5.2 Calc│VTS'!$E184</f>
        <v>0</v>
      </c>
      <c r="J184" s="20">
        <f>'5.1 Calc│$ million'!J184*'5.2 Calc│VTS'!$E184</f>
        <v>0</v>
      </c>
      <c r="K184" s="20">
        <f>'5.1 Calc│$ million'!K184*'5.2 Calc│VTS'!$E184</f>
        <v>0</v>
      </c>
    </row>
    <row r="185" spans="1:11">
      <c r="A185" s="7" t="str">
        <f>'5.0 Calc│Forecast Projects'!A185</f>
        <v>-</v>
      </c>
      <c r="B185" s="7" t="str">
        <f>'5.1 Calc│$ million'!B185</f>
        <v/>
      </c>
      <c r="C185" s="7" t="str">
        <f>'5.1 Calc│$ million'!C185</f>
        <v>-</v>
      </c>
      <c r="D185" s="7" t="str">
        <f>'5.0 Calc│Forecast Projects'!E185</f>
        <v>-</v>
      </c>
      <c r="E185" s="19">
        <f>IFERROR(VLOOKUP(D185,'3.2 Input│Other'!$A$18:$B$21,2,FALSE),0)</f>
        <v>0</v>
      </c>
      <c r="G185" s="20">
        <f>'5.1 Calc│$ million'!G185*'5.2 Calc│VTS'!$E185</f>
        <v>0</v>
      </c>
      <c r="H185" s="20">
        <f>'5.1 Calc│$ million'!H185*'5.2 Calc│VTS'!$E185</f>
        <v>0</v>
      </c>
      <c r="I185" s="20">
        <f>'5.1 Calc│$ million'!I185*'5.2 Calc│VTS'!$E185</f>
        <v>0</v>
      </c>
      <c r="J185" s="20">
        <f>'5.1 Calc│$ million'!J185*'5.2 Calc│VTS'!$E185</f>
        <v>0</v>
      </c>
      <c r="K185" s="20">
        <f>'5.1 Calc│$ million'!K185*'5.2 Calc│VTS'!$E185</f>
        <v>0</v>
      </c>
    </row>
    <row r="186" spans="1:11">
      <c r="A186" s="7" t="str">
        <f>'5.0 Calc│Forecast Projects'!A186</f>
        <v>-</v>
      </c>
      <c r="B186" s="7" t="str">
        <f>'5.1 Calc│$ million'!B186</f>
        <v/>
      </c>
      <c r="C186" s="7" t="str">
        <f>'5.1 Calc│$ million'!C186</f>
        <v>-</v>
      </c>
      <c r="D186" s="7" t="str">
        <f>'5.0 Calc│Forecast Projects'!E186</f>
        <v>-</v>
      </c>
      <c r="E186" s="19">
        <f>IFERROR(VLOOKUP(D186,'3.2 Input│Other'!$A$18:$B$21,2,FALSE),0)</f>
        <v>0</v>
      </c>
      <c r="G186" s="20">
        <f>'5.1 Calc│$ million'!G186*'5.2 Calc│VTS'!$E186</f>
        <v>0</v>
      </c>
      <c r="H186" s="20">
        <f>'5.1 Calc│$ million'!H186*'5.2 Calc│VTS'!$E186</f>
        <v>0</v>
      </c>
      <c r="I186" s="20">
        <f>'5.1 Calc│$ million'!I186*'5.2 Calc│VTS'!$E186</f>
        <v>0</v>
      </c>
      <c r="J186" s="20">
        <f>'5.1 Calc│$ million'!J186*'5.2 Calc│VTS'!$E186</f>
        <v>0</v>
      </c>
      <c r="K186" s="20">
        <f>'5.1 Calc│$ million'!K186*'5.2 Calc│VTS'!$E186</f>
        <v>0</v>
      </c>
    </row>
    <row r="187" spans="1:11">
      <c r="A187" s="7" t="str">
        <f>'5.0 Calc│Forecast Projects'!A187</f>
        <v>-</v>
      </c>
      <c r="B187" s="7" t="str">
        <f>'5.1 Calc│$ million'!B187</f>
        <v/>
      </c>
      <c r="C187" s="7" t="str">
        <f>'5.1 Calc│$ million'!C187</f>
        <v>-</v>
      </c>
      <c r="D187" s="7" t="str">
        <f>'5.0 Calc│Forecast Projects'!E187</f>
        <v>-</v>
      </c>
      <c r="E187" s="19">
        <f>IFERROR(VLOOKUP(D187,'3.2 Input│Other'!$A$18:$B$21,2,FALSE),0)</f>
        <v>0</v>
      </c>
      <c r="G187" s="20">
        <f>'5.1 Calc│$ million'!G187*'5.2 Calc│VTS'!$E187</f>
        <v>0</v>
      </c>
      <c r="H187" s="20">
        <f>'5.1 Calc│$ million'!H187*'5.2 Calc│VTS'!$E187</f>
        <v>0</v>
      </c>
      <c r="I187" s="20">
        <f>'5.1 Calc│$ million'!I187*'5.2 Calc│VTS'!$E187</f>
        <v>0</v>
      </c>
      <c r="J187" s="20">
        <f>'5.1 Calc│$ million'!J187*'5.2 Calc│VTS'!$E187</f>
        <v>0</v>
      </c>
      <c r="K187" s="20">
        <f>'5.1 Calc│$ million'!K187*'5.2 Calc│VTS'!$E187</f>
        <v>0</v>
      </c>
    </row>
    <row r="188" spans="1:11">
      <c r="A188" s="7" t="str">
        <f>'5.0 Calc│Forecast Projects'!A188</f>
        <v>-</v>
      </c>
      <c r="B188" s="7" t="str">
        <f>'5.1 Calc│$ million'!B188</f>
        <v/>
      </c>
      <c r="C188" s="7" t="str">
        <f>'5.1 Calc│$ million'!C188</f>
        <v>-</v>
      </c>
      <c r="D188" s="7" t="str">
        <f>'5.0 Calc│Forecast Projects'!E188</f>
        <v>-</v>
      </c>
      <c r="E188" s="19">
        <f>IFERROR(VLOOKUP(D188,'3.2 Input│Other'!$A$18:$B$21,2,FALSE),0)</f>
        <v>0</v>
      </c>
      <c r="G188" s="20">
        <f>'5.1 Calc│$ million'!G188*'5.2 Calc│VTS'!$E188</f>
        <v>0</v>
      </c>
      <c r="H188" s="20">
        <f>'5.1 Calc│$ million'!H188*'5.2 Calc│VTS'!$E188</f>
        <v>0</v>
      </c>
      <c r="I188" s="20">
        <f>'5.1 Calc│$ million'!I188*'5.2 Calc│VTS'!$E188</f>
        <v>0</v>
      </c>
      <c r="J188" s="20">
        <f>'5.1 Calc│$ million'!J188*'5.2 Calc│VTS'!$E188</f>
        <v>0</v>
      </c>
      <c r="K188" s="20">
        <f>'5.1 Calc│$ million'!K188*'5.2 Calc│VTS'!$E188</f>
        <v>0</v>
      </c>
    </row>
    <row r="189" spans="1:11">
      <c r="A189" s="7" t="str">
        <f>'5.0 Calc│Forecast Projects'!A189</f>
        <v>-</v>
      </c>
      <c r="B189" s="7" t="str">
        <f>'5.1 Calc│$ million'!B189</f>
        <v/>
      </c>
      <c r="C189" s="7" t="str">
        <f>'5.1 Calc│$ million'!C189</f>
        <v>-</v>
      </c>
      <c r="D189" s="7" t="str">
        <f>'5.0 Calc│Forecast Projects'!E189</f>
        <v>-</v>
      </c>
      <c r="E189" s="19">
        <f>IFERROR(VLOOKUP(D189,'3.2 Input│Other'!$A$18:$B$21,2,FALSE),0)</f>
        <v>0</v>
      </c>
      <c r="G189" s="20">
        <f>'5.1 Calc│$ million'!G189*'5.2 Calc│VTS'!$E189</f>
        <v>0</v>
      </c>
      <c r="H189" s="20">
        <f>'5.1 Calc│$ million'!H189*'5.2 Calc│VTS'!$E189</f>
        <v>0</v>
      </c>
      <c r="I189" s="20">
        <f>'5.1 Calc│$ million'!I189*'5.2 Calc│VTS'!$E189</f>
        <v>0</v>
      </c>
      <c r="J189" s="20">
        <f>'5.1 Calc│$ million'!J189*'5.2 Calc│VTS'!$E189</f>
        <v>0</v>
      </c>
      <c r="K189" s="20">
        <f>'5.1 Calc│$ million'!K189*'5.2 Calc│VTS'!$E189</f>
        <v>0</v>
      </c>
    </row>
    <row r="190" spans="1:11">
      <c r="A190" s="7" t="str">
        <f>'5.0 Calc│Forecast Projects'!A190</f>
        <v>-</v>
      </c>
      <c r="B190" s="7" t="str">
        <f>'5.1 Calc│$ million'!B190</f>
        <v/>
      </c>
      <c r="C190" s="7" t="str">
        <f>'5.1 Calc│$ million'!C190</f>
        <v>-</v>
      </c>
      <c r="D190" s="7" t="str">
        <f>'5.0 Calc│Forecast Projects'!E190</f>
        <v>-</v>
      </c>
      <c r="E190" s="19">
        <f>IFERROR(VLOOKUP(D190,'3.2 Input│Other'!$A$18:$B$21,2,FALSE),0)</f>
        <v>0</v>
      </c>
      <c r="G190" s="20">
        <f>'5.1 Calc│$ million'!G190*'5.2 Calc│VTS'!$E190</f>
        <v>0</v>
      </c>
      <c r="H190" s="20">
        <f>'5.1 Calc│$ million'!H190*'5.2 Calc│VTS'!$E190</f>
        <v>0</v>
      </c>
      <c r="I190" s="20">
        <f>'5.1 Calc│$ million'!I190*'5.2 Calc│VTS'!$E190</f>
        <v>0</v>
      </c>
      <c r="J190" s="20">
        <f>'5.1 Calc│$ million'!J190*'5.2 Calc│VTS'!$E190</f>
        <v>0</v>
      </c>
      <c r="K190" s="20">
        <f>'5.1 Calc│$ million'!K190*'5.2 Calc│VTS'!$E190</f>
        <v>0</v>
      </c>
    </row>
    <row r="191" spans="1:11">
      <c r="A191" s="7" t="str">
        <f>'5.0 Calc│Forecast Projects'!A191</f>
        <v>-</v>
      </c>
      <c r="B191" s="7" t="str">
        <f>'5.1 Calc│$ million'!B191</f>
        <v/>
      </c>
      <c r="C191" s="7" t="str">
        <f>'5.1 Calc│$ million'!C191</f>
        <v>-</v>
      </c>
      <c r="D191" s="7" t="str">
        <f>'5.0 Calc│Forecast Projects'!E191</f>
        <v>-</v>
      </c>
      <c r="E191" s="19">
        <f>IFERROR(VLOOKUP(D191,'3.2 Input│Other'!$A$18:$B$21,2,FALSE),0)</f>
        <v>0</v>
      </c>
      <c r="G191" s="20">
        <f>'5.1 Calc│$ million'!G191*'5.2 Calc│VTS'!$E191</f>
        <v>0</v>
      </c>
      <c r="H191" s="20">
        <f>'5.1 Calc│$ million'!H191*'5.2 Calc│VTS'!$E191</f>
        <v>0</v>
      </c>
      <c r="I191" s="20">
        <f>'5.1 Calc│$ million'!I191*'5.2 Calc│VTS'!$E191</f>
        <v>0</v>
      </c>
      <c r="J191" s="20">
        <f>'5.1 Calc│$ million'!J191*'5.2 Calc│VTS'!$E191</f>
        <v>0</v>
      </c>
      <c r="K191" s="20">
        <f>'5.1 Calc│$ million'!K191*'5.2 Calc│VTS'!$E191</f>
        <v>0</v>
      </c>
    </row>
    <row r="192" spans="1:11">
      <c r="A192" s="7" t="str">
        <f>'5.0 Calc│Forecast Projects'!A192</f>
        <v>-</v>
      </c>
      <c r="B192" s="7" t="str">
        <f>'5.1 Calc│$ million'!B192</f>
        <v/>
      </c>
      <c r="C192" s="7" t="str">
        <f>'5.1 Calc│$ million'!C192</f>
        <v>-</v>
      </c>
      <c r="D192" s="7" t="str">
        <f>'5.0 Calc│Forecast Projects'!E192</f>
        <v>-</v>
      </c>
      <c r="E192" s="19">
        <f>IFERROR(VLOOKUP(D192,'3.2 Input│Other'!$A$18:$B$21,2,FALSE),0)</f>
        <v>0</v>
      </c>
      <c r="G192" s="20">
        <f>'5.1 Calc│$ million'!G192*'5.2 Calc│VTS'!$E192</f>
        <v>0</v>
      </c>
      <c r="H192" s="20">
        <f>'5.1 Calc│$ million'!H192*'5.2 Calc│VTS'!$E192</f>
        <v>0</v>
      </c>
      <c r="I192" s="20">
        <f>'5.1 Calc│$ million'!I192*'5.2 Calc│VTS'!$E192</f>
        <v>0</v>
      </c>
      <c r="J192" s="20">
        <f>'5.1 Calc│$ million'!J192*'5.2 Calc│VTS'!$E192</f>
        <v>0</v>
      </c>
      <c r="K192" s="20">
        <f>'5.1 Calc│$ million'!K192*'5.2 Calc│VTS'!$E192</f>
        <v>0</v>
      </c>
    </row>
    <row r="193" spans="1:12">
      <c r="A193" s="7" t="str">
        <f>'5.0 Calc│Forecast Projects'!A193</f>
        <v>-</v>
      </c>
      <c r="B193" s="7" t="str">
        <f>'5.1 Calc│$ million'!B193</f>
        <v/>
      </c>
      <c r="C193" s="7" t="str">
        <f>'5.1 Calc│$ million'!C193</f>
        <v>-</v>
      </c>
      <c r="D193" s="7" t="str">
        <f>'5.0 Calc│Forecast Projects'!E193</f>
        <v>-</v>
      </c>
      <c r="E193" s="19">
        <f>IFERROR(VLOOKUP(D193,'3.2 Input│Other'!$A$18:$B$21,2,FALSE),0)</f>
        <v>0</v>
      </c>
      <c r="G193" s="20">
        <f>'5.1 Calc│$ million'!G193*'5.2 Calc│VTS'!$E193</f>
        <v>0</v>
      </c>
      <c r="H193" s="20">
        <f>'5.1 Calc│$ million'!H193*'5.2 Calc│VTS'!$E193</f>
        <v>0</v>
      </c>
      <c r="I193" s="20">
        <f>'5.1 Calc│$ million'!I193*'5.2 Calc│VTS'!$E193</f>
        <v>0</v>
      </c>
      <c r="J193" s="20">
        <f>'5.1 Calc│$ million'!J193*'5.2 Calc│VTS'!$E193</f>
        <v>0</v>
      </c>
      <c r="K193" s="20">
        <f>'5.1 Calc│$ million'!K193*'5.2 Calc│VTS'!$E193</f>
        <v>0</v>
      </c>
    </row>
    <row r="194" spans="1:12">
      <c r="A194" s="7" t="str">
        <f>'5.0 Calc│Forecast Projects'!A194</f>
        <v>-</v>
      </c>
      <c r="B194" s="7" t="str">
        <f>'5.1 Calc│$ million'!B194</f>
        <v/>
      </c>
      <c r="C194" s="7" t="str">
        <f>'5.1 Calc│$ million'!C194</f>
        <v>-</v>
      </c>
      <c r="D194" s="7" t="str">
        <f>'5.0 Calc│Forecast Projects'!E194</f>
        <v>-</v>
      </c>
      <c r="E194" s="19">
        <f>IFERROR(VLOOKUP(D194,'3.2 Input│Other'!$A$18:$B$21,2,FALSE),0)</f>
        <v>0</v>
      </c>
      <c r="G194" s="20">
        <f>'5.1 Calc│$ million'!G194*'5.2 Calc│VTS'!$E194</f>
        <v>0</v>
      </c>
      <c r="H194" s="20">
        <f>'5.1 Calc│$ million'!H194*'5.2 Calc│VTS'!$E194</f>
        <v>0</v>
      </c>
      <c r="I194" s="20">
        <f>'5.1 Calc│$ million'!I194*'5.2 Calc│VTS'!$E194</f>
        <v>0</v>
      </c>
      <c r="J194" s="20">
        <f>'5.1 Calc│$ million'!J194*'5.2 Calc│VTS'!$E194</f>
        <v>0</v>
      </c>
      <c r="K194" s="20">
        <f>'5.1 Calc│$ million'!K194*'5.2 Calc│VTS'!$E194</f>
        <v>0</v>
      </c>
    </row>
    <row r="195" spans="1:12">
      <c r="A195" s="7" t="str">
        <f>'5.0 Calc│Forecast Projects'!A195</f>
        <v>-</v>
      </c>
      <c r="B195" s="7" t="str">
        <f>'5.1 Calc│$ million'!B195</f>
        <v/>
      </c>
      <c r="C195" s="7" t="str">
        <f>'5.1 Calc│$ million'!C195</f>
        <v>-</v>
      </c>
      <c r="D195" s="7" t="str">
        <f>'5.0 Calc│Forecast Projects'!E195</f>
        <v>-</v>
      </c>
      <c r="E195" s="19">
        <f>IFERROR(VLOOKUP(D195,'3.2 Input│Other'!$A$18:$B$21,2,FALSE),0)</f>
        <v>0</v>
      </c>
      <c r="G195" s="20">
        <f>'5.1 Calc│$ million'!G195*'5.2 Calc│VTS'!$E195</f>
        <v>0</v>
      </c>
      <c r="H195" s="20">
        <f>'5.1 Calc│$ million'!H195*'5.2 Calc│VTS'!$E195</f>
        <v>0</v>
      </c>
      <c r="I195" s="20">
        <f>'5.1 Calc│$ million'!I195*'5.2 Calc│VTS'!$E195</f>
        <v>0</v>
      </c>
      <c r="J195" s="20">
        <f>'5.1 Calc│$ million'!J195*'5.2 Calc│VTS'!$E195</f>
        <v>0</v>
      </c>
      <c r="K195" s="20">
        <f>'5.1 Calc│$ million'!K195*'5.2 Calc│VTS'!$E195</f>
        <v>0</v>
      </c>
    </row>
    <row r="196" spans="1:12">
      <c r="A196" s="7" t="str">
        <f>'5.0 Calc│Forecast Projects'!A196</f>
        <v>-</v>
      </c>
      <c r="B196" s="7" t="str">
        <f>'5.1 Calc│$ million'!B196</f>
        <v/>
      </c>
      <c r="C196" s="7" t="str">
        <f>'5.1 Calc│$ million'!C196</f>
        <v>-</v>
      </c>
      <c r="D196" s="7" t="str">
        <f>'5.0 Calc│Forecast Projects'!E196</f>
        <v>-</v>
      </c>
      <c r="E196" s="19">
        <f>IFERROR(VLOOKUP(D196,'3.2 Input│Other'!$A$18:$B$21,2,FALSE),0)</f>
        <v>0</v>
      </c>
      <c r="G196" s="20">
        <f>'5.1 Calc│$ million'!G196*'5.2 Calc│VTS'!$E196</f>
        <v>0</v>
      </c>
      <c r="H196" s="20">
        <f>'5.1 Calc│$ million'!H196*'5.2 Calc│VTS'!$E196</f>
        <v>0</v>
      </c>
      <c r="I196" s="20">
        <f>'5.1 Calc│$ million'!I196*'5.2 Calc│VTS'!$E196</f>
        <v>0</v>
      </c>
      <c r="J196" s="20">
        <f>'5.1 Calc│$ million'!J196*'5.2 Calc│VTS'!$E196</f>
        <v>0</v>
      </c>
      <c r="K196" s="20">
        <f>'5.1 Calc│$ million'!K196*'5.2 Calc│VTS'!$E196</f>
        <v>0</v>
      </c>
    </row>
    <row r="197" spans="1:12">
      <c r="A197" s="7" t="str">
        <f>'5.0 Calc│Forecast Projects'!A197</f>
        <v>-</v>
      </c>
      <c r="B197" s="7" t="str">
        <f>'5.1 Calc│$ million'!B197</f>
        <v/>
      </c>
      <c r="C197" s="7" t="str">
        <f>'5.1 Calc│$ million'!C197</f>
        <v>-</v>
      </c>
      <c r="D197" s="7" t="str">
        <f>'5.0 Calc│Forecast Projects'!E197</f>
        <v>-</v>
      </c>
      <c r="E197" s="19">
        <f>IFERROR(VLOOKUP(D197,'3.2 Input│Other'!$A$18:$B$21,2,FALSE),0)</f>
        <v>0</v>
      </c>
      <c r="G197" s="20">
        <f>'5.1 Calc│$ million'!G197*'5.2 Calc│VTS'!$E197</f>
        <v>0</v>
      </c>
      <c r="H197" s="20">
        <f>'5.1 Calc│$ million'!H197*'5.2 Calc│VTS'!$E197</f>
        <v>0</v>
      </c>
      <c r="I197" s="20">
        <f>'5.1 Calc│$ million'!I197*'5.2 Calc│VTS'!$E197</f>
        <v>0</v>
      </c>
      <c r="J197" s="20">
        <f>'5.1 Calc│$ million'!J197*'5.2 Calc│VTS'!$E197</f>
        <v>0</v>
      </c>
      <c r="K197" s="20">
        <f>'5.1 Calc│$ million'!K197*'5.2 Calc│VTS'!$E197</f>
        <v>0</v>
      </c>
    </row>
    <row r="198" spans="1:12">
      <c r="A198" s="7" t="str">
        <f>'5.0 Calc│Forecast Projects'!A198</f>
        <v>-</v>
      </c>
      <c r="B198" s="7" t="str">
        <f>'5.1 Calc│$ million'!B198</f>
        <v/>
      </c>
      <c r="C198" s="7" t="str">
        <f>'5.1 Calc│$ million'!C198</f>
        <v>-</v>
      </c>
      <c r="D198" s="7" t="str">
        <f>'5.0 Calc│Forecast Projects'!E198</f>
        <v>-</v>
      </c>
      <c r="E198" s="19">
        <f>IFERROR(VLOOKUP(D198,'3.2 Input│Other'!$A$18:$B$21,2,FALSE),0)</f>
        <v>0</v>
      </c>
      <c r="G198" s="20">
        <f>'5.1 Calc│$ million'!G198*'5.2 Calc│VTS'!$E198</f>
        <v>0</v>
      </c>
      <c r="H198" s="20">
        <f>'5.1 Calc│$ million'!H198*'5.2 Calc│VTS'!$E198</f>
        <v>0</v>
      </c>
      <c r="I198" s="20">
        <f>'5.1 Calc│$ million'!I198*'5.2 Calc│VTS'!$E198</f>
        <v>0</v>
      </c>
      <c r="J198" s="20">
        <f>'5.1 Calc│$ million'!J198*'5.2 Calc│VTS'!$E198</f>
        <v>0</v>
      </c>
      <c r="K198" s="20">
        <f>'5.1 Calc│$ million'!K198*'5.2 Calc│VTS'!$E198</f>
        <v>0</v>
      </c>
    </row>
    <row r="199" spans="1:12">
      <c r="A199" s="7" t="str">
        <f>'5.0 Calc│Forecast Projects'!A199</f>
        <v>-</v>
      </c>
      <c r="B199" s="7" t="str">
        <f>'5.1 Calc│$ million'!B199</f>
        <v/>
      </c>
      <c r="C199" s="7" t="str">
        <f>'5.1 Calc│$ million'!C199</f>
        <v>-</v>
      </c>
      <c r="D199" s="7" t="str">
        <f>'5.0 Calc│Forecast Projects'!E199</f>
        <v>-</v>
      </c>
      <c r="E199" s="19">
        <f>IFERROR(VLOOKUP(D199,'3.2 Input│Other'!$A$18:$B$21,2,FALSE),0)</f>
        <v>0</v>
      </c>
      <c r="G199" s="20">
        <f>'5.1 Calc│$ million'!G199*'5.2 Calc│VTS'!$E199</f>
        <v>0</v>
      </c>
      <c r="H199" s="20">
        <f>'5.1 Calc│$ million'!H199*'5.2 Calc│VTS'!$E199</f>
        <v>0</v>
      </c>
      <c r="I199" s="20">
        <f>'5.1 Calc│$ million'!I199*'5.2 Calc│VTS'!$E199</f>
        <v>0</v>
      </c>
      <c r="J199" s="20">
        <f>'5.1 Calc│$ million'!J199*'5.2 Calc│VTS'!$E199</f>
        <v>0</v>
      </c>
      <c r="K199" s="20">
        <f>'5.1 Calc│$ million'!K199*'5.2 Calc│VTS'!$E199</f>
        <v>0</v>
      </c>
    </row>
    <row r="200" spans="1:12">
      <c r="A200" s="7" t="str">
        <f>'5.0 Calc│Forecast Projects'!A200</f>
        <v>-</v>
      </c>
      <c r="B200" s="7" t="str">
        <f>'5.1 Calc│$ million'!B200</f>
        <v/>
      </c>
      <c r="C200" s="7" t="str">
        <f>'5.1 Calc│$ million'!C200</f>
        <v>-</v>
      </c>
      <c r="D200" s="7" t="str">
        <f>'5.0 Calc│Forecast Projects'!E200</f>
        <v>-</v>
      </c>
      <c r="E200" s="19">
        <f>IFERROR(VLOOKUP(D200,'3.2 Input│Other'!$A$18:$B$21,2,FALSE),0)</f>
        <v>0</v>
      </c>
      <c r="G200" s="20">
        <f>'5.1 Calc│$ million'!G200*'5.2 Calc│VTS'!$E200</f>
        <v>0</v>
      </c>
      <c r="H200" s="20">
        <f>'5.1 Calc│$ million'!H200*'5.2 Calc│VTS'!$E200</f>
        <v>0</v>
      </c>
      <c r="I200" s="20">
        <f>'5.1 Calc│$ million'!I200*'5.2 Calc│VTS'!$E200</f>
        <v>0</v>
      </c>
      <c r="J200" s="20">
        <f>'5.1 Calc│$ million'!J200*'5.2 Calc│VTS'!$E200</f>
        <v>0</v>
      </c>
      <c r="K200" s="20">
        <f>'5.1 Calc│$ million'!K200*'5.2 Calc│VTS'!$E200</f>
        <v>0</v>
      </c>
    </row>
    <row r="201" spans="1:12">
      <c r="A201" s="7" t="str">
        <f>'5.0 Calc│Forecast Projects'!A201</f>
        <v>-</v>
      </c>
      <c r="B201" s="7" t="str">
        <f>'5.1 Calc│$ million'!B201</f>
        <v/>
      </c>
      <c r="C201" s="7" t="str">
        <f>'5.1 Calc│$ million'!C201</f>
        <v>-</v>
      </c>
      <c r="D201" s="7" t="str">
        <f>'5.0 Calc│Forecast Projects'!E201</f>
        <v>-</v>
      </c>
      <c r="E201" s="19">
        <f>IFERROR(VLOOKUP(D201,'3.2 Input│Other'!$A$18:$B$21,2,FALSE),0)</f>
        <v>0</v>
      </c>
      <c r="G201" s="20">
        <f>'5.1 Calc│$ million'!G201*'5.2 Calc│VTS'!$E201</f>
        <v>0</v>
      </c>
      <c r="H201" s="20">
        <f>'5.1 Calc│$ million'!H201*'5.2 Calc│VTS'!$E201</f>
        <v>0</v>
      </c>
      <c r="I201" s="20">
        <f>'5.1 Calc│$ million'!I201*'5.2 Calc│VTS'!$E201</f>
        <v>0</v>
      </c>
      <c r="J201" s="20">
        <f>'5.1 Calc│$ million'!J201*'5.2 Calc│VTS'!$E201</f>
        <v>0</v>
      </c>
      <c r="K201" s="20">
        <f>'5.1 Calc│$ million'!K201*'5.2 Calc│VTS'!$E201</f>
        <v>0</v>
      </c>
    </row>
    <row r="206" spans="1:12">
      <c r="L206" s="30"/>
    </row>
    <row r="207" spans="1:12">
      <c r="L207" s="30"/>
    </row>
    <row r="208" spans="1:12">
      <c r="L208" s="30"/>
    </row>
    <row r="210" spans="12:12">
      <c r="L210" s="30"/>
    </row>
  </sheetData>
  <mergeCells count="1">
    <mergeCell ref="C3:J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BEAFA8"/>
  </sheetPr>
  <dimension ref="A1:U206"/>
  <sheetViews>
    <sheetView zoomScale="70" zoomScaleNormal="70" workbookViewId="0"/>
  </sheetViews>
  <sheetFormatPr defaultColWidth="8.7265625" defaultRowHeight="18"/>
  <cols>
    <col min="1" max="1" width="4.90625" customWidth="1"/>
    <col min="2" max="2" width="46.54296875" customWidth="1"/>
    <col min="3" max="3" width="8.81640625" customWidth="1"/>
    <col min="4" max="4" width="14.1796875" customWidth="1"/>
    <col min="5" max="5" width="11.6328125" customWidth="1"/>
    <col min="6" max="6" width="12.1796875" customWidth="1"/>
  </cols>
  <sheetData>
    <row r="1" spans="1:21" s="1" customFormat="1" ht="13.5"/>
    <row r="2" spans="1:21" s="1" customFormat="1" ht="13.5"/>
    <row r="3" spans="1:21" s="1" customFormat="1" ht="66" customHeight="1">
      <c r="C3" s="105" t="s">
        <v>462</v>
      </c>
      <c r="D3" s="105"/>
      <c r="E3" s="105"/>
      <c r="F3" s="105"/>
      <c r="G3" s="105"/>
      <c r="H3" s="105"/>
      <c r="I3" s="105"/>
      <c r="J3" s="105"/>
    </row>
    <row r="4" spans="1:21" s="1" customFormat="1" ht="13.5"/>
    <row r="5" spans="1:21" s="1" customFormat="1" ht="13.5"/>
    <row r="6" spans="1:21" s="1" customFormat="1" ht="13.5"/>
    <row r="7" spans="1:21" s="1" customFormat="1" ht="13.5"/>
    <row r="8" spans="1:21" s="1" customFormat="1" ht="13.5"/>
    <row r="9" spans="1:21" s="1" customFormat="1" ht="13.5"/>
    <row r="11" spans="1:21" ht="20.25">
      <c r="B11" s="4" t="str">
        <f ca="1">RIGHT(CELL("filename",B1),LEN(CELL("filename",B1))-FIND("]",CELL("filename",B1)))</f>
        <v>5.3 Calc│Forecast $2022</v>
      </c>
      <c r="C11" s="13" t="s">
        <v>386</v>
      </c>
      <c r="D11" s="13" t="b">
        <f>MAX(A13:A1001)=MAX('5.0 Calc│Forecast Projects'!A13:A1001)</f>
        <v>1</v>
      </c>
      <c r="F11" s="13" t="s">
        <v>382</v>
      </c>
      <c r="G11" s="13" t="b">
        <f>SUM(G13:G1001)=SUMPRODUCT($E$13:$E$1001,'5.2 Calc│VTS'!G13:G1001)</f>
        <v>1</v>
      </c>
      <c r="H11" s="13" t="b">
        <f>SUM(H13:H1001)=SUMPRODUCT($E$13:$E$1001,'5.2 Calc│VTS'!H13:H1001)</f>
        <v>1</v>
      </c>
      <c r="I11" s="13" t="b">
        <f>SUM(I13:I1001)=SUMPRODUCT($E$13:$E$1001,'5.2 Calc│VTS'!I13:I1001)</f>
        <v>1</v>
      </c>
      <c r="J11" s="13" t="b">
        <f>SUM(J13:J1001)=SUMPRODUCT($E$13:$E$1001,'5.2 Calc│VTS'!J13:J1001)</f>
        <v>1</v>
      </c>
      <c r="K11" s="13" t="b">
        <f>SUM(K13:K1001)=SUMPRODUCT($E$13:$E$1001,'5.2 Calc│VTS'!K13:K1001)</f>
        <v>1</v>
      </c>
    </row>
    <row r="12" spans="1:21" s="8" customFormat="1" ht="72">
      <c r="A12" s="9" t="s">
        <v>31</v>
      </c>
      <c r="B12" s="9" t="s">
        <v>32</v>
      </c>
      <c r="C12" s="9" t="s">
        <v>378</v>
      </c>
      <c r="D12" s="9" t="s">
        <v>387</v>
      </c>
      <c r="E12" s="9" t="s">
        <v>388</v>
      </c>
      <c r="F12"/>
      <c r="G12" s="9">
        <f>'5.2 Calc│VTS'!G12</f>
        <v>2023</v>
      </c>
      <c r="H12" s="9">
        <f>'5.2 Calc│VTS'!H12</f>
        <v>2024</v>
      </c>
      <c r="I12" s="9">
        <f>'5.2 Calc│VTS'!I12</f>
        <v>2025</v>
      </c>
      <c r="J12" s="9">
        <f>'5.2 Calc│VTS'!J12</f>
        <v>2026</v>
      </c>
      <c r="K12" s="9">
        <f>'5.2 Calc│VTS'!K12</f>
        <v>2027</v>
      </c>
      <c r="M12"/>
    </row>
    <row r="13" spans="1:21" ht="54" customHeight="1">
      <c r="A13" s="7">
        <f>'5.0 Calc│Forecast Projects'!A13</f>
        <v>1</v>
      </c>
      <c r="B13" s="7" t="str">
        <f>'5.2 Calc│VTS'!B13</f>
        <v>WCS A Process Safety</v>
      </c>
      <c r="C13" s="7" t="str">
        <f>'5.2 Calc│VTS'!C13</f>
        <v>BC203</v>
      </c>
      <c r="D13" s="7">
        <f>'5.0 Calc│Forecast Projects'!F13</f>
        <v>2022</v>
      </c>
      <c r="E13" s="7">
        <v>1</v>
      </c>
      <c r="G13" s="20">
        <f>'5.2 Calc│VTS'!G13</f>
        <v>0</v>
      </c>
      <c r="H13" s="20">
        <f>'5.2 Calc│VTS'!H13</f>
        <v>5.3457287049773913E-2</v>
      </c>
      <c r="I13" s="20">
        <f>'5.2 Calc│VTS'!I13</f>
        <v>0.74840201869683476</v>
      </c>
      <c r="J13" s="20">
        <f>'5.2 Calc│VTS'!J13</f>
        <v>0</v>
      </c>
      <c r="K13" s="20">
        <f>'5.2 Calc│VTS'!K13</f>
        <v>0</v>
      </c>
      <c r="N13" s="105"/>
      <c r="O13" s="105"/>
      <c r="P13" s="105"/>
      <c r="Q13" s="105"/>
      <c r="R13" s="105"/>
      <c r="S13" s="105"/>
      <c r="T13" s="105"/>
      <c r="U13" s="105"/>
    </row>
    <row r="14" spans="1:21">
      <c r="A14" s="7">
        <f>'5.0 Calc│Forecast Projects'!A14</f>
        <v>2</v>
      </c>
      <c r="B14" s="7" t="str">
        <f>'5.2 Calc│VTS'!B14</f>
        <v>Brooklyn CS upgrade</v>
      </c>
      <c r="C14" s="7" t="str">
        <f>'5.2 Calc│VTS'!C14</f>
        <v>BC204</v>
      </c>
      <c r="D14" s="7">
        <f>'5.0 Calc│Forecast Projects'!F14</f>
        <v>2022</v>
      </c>
      <c r="E14" s="7">
        <v>1</v>
      </c>
      <c r="G14" s="20">
        <f>'5.2 Calc│VTS'!G14</f>
        <v>0</v>
      </c>
      <c r="H14" s="20">
        <f>'5.2 Calc│VTS'!H14</f>
        <v>0</v>
      </c>
      <c r="I14" s="20">
        <f>'5.2 Calc│VTS'!I14</f>
        <v>5.3457287049773913E-2</v>
      </c>
      <c r="J14" s="20">
        <f>'5.2 Calc│VTS'!J14</f>
        <v>0.74840201869683476</v>
      </c>
      <c r="K14" s="20">
        <f>'5.2 Calc│VTS'!K14</f>
        <v>0</v>
      </c>
    </row>
    <row r="15" spans="1:21">
      <c r="A15" s="7">
        <f>'5.0 Calc│Forecast Projects'!A15</f>
        <v>3</v>
      </c>
      <c r="B15" s="7" t="str">
        <f>'5.2 Calc│VTS'!B15</f>
        <v>Compressor Station Vent Upgrade</v>
      </c>
      <c r="C15" s="7" t="str">
        <f>'5.2 Calc│VTS'!C15</f>
        <v>BC205</v>
      </c>
      <c r="D15" s="7">
        <f>'5.0 Calc│Forecast Projects'!F15</f>
        <v>2022</v>
      </c>
      <c r="E15" s="7">
        <v>1</v>
      </c>
      <c r="G15" s="20">
        <f>'5.2 Calc│VTS'!G15</f>
        <v>0</v>
      </c>
      <c r="H15" s="20">
        <f>'5.2 Calc│VTS'!H15</f>
        <v>0</v>
      </c>
      <c r="I15" s="20">
        <f>'5.2 Calc│VTS'!I15</f>
        <v>0.53457287049773916</v>
      </c>
      <c r="J15" s="20">
        <f>'5.2 Calc│VTS'!J15</f>
        <v>0.53457287049773916</v>
      </c>
      <c r="K15" s="20">
        <f>'5.2 Calc│VTS'!K15</f>
        <v>1.0424170974705913</v>
      </c>
    </row>
    <row r="16" spans="1:21">
      <c r="A16" s="7">
        <f>'5.0 Calc│Forecast Projects'!A16</f>
        <v>4</v>
      </c>
      <c r="B16" s="7" t="str">
        <f>'5.2 Calc│VTS'!B16</f>
        <v>Iona CS Aftercooler Upgrade</v>
      </c>
      <c r="C16" s="7" t="str">
        <f>'5.2 Calc│VTS'!C16</f>
        <v>BC211</v>
      </c>
      <c r="D16" s="7">
        <f>'5.0 Calc│Forecast Projects'!F16</f>
        <v>2022</v>
      </c>
      <c r="E16" s="7">
        <v>1</v>
      </c>
      <c r="G16" s="20">
        <f>'5.2 Calc│VTS'!G16</f>
        <v>0</v>
      </c>
      <c r="H16" s="20">
        <f>'5.2 Calc│VTS'!H16</f>
        <v>0</v>
      </c>
      <c r="I16" s="20">
        <f>'5.2 Calc│VTS'!I16</f>
        <v>0</v>
      </c>
      <c r="J16" s="20">
        <f>'5.2 Calc│VTS'!J16</f>
        <v>0</v>
      </c>
      <c r="K16" s="20">
        <f>'5.2 Calc│VTS'!K16</f>
        <v>0</v>
      </c>
    </row>
    <row r="17" spans="1:11">
      <c r="A17" s="7">
        <f>'5.0 Calc│Forecast Projects'!A17</f>
        <v>5</v>
      </c>
      <c r="B17" s="7" t="str">
        <f>'5.2 Calc│VTS'!B17</f>
        <v>Battery Charger Upgrades</v>
      </c>
      <c r="C17" s="7" t="str">
        <f>'5.2 Calc│VTS'!C17</f>
        <v>BC212</v>
      </c>
      <c r="D17" s="7">
        <f>'5.0 Calc│Forecast Projects'!F17</f>
        <v>2022</v>
      </c>
      <c r="E17" s="7">
        <v>1</v>
      </c>
      <c r="G17" s="20">
        <f>'5.2 Calc│VTS'!G17</f>
        <v>3.742010093484175E-2</v>
      </c>
      <c r="H17" s="20">
        <f>'5.2 Calc│VTS'!H17</f>
        <v>0.39023819546334954</v>
      </c>
      <c r="I17" s="20">
        <f>'5.2 Calc│VTS'!I17</f>
        <v>0.21382914819909565</v>
      </c>
      <c r="J17" s="20">
        <f>'5.2 Calc│VTS'!J17</f>
        <v>0.21382914819909565</v>
      </c>
      <c r="K17" s="20">
        <f>'5.2 Calc│VTS'!K17</f>
        <v>0.21382914819909565</v>
      </c>
    </row>
    <row r="18" spans="1:11">
      <c r="A18" s="7">
        <f>'5.0 Calc│Forecast Projects'!A18</f>
        <v>6</v>
      </c>
      <c r="B18" s="7" t="str">
        <f>'5.2 Calc│VTS'!B18</f>
        <v>Wollert CG &amp; T74/T119 PRS Instrument Air</v>
      </c>
      <c r="C18" s="7" t="str">
        <f>'5.2 Calc│VTS'!C18</f>
        <v>BC216</v>
      </c>
      <c r="D18" s="7">
        <f>'5.0 Calc│Forecast Projects'!F18</f>
        <v>2022</v>
      </c>
      <c r="E18" s="7">
        <v>1</v>
      </c>
      <c r="G18" s="20">
        <f>'5.2 Calc│VTS'!G18</f>
        <v>0</v>
      </c>
      <c r="H18" s="20">
        <f>'5.2 Calc│VTS'!H18</f>
        <v>0</v>
      </c>
      <c r="I18" s="20">
        <f>'5.2 Calc│VTS'!I18</f>
        <v>0</v>
      </c>
      <c r="J18" s="20">
        <f>'5.2 Calc│VTS'!J18</f>
        <v>0</v>
      </c>
      <c r="K18" s="20">
        <f>'5.2 Calc│VTS'!K18</f>
        <v>0</v>
      </c>
    </row>
    <row r="19" spans="1:11">
      <c r="A19" s="7">
        <f>'5.0 Calc│Forecast Projects'!A19</f>
        <v>7</v>
      </c>
      <c r="B19" s="7" t="str">
        <f>'5.2 Calc│VTS'!B19</f>
        <v>T33 LV03 Pit</v>
      </c>
      <c r="C19" s="7" t="str">
        <f>'5.2 Calc│VTS'!C19</f>
        <v>BC220</v>
      </c>
      <c r="D19" s="7">
        <f>'5.0 Calc│Forecast Projects'!F19</f>
        <v>2022</v>
      </c>
      <c r="E19" s="7">
        <v>1</v>
      </c>
      <c r="G19" s="20">
        <f>'5.2 Calc│VTS'!G19</f>
        <v>0</v>
      </c>
      <c r="H19" s="20">
        <f>'5.2 Calc│VTS'!H19</f>
        <v>0</v>
      </c>
      <c r="I19" s="20">
        <f>'5.2 Calc│VTS'!I19</f>
        <v>0</v>
      </c>
      <c r="J19" s="20">
        <f>'5.2 Calc│VTS'!J19</f>
        <v>0.35373755986576394</v>
      </c>
      <c r="K19" s="20">
        <f>'5.2 Calc│VTS'!K19</f>
        <v>0</v>
      </c>
    </row>
    <row r="20" spans="1:11">
      <c r="A20" s="7">
        <f>'5.0 Calc│Forecast Projects'!A20</f>
        <v>8</v>
      </c>
      <c r="B20" s="7" t="str">
        <f>'5.2 Calc│VTS'!B20</f>
        <v>Dandenong City Gate Gas Quality</v>
      </c>
      <c r="C20" s="7" t="str">
        <f>'5.2 Calc│VTS'!C20</f>
        <v>BC224</v>
      </c>
      <c r="D20" s="7">
        <f>'5.0 Calc│Forecast Projects'!F20</f>
        <v>2022</v>
      </c>
      <c r="E20" s="7">
        <v>1</v>
      </c>
      <c r="G20" s="20">
        <f>'5.2 Calc│VTS'!G20</f>
        <v>0</v>
      </c>
      <c r="H20" s="20">
        <f>'5.2 Calc│VTS'!H20</f>
        <v>0</v>
      </c>
      <c r="I20" s="20">
        <f>'5.2 Calc│VTS'!I20</f>
        <v>0</v>
      </c>
      <c r="J20" s="20">
        <f>'5.2 Calc│VTS'!J20</f>
        <v>0</v>
      </c>
      <c r="K20" s="20">
        <f>'5.2 Calc│VTS'!K20</f>
        <v>0</v>
      </c>
    </row>
    <row r="21" spans="1:11">
      <c r="A21" s="7">
        <f>'5.0 Calc│Forecast Projects'!A21</f>
        <v>9</v>
      </c>
      <c r="B21" s="7" t="str">
        <f>'5.2 Calc│VTS'!B21</f>
        <v>Control Valve Positioner Replacement</v>
      </c>
      <c r="C21" s="7" t="str">
        <f>'5.2 Calc│VTS'!C21</f>
        <v>BC225</v>
      </c>
      <c r="D21" s="7">
        <f>'5.0 Calc│Forecast Projects'!F21</f>
        <v>2022</v>
      </c>
      <c r="E21" s="7">
        <v>1</v>
      </c>
      <c r="G21" s="20">
        <f>'5.2 Calc│VTS'!G21</f>
        <v>0.10691457409954783</v>
      </c>
      <c r="H21" s="20">
        <f>'5.2 Calc│VTS'!H21</f>
        <v>0.10691457409954783</v>
      </c>
      <c r="I21" s="20">
        <f>'5.2 Calc│VTS'!I21</f>
        <v>0.10691457409954783</v>
      </c>
      <c r="J21" s="20">
        <f>'5.2 Calc│VTS'!J21</f>
        <v>0.10691457409954783</v>
      </c>
      <c r="K21" s="20">
        <f>'5.2 Calc│VTS'!K21</f>
        <v>0.11490643851348903</v>
      </c>
    </row>
    <row r="22" spans="1:11">
      <c r="A22" s="7">
        <f>'5.0 Calc│Forecast Projects'!A22</f>
        <v>10</v>
      </c>
      <c r="B22" s="7" t="str">
        <f>'5.2 Calc│VTS'!B22</f>
        <v>SMS Aerial Photography</v>
      </c>
      <c r="C22" s="7" t="str">
        <f>'5.2 Calc│VTS'!C22</f>
        <v>BC227</v>
      </c>
      <c r="D22" s="7">
        <f>'5.0 Calc│Forecast Projects'!F22</f>
        <v>2022</v>
      </c>
      <c r="E22" s="7">
        <v>1</v>
      </c>
      <c r="G22" s="20">
        <f>'5.2 Calc│VTS'!G22</f>
        <v>0</v>
      </c>
      <c r="H22" s="20">
        <f>'5.2 Calc│VTS'!H22</f>
        <v>0</v>
      </c>
      <c r="I22" s="20">
        <f>'5.2 Calc│VTS'!I22</f>
        <v>0.21382914819909565</v>
      </c>
      <c r="J22" s="20">
        <f>'5.2 Calc│VTS'!J22</f>
        <v>0</v>
      </c>
      <c r="K22" s="20">
        <f>'5.2 Calc│VTS'!K22</f>
        <v>0</v>
      </c>
    </row>
    <row r="23" spans="1:11">
      <c r="A23" s="7">
        <f>'5.0 Calc│Forecast Projects'!A23</f>
        <v>11</v>
      </c>
      <c r="B23" s="7" t="str">
        <f>'5.2 Calc│VTS'!B23</f>
        <v>Encroachment High Consequence</v>
      </c>
      <c r="C23" s="7" t="str">
        <f>'5.2 Calc│VTS'!C23</f>
        <v>BC230</v>
      </c>
      <c r="D23" s="7">
        <f>'5.0 Calc│Forecast Projects'!F23</f>
        <v>2022</v>
      </c>
      <c r="E23" s="7">
        <v>1</v>
      </c>
      <c r="G23" s="20">
        <f>'5.2 Calc│VTS'!G23</f>
        <v>0</v>
      </c>
      <c r="H23" s="20">
        <f>'5.2 Calc│VTS'!H23</f>
        <v>0</v>
      </c>
      <c r="I23" s="20">
        <f>'5.2 Calc│VTS'!I23</f>
        <v>0.94084825207602085</v>
      </c>
      <c r="J23" s="20">
        <f>'5.2 Calc│VTS'!J23</f>
        <v>0.94084825207602085</v>
      </c>
      <c r="K23" s="20">
        <f>'5.2 Calc│VTS'!K23</f>
        <v>0.47042412603801043</v>
      </c>
    </row>
    <row r="24" spans="1:11">
      <c r="A24" s="7">
        <f>'5.0 Calc│Forecast Projects'!A24</f>
        <v>12</v>
      </c>
      <c r="B24" s="7" t="str">
        <f>'5.2 Calc│VTS'!B24</f>
        <v>Turbine Overhaul and Minor Upgrades</v>
      </c>
      <c r="C24" s="7" t="str">
        <f>'5.2 Calc│VTS'!C24</f>
        <v>BC235</v>
      </c>
      <c r="D24" s="7">
        <f>'5.0 Calc│Forecast Projects'!F24</f>
        <v>2022</v>
      </c>
      <c r="E24" s="7">
        <v>1</v>
      </c>
      <c r="G24" s="20">
        <f>'5.2 Calc│VTS'!G24</f>
        <v>0.21382914819909565</v>
      </c>
      <c r="H24" s="20">
        <f>'5.2 Calc│VTS'!H24</f>
        <v>1.6037186114932174</v>
      </c>
      <c r="I24" s="20">
        <f>'5.2 Calc│VTS'!I24</f>
        <v>0</v>
      </c>
      <c r="J24" s="20">
        <f>'5.2 Calc│VTS'!J24</f>
        <v>0</v>
      </c>
      <c r="K24" s="20">
        <f>'5.2 Calc│VTS'!K24</f>
        <v>3.5281809452850781</v>
      </c>
    </row>
    <row r="25" spans="1:11">
      <c r="A25" s="7">
        <f>'5.0 Calc│Forecast Projects'!A25</f>
        <v>13</v>
      </c>
      <c r="B25" s="7" t="str">
        <f>'5.2 Calc│VTS'!B25</f>
        <v>Emergency Response Equipment</v>
      </c>
      <c r="C25" s="7" t="str">
        <f>'5.2 Calc│VTS'!C25</f>
        <v>BC239</v>
      </c>
      <c r="D25" s="7">
        <f>'5.0 Calc│Forecast Projects'!F25</f>
        <v>2022</v>
      </c>
      <c r="E25" s="7">
        <v>1</v>
      </c>
      <c r="G25" s="20">
        <f>'5.2 Calc│VTS'!G25</f>
        <v>0</v>
      </c>
      <c r="H25" s="20">
        <f>'5.2 Calc│VTS'!H25</f>
        <v>0</v>
      </c>
      <c r="I25" s="20">
        <f>'5.2 Calc│VTS'!I25</f>
        <v>3.2074372229864347</v>
      </c>
      <c r="J25" s="20">
        <f>'5.2 Calc│VTS'!J25</f>
        <v>3.3143517970859833</v>
      </c>
      <c r="K25" s="20">
        <f>'5.2 Calc│VTS'!K25</f>
        <v>0</v>
      </c>
    </row>
    <row r="26" spans="1:11">
      <c r="A26" s="7">
        <f>'5.0 Calc│Forecast Projects'!A26</f>
        <v>14</v>
      </c>
      <c r="B26" s="7" t="str">
        <f>'5.2 Calc│VTS'!B26</f>
        <v xml:space="preserve">BCS Unregulated Bypass Upgrade </v>
      </c>
      <c r="C26" s="7" t="str">
        <f>'5.2 Calc│VTS'!C26</f>
        <v>BC242</v>
      </c>
      <c r="D26" s="7">
        <f>'5.0 Calc│Forecast Projects'!F26</f>
        <v>2022</v>
      </c>
      <c r="E26" s="7">
        <v>1</v>
      </c>
      <c r="G26" s="20">
        <f>'5.2 Calc│VTS'!G26</f>
        <v>0</v>
      </c>
      <c r="H26" s="20">
        <f>'5.2 Calc│VTS'!H26</f>
        <v>0</v>
      </c>
      <c r="I26" s="20">
        <f>'5.2 Calc│VTS'!I26</f>
        <v>0</v>
      </c>
      <c r="J26" s="20">
        <f>'5.2 Calc│VTS'!J26</f>
        <v>0</v>
      </c>
      <c r="K26" s="20">
        <f>'5.2 Calc│VTS'!K26</f>
        <v>0</v>
      </c>
    </row>
    <row r="27" spans="1:11">
      <c r="A27" s="7">
        <f>'5.0 Calc│Forecast Projects'!A27</f>
        <v>15</v>
      </c>
      <c r="B27" s="7" t="str">
        <f>'5.2 Calc│VTS'!B27</f>
        <v>CP Replacement</v>
      </c>
      <c r="C27" s="7" t="str">
        <f>'5.2 Calc│VTS'!C27</f>
        <v>BC244</v>
      </c>
      <c r="D27" s="7">
        <f>'5.0 Calc│Forecast Projects'!F27</f>
        <v>2022</v>
      </c>
      <c r="E27" s="7">
        <v>1</v>
      </c>
      <c r="G27" s="20">
        <f>'5.2 Calc│VTS'!G27</f>
        <v>0.24846947020734916</v>
      </c>
      <c r="H27" s="20">
        <f>'5.2 Calc│VTS'!H27</f>
        <v>0.24846947020734916</v>
      </c>
      <c r="I27" s="20">
        <f>'5.2 Calc│VTS'!I27</f>
        <v>0.24846947020734916</v>
      </c>
      <c r="J27" s="20">
        <f>'5.2 Calc│VTS'!J27</f>
        <v>0.24846947020734916</v>
      </c>
      <c r="K27" s="20">
        <f>'5.2 Calc│VTS'!K27</f>
        <v>0.2488137351359497</v>
      </c>
    </row>
    <row r="28" spans="1:11">
      <c r="A28" s="7">
        <f>'5.0 Calc│Forecast Projects'!A28</f>
        <v>16</v>
      </c>
      <c r="B28" s="7" t="str">
        <f>'5.2 Calc│VTS'!B28</f>
        <v>Hazardous Area Rectification</v>
      </c>
      <c r="C28" s="7" t="str">
        <f>'5.2 Calc│VTS'!C28</f>
        <v>BC249</v>
      </c>
      <c r="D28" s="7">
        <f>'5.0 Calc│Forecast Projects'!F28</f>
        <v>2022</v>
      </c>
      <c r="E28" s="7">
        <v>1</v>
      </c>
      <c r="G28" s="20">
        <f>'5.2 Calc│VTS'!G28</f>
        <v>0.22986633431402781</v>
      </c>
      <c r="H28" s="20">
        <f>'5.2 Calc│VTS'!H28</f>
        <v>0.10691457409954783</v>
      </c>
      <c r="I28" s="20">
        <f>'5.2 Calc│VTS'!I28</f>
        <v>0.21382914819909565</v>
      </c>
      <c r="J28" s="20">
        <f>'5.2 Calc│VTS'!J28</f>
        <v>0.3100522648886887</v>
      </c>
      <c r="K28" s="20">
        <f>'5.2 Calc│VTS'!K28</f>
        <v>9.0877387984615643E-2</v>
      </c>
    </row>
    <row r="29" spans="1:11">
      <c r="A29" s="7">
        <f>'5.0 Calc│Forecast Projects'!A29</f>
        <v>17</v>
      </c>
      <c r="B29" s="7" t="str">
        <f>'5.2 Calc│VTS'!B29</f>
        <v>Pipeline Integrity</v>
      </c>
      <c r="C29" s="7" t="str">
        <f>'5.2 Calc│VTS'!C29</f>
        <v>BC258</v>
      </c>
      <c r="D29" s="7">
        <f>'5.0 Calc│Forecast Projects'!F29</f>
        <v>2022</v>
      </c>
      <c r="E29" s="7">
        <v>1</v>
      </c>
      <c r="G29" s="20">
        <f>'5.2 Calc│VTS'!G29</f>
        <v>4.4441533834053573</v>
      </c>
      <c r="H29" s="20">
        <f>'5.2 Calc│VTS'!H29</f>
        <v>9.9270182051430158</v>
      </c>
      <c r="I29" s="20">
        <f>'5.2 Calc│VTS'!I29</f>
        <v>7.3771056128687995</v>
      </c>
      <c r="J29" s="20">
        <f>'5.2 Calc│VTS'!J29</f>
        <v>5.5595578531764858</v>
      </c>
      <c r="K29" s="20">
        <f>'5.2 Calc│VTS'!K29</f>
        <v>2.2452060560905043</v>
      </c>
    </row>
    <row r="30" spans="1:11">
      <c r="A30" s="7">
        <f>'5.0 Calc│Forecast Projects'!A30</f>
        <v>18</v>
      </c>
      <c r="B30" s="7" t="str">
        <f>'5.2 Calc│VTS'!B30</f>
        <v xml:space="preserve">VTS Unpiggables </v>
      </c>
      <c r="C30" s="7" t="str">
        <f>'5.2 Calc│VTS'!C30</f>
        <v>BC259</v>
      </c>
      <c r="D30" s="7">
        <f>'5.0 Calc│Forecast Projects'!F30</f>
        <v>2022</v>
      </c>
      <c r="E30" s="7">
        <v>1</v>
      </c>
      <c r="G30" s="20">
        <f>'5.2 Calc│VTS'!G30</f>
        <v>11.036329613336211</v>
      </c>
      <c r="H30" s="20">
        <f>'5.2 Calc│VTS'!H30</f>
        <v>17.61548044070452</v>
      </c>
      <c r="I30" s="20">
        <f>'5.2 Calc│VTS'!I30</f>
        <v>0</v>
      </c>
      <c r="J30" s="20">
        <f>'5.2 Calc│VTS'!J30</f>
        <v>0</v>
      </c>
      <c r="K30" s="20">
        <f>'5.2 Calc│VTS'!K30</f>
        <v>0</v>
      </c>
    </row>
    <row r="31" spans="1:11">
      <c r="A31" s="7">
        <f>'5.0 Calc│Forecast Projects'!A31</f>
        <v>19</v>
      </c>
      <c r="B31" s="7" t="str">
        <f>'5.2 Calc│VTS'!B31</f>
        <v>Pipe Support Replacement</v>
      </c>
      <c r="C31" s="7" t="str">
        <f>'5.2 Calc│VTS'!C31</f>
        <v>BC263</v>
      </c>
      <c r="D31" s="7">
        <f>'5.0 Calc│Forecast Projects'!F31</f>
        <v>2022</v>
      </c>
      <c r="E31" s="7">
        <v>1</v>
      </c>
      <c r="G31" s="20">
        <f>'5.2 Calc│VTS'!G31</f>
        <v>0</v>
      </c>
      <c r="H31" s="20">
        <f>'5.2 Calc│VTS'!H31</f>
        <v>0</v>
      </c>
      <c r="I31" s="20">
        <f>'5.2 Calc│VTS'!I31</f>
        <v>0.26728643524886958</v>
      </c>
      <c r="J31" s="20">
        <f>'5.2 Calc│VTS'!J31</f>
        <v>0.26728643524886958</v>
      </c>
      <c r="K31" s="20">
        <f>'5.2 Calc│VTS'!K31</f>
        <v>0.37420100934841732</v>
      </c>
    </row>
    <row r="32" spans="1:11">
      <c r="A32" s="7">
        <f>'5.0 Calc│Forecast Projects'!A32</f>
        <v>20</v>
      </c>
      <c r="B32" s="7" t="str">
        <f>'5.2 Calc│VTS'!B32</f>
        <v>HMI ClearSCADA Upgrade</v>
      </c>
      <c r="C32" s="7" t="str">
        <f>'5.2 Calc│VTS'!C32</f>
        <v>BC264</v>
      </c>
      <c r="D32" s="7">
        <f>'5.0 Calc│Forecast Projects'!F32</f>
        <v>2022</v>
      </c>
      <c r="E32" s="7">
        <v>1</v>
      </c>
      <c r="G32" s="20">
        <f>'5.2 Calc│VTS'!G32</f>
        <v>2.1382914819909563E-2</v>
      </c>
      <c r="H32" s="20">
        <f>'5.2 Calc│VTS'!H32</f>
        <v>0.74840201869683476</v>
      </c>
      <c r="I32" s="20">
        <f>'5.2 Calc│VTS'!I32</f>
        <v>0</v>
      </c>
      <c r="J32" s="20">
        <f>'5.2 Calc│VTS'!J32</f>
        <v>0</v>
      </c>
      <c r="K32" s="20">
        <f>'5.2 Calc│VTS'!K32</f>
        <v>0</v>
      </c>
    </row>
    <row r="33" spans="1:11">
      <c r="A33" s="7">
        <f>'5.0 Calc│Forecast Projects'!A33</f>
        <v>21</v>
      </c>
      <c r="B33" s="7" t="str">
        <f>'5.2 Calc│VTS'!B33</f>
        <v xml:space="preserve">Liquids Management </v>
      </c>
      <c r="C33" s="7" t="str">
        <f>'5.2 Calc│VTS'!C33</f>
        <v>BC260</v>
      </c>
      <c r="D33" s="7">
        <f>'5.0 Calc│Forecast Projects'!F33</f>
        <v>2022</v>
      </c>
      <c r="E33" s="7">
        <v>1</v>
      </c>
      <c r="G33" s="20">
        <f>'5.2 Calc│VTS'!G33</f>
        <v>0</v>
      </c>
      <c r="H33" s="20">
        <f>'5.2 Calc│VTS'!H33</f>
        <v>0</v>
      </c>
      <c r="I33" s="20">
        <f>'5.2 Calc│VTS'!I33</f>
        <v>0</v>
      </c>
      <c r="J33" s="20">
        <f>'5.2 Calc│VTS'!J33</f>
        <v>0</v>
      </c>
      <c r="K33" s="20">
        <f>'5.2 Calc│VTS'!K33</f>
        <v>0.32074372229864345</v>
      </c>
    </row>
    <row r="34" spans="1:11">
      <c r="A34" s="7">
        <f>'5.0 Calc│Forecast Projects'!A34</f>
        <v>22</v>
      </c>
      <c r="B34" s="7" t="str">
        <f>'5.2 Calc│VTS'!B34</f>
        <v>BCS Unit 12 Inlet Filter Upgrade</v>
      </c>
      <c r="C34" s="7" t="str">
        <f>'5.2 Calc│VTS'!C34</f>
        <v>BC267</v>
      </c>
      <c r="D34" s="7">
        <f>'5.0 Calc│Forecast Projects'!F34</f>
        <v>2022</v>
      </c>
      <c r="E34" s="7">
        <v>1</v>
      </c>
      <c r="G34" s="20">
        <f>'5.2 Calc│VTS'!G34</f>
        <v>0</v>
      </c>
      <c r="H34" s="20">
        <f>'5.2 Calc│VTS'!H34</f>
        <v>0</v>
      </c>
      <c r="I34" s="20">
        <f>'5.2 Calc│VTS'!I34</f>
        <v>0</v>
      </c>
      <c r="J34" s="20">
        <f>'5.2 Calc│VTS'!J34</f>
        <v>0</v>
      </c>
      <c r="K34" s="20">
        <f>'5.2 Calc│VTS'!K34</f>
        <v>0</v>
      </c>
    </row>
    <row r="35" spans="1:11">
      <c r="A35" s="7">
        <f>'5.0 Calc│Forecast Projects'!A35</f>
        <v>23</v>
      </c>
      <c r="B35" s="7" t="str">
        <f>'5.2 Calc│VTS'!B35</f>
        <v xml:space="preserve">Type B Compliance </v>
      </c>
      <c r="C35" s="7" t="str">
        <f>'5.2 Calc│VTS'!C35</f>
        <v>BC271</v>
      </c>
      <c r="D35" s="7">
        <f>'5.0 Calc│Forecast Projects'!F35</f>
        <v>2022</v>
      </c>
      <c r="E35" s="7">
        <v>1</v>
      </c>
      <c r="G35" s="20">
        <f>'5.2 Calc│VTS'!G35</f>
        <v>0</v>
      </c>
      <c r="H35" s="20">
        <f>'5.2 Calc│VTS'!H35</f>
        <v>0.49180704085791999</v>
      </c>
      <c r="I35" s="20">
        <f>'5.2 Calc│VTS'!I35</f>
        <v>0.53457287049773916</v>
      </c>
      <c r="J35" s="20">
        <f>'5.2 Calc│VTS'!J35</f>
        <v>0.53457287049773916</v>
      </c>
      <c r="K35" s="20">
        <f>'5.2 Calc│VTS'!K35</f>
        <v>0.53457287049773916</v>
      </c>
    </row>
    <row r="36" spans="1:11">
      <c r="A36" s="7">
        <f>'5.0 Calc│Forecast Projects'!A36</f>
        <v>24</v>
      </c>
      <c r="B36" s="7" t="str">
        <f>'5.2 Calc│VTS'!B36</f>
        <v xml:space="preserve">VTS Mainline Isolation Valve Upgrade​ </v>
      </c>
      <c r="C36" s="7" t="str">
        <f>'5.2 Calc│VTS'!C36</f>
        <v>BC275</v>
      </c>
      <c r="D36" s="7">
        <f>'5.0 Calc│Forecast Projects'!F36</f>
        <v>2022</v>
      </c>
      <c r="E36" s="7">
        <v>1</v>
      </c>
      <c r="G36" s="20">
        <f>'5.2 Calc│VTS'!G36</f>
        <v>0</v>
      </c>
      <c r="H36" s="20">
        <f>'5.2 Calc│VTS'!H36</f>
        <v>0</v>
      </c>
      <c r="I36" s="20">
        <f>'5.2 Calc│VTS'!I36</f>
        <v>0.6414874445972869</v>
      </c>
      <c r="J36" s="20">
        <f>'5.2 Calc│VTS'!J36</f>
        <v>1.0691457409954781</v>
      </c>
      <c r="K36" s="20">
        <f>'5.2 Calc│VTS'!K36</f>
        <v>1.0691457409954781</v>
      </c>
    </row>
    <row r="37" spans="1:11">
      <c r="A37" s="7">
        <f>'5.0 Calc│Forecast Projects'!A37</f>
        <v>25</v>
      </c>
      <c r="B37" s="7" t="str">
        <f>'5.2 Calc│VTS'!B37</f>
        <v xml:space="preserve">Reliability Centred Maintenance </v>
      </c>
      <c r="C37" s="7" t="str">
        <f>'5.2 Calc│VTS'!C37</f>
        <v>BC307</v>
      </c>
      <c r="D37" s="7">
        <f>'5.0 Calc│Forecast Projects'!F37</f>
        <v>2022</v>
      </c>
      <c r="E37" s="7">
        <v>1</v>
      </c>
      <c r="G37" s="20">
        <f>'5.2 Calc│VTS'!G37</f>
        <v>0</v>
      </c>
      <c r="H37" s="20">
        <f>'5.2 Calc│VTS'!H37</f>
        <v>0</v>
      </c>
      <c r="I37" s="20">
        <f>'5.2 Calc│VTS'!I37</f>
        <v>0</v>
      </c>
      <c r="J37" s="20">
        <f>'5.2 Calc│VTS'!J37</f>
        <v>0</v>
      </c>
      <c r="K37" s="20">
        <f>'5.2 Calc│VTS'!K37</f>
        <v>0</v>
      </c>
    </row>
    <row r="38" spans="1:11">
      <c r="A38" s="7">
        <f>'5.0 Calc│Forecast Projects'!A38</f>
        <v>26</v>
      </c>
      <c r="B38" s="7" t="str">
        <f>'5.2 Calc│VTS'!B38</f>
        <v>Arc Flash Risk Mitigation</v>
      </c>
      <c r="C38" s="7" t="str">
        <f>'5.2 Calc│VTS'!C38</f>
        <v>BC309</v>
      </c>
      <c r="D38" s="7">
        <f>'5.0 Calc│Forecast Projects'!F38</f>
        <v>2022</v>
      </c>
      <c r="E38" s="7">
        <v>1</v>
      </c>
      <c r="G38" s="20">
        <f>'5.2 Calc│VTS'!G38</f>
        <v>0.13364321762443479</v>
      </c>
      <c r="H38" s="20">
        <f>'5.2 Calc│VTS'!H38</f>
        <v>0.40092965287330434</v>
      </c>
      <c r="I38" s="20">
        <f>'5.2 Calc│VTS'!I38</f>
        <v>0.26728643524886958</v>
      </c>
      <c r="J38" s="20">
        <f>'5.2 Calc│VTS'!J38</f>
        <v>0.26728643524886958</v>
      </c>
      <c r="K38" s="20">
        <f>'5.2 Calc│VTS'!K38</f>
        <v>0.26728643524886958</v>
      </c>
    </row>
    <row r="39" spans="1:11">
      <c r="A39" s="7">
        <f>'5.0 Calc│Forecast Projects'!A39</f>
        <v>27</v>
      </c>
      <c r="B39" s="7" t="str">
        <f>'5.2 Calc│VTS'!B39</f>
        <v>Critical Spares</v>
      </c>
      <c r="C39" s="7" t="str">
        <f>'5.2 Calc│VTS'!C39</f>
        <v>BC314</v>
      </c>
      <c r="D39" s="7">
        <f>'5.0 Calc│Forecast Projects'!F39</f>
        <v>2022</v>
      </c>
      <c r="E39" s="7">
        <v>1</v>
      </c>
      <c r="G39" s="20">
        <f>'5.2 Calc│VTS'!G39</f>
        <v>0</v>
      </c>
      <c r="H39" s="20">
        <f>'5.2 Calc│VTS'!H39</f>
        <v>0</v>
      </c>
      <c r="I39" s="20">
        <f>'5.2 Calc│VTS'!I39</f>
        <v>0</v>
      </c>
      <c r="J39" s="20">
        <f>'5.2 Calc│VTS'!J39</f>
        <v>0</v>
      </c>
      <c r="K39" s="20">
        <f>'5.2 Calc│VTS'!K39</f>
        <v>2.2452060560905043</v>
      </c>
    </row>
    <row r="40" spans="1:11">
      <c r="A40" s="7">
        <f>'5.0 Calc│Forecast Projects'!A40</f>
        <v>28</v>
      </c>
      <c r="B40" s="7" t="str">
        <f>'5.2 Calc│VTS'!B40</f>
        <v>Station Control Logic Review &amp; Rectification</v>
      </c>
      <c r="C40" s="7" t="str">
        <f>'5.2 Calc│VTS'!C40</f>
        <v>BC317</v>
      </c>
      <c r="D40" s="7">
        <f>'5.0 Calc│Forecast Projects'!F40</f>
        <v>2022</v>
      </c>
      <c r="E40" s="7">
        <v>1</v>
      </c>
      <c r="G40" s="20">
        <f>'5.2 Calc│VTS'!G40</f>
        <v>4.2765850730855107E-2</v>
      </c>
      <c r="H40" s="20">
        <f>'5.2 Calc│VTS'!H40</f>
        <v>0.27797802975055819</v>
      </c>
      <c r="I40" s="20">
        <f>'5.2 Calc│VTS'!I40</f>
        <v>1.8471404864745571</v>
      </c>
      <c r="J40" s="20">
        <f>'5.2 Calc│VTS'!J40</f>
        <v>0</v>
      </c>
      <c r="K40" s="20">
        <f>'5.2 Calc│VTS'!K40</f>
        <v>0</v>
      </c>
    </row>
    <row r="41" spans="1:11">
      <c r="A41" s="7">
        <f>'5.0 Calc│Forecast Projects'!A41</f>
        <v>29</v>
      </c>
      <c r="B41" s="7" t="str">
        <f>'5.2 Calc│VTS'!B41</f>
        <v>VTS Waterbath Integrity</v>
      </c>
      <c r="C41" s="7" t="str">
        <f>'5.2 Calc│VTS'!C41</f>
        <v>BC328</v>
      </c>
      <c r="D41" s="7">
        <f>'5.0 Calc│Forecast Projects'!F41</f>
        <v>2022</v>
      </c>
      <c r="E41" s="7">
        <v>1</v>
      </c>
      <c r="G41" s="20">
        <f>'5.2 Calc│VTS'!G41</f>
        <v>0.21382914819909565</v>
      </c>
      <c r="H41" s="20">
        <f>'5.2 Calc│VTS'!H41</f>
        <v>0.42765829639819131</v>
      </c>
      <c r="I41" s="20">
        <f>'5.2 Calc│VTS'!I41</f>
        <v>0.42765829639819131</v>
      </c>
      <c r="J41" s="20">
        <f>'5.2 Calc│VTS'!J41</f>
        <v>1.0691457409954783</v>
      </c>
      <c r="K41" s="20">
        <f>'5.2 Calc│VTS'!K41</f>
        <v>0</v>
      </c>
    </row>
    <row r="42" spans="1:11">
      <c r="A42" s="7">
        <f>'5.0 Calc│Forecast Projects'!A42</f>
        <v>30</v>
      </c>
      <c r="B42" s="7" t="str">
        <f>'5.2 Calc│VTS'!B42</f>
        <v>VTS Facility Pipework Integrity</v>
      </c>
      <c r="C42" s="7" t="str">
        <f>'5.2 Calc│VTS'!C42</f>
        <v>BC329</v>
      </c>
      <c r="D42" s="7">
        <f>'5.0 Calc│Forecast Projects'!F42</f>
        <v>2022</v>
      </c>
      <c r="E42" s="7">
        <v>1</v>
      </c>
      <c r="G42" s="20">
        <f>'5.2 Calc│VTS'!G42</f>
        <v>0.6414874445972869</v>
      </c>
      <c r="H42" s="20">
        <f>'5.2 Calc│VTS'!H42</f>
        <v>0.6414874445972869</v>
      </c>
      <c r="I42" s="20">
        <f>'5.2 Calc│VTS'!I42</f>
        <v>2.2345145986805495</v>
      </c>
      <c r="J42" s="20">
        <f>'5.2 Calc│VTS'!J42</f>
        <v>3.2074372229864352</v>
      </c>
      <c r="K42" s="20">
        <f>'5.2 Calc│VTS'!K42</f>
        <v>3.2074372229864352</v>
      </c>
    </row>
    <row r="43" spans="1:11">
      <c r="A43" s="7">
        <f>'5.0 Calc│Forecast Projects'!A43</f>
        <v>31</v>
      </c>
      <c r="B43" s="7" t="str">
        <f>'5.2 Calc│VTS'!B43</f>
        <v xml:space="preserve">Low Value Preventative &amp; Reactive Maintenance (1) </v>
      </c>
      <c r="C43" s="7" t="str">
        <f>'5.2 Calc│VTS'!C43</f>
        <v>BC330(1)</v>
      </c>
      <c r="D43" s="7">
        <f>'5.0 Calc│Forecast Projects'!F43</f>
        <v>2022</v>
      </c>
      <c r="E43" s="7">
        <v>1</v>
      </c>
      <c r="G43" s="20">
        <f>'5.2 Calc│VTS'!G43</f>
        <v>0.69979184529794169</v>
      </c>
      <c r="H43" s="20">
        <f>'5.2 Calc│VTS'!H43</f>
        <v>0.42118109507045637</v>
      </c>
      <c r="I43" s="20">
        <f>'5.2 Calc│VTS'!I43</f>
        <v>0.43532929723044583</v>
      </c>
      <c r="J43" s="20">
        <f>'5.2 Calc│VTS'!J43</f>
        <v>0.43532929723044583</v>
      </c>
      <c r="K43" s="20">
        <f>'5.2 Calc│VTS'!K43</f>
        <v>0.43532929723044583</v>
      </c>
    </row>
    <row r="44" spans="1:11">
      <c r="A44" s="7">
        <f>'5.0 Calc│Forecast Projects'!A44</f>
        <v>32</v>
      </c>
      <c r="B44" s="7" t="str">
        <f>'5.2 Calc│VTS'!B44</f>
        <v>Low Value Preventative &amp; Reactive Maintenance (2)</v>
      </c>
      <c r="C44" s="7" t="str">
        <f>'5.2 Calc│VTS'!C44</f>
        <v xml:space="preserve">BC330(2) </v>
      </c>
      <c r="D44" s="7">
        <f>'5.0 Calc│Forecast Projects'!F44</f>
        <v>2022</v>
      </c>
      <c r="E44" s="7">
        <v>1</v>
      </c>
      <c r="G44" s="20">
        <f>'5.2 Calc│VTS'!G44</f>
        <v>3.6430151174660738E-2</v>
      </c>
      <c r="H44" s="20">
        <f>'5.2 Calc│VTS'!H44</f>
        <v>0.20947336925429927</v>
      </c>
      <c r="I44" s="20">
        <f>'5.2 Calc│VTS'!I44</f>
        <v>0</v>
      </c>
      <c r="J44" s="20">
        <f>'5.2 Calc│VTS'!J44</f>
        <v>0</v>
      </c>
      <c r="K44" s="20">
        <f>'5.2 Calc│VTS'!K44</f>
        <v>0</v>
      </c>
    </row>
    <row r="45" spans="1:11">
      <c r="A45" s="7">
        <f>'5.0 Calc│Forecast Projects'!A45</f>
        <v>33</v>
      </c>
      <c r="B45" s="7" t="str">
        <f>'5.2 Calc│VTS'!B45</f>
        <v>WORM (Pipeline)</v>
      </c>
      <c r="C45" s="7" t="str">
        <f>'5.2 Calc│VTS'!C45</f>
        <v>WORM</v>
      </c>
      <c r="D45" s="7">
        <f>'5.0 Calc│Forecast Projects'!F45</f>
        <v>2022</v>
      </c>
      <c r="E45" s="7">
        <v>1</v>
      </c>
      <c r="G45" s="20">
        <f>'5.2 Calc│VTS'!G45</f>
        <v>67.84024224408239</v>
      </c>
      <c r="H45" s="20">
        <f>'5.2 Calc│VTS'!H45</f>
        <v>0.99951762461314775</v>
      </c>
      <c r="I45" s="20">
        <f>'5.2 Calc│VTS'!I45</f>
        <v>0</v>
      </c>
      <c r="J45" s="20">
        <f>'5.2 Calc│VTS'!J45</f>
        <v>0</v>
      </c>
      <c r="K45" s="20">
        <f>'5.2 Calc│VTS'!K45</f>
        <v>0</v>
      </c>
    </row>
    <row r="46" spans="1:11">
      <c r="A46" s="7">
        <f>'5.0 Calc│Forecast Projects'!A46</f>
        <v>34</v>
      </c>
      <c r="B46" s="7" t="str">
        <f>'5.2 Calc│VTS'!B46</f>
        <v>WORM (Compressor)</v>
      </c>
      <c r="C46" s="7" t="str">
        <f>'5.2 Calc│VTS'!C46</f>
        <v>WORM</v>
      </c>
      <c r="D46" s="7">
        <f>'5.0 Calc│Forecast Projects'!F46</f>
        <v>2023</v>
      </c>
      <c r="E46" s="7">
        <v>1</v>
      </c>
      <c r="G46" s="20">
        <f>'5.2 Calc│VTS'!G46</f>
        <v>12.160862886263173</v>
      </c>
      <c r="H46" s="20">
        <f>'5.2 Calc│VTS'!H46</f>
        <v>0</v>
      </c>
      <c r="I46" s="20">
        <f>'5.2 Calc│VTS'!I46</f>
        <v>0</v>
      </c>
      <c r="J46" s="20">
        <f>'5.2 Calc│VTS'!J46</f>
        <v>0</v>
      </c>
      <c r="K46" s="20">
        <f>'5.2 Calc│VTS'!K46</f>
        <v>0</v>
      </c>
    </row>
    <row r="47" spans="1:11">
      <c r="A47" s="7">
        <f>'5.0 Calc│Forecast Projects'!A47</f>
        <v>35</v>
      </c>
      <c r="B47" s="7" t="str">
        <f>'5.2 Calc│VTS'!B47</f>
        <v>WORM (City Gates &amp; Field Regs)</v>
      </c>
      <c r="C47" s="7" t="str">
        <f>'5.2 Calc│VTS'!C47</f>
        <v>WORM</v>
      </c>
      <c r="D47" s="7">
        <f>'5.0 Calc│Forecast Projects'!F47</f>
        <v>2022</v>
      </c>
      <c r="E47" s="7">
        <v>1</v>
      </c>
      <c r="G47" s="20">
        <f>'5.2 Calc│VTS'!G47</f>
        <v>3.1270790278962441</v>
      </c>
      <c r="H47" s="20">
        <f>'5.2 Calc│VTS'!H47</f>
        <v>0</v>
      </c>
      <c r="I47" s="20">
        <f>'5.2 Calc│VTS'!I47</f>
        <v>0</v>
      </c>
      <c r="J47" s="20">
        <f>'5.2 Calc│VTS'!J47</f>
        <v>0</v>
      </c>
      <c r="K47" s="20">
        <f>'5.2 Calc│VTS'!K47</f>
        <v>0</v>
      </c>
    </row>
    <row r="48" spans="1:11">
      <c r="A48" s="7">
        <f>'5.0 Calc│Forecast Projects'!A48</f>
        <v>36</v>
      </c>
      <c r="B48" s="7" t="str">
        <f>'5.2 Calc│VTS'!B48</f>
        <v>WORM (Buildings)</v>
      </c>
      <c r="C48" s="7" t="str">
        <f>'5.2 Calc│VTS'!C48</f>
        <v>WORM</v>
      </c>
      <c r="D48" s="7">
        <f>'5.0 Calc│Forecast Projects'!F48</f>
        <v>2022</v>
      </c>
      <c r="E48" s="7">
        <v>1</v>
      </c>
      <c r="G48" s="20">
        <f>'5.2 Calc│VTS'!G48</f>
        <v>0</v>
      </c>
      <c r="H48" s="20">
        <f>'5.2 Calc│VTS'!H48</f>
        <v>0</v>
      </c>
      <c r="I48" s="20">
        <f>'5.2 Calc│VTS'!I48</f>
        <v>0</v>
      </c>
      <c r="J48" s="20">
        <f>'5.2 Calc│VTS'!J48</f>
        <v>0</v>
      </c>
      <c r="K48" s="20">
        <f>'5.2 Calc│VTS'!K48</f>
        <v>0</v>
      </c>
    </row>
    <row r="49" spans="1:11">
      <c r="A49" s="7">
        <f>'5.0 Calc│Forecast Projects'!A49</f>
        <v>37</v>
      </c>
      <c r="B49" s="7" t="str">
        <f>'5.2 Calc│VTS'!B49</f>
        <v>Winchelsea Compressor Unit 2</v>
      </c>
      <c r="C49" s="7" t="str">
        <f>'5.2 Calc│VTS'!C49</f>
        <v>Winchelsea</v>
      </c>
      <c r="D49" s="7">
        <f>'5.0 Calc│Forecast Projects'!F49</f>
        <v>2022</v>
      </c>
      <c r="E49" s="7">
        <v>1</v>
      </c>
      <c r="G49" s="20">
        <f>'5.2 Calc│VTS'!G49</f>
        <v>29.797091801543978</v>
      </c>
      <c r="H49" s="20">
        <f>'5.2 Calc│VTS'!H49</f>
        <v>0</v>
      </c>
      <c r="I49" s="20">
        <f>'5.2 Calc│VTS'!I49</f>
        <v>0</v>
      </c>
      <c r="J49" s="20">
        <f>'5.2 Calc│VTS'!J49</f>
        <v>0</v>
      </c>
      <c r="K49" s="20">
        <f>'5.2 Calc│VTS'!K49</f>
        <v>0</v>
      </c>
    </row>
    <row r="50" spans="1:11">
      <c r="A50" s="7">
        <f>'5.0 Calc│Forecast Projects'!A50</f>
        <v>38</v>
      </c>
      <c r="B50" s="7" t="str">
        <f>'5.2 Calc│VTS'!B50</f>
        <v>Pipeline Fracture Resistance Assessment</v>
      </c>
      <c r="C50" s="7" t="str">
        <f>'5.2 Calc│VTS'!C50</f>
        <v>BC331</v>
      </c>
      <c r="D50" s="7">
        <f>'5.0 Calc│Forecast Projects'!F50</f>
        <v>2022</v>
      </c>
      <c r="E50" s="7">
        <v>1</v>
      </c>
      <c r="G50" s="20">
        <f>'5.2 Calc│VTS'!G50</f>
        <v>0.74840201869683487</v>
      </c>
      <c r="H50" s="20">
        <f>'5.2 Calc│VTS'!H50</f>
        <v>0.78047639092669907</v>
      </c>
      <c r="I50" s="20">
        <f>'5.2 Calc│VTS'!I50</f>
        <v>0</v>
      </c>
      <c r="J50" s="20">
        <f>'5.2 Calc│VTS'!J50</f>
        <v>0</v>
      </c>
      <c r="K50" s="20">
        <f>'5.2 Calc│VTS'!K50</f>
        <v>0</v>
      </c>
    </row>
    <row r="51" spans="1:11">
      <c r="A51" s="7">
        <f>'5.0 Calc│Forecast Projects'!A51</f>
        <v>39</v>
      </c>
      <c r="B51" s="7" t="str">
        <f>'5.2 Calc│VTS'!B51</f>
        <v>Share of corporate properties</v>
      </c>
      <c r="C51" s="7">
        <f>'5.2 Calc│VTS'!C51</f>
        <v>0</v>
      </c>
      <c r="D51" s="7">
        <f>'5.0 Calc│Forecast Projects'!F51</f>
        <v>2022</v>
      </c>
      <c r="E51" s="7">
        <v>1</v>
      </c>
      <c r="G51" s="20">
        <f>'5.2 Calc│VTS'!G51</f>
        <v>0</v>
      </c>
      <c r="H51" s="20">
        <f>'5.2 Calc│VTS'!H51</f>
        <v>0</v>
      </c>
      <c r="I51" s="20">
        <f>'5.2 Calc│VTS'!I51</f>
        <v>0</v>
      </c>
      <c r="J51" s="20">
        <f>'5.2 Calc│VTS'!J51</f>
        <v>0</v>
      </c>
      <c r="K51" s="20">
        <f>'5.2 Calc│VTS'!K51</f>
        <v>0</v>
      </c>
    </row>
    <row r="52" spans="1:11">
      <c r="A52" s="7">
        <f>'5.0 Calc│Forecast Projects'!A52</f>
        <v>40</v>
      </c>
      <c r="B52" s="7" t="str">
        <f>'5.2 Calc│VTS'!B52</f>
        <v>Share of corporate motor vehicles</v>
      </c>
      <c r="C52" s="7">
        <f>'5.2 Calc│VTS'!C52</f>
        <v>0</v>
      </c>
      <c r="D52" s="7">
        <f>'5.0 Calc│Forecast Projects'!F52</f>
        <v>2022</v>
      </c>
      <c r="E52" s="7">
        <v>1</v>
      </c>
      <c r="G52" s="20">
        <f>'5.2 Calc│VTS'!G52</f>
        <v>0</v>
      </c>
      <c r="H52" s="20">
        <f>'5.2 Calc│VTS'!H52</f>
        <v>0</v>
      </c>
      <c r="I52" s="20">
        <f>'5.2 Calc│VTS'!I52</f>
        <v>0</v>
      </c>
      <c r="J52" s="20">
        <f>'5.2 Calc│VTS'!J52</f>
        <v>0</v>
      </c>
      <c r="K52" s="20">
        <f>'5.2 Calc│VTS'!K52</f>
        <v>0</v>
      </c>
    </row>
    <row r="53" spans="1:11">
      <c r="A53" s="7">
        <f>'5.0 Calc│Forecast Projects'!A53</f>
        <v>41</v>
      </c>
      <c r="B53" s="7" t="str">
        <f>'5.2 Calc│VTS'!B53</f>
        <v>Operational Technology</v>
      </c>
      <c r="C53" s="7">
        <f>'5.2 Calc│VTS'!C53</f>
        <v>0</v>
      </c>
      <c r="D53" s="7">
        <f>'5.0 Calc│Forecast Projects'!F53</f>
        <v>2022</v>
      </c>
      <c r="E53" s="7">
        <v>1</v>
      </c>
      <c r="G53" s="20">
        <f>'5.2 Calc│VTS'!G53</f>
        <v>0</v>
      </c>
      <c r="H53" s="20">
        <f>'5.2 Calc│VTS'!H53</f>
        <v>0</v>
      </c>
      <c r="I53" s="20">
        <f>'5.2 Calc│VTS'!I53</f>
        <v>0</v>
      </c>
      <c r="J53" s="20">
        <f>'5.2 Calc│VTS'!J53</f>
        <v>0</v>
      </c>
      <c r="K53" s="20">
        <f>'5.2 Calc│VTS'!K53</f>
        <v>0</v>
      </c>
    </row>
    <row r="54" spans="1:11">
      <c r="A54" s="7">
        <f>'5.0 Calc│Forecast Projects'!A54</f>
        <v>42</v>
      </c>
      <c r="B54" s="7" t="str">
        <f>'5.2 Calc│VTS'!B54</f>
        <v>Information Technology (including Transformation Office)</v>
      </c>
      <c r="C54" s="7">
        <f>'5.2 Calc│VTS'!C54</f>
        <v>0</v>
      </c>
      <c r="D54" s="7">
        <f>'5.0 Calc│Forecast Projects'!F54</f>
        <v>2022</v>
      </c>
      <c r="E54" s="7">
        <v>1</v>
      </c>
      <c r="G54" s="20">
        <f>'5.2 Calc│VTS'!G54</f>
        <v>0</v>
      </c>
      <c r="H54" s="20">
        <f>'5.2 Calc│VTS'!H54</f>
        <v>0</v>
      </c>
      <c r="I54" s="20">
        <f>'5.2 Calc│VTS'!I54</f>
        <v>0</v>
      </c>
      <c r="J54" s="20">
        <f>'5.2 Calc│VTS'!J54</f>
        <v>0</v>
      </c>
      <c r="K54" s="20">
        <f>'5.2 Calc│VTS'!K54</f>
        <v>0</v>
      </c>
    </row>
    <row r="55" spans="1:11">
      <c r="A55" s="7">
        <f>'5.0 Calc│Forecast Projects'!A55</f>
        <v>43</v>
      </c>
      <c r="B55" s="7" t="str">
        <f>'5.2 Calc│VTS'!B55</f>
        <v>SoCI cyber</v>
      </c>
      <c r="C55" s="7">
        <f>'5.2 Calc│VTS'!C55</f>
        <v>0</v>
      </c>
      <c r="D55" s="7">
        <f>'5.0 Calc│Forecast Projects'!F55</f>
        <v>2022</v>
      </c>
      <c r="E55" s="7">
        <v>1</v>
      </c>
      <c r="G55" s="20">
        <f>'5.2 Calc│VTS'!G55</f>
        <v>0</v>
      </c>
      <c r="H55" s="20">
        <f>'5.2 Calc│VTS'!H55</f>
        <v>0</v>
      </c>
      <c r="I55" s="20">
        <f>'5.2 Calc│VTS'!I55</f>
        <v>0</v>
      </c>
      <c r="J55" s="20">
        <f>'5.2 Calc│VTS'!J55</f>
        <v>0</v>
      </c>
      <c r="K55" s="20">
        <f>'5.2 Calc│VTS'!K55</f>
        <v>0</v>
      </c>
    </row>
    <row r="56" spans="1:11">
      <c r="A56" s="7">
        <f>'5.0 Calc│Forecast Projects'!A56</f>
        <v>44</v>
      </c>
      <c r="B56" s="7" t="str">
        <f>'5.2 Calc│VTS'!B56</f>
        <v>SoCI program</v>
      </c>
      <c r="C56" s="7">
        <f>'5.2 Calc│VTS'!C56</f>
        <v>0</v>
      </c>
      <c r="D56" s="7">
        <f>'5.0 Calc│Forecast Projects'!F56</f>
        <v>2022</v>
      </c>
      <c r="E56" s="7">
        <v>1</v>
      </c>
      <c r="G56" s="20">
        <f>'5.2 Calc│VTS'!G56*$E56</f>
        <v>0</v>
      </c>
      <c r="H56" s="20">
        <f>'5.2 Calc│VTS'!H56*$E56</f>
        <v>0</v>
      </c>
      <c r="I56" s="20">
        <f>'5.2 Calc│VTS'!I56*$E56</f>
        <v>0</v>
      </c>
      <c r="J56" s="20">
        <f>'5.2 Calc│VTS'!J56*$E56</f>
        <v>0</v>
      </c>
      <c r="K56" s="20">
        <f>'5.2 Calc│VTS'!K56*$E56</f>
        <v>0</v>
      </c>
    </row>
    <row r="57" spans="1:11">
      <c r="A57" s="7">
        <f>'5.0 Calc│Forecast Projects'!A57</f>
        <v>45</v>
      </c>
      <c r="B57" s="7" t="str">
        <f>'5.2 Calc│VTS'!B57</f>
        <v>SoCI Physical security</v>
      </c>
      <c r="C57" s="7">
        <f>'5.2 Calc│VTS'!C57</f>
        <v>0</v>
      </c>
      <c r="D57" s="7">
        <f>'5.0 Calc│Forecast Projects'!F57</f>
        <v>2022</v>
      </c>
      <c r="E57" s="7">
        <v>1</v>
      </c>
      <c r="G57" s="20">
        <f>'5.2 Calc│VTS'!G57*$E57</f>
        <v>0</v>
      </c>
      <c r="H57" s="20">
        <f>'5.2 Calc│VTS'!H57*$E57</f>
        <v>0</v>
      </c>
      <c r="I57" s="20">
        <f>'5.2 Calc│VTS'!I57*$E57</f>
        <v>0</v>
      </c>
      <c r="J57" s="20">
        <f>'5.2 Calc│VTS'!J57*$E57</f>
        <v>0</v>
      </c>
      <c r="K57" s="20">
        <f>'5.2 Calc│VTS'!K57*$E57</f>
        <v>0</v>
      </c>
    </row>
    <row r="58" spans="1:11">
      <c r="A58" s="7">
        <f>'5.0 Calc│Forecast Projects'!A58</f>
        <v>46</v>
      </c>
      <c r="B58" s="7" t="str">
        <f>'5.2 Calc│VTS'!B58</f>
        <v>Hydrogen safety</v>
      </c>
      <c r="C58" s="7">
        <f>'5.2 Calc│VTS'!C58</f>
        <v>0</v>
      </c>
      <c r="D58" s="7">
        <f>'5.0 Calc│Forecast Projects'!F58</f>
        <v>2022</v>
      </c>
      <c r="E58" s="7">
        <v>1</v>
      </c>
      <c r="G58" s="20">
        <f>'5.2 Calc│VTS'!G58*$E58</f>
        <v>0</v>
      </c>
      <c r="H58" s="20">
        <f>'5.2 Calc│VTS'!H58*$E58</f>
        <v>0</v>
      </c>
      <c r="I58" s="20">
        <f>'5.2 Calc│VTS'!I58*$E58</f>
        <v>0</v>
      </c>
      <c r="J58" s="20">
        <f>'5.2 Calc│VTS'!J58*$E58</f>
        <v>0</v>
      </c>
      <c r="K58" s="20">
        <f>'5.2 Calc│VTS'!K58*$E58</f>
        <v>0</v>
      </c>
    </row>
    <row r="59" spans="1:11">
      <c r="A59" s="7">
        <f>'5.0 Calc│Forecast Projects'!A59</f>
        <v>47</v>
      </c>
      <c r="B59" s="7" t="str">
        <f>'5.2 Calc│VTS'!B59</f>
        <v>Access Arrangment Costs</v>
      </c>
      <c r="C59" s="7">
        <f>'5.2 Calc│VTS'!C59</f>
        <v>0</v>
      </c>
      <c r="D59" s="7">
        <f>'5.0 Calc│Forecast Projects'!F59</f>
        <v>2022</v>
      </c>
      <c r="E59" s="7">
        <v>1</v>
      </c>
      <c r="G59" s="20">
        <f>'5.2 Calc│VTS'!G59*$E59</f>
        <v>0</v>
      </c>
      <c r="H59" s="20">
        <f>'5.2 Calc│VTS'!H59*$E59</f>
        <v>0</v>
      </c>
      <c r="I59" s="20">
        <f>'5.2 Calc│VTS'!I59*$E59</f>
        <v>0</v>
      </c>
      <c r="J59" s="20">
        <f>'5.2 Calc│VTS'!J59*$E59</f>
        <v>0</v>
      </c>
      <c r="K59" s="20">
        <f>'5.2 Calc│VTS'!K59*$E59</f>
        <v>0</v>
      </c>
    </row>
    <row r="60" spans="1:11">
      <c r="A60" s="7" t="str">
        <f>'5.0 Calc│Forecast Projects'!A60</f>
        <v>-</v>
      </c>
      <c r="B60" s="7" t="str">
        <f>'5.2 Calc│VTS'!B60</f>
        <v/>
      </c>
      <c r="C60" s="7" t="str">
        <f>'5.2 Calc│VTS'!C60</f>
        <v>-</v>
      </c>
      <c r="D60" s="7">
        <f>'5.0 Calc│Forecast Projects'!F60</f>
        <v>0</v>
      </c>
      <c r="E60" s="7">
        <v>1</v>
      </c>
      <c r="G60" s="20">
        <f>'5.2 Calc│VTS'!G60*$E60</f>
        <v>0</v>
      </c>
      <c r="H60" s="20">
        <f>'5.2 Calc│VTS'!H60*$E60</f>
        <v>0</v>
      </c>
      <c r="I60" s="20">
        <f>'5.2 Calc│VTS'!I60*$E60</f>
        <v>0</v>
      </c>
      <c r="J60" s="20">
        <f>'5.2 Calc│VTS'!J60*$E60</f>
        <v>0</v>
      </c>
      <c r="K60" s="20">
        <f>'5.2 Calc│VTS'!K60*$E60</f>
        <v>0</v>
      </c>
    </row>
    <row r="61" spans="1:11">
      <c r="A61" s="7" t="str">
        <f>'5.0 Calc│Forecast Projects'!A61</f>
        <v>-</v>
      </c>
      <c r="B61" s="7" t="str">
        <f>'5.2 Calc│VTS'!B61</f>
        <v/>
      </c>
      <c r="C61" s="7" t="str">
        <f>'5.2 Calc│VTS'!C61</f>
        <v>-</v>
      </c>
      <c r="D61" s="7">
        <f>'5.0 Calc│Forecast Projects'!F61</f>
        <v>0</v>
      </c>
      <c r="E61" s="7">
        <v>1</v>
      </c>
      <c r="G61" s="20">
        <f>'5.2 Calc│VTS'!G61*$E61</f>
        <v>0</v>
      </c>
      <c r="H61" s="20">
        <f>'5.2 Calc│VTS'!H61*$E61</f>
        <v>0</v>
      </c>
      <c r="I61" s="20">
        <f>'5.2 Calc│VTS'!I61*$E61</f>
        <v>0</v>
      </c>
      <c r="J61" s="20">
        <f>'5.2 Calc│VTS'!J61*$E61</f>
        <v>0</v>
      </c>
      <c r="K61" s="20">
        <f>'5.2 Calc│VTS'!K61*$E61</f>
        <v>0</v>
      </c>
    </row>
    <row r="62" spans="1:11">
      <c r="A62" s="7" t="str">
        <f>'5.0 Calc│Forecast Projects'!A62</f>
        <v>-</v>
      </c>
      <c r="B62" s="7" t="str">
        <f>'5.2 Calc│VTS'!B62</f>
        <v/>
      </c>
      <c r="C62" s="7" t="str">
        <f>'5.2 Calc│VTS'!C62</f>
        <v>-</v>
      </c>
      <c r="D62" s="7">
        <f>'5.0 Calc│Forecast Projects'!F62</f>
        <v>0</v>
      </c>
      <c r="E62" s="7">
        <f t="shared" ref="E62:E77" si="0">IFERROR(1/HLOOKUP($D62,inflation,3,FALSE),0)</f>
        <v>0</v>
      </c>
      <c r="G62" s="20">
        <f>'5.2 Calc│VTS'!G62*$E62</f>
        <v>0</v>
      </c>
      <c r="H62" s="20">
        <f>'5.2 Calc│VTS'!H62*$E62</f>
        <v>0</v>
      </c>
      <c r="I62" s="20">
        <f>'5.2 Calc│VTS'!I62*$E62</f>
        <v>0</v>
      </c>
      <c r="J62" s="20">
        <f>'5.2 Calc│VTS'!J62*$E62</f>
        <v>0</v>
      </c>
      <c r="K62" s="20">
        <f>'5.2 Calc│VTS'!K62*$E62</f>
        <v>0</v>
      </c>
    </row>
    <row r="63" spans="1:11">
      <c r="A63" s="7" t="str">
        <f>'5.0 Calc│Forecast Projects'!A63</f>
        <v>-</v>
      </c>
      <c r="B63" s="7" t="str">
        <f>'5.2 Calc│VTS'!B63</f>
        <v/>
      </c>
      <c r="C63" s="7" t="str">
        <f>'5.2 Calc│VTS'!C63</f>
        <v>-</v>
      </c>
      <c r="D63" s="7">
        <f>'5.0 Calc│Forecast Projects'!F63</f>
        <v>0</v>
      </c>
      <c r="E63" s="7">
        <f t="shared" si="0"/>
        <v>0</v>
      </c>
      <c r="G63" s="20">
        <f>'5.2 Calc│VTS'!G63*$E63</f>
        <v>0</v>
      </c>
      <c r="H63" s="20">
        <f>'5.2 Calc│VTS'!H63*$E63</f>
        <v>0</v>
      </c>
      <c r="I63" s="20">
        <f>'5.2 Calc│VTS'!I63*$E63</f>
        <v>0</v>
      </c>
      <c r="J63" s="20">
        <f>'5.2 Calc│VTS'!J63*$E63</f>
        <v>0</v>
      </c>
      <c r="K63" s="20">
        <f>'5.2 Calc│VTS'!K63*$E63</f>
        <v>0</v>
      </c>
    </row>
    <row r="64" spans="1:11">
      <c r="A64" s="7" t="str">
        <f>'5.0 Calc│Forecast Projects'!A64</f>
        <v>-</v>
      </c>
      <c r="B64" s="7" t="str">
        <f>'5.2 Calc│VTS'!B64</f>
        <v/>
      </c>
      <c r="C64" s="7" t="str">
        <f>'5.2 Calc│VTS'!C64</f>
        <v>-</v>
      </c>
      <c r="D64" s="7">
        <f>'5.0 Calc│Forecast Projects'!F64</f>
        <v>0</v>
      </c>
      <c r="E64" s="7">
        <f t="shared" si="0"/>
        <v>0</v>
      </c>
      <c r="G64" s="20">
        <f>'5.2 Calc│VTS'!G64*$E64</f>
        <v>0</v>
      </c>
      <c r="H64" s="20">
        <f>'5.2 Calc│VTS'!H64*$E64</f>
        <v>0</v>
      </c>
      <c r="I64" s="20">
        <f>'5.2 Calc│VTS'!I64*$E64</f>
        <v>0</v>
      </c>
      <c r="J64" s="20">
        <f>'5.2 Calc│VTS'!J64*$E64</f>
        <v>0</v>
      </c>
      <c r="K64" s="20">
        <f>'5.2 Calc│VTS'!K64*$E64</f>
        <v>0</v>
      </c>
    </row>
    <row r="65" spans="1:11">
      <c r="A65" s="7" t="str">
        <f>'5.0 Calc│Forecast Projects'!A65</f>
        <v>-</v>
      </c>
      <c r="B65" s="7" t="str">
        <f>'5.2 Calc│VTS'!B65</f>
        <v/>
      </c>
      <c r="C65" s="7" t="str">
        <f>'5.2 Calc│VTS'!C65</f>
        <v>-</v>
      </c>
      <c r="D65" s="7">
        <f>'5.0 Calc│Forecast Projects'!F65</f>
        <v>0</v>
      </c>
      <c r="E65" s="7">
        <f t="shared" si="0"/>
        <v>0</v>
      </c>
      <c r="G65" s="20">
        <f>'5.2 Calc│VTS'!G65*$E65</f>
        <v>0</v>
      </c>
      <c r="H65" s="20">
        <f>'5.2 Calc│VTS'!H65*$E65</f>
        <v>0</v>
      </c>
      <c r="I65" s="20">
        <f>'5.2 Calc│VTS'!I65*$E65</f>
        <v>0</v>
      </c>
      <c r="J65" s="20">
        <f>'5.2 Calc│VTS'!J65*$E65</f>
        <v>0</v>
      </c>
      <c r="K65" s="20">
        <f>'5.2 Calc│VTS'!K65*$E65</f>
        <v>0</v>
      </c>
    </row>
    <row r="66" spans="1:11">
      <c r="A66" s="7" t="str">
        <f>'5.0 Calc│Forecast Projects'!A66</f>
        <v>-</v>
      </c>
      <c r="B66" s="7" t="str">
        <f>'5.2 Calc│VTS'!B66</f>
        <v/>
      </c>
      <c r="C66" s="7" t="str">
        <f>'5.2 Calc│VTS'!C66</f>
        <v>-</v>
      </c>
      <c r="D66" s="7">
        <f>'5.0 Calc│Forecast Projects'!F66</f>
        <v>0</v>
      </c>
      <c r="E66" s="7">
        <f t="shared" si="0"/>
        <v>0</v>
      </c>
      <c r="G66" s="20">
        <f>'5.2 Calc│VTS'!G66*$E66</f>
        <v>0</v>
      </c>
      <c r="H66" s="20">
        <f>'5.2 Calc│VTS'!H66*$E66</f>
        <v>0</v>
      </c>
      <c r="I66" s="20">
        <f>'5.2 Calc│VTS'!I66*$E66</f>
        <v>0</v>
      </c>
      <c r="J66" s="20">
        <f>'5.2 Calc│VTS'!J66*$E66</f>
        <v>0</v>
      </c>
      <c r="K66" s="20">
        <f>'5.2 Calc│VTS'!K66*$E66</f>
        <v>0</v>
      </c>
    </row>
    <row r="67" spans="1:11">
      <c r="A67" s="7" t="str">
        <f>'5.0 Calc│Forecast Projects'!A67</f>
        <v>-</v>
      </c>
      <c r="B67" s="7" t="str">
        <f>'5.2 Calc│VTS'!B67</f>
        <v/>
      </c>
      <c r="C67" s="7" t="str">
        <f>'5.2 Calc│VTS'!C67</f>
        <v>-</v>
      </c>
      <c r="D67" s="7">
        <f>'5.0 Calc│Forecast Projects'!F67</f>
        <v>0</v>
      </c>
      <c r="E67" s="7">
        <f t="shared" si="0"/>
        <v>0</v>
      </c>
      <c r="G67" s="20">
        <f>'5.2 Calc│VTS'!G67*$E67</f>
        <v>0</v>
      </c>
      <c r="H67" s="20">
        <f>'5.2 Calc│VTS'!H67*$E67</f>
        <v>0</v>
      </c>
      <c r="I67" s="20">
        <f>'5.2 Calc│VTS'!I67*$E67</f>
        <v>0</v>
      </c>
      <c r="J67" s="20">
        <f>'5.2 Calc│VTS'!J67*$E67</f>
        <v>0</v>
      </c>
      <c r="K67" s="20">
        <f>'5.2 Calc│VTS'!K67*$E67</f>
        <v>0</v>
      </c>
    </row>
    <row r="68" spans="1:11">
      <c r="A68" s="7" t="str">
        <f>'5.0 Calc│Forecast Projects'!A68</f>
        <v>-</v>
      </c>
      <c r="B68" s="7" t="str">
        <f>'5.2 Calc│VTS'!B68</f>
        <v/>
      </c>
      <c r="C68" s="7" t="str">
        <f>'5.2 Calc│VTS'!C68</f>
        <v>-</v>
      </c>
      <c r="D68" s="7">
        <f>'5.0 Calc│Forecast Projects'!F68</f>
        <v>0</v>
      </c>
      <c r="E68" s="7">
        <f t="shared" si="0"/>
        <v>0</v>
      </c>
      <c r="G68" s="20">
        <f>'5.2 Calc│VTS'!G68*$E68</f>
        <v>0</v>
      </c>
      <c r="H68" s="20">
        <f>'5.2 Calc│VTS'!H68*$E68</f>
        <v>0</v>
      </c>
      <c r="I68" s="20">
        <f>'5.2 Calc│VTS'!I68*$E68</f>
        <v>0</v>
      </c>
      <c r="J68" s="20">
        <f>'5.2 Calc│VTS'!J68*$E68</f>
        <v>0</v>
      </c>
      <c r="K68" s="20">
        <f>'5.2 Calc│VTS'!K68*$E68</f>
        <v>0</v>
      </c>
    </row>
    <row r="69" spans="1:11">
      <c r="A69" s="7" t="str">
        <f>'5.0 Calc│Forecast Projects'!A69</f>
        <v>-</v>
      </c>
      <c r="B69" s="7" t="str">
        <f>'5.2 Calc│VTS'!B69</f>
        <v/>
      </c>
      <c r="C69" s="7" t="str">
        <f>'5.2 Calc│VTS'!C69</f>
        <v>-</v>
      </c>
      <c r="D69" s="7">
        <f>'5.0 Calc│Forecast Projects'!F69</f>
        <v>0</v>
      </c>
      <c r="E69" s="7">
        <f t="shared" si="0"/>
        <v>0</v>
      </c>
      <c r="G69" s="20">
        <f>'5.2 Calc│VTS'!G69*$E69</f>
        <v>0</v>
      </c>
      <c r="H69" s="20">
        <f>'5.2 Calc│VTS'!H69*$E69</f>
        <v>0</v>
      </c>
      <c r="I69" s="20">
        <f>'5.2 Calc│VTS'!I69*$E69</f>
        <v>0</v>
      </c>
      <c r="J69" s="20">
        <f>'5.2 Calc│VTS'!J69*$E69</f>
        <v>0</v>
      </c>
      <c r="K69" s="20">
        <f>'5.2 Calc│VTS'!K69*$E69</f>
        <v>0</v>
      </c>
    </row>
    <row r="70" spans="1:11">
      <c r="A70" s="7" t="str">
        <f>'5.0 Calc│Forecast Projects'!A70</f>
        <v>-</v>
      </c>
      <c r="B70" s="7" t="str">
        <f>'5.2 Calc│VTS'!B70</f>
        <v/>
      </c>
      <c r="C70" s="7" t="str">
        <f>'5.2 Calc│VTS'!C70</f>
        <v>-</v>
      </c>
      <c r="D70" s="7">
        <f>'5.0 Calc│Forecast Projects'!F70</f>
        <v>0</v>
      </c>
      <c r="E70" s="7">
        <f t="shared" si="0"/>
        <v>0</v>
      </c>
      <c r="G70" s="20">
        <f>'5.2 Calc│VTS'!G70*$E70</f>
        <v>0</v>
      </c>
      <c r="H70" s="20">
        <f>'5.2 Calc│VTS'!H70*$E70</f>
        <v>0</v>
      </c>
      <c r="I70" s="20">
        <f>'5.2 Calc│VTS'!I70*$E70</f>
        <v>0</v>
      </c>
      <c r="J70" s="20">
        <f>'5.2 Calc│VTS'!J70*$E70</f>
        <v>0</v>
      </c>
      <c r="K70" s="20">
        <f>'5.2 Calc│VTS'!K70*$E70</f>
        <v>0</v>
      </c>
    </row>
    <row r="71" spans="1:11">
      <c r="A71" s="7" t="str">
        <f>'5.0 Calc│Forecast Projects'!A71</f>
        <v>-</v>
      </c>
      <c r="B71" s="7" t="str">
        <f>'5.2 Calc│VTS'!B71</f>
        <v/>
      </c>
      <c r="C71" s="7" t="str">
        <f>'5.2 Calc│VTS'!C71</f>
        <v>-</v>
      </c>
      <c r="D71" s="7">
        <f>'5.0 Calc│Forecast Projects'!F71</f>
        <v>0</v>
      </c>
      <c r="E71" s="7">
        <f t="shared" si="0"/>
        <v>0</v>
      </c>
      <c r="G71" s="20">
        <f>'5.2 Calc│VTS'!G71*$E71</f>
        <v>0</v>
      </c>
      <c r="H71" s="20">
        <f>'5.2 Calc│VTS'!H71*$E71</f>
        <v>0</v>
      </c>
      <c r="I71" s="20">
        <f>'5.2 Calc│VTS'!I71*$E71</f>
        <v>0</v>
      </c>
      <c r="J71" s="20">
        <f>'5.2 Calc│VTS'!J71*$E71</f>
        <v>0</v>
      </c>
      <c r="K71" s="20">
        <f>'5.2 Calc│VTS'!K71*$E71</f>
        <v>0</v>
      </c>
    </row>
    <row r="72" spans="1:11">
      <c r="A72" s="7" t="str">
        <f>'5.0 Calc│Forecast Projects'!A72</f>
        <v>-</v>
      </c>
      <c r="B72" s="7" t="str">
        <f>'5.2 Calc│VTS'!B72</f>
        <v/>
      </c>
      <c r="C72" s="7" t="str">
        <f>'5.2 Calc│VTS'!C72</f>
        <v>-</v>
      </c>
      <c r="D72" s="7">
        <f>'5.0 Calc│Forecast Projects'!F72</f>
        <v>0</v>
      </c>
      <c r="E72" s="7">
        <f t="shared" si="0"/>
        <v>0</v>
      </c>
      <c r="G72" s="20">
        <f>'5.2 Calc│VTS'!G72*$E72</f>
        <v>0</v>
      </c>
      <c r="H72" s="20">
        <f>'5.2 Calc│VTS'!H72*$E72</f>
        <v>0</v>
      </c>
      <c r="I72" s="20">
        <f>'5.2 Calc│VTS'!I72*$E72</f>
        <v>0</v>
      </c>
      <c r="J72" s="20">
        <f>'5.2 Calc│VTS'!J72*$E72</f>
        <v>0</v>
      </c>
      <c r="K72" s="20">
        <f>'5.2 Calc│VTS'!K72*$E72</f>
        <v>0</v>
      </c>
    </row>
    <row r="73" spans="1:11">
      <c r="A73" s="7" t="str">
        <f>'5.0 Calc│Forecast Projects'!A73</f>
        <v>-</v>
      </c>
      <c r="B73" s="7" t="str">
        <f>'5.2 Calc│VTS'!B73</f>
        <v/>
      </c>
      <c r="C73" s="7" t="str">
        <f>'5.2 Calc│VTS'!C73</f>
        <v>-</v>
      </c>
      <c r="D73" s="7">
        <f>'5.0 Calc│Forecast Projects'!F73</f>
        <v>0</v>
      </c>
      <c r="E73" s="7">
        <f t="shared" si="0"/>
        <v>0</v>
      </c>
      <c r="G73" s="20">
        <f>'5.2 Calc│VTS'!G73*$E73</f>
        <v>0</v>
      </c>
      <c r="H73" s="20">
        <f>'5.2 Calc│VTS'!H73*$E73</f>
        <v>0</v>
      </c>
      <c r="I73" s="20">
        <f>'5.2 Calc│VTS'!I73*$E73</f>
        <v>0</v>
      </c>
      <c r="J73" s="20">
        <f>'5.2 Calc│VTS'!J73*$E73</f>
        <v>0</v>
      </c>
      <c r="K73" s="20">
        <f>'5.2 Calc│VTS'!K73*$E73</f>
        <v>0</v>
      </c>
    </row>
    <row r="74" spans="1:11">
      <c r="A74" s="7" t="str">
        <f>'5.0 Calc│Forecast Projects'!A74</f>
        <v>-</v>
      </c>
      <c r="B74" s="7" t="str">
        <f>'5.2 Calc│VTS'!B74</f>
        <v/>
      </c>
      <c r="C74" s="7" t="str">
        <f>'5.2 Calc│VTS'!C74</f>
        <v>-</v>
      </c>
      <c r="D74" s="7">
        <f>'5.0 Calc│Forecast Projects'!F74</f>
        <v>0</v>
      </c>
      <c r="E74" s="7">
        <f t="shared" si="0"/>
        <v>0</v>
      </c>
      <c r="G74" s="20">
        <f>'5.2 Calc│VTS'!G74*$E74</f>
        <v>0</v>
      </c>
      <c r="H74" s="20">
        <f>'5.2 Calc│VTS'!H74*$E74</f>
        <v>0</v>
      </c>
      <c r="I74" s="20">
        <f>'5.2 Calc│VTS'!I74*$E74</f>
        <v>0</v>
      </c>
      <c r="J74" s="20">
        <f>'5.2 Calc│VTS'!J74*$E74</f>
        <v>0</v>
      </c>
      <c r="K74" s="20">
        <f>'5.2 Calc│VTS'!K74*$E74</f>
        <v>0</v>
      </c>
    </row>
    <row r="75" spans="1:11">
      <c r="A75" s="7" t="str">
        <f>'5.0 Calc│Forecast Projects'!A75</f>
        <v>-</v>
      </c>
      <c r="B75" s="7" t="str">
        <f>'5.2 Calc│VTS'!B75</f>
        <v/>
      </c>
      <c r="C75" s="7" t="str">
        <f>'5.2 Calc│VTS'!C75</f>
        <v>-</v>
      </c>
      <c r="D75" s="7">
        <f>'5.0 Calc│Forecast Projects'!F75</f>
        <v>0</v>
      </c>
      <c r="E75" s="7">
        <f t="shared" si="0"/>
        <v>0</v>
      </c>
      <c r="G75" s="20">
        <f>'5.2 Calc│VTS'!G75*$E75</f>
        <v>0</v>
      </c>
      <c r="H75" s="20">
        <f>'5.2 Calc│VTS'!H75*$E75</f>
        <v>0</v>
      </c>
      <c r="I75" s="20">
        <f>'5.2 Calc│VTS'!I75*$E75</f>
        <v>0</v>
      </c>
      <c r="J75" s="20">
        <f>'5.2 Calc│VTS'!J75*$E75</f>
        <v>0</v>
      </c>
      <c r="K75" s="20">
        <f>'5.2 Calc│VTS'!K75*$E75</f>
        <v>0</v>
      </c>
    </row>
    <row r="76" spans="1:11">
      <c r="A76" s="7" t="str">
        <f>'5.0 Calc│Forecast Projects'!A76</f>
        <v>-</v>
      </c>
      <c r="B76" s="7" t="str">
        <f>'5.2 Calc│VTS'!B76</f>
        <v/>
      </c>
      <c r="C76" s="7" t="str">
        <f>'5.2 Calc│VTS'!C76</f>
        <v>-</v>
      </c>
      <c r="D76" s="7">
        <f>'5.0 Calc│Forecast Projects'!F76</f>
        <v>0</v>
      </c>
      <c r="E76" s="7">
        <f t="shared" si="0"/>
        <v>0</v>
      </c>
      <c r="G76" s="20">
        <f>'5.2 Calc│VTS'!G76*$E76</f>
        <v>0</v>
      </c>
      <c r="H76" s="20">
        <f>'5.2 Calc│VTS'!H76*$E76</f>
        <v>0</v>
      </c>
      <c r="I76" s="20">
        <f>'5.2 Calc│VTS'!I76*$E76</f>
        <v>0</v>
      </c>
      <c r="J76" s="20">
        <f>'5.2 Calc│VTS'!J76*$E76</f>
        <v>0</v>
      </c>
      <c r="K76" s="20">
        <f>'5.2 Calc│VTS'!K76*$E76</f>
        <v>0</v>
      </c>
    </row>
    <row r="77" spans="1:11">
      <c r="A77" s="7" t="str">
        <f>'5.0 Calc│Forecast Projects'!A77</f>
        <v>-</v>
      </c>
      <c r="B77" s="7" t="str">
        <f>'5.2 Calc│VTS'!B77</f>
        <v/>
      </c>
      <c r="C77" s="7" t="str">
        <f>'5.2 Calc│VTS'!C77</f>
        <v>-</v>
      </c>
      <c r="D77" s="7">
        <f>'5.0 Calc│Forecast Projects'!F77</f>
        <v>0</v>
      </c>
      <c r="E77" s="7">
        <f t="shared" si="0"/>
        <v>0</v>
      </c>
      <c r="G77" s="20">
        <f>'5.2 Calc│VTS'!G77*$E77</f>
        <v>0</v>
      </c>
      <c r="H77" s="20">
        <f>'5.2 Calc│VTS'!H77*$E77</f>
        <v>0</v>
      </c>
      <c r="I77" s="20">
        <f>'5.2 Calc│VTS'!I77*$E77</f>
        <v>0</v>
      </c>
      <c r="J77" s="20">
        <f>'5.2 Calc│VTS'!J77*$E77</f>
        <v>0</v>
      </c>
      <c r="K77" s="20">
        <f>'5.2 Calc│VTS'!K77*$E77</f>
        <v>0</v>
      </c>
    </row>
    <row r="78" spans="1:11">
      <c r="A78" s="7" t="str">
        <f>'5.0 Calc│Forecast Projects'!A78</f>
        <v>-</v>
      </c>
      <c r="B78" s="7" t="str">
        <f>'5.2 Calc│VTS'!B78</f>
        <v/>
      </c>
      <c r="C78" s="7" t="str">
        <f>'5.2 Calc│VTS'!C78</f>
        <v>-</v>
      </c>
      <c r="D78" s="7">
        <f>'5.0 Calc│Forecast Projects'!F78</f>
        <v>0</v>
      </c>
      <c r="E78" s="7">
        <f t="shared" ref="E78:E109" si="1">IFERROR(1/HLOOKUP($D78,inflation,3,FALSE),0)</f>
        <v>0</v>
      </c>
      <c r="G78" s="20">
        <f>'5.2 Calc│VTS'!G78*$E78</f>
        <v>0</v>
      </c>
      <c r="H78" s="20">
        <f>'5.2 Calc│VTS'!H78*$E78</f>
        <v>0</v>
      </c>
      <c r="I78" s="20">
        <f>'5.2 Calc│VTS'!I78*$E78</f>
        <v>0</v>
      </c>
      <c r="J78" s="20">
        <f>'5.2 Calc│VTS'!J78*$E78</f>
        <v>0</v>
      </c>
      <c r="K78" s="20">
        <f>'5.2 Calc│VTS'!K78*$E78</f>
        <v>0</v>
      </c>
    </row>
    <row r="79" spans="1:11">
      <c r="A79" s="7" t="str">
        <f>'5.0 Calc│Forecast Projects'!A79</f>
        <v>-</v>
      </c>
      <c r="B79" s="7" t="str">
        <f>'5.2 Calc│VTS'!B79</f>
        <v/>
      </c>
      <c r="C79" s="7" t="str">
        <f>'5.2 Calc│VTS'!C79</f>
        <v>-</v>
      </c>
      <c r="D79" s="7">
        <f>'5.0 Calc│Forecast Projects'!F79</f>
        <v>0</v>
      </c>
      <c r="E79" s="7">
        <f t="shared" si="1"/>
        <v>0</v>
      </c>
      <c r="G79" s="20">
        <f>'5.2 Calc│VTS'!G79*$E79</f>
        <v>0</v>
      </c>
      <c r="H79" s="20">
        <f>'5.2 Calc│VTS'!H79*$E79</f>
        <v>0</v>
      </c>
      <c r="I79" s="20">
        <f>'5.2 Calc│VTS'!I79*$E79</f>
        <v>0</v>
      </c>
      <c r="J79" s="20">
        <f>'5.2 Calc│VTS'!J79*$E79</f>
        <v>0</v>
      </c>
      <c r="K79" s="20">
        <f>'5.2 Calc│VTS'!K79*$E79</f>
        <v>0</v>
      </c>
    </row>
    <row r="80" spans="1:11">
      <c r="A80" s="7" t="str">
        <f>'5.0 Calc│Forecast Projects'!A80</f>
        <v>-</v>
      </c>
      <c r="B80" s="7" t="str">
        <f>'5.2 Calc│VTS'!B80</f>
        <v/>
      </c>
      <c r="C80" s="7" t="str">
        <f>'5.2 Calc│VTS'!C80</f>
        <v>-</v>
      </c>
      <c r="D80" s="7">
        <f>'5.0 Calc│Forecast Projects'!F80</f>
        <v>0</v>
      </c>
      <c r="E80" s="7">
        <f t="shared" si="1"/>
        <v>0</v>
      </c>
      <c r="G80" s="20">
        <f>'5.2 Calc│VTS'!G80*$E80</f>
        <v>0</v>
      </c>
      <c r="H80" s="20">
        <f>'5.2 Calc│VTS'!H80*$E80</f>
        <v>0</v>
      </c>
      <c r="I80" s="20">
        <f>'5.2 Calc│VTS'!I80*$E80</f>
        <v>0</v>
      </c>
      <c r="J80" s="20">
        <f>'5.2 Calc│VTS'!J80*$E80</f>
        <v>0</v>
      </c>
      <c r="K80" s="20">
        <f>'5.2 Calc│VTS'!K80*$E80</f>
        <v>0</v>
      </c>
    </row>
    <row r="81" spans="1:11">
      <c r="A81" s="7" t="str">
        <f>'5.0 Calc│Forecast Projects'!A81</f>
        <v>-</v>
      </c>
      <c r="B81" s="7" t="str">
        <f>'5.2 Calc│VTS'!B81</f>
        <v/>
      </c>
      <c r="C81" s="7" t="str">
        <f>'5.2 Calc│VTS'!C81</f>
        <v>-</v>
      </c>
      <c r="D81" s="7">
        <f>'5.0 Calc│Forecast Projects'!F81</f>
        <v>0</v>
      </c>
      <c r="E81" s="7">
        <f t="shared" si="1"/>
        <v>0</v>
      </c>
      <c r="G81" s="20">
        <f>'5.2 Calc│VTS'!G81*$E81</f>
        <v>0</v>
      </c>
      <c r="H81" s="20">
        <f>'5.2 Calc│VTS'!H81*$E81</f>
        <v>0</v>
      </c>
      <c r="I81" s="20">
        <f>'5.2 Calc│VTS'!I81*$E81</f>
        <v>0</v>
      </c>
      <c r="J81" s="20">
        <f>'5.2 Calc│VTS'!J81*$E81</f>
        <v>0</v>
      </c>
      <c r="K81" s="20">
        <f>'5.2 Calc│VTS'!K81*$E81</f>
        <v>0</v>
      </c>
    </row>
    <row r="82" spans="1:11">
      <c r="A82" s="7" t="str">
        <f>'5.0 Calc│Forecast Projects'!A82</f>
        <v>-</v>
      </c>
      <c r="B82" s="7" t="str">
        <f>'5.2 Calc│VTS'!B82</f>
        <v/>
      </c>
      <c r="C82" s="7" t="str">
        <f>'5.2 Calc│VTS'!C82</f>
        <v>-</v>
      </c>
      <c r="D82" s="7">
        <f>'5.0 Calc│Forecast Projects'!F82</f>
        <v>0</v>
      </c>
      <c r="E82" s="7">
        <f t="shared" si="1"/>
        <v>0</v>
      </c>
      <c r="G82" s="20">
        <f>'5.2 Calc│VTS'!G82*$E82</f>
        <v>0</v>
      </c>
      <c r="H82" s="20">
        <f>'5.2 Calc│VTS'!H82*$E82</f>
        <v>0</v>
      </c>
      <c r="I82" s="20">
        <f>'5.2 Calc│VTS'!I82*$E82</f>
        <v>0</v>
      </c>
      <c r="J82" s="20">
        <f>'5.2 Calc│VTS'!J82*$E82</f>
        <v>0</v>
      </c>
      <c r="K82" s="20">
        <f>'5.2 Calc│VTS'!K82*$E82</f>
        <v>0</v>
      </c>
    </row>
    <row r="83" spans="1:11">
      <c r="A83" s="7" t="str">
        <f>'5.0 Calc│Forecast Projects'!A83</f>
        <v>-</v>
      </c>
      <c r="B83" s="7" t="str">
        <f>'5.2 Calc│VTS'!B83</f>
        <v/>
      </c>
      <c r="C83" s="7" t="str">
        <f>'5.2 Calc│VTS'!C83</f>
        <v>-</v>
      </c>
      <c r="D83" s="7">
        <f>'5.0 Calc│Forecast Projects'!F83</f>
        <v>0</v>
      </c>
      <c r="E83" s="7">
        <f t="shared" si="1"/>
        <v>0</v>
      </c>
      <c r="G83" s="20">
        <f>'5.2 Calc│VTS'!G83*$E83</f>
        <v>0</v>
      </c>
      <c r="H83" s="20">
        <f>'5.2 Calc│VTS'!H83*$E83</f>
        <v>0</v>
      </c>
      <c r="I83" s="20">
        <f>'5.2 Calc│VTS'!I83*$E83</f>
        <v>0</v>
      </c>
      <c r="J83" s="20">
        <f>'5.2 Calc│VTS'!J83*$E83</f>
        <v>0</v>
      </c>
      <c r="K83" s="20">
        <f>'5.2 Calc│VTS'!K83*$E83</f>
        <v>0</v>
      </c>
    </row>
    <row r="84" spans="1:11">
      <c r="A84" s="7" t="str">
        <f>'5.0 Calc│Forecast Projects'!A84</f>
        <v>-</v>
      </c>
      <c r="B84" s="7" t="str">
        <f>'5.2 Calc│VTS'!B84</f>
        <v/>
      </c>
      <c r="C84" s="7" t="str">
        <f>'5.2 Calc│VTS'!C84</f>
        <v>-</v>
      </c>
      <c r="D84" s="7">
        <f>'5.0 Calc│Forecast Projects'!F84</f>
        <v>0</v>
      </c>
      <c r="E84" s="7">
        <f t="shared" si="1"/>
        <v>0</v>
      </c>
      <c r="G84" s="20">
        <f>'5.2 Calc│VTS'!G84*$E84</f>
        <v>0</v>
      </c>
      <c r="H84" s="20">
        <f>'5.2 Calc│VTS'!H84*$E84</f>
        <v>0</v>
      </c>
      <c r="I84" s="20">
        <f>'5.2 Calc│VTS'!I84*$E84</f>
        <v>0</v>
      </c>
      <c r="J84" s="20">
        <f>'5.2 Calc│VTS'!J84*$E84</f>
        <v>0</v>
      </c>
      <c r="K84" s="20">
        <f>'5.2 Calc│VTS'!K84*$E84</f>
        <v>0</v>
      </c>
    </row>
    <row r="85" spans="1:11">
      <c r="A85" s="7" t="str">
        <f>'5.0 Calc│Forecast Projects'!A85</f>
        <v>-</v>
      </c>
      <c r="B85" s="7" t="str">
        <f>'5.2 Calc│VTS'!B85</f>
        <v/>
      </c>
      <c r="C85" s="7" t="str">
        <f>'5.2 Calc│VTS'!C85</f>
        <v>-</v>
      </c>
      <c r="D85" s="7">
        <f>'5.0 Calc│Forecast Projects'!F85</f>
        <v>0</v>
      </c>
      <c r="E85" s="7">
        <f t="shared" si="1"/>
        <v>0</v>
      </c>
      <c r="G85" s="20">
        <f>'5.2 Calc│VTS'!G85*$E85</f>
        <v>0</v>
      </c>
      <c r="H85" s="20">
        <f>'5.2 Calc│VTS'!H85*$E85</f>
        <v>0</v>
      </c>
      <c r="I85" s="20">
        <f>'5.2 Calc│VTS'!I85*$E85</f>
        <v>0</v>
      </c>
      <c r="J85" s="20">
        <f>'5.2 Calc│VTS'!J85*$E85</f>
        <v>0</v>
      </c>
      <c r="K85" s="20">
        <f>'5.2 Calc│VTS'!K85*$E85</f>
        <v>0</v>
      </c>
    </row>
    <row r="86" spans="1:11">
      <c r="A86" s="7" t="str">
        <f>'5.0 Calc│Forecast Projects'!A86</f>
        <v>-</v>
      </c>
      <c r="B86" s="7" t="str">
        <f>'5.2 Calc│VTS'!B86</f>
        <v/>
      </c>
      <c r="C86" s="7" t="str">
        <f>'5.2 Calc│VTS'!C86</f>
        <v>-</v>
      </c>
      <c r="D86" s="7">
        <f>'5.0 Calc│Forecast Projects'!F86</f>
        <v>0</v>
      </c>
      <c r="E86" s="7">
        <f t="shared" si="1"/>
        <v>0</v>
      </c>
      <c r="G86" s="20">
        <f>'5.2 Calc│VTS'!G86*$E86</f>
        <v>0</v>
      </c>
      <c r="H86" s="20">
        <f>'5.2 Calc│VTS'!H86*$E86</f>
        <v>0</v>
      </c>
      <c r="I86" s="20">
        <f>'5.2 Calc│VTS'!I86*$E86</f>
        <v>0</v>
      </c>
      <c r="J86" s="20">
        <f>'5.2 Calc│VTS'!J86*$E86</f>
        <v>0</v>
      </c>
      <c r="K86" s="20">
        <f>'5.2 Calc│VTS'!K86*$E86</f>
        <v>0</v>
      </c>
    </row>
    <row r="87" spans="1:11">
      <c r="A87" s="7" t="str">
        <f>'5.0 Calc│Forecast Projects'!A87</f>
        <v>-</v>
      </c>
      <c r="B87" s="7" t="str">
        <f>'5.2 Calc│VTS'!B87</f>
        <v/>
      </c>
      <c r="C87" s="7" t="str">
        <f>'5.2 Calc│VTS'!C87</f>
        <v>-</v>
      </c>
      <c r="D87" s="7">
        <f>'5.0 Calc│Forecast Projects'!F87</f>
        <v>0</v>
      </c>
      <c r="E87" s="7">
        <f t="shared" si="1"/>
        <v>0</v>
      </c>
      <c r="G87" s="20">
        <f>'5.2 Calc│VTS'!G87*$E87</f>
        <v>0</v>
      </c>
      <c r="H87" s="20">
        <f>'5.2 Calc│VTS'!H87*$E87</f>
        <v>0</v>
      </c>
      <c r="I87" s="20">
        <f>'5.2 Calc│VTS'!I87*$E87</f>
        <v>0</v>
      </c>
      <c r="J87" s="20">
        <f>'5.2 Calc│VTS'!J87*$E87</f>
        <v>0</v>
      </c>
      <c r="K87" s="20">
        <f>'5.2 Calc│VTS'!K87*$E87</f>
        <v>0</v>
      </c>
    </row>
    <row r="88" spans="1:11">
      <c r="A88" s="7" t="str">
        <f>'5.0 Calc│Forecast Projects'!A88</f>
        <v>-</v>
      </c>
      <c r="B88" s="7" t="str">
        <f>'5.2 Calc│VTS'!B88</f>
        <v/>
      </c>
      <c r="C88" s="7" t="str">
        <f>'5.2 Calc│VTS'!C88</f>
        <v>-</v>
      </c>
      <c r="D88" s="7">
        <f>'5.0 Calc│Forecast Projects'!F88</f>
        <v>0</v>
      </c>
      <c r="E88" s="7">
        <f t="shared" si="1"/>
        <v>0</v>
      </c>
      <c r="G88" s="20">
        <f>'5.2 Calc│VTS'!G88*$E88</f>
        <v>0</v>
      </c>
      <c r="H88" s="20">
        <f>'5.2 Calc│VTS'!H88*$E88</f>
        <v>0</v>
      </c>
      <c r="I88" s="20">
        <f>'5.2 Calc│VTS'!I88*$E88</f>
        <v>0</v>
      </c>
      <c r="J88" s="20">
        <f>'5.2 Calc│VTS'!J88*$E88</f>
        <v>0</v>
      </c>
      <c r="K88" s="20">
        <f>'5.2 Calc│VTS'!K88*$E88</f>
        <v>0</v>
      </c>
    </row>
    <row r="89" spans="1:11">
      <c r="A89" s="7" t="str">
        <f>'5.0 Calc│Forecast Projects'!A89</f>
        <v>-</v>
      </c>
      <c r="B89" s="7" t="str">
        <f>'5.2 Calc│VTS'!B89</f>
        <v/>
      </c>
      <c r="C89" s="7" t="str">
        <f>'5.2 Calc│VTS'!C89</f>
        <v>-</v>
      </c>
      <c r="D89" s="7">
        <f>'5.0 Calc│Forecast Projects'!F89</f>
        <v>0</v>
      </c>
      <c r="E89" s="7">
        <f t="shared" si="1"/>
        <v>0</v>
      </c>
      <c r="G89" s="20">
        <f>'5.2 Calc│VTS'!G89*$E89</f>
        <v>0</v>
      </c>
      <c r="H89" s="20">
        <f>'5.2 Calc│VTS'!H89*$E89</f>
        <v>0</v>
      </c>
      <c r="I89" s="20">
        <f>'5.2 Calc│VTS'!I89*$E89</f>
        <v>0</v>
      </c>
      <c r="J89" s="20">
        <f>'5.2 Calc│VTS'!J89*$E89</f>
        <v>0</v>
      </c>
      <c r="K89" s="20">
        <f>'5.2 Calc│VTS'!K89*$E89</f>
        <v>0</v>
      </c>
    </row>
    <row r="90" spans="1:11">
      <c r="A90" s="7" t="str">
        <f>'5.0 Calc│Forecast Projects'!A90</f>
        <v>-</v>
      </c>
      <c r="B90" s="7" t="str">
        <f>'5.2 Calc│VTS'!B90</f>
        <v/>
      </c>
      <c r="C90" s="7" t="str">
        <f>'5.2 Calc│VTS'!C90</f>
        <v>-</v>
      </c>
      <c r="D90" s="7">
        <f>'5.0 Calc│Forecast Projects'!F90</f>
        <v>0</v>
      </c>
      <c r="E90" s="7">
        <f t="shared" si="1"/>
        <v>0</v>
      </c>
      <c r="G90" s="20">
        <f>'5.2 Calc│VTS'!G90*$E90</f>
        <v>0</v>
      </c>
      <c r="H90" s="20">
        <f>'5.2 Calc│VTS'!H90*$E90</f>
        <v>0</v>
      </c>
      <c r="I90" s="20">
        <f>'5.2 Calc│VTS'!I90*$E90</f>
        <v>0</v>
      </c>
      <c r="J90" s="20">
        <f>'5.2 Calc│VTS'!J90*$E90</f>
        <v>0</v>
      </c>
      <c r="K90" s="20">
        <f>'5.2 Calc│VTS'!K90*$E90</f>
        <v>0</v>
      </c>
    </row>
    <row r="91" spans="1:11">
      <c r="A91" s="7" t="str">
        <f>'5.0 Calc│Forecast Projects'!A91</f>
        <v>-</v>
      </c>
      <c r="B91" s="7" t="str">
        <f>'5.2 Calc│VTS'!B91</f>
        <v/>
      </c>
      <c r="C91" s="7" t="str">
        <f>'5.2 Calc│VTS'!C91</f>
        <v>-</v>
      </c>
      <c r="D91" s="7">
        <f>'5.0 Calc│Forecast Projects'!F91</f>
        <v>0</v>
      </c>
      <c r="E91" s="7">
        <f t="shared" si="1"/>
        <v>0</v>
      </c>
      <c r="G91" s="20">
        <f>'5.2 Calc│VTS'!G91*$E91</f>
        <v>0</v>
      </c>
      <c r="H91" s="20">
        <f>'5.2 Calc│VTS'!H91*$E91</f>
        <v>0</v>
      </c>
      <c r="I91" s="20">
        <f>'5.2 Calc│VTS'!I91*$E91</f>
        <v>0</v>
      </c>
      <c r="J91" s="20">
        <f>'5.2 Calc│VTS'!J91*$E91</f>
        <v>0</v>
      </c>
      <c r="K91" s="20">
        <f>'5.2 Calc│VTS'!K91*$E91</f>
        <v>0</v>
      </c>
    </row>
    <row r="92" spans="1:11">
      <c r="A92" s="7" t="str">
        <f>'5.0 Calc│Forecast Projects'!A92</f>
        <v>-</v>
      </c>
      <c r="B92" s="7" t="str">
        <f>'5.2 Calc│VTS'!B92</f>
        <v/>
      </c>
      <c r="C92" s="7" t="str">
        <f>'5.2 Calc│VTS'!C92</f>
        <v>-</v>
      </c>
      <c r="D92" s="7">
        <f>'5.0 Calc│Forecast Projects'!F92</f>
        <v>0</v>
      </c>
      <c r="E92" s="7">
        <f t="shared" si="1"/>
        <v>0</v>
      </c>
      <c r="G92" s="20">
        <f>'5.2 Calc│VTS'!G92*$E92</f>
        <v>0</v>
      </c>
      <c r="H92" s="20">
        <f>'5.2 Calc│VTS'!H92*$E92</f>
        <v>0</v>
      </c>
      <c r="I92" s="20">
        <f>'5.2 Calc│VTS'!I92*$E92</f>
        <v>0</v>
      </c>
      <c r="J92" s="20">
        <f>'5.2 Calc│VTS'!J92*$E92</f>
        <v>0</v>
      </c>
      <c r="K92" s="20">
        <f>'5.2 Calc│VTS'!K92*$E92</f>
        <v>0</v>
      </c>
    </row>
    <row r="93" spans="1:11">
      <c r="A93" s="7" t="str">
        <f>'5.0 Calc│Forecast Projects'!A93</f>
        <v>-</v>
      </c>
      <c r="B93" s="7" t="str">
        <f>'5.2 Calc│VTS'!B93</f>
        <v/>
      </c>
      <c r="C93" s="7" t="str">
        <f>'5.2 Calc│VTS'!C93</f>
        <v>-</v>
      </c>
      <c r="D93" s="7">
        <f>'5.0 Calc│Forecast Projects'!F93</f>
        <v>0</v>
      </c>
      <c r="E93" s="7">
        <f t="shared" si="1"/>
        <v>0</v>
      </c>
      <c r="G93" s="20">
        <f>'5.2 Calc│VTS'!G93*$E93</f>
        <v>0</v>
      </c>
      <c r="H93" s="20">
        <f>'5.2 Calc│VTS'!H93*$E93</f>
        <v>0</v>
      </c>
      <c r="I93" s="20">
        <f>'5.2 Calc│VTS'!I93*$E93</f>
        <v>0</v>
      </c>
      <c r="J93" s="20">
        <f>'5.2 Calc│VTS'!J93*$E93</f>
        <v>0</v>
      </c>
      <c r="K93" s="20">
        <f>'5.2 Calc│VTS'!K93*$E93</f>
        <v>0</v>
      </c>
    </row>
    <row r="94" spans="1:11">
      <c r="A94" s="7" t="str">
        <f>'5.0 Calc│Forecast Projects'!A94</f>
        <v>-</v>
      </c>
      <c r="B94" s="7" t="str">
        <f>'5.2 Calc│VTS'!B94</f>
        <v/>
      </c>
      <c r="C94" s="7" t="str">
        <f>'5.2 Calc│VTS'!C94</f>
        <v>-</v>
      </c>
      <c r="D94" s="7">
        <f>'5.0 Calc│Forecast Projects'!F94</f>
        <v>0</v>
      </c>
      <c r="E94" s="7">
        <f t="shared" si="1"/>
        <v>0</v>
      </c>
      <c r="G94" s="20">
        <f>'5.2 Calc│VTS'!G94*$E94</f>
        <v>0</v>
      </c>
      <c r="H94" s="20">
        <f>'5.2 Calc│VTS'!H94*$E94</f>
        <v>0</v>
      </c>
      <c r="I94" s="20">
        <f>'5.2 Calc│VTS'!I94*$E94</f>
        <v>0</v>
      </c>
      <c r="J94" s="20">
        <f>'5.2 Calc│VTS'!J94*$E94</f>
        <v>0</v>
      </c>
      <c r="K94" s="20">
        <f>'5.2 Calc│VTS'!K94*$E94</f>
        <v>0</v>
      </c>
    </row>
    <row r="95" spans="1:11">
      <c r="A95" s="7" t="str">
        <f>'5.0 Calc│Forecast Projects'!A95</f>
        <v>-</v>
      </c>
      <c r="B95" s="7" t="str">
        <f>'5.2 Calc│VTS'!B95</f>
        <v/>
      </c>
      <c r="C95" s="7" t="str">
        <f>'5.2 Calc│VTS'!C95</f>
        <v>-</v>
      </c>
      <c r="D95" s="7">
        <f>'5.0 Calc│Forecast Projects'!F95</f>
        <v>0</v>
      </c>
      <c r="E95" s="7">
        <f t="shared" si="1"/>
        <v>0</v>
      </c>
      <c r="G95" s="20">
        <f>'5.2 Calc│VTS'!G95*$E95</f>
        <v>0</v>
      </c>
      <c r="H95" s="20">
        <f>'5.2 Calc│VTS'!H95*$E95</f>
        <v>0</v>
      </c>
      <c r="I95" s="20">
        <f>'5.2 Calc│VTS'!I95*$E95</f>
        <v>0</v>
      </c>
      <c r="J95" s="20">
        <f>'5.2 Calc│VTS'!J95*$E95</f>
        <v>0</v>
      </c>
      <c r="K95" s="20">
        <f>'5.2 Calc│VTS'!K95*$E95</f>
        <v>0</v>
      </c>
    </row>
    <row r="96" spans="1:11">
      <c r="A96" s="7" t="str">
        <f>'5.0 Calc│Forecast Projects'!A96</f>
        <v>-</v>
      </c>
      <c r="B96" s="7" t="str">
        <f>'5.2 Calc│VTS'!B96</f>
        <v/>
      </c>
      <c r="C96" s="7" t="str">
        <f>'5.2 Calc│VTS'!C96</f>
        <v>-</v>
      </c>
      <c r="D96" s="7">
        <f>'5.0 Calc│Forecast Projects'!F96</f>
        <v>0</v>
      </c>
      <c r="E96" s="7">
        <f t="shared" si="1"/>
        <v>0</v>
      </c>
      <c r="G96" s="20">
        <f>'5.2 Calc│VTS'!G96*$E96</f>
        <v>0</v>
      </c>
      <c r="H96" s="20">
        <f>'5.2 Calc│VTS'!H96*$E96</f>
        <v>0</v>
      </c>
      <c r="I96" s="20">
        <f>'5.2 Calc│VTS'!I96*$E96</f>
        <v>0</v>
      </c>
      <c r="J96" s="20">
        <f>'5.2 Calc│VTS'!J96*$E96</f>
        <v>0</v>
      </c>
      <c r="K96" s="20">
        <f>'5.2 Calc│VTS'!K96*$E96</f>
        <v>0</v>
      </c>
    </row>
    <row r="97" spans="1:11">
      <c r="A97" s="7" t="str">
        <f>'5.0 Calc│Forecast Projects'!A97</f>
        <v>-</v>
      </c>
      <c r="B97" s="7" t="str">
        <f>'5.2 Calc│VTS'!B97</f>
        <v/>
      </c>
      <c r="C97" s="7" t="str">
        <f>'5.2 Calc│VTS'!C97</f>
        <v>-</v>
      </c>
      <c r="D97" s="7">
        <f>'5.0 Calc│Forecast Projects'!F97</f>
        <v>0</v>
      </c>
      <c r="E97" s="7">
        <f t="shared" si="1"/>
        <v>0</v>
      </c>
      <c r="G97" s="20">
        <f>'5.2 Calc│VTS'!G97*$E97</f>
        <v>0</v>
      </c>
      <c r="H97" s="20">
        <f>'5.2 Calc│VTS'!H97*$E97</f>
        <v>0</v>
      </c>
      <c r="I97" s="20">
        <f>'5.2 Calc│VTS'!I97*$E97</f>
        <v>0</v>
      </c>
      <c r="J97" s="20">
        <f>'5.2 Calc│VTS'!J97*$E97</f>
        <v>0</v>
      </c>
      <c r="K97" s="20">
        <f>'5.2 Calc│VTS'!K97*$E97</f>
        <v>0</v>
      </c>
    </row>
    <row r="98" spans="1:11">
      <c r="A98" s="7" t="str">
        <f>'5.0 Calc│Forecast Projects'!A98</f>
        <v>-</v>
      </c>
      <c r="B98" s="7" t="str">
        <f>'5.2 Calc│VTS'!B98</f>
        <v/>
      </c>
      <c r="C98" s="7" t="str">
        <f>'5.2 Calc│VTS'!C98</f>
        <v>-</v>
      </c>
      <c r="D98" s="7">
        <f>'5.0 Calc│Forecast Projects'!F98</f>
        <v>0</v>
      </c>
      <c r="E98" s="7">
        <f t="shared" si="1"/>
        <v>0</v>
      </c>
      <c r="G98" s="20">
        <f>'5.2 Calc│VTS'!G98*$E98</f>
        <v>0</v>
      </c>
      <c r="H98" s="20">
        <f>'5.2 Calc│VTS'!H98*$E98</f>
        <v>0</v>
      </c>
      <c r="I98" s="20">
        <f>'5.2 Calc│VTS'!I98*$E98</f>
        <v>0</v>
      </c>
      <c r="J98" s="20">
        <f>'5.2 Calc│VTS'!J98*$E98</f>
        <v>0</v>
      </c>
      <c r="K98" s="20">
        <f>'5.2 Calc│VTS'!K98*$E98</f>
        <v>0</v>
      </c>
    </row>
    <row r="99" spans="1:11">
      <c r="A99" s="7" t="str">
        <f>'5.0 Calc│Forecast Projects'!A99</f>
        <v>-</v>
      </c>
      <c r="B99" s="7" t="str">
        <f>'5.2 Calc│VTS'!B99</f>
        <v/>
      </c>
      <c r="C99" s="7" t="str">
        <f>'5.2 Calc│VTS'!C99</f>
        <v>-</v>
      </c>
      <c r="D99" s="7">
        <f>'5.0 Calc│Forecast Projects'!F99</f>
        <v>0</v>
      </c>
      <c r="E99" s="7">
        <f t="shared" si="1"/>
        <v>0</v>
      </c>
      <c r="G99" s="20">
        <f>'5.2 Calc│VTS'!G99*$E99</f>
        <v>0</v>
      </c>
      <c r="H99" s="20">
        <f>'5.2 Calc│VTS'!H99*$E99</f>
        <v>0</v>
      </c>
      <c r="I99" s="20">
        <f>'5.2 Calc│VTS'!I99*$E99</f>
        <v>0</v>
      </c>
      <c r="J99" s="20">
        <f>'5.2 Calc│VTS'!J99*$E99</f>
        <v>0</v>
      </c>
      <c r="K99" s="20">
        <f>'5.2 Calc│VTS'!K99*$E99</f>
        <v>0</v>
      </c>
    </row>
    <row r="100" spans="1:11">
      <c r="A100" s="7" t="str">
        <f>'5.0 Calc│Forecast Projects'!A100</f>
        <v>-</v>
      </c>
      <c r="B100" s="7" t="str">
        <f>'5.2 Calc│VTS'!B100</f>
        <v/>
      </c>
      <c r="C100" s="7" t="str">
        <f>'5.2 Calc│VTS'!C100</f>
        <v>-</v>
      </c>
      <c r="D100" s="7">
        <f>'5.0 Calc│Forecast Projects'!F100</f>
        <v>0</v>
      </c>
      <c r="E100" s="7">
        <f t="shared" si="1"/>
        <v>0</v>
      </c>
      <c r="G100" s="20">
        <f>'5.2 Calc│VTS'!G100*$E100</f>
        <v>0</v>
      </c>
      <c r="H100" s="20">
        <f>'5.2 Calc│VTS'!H100*$E100</f>
        <v>0</v>
      </c>
      <c r="I100" s="20">
        <f>'5.2 Calc│VTS'!I100*$E100</f>
        <v>0</v>
      </c>
      <c r="J100" s="20">
        <f>'5.2 Calc│VTS'!J100*$E100</f>
        <v>0</v>
      </c>
      <c r="K100" s="20">
        <f>'5.2 Calc│VTS'!K100*$E100</f>
        <v>0</v>
      </c>
    </row>
    <row r="101" spans="1:11">
      <c r="A101" s="7" t="str">
        <f>'5.0 Calc│Forecast Projects'!A101</f>
        <v>-</v>
      </c>
      <c r="B101" s="7" t="str">
        <f>'5.2 Calc│VTS'!B101</f>
        <v/>
      </c>
      <c r="C101" s="7" t="str">
        <f>'5.2 Calc│VTS'!C101</f>
        <v>-</v>
      </c>
      <c r="D101" s="7">
        <f>'5.0 Calc│Forecast Projects'!F101</f>
        <v>0</v>
      </c>
      <c r="E101" s="7">
        <f t="shared" si="1"/>
        <v>0</v>
      </c>
      <c r="G101" s="20">
        <f>'5.2 Calc│VTS'!G101*$E101</f>
        <v>0</v>
      </c>
      <c r="H101" s="20">
        <f>'5.2 Calc│VTS'!H101*$E101</f>
        <v>0</v>
      </c>
      <c r="I101" s="20">
        <f>'5.2 Calc│VTS'!I101*$E101</f>
        <v>0</v>
      </c>
      <c r="J101" s="20">
        <f>'5.2 Calc│VTS'!J101*$E101</f>
        <v>0</v>
      </c>
      <c r="K101" s="20">
        <f>'5.2 Calc│VTS'!K101*$E101</f>
        <v>0</v>
      </c>
    </row>
    <row r="102" spans="1:11">
      <c r="A102" s="7" t="str">
        <f>'5.0 Calc│Forecast Projects'!A102</f>
        <v>-</v>
      </c>
      <c r="B102" s="7" t="str">
        <f>'5.2 Calc│VTS'!B102</f>
        <v/>
      </c>
      <c r="C102" s="7" t="str">
        <f>'5.2 Calc│VTS'!C102</f>
        <v>-</v>
      </c>
      <c r="D102" s="7">
        <f>'5.0 Calc│Forecast Projects'!F102</f>
        <v>0</v>
      </c>
      <c r="E102" s="7">
        <f t="shared" si="1"/>
        <v>0</v>
      </c>
      <c r="G102" s="20">
        <f>'5.2 Calc│VTS'!G102*$E102</f>
        <v>0</v>
      </c>
      <c r="H102" s="20">
        <f>'5.2 Calc│VTS'!H102*$E102</f>
        <v>0</v>
      </c>
      <c r="I102" s="20">
        <f>'5.2 Calc│VTS'!I102*$E102</f>
        <v>0</v>
      </c>
      <c r="J102" s="20">
        <f>'5.2 Calc│VTS'!J102*$E102</f>
        <v>0</v>
      </c>
      <c r="K102" s="20">
        <f>'5.2 Calc│VTS'!K102*$E102</f>
        <v>0</v>
      </c>
    </row>
    <row r="103" spans="1:11">
      <c r="A103" s="7" t="str">
        <f>'5.0 Calc│Forecast Projects'!A103</f>
        <v>-</v>
      </c>
      <c r="B103" s="7" t="str">
        <f>'5.2 Calc│VTS'!B103</f>
        <v/>
      </c>
      <c r="C103" s="7" t="str">
        <f>'5.2 Calc│VTS'!C103</f>
        <v>-</v>
      </c>
      <c r="D103" s="7">
        <f>'5.0 Calc│Forecast Projects'!F103</f>
        <v>0</v>
      </c>
      <c r="E103" s="7">
        <f t="shared" si="1"/>
        <v>0</v>
      </c>
      <c r="G103" s="20">
        <f>'5.2 Calc│VTS'!G103*$E103</f>
        <v>0</v>
      </c>
      <c r="H103" s="20">
        <f>'5.2 Calc│VTS'!H103*$E103</f>
        <v>0</v>
      </c>
      <c r="I103" s="20">
        <f>'5.2 Calc│VTS'!I103*$E103</f>
        <v>0</v>
      </c>
      <c r="J103" s="20">
        <f>'5.2 Calc│VTS'!J103*$E103</f>
        <v>0</v>
      </c>
      <c r="K103" s="20">
        <f>'5.2 Calc│VTS'!K103*$E103</f>
        <v>0</v>
      </c>
    </row>
    <row r="104" spans="1:11">
      <c r="A104" s="7" t="str">
        <f>'5.0 Calc│Forecast Projects'!A104</f>
        <v>-</v>
      </c>
      <c r="B104" s="7" t="str">
        <f>'5.2 Calc│VTS'!B104</f>
        <v/>
      </c>
      <c r="C104" s="7" t="str">
        <f>'5.2 Calc│VTS'!C104</f>
        <v>-</v>
      </c>
      <c r="D104" s="7">
        <f>'5.0 Calc│Forecast Projects'!F104</f>
        <v>0</v>
      </c>
      <c r="E104" s="7">
        <f t="shared" si="1"/>
        <v>0</v>
      </c>
      <c r="G104" s="20">
        <f>'5.2 Calc│VTS'!G104*$E104</f>
        <v>0</v>
      </c>
      <c r="H104" s="20">
        <f>'5.2 Calc│VTS'!H104*$E104</f>
        <v>0</v>
      </c>
      <c r="I104" s="20">
        <f>'5.2 Calc│VTS'!I104*$E104</f>
        <v>0</v>
      </c>
      <c r="J104" s="20">
        <f>'5.2 Calc│VTS'!J104*$E104</f>
        <v>0</v>
      </c>
      <c r="K104" s="20">
        <f>'5.2 Calc│VTS'!K104*$E104</f>
        <v>0</v>
      </c>
    </row>
    <row r="105" spans="1:11">
      <c r="A105" s="7" t="str">
        <f>'5.0 Calc│Forecast Projects'!A105</f>
        <v>-</v>
      </c>
      <c r="B105" s="7" t="str">
        <f>'5.2 Calc│VTS'!B105</f>
        <v/>
      </c>
      <c r="C105" s="7" t="str">
        <f>'5.2 Calc│VTS'!C105</f>
        <v>-</v>
      </c>
      <c r="D105" s="7">
        <f>'5.0 Calc│Forecast Projects'!F105</f>
        <v>0</v>
      </c>
      <c r="E105" s="7">
        <f t="shared" si="1"/>
        <v>0</v>
      </c>
      <c r="G105" s="20">
        <f>'5.2 Calc│VTS'!G105*$E105</f>
        <v>0</v>
      </c>
      <c r="H105" s="20">
        <f>'5.2 Calc│VTS'!H105*$E105</f>
        <v>0</v>
      </c>
      <c r="I105" s="20">
        <f>'5.2 Calc│VTS'!I105*$E105</f>
        <v>0</v>
      </c>
      <c r="J105" s="20">
        <f>'5.2 Calc│VTS'!J105*$E105</f>
        <v>0</v>
      </c>
      <c r="K105" s="20">
        <f>'5.2 Calc│VTS'!K105*$E105</f>
        <v>0</v>
      </c>
    </row>
    <row r="106" spans="1:11">
      <c r="A106" s="7" t="str">
        <f>'5.0 Calc│Forecast Projects'!A106</f>
        <v>-</v>
      </c>
      <c r="B106" s="7" t="str">
        <f>'5.2 Calc│VTS'!B106</f>
        <v/>
      </c>
      <c r="C106" s="7" t="str">
        <f>'5.2 Calc│VTS'!C106</f>
        <v>-</v>
      </c>
      <c r="D106" s="7">
        <f>'5.0 Calc│Forecast Projects'!F106</f>
        <v>0</v>
      </c>
      <c r="E106" s="7">
        <f t="shared" si="1"/>
        <v>0</v>
      </c>
      <c r="G106" s="20">
        <f>'5.2 Calc│VTS'!G106*$E106</f>
        <v>0</v>
      </c>
      <c r="H106" s="20">
        <f>'5.2 Calc│VTS'!H106*$E106</f>
        <v>0</v>
      </c>
      <c r="I106" s="20">
        <f>'5.2 Calc│VTS'!I106*$E106</f>
        <v>0</v>
      </c>
      <c r="J106" s="20">
        <f>'5.2 Calc│VTS'!J106*$E106</f>
        <v>0</v>
      </c>
      <c r="K106" s="20">
        <f>'5.2 Calc│VTS'!K106*$E106</f>
        <v>0</v>
      </c>
    </row>
    <row r="107" spans="1:11">
      <c r="A107" s="7" t="str">
        <f>'5.0 Calc│Forecast Projects'!A107</f>
        <v>-</v>
      </c>
      <c r="B107" s="7" t="str">
        <f>'5.2 Calc│VTS'!B107</f>
        <v/>
      </c>
      <c r="C107" s="7" t="str">
        <f>'5.2 Calc│VTS'!C107</f>
        <v>-</v>
      </c>
      <c r="D107" s="7">
        <f>'5.0 Calc│Forecast Projects'!F107</f>
        <v>0</v>
      </c>
      <c r="E107" s="7">
        <f t="shared" si="1"/>
        <v>0</v>
      </c>
      <c r="G107" s="20">
        <f>'5.2 Calc│VTS'!G107*$E107</f>
        <v>0</v>
      </c>
      <c r="H107" s="20">
        <f>'5.2 Calc│VTS'!H107*$E107</f>
        <v>0</v>
      </c>
      <c r="I107" s="20">
        <f>'5.2 Calc│VTS'!I107*$E107</f>
        <v>0</v>
      </c>
      <c r="J107" s="20">
        <f>'5.2 Calc│VTS'!J107*$E107</f>
        <v>0</v>
      </c>
      <c r="K107" s="20">
        <f>'5.2 Calc│VTS'!K107*$E107</f>
        <v>0</v>
      </c>
    </row>
    <row r="108" spans="1:11">
      <c r="A108" s="7" t="str">
        <f>'5.0 Calc│Forecast Projects'!A108</f>
        <v>-</v>
      </c>
      <c r="B108" s="7" t="str">
        <f>'5.2 Calc│VTS'!B108</f>
        <v/>
      </c>
      <c r="C108" s="7" t="str">
        <f>'5.2 Calc│VTS'!C108</f>
        <v>-</v>
      </c>
      <c r="D108" s="7">
        <f>'5.0 Calc│Forecast Projects'!F108</f>
        <v>0</v>
      </c>
      <c r="E108" s="7">
        <f t="shared" si="1"/>
        <v>0</v>
      </c>
      <c r="G108" s="20">
        <f>'5.2 Calc│VTS'!G108*$E108</f>
        <v>0</v>
      </c>
      <c r="H108" s="20">
        <f>'5.2 Calc│VTS'!H108*$E108</f>
        <v>0</v>
      </c>
      <c r="I108" s="20">
        <f>'5.2 Calc│VTS'!I108*$E108</f>
        <v>0</v>
      </c>
      <c r="J108" s="20">
        <f>'5.2 Calc│VTS'!J108*$E108</f>
        <v>0</v>
      </c>
      <c r="K108" s="20">
        <f>'5.2 Calc│VTS'!K108*$E108</f>
        <v>0</v>
      </c>
    </row>
    <row r="109" spans="1:11">
      <c r="A109" s="7" t="str">
        <f>'5.0 Calc│Forecast Projects'!A109</f>
        <v>-</v>
      </c>
      <c r="B109" s="7" t="str">
        <f>'5.2 Calc│VTS'!B109</f>
        <v/>
      </c>
      <c r="C109" s="7" t="str">
        <f>'5.2 Calc│VTS'!C109</f>
        <v>-</v>
      </c>
      <c r="D109" s="7">
        <f>'5.0 Calc│Forecast Projects'!F109</f>
        <v>0</v>
      </c>
      <c r="E109" s="7">
        <f t="shared" si="1"/>
        <v>0</v>
      </c>
      <c r="G109" s="20">
        <f>'5.2 Calc│VTS'!G109*$E109</f>
        <v>0</v>
      </c>
      <c r="H109" s="20">
        <f>'5.2 Calc│VTS'!H109*$E109</f>
        <v>0</v>
      </c>
      <c r="I109" s="20">
        <f>'5.2 Calc│VTS'!I109*$E109</f>
        <v>0</v>
      </c>
      <c r="J109" s="20">
        <f>'5.2 Calc│VTS'!J109*$E109</f>
        <v>0</v>
      </c>
      <c r="K109" s="20">
        <f>'5.2 Calc│VTS'!K109*$E109</f>
        <v>0</v>
      </c>
    </row>
    <row r="110" spans="1:11">
      <c r="A110" s="7" t="str">
        <f>'5.0 Calc│Forecast Projects'!A110</f>
        <v>-</v>
      </c>
      <c r="B110" s="7" t="str">
        <f>'5.2 Calc│VTS'!B110</f>
        <v/>
      </c>
      <c r="C110" s="7" t="str">
        <f>'5.2 Calc│VTS'!C110</f>
        <v>-</v>
      </c>
      <c r="D110" s="7">
        <f>'5.0 Calc│Forecast Projects'!F110</f>
        <v>0</v>
      </c>
      <c r="E110" s="7">
        <f t="shared" ref="E110:E141" si="2">IFERROR(1/HLOOKUP($D110,inflation,3,FALSE),0)</f>
        <v>0</v>
      </c>
      <c r="G110" s="20">
        <f>'5.2 Calc│VTS'!G110*$E110</f>
        <v>0</v>
      </c>
      <c r="H110" s="20">
        <f>'5.2 Calc│VTS'!H110*$E110</f>
        <v>0</v>
      </c>
      <c r="I110" s="20">
        <f>'5.2 Calc│VTS'!I110*$E110</f>
        <v>0</v>
      </c>
      <c r="J110" s="20">
        <f>'5.2 Calc│VTS'!J110*$E110</f>
        <v>0</v>
      </c>
      <c r="K110" s="20">
        <f>'5.2 Calc│VTS'!K110*$E110</f>
        <v>0</v>
      </c>
    </row>
    <row r="111" spans="1:11">
      <c r="A111" s="7" t="str">
        <f>'5.0 Calc│Forecast Projects'!A111</f>
        <v>-</v>
      </c>
      <c r="B111" s="7" t="str">
        <f>'5.2 Calc│VTS'!B111</f>
        <v/>
      </c>
      <c r="C111" s="7" t="str">
        <f>'5.2 Calc│VTS'!C111</f>
        <v>-</v>
      </c>
      <c r="D111" s="7">
        <f>'5.0 Calc│Forecast Projects'!F111</f>
        <v>0</v>
      </c>
      <c r="E111" s="7">
        <f t="shared" si="2"/>
        <v>0</v>
      </c>
      <c r="G111" s="20">
        <f>'5.2 Calc│VTS'!G111*$E111</f>
        <v>0</v>
      </c>
      <c r="H111" s="20">
        <f>'5.2 Calc│VTS'!H111*$E111</f>
        <v>0</v>
      </c>
      <c r="I111" s="20">
        <f>'5.2 Calc│VTS'!I111*$E111</f>
        <v>0</v>
      </c>
      <c r="J111" s="20">
        <f>'5.2 Calc│VTS'!J111*$E111</f>
        <v>0</v>
      </c>
      <c r="K111" s="20">
        <f>'5.2 Calc│VTS'!K111*$E111</f>
        <v>0</v>
      </c>
    </row>
    <row r="112" spans="1:11">
      <c r="A112" s="7" t="str">
        <f>'5.0 Calc│Forecast Projects'!A112</f>
        <v>-</v>
      </c>
      <c r="B112" s="7" t="str">
        <f>'5.2 Calc│VTS'!B112</f>
        <v/>
      </c>
      <c r="C112" s="7" t="str">
        <f>'5.2 Calc│VTS'!C112</f>
        <v>-</v>
      </c>
      <c r="D112" s="7">
        <f>'5.0 Calc│Forecast Projects'!F112</f>
        <v>0</v>
      </c>
      <c r="E112" s="7">
        <f t="shared" si="2"/>
        <v>0</v>
      </c>
      <c r="G112" s="20">
        <f>'5.2 Calc│VTS'!G112*$E112</f>
        <v>0</v>
      </c>
      <c r="H112" s="20">
        <f>'5.2 Calc│VTS'!H112*$E112</f>
        <v>0</v>
      </c>
      <c r="I112" s="20">
        <f>'5.2 Calc│VTS'!I112*$E112</f>
        <v>0</v>
      </c>
      <c r="J112" s="20">
        <f>'5.2 Calc│VTS'!J112*$E112</f>
        <v>0</v>
      </c>
      <c r="K112" s="20">
        <f>'5.2 Calc│VTS'!K112*$E112</f>
        <v>0</v>
      </c>
    </row>
    <row r="113" spans="1:11">
      <c r="A113" s="7" t="str">
        <f>'5.0 Calc│Forecast Projects'!A113</f>
        <v>-</v>
      </c>
      <c r="B113" s="7" t="str">
        <f>'5.2 Calc│VTS'!B113</f>
        <v/>
      </c>
      <c r="C113" s="7" t="str">
        <f>'5.2 Calc│VTS'!C113</f>
        <v>-</v>
      </c>
      <c r="D113" s="7">
        <f>'5.0 Calc│Forecast Projects'!F113</f>
        <v>0</v>
      </c>
      <c r="E113" s="7">
        <f t="shared" si="2"/>
        <v>0</v>
      </c>
      <c r="G113" s="20">
        <f>'5.2 Calc│VTS'!G113*$E113</f>
        <v>0</v>
      </c>
      <c r="H113" s="20">
        <f>'5.2 Calc│VTS'!H113*$E113</f>
        <v>0</v>
      </c>
      <c r="I113" s="20">
        <f>'5.2 Calc│VTS'!I113*$E113</f>
        <v>0</v>
      </c>
      <c r="J113" s="20">
        <f>'5.2 Calc│VTS'!J113*$E113</f>
        <v>0</v>
      </c>
      <c r="K113" s="20">
        <f>'5.2 Calc│VTS'!K113*$E113</f>
        <v>0</v>
      </c>
    </row>
    <row r="114" spans="1:11">
      <c r="A114" s="7" t="str">
        <f>'5.0 Calc│Forecast Projects'!A114</f>
        <v>-</v>
      </c>
      <c r="B114" s="7" t="str">
        <f>'5.2 Calc│VTS'!B114</f>
        <v/>
      </c>
      <c r="C114" s="7" t="str">
        <f>'5.2 Calc│VTS'!C114</f>
        <v>-</v>
      </c>
      <c r="D114" s="7">
        <f>'5.0 Calc│Forecast Projects'!F114</f>
        <v>0</v>
      </c>
      <c r="E114" s="7">
        <f t="shared" si="2"/>
        <v>0</v>
      </c>
      <c r="G114" s="20">
        <f>'5.2 Calc│VTS'!G114*$E114</f>
        <v>0</v>
      </c>
      <c r="H114" s="20">
        <f>'5.2 Calc│VTS'!H114*$E114</f>
        <v>0</v>
      </c>
      <c r="I114" s="20">
        <f>'5.2 Calc│VTS'!I114*$E114</f>
        <v>0</v>
      </c>
      <c r="J114" s="20">
        <f>'5.2 Calc│VTS'!J114*$E114</f>
        <v>0</v>
      </c>
      <c r="K114" s="20">
        <f>'5.2 Calc│VTS'!K114*$E114</f>
        <v>0</v>
      </c>
    </row>
    <row r="115" spans="1:11">
      <c r="A115" s="7" t="str">
        <f>'5.0 Calc│Forecast Projects'!A115</f>
        <v>-</v>
      </c>
      <c r="B115" s="7" t="str">
        <f>'5.2 Calc│VTS'!B115</f>
        <v/>
      </c>
      <c r="C115" s="7" t="str">
        <f>'5.2 Calc│VTS'!C115</f>
        <v>-</v>
      </c>
      <c r="D115" s="7">
        <f>'5.0 Calc│Forecast Projects'!F115</f>
        <v>0</v>
      </c>
      <c r="E115" s="7">
        <f t="shared" si="2"/>
        <v>0</v>
      </c>
      <c r="G115" s="20">
        <f>'5.2 Calc│VTS'!G115*$E115</f>
        <v>0</v>
      </c>
      <c r="H115" s="20">
        <f>'5.2 Calc│VTS'!H115*$E115</f>
        <v>0</v>
      </c>
      <c r="I115" s="20">
        <f>'5.2 Calc│VTS'!I115*$E115</f>
        <v>0</v>
      </c>
      <c r="J115" s="20">
        <f>'5.2 Calc│VTS'!J115*$E115</f>
        <v>0</v>
      </c>
      <c r="K115" s="20">
        <f>'5.2 Calc│VTS'!K115*$E115</f>
        <v>0</v>
      </c>
    </row>
    <row r="116" spans="1:11">
      <c r="A116" s="7" t="str">
        <f>'5.0 Calc│Forecast Projects'!A116</f>
        <v>-</v>
      </c>
      <c r="B116" s="7" t="str">
        <f>'5.2 Calc│VTS'!B116</f>
        <v/>
      </c>
      <c r="C116" s="7" t="str">
        <f>'5.2 Calc│VTS'!C116</f>
        <v>-</v>
      </c>
      <c r="D116" s="7">
        <f>'5.0 Calc│Forecast Projects'!F116</f>
        <v>0</v>
      </c>
      <c r="E116" s="7">
        <f t="shared" si="2"/>
        <v>0</v>
      </c>
      <c r="G116" s="20">
        <f>'5.2 Calc│VTS'!G116*$E116</f>
        <v>0</v>
      </c>
      <c r="H116" s="20">
        <f>'5.2 Calc│VTS'!H116*$E116</f>
        <v>0</v>
      </c>
      <c r="I116" s="20">
        <f>'5.2 Calc│VTS'!I116*$E116</f>
        <v>0</v>
      </c>
      <c r="J116" s="20">
        <f>'5.2 Calc│VTS'!J116*$E116</f>
        <v>0</v>
      </c>
      <c r="K116" s="20">
        <f>'5.2 Calc│VTS'!K116*$E116</f>
        <v>0</v>
      </c>
    </row>
    <row r="117" spans="1:11">
      <c r="A117" s="7" t="str">
        <f>'5.0 Calc│Forecast Projects'!A117</f>
        <v>-</v>
      </c>
      <c r="B117" s="7" t="str">
        <f>'5.2 Calc│VTS'!B117</f>
        <v/>
      </c>
      <c r="C117" s="7" t="str">
        <f>'5.2 Calc│VTS'!C117</f>
        <v>-</v>
      </c>
      <c r="D117" s="7">
        <f>'5.0 Calc│Forecast Projects'!F117</f>
        <v>0</v>
      </c>
      <c r="E117" s="23">
        <f t="shared" si="2"/>
        <v>0</v>
      </c>
      <c r="G117" s="20">
        <f>'5.2 Calc│VTS'!G117*$E117</f>
        <v>0</v>
      </c>
      <c r="H117" s="20">
        <f>'5.2 Calc│VTS'!H117*$E117</f>
        <v>0</v>
      </c>
      <c r="I117" s="20">
        <f>'5.2 Calc│VTS'!I117*$E117</f>
        <v>0</v>
      </c>
      <c r="J117" s="20">
        <f>'5.2 Calc│VTS'!J117*$E117</f>
        <v>0</v>
      </c>
      <c r="K117" s="20">
        <f>'5.2 Calc│VTS'!K117*$E117</f>
        <v>0</v>
      </c>
    </row>
    <row r="118" spans="1:11">
      <c r="A118" s="7" t="str">
        <f>'5.0 Calc│Forecast Projects'!A118</f>
        <v>-</v>
      </c>
      <c r="B118" s="7" t="str">
        <f>'5.2 Calc│VTS'!B118</f>
        <v/>
      </c>
      <c r="C118" s="7" t="str">
        <f>'5.2 Calc│VTS'!C118</f>
        <v>-</v>
      </c>
      <c r="D118" s="7">
        <f>'5.0 Calc│Forecast Projects'!F118</f>
        <v>0</v>
      </c>
      <c r="E118" s="7">
        <f t="shared" si="2"/>
        <v>0</v>
      </c>
      <c r="G118" s="20">
        <f>'5.2 Calc│VTS'!G118*$E118</f>
        <v>0</v>
      </c>
      <c r="H118" s="20">
        <f>'5.2 Calc│VTS'!H118*$E118</f>
        <v>0</v>
      </c>
      <c r="I118" s="20">
        <f>'5.2 Calc│VTS'!I118*$E118</f>
        <v>0</v>
      </c>
      <c r="J118" s="20">
        <f>'5.2 Calc│VTS'!J118*$E118</f>
        <v>0</v>
      </c>
      <c r="K118" s="20">
        <f>'5.2 Calc│VTS'!K118*$E118</f>
        <v>0</v>
      </c>
    </row>
    <row r="119" spans="1:11">
      <c r="A119" s="7" t="str">
        <f>'5.0 Calc│Forecast Projects'!A119</f>
        <v>-</v>
      </c>
      <c r="B119" s="7" t="str">
        <f>'5.2 Calc│VTS'!B119</f>
        <v/>
      </c>
      <c r="C119" s="7" t="str">
        <f>'5.2 Calc│VTS'!C119</f>
        <v>-</v>
      </c>
      <c r="D119" s="7">
        <f>'5.0 Calc│Forecast Projects'!F119</f>
        <v>0</v>
      </c>
      <c r="E119" s="7">
        <f t="shared" si="2"/>
        <v>0</v>
      </c>
      <c r="G119" s="20">
        <f>'5.2 Calc│VTS'!G119*$E119</f>
        <v>0</v>
      </c>
      <c r="H119" s="20">
        <f>'5.2 Calc│VTS'!H119*$E119</f>
        <v>0</v>
      </c>
      <c r="I119" s="20">
        <f>'5.2 Calc│VTS'!I119*$E119</f>
        <v>0</v>
      </c>
      <c r="J119" s="20">
        <f>'5.2 Calc│VTS'!J119*$E119</f>
        <v>0</v>
      </c>
      <c r="K119" s="20">
        <f>'5.2 Calc│VTS'!K119*$E119</f>
        <v>0</v>
      </c>
    </row>
    <row r="120" spans="1:11">
      <c r="A120" s="7" t="str">
        <f>'5.0 Calc│Forecast Projects'!A120</f>
        <v>-</v>
      </c>
      <c r="B120" s="7" t="str">
        <f>'5.2 Calc│VTS'!B120</f>
        <v/>
      </c>
      <c r="C120" s="7" t="str">
        <f>'5.2 Calc│VTS'!C120</f>
        <v>-</v>
      </c>
      <c r="D120" s="7">
        <f>'5.0 Calc│Forecast Projects'!F120</f>
        <v>0</v>
      </c>
      <c r="E120" s="7">
        <f t="shared" si="2"/>
        <v>0</v>
      </c>
      <c r="G120" s="20">
        <f>'5.2 Calc│VTS'!G120*$E120</f>
        <v>0</v>
      </c>
      <c r="H120" s="20">
        <f>'5.2 Calc│VTS'!H120*$E120</f>
        <v>0</v>
      </c>
      <c r="I120" s="20">
        <f>'5.2 Calc│VTS'!I120*$E120</f>
        <v>0</v>
      </c>
      <c r="J120" s="20">
        <f>'5.2 Calc│VTS'!J120*$E120</f>
        <v>0</v>
      </c>
      <c r="K120" s="20">
        <f>'5.2 Calc│VTS'!K120*$E120</f>
        <v>0</v>
      </c>
    </row>
    <row r="121" spans="1:11">
      <c r="A121" s="7" t="str">
        <f>'5.0 Calc│Forecast Projects'!A121</f>
        <v>-</v>
      </c>
      <c r="B121" s="7" t="str">
        <f>'5.2 Calc│VTS'!B121</f>
        <v/>
      </c>
      <c r="C121" s="7" t="str">
        <f>'5.2 Calc│VTS'!C121</f>
        <v>-</v>
      </c>
      <c r="D121" s="7">
        <f>'5.0 Calc│Forecast Projects'!F121</f>
        <v>0</v>
      </c>
      <c r="E121" s="7">
        <f t="shared" si="2"/>
        <v>0</v>
      </c>
      <c r="G121" s="20">
        <f>'5.2 Calc│VTS'!G121*$E121</f>
        <v>0</v>
      </c>
      <c r="H121" s="20">
        <f>'5.2 Calc│VTS'!H121*$E121</f>
        <v>0</v>
      </c>
      <c r="I121" s="20">
        <f>'5.2 Calc│VTS'!I121*$E121</f>
        <v>0</v>
      </c>
      <c r="J121" s="20">
        <f>'5.2 Calc│VTS'!J121*$E121</f>
        <v>0</v>
      </c>
      <c r="K121" s="20">
        <f>'5.2 Calc│VTS'!K121*$E121</f>
        <v>0</v>
      </c>
    </row>
    <row r="122" spans="1:11">
      <c r="A122" s="7" t="str">
        <f>'5.0 Calc│Forecast Projects'!A122</f>
        <v>-</v>
      </c>
      <c r="B122" s="7" t="str">
        <f>'5.2 Calc│VTS'!B122</f>
        <v/>
      </c>
      <c r="C122" s="7" t="str">
        <f>'5.2 Calc│VTS'!C122</f>
        <v>-</v>
      </c>
      <c r="D122" s="7">
        <f>'5.0 Calc│Forecast Projects'!F122</f>
        <v>0</v>
      </c>
      <c r="E122" s="7">
        <f t="shared" si="2"/>
        <v>0</v>
      </c>
      <c r="G122" s="20">
        <f>'5.2 Calc│VTS'!G122*$E122</f>
        <v>0</v>
      </c>
      <c r="H122" s="20">
        <f>'5.2 Calc│VTS'!H122*$E122</f>
        <v>0</v>
      </c>
      <c r="I122" s="20">
        <f>'5.2 Calc│VTS'!I122*$E122</f>
        <v>0</v>
      </c>
      <c r="J122" s="20">
        <f>'5.2 Calc│VTS'!J122*$E122</f>
        <v>0</v>
      </c>
      <c r="K122" s="20">
        <f>'5.2 Calc│VTS'!K122*$E122</f>
        <v>0</v>
      </c>
    </row>
    <row r="123" spans="1:11">
      <c r="A123" s="7" t="str">
        <f>'5.0 Calc│Forecast Projects'!A123</f>
        <v>-</v>
      </c>
      <c r="B123" s="7" t="str">
        <f>'5.2 Calc│VTS'!B123</f>
        <v/>
      </c>
      <c r="C123" s="7" t="str">
        <f>'5.2 Calc│VTS'!C123</f>
        <v>-</v>
      </c>
      <c r="D123" s="7">
        <f>'5.0 Calc│Forecast Projects'!F123</f>
        <v>0</v>
      </c>
      <c r="E123" s="7">
        <f t="shared" si="2"/>
        <v>0</v>
      </c>
      <c r="G123" s="20">
        <f>'5.2 Calc│VTS'!G123*$E123</f>
        <v>0</v>
      </c>
      <c r="H123" s="20">
        <f>'5.2 Calc│VTS'!H123*$E123</f>
        <v>0</v>
      </c>
      <c r="I123" s="20">
        <f>'5.2 Calc│VTS'!I123*$E123</f>
        <v>0</v>
      </c>
      <c r="J123" s="20">
        <f>'5.2 Calc│VTS'!J123*$E123</f>
        <v>0</v>
      </c>
      <c r="K123" s="20">
        <f>'5.2 Calc│VTS'!K123*$E123</f>
        <v>0</v>
      </c>
    </row>
    <row r="124" spans="1:11">
      <c r="A124" s="7" t="str">
        <f>'5.0 Calc│Forecast Projects'!A124</f>
        <v>-</v>
      </c>
      <c r="B124" s="7" t="str">
        <f>'5.2 Calc│VTS'!B124</f>
        <v/>
      </c>
      <c r="C124" s="7" t="str">
        <f>'5.2 Calc│VTS'!C124</f>
        <v>-</v>
      </c>
      <c r="D124" s="7">
        <f>'5.0 Calc│Forecast Projects'!F124</f>
        <v>0</v>
      </c>
      <c r="E124" s="7">
        <f t="shared" si="2"/>
        <v>0</v>
      </c>
      <c r="G124" s="20">
        <f>'5.2 Calc│VTS'!G124*$E124</f>
        <v>0</v>
      </c>
      <c r="H124" s="20">
        <f>'5.2 Calc│VTS'!H124*$E124</f>
        <v>0</v>
      </c>
      <c r="I124" s="20">
        <f>'5.2 Calc│VTS'!I124*$E124</f>
        <v>0</v>
      </c>
      <c r="J124" s="20">
        <f>'5.2 Calc│VTS'!J124*$E124</f>
        <v>0</v>
      </c>
      <c r="K124" s="20">
        <f>'5.2 Calc│VTS'!K124*$E124</f>
        <v>0</v>
      </c>
    </row>
    <row r="125" spans="1:11">
      <c r="A125" s="7" t="str">
        <f>'5.0 Calc│Forecast Projects'!A125</f>
        <v>-</v>
      </c>
      <c r="B125" s="7" t="str">
        <f>'5.2 Calc│VTS'!B125</f>
        <v/>
      </c>
      <c r="C125" s="7" t="str">
        <f>'5.2 Calc│VTS'!C125</f>
        <v>-</v>
      </c>
      <c r="D125" s="7">
        <f>'5.0 Calc│Forecast Projects'!F125</f>
        <v>0</v>
      </c>
      <c r="E125" s="7">
        <f t="shared" si="2"/>
        <v>0</v>
      </c>
      <c r="G125" s="20">
        <f>'5.2 Calc│VTS'!G125*$E125</f>
        <v>0</v>
      </c>
      <c r="H125" s="20">
        <f>'5.2 Calc│VTS'!H125*$E125</f>
        <v>0</v>
      </c>
      <c r="I125" s="20">
        <f>'5.2 Calc│VTS'!I125*$E125</f>
        <v>0</v>
      </c>
      <c r="J125" s="20">
        <f>'5.2 Calc│VTS'!J125*$E125</f>
        <v>0</v>
      </c>
      <c r="K125" s="20">
        <f>'5.2 Calc│VTS'!K125*$E125</f>
        <v>0</v>
      </c>
    </row>
    <row r="126" spans="1:11">
      <c r="A126" s="7" t="str">
        <f>'5.0 Calc│Forecast Projects'!A126</f>
        <v>-</v>
      </c>
      <c r="B126" s="7" t="str">
        <f>'5.2 Calc│VTS'!B126</f>
        <v/>
      </c>
      <c r="C126" s="7" t="str">
        <f>'5.2 Calc│VTS'!C126</f>
        <v>-</v>
      </c>
      <c r="D126" s="7">
        <f>'5.0 Calc│Forecast Projects'!F126</f>
        <v>0</v>
      </c>
      <c r="E126" s="7">
        <f t="shared" si="2"/>
        <v>0</v>
      </c>
      <c r="G126" s="20">
        <f>'5.2 Calc│VTS'!G126*$E126</f>
        <v>0</v>
      </c>
      <c r="H126" s="20">
        <f>'5.2 Calc│VTS'!H126*$E126</f>
        <v>0</v>
      </c>
      <c r="I126" s="20">
        <f>'5.2 Calc│VTS'!I126*$E126</f>
        <v>0</v>
      </c>
      <c r="J126" s="20">
        <f>'5.2 Calc│VTS'!J126*$E126</f>
        <v>0</v>
      </c>
      <c r="K126" s="20">
        <f>'5.2 Calc│VTS'!K126*$E126</f>
        <v>0</v>
      </c>
    </row>
    <row r="127" spans="1:11">
      <c r="A127" s="7" t="str">
        <f>'5.0 Calc│Forecast Projects'!A127</f>
        <v>-</v>
      </c>
      <c r="B127" s="7" t="str">
        <f>'5.2 Calc│VTS'!B127</f>
        <v/>
      </c>
      <c r="C127" s="7" t="str">
        <f>'5.2 Calc│VTS'!C127</f>
        <v>-</v>
      </c>
      <c r="D127" s="7">
        <f>'5.0 Calc│Forecast Projects'!F127</f>
        <v>0</v>
      </c>
      <c r="E127" s="7">
        <f t="shared" si="2"/>
        <v>0</v>
      </c>
      <c r="G127" s="20">
        <f>'5.2 Calc│VTS'!G127*$E127</f>
        <v>0</v>
      </c>
      <c r="H127" s="20">
        <f>'5.2 Calc│VTS'!H127*$E127</f>
        <v>0</v>
      </c>
      <c r="I127" s="20">
        <f>'5.2 Calc│VTS'!I127*$E127</f>
        <v>0</v>
      </c>
      <c r="J127" s="20">
        <f>'5.2 Calc│VTS'!J127*$E127</f>
        <v>0</v>
      </c>
      <c r="K127" s="20">
        <f>'5.2 Calc│VTS'!K127*$E127</f>
        <v>0</v>
      </c>
    </row>
    <row r="128" spans="1:11">
      <c r="A128" s="7" t="str">
        <f>'5.0 Calc│Forecast Projects'!A128</f>
        <v>-</v>
      </c>
      <c r="B128" s="7" t="str">
        <f>'5.2 Calc│VTS'!B128</f>
        <v/>
      </c>
      <c r="C128" s="7" t="str">
        <f>'5.2 Calc│VTS'!C128</f>
        <v>-</v>
      </c>
      <c r="D128" s="7">
        <f>'5.0 Calc│Forecast Projects'!F128</f>
        <v>0</v>
      </c>
      <c r="E128" s="7">
        <f t="shared" si="2"/>
        <v>0</v>
      </c>
      <c r="G128" s="20">
        <f>'5.2 Calc│VTS'!G128*$E128</f>
        <v>0</v>
      </c>
      <c r="H128" s="20">
        <f>'5.2 Calc│VTS'!H128*$E128</f>
        <v>0</v>
      </c>
      <c r="I128" s="20">
        <f>'5.2 Calc│VTS'!I128*$E128</f>
        <v>0</v>
      </c>
      <c r="J128" s="20">
        <f>'5.2 Calc│VTS'!J128*$E128</f>
        <v>0</v>
      </c>
      <c r="K128" s="20">
        <f>'5.2 Calc│VTS'!K128*$E128</f>
        <v>0</v>
      </c>
    </row>
    <row r="129" spans="1:11">
      <c r="A129" s="7" t="str">
        <f>'5.0 Calc│Forecast Projects'!A129</f>
        <v>-</v>
      </c>
      <c r="B129" s="7" t="str">
        <f>'5.2 Calc│VTS'!B129</f>
        <v/>
      </c>
      <c r="C129" s="7" t="str">
        <f>'5.2 Calc│VTS'!C129</f>
        <v>-</v>
      </c>
      <c r="D129" s="7">
        <f>'5.0 Calc│Forecast Projects'!F129</f>
        <v>0</v>
      </c>
      <c r="E129" s="7">
        <f t="shared" si="2"/>
        <v>0</v>
      </c>
      <c r="G129" s="20">
        <f>'5.2 Calc│VTS'!G129*$E129</f>
        <v>0</v>
      </c>
      <c r="H129" s="20">
        <f>'5.2 Calc│VTS'!H129*$E129</f>
        <v>0</v>
      </c>
      <c r="I129" s="20">
        <f>'5.2 Calc│VTS'!I129*$E129</f>
        <v>0</v>
      </c>
      <c r="J129" s="20">
        <f>'5.2 Calc│VTS'!J129*$E129</f>
        <v>0</v>
      </c>
      <c r="K129" s="20">
        <f>'5.2 Calc│VTS'!K129*$E129</f>
        <v>0</v>
      </c>
    </row>
    <row r="130" spans="1:11">
      <c r="A130" s="7" t="str">
        <f>'5.0 Calc│Forecast Projects'!A130</f>
        <v>-</v>
      </c>
      <c r="B130" s="7" t="str">
        <f>'5.2 Calc│VTS'!B130</f>
        <v/>
      </c>
      <c r="C130" s="7" t="str">
        <f>'5.2 Calc│VTS'!C130</f>
        <v>-</v>
      </c>
      <c r="D130" s="7">
        <f>'5.0 Calc│Forecast Projects'!F130</f>
        <v>0</v>
      </c>
      <c r="E130" s="7">
        <f t="shared" si="2"/>
        <v>0</v>
      </c>
      <c r="G130" s="20">
        <f>'5.2 Calc│VTS'!G130*$E130</f>
        <v>0</v>
      </c>
      <c r="H130" s="20">
        <f>'5.2 Calc│VTS'!H130*$E130</f>
        <v>0</v>
      </c>
      <c r="I130" s="20">
        <f>'5.2 Calc│VTS'!I130*$E130</f>
        <v>0</v>
      </c>
      <c r="J130" s="20">
        <f>'5.2 Calc│VTS'!J130*$E130</f>
        <v>0</v>
      </c>
      <c r="K130" s="20">
        <f>'5.2 Calc│VTS'!K130*$E130</f>
        <v>0</v>
      </c>
    </row>
    <row r="131" spans="1:11">
      <c r="A131" s="7" t="str">
        <f>'5.0 Calc│Forecast Projects'!A131</f>
        <v>-</v>
      </c>
      <c r="B131" s="7" t="str">
        <f>'5.2 Calc│VTS'!B131</f>
        <v/>
      </c>
      <c r="C131" s="7" t="str">
        <f>'5.2 Calc│VTS'!C131</f>
        <v>-</v>
      </c>
      <c r="D131" s="7">
        <f>'5.0 Calc│Forecast Projects'!F131</f>
        <v>0</v>
      </c>
      <c r="E131" s="7">
        <f t="shared" si="2"/>
        <v>0</v>
      </c>
      <c r="G131" s="20">
        <f>'5.2 Calc│VTS'!G131*$E131</f>
        <v>0</v>
      </c>
      <c r="H131" s="20">
        <f>'5.2 Calc│VTS'!H131*$E131</f>
        <v>0</v>
      </c>
      <c r="I131" s="20">
        <f>'5.2 Calc│VTS'!I131*$E131</f>
        <v>0</v>
      </c>
      <c r="J131" s="20">
        <f>'5.2 Calc│VTS'!J131*$E131</f>
        <v>0</v>
      </c>
      <c r="K131" s="20">
        <f>'5.2 Calc│VTS'!K131*$E131</f>
        <v>0</v>
      </c>
    </row>
    <row r="132" spans="1:11">
      <c r="A132" s="7" t="str">
        <f>'5.0 Calc│Forecast Projects'!A132</f>
        <v>-</v>
      </c>
      <c r="B132" s="7" t="str">
        <f>'5.2 Calc│VTS'!B132</f>
        <v/>
      </c>
      <c r="C132" s="7" t="str">
        <f>'5.2 Calc│VTS'!C132</f>
        <v>-</v>
      </c>
      <c r="D132" s="7">
        <f>'5.0 Calc│Forecast Projects'!F132</f>
        <v>0</v>
      </c>
      <c r="E132" s="7">
        <f t="shared" si="2"/>
        <v>0</v>
      </c>
      <c r="G132" s="20">
        <f>'5.2 Calc│VTS'!G132*$E132</f>
        <v>0</v>
      </c>
      <c r="H132" s="20">
        <f>'5.2 Calc│VTS'!H132*$E132</f>
        <v>0</v>
      </c>
      <c r="I132" s="20">
        <f>'5.2 Calc│VTS'!I132*$E132</f>
        <v>0</v>
      </c>
      <c r="J132" s="20">
        <f>'5.2 Calc│VTS'!J132*$E132</f>
        <v>0</v>
      </c>
      <c r="K132" s="20">
        <f>'5.2 Calc│VTS'!K132*$E132</f>
        <v>0</v>
      </c>
    </row>
    <row r="133" spans="1:11">
      <c r="A133" s="7" t="str">
        <f>'5.0 Calc│Forecast Projects'!A133</f>
        <v>-</v>
      </c>
      <c r="B133" s="7" t="str">
        <f>'5.2 Calc│VTS'!B133</f>
        <v/>
      </c>
      <c r="C133" s="7" t="str">
        <f>'5.2 Calc│VTS'!C133</f>
        <v>-</v>
      </c>
      <c r="D133" s="7">
        <f>'5.0 Calc│Forecast Projects'!F133</f>
        <v>0</v>
      </c>
      <c r="E133" s="7">
        <f t="shared" si="2"/>
        <v>0</v>
      </c>
      <c r="G133" s="20">
        <f>'5.2 Calc│VTS'!G133*$E133</f>
        <v>0</v>
      </c>
      <c r="H133" s="20">
        <f>'5.2 Calc│VTS'!H133*$E133</f>
        <v>0</v>
      </c>
      <c r="I133" s="20">
        <f>'5.2 Calc│VTS'!I133*$E133</f>
        <v>0</v>
      </c>
      <c r="J133" s="20">
        <f>'5.2 Calc│VTS'!J133*$E133</f>
        <v>0</v>
      </c>
      <c r="K133" s="20">
        <f>'5.2 Calc│VTS'!K133*$E133</f>
        <v>0</v>
      </c>
    </row>
    <row r="134" spans="1:11">
      <c r="A134" s="7" t="str">
        <f>'5.0 Calc│Forecast Projects'!A134</f>
        <v>-</v>
      </c>
      <c r="B134" s="7" t="str">
        <f>'5.2 Calc│VTS'!B134</f>
        <v/>
      </c>
      <c r="C134" s="7" t="str">
        <f>'5.2 Calc│VTS'!C134</f>
        <v>-</v>
      </c>
      <c r="D134" s="7">
        <f>'5.0 Calc│Forecast Projects'!F134</f>
        <v>0</v>
      </c>
      <c r="E134" s="7">
        <f t="shared" si="2"/>
        <v>0</v>
      </c>
      <c r="G134" s="20">
        <f>'5.2 Calc│VTS'!G134*$E134</f>
        <v>0</v>
      </c>
      <c r="H134" s="20">
        <f>'5.2 Calc│VTS'!H134*$E134</f>
        <v>0</v>
      </c>
      <c r="I134" s="20">
        <f>'5.2 Calc│VTS'!I134*$E134</f>
        <v>0</v>
      </c>
      <c r="J134" s="20">
        <f>'5.2 Calc│VTS'!J134*$E134</f>
        <v>0</v>
      </c>
      <c r="K134" s="20">
        <f>'5.2 Calc│VTS'!K134*$E134</f>
        <v>0</v>
      </c>
    </row>
    <row r="135" spans="1:11">
      <c r="A135" s="7" t="str">
        <f>'5.0 Calc│Forecast Projects'!A135</f>
        <v>-</v>
      </c>
      <c r="B135" s="7" t="str">
        <f>'5.2 Calc│VTS'!B135</f>
        <v/>
      </c>
      <c r="C135" s="7" t="str">
        <f>'5.2 Calc│VTS'!C135</f>
        <v>-</v>
      </c>
      <c r="D135" s="7">
        <f>'5.0 Calc│Forecast Projects'!F135</f>
        <v>0</v>
      </c>
      <c r="E135" s="7">
        <f t="shared" si="2"/>
        <v>0</v>
      </c>
      <c r="G135" s="20">
        <f>'5.2 Calc│VTS'!G135*$E135</f>
        <v>0</v>
      </c>
      <c r="H135" s="20">
        <f>'5.2 Calc│VTS'!H135*$E135</f>
        <v>0</v>
      </c>
      <c r="I135" s="20">
        <f>'5.2 Calc│VTS'!I135*$E135</f>
        <v>0</v>
      </c>
      <c r="J135" s="20">
        <f>'5.2 Calc│VTS'!J135*$E135</f>
        <v>0</v>
      </c>
      <c r="K135" s="20">
        <f>'5.2 Calc│VTS'!K135*$E135</f>
        <v>0</v>
      </c>
    </row>
    <row r="136" spans="1:11">
      <c r="A136" s="7" t="str">
        <f>'5.0 Calc│Forecast Projects'!A136</f>
        <v>-</v>
      </c>
      <c r="B136" s="7" t="str">
        <f>'5.2 Calc│VTS'!B136</f>
        <v/>
      </c>
      <c r="C136" s="7" t="str">
        <f>'5.2 Calc│VTS'!C136</f>
        <v>-</v>
      </c>
      <c r="D136" s="7">
        <f>'5.0 Calc│Forecast Projects'!F136</f>
        <v>0</v>
      </c>
      <c r="E136" s="7">
        <f t="shared" si="2"/>
        <v>0</v>
      </c>
      <c r="G136" s="20">
        <f>'5.2 Calc│VTS'!G136*$E136</f>
        <v>0</v>
      </c>
      <c r="H136" s="20">
        <f>'5.2 Calc│VTS'!H136*$E136</f>
        <v>0</v>
      </c>
      <c r="I136" s="20">
        <f>'5.2 Calc│VTS'!I136*$E136</f>
        <v>0</v>
      </c>
      <c r="J136" s="20">
        <f>'5.2 Calc│VTS'!J136*$E136</f>
        <v>0</v>
      </c>
      <c r="K136" s="20">
        <f>'5.2 Calc│VTS'!K136*$E136</f>
        <v>0</v>
      </c>
    </row>
    <row r="137" spans="1:11">
      <c r="A137" s="7" t="str">
        <f>'5.0 Calc│Forecast Projects'!A137</f>
        <v>-</v>
      </c>
      <c r="B137" s="7" t="str">
        <f>'5.2 Calc│VTS'!B137</f>
        <v/>
      </c>
      <c r="C137" s="7" t="str">
        <f>'5.2 Calc│VTS'!C137</f>
        <v>-</v>
      </c>
      <c r="D137" s="7">
        <f>'5.0 Calc│Forecast Projects'!F137</f>
        <v>0</v>
      </c>
      <c r="E137" s="7">
        <f t="shared" si="2"/>
        <v>0</v>
      </c>
      <c r="G137" s="20">
        <f>'5.2 Calc│VTS'!G137*$E137</f>
        <v>0</v>
      </c>
      <c r="H137" s="20">
        <f>'5.2 Calc│VTS'!H137*$E137</f>
        <v>0</v>
      </c>
      <c r="I137" s="20">
        <f>'5.2 Calc│VTS'!I137*$E137</f>
        <v>0</v>
      </c>
      <c r="J137" s="20">
        <f>'5.2 Calc│VTS'!J137*$E137</f>
        <v>0</v>
      </c>
      <c r="K137" s="20">
        <f>'5.2 Calc│VTS'!K137*$E137</f>
        <v>0</v>
      </c>
    </row>
    <row r="138" spans="1:11">
      <c r="A138" s="7" t="str">
        <f>'5.0 Calc│Forecast Projects'!A138</f>
        <v>-</v>
      </c>
      <c r="B138" s="7" t="str">
        <f>'5.2 Calc│VTS'!B138</f>
        <v/>
      </c>
      <c r="C138" s="7" t="str">
        <f>'5.2 Calc│VTS'!C138</f>
        <v>-</v>
      </c>
      <c r="D138" s="7">
        <f>'5.0 Calc│Forecast Projects'!F138</f>
        <v>0</v>
      </c>
      <c r="E138" s="7">
        <f t="shared" si="2"/>
        <v>0</v>
      </c>
      <c r="G138" s="20">
        <f>'5.2 Calc│VTS'!G138*$E138</f>
        <v>0</v>
      </c>
      <c r="H138" s="20">
        <f>'5.2 Calc│VTS'!H138*$E138</f>
        <v>0</v>
      </c>
      <c r="I138" s="20">
        <f>'5.2 Calc│VTS'!I138*$E138</f>
        <v>0</v>
      </c>
      <c r="J138" s="20">
        <f>'5.2 Calc│VTS'!J138*$E138</f>
        <v>0</v>
      </c>
      <c r="K138" s="20">
        <f>'5.2 Calc│VTS'!K138*$E138</f>
        <v>0</v>
      </c>
    </row>
    <row r="139" spans="1:11">
      <c r="A139" s="7" t="str">
        <f>'5.0 Calc│Forecast Projects'!A139</f>
        <v>-</v>
      </c>
      <c r="B139" s="7" t="str">
        <f>'5.2 Calc│VTS'!B139</f>
        <v/>
      </c>
      <c r="C139" s="7" t="str">
        <f>'5.2 Calc│VTS'!C139</f>
        <v>-</v>
      </c>
      <c r="D139" s="7">
        <f>'5.0 Calc│Forecast Projects'!F139</f>
        <v>0</v>
      </c>
      <c r="E139" s="7">
        <f t="shared" si="2"/>
        <v>0</v>
      </c>
      <c r="G139" s="20">
        <f>'5.2 Calc│VTS'!G139*$E139</f>
        <v>0</v>
      </c>
      <c r="H139" s="20">
        <f>'5.2 Calc│VTS'!H139*$E139</f>
        <v>0</v>
      </c>
      <c r="I139" s="20">
        <f>'5.2 Calc│VTS'!I139*$E139</f>
        <v>0</v>
      </c>
      <c r="J139" s="20">
        <f>'5.2 Calc│VTS'!J139*$E139</f>
        <v>0</v>
      </c>
      <c r="K139" s="20">
        <f>'5.2 Calc│VTS'!K139*$E139</f>
        <v>0</v>
      </c>
    </row>
    <row r="140" spans="1:11">
      <c r="A140" s="7" t="str">
        <f>'5.0 Calc│Forecast Projects'!A140</f>
        <v>-</v>
      </c>
      <c r="B140" s="7" t="str">
        <f>'5.2 Calc│VTS'!B140</f>
        <v/>
      </c>
      <c r="C140" s="7" t="str">
        <f>'5.2 Calc│VTS'!C140</f>
        <v>-</v>
      </c>
      <c r="D140" s="7">
        <f>'5.0 Calc│Forecast Projects'!F140</f>
        <v>0</v>
      </c>
      <c r="E140" s="7">
        <f t="shared" si="2"/>
        <v>0</v>
      </c>
      <c r="G140" s="20">
        <f>'5.2 Calc│VTS'!G140*$E140</f>
        <v>0</v>
      </c>
      <c r="H140" s="20">
        <f>'5.2 Calc│VTS'!H140*$E140</f>
        <v>0</v>
      </c>
      <c r="I140" s="20">
        <f>'5.2 Calc│VTS'!I140*$E140</f>
        <v>0</v>
      </c>
      <c r="J140" s="20">
        <f>'5.2 Calc│VTS'!J140*$E140</f>
        <v>0</v>
      </c>
      <c r="K140" s="20">
        <f>'5.2 Calc│VTS'!K140*$E140</f>
        <v>0</v>
      </c>
    </row>
    <row r="141" spans="1:11">
      <c r="A141" s="7" t="str">
        <f>'5.0 Calc│Forecast Projects'!A141</f>
        <v>-</v>
      </c>
      <c r="B141" s="7" t="str">
        <f>'5.2 Calc│VTS'!B141</f>
        <v/>
      </c>
      <c r="C141" s="7" t="str">
        <f>'5.2 Calc│VTS'!C141</f>
        <v>-</v>
      </c>
      <c r="D141" s="7">
        <f>'5.0 Calc│Forecast Projects'!F141</f>
        <v>0</v>
      </c>
      <c r="E141" s="7">
        <f t="shared" si="2"/>
        <v>0</v>
      </c>
      <c r="G141" s="20">
        <f>'5.2 Calc│VTS'!G141*$E141</f>
        <v>0</v>
      </c>
      <c r="H141" s="20">
        <f>'5.2 Calc│VTS'!H141*$E141</f>
        <v>0</v>
      </c>
      <c r="I141" s="20">
        <f>'5.2 Calc│VTS'!I141*$E141</f>
        <v>0</v>
      </c>
      <c r="J141" s="20">
        <f>'5.2 Calc│VTS'!J141*$E141</f>
        <v>0</v>
      </c>
      <c r="K141" s="20">
        <f>'5.2 Calc│VTS'!K141*$E141</f>
        <v>0</v>
      </c>
    </row>
    <row r="142" spans="1:11">
      <c r="A142" s="7" t="str">
        <f>'5.0 Calc│Forecast Projects'!A142</f>
        <v>-</v>
      </c>
      <c r="B142" s="7" t="str">
        <f>'5.2 Calc│VTS'!B142</f>
        <v/>
      </c>
      <c r="C142" s="7" t="str">
        <f>'5.2 Calc│VTS'!C142</f>
        <v>-</v>
      </c>
      <c r="D142" s="7">
        <f>'5.0 Calc│Forecast Projects'!F142</f>
        <v>0</v>
      </c>
      <c r="E142" s="7">
        <f t="shared" ref="E142:E173" si="3">IFERROR(1/HLOOKUP($D142,inflation,3,FALSE),0)</f>
        <v>0</v>
      </c>
      <c r="G142" s="20">
        <f>'5.2 Calc│VTS'!G142*$E142</f>
        <v>0</v>
      </c>
      <c r="H142" s="20">
        <f>'5.2 Calc│VTS'!H142*$E142</f>
        <v>0</v>
      </c>
      <c r="I142" s="20">
        <f>'5.2 Calc│VTS'!I142*$E142</f>
        <v>0</v>
      </c>
      <c r="J142" s="20">
        <f>'5.2 Calc│VTS'!J142*$E142</f>
        <v>0</v>
      </c>
      <c r="K142" s="20">
        <f>'5.2 Calc│VTS'!K142*$E142</f>
        <v>0</v>
      </c>
    </row>
    <row r="143" spans="1:11">
      <c r="A143" s="7" t="str">
        <f>'5.0 Calc│Forecast Projects'!A143</f>
        <v>-</v>
      </c>
      <c r="B143" s="7" t="str">
        <f>'5.2 Calc│VTS'!B143</f>
        <v/>
      </c>
      <c r="C143" s="7" t="str">
        <f>'5.2 Calc│VTS'!C143</f>
        <v>-</v>
      </c>
      <c r="D143" s="7">
        <f>'5.0 Calc│Forecast Projects'!F143</f>
        <v>0</v>
      </c>
      <c r="E143" s="7">
        <f t="shared" si="3"/>
        <v>0</v>
      </c>
      <c r="G143" s="20">
        <f>'5.2 Calc│VTS'!G143*$E143</f>
        <v>0</v>
      </c>
      <c r="H143" s="20">
        <f>'5.2 Calc│VTS'!H143*$E143</f>
        <v>0</v>
      </c>
      <c r="I143" s="20">
        <f>'5.2 Calc│VTS'!I143*$E143</f>
        <v>0</v>
      </c>
      <c r="J143" s="20">
        <f>'5.2 Calc│VTS'!J143*$E143</f>
        <v>0</v>
      </c>
      <c r="K143" s="20">
        <f>'5.2 Calc│VTS'!K143*$E143</f>
        <v>0</v>
      </c>
    </row>
    <row r="144" spans="1:11">
      <c r="A144" s="7" t="str">
        <f>'5.0 Calc│Forecast Projects'!A144</f>
        <v>-</v>
      </c>
      <c r="B144" s="7" t="str">
        <f>'5.2 Calc│VTS'!B144</f>
        <v/>
      </c>
      <c r="C144" s="7" t="str">
        <f>'5.2 Calc│VTS'!C144</f>
        <v>-</v>
      </c>
      <c r="D144" s="7">
        <f>'5.0 Calc│Forecast Projects'!F144</f>
        <v>0</v>
      </c>
      <c r="E144" s="7">
        <f t="shared" si="3"/>
        <v>0</v>
      </c>
      <c r="G144" s="20">
        <f>'5.2 Calc│VTS'!G144*$E144</f>
        <v>0</v>
      </c>
      <c r="H144" s="20">
        <f>'5.2 Calc│VTS'!H144*$E144</f>
        <v>0</v>
      </c>
      <c r="I144" s="20">
        <f>'5.2 Calc│VTS'!I144*$E144</f>
        <v>0</v>
      </c>
      <c r="J144" s="20">
        <f>'5.2 Calc│VTS'!J144*$E144</f>
        <v>0</v>
      </c>
      <c r="K144" s="20">
        <f>'5.2 Calc│VTS'!K144*$E144</f>
        <v>0</v>
      </c>
    </row>
    <row r="145" spans="1:11">
      <c r="A145" s="7" t="str">
        <f>'5.0 Calc│Forecast Projects'!A145</f>
        <v>-</v>
      </c>
      <c r="B145" s="7" t="str">
        <f>'5.2 Calc│VTS'!B145</f>
        <v/>
      </c>
      <c r="C145" s="7" t="str">
        <f>'5.2 Calc│VTS'!C145</f>
        <v>-</v>
      </c>
      <c r="D145" s="7">
        <f>'5.0 Calc│Forecast Projects'!F145</f>
        <v>0</v>
      </c>
      <c r="E145" s="7">
        <f t="shared" si="3"/>
        <v>0</v>
      </c>
      <c r="G145" s="20">
        <f>'5.2 Calc│VTS'!G145*$E145</f>
        <v>0</v>
      </c>
      <c r="H145" s="20">
        <f>'5.2 Calc│VTS'!H145*$E145</f>
        <v>0</v>
      </c>
      <c r="I145" s="20">
        <f>'5.2 Calc│VTS'!I145*$E145</f>
        <v>0</v>
      </c>
      <c r="J145" s="20">
        <f>'5.2 Calc│VTS'!J145*$E145</f>
        <v>0</v>
      </c>
      <c r="K145" s="20">
        <f>'5.2 Calc│VTS'!K145*$E145</f>
        <v>0</v>
      </c>
    </row>
    <row r="146" spans="1:11">
      <c r="A146" s="7" t="str">
        <f>'5.0 Calc│Forecast Projects'!A146</f>
        <v>-</v>
      </c>
      <c r="B146" s="7" t="str">
        <f>'5.2 Calc│VTS'!B146</f>
        <v/>
      </c>
      <c r="C146" s="7" t="str">
        <f>'5.2 Calc│VTS'!C146</f>
        <v>-</v>
      </c>
      <c r="D146" s="7">
        <f>'5.0 Calc│Forecast Projects'!F146</f>
        <v>0</v>
      </c>
      <c r="E146" s="7">
        <f t="shared" si="3"/>
        <v>0</v>
      </c>
      <c r="G146" s="20">
        <f>'5.2 Calc│VTS'!G146*$E146</f>
        <v>0</v>
      </c>
      <c r="H146" s="20">
        <f>'5.2 Calc│VTS'!H146*$E146</f>
        <v>0</v>
      </c>
      <c r="I146" s="20">
        <f>'5.2 Calc│VTS'!I146*$E146</f>
        <v>0</v>
      </c>
      <c r="J146" s="20">
        <f>'5.2 Calc│VTS'!J146*$E146</f>
        <v>0</v>
      </c>
      <c r="K146" s="20">
        <f>'5.2 Calc│VTS'!K146*$E146</f>
        <v>0</v>
      </c>
    </row>
    <row r="147" spans="1:11">
      <c r="A147" s="7" t="str">
        <f>'5.0 Calc│Forecast Projects'!A147</f>
        <v>-</v>
      </c>
      <c r="B147" s="7" t="str">
        <f>'5.2 Calc│VTS'!B147</f>
        <v/>
      </c>
      <c r="C147" s="7" t="str">
        <f>'5.2 Calc│VTS'!C147</f>
        <v>-</v>
      </c>
      <c r="D147" s="7">
        <f>'5.0 Calc│Forecast Projects'!F147</f>
        <v>0</v>
      </c>
      <c r="E147" s="7">
        <f t="shared" si="3"/>
        <v>0</v>
      </c>
      <c r="G147" s="20">
        <f>'5.2 Calc│VTS'!G147*$E147</f>
        <v>0</v>
      </c>
      <c r="H147" s="20">
        <f>'5.2 Calc│VTS'!H147*$E147</f>
        <v>0</v>
      </c>
      <c r="I147" s="20">
        <f>'5.2 Calc│VTS'!I147*$E147</f>
        <v>0</v>
      </c>
      <c r="J147" s="20">
        <f>'5.2 Calc│VTS'!J147*$E147</f>
        <v>0</v>
      </c>
      <c r="K147" s="20">
        <f>'5.2 Calc│VTS'!K147*$E147</f>
        <v>0</v>
      </c>
    </row>
    <row r="148" spans="1:11">
      <c r="A148" s="7" t="str">
        <f>'5.0 Calc│Forecast Projects'!A148</f>
        <v>-</v>
      </c>
      <c r="B148" s="7" t="str">
        <f>'5.2 Calc│VTS'!B148</f>
        <v/>
      </c>
      <c r="C148" s="7" t="str">
        <f>'5.2 Calc│VTS'!C148</f>
        <v>-</v>
      </c>
      <c r="D148" s="7">
        <f>'5.0 Calc│Forecast Projects'!F148</f>
        <v>0</v>
      </c>
      <c r="E148" s="7">
        <f t="shared" si="3"/>
        <v>0</v>
      </c>
      <c r="G148" s="20">
        <f>'5.2 Calc│VTS'!G148*$E148</f>
        <v>0</v>
      </c>
      <c r="H148" s="20">
        <f>'5.2 Calc│VTS'!H148*$E148</f>
        <v>0</v>
      </c>
      <c r="I148" s="20">
        <f>'5.2 Calc│VTS'!I148*$E148</f>
        <v>0</v>
      </c>
      <c r="J148" s="20">
        <f>'5.2 Calc│VTS'!J148*$E148</f>
        <v>0</v>
      </c>
      <c r="K148" s="20">
        <f>'5.2 Calc│VTS'!K148*$E148</f>
        <v>0</v>
      </c>
    </row>
    <row r="149" spans="1:11">
      <c r="A149" s="7" t="str">
        <f>'5.0 Calc│Forecast Projects'!A149</f>
        <v>-</v>
      </c>
      <c r="B149" s="7" t="str">
        <f>'5.2 Calc│VTS'!B149</f>
        <v/>
      </c>
      <c r="C149" s="7" t="str">
        <f>'5.2 Calc│VTS'!C149</f>
        <v>-</v>
      </c>
      <c r="D149" s="7">
        <f>'5.0 Calc│Forecast Projects'!F149</f>
        <v>0</v>
      </c>
      <c r="E149" s="7">
        <f t="shared" si="3"/>
        <v>0</v>
      </c>
      <c r="G149" s="20">
        <f>'5.2 Calc│VTS'!G149*$E149</f>
        <v>0</v>
      </c>
      <c r="H149" s="20">
        <f>'5.2 Calc│VTS'!H149*$E149</f>
        <v>0</v>
      </c>
      <c r="I149" s="20">
        <f>'5.2 Calc│VTS'!I149*$E149</f>
        <v>0</v>
      </c>
      <c r="J149" s="20">
        <f>'5.2 Calc│VTS'!J149*$E149</f>
        <v>0</v>
      </c>
      <c r="K149" s="20">
        <f>'5.2 Calc│VTS'!K149*$E149</f>
        <v>0</v>
      </c>
    </row>
    <row r="150" spans="1:11">
      <c r="A150" s="7" t="str">
        <f>'5.0 Calc│Forecast Projects'!A150</f>
        <v>-</v>
      </c>
      <c r="B150" s="7" t="str">
        <f>'5.2 Calc│VTS'!B150</f>
        <v/>
      </c>
      <c r="C150" s="7" t="str">
        <f>'5.2 Calc│VTS'!C150</f>
        <v>-</v>
      </c>
      <c r="D150" s="7">
        <f>'5.0 Calc│Forecast Projects'!F150</f>
        <v>0</v>
      </c>
      <c r="E150" s="7">
        <f t="shared" si="3"/>
        <v>0</v>
      </c>
      <c r="G150" s="20">
        <f>'5.2 Calc│VTS'!G150*$E150</f>
        <v>0</v>
      </c>
      <c r="H150" s="20">
        <f>'5.2 Calc│VTS'!H150*$E150</f>
        <v>0</v>
      </c>
      <c r="I150" s="20">
        <f>'5.2 Calc│VTS'!I150*$E150</f>
        <v>0</v>
      </c>
      <c r="J150" s="20">
        <f>'5.2 Calc│VTS'!J150*$E150</f>
        <v>0</v>
      </c>
      <c r="K150" s="20">
        <f>'5.2 Calc│VTS'!K150*$E150</f>
        <v>0</v>
      </c>
    </row>
    <row r="151" spans="1:11">
      <c r="A151" s="7" t="str">
        <f>'5.0 Calc│Forecast Projects'!A151</f>
        <v>-</v>
      </c>
      <c r="B151" s="7" t="str">
        <f>'5.2 Calc│VTS'!B151</f>
        <v/>
      </c>
      <c r="C151" s="7" t="str">
        <f>'5.2 Calc│VTS'!C151</f>
        <v>-</v>
      </c>
      <c r="D151" s="7">
        <f>'5.0 Calc│Forecast Projects'!F151</f>
        <v>0</v>
      </c>
      <c r="E151" s="7">
        <f t="shared" si="3"/>
        <v>0</v>
      </c>
      <c r="G151" s="20">
        <f>'5.2 Calc│VTS'!G151*$E151</f>
        <v>0</v>
      </c>
      <c r="H151" s="20">
        <f>'5.2 Calc│VTS'!H151*$E151</f>
        <v>0</v>
      </c>
      <c r="I151" s="20">
        <f>'5.2 Calc│VTS'!I151*$E151</f>
        <v>0</v>
      </c>
      <c r="J151" s="20">
        <f>'5.2 Calc│VTS'!J151*$E151</f>
        <v>0</v>
      </c>
      <c r="K151" s="20">
        <f>'5.2 Calc│VTS'!K151*$E151</f>
        <v>0</v>
      </c>
    </row>
    <row r="152" spans="1:11">
      <c r="A152" s="7" t="str">
        <f>'5.0 Calc│Forecast Projects'!A152</f>
        <v>-</v>
      </c>
      <c r="B152" s="7" t="str">
        <f>'5.2 Calc│VTS'!B152</f>
        <v/>
      </c>
      <c r="C152" s="7" t="str">
        <f>'5.2 Calc│VTS'!C152</f>
        <v>-</v>
      </c>
      <c r="D152" s="7">
        <f>'5.0 Calc│Forecast Projects'!F152</f>
        <v>0</v>
      </c>
      <c r="E152" s="7">
        <f t="shared" si="3"/>
        <v>0</v>
      </c>
      <c r="G152" s="20">
        <f>'5.2 Calc│VTS'!G152*$E152</f>
        <v>0</v>
      </c>
      <c r="H152" s="20">
        <f>'5.2 Calc│VTS'!H152*$E152</f>
        <v>0</v>
      </c>
      <c r="I152" s="20">
        <f>'5.2 Calc│VTS'!I152*$E152</f>
        <v>0</v>
      </c>
      <c r="J152" s="20">
        <f>'5.2 Calc│VTS'!J152*$E152</f>
        <v>0</v>
      </c>
      <c r="K152" s="20">
        <f>'5.2 Calc│VTS'!K152*$E152</f>
        <v>0</v>
      </c>
    </row>
    <row r="153" spans="1:11">
      <c r="A153" s="7" t="str">
        <f>'5.0 Calc│Forecast Projects'!A153</f>
        <v>-</v>
      </c>
      <c r="B153" s="7" t="str">
        <f>'5.2 Calc│VTS'!B153</f>
        <v/>
      </c>
      <c r="C153" s="7" t="str">
        <f>'5.2 Calc│VTS'!C153</f>
        <v>-</v>
      </c>
      <c r="D153" s="7">
        <f>'5.0 Calc│Forecast Projects'!F153</f>
        <v>0</v>
      </c>
      <c r="E153" s="7">
        <f t="shared" si="3"/>
        <v>0</v>
      </c>
      <c r="G153" s="20">
        <f>'5.2 Calc│VTS'!G153*$E153</f>
        <v>0</v>
      </c>
      <c r="H153" s="20">
        <f>'5.2 Calc│VTS'!H153*$E153</f>
        <v>0</v>
      </c>
      <c r="I153" s="20">
        <f>'5.2 Calc│VTS'!I153*$E153</f>
        <v>0</v>
      </c>
      <c r="J153" s="20">
        <f>'5.2 Calc│VTS'!J153*$E153</f>
        <v>0</v>
      </c>
      <c r="K153" s="20">
        <f>'5.2 Calc│VTS'!K153*$E153</f>
        <v>0</v>
      </c>
    </row>
    <row r="154" spans="1:11">
      <c r="A154" s="7" t="str">
        <f>'5.0 Calc│Forecast Projects'!A154</f>
        <v>-</v>
      </c>
      <c r="B154" s="7" t="str">
        <f>'5.2 Calc│VTS'!B154</f>
        <v/>
      </c>
      <c r="C154" s="7" t="str">
        <f>'5.2 Calc│VTS'!C154</f>
        <v>-</v>
      </c>
      <c r="D154" s="7">
        <f>'5.0 Calc│Forecast Projects'!F154</f>
        <v>0</v>
      </c>
      <c r="E154" s="7">
        <f t="shared" si="3"/>
        <v>0</v>
      </c>
      <c r="G154" s="20">
        <f>'5.2 Calc│VTS'!G154*$E154</f>
        <v>0</v>
      </c>
      <c r="H154" s="20">
        <f>'5.2 Calc│VTS'!H154*$E154</f>
        <v>0</v>
      </c>
      <c r="I154" s="20">
        <f>'5.2 Calc│VTS'!I154*$E154</f>
        <v>0</v>
      </c>
      <c r="J154" s="20">
        <f>'5.2 Calc│VTS'!J154*$E154</f>
        <v>0</v>
      </c>
      <c r="K154" s="20">
        <f>'5.2 Calc│VTS'!K154*$E154</f>
        <v>0</v>
      </c>
    </row>
    <row r="155" spans="1:11">
      <c r="A155" s="7" t="str">
        <f>'5.0 Calc│Forecast Projects'!A155</f>
        <v>-</v>
      </c>
      <c r="B155" s="7" t="str">
        <f>'5.2 Calc│VTS'!B155</f>
        <v/>
      </c>
      <c r="C155" s="7" t="str">
        <f>'5.2 Calc│VTS'!C155</f>
        <v>-</v>
      </c>
      <c r="D155" s="7">
        <f>'5.0 Calc│Forecast Projects'!F155</f>
        <v>0</v>
      </c>
      <c r="E155" s="7">
        <f t="shared" si="3"/>
        <v>0</v>
      </c>
      <c r="G155" s="20">
        <f>'5.2 Calc│VTS'!G155*$E155</f>
        <v>0</v>
      </c>
      <c r="H155" s="20">
        <f>'5.2 Calc│VTS'!H155*$E155</f>
        <v>0</v>
      </c>
      <c r="I155" s="20">
        <f>'5.2 Calc│VTS'!I155*$E155</f>
        <v>0</v>
      </c>
      <c r="J155" s="20">
        <f>'5.2 Calc│VTS'!J155*$E155</f>
        <v>0</v>
      </c>
      <c r="K155" s="20">
        <f>'5.2 Calc│VTS'!K155*$E155</f>
        <v>0</v>
      </c>
    </row>
    <row r="156" spans="1:11">
      <c r="A156" s="7" t="str">
        <f>'5.0 Calc│Forecast Projects'!A156</f>
        <v>-</v>
      </c>
      <c r="B156" s="7" t="str">
        <f>'5.2 Calc│VTS'!B156</f>
        <v/>
      </c>
      <c r="C156" s="7" t="str">
        <f>'5.2 Calc│VTS'!C156</f>
        <v>-</v>
      </c>
      <c r="D156" s="7">
        <f>'5.0 Calc│Forecast Projects'!F156</f>
        <v>0</v>
      </c>
      <c r="E156" s="7">
        <f t="shared" si="3"/>
        <v>0</v>
      </c>
      <c r="G156" s="20">
        <f>'5.2 Calc│VTS'!G156*$E156</f>
        <v>0</v>
      </c>
      <c r="H156" s="20">
        <f>'5.2 Calc│VTS'!H156*$E156</f>
        <v>0</v>
      </c>
      <c r="I156" s="20">
        <f>'5.2 Calc│VTS'!I156*$E156</f>
        <v>0</v>
      </c>
      <c r="J156" s="20">
        <f>'5.2 Calc│VTS'!J156*$E156</f>
        <v>0</v>
      </c>
      <c r="K156" s="20">
        <f>'5.2 Calc│VTS'!K156*$E156</f>
        <v>0</v>
      </c>
    </row>
    <row r="157" spans="1:11">
      <c r="A157" s="7" t="str">
        <f>'5.0 Calc│Forecast Projects'!A157</f>
        <v>-</v>
      </c>
      <c r="B157" s="7" t="str">
        <f>'5.2 Calc│VTS'!B157</f>
        <v/>
      </c>
      <c r="C157" s="7" t="str">
        <f>'5.2 Calc│VTS'!C157</f>
        <v>-</v>
      </c>
      <c r="D157" s="7">
        <f>'5.0 Calc│Forecast Projects'!F157</f>
        <v>0</v>
      </c>
      <c r="E157" s="7">
        <f t="shared" si="3"/>
        <v>0</v>
      </c>
      <c r="G157" s="20">
        <f>'5.2 Calc│VTS'!G157*$E157</f>
        <v>0</v>
      </c>
      <c r="H157" s="20">
        <f>'5.2 Calc│VTS'!H157*$E157</f>
        <v>0</v>
      </c>
      <c r="I157" s="20">
        <f>'5.2 Calc│VTS'!I157*$E157</f>
        <v>0</v>
      </c>
      <c r="J157" s="20">
        <f>'5.2 Calc│VTS'!J157*$E157</f>
        <v>0</v>
      </c>
      <c r="K157" s="20">
        <f>'5.2 Calc│VTS'!K157*$E157</f>
        <v>0</v>
      </c>
    </row>
    <row r="158" spans="1:11">
      <c r="A158" s="7" t="str">
        <f>'5.0 Calc│Forecast Projects'!A158</f>
        <v>-</v>
      </c>
      <c r="B158" s="7" t="str">
        <f>'5.2 Calc│VTS'!B158</f>
        <v/>
      </c>
      <c r="C158" s="7" t="str">
        <f>'5.2 Calc│VTS'!C158</f>
        <v>-</v>
      </c>
      <c r="D158" s="7">
        <f>'5.0 Calc│Forecast Projects'!F158</f>
        <v>0</v>
      </c>
      <c r="E158" s="7">
        <f t="shared" si="3"/>
        <v>0</v>
      </c>
      <c r="G158" s="20">
        <f>'5.2 Calc│VTS'!G158*$E158</f>
        <v>0</v>
      </c>
      <c r="H158" s="20">
        <f>'5.2 Calc│VTS'!H158*$E158</f>
        <v>0</v>
      </c>
      <c r="I158" s="20">
        <f>'5.2 Calc│VTS'!I158*$E158</f>
        <v>0</v>
      </c>
      <c r="J158" s="20">
        <f>'5.2 Calc│VTS'!J158*$E158</f>
        <v>0</v>
      </c>
      <c r="K158" s="20">
        <f>'5.2 Calc│VTS'!K158*$E158</f>
        <v>0</v>
      </c>
    </row>
    <row r="159" spans="1:11">
      <c r="A159" s="7" t="str">
        <f>'5.0 Calc│Forecast Projects'!A159</f>
        <v>-</v>
      </c>
      <c r="B159" s="7" t="str">
        <f>'5.2 Calc│VTS'!B159</f>
        <v/>
      </c>
      <c r="C159" s="7" t="str">
        <f>'5.2 Calc│VTS'!C159</f>
        <v>-</v>
      </c>
      <c r="D159" s="7">
        <f>'5.0 Calc│Forecast Projects'!F159</f>
        <v>0</v>
      </c>
      <c r="E159" s="7">
        <f t="shared" si="3"/>
        <v>0</v>
      </c>
      <c r="G159" s="20">
        <f>'5.2 Calc│VTS'!G159*$E159</f>
        <v>0</v>
      </c>
      <c r="H159" s="20">
        <f>'5.2 Calc│VTS'!H159*$E159</f>
        <v>0</v>
      </c>
      <c r="I159" s="20">
        <f>'5.2 Calc│VTS'!I159*$E159</f>
        <v>0</v>
      </c>
      <c r="J159" s="20">
        <f>'5.2 Calc│VTS'!J159*$E159</f>
        <v>0</v>
      </c>
      <c r="K159" s="20">
        <f>'5.2 Calc│VTS'!K159*$E159</f>
        <v>0</v>
      </c>
    </row>
    <row r="160" spans="1:11">
      <c r="A160" s="7" t="str">
        <f>'5.0 Calc│Forecast Projects'!A160</f>
        <v>-</v>
      </c>
      <c r="B160" s="7" t="str">
        <f>'5.2 Calc│VTS'!B160</f>
        <v/>
      </c>
      <c r="C160" s="7" t="str">
        <f>'5.2 Calc│VTS'!C160</f>
        <v>-</v>
      </c>
      <c r="D160" s="7">
        <f>'5.0 Calc│Forecast Projects'!F160</f>
        <v>0</v>
      </c>
      <c r="E160" s="7">
        <f t="shared" si="3"/>
        <v>0</v>
      </c>
      <c r="G160" s="20">
        <f>'5.2 Calc│VTS'!G160*$E160</f>
        <v>0</v>
      </c>
      <c r="H160" s="20">
        <f>'5.2 Calc│VTS'!H160*$E160</f>
        <v>0</v>
      </c>
      <c r="I160" s="20">
        <f>'5.2 Calc│VTS'!I160*$E160</f>
        <v>0</v>
      </c>
      <c r="J160" s="20">
        <f>'5.2 Calc│VTS'!J160*$E160</f>
        <v>0</v>
      </c>
      <c r="K160" s="20">
        <f>'5.2 Calc│VTS'!K160*$E160</f>
        <v>0</v>
      </c>
    </row>
    <row r="161" spans="1:11">
      <c r="A161" s="7" t="str">
        <f>'5.0 Calc│Forecast Projects'!A161</f>
        <v>-</v>
      </c>
      <c r="B161" s="7" t="str">
        <f>'5.2 Calc│VTS'!B161</f>
        <v/>
      </c>
      <c r="C161" s="7" t="str">
        <f>'5.2 Calc│VTS'!C161</f>
        <v>-</v>
      </c>
      <c r="D161" s="7">
        <f>'5.0 Calc│Forecast Projects'!F161</f>
        <v>0</v>
      </c>
      <c r="E161" s="7">
        <f t="shared" si="3"/>
        <v>0</v>
      </c>
      <c r="G161" s="20">
        <f>'5.2 Calc│VTS'!G161*$E161</f>
        <v>0</v>
      </c>
      <c r="H161" s="20">
        <f>'5.2 Calc│VTS'!H161*$E161</f>
        <v>0</v>
      </c>
      <c r="I161" s="20">
        <f>'5.2 Calc│VTS'!I161*$E161</f>
        <v>0</v>
      </c>
      <c r="J161" s="20">
        <f>'5.2 Calc│VTS'!J161*$E161</f>
        <v>0</v>
      </c>
      <c r="K161" s="20">
        <f>'5.2 Calc│VTS'!K161*$E161</f>
        <v>0</v>
      </c>
    </row>
    <row r="162" spans="1:11">
      <c r="A162" s="7" t="str">
        <f>'5.0 Calc│Forecast Projects'!A162</f>
        <v>-</v>
      </c>
      <c r="B162" s="7" t="str">
        <f>'5.2 Calc│VTS'!B162</f>
        <v/>
      </c>
      <c r="C162" s="7" t="str">
        <f>'5.2 Calc│VTS'!C162</f>
        <v>-</v>
      </c>
      <c r="D162" s="7">
        <f>'5.0 Calc│Forecast Projects'!F162</f>
        <v>0</v>
      </c>
      <c r="E162" s="7">
        <f t="shared" si="3"/>
        <v>0</v>
      </c>
      <c r="G162" s="20">
        <f>'5.2 Calc│VTS'!G162*$E162</f>
        <v>0</v>
      </c>
      <c r="H162" s="20">
        <f>'5.2 Calc│VTS'!H162*$E162</f>
        <v>0</v>
      </c>
      <c r="I162" s="20">
        <f>'5.2 Calc│VTS'!I162*$E162</f>
        <v>0</v>
      </c>
      <c r="J162" s="20">
        <f>'5.2 Calc│VTS'!J162*$E162</f>
        <v>0</v>
      </c>
      <c r="K162" s="20">
        <f>'5.2 Calc│VTS'!K162*$E162</f>
        <v>0</v>
      </c>
    </row>
    <row r="163" spans="1:11">
      <c r="A163" s="7" t="str">
        <f>'5.0 Calc│Forecast Projects'!A163</f>
        <v>-</v>
      </c>
      <c r="B163" s="7" t="str">
        <f>'5.2 Calc│VTS'!B163</f>
        <v/>
      </c>
      <c r="C163" s="7" t="str">
        <f>'5.2 Calc│VTS'!C163</f>
        <v>-</v>
      </c>
      <c r="D163" s="7">
        <f>'5.0 Calc│Forecast Projects'!F163</f>
        <v>0</v>
      </c>
      <c r="E163" s="7">
        <f t="shared" si="3"/>
        <v>0</v>
      </c>
      <c r="G163" s="20">
        <f>'5.2 Calc│VTS'!G163*$E163</f>
        <v>0</v>
      </c>
      <c r="H163" s="20">
        <f>'5.2 Calc│VTS'!H163*$E163</f>
        <v>0</v>
      </c>
      <c r="I163" s="20">
        <f>'5.2 Calc│VTS'!I163*$E163</f>
        <v>0</v>
      </c>
      <c r="J163" s="20">
        <f>'5.2 Calc│VTS'!J163*$E163</f>
        <v>0</v>
      </c>
      <c r="K163" s="20">
        <f>'5.2 Calc│VTS'!K163*$E163</f>
        <v>0</v>
      </c>
    </row>
    <row r="164" spans="1:11">
      <c r="A164" s="7" t="str">
        <f>'5.0 Calc│Forecast Projects'!A164</f>
        <v>-</v>
      </c>
      <c r="B164" s="7" t="str">
        <f>'5.2 Calc│VTS'!B164</f>
        <v/>
      </c>
      <c r="C164" s="7" t="str">
        <f>'5.2 Calc│VTS'!C164</f>
        <v>-</v>
      </c>
      <c r="D164" s="7">
        <f>'5.0 Calc│Forecast Projects'!F164</f>
        <v>0</v>
      </c>
      <c r="E164" s="7">
        <f t="shared" si="3"/>
        <v>0</v>
      </c>
      <c r="G164" s="20">
        <f>'5.2 Calc│VTS'!G164*$E164</f>
        <v>0</v>
      </c>
      <c r="H164" s="20">
        <f>'5.2 Calc│VTS'!H164*$E164</f>
        <v>0</v>
      </c>
      <c r="I164" s="20">
        <f>'5.2 Calc│VTS'!I164*$E164</f>
        <v>0</v>
      </c>
      <c r="J164" s="20">
        <f>'5.2 Calc│VTS'!J164*$E164</f>
        <v>0</v>
      </c>
      <c r="K164" s="20">
        <f>'5.2 Calc│VTS'!K164*$E164</f>
        <v>0</v>
      </c>
    </row>
    <row r="165" spans="1:11">
      <c r="A165" s="7" t="str">
        <f>'5.0 Calc│Forecast Projects'!A165</f>
        <v>-</v>
      </c>
      <c r="B165" s="7" t="str">
        <f>'5.2 Calc│VTS'!B165</f>
        <v/>
      </c>
      <c r="C165" s="7" t="str">
        <f>'5.2 Calc│VTS'!C165</f>
        <v>-</v>
      </c>
      <c r="D165" s="7">
        <f>'5.0 Calc│Forecast Projects'!F165</f>
        <v>0</v>
      </c>
      <c r="E165" s="7">
        <f t="shared" si="3"/>
        <v>0</v>
      </c>
      <c r="G165" s="20">
        <f>'5.2 Calc│VTS'!G165*$E165</f>
        <v>0</v>
      </c>
      <c r="H165" s="20">
        <f>'5.2 Calc│VTS'!H165*$E165</f>
        <v>0</v>
      </c>
      <c r="I165" s="20">
        <f>'5.2 Calc│VTS'!I165*$E165</f>
        <v>0</v>
      </c>
      <c r="J165" s="20">
        <f>'5.2 Calc│VTS'!J165*$E165</f>
        <v>0</v>
      </c>
      <c r="K165" s="20">
        <f>'5.2 Calc│VTS'!K165*$E165</f>
        <v>0</v>
      </c>
    </row>
    <row r="166" spans="1:11">
      <c r="A166" s="7" t="str">
        <f>'5.0 Calc│Forecast Projects'!A166</f>
        <v>-</v>
      </c>
      <c r="B166" s="7" t="str">
        <f>'5.2 Calc│VTS'!B166</f>
        <v/>
      </c>
      <c r="C166" s="7" t="str">
        <f>'5.2 Calc│VTS'!C166</f>
        <v>-</v>
      </c>
      <c r="D166" s="7">
        <f>'5.0 Calc│Forecast Projects'!F166</f>
        <v>0</v>
      </c>
      <c r="E166" s="7">
        <f t="shared" si="3"/>
        <v>0</v>
      </c>
      <c r="G166" s="20">
        <f>'5.2 Calc│VTS'!G166*$E166</f>
        <v>0</v>
      </c>
      <c r="H166" s="20">
        <f>'5.2 Calc│VTS'!H166*$E166</f>
        <v>0</v>
      </c>
      <c r="I166" s="20">
        <f>'5.2 Calc│VTS'!I166*$E166</f>
        <v>0</v>
      </c>
      <c r="J166" s="20">
        <f>'5.2 Calc│VTS'!J166*$E166</f>
        <v>0</v>
      </c>
      <c r="K166" s="20">
        <f>'5.2 Calc│VTS'!K166*$E166</f>
        <v>0</v>
      </c>
    </row>
    <row r="167" spans="1:11">
      <c r="A167" s="7" t="str">
        <f>'5.0 Calc│Forecast Projects'!A167</f>
        <v>-</v>
      </c>
      <c r="B167" s="7" t="str">
        <f>'5.2 Calc│VTS'!B167</f>
        <v/>
      </c>
      <c r="C167" s="7" t="str">
        <f>'5.2 Calc│VTS'!C167</f>
        <v>-</v>
      </c>
      <c r="D167" s="7">
        <f>'5.0 Calc│Forecast Projects'!F167</f>
        <v>0</v>
      </c>
      <c r="E167" s="7">
        <f t="shared" si="3"/>
        <v>0</v>
      </c>
      <c r="G167" s="20">
        <f>'5.2 Calc│VTS'!G167*$E167</f>
        <v>0</v>
      </c>
      <c r="H167" s="20">
        <f>'5.2 Calc│VTS'!H167*$E167</f>
        <v>0</v>
      </c>
      <c r="I167" s="20">
        <f>'5.2 Calc│VTS'!I167*$E167</f>
        <v>0</v>
      </c>
      <c r="J167" s="20">
        <f>'5.2 Calc│VTS'!J167*$E167</f>
        <v>0</v>
      </c>
      <c r="K167" s="20">
        <f>'5.2 Calc│VTS'!K167*$E167</f>
        <v>0</v>
      </c>
    </row>
    <row r="168" spans="1:11">
      <c r="A168" s="7" t="str">
        <f>'5.0 Calc│Forecast Projects'!A168</f>
        <v>-</v>
      </c>
      <c r="B168" s="7" t="str">
        <f>'5.2 Calc│VTS'!B168</f>
        <v/>
      </c>
      <c r="C168" s="7" t="str">
        <f>'5.2 Calc│VTS'!C168</f>
        <v>-</v>
      </c>
      <c r="D168" s="7">
        <f>'5.0 Calc│Forecast Projects'!F168</f>
        <v>0</v>
      </c>
      <c r="E168" s="7">
        <f t="shared" si="3"/>
        <v>0</v>
      </c>
      <c r="G168" s="20">
        <f>'5.2 Calc│VTS'!G168*$E168</f>
        <v>0</v>
      </c>
      <c r="H168" s="20">
        <f>'5.2 Calc│VTS'!H168*$E168</f>
        <v>0</v>
      </c>
      <c r="I168" s="20">
        <f>'5.2 Calc│VTS'!I168*$E168</f>
        <v>0</v>
      </c>
      <c r="J168" s="20">
        <f>'5.2 Calc│VTS'!J168*$E168</f>
        <v>0</v>
      </c>
      <c r="K168" s="20">
        <f>'5.2 Calc│VTS'!K168*$E168</f>
        <v>0</v>
      </c>
    </row>
    <row r="169" spans="1:11">
      <c r="A169" s="7" t="str">
        <f>'5.0 Calc│Forecast Projects'!A169</f>
        <v>-</v>
      </c>
      <c r="B169" s="7" t="str">
        <f>'5.2 Calc│VTS'!B169</f>
        <v/>
      </c>
      <c r="C169" s="7" t="str">
        <f>'5.2 Calc│VTS'!C169</f>
        <v>-</v>
      </c>
      <c r="D169" s="7">
        <f>'5.0 Calc│Forecast Projects'!F169</f>
        <v>0</v>
      </c>
      <c r="E169" s="7">
        <f t="shared" si="3"/>
        <v>0</v>
      </c>
      <c r="G169" s="20">
        <f>'5.2 Calc│VTS'!G169*$E169</f>
        <v>0</v>
      </c>
      <c r="H169" s="20">
        <f>'5.2 Calc│VTS'!H169*$E169</f>
        <v>0</v>
      </c>
      <c r="I169" s="20">
        <f>'5.2 Calc│VTS'!I169*$E169</f>
        <v>0</v>
      </c>
      <c r="J169" s="20">
        <f>'5.2 Calc│VTS'!J169*$E169</f>
        <v>0</v>
      </c>
      <c r="K169" s="20">
        <f>'5.2 Calc│VTS'!K169*$E169</f>
        <v>0</v>
      </c>
    </row>
    <row r="170" spans="1:11">
      <c r="A170" s="7" t="str">
        <f>'5.0 Calc│Forecast Projects'!A170</f>
        <v>-</v>
      </c>
      <c r="B170" s="7" t="str">
        <f>'5.2 Calc│VTS'!B170</f>
        <v/>
      </c>
      <c r="C170" s="7" t="str">
        <f>'5.2 Calc│VTS'!C170</f>
        <v>-</v>
      </c>
      <c r="D170" s="7">
        <f>'5.0 Calc│Forecast Projects'!F170</f>
        <v>0</v>
      </c>
      <c r="E170" s="7">
        <f t="shared" si="3"/>
        <v>0</v>
      </c>
      <c r="G170" s="20">
        <f>'5.2 Calc│VTS'!G170*$E170</f>
        <v>0</v>
      </c>
      <c r="H170" s="20">
        <f>'5.2 Calc│VTS'!H170*$E170</f>
        <v>0</v>
      </c>
      <c r="I170" s="20">
        <f>'5.2 Calc│VTS'!I170*$E170</f>
        <v>0</v>
      </c>
      <c r="J170" s="20">
        <f>'5.2 Calc│VTS'!J170*$E170</f>
        <v>0</v>
      </c>
      <c r="K170" s="20">
        <f>'5.2 Calc│VTS'!K170*$E170</f>
        <v>0</v>
      </c>
    </row>
    <row r="171" spans="1:11">
      <c r="A171" s="7" t="str">
        <f>'5.0 Calc│Forecast Projects'!A171</f>
        <v>-</v>
      </c>
      <c r="B171" s="7" t="str">
        <f>'5.2 Calc│VTS'!B171</f>
        <v/>
      </c>
      <c r="C171" s="7" t="str">
        <f>'5.2 Calc│VTS'!C171</f>
        <v>-</v>
      </c>
      <c r="D171" s="7">
        <f>'5.0 Calc│Forecast Projects'!F171</f>
        <v>0</v>
      </c>
      <c r="E171" s="7">
        <f t="shared" si="3"/>
        <v>0</v>
      </c>
      <c r="G171" s="20">
        <f>'5.2 Calc│VTS'!G171*$E171</f>
        <v>0</v>
      </c>
      <c r="H171" s="20">
        <f>'5.2 Calc│VTS'!H171*$E171</f>
        <v>0</v>
      </c>
      <c r="I171" s="20">
        <f>'5.2 Calc│VTS'!I171*$E171</f>
        <v>0</v>
      </c>
      <c r="J171" s="20">
        <f>'5.2 Calc│VTS'!J171*$E171</f>
        <v>0</v>
      </c>
      <c r="K171" s="20">
        <f>'5.2 Calc│VTS'!K171*$E171</f>
        <v>0</v>
      </c>
    </row>
    <row r="172" spans="1:11">
      <c r="A172" s="7" t="str">
        <f>'5.0 Calc│Forecast Projects'!A172</f>
        <v>-</v>
      </c>
      <c r="B172" s="7" t="str">
        <f>'5.2 Calc│VTS'!B172</f>
        <v/>
      </c>
      <c r="C172" s="7" t="str">
        <f>'5.2 Calc│VTS'!C172</f>
        <v>-</v>
      </c>
      <c r="D172" s="7">
        <f>'5.0 Calc│Forecast Projects'!F172</f>
        <v>0</v>
      </c>
      <c r="E172" s="7">
        <f t="shared" si="3"/>
        <v>0</v>
      </c>
      <c r="G172" s="20">
        <f>'5.2 Calc│VTS'!G172*$E172</f>
        <v>0</v>
      </c>
      <c r="H172" s="20">
        <f>'5.2 Calc│VTS'!H172*$E172</f>
        <v>0</v>
      </c>
      <c r="I172" s="20">
        <f>'5.2 Calc│VTS'!I172*$E172</f>
        <v>0</v>
      </c>
      <c r="J172" s="20">
        <f>'5.2 Calc│VTS'!J172*$E172</f>
        <v>0</v>
      </c>
      <c r="K172" s="20">
        <f>'5.2 Calc│VTS'!K172*$E172</f>
        <v>0</v>
      </c>
    </row>
    <row r="173" spans="1:11">
      <c r="A173" s="7" t="str">
        <f>'5.0 Calc│Forecast Projects'!A173</f>
        <v>-</v>
      </c>
      <c r="B173" s="7" t="str">
        <f>'5.2 Calc│VTS'!B173</f>
        <v/>
      </c>
      <c r="C173" s="7" t="str">
        <f>'5.2 Calc│VTS'!C173</f>
        <v>-</v>
      </c>
      <c r="D173" s="7">
        <f>'5.0 Calc│Forecast Projects'!F173</f>
        <v>0</v>
      </c>
      <c r="E173" s="7">
        <f t="shared" si="3"/>
        <v>0</v>
      </c>
      <c r="G173" s="20">
        <f>'5.2 Calc│VTS'!G173*$E173</f>
        <v>0</v>
      </c>
      <c r="H173" s="20">
        <f>'5.2 Calc│VTS'!H173*$E173</f>
        <v>0</v>
      </c>
      <c r="I173" s="20">
        <f>'5.2 Calc│VTS'!I173*$E173</f>
        <v>0</v>
      </c>
      <c r="J173" s="20">
        <f>'5.2 Calc│VTS'!J173*$E173</f>
        <v>0</v>
      </c>
      <c r="K173" s="20">
        <f>'5.2 Calc│VTS'!K173*$E173</f>
        <v>0</v>
      </c>
    </row>
    <row r="174" spans="1:11">
      <c r="A174" s="7" t="str">
        <f>'5.0 Calc│Forecast Projects'!A174</f>
        <v>-</v>
      </c>
      <c r="B174" s="7" t="str">
        <f>'5.2 Calc│VTS'!B174</f>
        <v/>
      </c>
      <c r="C174" s="7" t="str">
        <f>'5.2 Calc│VTS'!C174</f>
        <v>-</v>
      </c>
      <c r="D174" s="7">
        <f>'5.0 Calc│Forecast Projects'!F174</f>
        <v>0</v>
      </c>
      <c r="E174" s="7">
        <f t="shared" ref="E174:E201" si="4">IFERROR(1/HLOOKUP($D174,inflation,3,FALSE),0)</f>
        <v>0</v>
      </c>
      <c r="G174" s="20">
        <f>'5.2 Calc│VTS'!G174*$E174</f>
        <v>0</v>
      </c>
      <c r="H174" s="20">
        <f>'5.2 Calc│VTS'!H174*$E174</f>
        <v>0</v>
      </c>
      <c r="I174" s="20">
        <f>'5.2 Calc│VTS'!I174*$E174</f>
        <v>0</v>
      </c>
      <c r="J174" s="20">
        <f>'5.2 Calc│VTS'!J174*$E174</f>
        <v>0</v>
      </c>
      <c r="K174" s="20">
        <f>'5.2 Calc│VTS'!K174*$E174</f>
        <v>0</v>
      </c>
    </row>
    <row r="175" spans="1:11">
      <c r="A175" s="7" t="str">
        <f>'5.0 Calc│Forecast Projects'!A175</f>
        <v>-</v>
      </c>
      <c r="B175" s="7" t="str">
        <f>'5.2 Calc│VTS'!B175</f>
        <v/>
      </c>
      <c r="C175" s="7" t="str">
        <f>'5.2 Calc│VTS'!C175</f>
        <v>-</v>
      </c>
      <c r="D175" s="7">
        <f>'5.0 Calc│Forecast Projects'!F175</f>
        <v>0</v>
      </c>
      <c r="E175" s="7">
        <f t="shared" si="4"/>
        <v>0</v>
      </c>
      <c r="G175" s="20">
        <f>'5.2 Calc│VTS'!G175*$E175</f>
        <v>0</v>
      </c>
      <c r="H175" s="20">
        <f>'5.2 Calc│VTS'!H175*$E175</f>
        <v>0</v>
      </c>
      <c r="I175" s="20">
        <f>'5.2 Calc│VTS'!I175*$E175</f>
        <v>0</v>
      </c>
      <c r="J175" s="20">
        <f>'5.2 Calc│VTS'!J175*$E175</f>
        <v>0</v>
      </c>
      <c r="K175" s="20">
        <f>'5.2 Calc│VTS'!K175*$E175</f>
        <v>0</v>
      </c>
    </row>
    <row r="176" spans="1:11">
      <c r="A176" s="7" t="str">
        <f>'5.0 Calc│Forecast Projects'!A176</f>
        <v>-</v>
      </c>
      <c r="B176" s="7" t="str">
        <f>'5.2 Calc│VTS'!B176</f>
        <v/>
      </c>
      <c r="C176" s="7" t="str">
        <f>'5.2 Calc│VTS'!C176</f>
        <v>-</v>
      </c>
      <c r="D176" s="7">
        <f>'5.0 Calc│Forecast Projects'!F176</f>
        <v>0</v>
      </c>
      <c r="E176" s="7">
        <f t="shared" si="4"/>
        <v>0</v>
      </c>
      <c r="G176" s="20">
        <f>'5.2 Calc│VTS'!G176*$E176</f>
        <v>0</v>
      </c>
      <c r="H176" s="20">
        <f>'5.2 Calc│VTS'!H176*$E176</f>
        <v>0</v>
      </c>
      <c r="I176" s="20">
        <f>'5.2 Calc│VTS'!I176*$E176</f>
        <v>0</v>
      </c>
      <c r="J176" s="20">
        <f>'5.2 Calc│VTS'!J176*$E176</f>
        <v>0</v>
      </c>
      <c r="K176" s="20">
        <f>'5.2 Calc│VTS'!K176*$E176</f>
        <v>0</v>
      </c>
    </row>
    <row r="177" spans="1:11">
      <c r="A177" s="7" t="str">
        <f>'5.0 Calc│Forecast Projects'!A177</f>
        <v>-</v>
      </c>
      <c r="B177" s="7" t="str">
        <f>'5.2 Calc│VTS'!B177</f>
        <v/>
      </c>
      <c r="C177" s="7" t="str">
        <f>'5.2 Calc│VTS'!C177</f>
        <v>-</v>
      </c>
      <c r="D177" s="7">
        <f>'5.0 Calc│Forecast Projects'!F177</f>
        <v>0</v>
      </c>
      <c r="E177" s="7">
        <f t="shared" si="4"/>
        <v>0</v>
      </c>
      <c r="G177" s="20">
        <f>'5.2 Calc│VTS'!G177*$E177</f>
        <v>0</v>
      </c>
      <c r="H177" s="20">
        <f>'5.2 Calc│VTS'!H177*$E177</f>
        <v>0</v>
      </c>
      <c r="I177" s="20">
        <f>'5.2 Calc│VTS'!I177*$E177</f>
        <v>0</v>
      </c>
      <c r="J177" s="20">
        <f>'5.2 Calc│VTS'!J177*$E177</f>
        <v>0</v>
      </c>
      <c r="K177" s="20">
        <f>'5.2 Calc│VTS'!K177*$E177</f>
        <v>0</v>
      </c>
    </row>
    <row r="178" spans="1:11">
      <c r="A178" s="7" t="str">
        <f>'5.0 Calc│Forecast Projects'!A178</f>
        <v>-</v>
      </c>
      <c r="B178" s="7" t="str">
        <f>'5.2 Calc│VTS'!B178</f>
        <v/>
      </c>
      <c r="C178" s="7" t="str">
        <f>'5.2 Calc│VTS'!C178</f>
        <v>-</v>
      </c>
      <c r="D178" s="7">
        <f>'5.0 Calc│Forecast Projects'!F178</f>
        <v>0</v>
      </c>
      <c r="E178" s="7">
        <f t="shared" si="4"/>
        <v>0</v>
      </c>
      <c r="G178" s="20">
        <f>'5.2 Calc│VTS'!G178*$E178</f>
        <v>0</v>
      </c>
      <c r="H178" s="20">
        <f>'5.2 Calc│VTS'!H178*$E178</f>
        <v>0</v>
      </c>
      <c r="I178" s="20">
        <f>'5.2 Calc│VTS'!I178*$E178</f>
        <v>0</v>
      </c>
      <c r="J178" s="20">
        <f>'5.2 Calc│VTS'!J178*$E178</f>
        <v>0</v>
      </c>
      <c r="K178" s="20">
        <f>'5.2 Calc│VTS'!K178*$E178</f>
        <v>0</v>
      </c>
    </row>
    <row r="179" spans="1:11">
      <c r="A179" s="7" t="str">
        <f>'5.0 Calc│Forecast Projects'!A179</f>
        <v>-</v>
      </c>
      <c r="B179" s="7" t="str">
        <f>'5.2 Calc│VTS'!B179</f>
        <v/>
      </c>
      <c r="C179" s="7" t="str">
        <f>'5.2 Calc│VTS'!C179</f>
        <v>-</v>
      </c>
      <c r="D179" s="7">
        <f>'5.0 Calc│Forecast Projects'!F179</f>
        <v>0</v>
      </c>
      <c r="E179" s="7">
        <f t="shared" si="4"/>
        <v>0</v>
      </c>
      <c r="G179" s="20">
        <f>'5.2 Calc│VTS'!G179*$E179</f>
        <v>0</v>
      </c>
      <c r="H179" s="20">
        <f>'5.2 Calc│VTS'!H179*$E179</f>
        <v>0</v>
      </c>
      <c r="I179" s="20">
        <f>'5.2 Calc│VTS'!I179*$E179</f>
        <v>0</v>
      </c>
      <c r="J179" s="20">
        <f>'5.2 Calc│VTS'!J179*$E179</f>
        <v>0</v>
      </c>
      <c r="K179" s="20">
        <f>'5.2 Calc│VTS'!K179*$E179</f>
        <v>0</v>
      </c>
    </row>
    <row r="180" spans="1:11">
      <c r="A180" s="7" t="str">
        <f>'5.0 Calc│Forecast Projects'!A180</f>
        <v>-</v>
      </c>
      <c r="B180" s="7" t="str">
        <f>'5.2 Calc│VTS'!B180</f>
        <v/>
      </c>
      <c r="C180" s="7" t="str">
        <f>'5.2 Calc│VTS'!C180</f>
        <v>-</v>
      </c>
      <c r="D180" s="7">
        <f>'5.0 Calc│Forecast Projects'!F180</f>
        <v>0</v>
      </c>
      <c r="E180" s="7">
        <f t="shared" si="4"/>
        <v>0</v>
      </c>
      <c r="G180" s="20">
        <f>'5.2 Calc│VTS'!G180*$E180</f>
        <v>0</v>
      </c>
      <c r="H180" s="20">
        <f>'5.2 Calc│VTS'!H180*$E180</f>
        <v>0</v>
      </c>
      <c r="I180" s="20">
        <f>'5.2 Calc│VTS'!I180*$E180</f>
        <v>0</v>
      </c>
      <c r="J180" s="20">
        <f>'5.2 Calc│VTS'!J180*$E180</f>
        <v>0</v>
      </c>
      <c r="K180" s="20">
        <f>'5.2 Calc│VTS'!K180*$E180</f>
        <v>0</v>
      </c>
    </row>
    <row r="181" spans="1:11">
      <c r="A181" s="7" t="str">
        <f>'5.0 Calc│Forecast Projects'!A181</f>
        <v>-</v>
      </c>
      <c r="B181" s="7" t="str">
        <f>'5.2 Calc│VTS'!B181</f>
        <v/>
      </c>
      <c r="C181" s="7" t="str">
        <f>'5.2 Calc│VTS'!C181</f>
        <v>-</v>
      </c>
      <c r="D181" s="7">
        <f>'5.0 Calc│Forecast Projects'!F181</f>
        <v>0</v>
      </c>
      <c r="E181" s="7">
        <f t="shared" si="4"/>
        <v>0</v>
      </c>
      <c r="G181" s="20">
        <f>'5.2 Calc│VTS'!G181*$E181</f>
        <v>0</v>
      </c>
      <c r="H181" s="20">
        <f>'5.2 Calc│VTS'!H181*$E181</f>
        <v>0</v>
      </c>
      <c r="I181" s="20">
        <f>'5.2 Calc│VTS'!I181*$E181</f>
        <v>0</v>
      </c>
      <c r="J181" s="20">
        <f>'5.2 Calc│VTS'!J181*$E181</f>
        <v>0</v>
      </c>
      <c r="K181" s="20">
        <f>'5.2 Calc│VTS'!K181*$E181</f>
        <v>0</v>
      </c>
    </row>
    <row r="182" spans="1:11">
      <c r="A182" s="7" t="str">
        <f>'5.0 Calc│Forecast Projects'!A182</f>
        <v>-</v>
      </c>
      <c r="B182" s="7" t="str">
        <f>'5.2 Calc│VTS'!B182</f>
        <v/>
      </c>
      <c r="C182" s="7" t="str">
        <f>'5.2 Calc│VTS'!C182</f>
        <v>-</v>
      </c>
      <c r="D182" s="7">
        <f>'5.0 Calc│Forecast Projects'!F182</f>
        <v>0</v>
      </c>
      <c r="E182" s="7">
        <f t="shared" si="4"/>
        <v>0</v>
      </c>
      <c r="G182" s="20">
        <f>'5.2 Calc│VTS'!G182*$E182</f>
        <v>0</v>
      </c>
      <c r="H182" s="20">
        <f>'5.2 Calc│VTS'!H182*$E182</f>
        <v>0</v>
      </c>
      <c r="I182" s="20">
        <f>'5.2 Calc│VTS'!I182*$E182</f>
        <v>0</v>
      </c>
      <c r="J182" s="20">
        <f>'5.2 Calc│VTS'!J182*$E182</f>
        <v>0</v>
      </c>
      <c r="K182" s="20">
        <f>'5.2 Calc│VTS'!K182*$E182</f>
        <v>0</v>
      </c>
    </row>
    <row r="183" spans="1:11">
      <c r="A183" s="7" t="str">
        <f>'5.0 Calc│Forecast Projects'!A183</f>
        <v>-</v>
      </c>
      <c r="B183" s="7" t="str">
        <f>'5.2 Calc│VTS'!B183</f>
        <v/>
      </c>
      <c r="C183" s="7" t="str">
        <f>'5.2 Calc│VTS'!C183</f>
        <v>-</v>
      </c>
      <c r="D183" s="7">
        <f>'5.0 Calc│Forecast Projects'!F183</f>
        <v>0</v>
      </c>
      <c r="E183" s="7">
        <f t="shared" si="4"/>
        <v>0</v>
      </c>
      <c r="G183" s="20">
        <f>'5.2 Calc│VTS'!G183*$E183</f>
        <v>0</v>
      </c>
      <c r="H183" s="20">
        <f>'5.2 Calc│VTS'!H183*$E183</f>
        <v>0</v>
      </c>
      <c r="I183" s="20">
        <f>'5.2 Calc│VTS'!I183*$E183</f>
        <v>0</v>
      </c>
      <c r="J183" s="20">
        <f>'5.2 Calc│VTS'!J183*$E183</f>
        <v>0</v>
      </c>
      <c r="K183" s="20">
        <f>'5.2 Calc│VTS'!K183*$E183</f>
        <v>0</v>
      </c>
    </row>
    <row r="184" spans="1:11">
      <c r="A184" s="7" t="str">
        <f>'5.0 Calc│Forecast Projects'!A184</f>
        <v>-</v>
      </c>
      <c r="B184" s="7" t="str">
        <f>'5.2 Calc│VTS'!B184</f>
        <v/>
      </c>
      <c r="C184" s="7" t="str">
        <f>'5.2 Calc│VTS'!C184</f>
        <v>-</v>
      </c>
      <c r="D184" s="7">
        <f>'5.0 Calc│Forecast Projects'!F184</f>
        <v>0</v>
      </c>
      <c r="E184" s="7">
        <f t="shared" si="4"/>
        <v>0</v>
      </c>
      <c r="G184" s="20">
        <f>'5.2 Calc│VTS'!G184*$E184</f>
        <v>0</v>
      </c>
      <c r="H184" s="20">
        <f>'5.2 Calc│VTS'!H184*$E184</f>
        <v>0</v>
      </c>
      <c r="I184" s="20">
        <f>'5.2 Calc│VTS'!I184*$E184</f>
        <v>0</v>
      </c>
      <c r="J184" s="20">
        <f>'5.2 Calc│VTS'!J184*$E184</f>
        <v>0</v>
      </c>
      <c r="K184" s="20">
        <f>'5.2 Calc│VTS'!K184*$E184</f>
        <v>0</v>
      </c>
    </row>
    <row r="185" spans="1:11">
      <c r="A185" s="7" t="str">
        <f>'5.0 Calc│Forecast Projects'!A185</f>
        <v>-</v>
      </c>
      <c r="B185" s="7" t="str">
        <f>'5.2 Calc│VTS'!B185</f>
        <v/>
      </c>
      <c r="C185" s="7" t="str">
        <f>'5.2 Calc│VTS'!C185</f>
        <v>-</v>
      </c>
      <c r="D185" s="7">
        <f>'5.0 Calc│Forecast Projects'!F185</f>
        <v>0</v>
      </c>
      <c r="E185" s="7">
        <f t="shared" si="4"/>
        <v>0</v>
      </c>
      <c r="G185" s="20">
        <f>'5.2 Calc│VTS'!G185*$E185</f>
        <v>0</v>
      </c>
      <c r="H185" s="20">
        <f>'5.2 Calc│VTS'!H185*$E185</f>
        <v>0</v>
      </c>
      <c r="I185" s="20">
        <f>'5.2 Calc│VTS'!I185*$E185</f>
        <v>0</v>
      </c>
      <c r="J185" s="20">
        <f>'5.2 Calc│VTS'!J185*$E185</f>
        <v>0</v>
      </c>
      <c r="K185" s="20">
        <f>'5.2 Calc│VTS'!K185*$E185</f>
        <v>0</v>
      </c>
    </row>
    <row r="186" spans="1:11">
      <c r="A186" s="7" t="str">
        <f>'5.0 Calc│Forecast Projects'!A186</f>
        <v>-</v>
      </c>
      <c r="B186" s="7" t="str">
        <f>'5.2 Calc│VTS'!B186</f>
        <v/>
      </c>
      <c r="C186" s="7" t="str">
        <f>'5.2 Calc│VTS'!C186</f>
        <v>-</v>
      </c>
      <c r="D186" s="7">
        <f>'5.0 Calc│Forecast Projects'!F186</f>
        <v>0</v>
      </c>
      <c r="E186" s="7">
        <f t="shared" si="4"/>
        <v>0</v>
      </c>
      <c r="G186" s="20">
        <f>'5.2 Calc│VTS'!G186*$E186</f>
        <v>0</v>
      </c>
      <c r="H186" s="20">
        <f>'5.2 Calc│VTS'!H186*$E186</f>
        <v>0</v>
      </c>
      <c r="I186" s="20">
        <f>'5.2 Calc│VTS'!I186*$E186</f>
        <v>0</v>
      </c>
      <c r="J186" s="20">
        <f>'5.2 Calc│VTS'!J186*$E186</f>
        <v>0</v>
      </c>
      <c r="K186" s="20">
        <f>'5.2 Calc│VTS'!K186*$E186</f>
        <v>0</v>
      </c>
    </row>
    <row r="187" spans="1:11">
      <c r="A187" s="7" t="str">
        <f>'5.0 Calc│Forecast Projects'!A187</f>
        <v>-</v>
      </c>
      <c r="B187" s="7" t="str">
        <f>'5.2 Calc│VTS'!B187</f>
        <v/>
      </c>
      <c r="C187" s="7" t="str">
        <f>'5.2 Calc│VTS'!C187</f>
        <v>-</v>
      </c>
      <c r="D187" s="7">
        <f>'5.0 Calc│Forecast Projects'!F187</f>
        <v>0</v>
      </c>
      <c r="E187" s="7">
        <f t="shared" si="4"/>
        <v>0</v>
      </c>
      <c r="G187" s="20">
        <f>'5.2 Calc│VTS'!G187*$E187</f>
        <v>0</v>
      </c>
      <c r="H187" s="20">
        <f>'5.2 Calc│VTS'!H187*$E187</f>
        <v>0</v>
      </c>
      <c r="I187" s="20">
        <f>'5.2 Calc│VTS'!I187*$E187</f>
        <v>0</v>
      </c>
      <c r="J187" s="20">
        <f>'5.2 Calc│VTS'!J187*$E187</f>
        <v>0</v>
      </c>
      <c r="K187" s="20">
        <f>'5.2 Calc│VTS'!K187*$E187</f>
        <v>0</v>
      </c>
    </row>
    <row r="188" spans="1:11">
      <c r="A188" s="7" t="str">
        <f>'5.0 Calc│Forecast Projects'!A188</f>
        <v>-</v>
      </c>
      <c r="B188" s="7" t="str">
        <f>'5.2 Calc│VTS'!B188</f>
        <v/>
      </c>
      <c r="C188" s="7" t="str">
        <f>'5.2 Calc│VTS'!C188</f>
        <v>-</v>
      </c>
      <c r="D188" s="7">
        <f>'5.0 Calc│Forecast Projects'!F188</f>
        <v>0</v>
      </c>
      <c r="E188" s="7">
        <f t="shared" si="4"/>
        <v>0</v>
      </c>
      <c r="G188" s="20">
        <f>'5.2 Calc│VTS'!G188*$E188</f>
        <v>0</v>
      </c>
      <c r="H188" s="20">
        <f>'5.2 Calc│VTS'!H188*$E188</f>
        <v>0</v>
      </c>
      <c r="I188" s="20">
        <f>'5.2 Calc│VTS'!I188*$E188</f>
        <v>0</v>
      </c>
      <c r="J188" s="20">
        <f>'5.2 Calc│VTS'!J188*$E188</f>
        <v>0</v>
      </c>
      <c r="K188" s="20">
        <f>'5.2 Calc│VTS'!K188*$E188</f>
        <v>0</v>
      </c>
    </row>
    <row r="189" spans="1:11">
      <c r="A189" s="7" t="str">
        <f>'5.0 Calc│Forecast Projects'!A189</f>
        <v>-</v>
      </c>
      <c r="B189" s="7" t="str">
        <f>'5.2 Calc│VTS'!B189</f>
        <v/>
      </c>
      <c r="C189" s="7" t="str">
        <f>'5.2 Calc│VTS'!C189</f>
        <v>-</v>
      </c>
      <c r="D189" s="7">
        <f>'5.0 Calc│Forecast Projects'!F189</f>
        <v>0</v>
      </c>
      <c r="E189" s="7">
        <f t="shared" si="4"/>
        <v>0</v>
      </c>
      <c r="G189" s="20">
        <f>'5.2 Calc│VTS'!G189*$E189</f>
        <v>0</v>
      </c>
      <c r="H189" s="20">
        <f>'5.2 Calc│VTS'!H189*$E189</f>
        <v>0</v>
      </c>
      <c r="I189" s="20">
        <f>'5.2 Calc│VTS'!I189*$E189</f>
        <v>0</v>
      </c>
      <c r="J189" s="20">
        <f>'5.2 Calc│VTS'!J189*$E189</f>
        <v>0</v>
      </c>
      <c r="K189" s="20">
        <f>'5.2 Calc│VTS'!K189*$E189</f>
        <v>0</v>
      </c>
    </row>
    <row r="190" spans="1:11">
      <c r="A190" s="7" t="str">
        <f>'5.0 Calc│Forecast Projects'!A190</f>
        <v>-</v>
      </c>
      <c r="B190" s="7" t="str">
        <f>'5.2 Calc│VTS'!B190</f>
        <v/>
      </c>
      <c r="C190" s="7" t="str">
        <f>'5.2 Calc│VTS'!C190</f>
        <v>-</v>
      </c>
      <c r="D190" s="7">
        <f>'5.0 Calc│Forecast Projects'!F190</f>
        <v>0</v>
      </c>
      <c r="E190" s="7">
        <f t="shared" si="4"/>
        <v>0</v>
      </c>
      <c r="G190" s="20">
        <f>'5.2 Calc│VTS'!G190*$E190</f>
        <v>0</v>
      </c>
      <c r="H190" s="20">
        <f>'5.2 Calc│VTS'!H190*$E190</f>
        <v>0</v>
      </c>
      <c r="I190" s="20">
        <f>'5.2 Calc│VTS'!I190*$E190</f>
        <v>0</v>
      </c>
      <c r="J190" s="20">
        <f>'5.2 Calc│VTS'!J190*$E190</f>
        <v>0</v>
      </c>
      <c r="K190" s="20">
        <f>'5.2 Calc│VTS'!K190*$E190</f>
        <v>0</v>
      </c>
    </row>
    <row r="191" spans="1:11">
      <c r="A191" s="7" t="str">
        <f>'5.0 Calc│Forecast Projects'!A191</f>
        <v>-</v>
      </c>
      <c r="B191" s="7" t="str">
        <f>'5.2 Calc│VTS'!B191</f>
        <v/>
      </c>
      <c r="C191" s="7" t="str">
        <f>'5.2 Calc│VTS'!C191</f>
        <v>-</v>
      </c>
      <c r="D191" s="7">
        <f>'5.0 Calc│Forecast Projects'!F191</f>
        <v>0</v>
      </c>
      <c r="E191" s="7">
        <f t="shared" si="4"/>
        <v>0</v>
      </c>
      <c r="G191" s="20">
        <f>'5.2 Calc│VTS'!G191*$E191</f>
        <v>0</v>
      </c>
      <c r="H191" s="20">
        <f>'5.2 Calc│VTS'!H191*$E191</f>
        <v>0</v>
      </c>
      <c r="I191" s="20">
        <f>'5.2 Calc│VTS'!I191*$E191</f>
        <v>0</v>
      </c>
      <c r="J191" s="20">
        <f>'5.2 Calc│VTS'!J191*$E191</f>
        <v>0</v>
      </c>
      <c r="K191" s="20">
        <f>'5.2 Calc│VTS'!K191*$E191</f>
        <v>0</v>
      </c>
    </row>
    <row r="192" spans="1:11">
      <c r="A192" s="7" t="str">
        <f>'5.0 Calc│Forecast Projects'!A192</f>
        <v>-</v>
      </c>
      <c r="B192" s="7" t="str">
        <f>'5.2 Calc│VTS'!B192</f>
        <v/>
      </c>
      <c r="C192" s="7" t="str">
        <f>'5.2 Calc│VTS'!C192</f>
        <v>-</v>
      </c>
      <c r="D192" s="7">
        <f>'5.0 Calc│Forecast Projects'!F192</f>
        <v>0</v>
      </c>
      <c r="E192" s="7">
        <f t="shared" si="4"/>
        <v>0</v>
      </c>
      <c r="G192" s="20">
        <f>'5.2 Calc│VTS'!G192*$E192</f>
        <v>0</v>
      </c>
      <c r="H192" s="20">
        <f>'5.2 Calc│VTS'!H192*$E192</f>
        <v>0</v>
      </c>
      <c r="I192" s="20">
        <f>'5.2 Calc│VTS'!I192*$E192</f>
        <v>0</v>
      </c>
      <c r="J192" s="20">
        <f>'5.2 Calc│VTS'!J192*$E192</f>
        <v>0</v>
      </c>
      <c r="K192" s="20">
        <f>'5.2 Calc│VTS'!K192*$E192</f>
        <v>0</v>
      </c>
    </row>
    <row r="193" spans="1:11">
      <c r="A193" s="7" t="str">
        <f>'5.0 Calc│Forecast Projects'!A193</f>
        <v>-</v>
      </c>
      <c r="B193" s="7" t="str">
        <f>'5.2 Calc│VTS'!B193</f>
        <v/>
      </c>
      <c r="C193" s="7" t="str">
        <f>'5.2 Calc│VTS'!C193</f>
        <v>-</v>
      </c>
      <c r="D193" s="7">
        <f>'5.0 Calc│Forecast Projects'!F193</f>
        <v>0</v>
      </c>
      <c r="E193" s="7">
        <f t="shared" si="4"/>
        <v>0</v>
      </c>
      <c r="G193" s="20">
        <f>'5.2 Calc│VTS'!G193*$E193</f>
        <v>0</v>
      </c>
      <c r="H193" s="20">
        <f>'5.2 Calc│VTS'!H193*$E193</f>
        <v>0</v>
      </c>
      <c r="I193" s="20">
        <f>'5.2 Calc│VTS'!I193*$E193</f>
        <v>0</v>
      </c>
      <c r="J193" s="20">
        <f>'5.2 Calc│VTS'!J193*$E193</f>
        <v>0</v>
      </c>
      <c r="K193" s="20">
        <f>'5.2 Calc│VTS'!K193*$E193</f>
        <v>0</v>
      </c>
    </row>
    <row r="194" spans="1:11">
      <c r="A194" s="7" t="str">
        <f>'5.0 Calc│Forecast Projects'!A194</f>
        <v>-</v>
      </c>
      <c r="B194" s="7" t="str">
        <f>'5.2 Calc│VTS'!B194</f>
        <v/>
      </c>
      <c r="C194" s="7" t="str">
        <f>'5.2 Calc│VTS'!C194</f>
        <v>-</v>
      </c>
      <c r="D194" s="7">
        <f>'5.0 Calc│Forecast Projects'!F194</f>
        <v>0</v>
      </c>
      <c r="E194" s="7">
        <f t="shared" si="4"/>
        <v>0</v>
      </c>
      <c r="G194" s="20">
        <f>'5.2 Calc│VTS'!G194*$E194</f>
        <v>0</v>
      </c>
      <c r="H194" s="20">
        <f>'5.2 Calc│VTS'!H194*$E194</f>
        <v>0</v>
      </c>
      <c r="I194" s="20">
        <f>'5.2 Calc│VTS'!I194*$E194</f>
        <v>0</v>
      </c>
      <c r="J194" s="20">
        <f>'5.2 Calc│VTS'!J194*$E194</f>
        <v>0</v>
      </c>
      <c r="K194" s="20">
        <f>'5.2 Calc│VTS'!K194*$E194</f>
        <v>0</v>
      </c>
    </row>
    <row r="195" spans="1:11">
      <c r="A195" s="7" t="str">
        <f>'5.0 Calc│Forecast Projects'!A195</f>
        <v>-</v>
      </c>
      <c r="B195" s="7" t="str">
        <f>'5.2 Calc│VTS'!B195</f>
        <v/>
      </c>
      <c r="C195" s="7" t="str">
        <f>'5.2 Calc│VTS'!C195</f>
        <v>-</v>
      </c>
      <c r="D195" s="7">
        <f>'5.0 Calc│Forecast Projects'!F195</f>
        <v>0</v>
      </c>
      <c r="E195" s="7">
        <f t="shared" si="4"/>
        <v>0</v>
      </c>
      <c r="G195" s="20">
        <f>'5.2 Calc│VTS'!G195*$E195</f>
        <v>0</v>
      </c>
      <c r="H195" s="20">
        <f>'5.2 Calc│VTS'!H195*$E195</f>
        <v>0</v>
      </c>
      <c r="I195" s="20">
        <f>'5.2 Calc│VTS'!I195*$E195</f>
        <v>0</v>
      </c>
      <c r="J195" s="20">
        <f>'5.2 Calc│VTS'!J195*$E195</f>
        <v>0</v>
      </c>
      <c r="K195" s="20">
        <f>'5.2 Calc│VTS'!K195*$E195</f>
        <v>0</v>
      </c>
    </row>
    <row r="196" spans="1:11">
      <c r="A196" s="7" t="str">
        <f>'5.0 Calc│Forecast Projects'!A196</f>
        <v>-</v>
      </c>
      <c r="B196" s="7" t="str">
        <f>'5.2 Calc│VTS'!B196</f>
        <v/>
      </c>
      <c r="C196" s="7" t="str">
        <f>'5.2 Calc│VTS'!C196</f>
        <v>-</v>
      </c>
      <c r="D196" s="7">
        <f>'5.0 Calc│Forecast Projects'!F196</f>
        <v>0</v>
      </c>
      <c r="E196" s="7">
        <f t="shared" si="4"/>
        <v>0</v>
      </c>
      <c r="G196" s="20">
        <f>'5.2 Calc│VTS'!G196*$E196</f>
        <v>0</v>
      </c>
      <c r="H196" s="20">
        <f>'5.2 Calc│VTS'!H196*$E196</f>
        <v>0</v>
      </c>
      <c r="I196" s="20">
        <f>'5.2 Calc│VTS'!I196*$E196</f>
        <v>0</v>
      </c>
      <c r="J196" s="20">
        <f>'5.2 Calc│VTS'!J196*$E196</f>
        <v>0</v>
      </c>
      <c r="K196" s="20">
        <f>'5.2 Calc│VTS'!K196*$E196</f>
        <v>0</v>
      </c>
    </row>
    <row r="197" spans="1:11">
      <c r="A197" s="7" t="str">
        <f>'5.0 Calc│Forecast Projects'!A197</f>
        <v>-</v>
      </c>
      <c r="B197" s="7" t="str">
        <f>'5.2 Calc│VTS'!B197</f>
        <v/>
      </c>
      <c r="C197" s="7" t="str">
        <f>'5.2 Calc│VTS'!C197</f>
        <v>-</v>
      </c>
      <c r="D197" s="7">
        <f>'5.0 Calc│Forecast Projects'!F197</f>
        <v>0</v>
      </c>
      <c r="E197" s="7">
        <f t="shared" si="4"/>
        <v>0</v>
      </c>
      <c r="G197" s="20">
        <f>'5.2 Calc│VTS'!G197*$E197</f>
        <v>0</v>
      </c>
      <c r="H197" s="20">
        <f>'5.2 Calc│VTS'!H197*$E197</f>
        <v>0</v>
      </c>
      <c r="I197" s="20">
        <f>'5.2 Calc│VTS'!I197*$E197</f>
        <v>0</v>
      </c>
      <c r="J197" s="20">
        <f>'5.2 Calc│VTS'!J197*$E197</f>
        <v>0</v>
      </c>
      <c r="K197" s="20">
        <f>'5.2 Calc│VTS'!K197*$E197</f>
        <v>0</v>
      </c>
    </row>
    <row r="198" spans="1:11">
      <c r="A198" s="7" t="str">
        <f>'5.0 Calc│Forecast Projects'!A198</f>
        <v>-</v>
      </c>
      <c r="B198" s="7" t="str">
        <f>'5.2 Calc│VTS'!B198</f>
        <v/>
      </c>
      <c r="C198" s="7" t="str">
        <f>'5.2 Calc│VTS'!C198</f>
        <v>-</v>
      </c>
      <c r="D198" s="7">
        <f>'5.0 Calc│Forecast Projects'!F198</f>
        <v>0</v>
      </c>
      <c r="E198" s="7">
        <f t="shared" si="4"/>
        <v>0</v>
      </c>
      <c r="G198" s="20">
        <f>'5.2 Calc│VTS'!G198*$E198</f>
        <v>0</v>
      </c>
      <c r="H198" s="20">
        <f>'5.2 Calc│VTS'!H198*$E198</f>
        <v>0</v>
      </c>
      <c r="I198" s="20">
        <f>'5.2 Calc│VTS'!I198*$E198</f>
        <v>0</v>
      </c>
      <c r="J198" s="20">
        <f>'5.2 Calc│VTS'!J198*$E198</f>
        <v>0</v>
      </c>
      <c r="K198" s="20">
        <f>'5.2 Calc│VTS'!K198*$E198</f>
        <v>0</v>
      </c>
    </row>
    <row r="199" spans="1:11">
      <c r="A199" s="7" t="str">
        <f>'5.0 Calc│Forecast Projects'!A199</f>
        <v>-</v>
      </c>
      <c r="B199" s="7" t="str">
        <f>'5.2 Calc│VTS'!B199</f>
        <v/>
      </c>
      <c r="C199" s="7" t="str">
        <f>'5.2 Calc│VTS'!C199</f>
        <v>-</v>
      </c>
      <c r="D199" s="7">
        <f>'5.0 Calc│Forecast Projects'!F199</f>
        <v>0</v>
      </c>
      <c r="E199" s="7">
        <f t="shared" si="4"/>
        <v>0</v>
      </c>
      <c r="G199" s="20">
        <f>'5.2 Calc│VTS'!G199*$E199</f>
        <v>0</v>
      </c>
      <c r="H199" s="20">
        <f>'5.2 Calc│VTS'!H199*$E199</f>
        <v>0</v>
      </c>
      <c r="I199" s="20">
        <f>'5.2 Calc│VTS'!I199*$E199</f>
        <v>0</v>
      </c>
      <c r="J199" s="20">
        <f>'5.2 Calc│VTS'!J199*$E199</f>
        <v>0</v>
      </c>
      <c r="K199" s="20">
        <f>'5.2 Calc│VTS'!K199*$E199</f>
        <v>0</v>
      </c>
    </row>
    <row r="200" spans="1:11">
      <c r="A200" s="7" t="str">
        <f>'5.0 Calc│Forecast Projects'!A200</f>
        <v>-</v>
      </c>
      <c r="B200" s="7" t="str">
        <f>'5.2 Calc│VTS'!B200</f>
        <v/>
      </c>
      <c r="C200" s="7" t="str">
        <f>'5.2 Calc│VTS'!C200</f>
        <v>-</v>
      </c>
      <c r="D200" s="7">
        <f>'5.0 Calc│Forecast Projects'!F200</f>
        <v>0</v>
      </c>
      <c r="E200" s="7">
        <f t="shared" si="4"/>
        <v>0</v>
      </c>
      <c r="G200" s="20">
        <f>'5.2 Calc│VTS'!G200*$E200</f>
        <v>0</v>
      </c>
      <c r="H200" s="20">
        <f>'5.2 Calc│VTS'!H200*$E200</f>
        <v>0</v>
      </c>
      <c r="I200" s="20">
        <f>'5.2 Calc│VTS'!I200*$E200</f>
        <v>0</v>
      </c>
      <c r="J200" s="20">
        <f>'5.2 Calc│VTS'!J200*$E200</f>
        <v>0</v>
      </c>
      <c r="K200" s="20">
        <f>'5.2 Calc│VTS'!K200*$E200</f>
        <v>0</v>
      </c>
    </row>
    <row r="201" spans="1:11">
      <c r="A201" s="7" t="str">
        <f>'5.0 Calc│Forecast Projects'!A201</f>
        <v>-</v>
      </c>
      <c r="B201" s="7" t="str">
        <f>'5.2 Calc│VTS'!B201</f>
        <v/>
      </c>
      <c r="C201" s="7" t="str">
        <f>'5.2 Calc│VTS'!C201</f>
        <v>-</v>
      </c>
      <c r="D201" s="7">
        <f>'5.0 Calc│Forecast Projects'!F201</f>
        <v>0</v>
      </c>
      <c r="E201" s="7">
        <f t="shared" si="4"/>
        <v>0</v>
      </c>
      <c r="G201" s="20">
        <f>'5.2 Calc│VTS'!G201*$E201</f>
        <v>0</v>
      </c>
      <c r="H201" s="20">
        <f>'5.2 Calc│VTS'!H201*$E201</f>
        <v>0</v>
      </c>
      <c r="I201" s="20">
        <f>'5.2 Calc│VTS'!I201*$E201</f>
        <v>0</v>
      </c>
      <c r="J201" s="20">
        <f>'5.2 Calc│VTS'!J201*$E201</f>
        <v>0</v>
      </c>
      <c r="K201" s="20">
        <f>'5.2 Calc│VTS'!K201*$E201</f>
        <v>0</v>
      </c>
    </row>
    <row r="205" spans="1:11">
      <c r="G205" s="30"/>
    </row>
    <row r="206" spans="1:11">
      <c r="G206" s="30"/>
      <c r="H206" s="30"/>
      <c r="J206" s="30"/>
    </row>
  </sheetData>
  <autoFilter ref="A12:M12" xr:uid="{00000000-0001-0000-1000-000000000000}"/>
  <mergeCells count="2">
    <mergeCell ref="N13:U13"/>
    <mergeCell ref="C3:J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BEAFA8"/>
  </sheetPr>
  <dimension ref="A1:M201"/>
  <sheetViews>
    <sheetView zoomScale="70" zoomScaleNormal="70" workbookViewId="0"/>
  </sheetViews>
  <sheetFormatPr defaultColWidth="8.7265625" defaultRowHeight="18"/>
  <cols>
    <col min="1" max="1" width="4" customWidth="1"/>
    <col min="2" max="2" width="29.26953125" customWidth="1"/>
    <col min="3" max="3" width="18.26953125" customWidth="1"/>
    <col min="4" max="4" width="14.1796875" customWidth="1"/>
    <col min="5" max="5" width="11.6328125" customWidth="1"/>
    <col min="6" max="6" width="12.1796875" customWidth="1"/>
  </cols>
  <sheetData>
    <row r="1" spans="1:13" s="1" customFormat="1" ht="13.5"/>
    <row r="2" spans="1:13" s="1" customFormat="1" ht="13.5"/>
    <row r="3" spans="1:13" s="1" customFormat="1">
      <c r="C3" s="104"/>
      <c r="D3" s="104"/>
      <c r="E3" s="104"/>
      <c r="F3" s="104"/>
      <c r="G3" s="104"/>
      <c r="H3" s="104"/>
      <c r="I3" s="104"/>
      <c r="J3" s="104"/>
    </row>
    <row r="4" spans="1:13" s="1" customFormat="1" ht="13.5"/>
    <row r="5" spans="1:13" s="1" customFormat="1" ht="13.5"/>
    <row r="6" spans="1:13" s="1" customFormat="1" ht="13.5"/>
    <row r="7" spans="1:13" s="1" customFormat="1" ht="13.5"/>
    <row r="8" spans="1:13" s="1" customFormat="1" ht="13.5"/>
    <row r="9" spans="1:13" s="1" customFormat="1" ht="13.5"/>
    <row r="11" spans="1:13" ht="20.25">
      <c r="B11" s="4" t="str">
        <f ca="1">RIGHT(CELL("filename",B1),LEN(CELL("filename",B1))-FIND("]",CELL("filename",B1)))</f>
        <v>5.4 Calc│Escalators</v>
      </c>
    </row>
    <row r="12" spans="1:13" s="8" customFormat="1" ht="54">
      <c r="A12" s="9" t="s">
        <v>31</v>
      </c>
      <c r="B12" s="9" t="s">
        <v>32</v>
      </c>
      <c r="C12" s="9" t="str">
        <f>'3.2 Input│Other'!A38</f>
        <v>Labour</v>
      </c>
      <c r="D12" s="9" t="str">
        <f>'3.2 Input│Other'!A39</f>
        <v>Contractor</v>
      </c>
      <c r="E12" s="9" t="str">
        <f>'3.2 Input│Other'!A40</f>
        <v>Materials</v>
      </c>
      <c r="F12" s="9" t="str">
        <f>'3.2 Input│Other'!A41</f>
        <v>Other</v>
      </c>
      <c r="G12" s="9">
        <f>'5.3 Calc│Forecast $2022'!G12</f>
        <v>2023</v>
      </c>
      <c r="H12" s="9">
        <f>'5.3 Calc│Forecast $2022'!H12</f>
        <v>2024</v>
      </c>
      <c r="I12" s="9">
        <f>'5.3 Calc│Forecast $2022'!I12</f>
        <v>2025</v>
      </c>
      <c r="J12" s="9">
        <f>'5.3 Calc│Forecast $2022'!J12</f>
        <v>2026</v>
      </c>
      <c r="K12" s="9">
        <f>'5.3 Calc│Forecast $2022'!K12</f>
        <v>2027</v>
      </c>
      <c r="L12"/>
    </row>
    <row r="13" spans="1:13">
      <c r="A13" s="7">
        <f>'5.0 Calc│Forecast Projects'!A13</f>
        <v>1</v>
      </c>
      <c r="B13" s="7" t="str">
        <f>'5.3 Calc│Forecast $2022'!B13</f>
        <v>WCS A Process Safety</v>
      </c>
      <c r="C13" s="19">
        <f>VLOOKUP($A13,'5.0 Calc│Forecast Projects'!$A$12:$P$1001,12,FALSE)</f>
        <v>0.12471015711028048</v>
      </c>
      <c r="D13" s="19">
        <f>VLOOKUP($A13,'5.0 Calc│Forecast Projects'!$A$12:$P$1001,13,FALSE)</f>
        <v>0.43648554988598171</v>
      </c>
      <c r="E13" s="19">
        <f>VLOOKUP($A13,'5.0 Calc│Forecast Projects'!$A$12:$P$1001,14,FALSE)</f>
        <v>0.18706523566542071</v>
      </c>
      <c r="F13" s="19">
        <f>VLOOKUP($A13,'5.0 Calc│Forecast Projects'!$A$12:$P$1001,15,FALSE)</f>
        <v>0.25173905733831714</v>
      </c>
      <c r="G13" s="23">
        <f>$C13*(1+'3.2 Input│Other'!L$38)+$D13*(1+'3.2 Input│Other'!L$39)+$E13*(1+'3.2 Input│Other'!L$40)+$F13*(1+'3.2 Input│Other'!L$41)</f>
        <v>1</v>
      </c>
      <c r="H13" s="23">
        <f>$C13*(1+'3.2 Input│Other'!M$38)+$D13*(1+'3.2 Input│Other'!M$39)+$E13*(1+'3.2 Input│Other'!M$40)+$F13*(1+'3.2 Input│Other'!M$41)</f>
        <v>1</v>
      </c>
      <c r="I13" s="23">
        <f>$C13*(1+'3.2 Input│Other'!N$38)+$D13*(1+'3.2 Input│Other'!N$39)+$E13*(1+'3.2 Input│Other'!N$40)+$F13*(1+'3.2 Input│Other'!N$41)</f>
        <v>1</v>
      </c>
      <c r="J13" s="23">
        <f>$C13*(1+'3.2 Input│Other'!O$38)+$D13*(1+'3.2 Input│Other'!O$39)+$E13*(1+'3.2 Input│Other'!O$40)+$F13*(1+'3.2 Input│Other'!O$41)</f>
        <v>1</v>
      </c>
      <c r="K13" s="23">
        <f>$C13*(1+'3.2 Input│Other'!P$38)+$D13*(1+'3.2 Input│Other'!P$39)+$E13*(1+'3.2 Input│Other'!P$40)+$F13*(1+'3.2 Input│Other'!P$41)</f>
        <v>1</v>
      </c>
      <c r="M13" s="41">
        <f>SUM(C13:F13)</f>
        <v>1</v>
      </c>
    </row>
    <row r="14" spans="1:13">
      <c r="A14" s="7">
        <f>'5.0 Calc│Forecast Projects'!A14</f>
        <v>2</v>
      </c>
      <c r="B14" s="7" t="str">
        <f>'5.3 Calc│Forecast $2022'!B14</f>
        <v>Brooklyn CS upgrade</v>
      </c>
      <c r="C14" s="19">
        <f>VLOOKUP($A14,'5.0 Calc│Forecast Projects'!$A$12:$P$1001,12,FALSE)</f>
        <v>0.12471015711028048</v>
      </c>
      <c r="D14" s="19">
        <f>VLOOKUP($A14,'5.0 Calc│Forecast Projects'!$A$12:$P$1001,13,FALSE)</f>
        <v>0.43648554988598171</v>
      </c>
      <c r="E14" s="19">
        <f>VLOOKUP($A14,'5.0 Calc│Forecast Projects'!$A$12:$P$1001,14,FALSE)</f>
        <v>0.18706523566542071</v>
      </c>
      <c r="F14" s="19">
        <f>VLOOKUP($A14,'5.0 Calc│Forecast Projects'!$A$12:$P$1001,15,FALSE)</f>
        <v>0.25173905733831714</v>
      </c>
      <c r="G14" s="23">
        <f>$C14*(1+'3.2 Input│Other'!L$38)+$D14*(1+'3.2 Input│Other'!L$39)+$E14*(1+'3.2 Input│Other'!L$40)+$F14*(1+'3.2 Input│Other'!L$41)</f>
        <v>1</v>
      </c>
      <c r="H14" s="23">
        <f>$C14*(1+'3.2 Input│Other'!M$38)+$D14*(1+'3.2 Input│Other'!M$39)+$E14*(1+'3.2 Input│Other'!M$40)+$F14*(1+'3.2 Input│Other'!M$41)</f>
        <v>1</v>
      </c>
      <c r="I14" s="23">
        <f>$C14*(1+'3.2 Input│Other'!N$38)+$D14*(1+'3.2 Input│Other'!N$39)+$E14*(1+'3.2 Input│Other'!N$40)+$F14*(1+'3.2 Input│Other'!N$41)</f>
        <v>1</v>
      </c>
      <c r="J14" s="23">
        <f>$C14*(1+'3.2 Input│Other'!O$38)+$D14*(1+'3.2 Input│Other'!O$39)+$E14*(1+'3.2 Input│Other'!O$40)+$F14*(1+'3.2 Input│Other'!O$41)</f>
        <v>1</v>
      </c>
      <c r="K14" s="23">
        <f>$C14*(1+'3.2 Input│Other'!P$38)+$D14*(1+'3.2 Input│Other'!P$39)+$E14*(1+'3.2 Input│Other'!P$40)+$F14*(1+'3.2 Input│Other'!P$41)</f>
        <v>1</v>
      </c>
      <c r="M14" s="41">
        <f t="shared" ref="M14:M78" si="0">SUM(C14:F14)</f>
        <v>1</v>
      </c>
    </row>
    <row r="15" spans="1:13">
      <c r="A15" s="7">
        <f>'5.0 Calc│Forecast Projects'!A15</f>
        <v>3</v>
      </c>
      <c r="B15" s="7" t="str">
        <f>'5.3 Calc│Forecast $2022'!B15</f>
        <v>Compressor Station Vent Upgrade</v>
      </c>
      <c r="C15" s="19">
        <f>VLOOKUP($A15,'5.0 Calc│Forecast Projects'!$A$12:$P$1001,12,FALSE)</f>
        <v>0.15391443440825756</v>
      </c>
      <c r="D15" s="19">
        <f>VLOOKUP($A15,'5.0 Calc│Forecast Projects'!$A$12:$P$1001,13,FALSE)</f>
        <v>0.23679143755116544</v>
      </c>
      <c r="E15" s="19">
        <f>VLOOKUP($A15,'5.0 Calc│Forecast Projects'!$A$12:$P$1001,14,FALSE)</f>
        <v>0.47358287510233088</v>
      </c>
      <c r="F15" s="19">
        <f>VLOOKUP($A15,'5.0 Calc│Forecast Projects'!$A$12:$P$1001,15,FALSE)</f>
        <v>0.1357112529382461</v>
      </c>
      <c r="G15" s="23">
        <f>$C15*(1+'3.2 Input│Other'!L$38)+$D15*(1+'3.2 Input│Other'!L$39)+$E15*(1+'3.2 Input│Other'!L$40)+$F15*(1+'3.2 Input│Other'!L$41)</f>
        <v>1</v>
      </c>
      <c r="H15" s="23">
        <f>$C15*(1+'3.2 Input│Other'!M$38)+$D15*(1+'3.2 Input│Other'!M$39)+$E15*(1+'3.2 Input│Other'!M$40)+$F15*(1+'3.2 Input│Other'!M$41)</f>
        <v>1</v>
      </c>
      <c r="I15" s="23">
        <f>$C15*(1+'3.2 Input│Other'!N$38)+$D15*(1+'3.2 Input│Other'!N$39)+$E15*(1+'3.2 Input│Other'!N$40)+$F15*(1+'3.2 Input│Other'!N$41)</f>
        <v>1</v>
      </c>
      <c r="J15" s="23">
        <f>$C15*(1+'3.2 Input│Other'!O$38)+$D15*(1+'3.2 Input│Other'!O$39)+$E15*(1+'3.2 Input│Other'!O$40)+$F15*(1+'3.2 Input│Other'!O$41)</f>
        <v>1</v>
      </c>
      <c r="K15" s="23">
        <f>$C15*(1+'3.2 Input│Other'!P$38)+$D15*(1+'3.2 Input│Other'!P$39)+$E15*(1+'3.2 Input│Other'!P$40)+$F15*(1+'3.2 Input│Other'!P$41)</f>
        <v>1</v>
      </c>
      <c r="M15" s="41">
        <f t="shared" si="0"/>
        <v>1</v>
      </c>
    </row>
    <row r="16" spans="1:13">
      <c r="A16" s="7">
        <f>'5.0 Calc│Forecast Projects'!A16</f>
        <v>4</v>
      </c>
      <c r="B16" s="7" t="str">
        <f>'5.3 Calc│Forecast $2022'!B16</f>
        <v>Iona CS Aftercooler Upgrade</v>
      </c>
      <c r="C16" s="19">
        <f>VLOOKUP($A16,'5.0 Calc│Forecast Projects'!$A$12:$P$1001,12,FALSE)</f>
        <v>0</v>
      </c>
      <c r="D16" s="19">
        <f>VLOOKUP($A16,'5.0 Calc│Forecast Projects'!$A$12:$P$1001,13,FALSE)</f>
        <v>0</v>
      </c>
      <c r="E16" s="19">
        <f>VLOOKUP($A16,'5.0 Calc│Forecast Projects'!$A$12:$P$1001,14,FALSE)</f>
        <v>0</v>
      </c>
      <c r="F16" s="19">
        <f>VLOOKUP($A16,'5.0 Calc│Forecast Projects'!$A$12:$P$1001,15,FALSE)</f>
        <v>0</v>
      </c>
      <c r="G16" s="23">
        <f>$C16*(1+'3.2 Input│Other'!L$38)+$D16*(1+'3.2 Input│Other'!L$39)+$E16*(1+'3.2 Input│Other'!L$40)+$F16*(1+'3.2 Input│Other'!L$41)</f>
        <v>0</v>
      </c>
      <c r="H16" s="23">
        <f>$C16*(1+'3.2 Input│Other'!M$38)+$D16*(1+'3.2 Input│Other'!M$39)+$E16*(1+'3.2 Input│Other'!M$40)+$F16*(1+'3.2 Input│Other'!M$41)</f>
        <v>0</v>
      </c>
      <c r="I16" s="23">
        <f>$C16*(1+'3.2 Input│Other'!N$38)+$D16*(1+'3.2 Input│Other'!N$39)+$E16*(1+'3.2 Input│Other'!N$40)+$F16*(1+'3.2 Input│Other'!N$41)</f>
        <v>0</v>
      </c>
      <c r="J16" s="23">
        <f>$C16*(1+'3.2 Input│Other'!O$38)+$D16*(1+'3.2 Input│Other'!O$39)+$E16*(1+'3.2 Input│Other'!O$40)+$F16*(1+'3.2 Input│Other'!O$41)</f>
        <v>0</v>
      </c>
      <c r="K16" s="23">
        <f>$C16*(1+'3.2 Input│Other'!P$38)+$D16*(1+'3.2 Input│Other'!P$39)+$E16*(1+'3.2 Input│Other'!P$40)+$F16*(1+'3.2 Input│Other'!P$41)</f>
        <v>0</v>
      </c>
      <c r="M16" s="41">
        <f t="shared" si="0"/>
        <v>0</v>
      </c>
    </row>
    <row r="17" spans="1:13">
      <c r="A17" s="7">
        <f>'5.0 Calc│Forecast Projects'!A17</f>
        <v>5</v>
      </c>
      <c r="B17" s="7" t="str">
        <f>'5.3 Calc│Forecast $2022'!B17</f>
        <v>Battery Charger Upgrades</v>
      </c>
      <c r="C17" s="19">
        <f>VLOOKUP($A17,'5.0 Calc│Forecast Projects'!$A$12:$P$1001,12,FALSE)</f>
        <v>0.18706523566542069</v>
      </c>
      <c r="D17" s="19">
        <f>VLOOKUP($A17,'5.0 Calc│Forecast Projects'!$A$12:$P$1001,13,FALSE)</f>
        <v>0.18706523566542069</v>
      </c>
      <c r="E17" s="19">
        <f>VLOOKUP($A17,'5.0 Calc│Forecast Projects'!$A$12:$P$1001,14,FALSE)</f>
        <v>0.56119570699626209</v>
      </c>
      <c r="F17" s="19">
        <f>VLOOKUP($A17,'5.0 Calc│Forecast Projects'!$A$12:$P$1001,15,FALSE)</f>
        <v>6.4673821672896439E-2</v>
      </c>
      <c r="G17" s="23">
        <f>$C17*(1+'3.2 Input│Other'!L$38)+$D17*(1+'3.2 Input│Other'!L$39)+$E17*(1+'3.2 Input│Other'!L$40)+$F17*(1+'3.2 Input│Other'!L$41)</f>
        <v>0.99999999999999989</v>
      </c>
      <c r="H17" s="23">
        <f>$C17*(1+'3.2 Input│Other'!M$38)+$D17*(1+'3.2 Input│Other'!M$39)+$E17*(1+'3.2 Input│Other'!M$40)+$F17*(1+'3.2 Input│Other'!M$41)</f>
        <v>0.99999999999999989</v>
      </c>
      <c r="I17" s="23">
        <f>$C17*(1+'3.2 Input│Other'!N$38)+$D17*(1+'3.2 Input│Other'!N$39)+$E17*(1+'3.2 Input│Other'!N$40)+$F17*(1+'3.2 Input│Other'!N$41)</f>
        <v>0.99999999999999989</v>
      </c>
      <c r="J17" s="23">
        <f>$C17*(1+'3.2 Input│Other'!O$38)+$D17*(1+'3.2 Input│Other'!O$39)+$E17*(1+'3.2 Input│Other'!O$40)+$F17*(1+'3.2 Input│Other'!O$41)</f>
        <v>0.99999999999999989</v>
      </c>
      <c r="K17" s="23">
        <f>$C17*(1+'3.2 Input│Other'!P$38)+$D17*(1+'3.2 Input│Other'!P$39)+$E17*(1+'3.2 Input│Other'!P$40)+$F17*(1+'3.2 Input│Other'!P$41)</f>
        <v>0.99999999999999989</v>
      </c>
      <c r="M17" s="41">
        <f t="shared" si="0"/>
        <v>0.99999999999999989</v>
      </c>
    </row>
    <row r="18" spans="1:13">
      <c r="A18" s="7">
        <f>'5.0 Calc│Forecast Projects'!A18</f>
        <v>6</v>
      </c>
      <c r="B18" s="7" t="str">
        <f>'5.3 Calc│Forecast $2022'!B18</f>
        <v>Wollert CG &amp; T74/T119 PRS Instrument Air</v>
      </c>
      <c r="C18" s="19">
        <f>VLOOKUP($A18,'5.0 Calc│Forecast Projects'!$A$12:$P$1001,12,FALSE)</f>
        <v>0</v>
      </c>
      <c r="D18" s="19">
        <f>VLOOKUP($A18,'5.0 Calc│Forecast Projects'!$A$12:$P$1001,13,FALSE)</f>
        <v>0</v>
      </c>
      <c r="E18" s="19">
        <f>VLOOKUP($A18,'5.0 Calc│Forecast Projects'!$A$12:$P$1001,14,FALSE)</f>
        <v>0</v>
      </c>
      <c r="F18" s="19">
        <f>VLOOKUP($A18,'5.0 Calc│Forecast Projects'!$A$12:$P$1001,15,FALSE)</f>
        <v>0</v>
      </c>
      <c r="G18" s="23">
        <f>$C18*(1+'3.2 Input│Other'!L$38)+$D18*(1+'3.2 Input│Other'!L$39)+$E18*(1+'3.2 Input│Other'!L$40)+$F18*(1+'3.2 Input│Other'!L$41)</f>
        <v>0</v>
      </c>
      <c r="H18" s="23">
        <f>$C18*(1+'3.2 Input│Other'!M$38)+$D18*(1+'3.2 Input│Other'!M$39)+$E18*(1+'3.2 Input│Other'!M$40)+$F18*(1+'3.2 Input│Other'!M$41)</f>
        <v>0</v>
      </c>
      <c r="I18" s="23">
        <f>$C18*(1+'3.2 Input│Other'!N$38)+$D18*(1+'3.2 Input│Other'!N$39)+$E18*(1+'3.2 Input│Other'!N$40)+$F18*(1+'3.2 Input│Other'!N$41)</f>
        <v>0</v>
      </c>
      <c r="J18" s="23">
        <f>$C18*(1+'3.2 Input│Other'!O$38)+$D18*(1+'3.2 Input│Other'!O$39)+$E18*(1+'3.2 Input│Other'!O$40)+$F18*(1+'3.2 Input│Other'!O$41)</f>
        <v>0</v>
      </c>
      <c r="K18" s="23">
        <f>$C18*(1+'3.2 Input│Other'!P$38)+$D18*(1+'3.2 Input│Other'!P$39)+$E18*(1+'3.2 Input│Other'!P$40)+$F18*(1+'3.2 Input│Other'!P$41)</f>
        <v>0</v>
      </c>
      <c r="M18" s="41">
        <f t="shared" si="0"/>
        <v>0</v>
      </c>
    </row>
    <row r="19" spans="1:13">
      <c r="A19" s="7">
        <f>'5.0 Calc│Forecast Projects'!A19</f>
        <v>7</v>
      </c>
      <c r="B19" s="7" t="str">
        <f>'5.3 Calc│Forecast $2022'!B19</f>
        <v>T33 LV03 Pit</v>
      </c>
      <c r="C19" s="19">
        <f>VLOOKUP($A19,'5.0 Calc│Forecast Projects'!$A$12:$P$1001,12,FALSE)</f>
        <v>0.18646592130343878</v>
      </c>
      <c r="D19" s="19">
        <f>VLOOKUP($A19,'5.0 Calc│Forecast Projects'!$A$12:$P$1001,13,FALSE)</f>
        <v>0.43882815287951488</v>
      </c>
      <c r="E19" s="19">
        <f>VLOOKUP($A19,'5.0 Calc│Forecast Projects'!$A$12:$P$1001,14,FALSE)</f>
        <v>2.7336650379082065E-2</v>
      </c>
      <c r="F19" s="19">
        <f>VLOOKUP($A19,'5.0 Calc│Forecast Projects'!$A$12:$P$1001,15,FALSE)</f>
        <v>0.34736927543796431</v>
      </c>
      <c r="G19" s="23">
        <f>$C19*(1+'3.2 Input│Other'!L$38)+$D19*(1+'3.2 Input│Other'!L$39)+$E19*(1+'3.2 Input│Other'!L$40)+$F19*(1+'3.2 Input│Other'!L$41)</f>
        <v>1</v>
      </c>
      <c r="H19" s="23">
        <f>$C19*(1+'3.2 Input│Other'!M$38)+$D19*(1+'3.2 Input│Other'!M$39)+$E19*(1+'3.2 Input│Other'!M$40)+$F19*(1+'3.2 Input│Other'!M$41)</f>
        <v>1</v>
      </c>
      <c r="I19" s="23">
        <f>$C19*(1+'3.2 Input│Other'!N$38)+$D19*(1+'3.2 Input│Other'!N$39)+$E19*(1+'3.2 Input│Other'!N$40)+$F19*(1+'3.2 Input│Other'!N$41)</f>
        <v>1</v>
      </c>
      <c r="J19" s="23">
        <f>$C19*(1+'3.2 Input│Other'!O$38)+$D19*(1+'3.2 Input│Other'!O$39)+$E19*(1+'3.2 Input│Other'!O$40)+$F19*(1+'3.2 Input│Other'!O$41)</f>
        <v>1</v>
      </c>
      <c r="K19" s="23">
        <f>$C19*(1+'3.2 Input│Other'!P$38)+$D19*(1+'3.2 Input│Other'!P$39)+$E19*(1+'3.2 Input│Other'!P$40)+$F19*(1+'3.2 Input│Other'!P$41)</f>
        <v>1</v>
      </c>
      <c r="M19" s="41">
        <f t="shared" si="0"/>
        <v>1</v>
      </c>
    </row>
    <row r="20" spans="1:13">
      <c r="A20" s="7">
        <f>'5.0 Calc│Forecast Projects'!A20</f>
        <v>8</v>
      </c>
      <c r="B20" s="7" t="str">
        <f>'5.3 Calc│Forecast $2022'!B20</f>
        <v>Dandenong City Gate Gas Quality</v>
      </c>
      <c r="C20" s="19">
        <f>VLOOKUP($A20,'5.0 Calc│Forecast Projects'!$A$12:$P$1001,12,FALSE)</f>
        <v>0</v>
      </c>
      <c r="D20" s="19">
        <f>VLOOKUP($A20,'5.0 Calc│Forecast Projects'!$A$12:$P$1001,13,FALSE)</f>
        <v>0</v>
      </c>
      <c r="E20" s="19">
        <f>VLOOKUP($A20,'5.0 Calc│Forecast Projects'!$A$12:$P$1001,14,FALSE)</f>
        <v>0</v>
      </c>
      <c r="F20" s="19">
        <f>VLOOKUP($A20,'5.0 Calc│Forecast Projects'!$A$12:$P$1001,15,FALSE)</f>
        <v>0</v>
      </c>
      <c r="G20" s="23">
        <f>$C20*(1+'3.2 Input│Other'!L$38)+$D20*(1+'3.2 Input│Other'!L$39)+$E20*(1+'3.2 Input│Other'!L$40)+$F20*(1+'3.2 Input│Other'!L$41)</f>
        <v>0</v>
      </c>
      <c r="H20" s="23">
        <f>$C20*(1+'3.2 Input│Other'!M$38)+$D20*(1+'3.2 Input│Other'!M$39)+$E20*(1+'3.2 Input│Other'!M$40)+$F20*(1+'3.2 Input│Other'!M$41)</f>
        <v>0</v>
      </c>
      <c r="I20" s="23">
        <f>$C20*(1+'3.2 Input│Other'!N$38)+$D20*(1+'3.2 Input│Other'!N$39)+$E20*(1+'3.2 Input│Other'!N$40)+$F20*(1+'3.2 Input│Other'!N$41)</f>
        <v>0</v>
      </c>
      <c r="J20" s="23">
        <f>$C20*(1+'3.2 Input│Other'!O$38)+$D20*(1+'3.2 Input│Other'!O$39)+$E20*(1+'3.2 Input│Other'!O$40)+$F20*(1+'3.2 Input│Other'!O$41)</f>
        <v>0</v>
      </c>
      <c r="K20" s="23">
        <f>$C20*(1+'3.2 Input│Other'!P$38)+$D20*(1+'3.2 Input│Other'!P$39)+$E20*(1+'3.2 Input│Other'!P$40)+$F20*(1+'3.2 Input│Other'!P$41)</f>
        <v>0</v>
      </c>
      <c r="M20" s="41">
        <f t="shared" si="0"/>
        <v>0</v>
      </c>
    </row>
    <row r="21" spans="1:13">
      <c r="A21" s="7">
        <f>'5.0 Calc│Forecast Projects'!A21</f>
        <v>9</v>
      </c>
      <c r="B21" s="7" t="str">
        <f>'5.3 Calc│Forecast $2022'!B21</f>
        <v>Control Valve Positioner Replacement</v>
      </c>
      <c r="C21" s="19">
        <f>VLOOKUP($A21,'5.0 Calc│Forecast Projects'!$A$12:$P$1001,12,FALSE)</f>
        <v>0.26723631425032113</v>
      </c>
      <c r="D21" s="19">
        <f>VLOOKUP($A21,'5.0 Calc│Forecast Projects'!$A$12:$P$1001,13,FALSE)</f>
        <v>0.31030767236909768</v>
      </c>
      <c r="E21" s="19">
        <f>VLOOKUP($A21,'5.0 Calc│Forecast Projects'!$A$12:$P$1001,14,FALSE)</f>
        <v>0.35778219170768483</v>
      </c>
      <c r="F21" s="19">
        <f>VLOOKUP($A21,'5.0 Calc│Forecast Projects'!$A$12:$P$1001,15,FALSE)</f>
        <v>6.4673821672896439E-2</v>
      </c>
      <c r="G21" s="23">
        <f>$C21*(1+'3.2 Input│Other'!L$38)+$D21*(1+'3.2 Input│Other'!L$39)+$E21*(1+'3.2 Input│Other'!L$40)+$F21*(1+'3.2 Input│Other'!L$41)</f>
        <v>1</v>
      </c>
      <c r="H21" s="23">
        <f>$C21*(1+'3.2 Input│Other'!M$38)+$D21*(1+'3.2 Input│Other'!M$39)+$E21*(1+'3.2 Input│Other'!M$40)+$F21*(1+'3.2 Input│Other'!M$41)</f>
        <v>1</v>
      </c>
      <c r="I21" s="23">
        <f>$C21*(1+'3.2 Input│Other'!N$38)+$D21*(1+'3.2 Input│Other'!N$39)+$E21*(1+'3.2 Input│Other'!N$40)+$F21*(1+'3.2 Input│Other'!N$41)</f>
        <v>1</v>
      </c>
      <c r="J21" s="23">
        <f>$C21*(1+'3.2 Input│Other'!O$38)+$D21*(1+'3.2 Input│Other'!O$39)+$E21*(1+'3.2 Input│Other'!O$40)+$F21*(1+'3.2 Input│Other'!O$41)</f>
        <v>1</v>
      </c>
      <c r="K21" s="23">
        <f>$C21*(1+'3.2 Input│Other'!P$38)+$D21*(1+'3.2 Input│Other'!P$39)+$E21*(1+'3.2 Input│Other'!P$40)+$F21*(1+'3.2 Input│Other'!P$41)</f>
        <v>1</v>
      </c>
      <c r="M21" s="41">
        <f t="shared" si="0"/>
        <v>1</v>
      </c>
    </row>
    <row r="22" spans="1:13">
      <c r="A22" s="7">
        <f>'5.0 Calc│Forecast Projects'!A22</f>
        <v>10</v>
      </c>
      <c r="B22" s="7" t="str">
        <f>'5.3 Calc│Forecast $2022'!B22</f>
        <v>SMS Aerial Photography</v>
      </c>
      <c r="C22" s="19">
        <f>VLOOKUP($A22,'5.0 Calc│Forecast Projects'!$A$12:$P$1001,12,FALSE)</f>
        <v>4.6766308916355179E-2</v>
      </c>
      <c r="D22" s="19">
        <f>VLOOKUP($A22,'5.0 Calc│Forecast Projects'!$A$12:$P$1001,13,FALSE)</f>
        <v>0.88855986941074838</v>
      </c>
      <c r="E22" s="19">
        <f>VLOOKUP($A22,'5.0 Calc│Forecast Projects'!$A$12:$P$1001,14,FALSE)</f>
        <v>0</v>
      </c>
      <c r="F22" s="19">
        <f>VLOOKUP($A22,'5.0 Calc│Forecast Projects'!$A$12:$P$1001,15,FALSE)</f>
        <v>6.4673821672896439E-2</v>
      </c>
      <c r="G22" s="23">
        <f>$C22*(1+'3.2 Input│Other'!L$38)+$D22*(1+'3.2 Input│Other'!L$39)+$E22*(1+'3.2 Input│Other'!L$40)+$F22*(1+'3.2 Input│Other'!L$41)</f>
        <v>1</v>
      </c>
      <c r="H22" s="23">
        <f>$C22*(1+'3.2 Input│Other'!M$38)+$D22*(1+'3.2 Input│Other'!M$39)+$E22*(1+'3.2 Input│Other'!M$40)+$F22*(1+'3.2 Input│Other'!M$41)</f>
        <v>1</v>
      </c>
      <c r="I22" s="23">
        <f>$C22*(1+'3.2 Input│Other'!N$38)+$D22*(1+'3.2 Input│Other'!N$39)+$E22*(1+'3.2 Input│Other'!N$40)+$F22*(1+'3.2 Input│Other'!N$41)</f>
        <v>1</v>
      </c>
      <c r="J22" s="23">
        <f>$C22*(1+'3.2 Input│Other'!O$38)+$D22*(1+'3.2 Input│Other'!O$39)+$E22*(1+'3.2 Input│Other'!O$40)+$F22*(1+'3.2 Input│Other'!O$41)</f>
        <v>1</v>
      </c>
      <c r="K22" s="23">
        <f>$C22*(1+'3.2 Input│Other'!P$38)+$D22*(1+'3.2 Input│Other'!P$39)+$E22*(1+'3.2 Input│Other'!P$40)+$F22*(1+'3.2 Input│Other'!P$41)</f>
        <v>1</v>
      </c>
      <c r="M22" s="41">
        <f t="shared" si="0"/>
        <v>1</v>
      </c>
    </row>
    <row r="23" spans="1:13">
      <c r="A23" s="7">
        <f>'5.0 Calc│Forecast Projects'!A23</f>
        <v>11</v>
      </c>
      <c r="B23" s="7" t="str">
        <f>'5.3 Calc│Forecast $2022'!B23</f>
        <v>Encroachment High Consequence</v>
      </c>
      <c r="C23" s="19">
        <f>VLOOKUP($A23,'5.0 Calc│Forecast Projects'!$A$12:$P$1001,12,FALSE)</f>
        <v>0.14880189200658467</v>
      </c>
      <c r="D23" s="19">
        <f>VLOOKUP($A23,'5.0 Calc│Forecast Projects'!$A$12:$P$1001,13,FALSE)</f>
        <v>0.63772239431393429</v>
      </c>
      <c r="E23" s="19">
        <f>VLOOKUP($A23,'5.0 Calc│Forecast Projects'!$A$12:$P$1001,14,FALSE)</f>
        <v>8.5029652575191239E-2</v>
      </c>
      <c r="F23" s="19">
        <f>VLOOKUP($A23,'5.0 Calc│Forecast Projects'!$A$12:$P$1001,15,FALSE)</f>
        <v>0.12844606110428988</v>
      </c>
      <c r="G23" s="23">
        <f>$C23*(1+'3.2 Input│Other'!L$38)+$D23*(1+'3.2 Input│Other'!L$39)+$E23*(1+'3.2 Input│Other'!L$40)+$F23*(1+'3.2 Input│Other'!L$41)</f>
        <v>1</v>
      </c>
      <c r="H23" s="23">
        <f>$C23*(1+'3.2 Input│Other'!M$38)+$D23*(1+'3.2 Input│Other'!M$39)+$E23*(1+'3.2 Input│Other'!M$40)+$F23*(1+'3.2 Input│Other'!M$41)</f>
        <v>1</v>
      </c>
      <c r="I23" s="23">
        <f>$C23*(1+'3.2 Input│Other'!N$38)+$D23*(1+'3.2 Input│Other'!N$39)+$E23*(1+'3.2 Input│Other'!N$40)+$F23*(1+'3.2 Input│Other'!N$41)</f>
        <v>1</v>
      </c>
      <c r="J23" s="23">
        <f>$C23*(1+'3.2 Input│Other'!O$38)+$D23*(1+'3.2 Input│Other'!O$39)+$E23*(1+'3.2 Input│Other'!O$40)+$F23*(1+'3.2 Input│Other'!O$41)</f>
        <v>1</v>
      </c>
      <c r="K23" s="23">
        <f>$C23*(1+'3.2 Input│Other'!P$38)+$D23*(1+'3.2 Input│Other'!P$39)+$E23*(1+'3.2 Input│Other'!P$40)+$F23*(1+'3.2 Input│Other'!P$41)</f>
        <v>1</v>
      </c>
      <c r="M23" s="41">
        <f t="shared" si="0"/>
        <v>1</v>
      </c>
    </row>
    <row r="24" spans="1:13">
      <c r="A24" s="7">
        <f>'5.0 Calc│Forecast Projects'!A24</f>
        <v>12</v>
      </c>
      <c r="B24" s="7" t="str">
        <f>'5.3 Calc│Forecast $2022'!B24</f>
        <v>Turbine Overhaul and Minor Upgrades</v>
      </c>
      <c r="C24" s="19">
        <f>VLOOKUP($A24,'5.0 Calc│Forecast Projects'!$A$12:$P$1001,12,FALSE)</f>
        <v>0.11223914139925244</v>
      </c>
      <c r="D24" s="19">
        <f>VLOOKUP($A24,'5.0 Calc│Forecast Projects'!$A$12:$P$1001,13,FALSE)</f>
        <v>0.11223914139925244</v>
      </c>
      <c r="E24" s="19">
        <f>VLOOKUP($A24,'5.0 Calc│Forecast Projects'!$A$12:$P$1001,14,FALSE)</f>
        <v>0.59860875412934633</v>
      </c>
      <c r="F24" s="19">
        <f>VLOOKUP($A24,'5.0 Calc│Forecast Projects'!$A$12:$P$1001,15,FALSE)</f>
        <v>0.17691296307214888</v>
      </c>
      <c r="G24" s="23">
        <f>$C24*(1+'3.2 Input│Other'!L$38)+$D24*(1+'3.2 Input│Other'!L$39)+$E24*(1+'3.2 Input│Other'!L$40)+$F24*(1+'3.2 Input│Other'!L$41)</f>
        <v>1</v>
      </c>
      <c r="H24" s="23">
        <f>$C24*(1+'3.2 Input│Other'!M$38)+$D24*(1+'3.2 Input│Other'!M$39)+$E24*(1+'3.2 Input│Other'!M$40)+$F24*(1+'3.2 Input│Other'!M$41)</f>
        <v>1</v>
      </c>
      <c r="I24" s="23">
        <f>$C24*(1+'3.2 Input│Other'!N$38)+$D24*(1+'3.2 Input│Other'!N$39)+$E24*(1+'3.2 Input│Other'!N$40)+$F24*(1+'3.2 Input│Other'!N$41)</f>
        <v>1</v>
      </c>
      <c r="J24" s="23">
        <f>$C24*(1+'3.2 Input│Other'!O$38)+$D24*(1+'3.2 Input│Other'!O$39)+$E24*(1+'3.2 Input│Other'!O$40)+$F24*(1+'3.2 Input│Other'!O$41)</f>
        <v>1</v>
      </c>
      <c r="K24" s="23">
        <f>$C24*(1+'3.2 Input│Other'!P$38)+$D24*(1+'3.2 Input│Other'!P$39)+$E24*(1+'3.2 Input│Other'!P$40)+$F24*(1+'3.2 Input│Other'!P$41)</f>
        <v>1</v>
      </c>
      <c r="M24" s="41">
        <f t="shared" si="0"/>
        <v>1</v>
      </c>
    </row>
    <row r="25" spans="1:13">
      <c r="A25" s="7">
        <f>'5.0 Calc│Forecast Projects'!A25</f>
        <v>13</v>
      </c>
      <c r="B25" s="7" t="str">
        <f>'5.3 Calc│Forecast $2022'!B25</f>
        <v>Emergency Response Equipment</v>
      </c>
      <c r="C25" s="19">
        <f>VLOOKUP($A25,'5.0 Calc│Forecast Projects'!$A$12:$P$1001,12,FALSE)</f>
        <v>2.5162974613786908E-2</v>
      </c>
      <c r="D25" s="19">
        <f>VLOOKUP($A25,'5.0 Calc│Forecast Projects'!$A$12:$P$1001,13,FALSE)</f>
        <v>3.0686554407057205E-2</v>
      </c>
      <c r="E25" s="19">
        <f>VLOOKUP($A25,'5.0 Calc│Forecast Projects'!$A$12:$P$1001,14,FALSE)</f>
        <v>0.87947664930625957</v>
      </c>
      <c r="F25" s="19">
        <f>VLOOKUP($A25,'5.0 Calc│Forecast Projects'!$A$12:$P$1001,15,FALSE)</f>
        <v>6.4673821672896453E-2</v>
      </c>
      <c r="G25" s="23">
        <f>$C25*(1+'3.2 Input│Other'!L$38)+$D25*(1+'3.2 Input│Other'!L$39)+$E25*(1+'3.2 Input│Other'!L$40)+$F25*(1+'3.2 Input│Other'!L$41)</f>
        <v>1</v>
      </c>
      <c r="H25" s="23">
        <f>$C25*(1+'3.2 Input│Other'!M$38)+$D25*(1+'3.2 Input│Other'!M$39)+$E25*(1+'3.2 Input│Other'!M$40)+$F25*(1+'3.2 Input│Other'!M$41)</f>
        <v>1</v>
      </c>
      <c r="I25" s="23">
        <f>$C25*(1+'3.2 Input│Other'!N$38)+$D25*(1+'3.2 Input│Other'!N$39)+$E25*(1+'3.2 Input│Other'!N$40)+$F25*(1+'3.2 Input│Other'!N$41)</f>
        <v>1</v>
      </c>
      <c r="J25" s="23">
        <f>$C25*(1+'3.2 Input│Other'!O$38)+$D25*(1+'3.2 Input│Other'!O$39)+$E25*(1+'3.2 Input│Other'!O$40)+$F25*(1+'3.2 Input│Other'!O$41)</f>
        <v>1</v>
      </c>
      <c r="K25" s="23">
        <f>$C25*(1+'3.2 Input│Other'!P$38)+$D25*(1+'3.2 Input│Other'!P$39)+$E25*(1+'3.2 Input│Other'!P$40)+$F25*(1+'3.2 Input│Other'!P$41)</f>
        <v>1</v>
      </c>
      <c r="M25" s="41">
        <f t="shared" si="0"/>
        <v>1</v>
      </c>
    </row>
    <row r="26" spans="1:13">
      <c r="A26" s="7">
        <f>'5.0 Calc│Forecast Projects'!A26</f>
        <v>14</v>
      </c>
      <c r="B26" s="7" t="str">
        <f>'5.3 Calc│Forecast $2022'!B26</f>
        <v xml:space="preserve">BCS Unregulated Bypass Upgrade </v>
      </c>
      <c r="C26" s="19">
        <f>VLOOKUP($A26,'5.0 Calc│Forecast Projects'!$A$12:$P$1001,12,FALSE)</f>
        <v>0</v>
      </c>
      <c r="D26" s="19">
        <f>VLOOKUP($A26,'5.0 Calc│Forecast Projects'!$A$12:$P$1001,13,FALSE)</f>
        <v>0</v>
      </c>
      <c r="E26" s="19">
        <f>VLOOKUP($A26,'5.0 Calc│Forecast Projects'!$A$12:$P$1001,14,FALSE)</f>
        <v>0</v>
      </c>
      <c r="F26" s="19">
        <f>VLOOKUP($A26,'5.0 Calc│Forecast Projects'!$A$12:$P$1001,15,FALSE)</f>
        <v>0</v>
      </c>
      <c r="G26" s="23">
        <f>$C26*(1+'3.2 Input│Other'!L$38)+$D26*(1+'3.2 Input│Other'!L$39)+$E26*(1+'3.2 Input│Other'!L$40)+$F26*(1+'3.2 Input│Other'!L$41)</f>
        <v>0</v>
      </c>
      <c r="H26" s="23">
        <f>$C26*(1+'3.2 Input│Other'!M$38)+$D26*(1+'3.2 Input│Other'!M$39)+$E26*(1+'3.2 Input│Other'!M$40)+$F26*(1+'3.2 Input│Other'!M$41)</f>
        <v>0</v>
      </c>
      <c r="I26" s="23">
        <f>$C26*(1+'3.2 Input│Other'!N$38)+$D26*(1+'3.2 Input│Other'!N$39)+$E26*(1+'3.2 Input│Other'!N$40)+$F26*(1+'3.2 Input│Other'!N$41)</f>
        <v>0</v>
      </c>
      <c r="J26" s="23">
        <f>$C26*(1+'3.2 Input│Other'!O$38)+$D26*(1+'3.2 Input│Other'!O$39)+$E26*(1+'3.2 Input│Other'!O$40)+$F26*(1+'3.2 Input│Other'!O$41)</f>
        <v>0</v>
      </c>
      <c r="K26" s="23">
        <f>$C26*(1+'3.2 Input│Other'!P$38)+$D26*(1+'3.2 Input│Other'!P$39)+$E26*(1+'3.2 Input│Other'!P$40)+$F26*(1+'3.2 Input│Other'!P$41)</f>
        <v>0</v>
      </c>
      <c r="M26" s="41">
        <f t="shared" si="0"/>
        <v>0</v>
      </c>
    </row>
    <row r="27" spans="1:13">
      <c r="A27" s="7">
        <f>'5.0 Calc│Forecast Projects'!A27</f>
        <v>15</v>
      </c>
      <c r="B27" s="7" t="str">
        <f>'5.3 Calc│Forecast $2022'!B27</f>
        <v>CP Replacement</v>
      </c>
      <c r="C27" s="19">
        <f>VLOOKUP($A27,'5.0 Calc│Forecast Projects'!$A$12:$P$1001,12,FALSE)</f>
        <v>0.20460265180310852</v>
      </c>
      <c r="D27" s="19">
        <f>VLOOKUP($A27,'5.0 Calc│Forecast Projects'!$A$12:$P$1001,13,FALSE)</f>
        <v>0.24351174186117513</v>
      </c>
      <c r="E27" s="19">
        <f>VLOOKUP($A27,'5.0 Calc│Forecast Projects'!$A$12:$P$1001,14,FALSE)</f>
        <v>0.48721178466281989</v>
      </c>
      <c r="F27" s="19">
        <f>VLOOKUP($A27,'5.0 Calc│Forecast Projects'!$A$12:$P$1001,15,FALSE)</f>
        <v>6.4673821672896453E-2</v>
      </c>
      <c r="G27" s="23">
        <f>$C27*(1+'3.2 Input│Other'!L$38)+$D27*(1+'3.2 Input│Other'!L$39)+$E27*(1+'3.2 Input│Other'!L$40)+$F27*(1+'3.2 Input│Other'!L$41)</f>
        <v>1</v>
      </c>
      <c r="H27" s="23">
        <f>$C27*(1+'3.2 Input│Other'!M$38)+$D27*(1+'3.2 Input│Other'!M$39)+$E27*(1+'3.2 Input│Other'!M$40)+$F27*(1+'3.2 Input│Other'!M$41)</f>
        <v>1</v>
      </c>
      <c r="I27" s="23">
        <f>$C27*(1+'3.2 Input│Other'!N$38)+$D27*(1+'3.2 Input│Other'!N$39)+$E27*(1+'3.2 Input│Other'!N$40)+$F27*(1+'3.2 Input│Other'!N$41)</f>
        <v>1</v>
      </c>
      <c r="J27" s="23">
        <f>$C27*(1+'3.2 Input│Other'!O$38)+$D27*(1+'3.2 Input│Other'!O$39)+$E27*(1+'3.2 Input│Other'!O$40)+$F27*(1+'3.2 Input│Other'!O$41)</f>
        <v>1</v>
      </c>
      <c r="K27" s="23">
        <f>$C27*(1+'3.2 Input│Other'!P$38)+$D27*(1+'3.2 Input│Other'!P$39)+$E27*(1+'3.2 Input│Other'!P$40)+$F27*(1+'3.2 Input│Other'!P$41)</f>
        <v>1</v>
      </c>
      <c r="M27" s="41">
        <f t="shared" si="0"/>
        <v>1</v>
      </c>
    </row>
    <row r="28" spans="1:13">
      <c r="A28" s="7">
        <f>'5.0 Calc│Forecast Projects'!A28</f>
        <v>16</v>
      </c>
      <c r="B28" s="7" t="str">
        <f>'5.3 Calc│Forecast $2022'!B28</f>
        <v>Hazardous Area Rectification</v>
      </c>
      <c r="C28" s="19">
        <f>VLOOKUP($A28,'5.0 Calc│Forecast Projects'!$A$12:$P$1001,12,FALSE)</f>
        <v>0.10509282902551725</v>
      </c>
      <c r="D28" s="19">
        <f>VLOOKUP($A28,'5.0 Calc│Forecast Projects'!$A$12:$P$1001,13,FALSE)</f>
        <v>0.47291773061482772</v>
      </c>
      <c r="E28" s="19">
        <f>VLOOKUP($A28,'5.0 Calc│Forecast Projects'!$A$12:$P$1001,14,FALSE)</f>
        <v>0.35731561868675865</v>
      </c>
      <c r="F28" s="19">
        <f>VLOOKUP($A28,'5.0 Calc│Forecast Projects'!$A$12:$P$1001,15,FALSE)</f>
        <v>6.4673821672896453E-2</v>
      </c>
      <c r="G28" s="23">
        <f>$C28*(1+'3.2 Input│Other'!L$38)+$D28*(1+'3.2 Input│Other'!L$39)+$E28*(1+'3.2 Input│Other'!L$40)+$F28*(1+'3.2 Input│Other'!L$41)</f>
        <v>1</v>
      </c>
      <c r="H28" s="23">
        <f>$C28*(1+'3.2 Input│Other'!M$38)+$D28*(1+'3.2 Input│Other'!M$39)+$E28*(1+'3.2 Input│Other'!M$40)+$F28*(1+'3.2 Input│Other'!M$41)</f>
        <v>1</v>
      </c>
      <c r="I28" s="23">
        <f>$C28*(1+'3.2 Input│Other'!N$38)+$D28*(1+'3.2 Input│Other'!N$39)+$E28*(1+'3.2 Input│Other'!N$40)+$F28*(1+'3.2 Input│Other'!N$41)</f>
        <v>1</v>
      </c>
      <c r="J28" s="23">
        <f>$C28*(1+'3.2 Input│Other'!O$38)+$D28*(1+'3.2 Input│Other'!O$39)+$E28*(1+'3.2 Input│Other'!O$40)+$F28*(1+'3.2 Input│Other'!O$41)</f>
        <v>1</v>
      </c>
      <c r="K28" s="23">
        <f>$C28*(1+'3.2 Input│Other'!P$38)+$D28*(1+'3.2 Input│Other'!P$39)+$E28*(1+'3.2 Input│Other'!P$40)+$F28*(1+'3.2 Input│Other'!P$41)</f>
        <v>1</v>
      </c>
      <c r="M28" s="41">
        <f t="shared" si="0"/>
        <v>1</v>
      </c>
    </row>
    <row r="29" spans="1:13">
      <c r="A29" s="7">
        <f>'5.0 Calc│Forecast Projects'!A29</f>
        <v>17</v>
      </c>
      <c r="B29" s="7" t="str">
        <f>'5.3 Calc│Forecast $2022'!B29</f>
        <v>Pipeline Integrity</v>
      </c>
      <c r="C29" s="19">
        <f>VLOOKUP($A29,'5.0 Calc│Forecast Projects'!$A$12:$P$1001,12,FALSE)</f>
        <v>5.0756197793049199E-2</v>
      </c>
      <c r="D29" s="19">
        <f>VLOOKUP($A29,'5.0 Calc│Forecast Projects'!$A$12:$P$1001,13,FALSE)</f>
        <v>0.77798196516865104</v>
      </c>
      <c r="E29" s="19">
        <f>VLOOKUP($A29,'5.0 Calc│Forecast Projects'!$A$12:$P$1001,14,FALSE)</f>
        <v>8.9669282767720251E-2</v>
      </c>
      <c r="F29" s="19">
        <f>VLOOKUP($A29,'5.0 Calc│Forecast Projects'!$A$12:$P$1001,15,FALSE)</f>
        <v>8.1592554270579515E-2</v>
      </c>
      <c r="G29" s="23">
        <f>$C29*(1+'3.2 Input│Other'!L$38)+$D29*(1+'3.2 Input│Other'!L$39)+$E29*(1+'3.2 Input│Other'!L$40)+$F29*(1+'3.2 Input│Other'!L$41)</f>
        <v>1</v>
      </c>
      <c r="H29" s="23">
        <f>$C29*(1+'3.2 Input│Other'!M$38)+$D29*(1+'3.2 Input│Other'!M$39)+$E29*(1+'3.2 Input│Other'!M$40)+$F29*(1+'3.2 Input│Other'!M$41)</f>
        <v>1</v>
      </c>
      <c r="I29" s="23">
        <f>$C29*(1+'3.2 Input│Other'!N$38)+$D29*(1+'3.2 Input│Other'!N$39)+$E29*(1+'3.2 Input│Other'!N$40)+$F29*(1+'3.2 Input│Other'!N$41)</f>
        <v>1</v>
      </c>
      <c r="J29" s="23">
        <f>$C29*(1+'3.2 Input│Other'!O$38)+$D29*(1+'3.2 Input│Other'!O$39)+$E29*(1+'3.2 Input│Other'!O$40)+$F29*(1+'3.2 Input│Other'!O$41)</f>
        <v>1</v>
      </c>
      <c r="K29" s="23">
        <f>$C29*(1+'3.2 Input│Other'!P$38)+$D29*(1+'3.2 Input│Other'!P$39)+$E29*(1+'3.2 Input│Other'!P$40)+$F29*(1+'3.2 Input│Other'!P$41)</f>
        <v>1</v>
      </c>
      <c r="M29" s="41">
        <f t="shared" si="0"/>
        <v>1</v>
      </c>
    </row>
    <row r="30" spans="1:13">
      <c r="A30" s="7">
        <f>'5.0 Calc│Forecast Projects'!A30</f>
        <v>18</v>
      </c>
      <c r="B30" s="7" t="str">
        <f>'5.3 Calc│Forecast $2022'!B30</f>
        <v xml:space="preserve">VTS Unpiggables </v>
      </c>
      <c r="C30" s="19">
        <f>VLOOKUP($A30,'5.0 Calc│Forecast Projects'!$A$12:$P$1001,12,FALSE)</f>
        <v>0.15437527303362153</v>
      </c>
      <c r="D30" s="19">
        <f>VLOOKUP($A30,'5.0 Calc│Forecast Projects'!$A$12:$P$1001,13,FALSE)</f>
        <v>0.69508903494881757</v>
      </c>
      <c r="E30" s="19">
        <f>VLOOKUP($A30,'5.0 Calc│Forecast Projects'!$A$12:$P$1001,14,FALSE)</f>
        <v>8.5512852255366173E-2</v>
      </c>
      <c r="F30" s="19">
        <f>VLOOKUP($A30,'5.0 Calc│Forecast Projects'!$A$12:$P$1001,15,FALSE)</f>
        <v>6.5022839762194778E-2</v>
      </c>
      <c r="G30" s="23">
        <f>$C30*(1+'3.2 Input│Other'!L$38)+$D30*(1+'3.2 Input│Other'!L$39)+$E30*(1+'3.2 Input│Other'!L$40)+$F30*(1+'3.2 Input│Other'!L$41)</f>
        <v>1</v>
      </c>
      <c r="H30" s="23">
        <f>$C30*(1+'3.2 Input│Other'!M$38)+$D30*(1+'3.2 Input│Other'!M$39)+$E30*(1+'3.2 Input│Other'!M$40)+$F30*(1+'3.2 Input│Other'!M$41)</f>
        <v>1</v>
      </c>
      <c r="I30" s="23">
        <f>$C30*(1+'3.2 Input│Other'!N$38)+$D30*(1+'3.2 Input│Other'!N$39)+$E30*(1+'3.2 Input│Other'!N$40)+$F30*(1+'3.2 Input│Other'!N$41)</f>
        <v>1</v>
      </c>
      <c r="J30" s="23">
        <f>$C30*(1+'3.2 Input│Other'!O$38)+$D30*(1+'3.2 Input│Other'!O$39)+$E30*(1+'3.2 Input│Other'!O$40)+$F30*(1+'3.2 Input│Other'!O$41)</f>
        <v>1</v>
      </c>
      <c r="K30" s="23">
        <f>$C30*(1+'3.2 Input│Other'!P$38)+$D30*(1+'3.2 Input│Other'!P$39)+$E30*(1+'3.2 Input│Other'!P$40)+$F30*(1+'3.2 Input│Other'!P$41)</f>
        <v>1</v>
      </c>
      <c r="M30" s="41">
        <f t="shared" si="0"/>
        <v>1</v>
      </c>
    </row>
    <row r="31" spans="1:13">
      <c r="A31" s="7">
        <f>'5.0 Calc│Forecast Projects'!A31</f>
        <v>19</v>
      </c>
      <c r="B31" s="7" t="str">
        <f>'5.3 Calc│Forecast $2022'!B31</f>
        <v>Pipe Support Replacement</v>
      </c>
      <c r="C31" s="19">
        <f>VLOOKUP($A31,'5.0 Calc│Forecast Projects'!$A$12:$P$1001,12,FALSE)</f>
        <v>8.2528780440626781E-2</v>
      </c>
      <c r="D31" s="19">
        <f>VLOOKUP($A31,'5.0 Calc│Forecast Projects'!$A$12:$P$1001,13,FALSE)</f>
        <v>0.55019186960417854</v>
      </c>
      <c r="E31" s="19">
        <f>VLOOKUP($A31,'5.0 Calc│Forecast Projects'!$A$12:$P$1001,14,FALSE)</f>
        <v>0.22007674784167142</v>
      </c>
      <c r="F31" s="19">
        <f>VLOOKUP($A31,'5.0 Calc│Forecast Projects'!$A$12:$P$1001,15,FALSE)</f>
        <v>0.14720260211352323</v>
      </c>
      <c r="G31" s="23">
        <f>$C31*(1+'3.2 Input│Other'!L$38)+$D31*(1+'3.2 Input│Other'!L$39)+$E31*(1+'3.2 Input│Other'!L$40)+$F31*(1+'3.2 Input│Other'!L$41)</f>
        <v>0.99999999999999989</v>
      </c>
      <c r="H31" s="23">
        <f>$C31*(1+'3.2 Input│Other'!M$38)+$D31*(1+'3.2 Input│Other'!M$39)+$E31*(1+'3.2 Input│Other'!M$40)+$F31*(1+'3.2 Input│Other'!M$41)</f>
        <v>0.99999999999999989</v>
      </c>
      <c r="I31" s="23">
        <f>$C31*(1+'3.2 Input│Other'!N$38)+$D31*(1+'3.2 Input│Other'!N$39)+$E31*(1+'3.2 Input│Other'!N$40)+$F31*(1+'3.2 Input│Other'!N$41)</f>
        <v>0.99999999999999989</v>
      </c>
      <c r="J31" s="23">
        <f>$C31*(1+'3.2 Input│Other'!O$38)+$D31*(1+'3.2 Input│Other'!O$39)+$E31*(1+'3.2 Input│Other'!O$40)+$F31*(1+'3.2 Input│Other'!O$41)</f>
        <v>0.99999999999999989</v>
      </c>
      <c r="K31" s="23">
        <f>$C31*(1+'3.2 Input│Other'!P$38)+$D31*(1+'3.2 Input│Other'!P$39)+$E31*(1+'3.2 Input│Other'!P$40)+$F31*(1+'3.2 Input│Other'!P$41)</f>
        <v>0.99999999999999989</v>
      </c>
      <c r="M31" s="41">
        <f t="shared" si="0"/>
        <v>0.99999999999999989</v>
      </c>
    </row>
    <row r="32" spans="1:13">
      <c r="A32" s="7">
        <f>'5.0 Calc│Forecast Projects'!A32</f>
        <v>20</v>
      </c>
      <c r="B32" s="7" t="str">
        <f>'5.3 Calc│Forecast $2022'!B32</f>
        <v>HMI ClearSCADA Upgrade</v>
      </c>
      <c r="C32" s="19">
        <f>VLOOKUP($A32,'5.0 Calc│Forecast Projects'!$A$12:$P$1001,12,FALSE)</f>
        <v>9.3532617832710357E-2</v>
      </c>
      <c r="D32" s="19">
        <f>VLOOKUP($A32,'5.0 Calc│Forecast Projects'!$A$12:$P$1001,13,FALSE)</f>
        <v>0.46766308916355176</v>
      </c>
      <c r="E32" s="19">
        <f>VLOOKUP($A32,'5.0 Calc│Forecast Projects'!$A$12:$P$1001,14,FALSE)</f>
        <v>0.37413047133084143</v>
      </c>
      <c r="F32" s="19">
        <f>VLOOKUP($A32,'5.0 Calc│Forecast Projects'!$A$12:$P$1001,15,FALSE)</f>
        <v>6.4673821672896439E-2</v>
      </c>
      <c r="G32" s="23">
        <f>$C32*(1+'3.2 Input│Other'!L$38)+$D32*(1+'3.2 Input│Other'!L$39)+$E32*(1+'3.2 Input│Other'!L$40)+$F32*(1+'3.2 Input│Other'!L$41)</f>
        <v>1</v>
      </c>
      <c r="H32" s="23">
        <f>$C32*(1+'3.2 Input│Other'!M$38)+$D32*(1+'3.2 Input│Other'!M$39)+$E32*(1+'3.2 Input│Other'!M$40)+$F32*(1+'3.2 Input│Other'!M$41)</f>
        <v>1</v>
      </c>
      <c r="I32" s="23">
        <f>$C32*(1+'3.2 Input│Other'!N$38)+$D32*(1+'3.2 Input│Other'!N$39)+$E32*(1+'3.2 Input│Other'!N$40)+$F32*(1+'3.2 Input│Other'!N$41)</f>
        <v>1</v>
      </c>
      <c r="J32" s="23">
        <f>$C32*(1+'3.2 Input│Other'!O$38)+$D32*(1+'3.2 Input│Other'!O$39)+$E32*(1+'3.2 Input│Other'!O$40)+$F32*(1+'3.2 Input│Other'!O$41)</f>
        <v>1</v>
      </c>
      <c r="K32" s="23">
        <f>$C32*(1+'3.2 Input│Other'!P$38)+$D32*(1+'3.2 Input│Other'!P$39)+$E32*(1+'3.2 Input│Other'!P$40)+$F32*(1+'3.2 Input│Other'!P$41)</f>
        <v>1</v>
      </c>
      <c r="M32" s="41">
        <f t="shared" si="0"/>
        <v>1</v>
      </c>
    </row>
    <row r="33" spans="1:13">
      <c r="A33" s="7">
        <f>'5.0 Calc│Forecast Projects'!A33</f>
        <v>21</v>
      </c>
      <c r="B33" s="7" t="str">
        <f>'5.3 Calc│Forecast $2022'!B33</f>
        <v xml:space="preserve">Liquids Management </v>
      </c>
      <c r="C33" s="19">
        <f>VLOOKUP($A33,'5.0 Calc│Forecast Projects'!$A$12:$P$1001,12,FALSE)</f>
        <v>0.15588769638785058</v>
      </c>
      <c r="D33" s="19">
        <f>VLOOKUP($A33,'5.0 Calc│Forecast Projects'!$A$12:$P$1001,13,FALSE)</f>
        <v>0.15588769638785058</v>
      </c>
      <c r="E33" s="19">
        <f>VLOOKUP($A33,'5.0 Calc│Forecast Projects'!$A$12:$P$1001,14,FALSE)</f>
        <v>0.62355078555140231</v>
      </c>
      <c r="F33" s="19">
        <f>VLOOKUP($A33,'5.0 Calc│Forecast Projects'!$A$12:$P$1001,15,FALSE)</f>
        <v>6.4673821672896453E-2</v>
      </c>
      <c r="G33" s="23">
        <f>$C33*(1+'3.2 Input│Other'!L$38)+$D33*(1+'3.2 Input│Other'!L$39)+$E33*(1+'3.2 Input│Other'!L$40)+$F33*(1+'3.2 Input│Other'!L$41)</f>
        <v>0.99999999999999989</v>
      </c>
      <c r="H33" s="23">
        <f>$C33*(1+'3.2 Input│Other'!M$38)+$D33*(1+'3.2 Input│Other'!M$39)+$E33*(1+'3.2 Input│Other'!M$40)+$F33*(1+'3.2 Input│Other'!M$41)</f>
        <v>0.99999999999999989</v>
      </c>
      <c r="I33" s="23">
        <f>$C33*(1+'3.2 Input│Other'!N$38)+$D33*(1+'3.2 Input│Other'!N$39)+$E33*(1+'3.2 Input│Other'!N$40)+$F33*(1+'3.2 Input│Other'!N$41)</f>
        <v>0.99999999999999989</v>
      </c>
      <c r="J33" s="23">
        <f>$C33*(1+'3.2 Input│Other'!O$38)+$D33*(1+'3.2 Input│Other'!O$39)+$E33*(1+'3.2 Input│Other'!O$40)+$F33*(1+'3.2 Input│Other'!O$41)</f>
        <v>0.99999999999999989</v>
      </c>
      <c r="K33" s="23">
        <f>$C33*(1+'3.2 Input│Other'!P$38)+$D33*(1+'3.2 Input│Other'!P$39)+$E33*(1+'3.2 Input│Other'!P$40)+$F33*(1+'3.2 Input│Other'!P$41)</f>
        <v>0.99999999999999989</v>
      </c>
      <c r="M33" s="41">
        <f t="shared" si="0"/>
        <v>0.99999999999999989</v>
      </c>
    </row>
    <row r="34" spans="1:13">
      <c r="A34" s="7">
        <f>'5.0 Calc│Forecast Projects'!A34</f>
        <v>22</v>
      </c>
      <c r="B34" s="7" t="str">
        <f>'5.3 Calc│Forecast $2022'!B34</f>
        <v>BCS Unit 12 Inlet Filter Upgrade</v>
      </c>
      <c r="C34" s="19">
        <f>VLOOKUP($A34,'5.0 Calc│Forecast Projects'!$A$12:$P$1001,12,FALSE)</f>
        <v>0</v>
      </c>
      <c r="D34" s="19">
        <f>VLOOKUP($A34,'5.0 Calc│Forecast Projects'!$A$12:$P$1001,13,FALSE)</f>
        <v>0</v>
      </c>
      <c r="E34" s="19">
        <f>VLOOKUP($A34,'5.0 Calc│Forecast Projects'!$A$12:$P$1001,14,FALSE)</f>
        <v>0</v>
      </c>
      <c r="F34" s="19">
        <f>VLOOKUP($A34,'5.0 Calc│Forecast Projects'!$A$12:$P$1001,15,FALSE)</f>
        <v>0</v>
      </c>
      <c r="G34" s="23">
        <f>$C34*(1+'3.2 Input│Other'!L$38)+$D34*(1+'3.2 Input│Other'!L$39)+$E34*(1+'3.2 Input│Other'!L$40)+$F34*(1+'3.2 Input│Other'!L$41)</f>
        <v>0</v>
      </c>
      <c r="H34" s="23">
        <f>$C34*(1+'3.2 Input│Other'!M$38)+$D34*(1+'3.2 Input│Other'!M$39)+$E34*(1+'3.2 Input│Other'!M$40)+$F34*(1+'3.2 Input│Other'!M$41)</f>
        <v>0</v>
      </c>
      <c r="I34" s="23">
        <f>$C34*(1+'3.2 Input│Other'!N$38)+$D34*(1+'3.2 Input│Other'!N$39)+$E34*(1+'3.2 Input│Other'!N$40)+$F34*(1+'3.2 Input│Other'!N$41)</f>
        <v>0</v>
      </c>
      <c r="J34" s="23">
        <f>$C34*(1+'3.2 Input│Other'!O$38)+$D34*(1+'3.2 Input│Other'!O$39)+$E34*(1+'3.2 Input│Other'!O$40)+$F34*(1+'3.2 Input│Other'!O$41)</f>
        <v>0</v>
      </c>
      <c r="K34" s="23">
        <f>$C34*(1+'3.2 Input│Other'!P$38)+$D34*(1+'3.2 Input│Other'!P$39)+$E34*(1+'3.2 Input│Other'!P$40)+$F34*(1+'3.2 Input│Other'!P$41)</f>
        <v>0</v>
      </c>
      <c r="M34" s="41">
        <f t="shared" si="0"/>
        <v>0</v>
      </c>
    </row>
    <row r="35" spans="1:13">
      <c r="A35" s="7">
        <f>'5.0 Calc│Forecast Projects'!A35</f>
        <v>23</v>
      </c>
      <c r="B35" s="7" t="str">
        <f>'5.3 Calc│Forecast $2022'!B35</f>
        <v xml:space="preserve">Type B Compliance </v>
      </c>
      <c r="C35" s="19">
        <f>VLOOKUP($A35,'5.0 Calc│Forecast Projects'!$A$12:$P$1001,12,FALSE)</f>
        <v>4.7720723384035893E-2</v>
      </c>
      <c r="D35" s="19">
        <f>VLOOKUP($A35,'5.0 Calc│Forecast Projects'!$A$12:$P$1001,13,FALSE)</f>
        <v>0.38176578707228714</v>
      </c>
      <c r="E35" s="19">
        <f>VLOOKUP($A35,'5.0 Calc│Forecast Projects'!$A$12:$P$1001,14,FALSE)</f>
        <v>0.42948651045632308</v>
      </c>
      <c r="F35" s="19">
        <f>VLOOKUP($A35,'5.0 Calc│Forecast Projects'!$A$12:$P$1001,15,FALSE)</f>
        <v>0.1410269790873539</v>
      </c>
      <c r="G35" s="23">
        <f>$C35*(1+'3.2 Input│Other'!L$38)+$D35*(1+'3.2 Input│Other'!L$39)+$E35*(1+'3.2 Input│Other'!L$40)+$F35*(1+'3.2 Input│Other'!L$41)</f>
        <v>1</v>
      </c>
      <c r="H35" s="23">
        <f>$C35*(1+'3.2 Input│Other'!M$38)+$D35*(1+'3.2 Input│Other'!M$39)+$E35*(1+'3.2 Input│Other'!M$40)+$F35*(1+'3.2 Input│Other'!M$41)</f>
        <v>1</v>
      </c>
      <c r="I35" s="23">
        <f>$C35*(1+'3.2 Input│Other'!N$38)+$D35*(1+'3.2 Input│Other'!N$39)+$E35*(1+'3.2 Input│Other'!N$40)+$F35*(1+'3.2 Input│Other'!N$41)</f>
        <v>1</v>
      </c>
      <c r="J35" s="23">
        <f>$C35*(1+'3.2 Input│Other'!O$38)+$D35*(1+'3.2 Input│Other'!O$39)+$E35*(1+'3.2 Input│Other'!O$40)+$F35*(1+'3.2 Input│Other'!O$41)</f>
        <v>1</v>
      </c>
      <c r="K35" s="23">
        <f>$C35*(1+'3.2 Input│Other'!P$38)+$D35*(1+'3.2 Input│Other'!P$39)+$E35*(1+'3.2 Input│Other'!P$40)+$F35*(1+'3.2 Input│Other'!P$41)</f>
        <v>1</v>
      </c>
      <c r="M35" s="41">
        <f t="shared" si="0"/>
        <v>1</v>
      </c>
    </row>
    <row r="36" spans="1:13">
      <c r="A36" s="7">
        <f>'5.0 Calc│Forecast Projects'!A36</f>
        <v>24</v>
      </c>
      <c r="B36" s="7" t="str">
        <f>'5.3 Calc│Forecast $2022'!B36</f>
        <v xml:space="preserve">VTS Mainline Isolation Valve Upgrade​ </v>
      </c>
      <c r="C36" s="19">
        <f>VLOOKUP($A36,'5.0 Calc│Forecast Projects'!$A$12:$P$1001,12,FALSE)</f>
        <v>8.9688811620407177E-2</v>
      </c>
      <c r="D36" s="19">
        <f>VLOOKUP($A36,'5.0 Calc│Forecast Projects'!$A$12:$P$1001,13,FALSE)</f>
        <v>0.33312987173294101</v>
      </c>
      <c r="E36" s="19">
        <f>VLOOKUP($A36,'5.0 Calc│Forecast Projects'!$A$12:$P$1001,14,FALSE)</f>
        <v>0.38438062123031652</v>
      </c>
      <c r="F36" s="19">
        <f>VLOOKUP($A36,'5.0 Calc│Forecast Projects'!$A$12:$P$1001,15,FALSE)</f>
        <v>0.19280069541633524</v>
      </c>
      <c r="G36" s="23">
        <f>$C36*(1+'3.2 Input│Other'!L$38)+$D36*(1+'3.2 Input│Other'!L$39)+$E36*(1+'3.2 Input│Other'!L$40)+$F36*(1+'3.2 Input│Other'!L$41)</f>
        <v>1</v>
      </c>
      <c r="H36" s="23">
        <f>$C36*(1+'3.2 Input│Other'!M$38)+$D36*(1+'3.2 Input│Other'!M$39)+$E36*(1+'3.2 Input│Other'!M$40)+$F36*(1+'3.2 Input│Other'!M$41)</f>
        <v>1</v>
      </c>
      <c r="I36" s="23">
        <f>$C36*(1+'3.2 Input│Other'!N$38)+$D36*(1+'3.2 Input│Other'!N$39)+$E36*(1+'3.2 Input│Other'!N$40)+$F36*(1+'3.2 Input│Other'!N$41)</f>
        <v>1</v>
      </c>
      <c r="J36" s="23">
        <f>$C36*(1+'3.2 Input│Other'!O$38)+$D36*(1+'3.2 Input│Other'!O$39)+$E36*(1+'3.2 Input│Other'!O$40)+$F36*(1+'3.2 Input│Other'!O$41)</f>
        <v>1</v>
      </c>
      <c r="K36" s="23">
        <f>$C36*(1+'3.2 Input│Other'!P$38)+$D36*(1+'3.2 Input│Other'!P$39)+$E36*(1+'3.2 Input│Other'!P$40)+$F36*(1+'3.2 Input│Other'!P$41)</f>
        <v>1</v>
      </c>
      <c r="M36" s="41">
        <f t="shared" si="0"/>
        <v>1</v>
      </c>
    </row>
    <row r="37" spans="1:13">
      <c r="A37" s="7">
        <f>'5.0 Calc│Forecast Projects'!A37</f>
        <v>25</v>
      </c>
      <c r="B37" s="7" t="str">
        <f>'5.3 Calc│Forecast $2022'!B37</f>
        <v xml:space="preserve">Reliability Centred Maintenance </v>
      </c>
      <c r="C37" s="19">
        <f>VLOOKUP($A37,'5.0 Calc│Forecast Projects'!$A$12:$P$1001,12,FALSE)</f>
        <v>0</v>
      </c>
      <c r="D37" s="19">
        <f>VLOOKUP($A37,'5.0 Calc│Forecast Projects'!$A$12:$P$1001,13,FALSE)</f>
        <v>0</v>
      </c>
      <c r="E37" s="19">
        <f>VLOOKUP($A37,'5.0 Calc│Forecast Projects'!$A$12:$P$1001,14,FALSE)</f>
        <v>0</v>
      </c>
      <c r="F37" s="19">
        <f>VLOOKUP($A37,'5.0 Calc│Forecast Projects'!$A$12:$P$1001,15,FALSE)</f>
        <v>0</v>
      </c>
      <c r="G37" s="23">
        <f>$C37*(1+'3.2 Input│Other'!L$38)+$D37*(1+'3.2 Input│Other'!L$39)+$E37*(1+'3.2 Input│Other'!L$40)+$F37*(1+'3.2 Input│Other'!L$41)</f>
        <v>0</v>
      </c>
      <c r="H37" s="23">
        <f>$C37*(1+'3.2 Input│Other'!M$38)+$D37*(1+'3.2 Input│Other'!M$39)+$E37*(1+'3.2 Input│Other'!M$40)+$F37*(1+'3.2 Input│Other'!M$41)</f>
        <v>0</v>
      </c>
      <c r="I37" s="23">
        <f>$C37*(1+'3.2 Input│Other'!N$38)+$D37*(1+'3.2 Input│Other'!N$39)+$E37*(1+'3.2 Input│Other'!N$40)+$F37*(1+'3.2 Input│Other'!N$41)</f>
        <v>0</v>
      </c>
      <c r="J37" s="23">
        <f>$C37*(1+'3.2 Input│Other'!O$38)+$D37*(1+'3.2 Input│Other'!O$39)+$E37*(1+'3.2 Input│Other'!O$40)+$F37*(1+'3.2 Input│Other'!O$41)</f>
        <v>0</v>
      </c>
      <c r="K37" s="23">
        <f>$C37*(1+'3.2 Input│Other'!P$38)+$D37*(1+'3.2 Input│Other'!P$39)+$E37*(1+'3.2 Input│Other'!P$40)+$F37*(1+'3.2 Input│Other'!P$41)</f>
        <v>0</v>
      </c>
      <c r="M37" s="41">
        <f t="shared" si="0"/>
        <v>0</v>
      </c>
    </row>
    <row r="38" spans="1:13">
      <c r="A38" s="7">
        <f>'5.0 Calc│Forecast Projects'!A38</f>
        <v>26</v>
      </c>
      <c r="B38" s="7" t="str">
        <f>'5.3 Calc│Forecast $2022'!B38</f>
        <v>Arc Flash Risk Mitigation</v>
      </c>
      <c r="C38" s="19">
        <f>VLOOKUP($A38,'5.0 Calc│Forecast Projects'!$A$12:$P$1001,12,FALSE)</f>
        <v>0.11223914139925244</v>
      </c>
      <c r="D38" s="19">
        <f>VLOOKUP($A38,'5.0 Calc│Forecast Projects'!$A$12:$P$1001,13,FALSE)</f>
        <v>0.44895656559700975</v>
      </c>
      <c r="E38" s="19">
        <f>VLOOKUP($A38,'5.0 Calc│Forecast Projects'!$A$12:$P$1001,14,FALSE)</f>
        <v>0.37413047133084143</v>
      </c>
      <c r="F38" s="19">
        <f>VLOOKUP($A38,'5.0 Calc│Forecast Projects'!$A$12:$P$1001,15,FALSE)</f>
        <v>6.4673821672896453E-2</v>
      </c>
      <c r="G38" s="23">
        <f>$C38*(1+'3.2 Input│Other'!L$38)+$D38*(1+'3.2 Input│Other'!L$39)+$E38*(1+'3.2 Input│Other'!L$40)+$F38*(1+'3.2 Input│Other'!L$41)</f>
        <v>1</v>
      </c>
      <c r="H38" s="23">
        <f>$C38*(1+'3.2 Input│Other'!M$38)+$D38*(1+'3.2 Input│Other'!M$39)+$E38*(1+'3.2 Input│Other'!M$40)+$F38*(1+'3.2 Input│Other'!M$41)</f>
        <v>1</v>
      </c>
      <c r="I38" s="23">
        <f>$C38*(1+'3.2 Input│Other'!N$38)+$D38*(1+'3.2 Input│Other'!N$39)+$E38*(1+'3.2 Input│Other'!N$40)+$F38*(1+'3.2 Input│Other'!N$41)</f>
        <v>1</v>
      </c>
      <c r="J38" s="23">
        <f>$C38*(1+'3.2 Input│Other'!O$38)+$D38*(1+'3.2 Input│Other'!O$39)+$E38*(1+'3.2 Input│Other'!O$40)+$F38*(1+'3.2 Input│Other'!O$41)</f>
        <v>1</v>
      </c>
      <c r="K38" s="23">
        <f>$C38*(1+'3.2 Input│Other'!P$38)+$D38*(1+'3.2 Input│Other'!P$39)+$E38*(1+'3.2 Input│Other'!P$40)+$F38*(1+'3.2 Input│Other'!P$41)</f>
        <v>1</v>
      </c>
      <c r="M38" s="41">
        <f t="shared" si="0"/>
        <v>1</v>
      </c>
    </row>
    <row r="39" spans="1:13">
      <c r="A39" s="7">
        <f>'5.0 Calc│Forecast Projects'!A39</f>
        <v>27</v>
      </c>
      <c r="B39" s="7" t="str">
        <f>'5.3 Calc│Forecast $2022'!B39</f>
        <v>Critical Spares</v>
      </c>
      <c r="C39" s="19">
        <f>VLOOKUP($A39,'5.0 Calc│Forecast Projects'!$A$12:$P$1001,12,FALSE)</f>
        <v>4.4539341825100172E-2</v>
      </c>
      <c r="D39" s="19">
        <f>VLOOKUP($A39,'5.0 Calc│Forecast Projects'!$A$12:$P$1001,13,FALSE)</f>
        <v>0</v>
      </c>
      <c r="E39" s="19">
        <f>VLOOKUP($A39,'5.0 Calc│Forecast Projects'!$A$12:$P$1001,14,FALSE)</f>
        <v>0.89078683650200341</v>
      </c>
      <c r="F39" s="19">
        <f>VLOOKUP($A39,'5.0 Calc│Forecast Projects'!$A$12:$P$1001,15,FALSE)</f>
        <v>6.4673821672896453E-2</v>
      </c>
      <c r="G39" s="23">
        <f>$C39*(1+'3.2 Input│Other'!L$38)+$D39*(1+'3.2 Input│Other'!L$39)+$E39*(1+'3.2 Input│Other'!L$40)+$F39*(1+'3.2 Input│Other'!L$41)</f>
        <v>1</v>
      </c>
      <c r="H39" s="23">
        <f>$C39*(1+'3.2 Input│Other'!M$38)+$D39*(1+'3.2 Input│Other'!M$39)+$E39*(1+'3.2 Input│Other'!M$40)+$F39*(1+'3.2 Input│Other'!M$41)</f>
        <v>1</v>
      </c>
      <c r="I39" s="23">
        <f>$C39*(1+'3.2 Input│Other'!N$38)+$D39*(1+'3.2 Input│Other'!N$39)+$E39*(1+'3.2 Input│Other'!N$40)+$F39*(1+'3.2 Input│Other'!N$41)</f>
        <v>1</v>
      </c>
      <c r="J39" s="23">
        <f>$C39*(1+'3.2 Input│Other'!O$38)+$D39*(1+'3.2 Input│Other'!O$39)+$E39*(1+'3.2 Input│Other'!O$40)+$F39*(1+'3.2 Input│Other'!O$41)</f>
        <v>1</v>
      </c>
      <c r="K39" s="23">
        <f>$C39*(1+'3.2 Input│Other'!P$38)+$D39*(1+'3.2 Input│Other'!P$39)+$E39*(1+'3.2 Input│Other'!P$40)+$F39*(1+'3.2 Input│Other'!P$41)</f>
        <v>1</v>
      </c>
      <c r="M39" s="41">
        <f t="shared" si="0"/>
        <v>1</v>
      </c>
    </row>
    <row r="40" spans="1:13">
      <c r="A40" s="7">
        <f>'5.0 Calc│Forecast Projects'!A40</f>
        <v>28</v>
      </c>
      <c r="B40" s="7" t="str">
        <f>'5.3 Calc│Forecast $2022'!B40</f>
        <v>Station Control Logic Review &amp; Rectification</v>
      </c>
      <c r="C40" s="19">
        <f>VLOOKUP($A40,'5.0 Calc│Forecast Projects'!$A$12:$P$1001,12,FALSE)</f>
        <v>0.12808755127004412</v>
      </c>
      <c r="D40" s="19">
        <f>VLOOKUP($A40,'5.0 Calc│Forecast Projects'!$A$12:$P$1001,13,FALSE)</f>
        <v>0.23063960773058842</v>
      </c>
      <c r="E40" s="19">
        <f>VLOOKUP($A40,'5.0 Calc│Forecast Projects'!$A$12:$P$1001,14,FALSE)</f>
        <v>0.34595941159588262</v>
      </c>
      <c r="F40" s="19">
        <f>VLOOKUP($A40,'5.0 Calc│Forecast Projects'!$A$12:$P$1001,15,FALSE)</f>
        <v>0.29531342940348487</v>
      </c>
      <c r="G40" s="23">
        <f>$C40*(1+'3.2 Input│Other'!L$38)+$D40*(1+'3.2 Input│Other'!L$39)+$E40*(1+'3.2 Input│Other'!L$40)+$F40*(1+'3.2 Input│Other'!L$41)</f>
        <v>1</v>
      </c>
      <c r="H40" s="23">
        <f>$C40*(1+'3.2 Input│Other'!M$38)+$D40*(1+'3.2 Input│Other'!M$39)+$E40*(1+'3.2 Input│Other'!M$40)+$F40*(1+'3.2 Input│Other'!M$41)</f>
        <v>1</v>
      </c>
      <c r="I40" s="23">
        <f>$C40*(1+'3.2 Input│Other'!N$38)+$D40*(1+'3.2 Input│Other'!N$39)+$E40*(1+'3.2 Input│Other'!N$40)+$F40*(1+'3.2 Input│Other'!N$41)</f>
        <v>1</v>
      </c>
      <c r="J40" s="23">
        <f>$C40*(1+'3.2 Input│Other'!O$38)+$D40*(1+'3.2 Input│Other'!O$39)+$E40*(1+'3.2 Input│Other'!O$40)+$F40*(1+'3.2 Input│Other'!O$41)</f>
        <v>1</v>
      </c>
      <c r="K40" s="23">
        <f>$C40*(1+'3.2 Input│Other'!P$38)+$D40*(1+'3.2 Input│Other'!P$39)+$E40*(1+'3.2 Input│Other'!P$40)+$F40*(1+'3.2 Input│Other'!P$41)</f>
        <v>1</v>
      </c>
      <c r="M40" s="41">
        <f t="shared" si="0"/>
        <v>1</v>
      </c>
    </row>
    <row r="41" spans="1:13">
      <c r="A41" s="7">
        <f>'5.0 Calc│Forecast Projects'!A41</f>
        <v>29</v>
      </c>
      <c r="B41" s="7" t="str">
        <f>'5.3 Calc│Forecast $2022'!B41</f>
        <v>VTS Waterbath Integrity</v>
      </c>
      <c r="C41" s="19">
        <f>VLOOKUP($A41,'5.0 Calc│Forecast Projects'!$A$12:$P$1001,12,FALSE)</f>
        <v>9.3532617832710344E-2</v>
      </c>
      <c r="D41" s="19">
        <f>VLOOKUP($A41,'5.0 Calc│Forecast Projects'!$A$12:$P$1001,13,FALSE)</f>
        <v>9.3532617832710344E-2</v>
      </c>
      <c r="E41" s="19">
        <f>VLOOKUP($A41,'5.0 Calc│Forecast Projects'!$A$12:$P$1001,14,FALSE)</f>
        <v>0.18706523566542069</v>
      </c>
      <c r="F41" s="19">
        <f>VLOOKUP($A41,'5.0 Calc│Forecast Projects'!$A$12:$P$1001,15,FALSE)</f>
        <v>0.62586952866915846</v>
      </c>
      <c r="G41" s="23">
        <f>$C41*(1+'3.2 Input│Other'!L$38)+$D41*(1+'3.2 Input│Other'!L$39)+$E41*(1+'3.2 Input│Other'!L$40)+$F41*(1+'3.2 Input│Other'!L$41)</f>
        <v>0.99999999999999978</v>
      </c>
      <c r="H41" s="23">
        <f>$C41*(1+'3.2 Input│Other'!M$38)+$D41*(1+'3.2 Input│Other'!M$39)+$E41*(1+'3.2 Input│Other'!M$40)+$F41*(1+'3.2 Input│Other'!M$41)</f>
        <v>0.99999999999999978</v>
      </c>
      <c r="I41" s="23">
        <f>$C41*(1+'3.2 Input│Other'!N$38)+$D41*(1+'3.2 Input│Other'!N$39)+$E41*(1+'3.2 Input│Other'!N$40)+$F41*(1+'3.2 Input│Other'!N$41)</f>
        <v>0.99999999999999978</v>
      </c>
      <c r="J41" s="23">
        <f>$C41*(1+'3.2 Input│Other'!O$38)+$D41*(1+'3.2 Input│Other'!O$39)+$E41*(1+'3.2 Input│Other'!O$40)+$F41*(1+'3.2 Input│Other'!O$41)</f>
        <v>0.99999999999999978</v>
      </c>
      <c r="K41" s="23">
        <f>$C41*(1+'3.2 Input│Other'!P$38)+$D41*(1+'3.2 Input│Other'!P$39)+$E41*(1+'3.2 Input│Other'!P$40)+$F41*(1+'3.2 Input│Other'!P$41)</f>
        <v>0.99999999999999978</v>
      </c>
      <c r="M41" s="41">
        <f t="shared" si="0"/>
        <v>0.99999999999999978</v>
      </c>
    </row>
    <row r="42" spans="1:13">
      <c r="A42" s="7">
        <f>'5.0 Calc│Forecast Projects'!A42</f>
        <v>30</v>
      </c>
      <c r="B42" s="7" t="str">
        <f>'5.3 Calc│Forecast $2022'!B42</f>
        <v>VTS Facility Pipework Integrity</v>
      </c>
      <c r="C42" s="19">
        <f>VLOOKUP($A42,'5.0 Calc│Forecast Projects'!$A$12:$P$1001,12,FALSE)</f>
        <v>0.19028702659184346</v>
      </c>
      <c r="D42" s="19">
        <f>VLOOKUP($A42,'5.0 Calc│Forecast Projects'!$A$12:$P$1001,13,FALSE)</f>
        <v>0.63429008863947822</v>
      </c>
      <c r="E42" s="19">
        <f>VLOOKUP($A42,'5.0 Calc│Forecast Projects'!$A$12:$P$1001,14,FALSE)</f>
        <v>3.5238338257748789E-2</v>
      </c>
      <c r="F42" s="19">
        <f>VLOOKUP($A42,'5.0 Calc│Forecast Projects'!$A$12:$P$1001,15,FALSE)</f>
        <v>0.14018454651092957</v>
      </c>
      <c r="G42" s="23">
        <f>$C42*(1+'3.2 Input│Other'!L$38)+$D42*(1+'3.2 Input│Other'!L$39)+$E42*(1+'3.2 Input│Other'!L$40)+$F42*(1+'3.2 Input│Other'!L$41)</f>
        <v>1</v>
      </c>
      <c r="H42" s="23">
        <f>$C42*(1+'3.2 Input│Other'!M$38)+$D42*(1+'3.2 Input│Other'!M$39)+$E42*(1+'3.2 Input│Other'!M$40)+$F42*(1+'3.2 Input│Other'!M$41)</f>
        <v>1</v>
      </c>
      <c r="I42" s="23">
        <f>$C42*(1+'3.2 Input│Other'!N$38)+$D42*(1+'3.2 Input│Other'!N$39)+$E42*(1+'3.2 Input│Other'!N$40)+$F42*(1+'3.2 Input│Other'!N$41)</f>
        <v>1</v>
      </c>
      <c r="J42" s="23">
        <f>$C42*(1+'3.2 Input│Other'!O$38)+$D42*(1+'3.2 Input│Other'!O$39)+$E42*(1+'3.2 Input│Other'!O$40)+$F42*(1+'3.2 Input│Other'!O$41)</f>
        <v>1</v>
      </c>
      <c r="K42" s="23">
        <f>$C42*(1+'3.2 Input│Other'!P$38)+$D42*(1+'3.2 Input│Other'!P$39)+$E42*(1+'3.2 Input│Other'!P$40)+$F42*(1+'3.2 Input│Other'!P$41)</f>
        <v>1</v>
      </c>
      <c r="M42" s="41">
        <f t="shared" si="0"/>
        <v>1</v>
      </c>
    </row>
    <row r="43" spans="1:13">
      <c r="A43" s="7">
        <f>'5.0 Calc│Forecast Projects'!A43</f>
        <v>31</v>
      </c>
      <c r="B43" s="7" t="str">
        <f>'5.3 Calc│Forecast $2022'!B43</f>
        <v xml:space="preserve">Low Value Preventative &amp; Reactive Maintenance (1) </v>
      </c>
      <c r="C43" s="19">
        <f>VLOOKUP($A43,'5.0 Calc│Forecast Projects'!$A$12:$P$1001,12,FALSE)</f>
        <v>0</v>
      </c>
      <c r="D43" s="19">
        <f>VLOOKUP($A43,'5.0 Calc│Forecast Projects'!$A$12:$P$1001,13,FALSE)</f>
        <v>8.2407592804150092E-3</v>
      </c>
      <c r="E43" s="19">
        <f>VLOOKUP($A43,'5.0 Calc│Forecast Projects'!$A$12:$P$1001,14,FALSE)</f>
        <v>0.92708541904668851</v>
      </c>
      <c r="F43" s="19">
        <f>VLOOKUP($A43,'5.0 Calc│Forecast Projects'!$A$12:$P$1001,15,FALSE)</f>
        <v>6.4673821672896425E-2</v>
      </c>
      <c r="G43" s="23">
        <f>$C43*(1+'3.2 Input│Other'!L$38)+$D43*(1+'3.2 Input│Other'!L$39)+$E43*(1+'3.2 Input│Other'!L$40)+$F43*(1+'3.2 Input│Other'!L$41)</f>
        <v>1</v>
      </c>
      <c r="H43" s="23">
        <f>$C43*(1+'3.2 Input│Other'!M$38)+$D43*(1+'3.2 Input│Other'!M$39)+$E43*(1+'3.2 Input│Other'!M$40)+$F43*(1+'3.2 Input│Other'!M$41)</f>
        <v>1</v>
      </c>
      <c r="I43" s="23">
        <f>$C43*(1+'3.2 Input│Other'!N$38)+$D43*(1+'3.2 Input│Other'!N$39)+$E43*(1+'3.2 Input│Other'!N$40)+$F43*(1+'3.2 Input│Other'!N$41)</f>
        <v>1</v>
      </c>
      <c r="J43" s="23">
        <f>$C43*(1+'3.2 Input│Other'!O$38)+$D43*(1+'3.2 Input│Other'!O$39)+$E43*(1+'3.2 Input│Other'!O$40)+$F43*(1+'3.2 Input│Other'!O$41)</f>
        <v>1</v>
      </c>
      <c r="K43" s="23">
        <f>$C43*(1+'3.2 Input│Other'!P$38)+$D43*(1+'3.2 Input│Other'!P$39)+$E43*(1+'3.2 Input│Other'!P$40)+$F43*(1+'3.2 Input│Other'!P$41)</f>
        <v>1</v>
      </c>
      <c r="M43" s="41">
        <f t="shared" si="0"/>
        <v>1</v>
      </c>
    </row>
    <row r="44" spans="1:13">
      <c r="A44" s="7">
        <f>'5.0 Calc│Forecast Projects'!A44</f>
        <v>32</v>
      </c>
      <c r="B44" s="7" t="str">
        <f>'5.3 Calc│Forecast $2022'!B44</f>
        <v>Low Value Preventative &amp; Reactive Maintenance (2)</v>
      </c>
      <c r="C44" s="19">
        <f>VLOOKUP($A44,'5.0 Calc│Forecast Projects'!$A$12:$P$1001,12,FALSE)</f>
        <v>0</v>
      </c>
      <c r="D44" s="19">
        <f>VLOOKUP($A44,'5.0 Calc│Forecast Projects'!$A$12:$P$1001,13,FALSE)</f>
        <v>0.93532617832710352</v>
      </c>
      <c r="E44" s="19">
        <f>VLOOKUP($A44,'5.0 Calc│Forecast Projects'!$A$12:$P$1001,14,FALSE)</f>
        <v>0</v>
      </c>
      <c r="F44" s="19">
        <f>VLOOKUP($A44,'5.0 Calc│Forecast Projects'!$A$12:$P$1001,15,FALSE)</f>
        <v>6.4673821672896453E-2</v>
      </c>
      <c r="G44" s="23">
        <f>$C44*(1+'3.2 Input│Other'!L$38)+$D44*(1+'3.2 Input│Other'!L$39)+$E44*(1+'3.2 Input│Other'!L$40)+$F44*(1+'3.2 Input│Other'!L$41)</f>
        <v>1</v>
      </c>
      <c r="H44" s="23">
        <f>$C44*(1+'3.2 Input│Other'!M$38)+$D44*(1+'3.2 Input│Other'!M$39)+$E44*(1+'3.2 Input│Other'!M$40)+$F44*(1+'3.2 Input│Other'!M$41)</f>
        <v>1</v>
      </c>
      <c r="I44" s="23">
        <f>$C44*(1+'3.2 Input│Other'!N$38)+$D44*(1+'3.2 Input│Other'!N$39)+$E44*(1+'3.2 Input│Other'!N$40)+$F44*(1+'3.2 Input│Other'!N$41)</f>
        <v>1</v>
      </c>
      <c r="J44" s="23">
        <f>$C44*(1+'3.2 Input│Other'!O$38)+$D44*(1+'3.2 Input│Other'!O$39)+$E44*(1+'3.2 Input│Other'!O$40)+$F44*(1+'3.2 Input│Other'!O$41)</f>
        <v>1</v>
      </c>
      <c r="K44" s="23">
        <f>$C44*(1+'3.2 Input│Other'!P$38)+$D44*(1+'3.2 Input│Other'!P$39)+$E44*(1+'3.2 Input│Other'!P$40)+$F44*(1+'3.2 Input│Other'!P$41)</f>
        <v>1</v>
      </c>
      <c r="M44" s="41">
        <f t="shared" si="0"/>
        <v>1</v>
      </c>
    </row>
    <row r="45" spans="1:13">
      <c r="A45" s="7">
        <f>'5.0 Calc│Forecast Projects'!A45</f>
        <v>33</v>
      </c>
      <c r="B45" s="7" t="str">
        <f>'5.3 Calc│Forecast $2022'!B45</f>
        <v>WORM (Pipeline)</v>
      </c>
      <c r="C45" s="19">
        <f>VLOOKUP($A45,'5.0 Calc│Forecast Projects'!$A$12:$P$1001,12,FALSE)</f>
        <v>7.7786188841059478E-2</v>
      </c>
      <c r="D45" s="19">
        <f>VLOOKUP($A45,'5.0 Calc│Forecast Projects'!$A$12:$P$1001,13,FALSE)</f>
        <v>0.79963960000693268</v>
      </c>
      <c r="E45" s="19">
        <f>VLOOKUP($A45,'5.0 Calc│Forecast Projects'!$A$12:$P$1001,14,FALSE)</f>
        <v>3.4488422347378337E-4</v>
      </c>
      <c r="F45" s="19">
        <f>VLOOKUP($A45,'5.0 Calc│Forecast Projects'!$A$12:$P$1001,15,FALSE)</f>
        <v>0.12222932692853408</v>
      </c>
      <c r="G45" s="23">
        <f>$C45*(1+'3.2 Input│Other'!L$38)+$D45*(1+'3.2 Input│Other'!L$39)+$E45*(1+'3.2 Input│Other'!L$40)+$F45*(1+'3.2 Input│Other'!L$41)</f>
        <v>1</v>
      </c>
      <c r="H45" s="23">
        <f>$C45*(1+'3.2 Input│Other'!M$38)+$D45*(1+'3.2 Input│Other'!M$39)+$E45*(1+'3.2 Input│Other'!M$40)+$F45*(1+'3.2 Input│Other'!M$41)</f>
        <v>1</v>
      </c>
      <c r="I45" s="23">
        <f>$C45*(1+'3.2 Input│Other'!N$38)+$D45*(1+'3.2 Input│Other'!N$39)+$E45*(1+'3.2 Input│Other'!N$40)+$F45*(1+'3.2 Input│Other'!N$41)</f>
        <v>1</v>
      </c>
      <c r="J45" s="23">
        <f>$C45*(1+'3.2 Input│Other'!O$38)+$D45*(1+'3.2 Input│Other'!O$39)+$E45*(1+'3.2 Input│Other'!O$40)+$F45*(1+'3.2 Input│Other'!O$41)</f>
        <v>1</v>
      </c>
      <c r="K45" s="23">
        <f>$C45*(1+'3.2 Input│Other'!P$38)+$D45*(1+'3.2 Input│Other'!P$39)+$E45*(1+'3.2 Input│Other'!P$40)+$F45*(1+'3.2 Input│Other'!P$41)</f>
        <v>1</v>
      </c>
      <c r="M45" s="41">
        <f t="shared" si="0"/>
        <v>1</v>
      </c>
    </row>
    <row r="46" spans="1:13">
      <c r="A46" s="7">
        <f>'5.0 Calc│Forecast Projects'!A46</f>
        <v>34</v>
      </c>
      <c r="B46" s="7" t="str">
        <f>'5.3 Calc│Forecast $2022'!B46</f>
        <v>WORM (Compressor)</v>
      </c>
      <c r="C46" s="19">
        <f>VLOOKUP($A46,'5.0 Calc│Forecast Projects'!$A$12:$P$1001,12,FALSE)</f>
        <v>7.3542419600583525E-2</v>
      </c>
      <c r="D46" s="19">
        <f>VLOOKUP($A46,'5.0 Calc│Forecast Projects'!$A$12:$P$1001,13,FALSE)</f>
        <v>0.80568359189113481</v>
      </c>
      <c r="E46" s="19">
        <f>VLOOKUP($A46,'5.0 Calc│Forecast Projects'!$A$12:$P$1001,14,FALSE)</f>
        <v>3.4996554170629802E-4</v>
      </c>
      <c r="F46" s="19">
        <f>VLOOKUP($A46,'5.0 Calc│Forecast Projects'!$A$12:$P$1001,15,FALSE)</f>
        <v>0.12042402296657545</v>
      </c>
      <c r="G46" s="23">
        <f>$C46*(1+'3.2 Input│Other'!L$38)+$D46*(1+'3.2 Input│Other'!L$39)+$E46*(1+'3.2 Input│Other'!L$40)+$F46*(1+'3.2 Input│Other'!L$41)</f>
        <v>1</v>
      </c>
      <c r="H46" s="23">
        <f>$C46*(1+'3.2 Input│Other'!M$38)+$D46*(1+'3.2 Input│Other'!M$39)+$E46*(1+'3.2 Input│Other'!M$40)+$F46*(1+'3.2 Input│Other'!M$41)</f>
        <v>1</v>
      </c>
      <c r="I46" s="23">
        <f>$C46*(1+'3.2 Input│Other'!N$38)+$D46*(1+'3.2 Input│Other'!N$39)+$E46*(1+'3.2 Input│Other'!N$40)+$F46*(1+'3.2 Input│Other'!N$41)</f>
        <v>1</v>
      </c>
      <c r="J46" s="23">
        <f>$C46*(1+'3.2 Input│Other'!O$38)+$D46*(1+'3.2 Input│Other'!O$39)+$E46*(1+'3.2 Input│Other'!O$40)+$F46*(1+'3.2 Input│Other'!O$41)</f>
        <v>1</v>
      </c>
      <c r="K46" s="23">
        <f>$C46*(1+'3.2 Input│Other'!P$38)+$D46*(1+'3.2 Input│Other'!P$39)+$E46*(1+'3.2 Input│Other'!P$40)+$F46*(1+'3.2 Input│Other'!P$41)</f>
        <v>1</v>
      </c>
      <c r="M46" s="41">
        <f t="shared" ref="M46" si="1">SUM(C46:F46)</f>
        <v>1</v>
      </c>
    </row>
    <row r="47" spans="1:13">
      <c r="A47" s="7">
        <f>'5.0 Calc│Forecast Projects'!A47</f>
        <v>35</v>
      </c>
      <c r="B47" s="7" t="str">
        <f>'5.3 Calc│Forecast $2022'!B47</f>
        <v>WORM (City Gates &amp; Field Regs)</v>
      </c>
      <c r="C47" s="19">
        <f>VLOOKUP($A47,'5.0 Calc│Forecast Projects'!$A$12:$P$1001,12,FALSE)</f>
        <v>7.3542419600583511E-2</v>
      </c>
      <c r="D47" s="19">
        <f>VLOOKUP($A47,'5.0 Calc│Forecast Projects'!$A$12:$P$1001,13,FALSE)</f>
        <v>0.8056835918911347</v>
      </c>
      <c r="E47" s="19">
        <f>VLOOKUP($A47,'5.0 Calc│Forecast Projects'!$A$12:$P$1001,14,FALSE)</f>
        <v>3.4996554170629797E-4</v>
      </c>
      <c r="F47" s="19">
        <f>VLOOKUP($A47,'5.0 Calc│Forecast Projects'!$A$12:$P$1001,15,FALSE)</f>
        <v>0.12042402296657545</v>
      </c>
      <c r="G47" s="23">
        <f>$C47*(1+'3.2 Input│Other'!L$38)+$D47*(1+'3.2 Input│Other'!L$39)+$E47*(1+'3.2 Input│Other'!L$40)+$F47*(1+'3.2 Input│Other'!L$41)</f>
        <v>1</v>
      </c>
      <c r="H47" s="23">
        <f>$C47*(1+'3.2 Input│Other'!M$38)+$D47*(1+'3.2 Input│Other'!M$39)+$E47*(1+'3.2 Input│Other'!M$40)+$F47*(1+'3.2 Input│Other'!M$41)</f>
        <v>1</v>
      </c>
      <c r="I47" s="23">
        <f>$C47*(1+'3.2 Input│Other'!N$38)+$D47*(1+'3.2 Input│Other'!N$39)+$E47*(1+'3.2 Input│Other'!N$40)+$F47*(1+'3.2 Input│Other'!N$41)</f>
        <v>1</v>
      </c>
      <c r="J47" s="23">
        <f>$C47*(1+'3.2 Input│Other'!O$38)+$D47*(1+'3.2 Input│Other'!O$39)+$E47*(1+'3.2 Input│Other'!O$40)+$F47*(1+'3.2 Input│Other'!O$41)</f>
        <v>1</v>
      </c>
      <c r="K47" s="23">
        <f>$C47*(1+'3.2 Input│Other'!P$38)+$D47*(1+'3.2 Input│Other'!P$39)+$E47*(1+'3.2 Input│Other'!P$40)+$F47*(1+'3.2 Input│Other'!P$41)</f>
        <v>1</v>
      </c>
      <c r="M47" s="41">
        <f t="shared" si="0"/>
        <v>1</v>
      </c>
    </row>
    <row r="48" spans="1:13">
      <c r="A48" s="7">
        <f>'5.0 Calc│Forecast Projects'!A48</f>
        <v>36</v>
      </c>
      <c r="B48" s="7" t="str">
        <f>'5.3 Calc│Forecast $2022'!B48</f>
        <v>WORM (Buildings)</v>
      </c>
      <c r="C48" s="19">
        <f>VLOOKUP($A48,'5.0 Calc│Forecast Projects'!$A$12:$P$1001,12,FALSE)</f>
        <v>0</v>
      </c>
      <c r="D48" s="19">
        <f>VLOOKUP($A48,'5.0 Calc│Forecast Projects'!$A$12:$P$1001,13,FALSE)</f>
        <v>0</v>
      </c>
      <c r="E48" s="19">
        <f>VLOOKUP($A48,'5.0 Calc│Forecast Projects'!$A$12:$P$1001,14,FALSE)</f>
        <v>0</v>
      </c>
      <c r="F48" s="19">
        <f>VLOOKUP($A48,'5.0 Calc│Forecast Projects'!$A$12:$P$1001,15,FALSE)</f>
        <v>0</v>
      </c>
      <c r="G48" s="23">
        <f>$C48*(1+'3.2 Input│Other'!L$38)+$D48*(1+'3.2 Input│Other'!L$39)+$E48*(1+'3.2 Input│Other'!L$40)+$F48*(1+'3.2 Input│Other'!L$41)</f>
        <v>0</v>
      </c>
      <c r="H48" s="23">
        <f>$C48*(1+'3.2 Input│Other'!M$38)+$D48*(1+'3.2 Input│Other'!M$39)+$E48*(1+'3.2 Input│Other'!M$40)+$F48*(1+'3.2 Input│Other'!M$41)</f>
        <v>0</v>
      </c>
      <c r="I48" s="23">
        <f>$C48*(1+'3.2 Input│Other'!N$38)+$D48*(1+'3.2 Input│Other'!N$39)+$E48*(1+'3.2 Input│Other'!N$40)+$F48*(1+'3.2 Input│Other'!N$41)</f>
        <v>0</v>
      </c>
      <c r="J48" s="23">
        <f>$C48*(1+'3.2 Input│Other'!O$38)+$D48*(1+'3.2 Input│Other'!O$39)+$E48*(1+'3.2 Input│Other'!O$40)+$F48*(1+'3.2 Input│Other'!O$41)</f>
        <v>0</v>
      </c>
      <c r="K48" s="23">
        <f>$C48*(1+'3.2 Input│Other'!P$38)+$D48*(1+'3.2 Input│Other'!P$39)+$E48*(1+'3.2 Input│Other'!P$40)+$F48*(1+'3.2 Input│Other'!P$41)</f>
        <v>0</v>
      </c>
      <c r="M48" s="41">
        <f t="shared" si="0"/>
        <v>0</v>
      </c>
    </row>
    <row r="49" spans="1:13">
      <c r="A49" s="7">
        <f>'5.0 Calc│Forecast Projects'!A49</f>
        <v>37</v>
      </c>
      <c r="B49" s="7" t="str">
        <f>'5.3 Calc│Forecast $2022'!B49</f>
        <v>Winchelsea Compressor Unit 2</v>
      </c>
      <c r="C49" s="19">
        <f>VLOOKUP($A49,'5.0 Calc│Forecast Projects'!$A$12:$P$1001,12,FALSE)</f>
        <v>0.158069117327616</v>
      </c>
      <c r="D49" s="19">
        <f>VLOOKUP($A49,'5.0 Calc│Forecast Projects'!$A$12:$P$1001,13,FALSE)</f>
        <v>0.67624049132727437</v>
      </c>
      <c r="E49" s="19">
        <f>VLOOKUP($A49,'5.0 Calc│Forecast Projects'!$A$12:$P$1001,14,FALSE)</f>
        <v>9.1619679470146848E-2</v>
      </c>
      <c r="F49" s="19">
        <f>VLOOKUP($A49,'5.0 Calc│Forecast Projects'!$A$12:$P$1001,15,FALSE)</f>
        <v>7.407071187496278E-2</v>
      </c>
      <c r="G49" s="23">
        <f>$C49*(1+'3.2 Input│Other'!L$38)+$D49*(1+'3.2 Input│Other'!L$39)+$E49*(1+'3.2 Input│Other'!L$40)+$F49*(1+'3.2 Input│Other'!L$41)</f>
        <v>1</v>
      </c>
      <c r="H49" s="23">
        <f>$C49*(1+'3.2 Input│Other'!M$38)+$D49*(1+'3.2 Input│Other'!M$39)+$E49*(1+'3.2 Input│Other'!M$40)+$F49*(1+'3.2 Input│Other'!M$41)</f>
        <v>1</v>
      </c>
      <c r="I49" s="23">
        <f>$C49*(1+'3.2 Input│Other'!N$38)+$D49*(1+'3.2 Input│Other'!N$39)+$E49*(1+'3.2 Input│Other'!N$40)+$F49*(1+'3.2 Input│Other'!N$41)</f>
        <v>1</v>
      </c>
      <c r="J49" s="23">
        <f>$C49*(1+'3.2 Input│Other'!O$38)+$D49*(1+'3.2 Input│Other'!O$39)+$E49*(1+'3.2 Input│Other'!O$40)+$F49*(1+'3.2 Input│Other'!O$41)</f>
        <v>1</v>
      </c>
      <c r="K49" s="23">
        <f>$C49*(1+'3.2 Input│Other'!P$38)+$D49*(1+'3.2 Input│Other'!P$39)+$E49*(1+'3.2 Input│Other'!P$40)+$F49*(1+'3.2 Input│Other'!P$41)</f>
        <v>1</v>
      </c>
      <c r="M49" s="41">
        <f t="shared" si="0"/>
        <v>1</v>
      </c>
    </row>
    <row r="50" spans="1:13">
      <c r="A50" s="7">
        <f>'5.0 Calc│Forecast Projects'!A50</f>
        <v>38</v>
      </c>
      <c r="B50" s="7" t="str">
        <f>'5.3 Calc│Forecast $2022'!B50</f>
        <v>Pipeline Fracture Resistance Assessment</v>
      </c>
      <c r="C50" s="19">
        <f>VLOOKUP($A50,'5.0 Calc│Forecast Projects'!$A$12:$P$1001,12,FALSE)</f>
        <v>0.17660004765616641</v>
      </c>
      <c r="D50" s="19">
        <f>VLOOKUP($A50,'5.0 Calc│Forecast Projects'!$A$12:$P$1001,13,FALSE)</f>
        <v>0.4774742029222277</v>
      </c>
      <c r="E50" s="19">
        <f>VLOOKUP($A50,'5.0 Calc│Forecast Projects'!$A$12:$P$1001,14,FALSE)</f>
        <v>0.22892598770243794</v>
      </c>
      <c r="F50" s="19">
        <f>VLOOKUP($A50,'5.0 Calc│Forecast Projects'!$A$12:$P$1001,15,FALSE)</f>
        <v>0.11699976171916797</v>
      </c>
      <c r="G50" s="23">
        <f>$C50*(1+'3.2 Input│Other'!L$38)+$D50*(1+'3.2 Input│Other'!L$39)+$E50*(1+'3.2 Input│Other'!L$40)+$F50*(1+'3.2 Input│Other'!L$41)</f>
        <v>0.99999999999999989</v>
      </c>
      <c r="H50" s="23">
        <f>$C50*(1+'3.2 Input│Other'!M$38)+$D50*(1+'3.2 Input│Other'!M$39)+$E50*(1+'3.2 Input│Other'!M$40)+$F50*(1+'3.2 Input│Other'!M$41)</f>
        <v>0.99999999999999989</v>
      </c>
      <c r="I50" s="23">
        <f>$C50*(1+'3.2 Input│Other'!N$38)+$D50*(1+'3.2 Input│Other'!N$39)+$E50*(1+'3.2 Input│Other'!N$40)+$F50*(1+'3.2 Input│Other'!N$41)</f>
        <v>0.99999999999999989</v>
      </c>
      <c r="J50" s="23">
        <f>$C50*(1+'3.2 Input│Other'!O$38)+$D50*(1+'3.2 Input│Other'!O$39)+$E50*(1+'3.2 Input│Other'!O$40)+$F50*(1+'3.2 Input│Other'!O$41)</f>
        <v>0.99999999999999989</v>
      </c>
      <c r="K50" s="23">
        <f>$C50*(1+'3.2 Input│Other'!P$38)+$D50*(1+'3.2 Input│Other'!P$39)+$E50*(1+'3.2 Input│Other'!P$40)+$F50*(1+'3.2 Input│Other'!P$41)</f>
        <v>0.99999999999999989</v>
      </c>
      <c r="M50" s="41">
        <f t="shared" si="0"/>
        <v>0.99999999999999989</v>
      </c>
    </row>
    <row r="51" spans="1:13">
      <c r="A51" s="7">
        <f>'5.0 Calc│Forecast Projects'!A51</f>
        <v>39</v>
      </c>
      <c r="B51" s="7" t="str">
        <f>'5.3 Calc│Forecast $2022'!B51</f>
        <v>Share of corporate properties</v>
      </c>
      <c r="C51" s="19">
        <f>VLOOKUP($A51,'5.0 Calc│Forecast Projects'!$A$12:$P$1001,12,FALSE)</f>
        <v>0</v>
      </c>
      <c r="D51" s="19">
        <f>VLOOKUP($A51,'5.0 Calc│Forecast Projects'!$A$12:$P$1001,13,FALSE)</f>
        <v>0</v>
      </c>
      <c r="E51" s="19">
        <f>VLOOKUP($A51,'5.0 Calc│Forecast Projects'!$A$12:$P$1001,14,FALSE)</f>
        <v>0</v>
      </c>
      <c r="F51" s="19">
        <f>VLOOKUP($A51,'5.0 Calc│Forecast Projects'!$A$12:$P$1001,15,FALSE)</f>
        <v>0</v>
      </c>
      <c r="G51" s="23">
        <f>$C51*(1+'3.2 Input│Other'!L$38)+$D51*(1+'3.2 Input│Other'!L$39)+$E51*(1+'3.2 Input│Other'!L$40)+$F51*(1+'3.2 Input│Other'!L$41)</f>
        <v>0</v>
      </c>
      <c r="H51" s="23">
        <f>$C51*(1+'3.2 Input│Other'!M$38)+$D51*(1+'3.2 Input│Other'!M$39)+$E51*(1+'3.2 Input│Other'!M$40)+$F51*(1+'3.2 Input│Other'!M$41)</f>
        <v>0</v>
      </c>
      <c r="I51" s="23">
        <f>$C51*(1+'3.2 Input│Other'!N$38)+$D51*(1+'3.2 Input│Other'!N$39)+$E51*(1+'3.2 Input│Other'!N$40)+$F51*(1+'3.2 Input│Other'!N$41)</f>
        <v>0</v>
      </c>
      <c r="J51" s="23">
        <f>$C51*(1+'3.2 Input│Other'!O$38)+$D51*(1+'3.2 Input│Other'!O$39)+$E51*(1+'3.2 Input│Other'!O$40)+$F51*(1+'3.2 Input│Other'!O$41)</f>
        <v>0</v>
      </c>
      <c r="K51" s="23">
        <f>$C51*(1+'3.2 Input│Other'!P$38)+$D51*(1+'3.2 Input│Other'!P$39)+$E51*(1+'3.2 Input│Other'!P$40)+$F51*(1+'3.2 Input│Other'!P$41)</f>
        <v>0</v>
      </c>
      <c r="M51" s="41">
        <f t="shared" si="0"/>
        <v>0</v>
      </c>
    </row>
    <row r="52" spans="1:13">
      <c r="A52" s="7">
        <f>'5.0 Calc│Forecast Projects'!A52</f>
        <v>40</v>
      </c>
      <c r="B52" s="7" t="str">
        <f>'5.3 Calc│Forecast $2022'!B52</f>
        <v>Share of corporate motor vehicles</v>
      </c>
      <c r="C52" s="19">
        <f>VLOOKUP($A52,'5.0 Calc│Forecast Projects'!$A$12:$P$1001,12,FALSE)</f>
        <v>0</v>
      </c>
      <c r="D52" s="19">
        <f>VLOOKUP($A52,'5.0 Calc│Forecast Projects'!$A$12:$P$1001,13,FALSE)</f>
        <v>0</v>
      </c>
      <c r="E52" s="19">
        <f>VLOOKUP($A52,'5.0 Calc│Forecast Projects'!$A$12:$P$1001,14,FALSE)</f>
        <v>0</v>
      </c>
      <c r="F52" s="19">
        <f>VLOOKUP($A52,'5.0 Calc│Forecast Projects'!$A$12:$P$1001,15,FALSE)</f>
        <v>0</v>
      </c>
      <c r="G52" s="23">
        <f>$C52*(1+'3.2 Input│Other'!L$38)+$D52*(1+'3.2 Input│Other'!L$39)+$E52*(1+'3.2 Input│Other'!L$40)+$F52*(1+'3.2 Input│Other'!L$41)</f>
        <v>0</v>
      </c>
      <c r="H52" s="23">
        <f>$C52*(1+'3.2 Input│Other'!M$38)+$D52*(1+'3.2 Input│Other'!M$39)+$E52*(1+'3.2 Input│Other'!M$40)+$F52*(1+'3.2 Input│Other'!M$41)</f>
        <v>0</v>
      </c>
      <c r="I52" s="23">
        <f>$C52*(1+'3.2 Input│Other'!N$38)+$D52*(1+'3.2 Input│Other'!N$39)+$E52*(1+'3.2 Input│Other'!N$40)+$F52*(1+'3.2 Input│Other'!N$41)</f>
        <v>0</v>
      </c>
      <c r="J52" s="23">
        <f>$C52*(1+'3.2 Input│Other'!O$38)+$D52*(1+'3.2 Input│Other'!O$39)+$E52*(1+'3.2 Input│Other'!O$40)+$F52*(1+'3.2 Input│Other'!O$41)</f>
        <v>0</v>
      </c>
      <c r="K52" s="23">
        <f>$C52*(1+'3.2 Input│Other'!P$38)+$D52*(1+'3.2 Input│Other'!P$39)+$E52*(1+'3.2 Input│Other'!P$40)+$F52*(1+'3.2 Input│Other'!P$41)</f>
        <v>0</v>
      </c>
      <c r="M52" s="41">
        <f t="shared" si="0"/>
        <v>0</v>
      </c>
    </row>
    <row r="53" spans="1:13">
      <c r="A53" s="7">
        <f>'5.0 Calc│Forecast Projects'!A53</f>
        <v>41</v>
      </c>
      <c r="B53" s="7" t="str">
        <f>'5.3 Calc│Forecast $2022'!B53</f>
        <v>Operational Technology</v>
      </c>
      <c r="C53" s="19">
        <f>VLOOKUP($A53,'5.0 Calc│Forecast Projects'!$A$12:$P$1001,12,FALSE)</f>
        <v>0</v>
      </c>
      <c r="D53" s="19">
        <f>VLOOKUP($A53,'5.0 Calc│Forecast Projects'!$A$12:$P$1001,13,FALSE)</f>
        <v>0</v>
      </c>
      <c r="E53" s="19">
        <f>VLOOKUP($A53,'5.0 Calc│Forecast Projects'!$A$12:$P$1001,14,FALSE)</f>
        <v>0</v>
      </c>
      <c r="F53" s="19">
        <f>VLOOKUP($A53,'5.0 Calc│Forecast Projects'!$A$12:$P$1001,15,FALSE)</f>
        <v>0</v>
      </c>
      <c r="G53" s="23">
        <f>$C53*(1+'3.2 Input│Other'!L$38)+$D53*(1+'3.2 Input│Other'!L$39)+$E53*(1+'3.2 Input│Other'!L$40)+$F53*(1+'3.2 Input│Other'!L$41)</f>
        <v>0</v>
      </c>
      <c r="H53" s="23">
        <f>$C53*(1+'3.2 Input│Other'!M$38)+$D53*(1+'3.2 Input│Other'!M$39)+$E53*(1+'3.2 Input│Other'!M$40)+$F53*(1+'3.2 Input│Other'!M$41)</f>
        <v>0</v>
      </c>
      <c r="I53" s="23">
        <f>$C53*(1+'3.2 Input│Other'!N$38)+$D53*(1+'3.2 Input│Other'!N$39)+$E53*(1+'3.2 Input│Other'!N$40)+$F53*(1+'3.2 Input│Other'!N$41)</f>
        <v>0</v>
      </c>
      <c r="J53" s="23">
        <f>$C53*(1+'3.2 Input│Other'!O$38)+$D53*(1+'3.2 Input│Other'!O$39)+$E53*(1+'3.2 Input│Other'!O$40)+$F53*(1+'3.2 Input│Other'!O$41)</f>
        <v>0</v>
      </c>
      <c r="K53" s="23">
        <f>$C53*(1+'3.2 Input│Other'!P$38)+$D53*(1+'3.2 Input│Other'!P$39)+$E53*(1+'3.2 Input│Other'!P$40)+$F53*(1+'3.2 Input│Other'!P$41)</f>
        <v>0</v>
      </c>
      <c r="M53" s="41">
        <f t="shared" si="0"/>
        <v>0</v>
      </c>
    </row>
    <row r="54" spans="1:13">
      <c r="A54" s="7">
        <f>'5.0 Calc│Forecast Projects'!A54</f>
        <v>42</v>
      </c>
      <c r="B54" s="7" t="str">
        <f>'5.3 Calc│Forecast $2022'!B54</f>
        <v>Information Technology (including Transformation Office)</v>
      </c>
      <c r="C54" s="19">
        <f>VLOOKUP($A54,'5.0 Calc│Forecast Projects'!$A$12:$P$1001,12,FALSE)</f>
        <v>0</v>
      </c>
      <c r="D54" s="19">
        <f>VLOOKUP($A54,'5.0 Calc│Forecast Projects'!$A$12:$P$1001,13,FALSE)</f>
        <v>0</v>
      </c>
      <c r="E54" s="19">
        <f>VLOOKUP($A54,'5.0 Calc│Forecast Projects'!$A$12:$P$1001,14,FALSE)</f>
        <v>0</v>
      </c>
      <c r="F54" s="19">
        <f>VLOOKUP($A54,'5.0 Calc│Forecast Projects'!$A$12:$P$1001,15,FALSE)</f>
        <v>0</v>
      </c>
      <c r="G54" s="23">
        <f>$C54*(1+'3.2 Input│Other'!L$38)+$D54*(1+'3.2 Input│Other'!L$39)+$E54*(1+'3.2 Input│Other'!L$40)+$F54*(1+'3.2 Input│Other'!L$41)</f>
        <v>0</v>
      </c>
      <c r="H54" s="23">
        <f>$C54*(1+'3.2 Input│Other'!M$38)+$D54*(1+'3.2 Input│Other'!M$39)+$E54*(1+'3.2 Input│Other'!M$40)+$F54*(1+'3.2 Input│Other'!M$41)</f>
        <v>0</v>
      </c>
      <c r="I54" s="23">
        <f>$C54*(1+'3.2 Input│Other'!N$38)+$D54*(1+'3.2 Input│Other'!N$39)+$E54*(1+'3.2 Input│Other'!N$40)+$F54*(1+'3.2 Input│Other'!N$41)</f>
        <v>0</v>
      </c>
      <c r="J54" s="23">
        <f>$C54*(1+'3.2 Input│Other'!O$38)+$D54*(1+'3.2 Input│Other'!O$39)+$E54*(1+'3.2 Input│Other'!O$40)+$F54*(1+'3.2 Input│Other'!O$41)</f>
        <v>0</v>
      </c>
      <c r="K54" s="23">
        <f>$C54*(1+'3.2 Input│Other'!P$38)+$D54*(1+'3.2 Input│Other'!P$39)+$E54*(1+'3.2 Input│Other'!P$40)+$F54*(1+'3.2 Input│Other'!P$41)</f>
        <v>0</v>
      </c>
      <c r="M54" s="41">
        <f t="shared" si="0"/>
        <v>0</v>
      </c>
    </row>
    <row r="55" spans="1:13">
      <c r="A55" s="7">
        <f>'5.0 Calc│Forecast Projects'!A55</f>
        <v>43</v>
      </c>
      <c r="B55" s="7" t="str">
        <f>'5.3 Calc│Forecast $2022'!B55</f>
        <v>SoCI cyber</v>
      </c>
      <c r="C55" s="19">
        <f>VLOOKUP($A55,'5.0 Calc│Forecast Projects'!$A$12:$P$1001,12,FALSE)</f>
        <v>0</v>
      </c>
      <c r="D55" s="19">
        <f>VLOOKUP($A55,'5.0 Calc│Forecast Projects'!$A$12:$P$1001,13,FALSE)</f>
        <v>0</v>
      </c>
      <c r="E55" s="19">
        <f>VLOOKUP($A55,'5.0 Calc│Forecast Projects'!$A$12:$P$1001,14,FALSE)</f>
        <v>0</v>
      </c>
      <c r="F55" s="19">
        <f>VLOOKUP($A55,'5.0 Calc│Forecast Projects'!$A$12:$P$1001,15,FALSE)</f>
        <v>0</v>
      </c>
      <c r="G55" s="23">
        <f>$C55*(1+'3.2 Input│Other'!L$38)+$D55*(1+'3.2 Input│Other'!L$39)+$E55*(1+'3.2 Input│Other'!L$40)+$F55*(1+'3.2 Input│Other'!L$41)</f>
        <v>0</v>
      </c>
      <c r="H55" s="23">
        <f>$C55*(1+'3.2 Input│Other'!M$38)+$D55*(1+'3.2 Input│Other'!M$39)+$E55*(1+'3.2 Input│Other'!M$40)+$F55*(1+'3.2 Input│Other'!M$41)</f>
        <v>0</v>
      </c>
      <c r="I55" s="23">
        <f>$C55*(1+'3.2 Input│Other'!N$38)+$D55*(1+'3.2 Input│Other'!N$39)+$E55*(1+'3.2 Input│Other'!N$40)+$F55*(1+'3.2 Input│Other'!N$41)</f>
        <v>0</v>
      </c>
      <c r="J55" s="23">
        <f>$C55*(1+'3.2 Input│Other'!O$38)+$D55*(1+'3.2 Input│Other'!O$39)+$E55*(1+'3.2 Input│Other'!O$40)+$F55*(1+'3.2 Input│Other'!O$41)</f>
        <v>0</v>
      </c>
      <c r="K55" s="23">
        <f>$C55*(1+'3.2 Input│Other'!P$38)+$D55*(1+'3.2 Input│Other'!P$39)+$E55*(1+'3.2 Input│Other'!P$40)+$F55*(1+'3.2 Input│Other'!P$41)</f>
        <v>0</v>
      </c>
      <c r="M55" s="41">
        <f t="shared" si="0"/>
        <v>0</v>
      </c>
    </row>
    <row r="56" spans="1:13">
      <c r="A56" s="7">
        <f>'5.0 Calc│Forecast Projects'!A56</f>
        <v>44</v>
      </c>
      <c r="B56" s="7" t="str">
        <f>'5.3 Calc│Forecast $2022'!B56</f>
        <v>SoCI program</v>
      </c>
      <c r="C56" s="19">
        <f>VLOOKUP($A56,'5.0 Calc│Forecast Projects'!$A$12:$P$1001,12,FALSE)</f>
        <v>0</v>
      </c>
      <c r="D56" s="19">
        <f>VLOOKUP($A56,'5.0 Calc│Forecast Projects'!$A$12:$P$1001,13,FALSE)</f>
        <v>0</v>
      </c>
      <c r="E56" s="19">
        <f>VLOOKUP($A56,'5.0 Calc│Forecast Projects'!$A$12:$P$1001,14,FALSE)</f>
        <v>0</v>
      </c>
      <c r="F56" s="19">
        <f>VLOOKUP($A56,'5.0 Calc│Forecast Projects'!$A$12:$P$1001,15,FALSE)</f>
        <v>0</v>
      </c>
      <c r="G56" s="23">
        <f>$C56*(1+'3.2 Input│Other'!L$38)+$D56*(1+'3.2 Input│Other'!L$39)+$E56*(1+'3.2 Input│Other'!L$40)+$F56*(1+'3.2 Input│Other'!L$41)</f>
        <v>0</v>
      </c>
      <c r="H56" s="23">
        <f>$C56*(1+'3.2 Input│Other'!M$38)+$D56*(1+'3.2 Input│Other'!M$39)+$E56*(1+'3.2 Input│Other'!M$40)+$F56*(1+'3.2 Input│Other'!M$41)</f>
        <v>0</v>
      </c>
      <c r="I56" s="23">
        <f>$C56*(1+'3.2 Input│Other'!N$38)+$D56*(1+'3.2 Input│Other'!N$39)+$E56*(1+'3.2 Input│Other'!N$40)+$F56*(1+'3.2 Input│Other'!N$41)</f>
        <v>0</v>
      </c>
      <c r="J56" s="23">
        <f>$C56*(1+'3.2 Input│Other'!O$38)+$D56*(1+'3.2 Input│Other'!O$39)+$E56*(1+'3.2 Input│Other'!O$40)+$F56*(1+'3.2 Input│Other'!O$41)</f>
        <v>0</v>
      </c>
      <c r="K56" s="23">
        <f>$C56*(1+'3.2 Input│Other'!P$38)+$D56*(1+'3.2 Input│Other'!P$39)+$E56*(1+'3.2 Input│Other'!P$40)+$F56*(1+'3.2 Input│Other'!P$41)</f>
        <v>0</v>
      </c>
      <c r="M56" s="41">
        <f t="shared" si="0"/>
        <v>0</v>
      </c>
    </row>
    <row r="57" spans="1:13">
      <c r="A57" s="7">
        <f>'5.0 Calc│Forecast Projects'!A57</f>
        <v>45</v>
      </c>
      <c r="B57" s="7" t="str">
        <f>'5.3 Calc│Forecast $2022'!B57</f>
        <v>SoCI Physical security</v>
      </c>
      <c r="C57" s="19">
        <f>VLOOKUP($A57,'5.0 Calc│Forecast Projects'!$A$12:$P$1001,12,FALSE)</f>
        <v>0</v>
      </c>
      <c r="D57" s="19">
        <f>VLOOKUP($A57,'5.0 Calc│Forecast Projects'!$A$12:$P$1001,13,FALSE)</f>
        <v>0</v>
      </c>
      <c r="E57" s="19">
        <f>VLOOKUP($A57,'5.0 Calc│Forecast Projects'!$A$12:$P$1001,14,FALSE)</f>
        <v>0</v>
      </c>
      <c r="F57" s="19">
        <f>VLOOKUP($A57,'5.0 Calc│Forecast Projects'!$A$12:$P$1001,15,FALSE)</f>
        <v>0</v>
      </c>
      <c r="G57" s="23">
        <f>$C57*(1+'3.2 Input│Other'!L$38)+$D57*(1+'3.2 Input│Other'!L$39)+$E57*(1+'3.2 Input│Other'!L$40)+$F57*(1+'3.2 Input│Other'!L$41)</f>
        <v>0</v>
      </c>
      <c r="H57" s="23">
        <f>$C57*(1+'3.2 Input│Other'!M$38)+$D57*(1+'3.2 Input│Other'!M$39)+$E57*(1+'3.2 Input│Other'!M$40)+$F57*(1+'3.2 Input│Other'!M$41)</f>
        <v>0</v>
      </c>
      <c r="I57" s="23">
        <f>$C57*(1+'3.2 Input│Other'!N$38)+$D57*(1+'3.2 Input│Other'!N$39)+$E57*(1+'3.2 Input│Other'!N$40)+$F57*(1+'3.2 Input│Other'!N$41)</f>
        <v>0</v>
      </c>
      <c r="J57" s="23">
        <f>$C57*(1+'3.2 Input│Other'!O$38)+$D57*(1+'3.2 Input│Other'!O$39)+$E57*(1+'3.2 Input│Other'!O$40)+$F57*(1+'3.2 Input│Other'!O$41)</f>
        <v>0</v>
      </c>
      <c r="K57" s="23">
        <f>$C57*(1+'3.2 Input│Other'!P$38)+$D57*(1+'3.2 Input│Other'!P$39)+$E57*(1+'3.2 Input│Other'!P$40)+$F57*(1+'3.2 Input│Other'!P$41)</f>
        <v>0</v>
      </c>
      <c r="M57" s="41">
        <f t="shared" si="0"/>
        <v>0</v>
      </c>
    </row>
    <row r="58" spans="1:13">
      <c r="A58" s="7">
        <f>'5.0 Calc│Forecast Projects'!A58</f>
        <v>46</v>
      </c>
      <c r="B58" s="7" t="str">
        <f>'5.3 Calc│Forecast $2022'!B58</f>
        <v>Hydrogen safety</v>
      </c>
      <c r="C58" s="19">
        <f>VLOOKUP($A58,'5.0 Calc│Forecast Projects'!$A$12:$P$1001,12,FALSE)</f>
        <v>0</v>
      </c>
      <c r="D58" s="19">
        <f>VLOOKUP($A58,'5.0 Calc│Forecast Projects'!$A$12:$P$1001,13,FALSE)</f>
        <v>0</v>
      </c>
      <c r="E58" s="19">
        <f>VLOOKUP($A58,'5.0 Calc│Forecast Projects'!$A$12:$P$1001,14,FALSE)</f>
        <v>0</v>
      </c>
      <c r="F58" s="19">
        <f>VLOOKUP($A58,'5.0 Calc│Forecast Projects'!$A$12:$P$1001,15,FALSE)</f>
        <v>0</v>
      </c>
      <c r="G58" s="23">
        <f>$C58*(1+'3.2 Input│Other'!L$38)+$D58*(1+'3.2 Input│Other'!L$39)+$E58*(1+'3.2 Input│Other'!L$40)+$F58*(1+'3.2 Input│Other'!L$41)</f>
        <v>0</v>
      </c>
      <c r="H58" s="23">
        <f>$C58*(1+'3.2 Input│Other'!M$38)+$D58*(1+'3.2 Input│Other'!M$39)+$E58*(1+'3.2 Input│Other'!M$40)+$F58*(1+'3.2 Input│Other'!M$41)</f>
        <v>0</v>
      </c>
      <c r="I58" s="23">
        <f>$C58*(1+'3.2 Input│Other'!N$38)+$D58*(1+'3.2 Input│Other'!N$39)+$E58*(1+'3.2 Input│Other'!N$40)+$F58*(1+'3.2 Input│Other'!N$41)</f>
        <v>0</v>
      </c>
      <c r="J58" s="23">
        <f>$C58*(1+'3.2 Input│Other'!O$38)+$D58*(1+'3.2 Input│Other'!O$39)+$E58*(1+'3.2 Input│Other'!O$40)+$F58*(1+'3.2 Input│Other'!O$41)</f>
        <v>0</v>
      </c>
      <c r="K58" s="23">
        <f>$C58*(1+'3.2 Input│Other'!P$38)+$D58*(1+'3.2 Input│Other'!P$39)+$E58*(1+'3.2 Input│Other'!P$40)+$F58*(1+'3.2 Input│Other'!P$41)</f>
        <v>0</v>
      </c>
      <c r="M58" s="41">
        <f t="shared" si="0"/>
        <v>0</v>
      </c>
    </row>
    <row r="59" spans="1:13">
      <c r="A59" s="7">
        <f>'5.0 Calc│Forecast Projects'!A59</f>
        <v>47</v>
      </c>
      <c r="B59" s="7" t="str">
        <f>'5.3 Calc│Forecast $2022'!B59</f>
        <v>Access Arrangment Costs</v>
      </c>
      <c r="C59" s="19">
        <f>VLOOKUP($A59,'5.0 Calc│Forecast Projects'!$A$12:$P$1001,12,FALSE)</f>
        <v>0</v>
      </c>
      <c r="D59" s="19">
        <f>VLOOKUP($A59,'5.0 Calc│Forecast Projects'!$A$12:$P$1001,13,FALSE)</f>
        <v>0</v>
      </c>
      <c r="E59" s="19">
        <f>VLOOKUP($A59,'5.0 Calc│Forecast Projects'!$A$12:$P$1001,14,FALSE)</f>
        <v>0</v>
      </c>
      <c r="F59" s="19">
        <f>VLOOKUP($A59,'5.0 Calc│Forecast Projects'!$A$12:$P$1001,15,FALSE)</f>
        <v>0</v>
      </c>
      <c r="G59" s="23">
        <f>$C59*(1+'3.2 Input│Other'!L$38)+$D59*(1+'3.2 Input│Other'!L$39)+$E59*(1+'3.2 Input│Other'!L$40)+$F59*(1+'3.2 Input│Other'!L$41)</f>
        <v>0</v>
      </c>
      <c r="H59" s="23">
        <f>$C59*(1+'3.2 Input│Other'!M$38)+$D59*(1+'3.2 Input│Other'!M$39)+$E59*(1+'3.2 Input│Other'!M$40)+$F59*(1+'3.2 Input│Other'!M$41)</f>
        <v>0</v>
      </c>
      <c r="I59" s="23">
        <f>$C59*(1+'3.2 Input│Other'!N$38)+$D59*(1+'3.2 Input│Other'!N$39)+$E59*(1+'3.2 Input│Other'!N$40)+$F59*(1+'3.2 Input│Other'!N$41)</f>
        <v>0</v>
      </c>
      <c r="J59" s="23">
        <f>$C59*(1+'3.2 Input│Other'!O$38)+$D59*(1+'3.2 Input│Other'!O$39)+$E59*(1+'3.2 Input│Other'!O$40)+$F59*(1+'3.2 Input│Other'!O$41)</f>
        <v>0</v>
      </c>
      <c r="K59" s="23">
        <f>$C59*(1+'3.2 Input│Other'!P$38)+$D59*(1+'3.2 Input│Other'!P$39)+$E59*(1+'3.2 Input│Other'!P$40)+$F59*(1+'3.2 Input│Other'!P$41)</f>
        <v>0</v>
      </c>
      <c r="M59" s="41">
        <f t="shared" si="0"/>
        <v>0</v>
      </c>
    </row>
    <row r="60" spans="1:13">
      <c r="A60" s="7" t="str">
        <f>'5.0 Calc│Forecast Projects'!A60</f>
        <v>-</v>
      </c>
      <c r="B60" s="7" t="str">
        <f>'5.3 Calc│Forecast $2022'!B60</f>
        <v/>
      </c>
      <c r="C60" s="19">
        <f>VLOOKUP($A60,'5.0 Calc│Forecast Projects'!$A$12:$P$1001,12,FALSE)</f>
        <v>0</v>
      </c>
      <c r="D60" s="19">
        <f>VLOOKUP($A60,'5.0 Calc│Forecast Projects'!$A$12:$P$1001,13,FALSE)</f>
        <v>0</v>
      </c>
      <c r="E60" s="19">
        <f>VLOOKUP($A60,'5.0 Calc│Forecast Projects'!$A$12:$P$1001,14,FALSE)</f>
        <v>0</v>
      </c>
      <c r="F60" s="19">
        <f>VLOOKUP($A60,'5.0 Calc│Forecast Projects'!$A$12:$P$1001,15,FALSE)</f>
        <v>0</v>
      </c>
      <c r="G60" s="23">
        <f>$C60*(1+'3.2 Input│Other'!L$38)+$D60*(1+'3.2 Input│Other'!L$39)+$E60*(1+'3.2 Input│Other'!L$40)+$F60*(1+'3.2 Input│Other'!L$41)</f>
        <v>0</v>
      </c>
      <c r="H60" s="23">
        <f>$C60*(1+'3.2 Input│Other'!M$38)+$D60*(1+'3.2 Input│Other'!M$39)+$E60*(1+'3.2 Input│Other'!M$40)+$F60*(1+'3.2 Input│Other'!M$41)</f>
        <v>0</v>
      </c>
      <c r="I60" s="23">
        <f>$C60*(1+'3.2 Input│Other'!N$38)+$D60*(1+'3.2 Input│Other'!N$39)+$E60*(1+'3.2 Input│Other'!N$40)+$F60*(1+'3.2 Input│Other'!N$41)</f>
        <v>0</v>
      </c>
      <c r="J60" s="23">
        <f>$C60*(1+'3.2 Input│Other'!O$38)+$D60*(1+'3.2 Input│Other'!O$39)+$E60*(1+'3.2 Input│Other'!O$40)+$F60*(1+'3.2 Input│Other'!O$41)</f>
        <v>0</v>
      </c>
      <c r="K60" s="23">
        <f>$C60*(1+'3.2 Input│Other'!P$38)+$D60*(1+'3.2 Input│Other'!P$39)+$E60*(1+'3.2 Input│Other'!P$40)+$F60*(1+'3.2 Input│Other'!P$41)</f>
        <v>0</v>
      </c>
      <c r="M60" s="41">
        <f t="shared" si="0"/>
        <v>0</v>
      </c>
    </row>
    <row r="61" spans="1:13">
      <c r="A61" s="7" t="str">
        <f>'5.0 Calc│Forecast Projects'!A61</f>
        <v>-</v>
      </c>
      <c r="B61" s="7" t="str">
        <f>'5.3 Calc│Forecast $2022'!B61</f>
        <v/>
      </c>
      <c r="C61" s="19">
        <f>VLOOKUP($A61,'5.0 Calc│Forecast Projects'!$A$12:$P$1001,12,FALSE)</f>
        <v>0</v>
      </c>
      <c r="D61" s="19">
        <f>VLOOKUP($A61,'5.0 Calc│Forecast Projects'!$A$12:$P$1001,13,FALSE)</f>
        <v>0</v>
      </c>
      <c r="E61" s="19">
        <f>VLOOKUP($A61,'5.0 Calc│Forecast Projects'!$A$12:$P$1001,14,FALSE)</f>
        <v>0</v>
      </c>
      <c r="F61" s="19">
        <f>VLOOKUP($A61,'5.0 Calc│Forecast Projects'!$A$12:$P$1001,15,FALSE)</f>
        <v>0</v>
      </c>
      <c r="G61" s="23">
        <f>$C61*(1+'3.2 Input│Other'!L$38)+$D61*(1+'3.2 Input│Other'!L$39)+$E61*(1+'3.2 Input│Other'!L$40)+$F61*(1+'3.2 Input│Other'!L$41)</f>
        <v>0</v>
      </c>
      <c r="H61" s="23">
        <f>$C61*(1+'3.2 Input│Other'!M$38)+$D61*(1+'3.2 Input│Other'!M$39)+$E61*(1+'3.2 Input│Other'!M$40)+$F61*(1+'3.2 Input│Other'!M$41)</f>
        <v>0</v>
      </c>
      <c r="I61" s="23">
        <f>$C61*(1+'3.2 Input│Other'!N$38)+$D61*(1+'3.2 Input│Other'!N$39)+$E61*(1+'3.2 Input│Other'!N$40)+$F61*(1+'3.2 Input│Other'!N$41)</f>
        <v>0</v>
      </c>
      <c r="J61" s="23">
        <f>$C61*(1+'3.2 Input│Other'!O$38)+$D61*(1+'3.2 Input│Other'!O$39)+$E61*(1+'3.2 Input│Other'!O$40)+$F61*(1+'3.2 Input│Other'!O$41)</f>
        <v>0</v>
      </c>
      <c r="K61" s="23">
        <f>$C61*(1+'3.2 Input│Other'!P$38)+$D61*(1+'3.2 Input│Other'!P$39)+$E61*(1+'3.2 Input│Other'!P$40)+$F61*(1+'3.2 Input│Other'!P$41)</f>
        <v>0</v>
      </c>
      <c r="M61" s="41">
        <f t="shared" si="0"/>
        <v>0</v>
      </c>
    </row>
    <row r="62" spans="1:13">
      <c r="A62" s="7" t="str">
        <f>'5.0 Calc│Forecast Projects'!A62</f>
        <v>-</v>
      </c>
      <c r="B62" s="7" t="str">
        <f>'5.3 Calc│Forecast $2022'!B62</f>
        <v/>
      </c>
      <c r="C62" s="19">
        <f>VLOOKUP($A62,'5.0 Calc│Forecast Projects'!$A$12:$P$1001,12,FALSE)</f>
        <v>0</v>
      </c>
      <c r="D62" s="19">
        <f>VLOOKUP($A62,'5.0 Calc│Forecast Projects'!$A$12:$P$1001,13,FALSE)</f>
        <v>0</v>
      </c>
      <c r="E62" s="19">
        <f>VLOOKUP($A62,'5.0 Calc│Forecast Projects'!$A$12:$P$1001,14,FALSE)</f>
        <v>0</v>
      </c>
      <c r="F62" s="19">
        <f>VLOOKUP($A62,'5.0 Calc│Forecast Projects'!$A$12:$P$1001,15,FALSE)</f>
        <v>0</v>
      </c>
      <c r="G62" s="23">
        <f>$C62*(1+'3.2 Input│Other'!L$38)+$D62*(1+'3.2 Input│Other'!L$39)+$E62*(1+'3.2 Input│Other'!L$40)+$F62*(1+'3.2 Input│Other'!L$41)</f>
        <v>0</v>
      </c>
      <c r="H62" s="23">
        <f>$C62*(1+'3.2 Input│Other'!M$38)+$D62*(1+'3.2 Input│Other'!M$39)+$E62*(1+'3.2 Input│Other'!M$40)+$F62*(1+'3.2 Input│Other'!M$41)</f>
        <v>0</v>
      </c>
      <c r="I62" s="23">
        <f>$C62*(1+'3.2 Input│Other'!N$38)+$D62*(1+'3.2 Input│Other'!N$39)+$E62*(1+'3.2 Input│Other'!N$40)+$F62*(1+'3.2 Input│Other'!N$41)</f>
        <v>0</v>
      </c>
      <c r="J62" s="23">
        <f>$C62*(1+'3.2 Input│Other'!O$38)+$D62*(1+'3.2 Input│Other'!O$39)+$E62*(1+'3.2 Input│Other'!O$40)+$F62*(1+'3.2 Input│Other'!O$41)</f>
        <v>0</v>
      </c>
      <c r="K62" s="23">
        <f>$C62*(1+'3.2 Input│Other'!P$38)+$D62*(1+'3.2 Input│Other'!P$39)+$E62*(1+'3.2 Input│Other'!P$40)+$F62*(1+'3.2 Input│Other'!P$41)</f>
        <v>0</v>
      </c>
      <c r="M62" s="41">
        <f t="shared" si="0"/>
        <v>0</v>
      </c>
    </row>
    <row r="63" spans="1:13">
      <c r="A63" s="7" t="str">
        <f>'5.0 Calc│Forecast Projects'!A63</f>
        <v>-</v>
      </c>
      <c r="B63" s="7" t="str">
        <f>'5.3 Calc│Forecast $2022'!B63</f>
        <v/>
      </c>
      <c r="C63" s="19">
        <f>VLOOKUP($A63,'5.0 Calc│Forecast Projects'!$A$12:$P$1001,12,FALSE)</f>
        <v>0</v>
      </c>
      <c r="D63" s="19">
        <f>VLOOKUP($A63,'5.0 Calc│Forecast Projects'!$A$12:$P$1001,13,FALSE)</f>
        <v>0</v>
      </c>
      <c r="E63" s="19">
        <f>VLOOKUP($A63,'5.0 Calc│Forecast Projects'!$A$12:$P$1001,14,FALSE)</f>
        <v>0</v>
      </c>
      <c r="F63" s="19">
        <f>VLOOKUP($A63,'5.0 Calc│Forecast Projects'!$A$12:$P$1001,15,FALSE)</f>
        <v>0</v>
      </c>
      <c r="G63" s="23">
        <f>$C63*(1+'3.2 Input│Other'!L$38)+$D63*(1+'3.2 Input│Other'!L$39)+$E63*(1+'3.2 Input│Other'!L$40)+$F63*(1+'3.2 Input│Other'!L$41)</f>
        <v>0</v>
      </c>
      <c r="H63" s="23">
        <f>$C63*(1+'3.2 Input│Other'!M$38)+$D63*(1+'3.2 Input│Other'!M$39)+$E63*(1+'3.2 Input│Other'!M$40)+$F63*(1+'3.2 Input│Other'!M$41)</f>
        <v>0</v>
      </c>
      <c r="I63" s="23">
        <f>$C63*(1+'3.2 Input│Other'!N$38)+$D63*(1+'3.2 Input│Other'!N$39)+$E63*(1+'3.2 Input│Other'!N$40)+$F63*(1+'3.2 Input│Other'!N$41)</f>
        <v>0</v>
      </c>
      <c r="J63" s="23">
        <f>$C63*(1+'3.2 Input│Other'!O$38)+$D63*(1+'3.2 Input│Other'!O$39)+$E63*(1+'3.2 Input│Other'!O$40)+$F63*(1+'3.2 Input│Other'!O$41)</f>
        <v>0</v>
      </c>
      <c r="K63" s="23">
        <f>$C63*(1+'3.2 Input│Other'!P$38)+$D63*(1+'3.2 Input│Other'!P$39)+$E63*(1+'3.2 Input│Other'!P$40)+$F63*(1+'3.2 Input│Other'!P$41)</f>
        <v>0</v>
      </c>
      <c r="M63" s="41">
        <f t="shared" si="0"/>
        <v>0</v>
      </c>
    </row>
    <row r="64" spans="1:13">
      <c r="A64" s="7" t="str">
        <f>'5.0 Calc│Forecast Projects'!A64</f>
        <v>-</v>
      </c>
      <c r="B64" s="7" t="str">
        <f>'5.3 Calc│Forecast $2022'!B64</f>
        <v/>
      </c>
      <c r="C64" s="19">
        <f>VLOOKUP($A64,'5.0 Calc│Forecast Projects'!$A$12:$P$1001,12,FALSE)</f>
        <v>0</v>
      </c>
      <c r="D64" s="19">
        <f>VLOOKUP($A64,'5.0 Calc│Forecast Projects'!$A$12:$P$1001,13,FALSE)</f>
        <v>0</v>
      </c>
      <c r="E64" s="19">
        <f>VLOOKUP($A64,'5.0 Calc│Forecast Projects'!$A$12:$P$1001,14,FALSE)</f>
        <v>0</v>
      </c>
      <c r="F64" s="19">
        <f>VLOOKUP($A64,'5.0 Calc│Forecast Projects'!$A$12:$P$1001,15,FALSE)</f>
        <v>0</v>
      </c>
      <c r="G64" s="23">
        <f>$C64*(1+'3.2 Input│Other'!L$38)+$D64*(1+'3.2 Input│Other'!L$39)+$E64*(1+'3.2 Input│Other'!L$40)+$F64*(1+'3.2 Input│Other'!L$41)</f>
        <v>0</v>
      </c>
      <c r="H64" s="23">
        <f>$C64*(1+'3.2 Input│Other'!M$38)+$D64*(1+'3.2 Input│Other'!M$39)+$E64*(1+'3.2 Input│Other'!M$40)+$F64*(1+'3.2 Input│Other'!M$41)</f>
        <v>0</v>
      </c>
      <c r="I64" s="23">
        <f>$C64*(1+'3.2 Input│Other'!N$38)+$D64*(1+'3.2 Input│Other'!N$39)+$E64*(1+'3.2 Input│Other'!N$40)+$F64*(1+'3.2 Input│Other'!N$41)</f>
        <v>0</v>
      </c>
      <c r="J64" s="23">
        <f>$C64*(1+'3.2 Input│Other'!O$38)+$D64*(1+'3.2 Input│Other'!O$39)+$E64*(1+'3.2 Input│Other'!O$40)+$F64*(1+'3.2 Input│Other'!O$41)</f>
        <v>0</v>
      </c>
      <c r="K64" s="23">
        <f>$C64*(1+'3.2 Input│Other'!P$38)+$D64*(1+'3.2 Input│Other'!P$39)+$E64*(1+'3.2 Input│Other'!P$40)+$F64*(1+'3.2 Input│Other'!P$41)</f>
        <v>0</v>
      </c>
      <c r="M64" s="41">
        <f t="shared" si="0"/>
        <v>0</v>
      </c>
    </row>
    <row r="65" spans="1:13">
      <c r="A65" s="7" t="str">
        <f>'5.0 Calc│Forecast Projects'!A65</f>
        <v>-</v>
      </c>
      <c r="B65" s="7" t="str">
        <f>'5.3 Calc│Forecast $2022'!B65</f>
        <v/>
      </c>
      <c r="C65" s="19">
        <f>VLOOKUP($A65,'5.0 Calc│Forecast Projects'!$A$12:$P$1001,12,FALSE)</f>
        <v>0</v>
      </c>
      <c r="D65" s="19">
        <f>VLOOKUP($A65,'5.0 Calc│Forecast Projects'!$A$12:$P$1001,13,FALSE)</f>
        <v>0</v>
      </c>
      <c r="E65" s="19">
        <f>VLOOKUP($A65,'5.0 Calc│Forecast Projects'!$A$12:$P$1001,14,FALSE)</f>
        <v>0</v>
      </c>
      <c r="F65" s="19">
        <f>VLOOKUP($A65,'5.0 Calc│Forecast Projects'!$A$12:$P$1001,15,FALSE)</f>
        <v>0</v>
      </c>
      <c r="G65" s="23">
        <f>$C65*(1+'3.2 Input│Other'!L$38)+$D65*(1+'3.2 Input│Other'!L$39)+$E65*(1+'3.2 Input│Other'!L$40)+$F65*(1+'3.2 Input│Other'!L$41)</f>
        <v>0</v>
      </c>
      <c r="H65" s="23">
        <f>$C65*(1+'3.2 Input│Other'!M$38)+$D65*(1+'3.2 Input│Other'!M$39)+$E65*(1+'3.2 Input│Other'!M$40)+$F65*(1+'3.2 Input│Other'!M$41)</f>
        <v>0</v>
      </c>
      <c r="I65" s="23">
        <f>$C65*(1+'3.2 Input│Other'!N$38)+$D65*(1+'3.2 Input│Other'!N$39)+$E65*(1+'3.2 Input│Other'!N$40)+$F65*(1+'3.2 Input│Other'!N$41)</f>
        <v>0</v>
      </c>
      <c r="J65" s="23">
        <f>$C65*(1+'3.2 Input│Other'!O$38)+$D65*(1+'3.2 Input│Other'!O$39)+$E65*(1+'3.2 Input│Other'!O$40)+$F65*(1+'3.2 Input│Other'!O$41)</f>
        <v>0</v>
      </c>
      <c r="K65" s="23">
        <f>$C65*(1+'3.2 Input│Other'!P$38)+$D65*(1+'3.2 Input│Other'!P$39)+$E65*(1+'3.2 Input│Other'!P$40)+$F65*(1+'3.2 Input│Other'!P$41)</f>
        <v>0</v>
      </c>
      <c r="M65" s="41">
        <f t="shared" si="0"/>
        <v>0</v>
      </c>
    </row>
    <row r="66" spans="1:13">
      <c r="A66" s="7" t="str">
        <f>'5.0 Calc│Forecast Projects'!A66</f>
        <v>-</v>
      </c>
      <c r="B66" s="7" t="str">
        <f>'5.3 Calc│Forecast $2022'!B66</f>
        <v/>
      </c>
      <c r="C66" s="19">
        <f>VLOOKUP($A66,'5.0 Calc│Forecast Projects'!$A$12:$P$1001,12,FALSE)</f>
        <v>0</v>
      </c>
      <c r="D66" s="19">
        <f>VLOOKUP($A66,'5.0 Calc│Forecast Projects'!$A$12:$P$1001,13,FALSE)</f>
        <v>0</v>
      </c>
      <c r="E66" s="19">
        <f>VLOOKUP($A66,'5.0 Calc│Forecast Projects'!$A$12:$P$1001,14,FALSE)</f>
        <v>0</v>
      </c>
      <c r="F66" s="19">
        <f>VLOOKUP($A66,'5.0 Calc│Forecast Projects'!$A$12:$P$1001,15,FALSE)</f>
        <v>0</v>
      </c>
      <c r="G66" s="23">
        <f>$C66*(1+'3.2 Input│Other'!L$38)+$D66*(1+'3.2 Input│Other'!L$39)+$E66*(1+'3.2 Input│Other'!L$40)+$F66*(1+'3.2 Input│Other'!L$41)</f>
        <v>0</v>
      </c>
      <c r="H66" s="23">
        <f>$C66*(1+'3.2 Input│Other'!M$38)+$D66*(1+'3.2 Input│Other'!M$39)+$E66*(1+'3.2 Input│Other'!M$40)+$F66*(1+'3.2 Input│Other'!M$41)</f>
        <v>0</v>
      </c>
      <c r="I66" s="23">
        <f>$C66*(1+'3.2 Input│Other'!N$38)+$D66*(1+'3.2 Input│Other'!N$39)+$E66*(1+'3.2 Input│Other'!N$40)+$F66*(1+'3.2 Input│Other'!N$41)</f>
        <v>0</v>
      </c>
      <c r="J66" s="23">
        <f>$C66*(1+'3.2 Input│Other'!O$38)+$D66*(1+'3.2 Input│Other'!O$39)+$E66*(1+'3.2 Input│Other'!O$40)+$F66*(1+'3.2 Input│Other'!O$41)</f>
        <v>0</v>
      </c>
      <c r="K66" s="23">
        <f>$C66*(1+'3.2 Input│Other'!P$38)+$D66*(1+'3.2 Input│Other'!P$39)+$E66*(1+'3.2 Input│Other'!P$40)+$F66*(1+'3.2 Input│Other'!P$41)</f>
        <v>0</v>
      </c>
      <c r="M66" s="41">
        <f t="shared" si="0"/>
        <v>0</v>
      </c>
    </row>
    <row r="67" spans="1:13">
      <c r="A67" s="7" t="str">
        <f>'5.0 Calc│Forecast Projects'!A67</f>
        <v>-</v>
      </c>
      <c r="B67" s="7" t="str">
        <f>'5.3 Calc│Forecast $2022'!B67</f>
        <v/>
      </c>
      <c r="C67" s="19">
        <f>VLOOKUP($A67,'5.0 Calc│Forecast Projects'!$A$12:$P$1001,12,FALSE)</f>
        <v>0</v>
      </c>
      <c r="D67" s="19">
        <f>VLOOKUP($A67,'5.0 Calc│Forecast Projects'!$A$12:$P$1001,13,FALSE)</f>
        <v>0</v>
      </c>
      <c r="E67" s="19">
        <f>VLOOKUP($A67,'5.0 Calc│Forecast Projects'!$A$12:$P$1001,14,FALSE)</f>
        <v>0</v>
      </c>
      <c r="F67" s="19">
        <f>VLOOKUP($A67,'5.0 Calc│Forecast Projects'!$A$12:$P$1001,15,FALSE)</f>
        <v>0</v>
      </c>
      <c r="G67" s="23">
        <f>$C67*(1+'3.2 Input│Other'!L$38)+$D67*(1+'3.2 Input│Other'!L$39)+$E67*(1+'3.2 Input│Other'!L$40)+$F67*(1+'3.2 Input│Other'!L$41)</f>
        <v>0</v>
      </c>
      <c r="H67" s="23">
        <f>$C67*(1+'3.2 Input│Other'!M$38)+$D67*(1+'3.2 Input│Other'!M$39)+$E67*(1+'3.2 Input│Other'!M$40)+$F67*(1+'3.2 Input│Other'!M$41)</f>
        <v>0</v>
      </c>
      <c r="I67" s="23">
        <f>$C67*(1+'3.2 Input│Other'!N$38)+$D67*(1+'3.2 Input│Other'!N$39)+$E67*(1+'3.2 Input│Other'!N$40)+$F67*(1+'3.2 Input│Other'!N$41)</f>
        <v>0</v>
      </c>
      <c r="J67" s="23">
        <f>$C67*(1+'3.2 Input│Other'!O$38)+$D67*(1+'3.2 Input│Other'!O$39)+$E67*(1+'3.2 Input│Other'!O$40)+$F67*(1+'3.2 Input│Other'!O$41)</f>
        <v>0</v>
      </c>
      <c r="K67" s="23">
        <f>$C67*(1+'3.2 Input│Other'!P$38)+$D67*(1+'3.2 Input│Other'!P$39)+$E67*(1+'3.2 Input│Other'!P$40)+$F67*(1+'3.2 Input│Other'!P$41)</f>
        <v>0</v>
      </c>
      <c r="M67" s="41">
        <f t="shared" si="0"/>
        <v>0</v>
      </c>
    </row>
    <row r="68" spans="1:13">
      <c r="A68" s="7" t="str">
        <f>'5.0 Calc│Forecast Projects'!A68</f>
        <v>-</v>
      </c>
      <c r="B68" s="7" t="str">
        <f>'5.3 Calc│Forecast $2022'!B68</f>
        <v/>
      </c>
      <c r="C68" s="19">
        <f>VLOOKUP($A68,'5.0 Calc│Forecast Projects'!$A$12:$P$1001,12,FALSE)</f>
        <v>0</v>
      </c>
      <c r="D68" s="19">
        <f>VLOOKUP($A68,'5.0 Calc│Forecast Projects'!$A$12:$P$1001,13,FALSE)</f>
        <v>0</v>
      </c>
      <c r="E68" s="19">
        <f>VLOOKUP($A68,'5.0 Calc│Forecast Projects'!$A$12:$P$1001,14,FALSE)</f>
        <v>0</v>
      </c>
      <c r="F68" s="19">
        <f>VLOOKUP($A68,'5.0 Calc│Forecast Projects'!$A$12:$P$1001,15,FALSE)</f>
        <v>0</v>
      </c>
      <c r="G68" s="23">
        <f>$C68*(1+'3.2 Input│Other'!L$38)+$D68*(1+'3.2 Input│Other'!L$39)+$E68*(1+'3.2 Input│Other'!L$40)+$F68*(1+'3.2 Input│Other'!L$41)</f>
        <v>0</v>
      </c>
      <c r="H68" s="23">
        <f>$C68*(1+'3.2 Input│Other'!M$38)+$D68*(1+'3.2 Input│Other'!M$39)+$E68*(1+'3.2 Input│Other'!M$40)+$F68*(1+'3.2 Input│Other'!M$41)</f>
        <v>0</v>
      </c>
      <c r="I68" s="23">
        <f>$C68*(1+'3.2 Input│Other'!N$38)+$D68*(1+'3.2 Input│Other'!N$39)+$E68*(1+'3.2 Input│Other'!N$40)+$F68*(1+'3.2 Input│Other'!N$41)</f>
        <v>0</v>
      </c>
      <c r="J68" s="23">
        <f>$C68*(1+'3.2 Input│Other'!O$38)+$D68*(1+'3.2 Input│Other'!O$39)+$E68*(1+'3.2 Input│Other'!O$40)+$F68*(1+'3.2 Input│Other'!O$41)</f>
        <v>0</v>
      </c>
      <c r="K68" s="23">
        <f>$C68*(1+'3.2 Input│Other'!P$38)+$D68*(1+'3.2 Input│Other'!P$39)+$E68*(1+'3.2 Input│Other'!P$40)+$F68*(1+'3.2 Input│Other'!P$41)</f>
        <v>0</v>
      </c>
      <c r="M68" s="41">
        <f t="shared" si="0"/>
        <v>0</v>
      </c>
    </row>
    <row r="69" spans="1:13">
      <c r="A69" s="7" t="str">
        <f>'5.0 Calc│Forecast Projects'!A69</f>
        <v>-</v>
      </c>
      <c r="B69" s="7" t="str">
        <f>'5.3 Calc│Forecast $2022'!B69</f>
        <v/>
      </c>
      <c r="C69" s="19">
        <f>VLOOKUP($A69,'5.0 Calc│Forecast Projects'!$A$12:$P$1001,12,FALSE)</f>
        <v>0</v>
      </c>
      <c r="D69" s="19">
        <f>VLOOKUP($A69,'5.0 Calc│Forecast Projects'!$A$12:$P$1001,13,FALSE)</f>
        <v>0</v>
      </c>
      <c r="E69" s="19">
        <f>VLOOKUP($A69,'5.0 Calc│Forecast Projects'!$A$12:$P$1001,14,FALSE)</f>
        <v>0</v>
      </c>
      <c r="F69" s="19">
        <f>VLOOKUP($A69,'5.0 Calc│Forecast Projects'!$A$12:$P$1001,15,FALSE)</f>
        <v>0</v>
      </c>
      <c r="G69" s="23">
        <f>$C69*(1+'3.2 Input│Other'!L$38)+$D69*(1+'3.2 Input│Other'!L$39)+$E69*(1+'3.2 Input│Other'!L$40)+$F69*(1+'3.2 Input│Other'!L$41)</f>
        <v>0</v>
      </c>
      <c r="H69" s="23">
        <f>$C69*(1+'3.2 Input│Other'!M$38)+$D69*(1+'3.2 Input│Other'!M$39)+$E69*(1+'3.2 Input│Other'!M$40)+$F69*(1+'3.2 Input│Other'!M$41)</f>
        <v>0</v>
      </c>
      <c r="I69" s="23">
        <f>$C69*(1+'3.2 Input│Other'!N$38)+$D69*(1+'3.2 Input│Other'!N$39)+$E69*(1+'3.2 Input│Other'!N$40)+$F69*(1+'3.2 Input│Other'!N$41)</f>
        <v>0</v>
      </c>
      <c r="J69" s="23">
        <f>$C69*(1+'3.2 Input│Other'!O$38)+$D69*(1+'3.2 Input│Other'!O$39)+$E69*(1+'3.2 Input│Other'!O$40)+$F69*(1+'3.2 Input│Other'!O$41)</f>
        <v>0</v>
      </c>
      <c r="K69" s="23">
        <f>$C69*(1+'3.2 Input│Other'!P$38)+$D69*(1+'3.2 Input│Other'!P$39)+$E69*(1+'3.2 Input│Other'!P$40)+$F69*(1+'3.2 Input│Other'!P$41)</f>
        <v>0</v>
      </c>
      <c r="M69" s="41">
        <f t="shared" si="0"/>
        <v>0</v>
      </c>
    </row>
    <row r="70" spans="1:13">
      <c r="A70" s="7" t="str">
        <f>'5.0 Calc│Forecast Projects'!A70</f>
        <v>-</v>
      </c>
      <c r="B70" s="7" t="str">
        <f>'5.3 Calc│Forecast $2022'!B70</f>
        <v/>
      </c>
      <c r="C70" s="19">
        <f>VLOOKUP($A70,'5.0 Calc│Forecast Projects'!$A$12:$P$1001,12,FALSE)</f>
        <v>0</v>
      </c>
      <c r="D70" s="19">
        <f>VLOOKUP($A70,'5.0 Calc│Forecast Projects'!$A$12:$P$1001,13,FALSE)</f>
        <v>0</v>
      </c>
      <c r="E70" s="19">
        <f>VLOOKUP($A70,'5.0 Calc│Forecast Projects'!$A$12:$P$1001,14,FALSE)</f>
        <v>0</v>
      </c>
      <c r="F70" s="19">
        <f>VLOOKUP($A70,'5.0 Calc│Forecast Projects'!$A$12:$P$1001,15,FALSE)</f>
        <v>0</v>
      </c>
      <c r="G70" s="23">
        <f>$C70*(1+'3.2 Input│Other'!L$38)+$D70*(1+'3.2 Input│Other'!L$39)+$E70*(1+'3.2 Input│Other'!L$40)+$F70*(1+'3.2 Input│Other'!L$41)</f>
        <v>0</v>
      </c>
      <c r="H70" s="23">
        <f>$C70*(1+'3.2 Input│Other'!M$38)+$D70*(1+'3.2 Input│Other'!M$39)+$E70*(1+'3.2 Input│Other'!M$40)+$F70*(1+'3.2 Input│Other'!M$41)</f>
        <v>0</v>
      </c>
      <c r="I70" s="23">
        <f>$C70*(1+'3.2 Input│Other'!N$38)+$D70*(1+'3.2 Input│Other'!N$39)+$E70*(1+'3.2 Input│Other'!N$40)+$F70*(1+'3.2 Input│Other'!N$41)</f>
        <v>0</v>
      </c>
      <c r="J70" s="23">
        <f>$C70*(1+'3.2 Input│Other'!O$38)+$D70*(1+'3.2 Input│Other'!O$39)+$E70*(1+'3.2 Input│Other'!O$40)+$F70*(1+'3.2 Input│Other'!O$41)</f>
        <v>0</v>
      </c>
      <c r="K70" s="23">
        <f>$C70*(1+'3.2 Input│Other'!P$38)+$D70*(1+'3.2 Input│Other'!P$39)+$E70*(1+'3.2 Input│Other'!P$40)+$F70*(1+'3.2 Input│Other'!P$41)</f>
        <v>0</v>
      </c>
      <c r="M70" s="41">
        <f t="shared" si="0"/>
        <v>0</v>
      </c>
    </row>
    <row r="71" spans="1:13">
      <c r="A71" s="7" t="str">
        <f>'5.0 Calc│Forecast Projects'!A71</f>
        <v>-</v>
      </c>
      <c r="B71" s="7" t="str">
        <f>'5.3 Calc│Forecast $2022'!B71</f>
        <v/>
      </c>
      <c r="C71" s="19">
        <f>VLOOKUP($A71,'5.0 Calc│Forecast Projects'!$A$12:$P$1001,12,FALSE)</f>
        <v>0</v>
      </c>
      <c r="D71" s="19">
        <f>VLOOKUP($A71,'5.0 Calc│Forecast Projects'!$A$12:$P$1001,13,FALSE)</f>
        <v>0</v>
      </c>
      <c r="E71" s="19">
        <f>VLOOKUP($A71,'5.0 Calc│Forecast Projects'!$A$12:$P$1001,14,FALSE)</f>
        <v>0</v>
      </c>
      <c r="F71" s="19">
        <f>VLOOKUP($A71,'5.0 Calc│Forecast Projects'!$A$12:$P$1001,15,FALSE)</f>
        <v>0</v>
      </c>
      <c r="G71" s="23">
        <f>$C71*(1+'3.2 Input│Other'!L$38)+$D71*(1+'3.2 Input│Other'!L$39)+$E71*(1+'3.2 Input│Other'!L$40)+$F71*(1+'3.2 Input│Other'!L$41)</f>
        <v>0</v>
      </c>
      <c r="H71" s="23">
        <f>$C71*(1+'3.2 Input│Other'!M$38)+$D71*(1+'3.2 Input│Other'!M$39)+$E71*(1+'3.2 Input│Other'!M$40)+$F71*(1+'3.2 Input│Other'!M$41)</f>
        <v>0</v>
      </c>
      <c r="I71" s="23">
        <f>$C71*(1+'3.2 Input│Other'!N$38)+$D71*(1+'3.2 Input│Other'!N$39)+$E71*(1+'3.2 Input│Other'!N$40)+$F71*(1+'3.2 Input│Other'!N$41)</f>
        <v>0</v>
      </c>
      <c r="J71" s="23">
        <f>$C71*(1+'3.2 Input│Other'!O$38)+$D71*(1+'3.2 Input│Other'!O$39)+$E71*(1+'3.2 Input│Other'!O$40)+$F71*(1+'3.2 Input│Other'!O$41)</f>
        <v>0</v>
      </c>
      <c r="K71" s="23">
        <f>$C71*(1+'3.2 Input│Other'!P$38)+$D71*(1+'3.2 Input│Other'!P$39)+$E71*(1+'3.2 Input│Other'!P$40)+$F71*(1+'3.2 Input│Other'!P$41)</f>
        <v>0</v>
      </c>
      <c r="M71" s="41">
        <f t="shared" si="0"/>
        <v>0</v>
      </c>
    </row>
    <row r="72" spans="1:13">
      <c r="A72" s="7" t="str">
        <f>'5.0 Calc│Forecast Projects'!A72</f>
        <v>-</v>
      </c>
      <c r="B72" s="7" t="str">
        <f>'5.3 Calc│Forecast $2022'!B72</f>
        <v/>
      </c>
      <c r="C72" s="19">
        <f>VLOOKUP($A72,'5.0 Calc│Forecast Projects'!$A$12:$P$1001,12,FALSE)</f>
        <v>0</v>
      </c>
      <c r="D72" s="19">
        <f>VLOOKUP($A72,'5.0 Calc│Forecast Projects'!$A$12:$P$1001,13,FALSE)</f>
        <v>0</v>
      </c>
      <c r="E72" s="19">
        <f>VLOOKUP($A72,'5.0 Calc│Forecast Projects'!$A$12:$P$1001,14,FALSE)</f>
        <v>0</v>
      </c>
      <c r="F72" s="19">
        <f>VLOOKUP($A72,'5.0 Calc│Forecast Projects'!$A$12:$P$1001,15,FALSE)</f>
        <v>0</v>
      </c>
      <c r="G72" s="23">
        <f>$C72*(1+'3.2 Input│Other'!L$38)+$D72*(1+'3.2 Input│Other'!L$39)+$E72*(1+'3.2 Input│Other'!L$40)+$F72*(1+'3.2 Input│Other'!L$41)</f>
        <v>0</v>
      </c>
      <c r="H72" s="23">
        <f>$C72*(1+'3.2 Input│Other'!M$38)+$D72*(1+'3.2 Input│Other'!M$39)+$E72*(1+'3.2 Input│Other'!M$40)+$F72*(1+'3.2 Input│Other'!M$41)</f>
        <v>0</v>
      </c>
      <c r="I72" s="23">
        <f>$C72*(1+'3.2 Input│Other'!N$38)+$D72*(1+'3.2 Input│Other'!N$39)+$E72*(1+'3.2 Input│Other'!N$40)+$F72*(1+'3.2 Input│Other'!N$41)</f>
        <v>0</v>
      </c>
      <c r="J72" s="23">
        <f>$C72*(1+'3.2 Input│Other'!O$38)+$D72*(1+'3.2 Input│Other'!O$39)+$E72*(1+'3.2 Input│Other'!O$40)+$F72*(1+'3.2 Input│Other'!O$41)</f>
        <v>0</v>
      </c>
      <c r="K72" s="23">
        <f>$C72*(1+'3.2 Input│Other'!P$38)+$D72*(1+'3.2 Input│Other'!P$39)+$E72*(1+'3.2 Input│Other'!P$40)+$F72*(1+'3.2 Input│Other'!P$41)</f>
        <v>0</v>
      </c>
      <c r="M72" s="41">
        <f t="shared" si="0"/>
        <v>0</v>
      </c>
    </row>
    <row r="73" spans="1:13">
      <c r="A73" s="7" t="str">
        <f>'5.0 Calc│Forecast Projects'!A73</f>
        <v>-</v>
      </c>
      <c r="B73" s="7" t="str">
        <f>'5.3 Calc│Forecast $2022'!B73</f>
        <v/>
      </c>
      <c r="C73" s="19">
        <f>VLOOKUP($A73,'5.0 Calc│Forecast Projects'!$A$12:$P$1001,12,FALSE)</f>
        <v>0</v>
      </c>
      <c r="D73" s="19">
        <f>VLOOKUP($A73,'5.0 Calc│Forecast Projects'!$A$12:$P$1001,13,FALSE)</f>
        <v>0</v>
      </c>
      <c r="E73" s="19">
        <f>VLOOKUP($A73,'5.0 Calc│Forecast Projects'!$A$12:$P$1001,14,FALSE)</f>
        <v>0</v>
      </c>
      <c r="F73" s="19">
        <f>VLOOKUP($A73,'5.0 Calc│Forecast Projects'!$A$12:$P$1001,15,FALSE)</f>
        <v>0</v>
      </c>
      <c r="G73" s="23">
        <f>$C73*(1+'3.2 Input│Other'!L$38)+$D73*(1+'3.2 Input│Other'!L$39)+$E73*(1+'3.2 Input│Other'!L$40)+$F73*(1+'3.2 Input│Other'!L$41)</f>
        <v>0</v>
      </c>
      <c r="H73" s="23">
        <f>$C73*(1+'3.2 Input│Other'!M$38)+$D73*(1+'3.2 Input│Other'!M$39)+$E73*(1+'3.2 Input│Other'!M$40)+$F73*(1+'3.2 Input│Other'!M$41)</f>
        <v>0</v>
      </c>
      <c r="I73" s="23">
        <f>$C73*(1+'3.2 Input│Other'!N$38)+$D73*(1+'3.2 Input│Other'!N$39)+$E73*(1+'3.2 Input│Other'!N$40)+$F73*(1+'3.2 Input│Other'!N$41)</f>
        <v>0</v>
      </c>
      <c r="J73" s="23">
        <f>$C73*(1+'3.2 Input│Other'!O$38)+$D73*(1+'3.2 Input│Other'!O$39)+$E73*(1+'3.2 Input│Other'!O$40)+$F73*(1+'3.2 Input│Other'!O$41)</f>
        <v>0</v>
      </c>
      <c r="K73" s="23">
        <f>$C73*(1+'3.2 Input│Other'!P$38)+$D73*(1+'3.2 Input│Other'!P$39)+$E73*(1+'3.2 Input│Other'!P$40)+$F73*(1+'3.2 Input│Other'!P$41)</f>
        <v>0</v>
      </c>
      <c r="M73" s="41">
        <f t="shared" si="0"/>
        <v>0</v>
      </c>
    </row>
    <row r="74" spans="1:13">
      <c r="A74" s="7" t="str">
        <f>'5.0 Calc│Forecast Projects'!A74</f>
        <v>-</v>
      </c>
      <c r="B74" s="7" t="str">
        <f>'5.3 Calc│Forecast $2022'!B74</f>
        <v/>
      </c>
      <c r="C74" s="19">
        <f>VLOOKUP($A74,'5.0 Calc│Forecast Projects'!$A$12:$P$1001,12,FALSE)</f>
        <v>0</v>
      </c>
      <c r="D74" s="19">
        <f>VLOOKUP($A74,'5.0 Calc│Forecast Projects'!$A$12:$P$1001,13,FALSE)</f>
        <v>0</v>
      </c>
      <c r="E74" s="19">
        <f>VLOOKUP($A74,'5.0 Calc│Forecast Projects'!$A$12:$P$1001,14,FALSE)</f>
        <v>0</v>
      </c>
      <c r="F74" s="19">
        <f>VLOOKUP($A74,'5.0 Calc│Forecast Projects'!$A$12:$P$1001,15,FALSE)</f>
        <v>0</v>
      </c>
      <c r="G74" s="23">
        <f>$C74*(1+'3.2 Input│Other'!L$38)+$D74*(1+'3.2 Input│Other'!L$39)+$E74*(1+'3.2 Input│Other'!L$40)+$F74*(1+'3.2 Input│Other'!L$41)</f>
        <v>0</v>
      </c>
      <c r="H74" s="23">
        <f>$C74*(1+'3.2 Input│Other'!M$38)+$D74*(1+'3.2 Input│Other'!M$39)+$E74*(1+'3.2 Input│Other'!M$40)+$F74*(1+'3.2 Input│Other'!M$41)</f>
        <v>0</v>
      </c>
      <c r="I74" s="23">
        <f>$C74*(1+'3.2 Input│Other'!N$38)+$D74*(1+'3.2 Input│Other'!N$39)+$E74*(1+'3.2 Input│Other'!N$40)+$F74*(1+'3.2 Input│Other'!N$41)</f>
        <v>0</v>
      </c>
      <c r="J74" s="23">
        <f>$C74*(1+'3.2 Input│Other'!O$38)+$D74*(1+'3.2 Input│Other'!O$39)+$E74*(1+'3.2 Input│Other'!O$40)+$F74*(1+'3.2 Input│Other'!O$41)</f>
        <v>0</v>
      </c>
      <c r="K74" s="23">
        <f>$C74*(1+'3.2 Input│Other'!P$38)+$D74*(1+'3.2 Input│Other'!P$39)+$E74*(1+'3.2 Input│Other'!P$40)+$F74*(1+'3.2 Input│Other'!P$41)</f>
        <v>0</v>
      </c>
      <c r="M74" s="41">
        <f t="shared" si="0"/>
        <v>0</v>
      </c>
    </row>
    <row r="75" spans="1:13">
      <c r="A75" s="7" t="str">
        <f>'5.0 Calc│Forecast Projects'!A75</f>
        <v>-</v>
      </c>
      <c r="B75" s="7" t="str">
        <f>'5.3 Calc│Forecast $2022'!B75</f>
        <v/>
      </c>
      <c r="C75" s="19">
        <f>VLOOKUP($A75,'5.0 Calc│Forecast Projects'!$A$12:$P$1001,12,FALSE)</f>
        <v>0</v>
      </c>
      <c r="D75" s="19">
        <f>VLOOKUP($A75,'5.0 Calc│Forecast Projects'!$A$12:$P$1001,13,FALSE)</f>
        <v>0</v>
      </c>
      <c r="E75" s="19">
        <f>VLOOKUP($A75,'5.0 Calc│Forecast Projects'!$A$12:$P$1001,14,FALSE)</f>
        <v>0</v>
      </c>
      <c r="F75" s="19">
        <f>VLOOKUP($A75,'5.0 Calc│Forecast Projects'!$A$12:$P$1001,15,FALSE)</f>
        <v>0</v>
      </c>
      <c r="G75" s="23">
        <f>$C75*(1+'3.2 Input│Other'!L$38)+$D75*(1+'3.2 Input│Other'!L$39)+$E75*(1+'3.2 Input│Other'!L$40)+$F75*(1+'3.2 Input│Other'!L$41)</f>
        <v>0</v>
      </c>
      <c r="H75" s="23">
        <f>$C75*(1+'3.2 Input│Other'!M$38)+$D75*(1+'3.2 Input│Other'!M$39)+$E75*(1+'3.2 Input│Other'!M$40)+$F75*(1+'3.2 Input│Other'!M$41)</f>
        <v>0</v>
      </c>
      <c r="I75" s="23">
        <f>$C75*(1+'3.2 Input│Other'!N$38)+$D75*(1+'3.2 Input│Other'!N$39)+$E75*(1+'3.2 Input│Other'!N$40)+$F75*(1+'3.2 Input│Other'!N$41)</f>
        <v>0</v>
      </c>
      <c r="J75" s="23">
        <f>$C75*(1+'3.2 Input│Other'!O$38)+$D75*(1+'3.2 Input│Other'!O$39)+$E75*(1+'3.2 Input│Other'!O$40)+$F75*(1+'3.2 Input│Other'!O$41)</f>
        <v>0</v>
      </c>
      <c r="K75" s="23">
        <f>$C75*(1+'3.2 Input│Other'!P$38)+$D75*(1+'3.2 Input│Other'!P$39)+$E75*(1+'3.2 Input│Other'!P$40)+$F75*(1+'3.2 Input│Other'!P$41)</f>
        <v>0</v>
      </c>
      <c r="M75" s="41">
        <f t="shared" si="0"/>
        <v>0</v>
      </c>
    </row>
    <row r="76" spans="1:13">
      <c r="A76" s="7" t="str">
        <f>'5.0 Calc│Forecast Projects'!A76</f>
        <v>-</v>
      </c>
      <c r="B76" s="7" t="str">
        <f>'5.3 Calc│Forecast $2022'!B76</f>
        <v/>
      </c>
      <c r="C76" s="19">
        <f>VLOOKUP($A76,'5.0 Calc│Forecast Projects'!$A$12:$P$1001,12,FALSE)</f>
        <v>0</v>
      </c>
      <c r="D76" s="19">
        <f>VLOOKUP($A76,'5.0 Calc│Forecast Projects'!$A$12:$P$1001,13,FALSE)</f>
        <v>0</v>
      </c>
      <c r="E76" s="19">
        <f>VLOOKUP($A76,'5.0 Calc│Forecast Projects'!$A$12:$P$1001,14,FALSE)</f>
        <v>0</v>
      </c>
      <c r="F76" s="19">
        <f>VLOOKUP($A76,'5.0 Calc│Forecast Projects'!$A$12:$P$1001,15,FALSE)</f>
        <v>0</v>
      </c>
      <c r="G76" s="23">
        <f>$C76*(1+'3.2 Input│Other'!L$38)+$D76*(1+'3.2 Input│Other'!L$39)+$E76*(1+'3.2 Input│Other'!L$40)+$F76*(1+'3.2 Input│Other'!L$41)</f>
        <v>0</v>
      </c>
      <c r="H76" s="23">
        <f>$C76*(1+'3.2 Input│Other'!M$38)+$D76*(1+'3.2 Input│Other'!M$39)+$E76*(1+'3.2 Input│Other'!M$40)+$F76*(1+'3.2 Input│Other'!M$41)</f>
        <v>0</v>
      </c>
      <c r="I76" s="23">
        <f>$C76*(1+'3.2 Input│Other'!N$38)+$D76*(1+'3.2 Input│Other'!N$39)+$E76*(1+'3.2 Input│Other'!N$40)+$F76*(1+'3.2 Input│Other'!N$41)</f>
        <v>0</v>
      </c>
      <c r="J76" s="23">
        <f>$C76*(1+'3.2 Input│Other'!O$38)+$D76*(1+'3.2 Input│Other'!O$39)+$E76*(1+'3.2 Input│Other'!O$40)+$F76*(1+'3.2 Input│Other'!O$41)</f>
        <v>0</v>
      </c>
      <c r="K76" s="23">
        <f>$C76*(1+'3.2 Input│Other'!P$38)+$D76*(1+'3.2 Input│Other'!P$39)+$E76*(1+'3.2 Input│Other'!P$40)+$F76*(1+'3.2 Input│Other'!P$41)</f>
        <v>0</v>
      </c>
      <c r="M76" s="41">
        <f t="shared" si="0"/>
        <v>0</v>
      </c>
    </row>
    <row r="77" spans="1:13">
      <c r="A77" s="7" t="str">
        <f>'5.0 Calc│Forecast Projects'!A77</f>
        <v>-</v>
      </c>
      <c r="B77" s="7" t="str">
        <f>'5.3 Calc│Forecast $2022'!B77</f>
        <v/>
      </c>
      <c r="C77" s="19">
        <f>VLOOKUP($A77,'5.0 Calc│Forecast Projects'!$A$12:$P$1001,12,FALSE)</f>
        <v>0</v>
      </c>
      <c r="D77" s="19">
        <f>VLOOKUP($A77,'5.0 Calc│Forecast Projects'!$A$12:$P$1001,13,FALSE)</f>
        <v>0</v>
      </c>
      <c r="E77" s="19">
        <f>VLOOKUP($A77,'5.0 Calc│Forecast Projects'!$A$12:$P$1001,14,FALSE)</f>
        <v>0</v>
      </c>
      <c r="F77" s="19">
        <f>VLOOKUP($A77,'5.0 Calc│Forecast Projects'!$A$12:$P$1001,15,FALSE)</f>
        <v>0</v>
      </c>
      <c r="G77" s="23">
        <f>$C77*(1+'3.2 Input│Other'!L$38)+$D77*(1+'3.2 Input│Other'!L$39)+$E77*(1+'3.2 Input│Other'!L$40)+$F77*(1+'3.2 Input│Other'!L$41)</f>
        <v>0</v>
      </c>
      <c r="H77" s="23">
        <f>$C77*(1+'3.2 Input│Other'!M$38)+$D77*(1+'3.2 Input│Other'!M$39)+$E77*(1+'3.2 Input│Other'!M$40)+$F77*(1+'3.2 Input│Other'!M$41)</f>
        <v>0</v>
      </c>
      <c r="I77" s="23">
        <f>$C77*(1+'3.2 Input│Other'!N$38)+$D77*(1+'3.2 Input│Other'!N$39)+$E77*(1+'3.2 Input│Other'!N$40)+$F77*(1+'3.2 Input│Other'!N$41)</f>
        <v>0</v>
      </c>
      <c r="J77" s="23">
        <f>$C77*(1+'3.2 Input│Other'!O$38)+$D77*(1+'3.2 Input│Other'!O$39)+$E77*(1+'3.2 Input│Other'!O$40)+$F77*(1+'3.2 Input│Other'!O$41)</f>
        <v>0</v>
      </c>
      <c r="K77" s="23">
        <f>$C77*(1+'3.2 Input│Other'!P$38)+$D77*(1+'3.2 Input│Other'!P$39)+$E77*(1+'3.2 Input│Other'!P$40)+$F77*(1+'3.2 Input│Other'!P$41)</f>
        <v>0</v>
      </c>
      <c r="M77" s="41">
        <f t="shared" si="0"/>
        <v>0</v>
      </c>
    </row>
    <row r="78" spans="1:13">
      <c r="A78" s="7" t="str">
        <f>'5.0 Calc│Forecast Projects'!A78</f>
        <v>-</v>
      </c>
      <c r="B78" s="7" t="str">
        <f>'5.3 Calc│Forecast $2022'!B78</f>
        <v/>
      </c>
      <c r="C78" s="19">
        <f>VLOOKUP($A78,'5.0 Calc│Forecast Projects'!$A$12:$P$1001,12,FALSE)</f>
        <v>0</v>
      </c>
      <c r="D78" s="19">
        <f>VLOOKUP($A78,'5.0 Calc│Forecast Projects'!$A$12:$P$1001,13,FALSE)</f>
        <v>0</v>
      </c>
      <c r="E78" s="19">
        <f>VLOOKUP($A78,'5.0 Calc│Forecast Projects'!$A$12:$P$1001,14,FALSE)</f>
        <v>0</v>
      </c>
      <c r="F78" s="19">
        <f>VLOOKUP($A78,'5.0 Calc│Forecast Projects'!$A$12:$P$1001,15,FALSE)</f>
        <v>0</v>
      </c>
      <c r="G78" s="23">
        <f>$C78*(1+'3.2 Input│Other'!L$38)+$D78*(1+'3.2 Input│Other'!L$39)+$E78*(1+'3.2 Input│Other'!L$40)+$F78*(1+'3.2 Input│Other'!L$41)</f>
        <v>0</v>
      </c>
      <c r="H78" s="23">
        <f>$C78*(1+'3.2 Input│Other'!M$38)+$D78*(1+'3.2 Input│Other'!M$39)+$E78*(1+'3.2 Input│Other'!M$40)+$F78*(1+'3.2 Input│Other'!M$41)</f>
        <v>0</v>
      </c>
      <c r="I78" s="23">
        <f>$C78*(1+'3.2 Input│Other'!N$38)+$D78*(1+'3.2 Input│Other'!N$39)+$E78*(1+'3.2 Input│Other'!N$40)+$F78*(1+'3.2 Input│Other'!N$41)</f>
        <v>0</v>
      </c>
      <c r="J78" s="23">
        <f>$C78*(1+'3.2 Input│Other'!O$38)+$D78*(1+'3.2 Input│Other'!O$39)+$E78*(1+'3.2 Input│Other'!O$40)+$F78*(1+'3.2 Input│Other'!O$41)</f>
        <v>0</v>
      </c>
      <c r="K78" s="23">
        <f>$C78*(1+'3.2 Input│Other'!P$38)+$D78*(1+'3.2 Input│Other'!P$39)+$E78*(1+'3.2 Input│Other'!P$40)+$F78*(1+'3.2 Input│Other'!P$41)</f>
        <v>0</v>
      </c>
      <c r="M78" s="41">
        <f t="shared" si="0"/>
        <v>0</v>
      </c>
    </row>
    <row r="79" spans="1:13">
      <c r="A79" s="7" t="str">
        <f>'5.0 Calc│Forecast Projects'!A79</f>
        <v>-</v>
      </c>
      <c r="B79" s="7" t="str">
        <f>'5.3 Calc│Forecast $2022'!B79</f>
        <v/>
      </c>
      <c r="C79" s="19">
        <f>VLOOKUP($A79,'5.0 Calc│Forecast Projects'!$A$12:$P$1001,12,FALSE)</f>
        <v>0</v>
      </c>
      <c r="D79" s="19">
        <f>VLOOKUP($A79,'5.0 Calc│Forecast Projects'!$A$12:$P$1001,13,FALSE)</f>
        <v>0</v>
      </c>
      <c r="E79" s="19">
        <f>VLOOKUP($A79,'5.0 Calc│Forecast Projects'!$A$12:$P$1001,14,FALSE)</f>
        <v>0</v>
      </c>
      <c r="F79" s="19">
        <f>VLOOKUP($A79,'5.0 Calc│Forecast Projects'!$A$12:$P$1001,15,FALSE)</f>
        <v>0</v>
      </c>
      <c r="G79" s="23">
        <f>$C79*(1+'3.2 Input│Other'!L$38)+$D79*(1+'3.2 Input│Other'!L$39)+$E79*(1+'3.2 Input│Other'!L$40)+$F79*(1+'3.2 Input│Other'!L$41)</f>
        <v>0</v>
      </c>
      <c r="H79" s="23">
        <f>$C79*(1+'3.2 Input│Other'!M$38)+$D79*(1+'3.2 Input│Other'!M$39)+$E79*(1+'3.2 Input│Other'!M$40)+$F79*(1+'3.2 Input│Other'!M$41)</f>
        <v>0</v>
      </c>
      <c r="I79" s="23">
        <f>$C79*(1+'3.2 Input│Other'!N$38)+$D79*(1+'3.2 Input│Other'!N$39)+$E79*(1+'3.2 Input│Other'!N$40)+$F79*(1+'3.2 Input│Other'!N$41)</f>
        <v>0</v>
      </c>
      <c r="J79" s="23">
        <f>$C79*(1+'3.2 Input│Other'!O$38)+$D79*(1+'3.2 Input│Other'!O$39)+$E79*(1+'3.2 Input│Other'!O$40)+$F79*(1+'3.2 Input│Other'!O$41)</f>
        <v>0</v>
      </c>
      <c r="K79" s="23">
        <f>$C79*(1+'3.2 Input│Other'!P$38)+$D79*(1+'3.2 Input│Other'!P$39)+$E79*(1+'3.2 Input│Other'!P$40)+$F79*(1+'3.2 Input│Other'!P$41)</f>
        <v>0</v>
      </c>
      <c r="M79" s="41">
        <f t="shared" ref="M79:M142" si="2">SUM(C79:F79)</f>
        <v>0</v>
      </c>
    </row>
    <row r="80" spans="1:13">
      <c r="A80" s="7" t="str">
        <f>'5.0 Calc│Forecast Projects'!A80</f>
        <v>-</v>
      </c>
      <c r="B80" s="7" t="str">
        <f>'5.3 Calc│Forecast $2022'!B80</f>
        <v/>
      </c>
      <c r="C80" s="19">
        <f>VLOOKUP($A80,'5.0 Calc│Forecast Projects'!$A$12:$P$1001,12,FALSE)</f>
        <v>0</v>
      </c>
      <c r="D80" s="19">
        <f>VLOOKUP($A80,'5.0 Calc│Forecast Projects'!$A$12:$P$1001,13,FALSE)</f>
        <v>0</v>
      </c>
      <c r="E80" s="19">
        <f>VLOOKUP($A80,'5.0 Calc│Forecast Projects'!$A$12:$P$1001,14,FALSE)</f>
        <v>0</v>
      </c>
      <c r="F80" s="19">
        <f>VLOOKUP($A80,'5.0 Calc│Forecast Projects'!$A$12:$P$1001,15,FALSE)</f>
        <v>0</v>
      </c>
      <c r="G80" s="23">
        <f>$C80*(1+'3.2 Input│Other'!L$38)+$D80*(1+'3.2 Input│Other'!L$39)+$E80*(1+'3.2 Input│Other'!L$40)+$F80*(1+'3.2 Input│Other'!L$41)</f>
        <v>0</v>
      </c>
      <c r="H80" s="23">
        <f>$C80*(1+'3.2 Input│Other'!M$38)+$D80*(1+'3.2 Input│Other'!M$39)+$E80*(1+'3.2 Input│Other'!M$40)+$F80*(1+'3.2 Input│Other'!M$41)</f>
        <v>0</v>
      </c>
      <c r="I80" s="23">
        <f>$C80*(1+'3.2 Input│Other'!N$38)+$D80*(1+'3.2 Input│Other'!N$39)+$E80*(1+'3.2 Input│Other'!N$40)+$F80*(1+'3.2 Input│Other'!N$41)</f>
        <v>0</v>
      </c>
      <c r="J80" s="23">
        <f>$C80*(1+'3.2 Input│Other'!O$38)+$D80*(1+'3.2 Input│Other'!O$39)+$E80*(1+'3.2 Input│Other'!O$40)+$F80*(1+'3.2 Input│Other'!O$41)</f>
        <v>0</v>
      </c>
      <c r="K80" s="23">
        <f>$C80*(1+'3.2 Input│Other'!P$38)+$D80*(1+'3.2 Input│Other'!P$39)+$E80*(1+'3.2 Input│Other'!P$40)+$F80*(1+'3.2 Input│Other'!P$41)</f>
        <v>0</v>
      </c>
      <c r="M80" s="41">
        <f t="shared" si="2"/>
        <v>0</v>
      </c>
    </row>
    <row r="81" spans="1:13">
      <c r="A81" s="7" t="str">
        <f>'5.0 Calc│Forecast Projects'!A81</f>
        <v>-</v>
      </c>
      <c r="B81" s="7" t="str">
        <f>'5.3 Calc│Forecast $2022'!B81</f>
        <v/>
      </c>
      <c r="C81" s="19">
        <f>VLOOKUP($A81,'5.0 Calc│Forecast Projects'!$A$12:$P$1001,12,FALSE)</f>
        <v>0</v>
      </c>
      <c r="D81" s="19">
        <f>VLOOKUP($A81,'5.0 Calc│Forecast Projects'!$A$12:$P$1001,13,FALSE)</f>
        <v>0</v>
      </c>
      <c r="E81" s="19">
        <f>VLOOKUP($A81,'5.0 Calc│Forecast Projects'!$A$12:$P$1001,14,FALSE)</f>
        <v>0</v>
      </c>
      <c r="F81" s="19">
        <f>VLOOKUP($A81,'5.0 Calc│Forecast Projects'!$A$12:$P$1001,15,FALSE)</f>
        <v>0</v>
      </c>
      <c r="G81" s="23">
        <f>$C81*(1+'3.2 Input│Other'!L$38)+$D81*(1+'3.2 Input│Other'!L$39)+$E81*(1+'3.2 Input│Other'!L$40)+$F81*(1+'3.2 Input│Other'!L$41)</f>
        <v>0</v>
      </c>
      <c r="H81" s="23">
        <f>$C81*(1+'3.2 Input│Other'!M$38)+$D81*(1+'3.2 Input│Other'!M$39)+$E81*(1+'3.2 Input│Other'!M$40)+$F81*(1+'3.2 Input│Other'!M$41)</f>
        <v>0</v>
      </c>
      <c r="I81" s="23">
        <f>$C81*(1+'3.2 Input│Other'!N$38)+$D81*(1+'3.2 Input│Other'!N$39)+$E81*(1+'3.2 Input│Other'!N$40)+$F81*(1+'3.2 Input│Other'!N$41)</f>
        <v>0</v>
      </c>
      <c r="J81" s="23">
        <f>$C81*(1+'3.2 Input│Other'!O$38)+$D81*(1+'3.2 Input│Other'!O$39)+$E81*(1+'3.2 Input│Other'!O$40)+$F81*(1+'3.2 Input│Other'!O$41)</f>
        <v>0</v>
      </c>
      <c r="K81" s="23">
        <f>$C81*(1+'3.2 Input│Other'!P$38)+$D81*(1+'3.2 Input│Other'!P$39)+$E81*(1+'3.2 Input│Other'!P$40)+$F81*(1+'3.2 Input│Other'!P$41)</f>
        <v>0</v>
      </c>
      <c r="M81" s="41">
        <f t="shared" si="2"/>
        <v>0</v>
      </c>
    </row>
    <row r="82" spans="1:13">
      <c r="A82" s="7" t="str">
        <f>'5.0 Calc│Forecast Projects'!A82</f>
        <v>-</v>
      </c>
      <c r="B82" s="7" t="str">
        <f>'5.3 Calc│Forecast $2022'!B82</f>
        <v/>
      </c>
      <c r="C82" s="19">
        <f>VLOOKUP($A82,'5.0 Calc│Forecast Projects'!$A$12:$P$1001,12,FALSE)</f>
        <v>0</v>
      </c>
      <c r="D82" s="19">
        <f>VLOOKUP($A82,'5.0 Calc│Forecast Projects'!$A$12:$P$1001,13,FALSE)</f>
        <v>0</v>
      </c>
      <c r="E82" s="19">
        <f>VLOOKUP($A82,'5.0 Calc│Forecast Projects'!$A$12:$P$1001,14,FALSE)</f>
        <v>0</v>
      </c>
      <c r="F82" s="19">
        <f>VLOOKUP($A82,'5.0 Calc│Forecast Projects'!$A$12:$P$1001,15,FALSE)</f>
        <v>0</v>
      </c>
      <c r="G82" s="23">
        <f>$C82*(1+'3.2 Input│Other'!L$38)+$D82*(1+'3.2 Input│Other'!L$39)+$E82*(1+'3.2 Input│Other'!L$40)+$F82*(1+'3.2 Input│Other'!L$41)</f>
        <v>0</v>
      </c>
      <c r="H82" s="23">
        <f>$C82*(1+'3.2 Input│Other'!M$38)+$D82*(1+'3.2 Input│Other'!M$39)+$E82*(1+'3.2 Input│Other'!M$40)+$F82*(1+'3.2 Input│Other'!M$41)</f>
        <v>0</v>
      </c>
      <c r="I82" s="23">
        <f>$C82*(1+'3.2 Input│Other'!N$38)+$D82*(1+'3.2 Input│Other'!N$39)+$E82*(1+'3.2 Input│Other'!N$40)+$F82*(1+'3.2 Input│Other'!N$41)</f>
        <v>0</v>
      </c>
      <c r="J82" s="23">
        <f>$C82*(1+'3.2 Input│Other'!O$38)+$D82*(1+'3.2 Input│Other'!O$39)+$E82*(1+'3.2 Input│Other'!O$40)+$F82*(1+'3.2 Input│Other'!O$41)</f>
        <v>0</v>
      </c>
      <c r="K82" s="23">
        <f>$C82*(1+'3.2 Input│Other'!P$38)+$D82*(1+'3.2 Input│Other'!P$39)+$E82*(1+'3.2 Input│Other'!P$40)+$F82*(1+'3.2 Input│Other'!P$41)</f>
        <v>0</v>
      </c>
      <c r="M82" s="41">
        <f t="shared" si="2"/>
        <v>0</v>
      </c>
    </row>
    <row r="83" spans="1:13">
      <c r="A83" s="7" t="str">
        <f>'5.0 Calc│Forecast Projects'!A83</f>
        <v>-</v>
      </c>
      <c r="B83" s="7" t="str">
        <f>'5.3 Calc│Forecast $2022'!B83</f>
        <v/>
      </c>
      <c r="C83" s="19">
        <f>VLOOKUP($A83,'5.0 Calc│Forecast Projects'!$A$12:$P$1001,12,FALSE)</f>
        <v>0</v>
      </c>
      <c r="D83" s="19">
        <f>VLOOKUP($A83,'5.0 Calc│Forecast Projects'!$A$12:$P$1001,13,FALSE)</f>
        <v>0</v>
      </c>
      <c r="E83" s="19">
        <f>VLOOKUP($A83,'5.0 Calc│Forecast Projects'!$A$12:$P$1001,14,FALSE)</f>
        <v>0</v>
      </c>
      <c r="F83" s="19">
        <f>VLOOKUP($A83,'5.0 Calc│Forecast Projects'!$A$12:$P$1001,15,FALSE)</f>
        <v>0</v>
      </c>
      <c r="G83" s="23">
        <f>$C83*(1+'3.2 Input│Other'!L$38)+$D83*(1+'3.2 Input│Other'!L$39)+$E83*(1+'3.2 Input│Other'!L$40)+$F83*(1+'3.2 Input│Other'!L$41)</f>
        <v>0</v>
      </c>
      <c r="H83" s="23">
        <f>$C83*(1+'3.2 Input│Other'!M$38)+$D83*(1+'3.2 Input│Other'!M$39)+$E83*(1+'3.2 Input│Other'!M$40)+$F83*(1+'3.2 Input│Other'!M$41)</f>
        <v>0</v>
      </c>
      <c r="I83" s="23">
        <f>$C83*(1+'3.2 Input│Other'!N$38)+$D83*(1+'3.2 Input│Other'!N$39)+$E83*(1+'3.2 Input│Other'!N$40)+$F83*(1+'3.2 Input│Other'!N$41)</f>
        <v>0</v>
      </c>
      <c r="J83" s="23">
        <f>$C83*(1+'3.2 Input│Other'!O$38)+$D83*(1+'3.2 Input│Other'!O$39)+$E83*(1+'3.2 Input│Other'!O$40)+$F83*(1+'3.2 Input│Other'!O$41)</f>
        <v>0</v>
      </c>
      <c r="K83" s="23">
        <f>$C83*(1+'3.2 Input│Other'!P$38)+$D83*(1+'3.2 Input│Other'!P$39)+$E83*(1+'3.2 Input│Other'!P$40)+$F83*(1+'3.2 Input│Other'!P$41)</f>
        <v>0</v>
      </c>
      <c r="M83" s="41">
        <f t="shared" si="2"/>
        <v>0</v>
      </c>
    </row>
    <row r="84" spans="1:13">
      <c r="A84" s="7" t="str">
        <f>'5.0 Calc│Forecast Projects'!A84</f>
        <v>-</v>
      </c>
      <c r="B84" s="7" t="str">
        <f>'5.3 Calc│Forecast $2022'!B84</f>
        <v/>
      </c>
      <c r="C84" s="19">
        <f>VLOOKUP($A84,'5.0 Calc│Forecast Projects'!$A$12:$P$1001,12,FALSE)</f>
        <v>0</v>
      </c>
      <c r="D84" s="19">
        <f>VLOOKUP($A84,'5.0 Calc│Forecast Projects'!$A$12:$P$1001,13,FALSE)</f>
        <v>0</v>
      </c>
      <c r="E84" s="19">
        <f>VLOOKUP($A84,'5.0 Calc│Forecast Projects'!$A$12:$P$1001,14,FALSE)</f>
        <v>0</v>
      </c>
      <c r="F84" s="19">
        <f>VLOOKUP($A84,'5.0 Calc│Forecast Projects'!$A$12:$P$1001,15,FALSE)</f>
        <v>0</v>
      </c>
      <c r="G84" s="23">
        <f>$C84*(1+'3.2 Input│Other'!L$38)+$D84*(1+'3.2 Input│Other'!L$39)+$E84*(1+'3.2 Input│Other'!L$40)+$F84*(1+'3.2 Input│Other'!L$41)</f>
        <v>0</v>
      </c>
      <c r="H84" s="23">
        <f>$C84*(1+'3.2 Input│Other'!M$38)+$D84*(1+'3.2 Input│Other'!M$39)+$E84*(1+'3.2 Input│Other'!M$40)+$F84*(1+'3.2 Input│Other'!M$41)</f>
        <v>0</v>
      </c>
      <c r="I84" s="23">
        <f>$C84*(1+'3.2 Input│Other'!N$38)+$D84*(1+'3.2 Input│Other'!N$39)+$E84*(1+'3.2 Input│Other'!N$40)+$F84*(1+'3.2 Input│Other'!N$41)</f>
        <v>0</v>
      </c>
      <c r="J84" s="23">
        <f>$C84*(1+'3.2 Input│Other'!O$38)+$D84*(1+'3.2 Input│Other'!O$39)+$E84*(1+'3.2 Input│Other'!O$40)+$F84*(1+'3.2 Input│Other'!O$41)</f>
        <v>0</v>
      </c>
      <c r="K84" s="23">
        <f>$C84*(1+'3.2 Input│Other'!P$38)+$D84*(1+'3.2 Input│Other'!P$39)+$E84*(1+'3.2 Input│Other'!P$40)+$F84*(1+'3.2 Input│Other'!P$41)</f>
        <v>0</v>
      </c>
      <c r="M84" s="41">
        <f t="shared" si="2"/>
        <v>0</v>
      </c>
    </row>
    <row r="85" spans="1:13">
      <c r="A85" s="7" t="str">
        <f>'5.0 Calc│Forecast Projects'!A85</f>
        <v>-</v>
      </c>
      <c r="B85" s="7" t="str">
        <f>'5.3 Calc│Forecast $2022'!B85</f>
        <v/>
      </c>
      <c r="C85" s="19">
        <f>VLOOKUP($A85,'5.0 Calc│Forecast Projects'!$A$12:$P$1001,12,FALSE)</f>
        <v>0</v>
      </c>
      <c r="D85" s="19">
        <f>VLOOKUP($A85,'5.0 Calc│Forecast Projects'!$A$12:$P$1001,13,FALSE)</f>
        <v>0</v>
      </c>
      <c r="E85" s="19">
        <f>VLOOKUP($A85,'5.0 Calc│Forecast Projects'!$A$12:$P$1001,14,FALSE)</f>
        <v>0</v>
      </c>
      <c r="F85" s="19">
        <f>VLOOKUP($A85,'5.0 Calc│Forecast Projects'!$A$12:$P$1001,15,FALSE)</f>
        <v>0</v>
      </c>
      <c r="G85" s="23">
        <f>$C85*(1+'3.2 Input│Other'!L$38)+$D85*(1+'3.2 Input│Other'!L$39)+$E85*(1+'3.2 Input│Other'!L$40)+$F85*(1+'3.2 Input│Other'!L$41)</f>
        <v>0</v>
      </c>
      <c r="H85" s="23">
        <f>$C85*(1+'3.2 Input│Other'!M$38)+$D85*(1+'3.2 Input│Other'!M$39)+$E85*(1+'3.2 Input│Other'!M$40)+$F85*(1+'3.2 Input│Other'!M$41)</f>
        <v>0</v>
      </c>
      <c r="I85" s="23">
        <f>$C85*(1+'3.2 Input│Other'!N$38)+$D85*(1+'3.2 Input│Other'!N$39)+$E85*(1+'3.2 Input│Other'!N$40)+$F85*(1+'3.2 Input│Other'!N$41)</f>
        <v>0</v>
      </c>
      <c r="J85" s="23">
        <f>$C85*(1+'3.2 Input│Other'!O$38)+$D85*(1+'3.2 Input│Other'!O$39)+$E85*(1+'3.2 Input│Other'!O$40)+$F85*(1+'3.2 Input│Other'!O$41)</f>
        <v>0</v>
      </c>
      <c r="K85" s="23">
        <f>$C85*(1+'3.2 Input│Other'!P$38)+$D85*(1+'3.2 Input│Other'!P$39)+$E85*(1+'3.2 Input│Other'!P$40)+$F85*(1+'3.2 Input│Other'!P$41)</f>
        <v>0</v>
      </c>
      <c r="M85" s="41">
        <f t="shared" si="2"/>
        <v>0</v>
      </c>
    </row>
    <row r="86" spans="1:13">
      <c r="A86" s="7" t="str">
        <f>'5.0 Calc│Forecast Projects'!A86</f>
        <v>-</v>
      </c>
      <c r="B86" s="7" t="str">
        <f>'5.3 Calc│Forecast $2022'!B86</f>
        <v/>
      </c>
      <c r="C86" s="19">
        <f>VLOOKUP($A86,'5.0 Calc│Forecast Projects'!$A$12:$P$1001,12,FALSE)</f>
        <v>0</v>
      </c>
      <c r="D86" s="19">
        <f>VLOOKUP($A86,'5.0 Calc│Forecast Projects'!$A$12:$P$1001,13,FALSE)</f>
        <v>0</v>
      </c>
      <c r="E86" s="19">
        <f>VLOOKUP($A86,'5.0 Calc│Forecast Projects'!$A$12:$P$1001,14,FALSE)</f>
        <v>0</v>
      </c>
      <c r="F86" s="19">
        <f>VLOOKUP($A86,'5.0 Calc│Forecast Projects'!$A$12:$P$1001,15,FALSE)</f>
        <v>0</v>
      </c>
      <c r="G86" s="23">
        <f>$C86*(1+'3.2 Input│Other'!L$38)+$D86*(1+'3.2 Input│Other'!L$39)+$E86*(1+'3.2 Input│Other'!L$40)+$F86*(1+'3.2 Input│Other'!L$41)</f>
        <v>0</v>
      </c>
      <c r="H86" s="23">
        <f>$C86*(1+'3.2 Input│Other'!M$38)+$D86*(1+'3.2 Input│Other'!M$39)+$E86*(1+'3.2 Input│Other'!M$40)+$F86*(1+'3.2 Input│Other'!M$41)</f>
        <v>0</v>
      </c>
      <c r="I86" s="23">
        <f>$C86*(1+'3.2 Input│Other'!N$38)+$D86*(1+'3.2 Input│Other'!N$39)+$E86*(1+'3.2 Input│Other'!N$40)+$F86*(1+'3.2 Input│Other'!N$41)</f>
        <v>0</v>
      </c>
      <c r="J86" s="23">
        <f>$C86*(1+'3.2 Input│Other'!O$38)+$D86*(1+'3.2 Input│Other'!O$39)+$E86*(1+'3.2 Input│Other'!O$40)+$F86*(1+'3.2 Input│Other'!O$41)</f>
        <v>0</v>
      </c>
      <c r="K86" s="23">
        <f>$C86*(1+'3.2 Input│Other'!P$38)+$D86*(1+'3.2 Input│Other'!P$39)+$E86*(1+'3.2 Input│Other'!P$40)+$F86*(1+'3.2 Input│Other'!P$41)</f>
        <v>0</v>
      </c>
      <c r="M86" s="41">
        <f t="shared" si="2"/>
        <v>0</v>
      </c>
    </row>
    <row r="87" spans="1:13">
      <c r="A87" s="7" t="str">
        <f>'5.0 Calc│Forecast Projects'!A87</f>
        <v>-</v>
      </c>
      <c r="B87" s="7" t="str">
        <f>'5.3 Calc│Forecast $2022'!B87</f>
        <v/>
      </c>
      <c r="C87" s="19">
        <f>VLOOKUP($A87,'5.0 Calc│Forecast Projects'!$A$12:$P$1001,12,FALSE)</f>
        <v>0</v>
      </c>
      <c r="D87" s="19">
        <f>VLOOKUP($A87,'5.0 Calc│Forecast Projects'!$A$12:$P$1001,13,FALSE)</f>
        <v>0</v>
      </c>
      <c r="E87" s="19">
        <f>VLOOKUP($A87,'5.0 Calc│Forecast Projects'!$A$12:$P$1001,14,FALSE)</f>
        <v>0</v>
      </c>
      <c r="F87" s="19">
        <f>VLOOKUP($A87,'5.0 Calc│Forecast Projects'!$A$12:$P$1001,15,FALSE)</f>
        <v>0</v>
      </c>
      <c r="G87" s="23">
        <f>$C87*(1+'3.2 Input│Other'!L$38)+$D87*(1+'3.2 Input│Other'!L$39)+$E87*(1+'3.2 Input│Other'!L$40)+$F87*(1+'3.2 Input│Other'!L$41)</f>
        <v>0</v>
      </c>
      <c r="H87" s="23">
        <f>$C87*(1+'3.2 Input│Other'!M$38)+$D87*(1+'3.2 Input│Other'!M$39)+$E87*(1+'3.2 Input│Other'!M$40)+$F87*(1+'3.2 Input│Other'!M$41)</f>
        <v>0</v>
      </c>
      <c r="I87" s="23">
        <f>$C87*(1+'3.2 Input│Other'!N$38)+$D87*(1+'3.2 Input│Other'!N$39)+$E87*(1+'3.2 Input│Other'!N$40)+$F87*(1+'3.2 Input│Other'!N$41)</f>
        <v>0</v>
      </c>
      <c r="J87" s="23">
        <f>$C87*(1+'3.2 Input│Other'!O$38)+$D87*(1+'3.2 Input│Other'!O$39)+$E87*(1+'3.2 Input│Other'!O$40)+$F87*(1+'3.2 Input│Other'!O$41)</f>
        <v>0</v>
      </c>
      <c r="K87" s="23">
        <f>$C87*(1+'3.2 Input│Other'!P$38)+$D87*(1+'3.2 Input│Other'!P$39)+$E87*(1+'3.2 Input│Other'!P$40)+$F87*(1+'3.2 Input│Other'!P$41)</f>
        <v>0</v>
      </c>
      <c r="M87" s="41">
        <f t="shared" si="2"/>
        <v>0</v>
      </c>
    </row>
    <row r="88" spans="1:13">
      <c r="A88" s="7" t="str">
        <f>'5.0 Calc│Forecast Projects'!A88</f>
        <v>-</v>
      </c>
      <c r="B88" s="7" t="str">
        <f>'5.3 Calc│Forecast $2022'!B88</f>
        <v/>
      </c>
      <c r="C88" s="19">
        <f>VLOOKUP($A88,'5.0 Calc│Forecast Projects'!$A$12:$P$1001,12,FALSE)</f>
        <v>0</v>
      </c>
      <c r="D88" s="19">
        <f>VLOOKUP($A88,'5.0 Calc│Forecast Projects'!$A$12:$P$1001,13,FALSE)</f>
        <v>0</v>
      </c>
      <c r="E88" s="19">
        <f>VLOOKUP($A88,'5.0 Calc│Forecast Projects'!$A$12:$P$1001,14,FALSE)</f>
        <v>0</v>
      </c>
      <c r="F88" s="19">
        <f>VLOOKUP($A88,'5.0 Calc│Forecast Projects'!$A$12:$P$1001,15,FALSE)</f>
        <v>0</v>
      </c>
      <c r="G88" s="23">
        <f>$C88*(1+'3.2 Input│Other'!L$38)+$D88*(1+'3.2 Input│Other'!L$39)+$E88*(1+'3.2 Input│Other'!L$40)+$F88*(1+'3.2 Input│Other'!L$41)</f>
        <v>0</v>
      </c>
      <c r="H88" s="23">
        <f>$C88*(1+'3.2 Input│Other'!M$38)+$D88*(1+'3.2 Input│Other'!M$39)+$E88*(1+'3.2 Input│Other'!M$40)+$F88*(1+'3.2 Input│Other'!M$41)</f>
        <v>0</v>
      </c>
      <c r="I88" s="23">
        <f>$C88*(1+'3.2 Input│Other'!N$38)+$D88*(1+'3.2 Input│Other'!N$39)+$E88*(1+'3.2 Input│Other'!N$40)+$F88*(1+'3.2 Input│Other'!N$41)</f>
        <v>0</v>
      </c>
      <c r="J88" s="23">
        <f>$C88*(1+'3.2 Input│Other'!O$38)+$D88*(1+'3.2 Input│Other'!O$39)+$E88*(1+'3.2 Input│Other'!O$40)+$F88*(1+'3.2 Input│Other'!O$41)</f>
        <v>0</v>
      </c>
      <c r="K88" s="23">
        <f>$C88*(1+'3.2 Input│Other'!P$38)+$D88*(1+'3.2 Input│Other'!P$39)+$E88*(1+'3.2 Input│Other'!P$40)+$F88*(1+'3.2 Input│Other'!P$41)</f>
        <v>0</v>
      </c>
      <c r="M88" s="41">
        <f t="shared" si="2"/>
        <v>0</v>
      </c>
    </row>
    <row r="89" spans="1:13">
      <c r="A89" s="7" t="str">
        <f>'5.0 Calc│Forecast Projects'!A89</f>
        <v>-</v>
      </c>
      <c r="B89" s="7" t="str">
        <f>'5.3 Calc│Forecast $2022'!B89</f>
        <v/>
      </c>
      <c r="C89" s="19">
        <f>VLOOKUP($A89,'5.0 Calc│Forecast Projects'!$A$12:$P$1001,12,FALSE)</f>
        <v>0</v>
      </c>
      <c r="D89" s="19">
        <f>VLOOKUP($A89,'5.0 Calc│Forecast Projects'!$A$12:$P$1001,13,FALSE)</f>
        <v>0</v>
      </c>
      <c r="E89" s="19">
        <f>VLOOKUP($A89,'5.0 Calc│Forecast Projects'!$A$12:$P$1001,14,FALSE)</f>
        <v>0</v>
      </c>
      <c r="F89" s="19">
        <f>VLOOKUP($A89,'5.0 Calc│Forecast Projects'!$A$12:$P$1001,15,FALSE)</f>
        <v>0</v>
      </c>
      <c r="G89" s="23">
        <f>$C89*(1+'3.2 Input│Other'!L$38)+$D89*(1+'3.2 Input│Other'!L$39)+$E89*(1+'3.2 Input│Other'!L$40)+$F89*(1+'3.2 Input│Other'!L$41)</f>
        <v>0</v>
      </c>
      <c r="H89" s="23">
        <f>$C89*(1+'3.2 Input│Other'!M$38)+$D89*(1+'3.2 Input│Other'!M$39)+$E89*(1+'3.2 Input│Other'!M$40)+$F89*(1+'3.2 Input│Other'!M$41)</f>
        <v>0</v>
      </c>
      <c r="I89" s="23">
        <f>$C89*(1+'3.2 Input│Other'!N$38)+$D89*(1+'3.2 Input│Other'!N$39)+$E89*(1+'3.2 Input│Other'!N$40)+$F89*(1+'3.2 Input│Other'!N$41)</f>
        <v>0</v>
      </c>
      <c r="J89" s="23">
        <f>$C89*(1+'3.2 Input│Other'!O$38)+$D89*(1+'3.2 Input│Other'!O$39)+$E89*(1+'3.2 Input│Other'!O$40)+$F89*(1+'3.2 Input│Other'!O$41)</f>
        <v>0</v>
      </c>
      <c r="K89" s="23">
        <f>$C89*(1+'3.2 Input│Other'!P$38)+$D89*(1+'3.2 Input│Other'!P$39)+$E89*(1+'3.2 Input│Other'!P$40)+$F89*(1+'3.2 Input│Other'!P$41)</f>
        <v>0</v>
      </c>
      <c r="M89" s="41">
        <f t="shared" si="2"/>
        <v>0</v>
      </c>
    </row>
    <row r="90" spans="1:13">
      <c r="A90" s="7" t="str">
        <f>'5.0 Calc│Forecast Projects'!A90</f>
        <v>-</v>
      </c>
      <c r="B90" s="7" t="str">
        <f>'5.3 Calc│Forecast $2022'!B90</f>
        <v/>
      </c>
      <c r="C90" s="19">
        <f>VLOOKUP($A90,'5.0 Calc│Forecast Projects'!$A$12:$P$1001,12,FALSE)</f>
        <v>0</v>
      </c>
      <c r="D90" s="19">
        <f>VLOOKUP($A90,'5.0 Calc│Forecast Projects'!$A$12:$P$1001,13,FALSE)</f>
        <v>0</v>
      </c>
      <c r="E90" s="19">
        <f>VLOOKUP($A90,'5.0 Calc│Forecast Projects'!$A$12:$P$1001,14,FALSE)</f>
        <v>0</v>
      </c>
      <c r="F90" s="19">
        <f>VLOOKUP($A90,'5.0 Calc│Forecast Projects'!$A$12:$P$1001,15,FALSE)</f>
        <v>0</v>
      </c>
      <c r="G90" s="23">
        <f>$C90*(1+'3.2 Input│Other'!L$38)+$D90*(1+'3.2 Input│Other'!L$39)+$E90*(1+'3.2 Input│Other'!L$40)+$F90*(1+'3.2 Input│Other'!L$41)</f>
        <v>0</v>
      </c>
      <c r="H90" s="23">
        <f>$C90*(1+'3.2 Input│Other'!M$38)+$D90*(1+'3.2 Input│Other'!M$39)+$E90*(1+'3.2 Input│Other'!M$40)+$F90*(1+'3.2 Input│Other'!M$41)</f>
        <v>0</v>
      </c>
      <c r="I90" s="23">
        <f>$C90*(1+'3.2 Input│Other'!N$38)+$D90*(1+'3.2 Input│Other'!N$39)+$E90*(1+'3.2 Input│Other'!N$40)+$F90*(1+'3.2 Input│Other'!N$41)</f>
        <v>0</v>
      </c>
      <c r="J90" s="23">
        <f>$C90*(1+'3.2 Input│Other'!O$38)+$D90*(1+'3.2 Input│Other'!O$39)+$E90*(1+'3.2 Input│Other'!O$40)+$F90*(1+'3.2 Input│Other'!O$41)</f>
        <v>0</v>
      </c>
      <c r="K90" s="23">
        <f>$C90*(1+'3.2 Input│Other'!P$38)+$D90*(1+'3.2 Input│Other'!P$39)+$E90*(1+'3.2 Input│Other'!P$40)+$F90*(1+'3.2 Input│Other'!P$41)</f>
        <v>0</v>
      </c>
      <c r="M90" s="41">
        <f t="shared" si="2"/>
        <v>0</v>
      </c>
    </row>
    <row r="91" spans="1:13">
      <c r="A91" s="7" t="str">
        <f>'5.0 Calc│Forecast Projects'!A91</f>
        <v>-</v>
      </c>
      <c r="B91" s="7" t="str">
        <f>'5.3 Calc│Forecast $2022'!B91</f>
        <v/>
      </c>
      <c r="C91" s="19">
        <f>VLOOKUP($A91,'5.0 Calc│Forecast Projects'!$A$12:$P$1001,12,FALSE)</f>
        <v>0</v>
      </c>
      <c r="D91" s="19">
        <f>VLOOKUP($A91,'5.0 Calc│Forecast Projects'!$A$12:$P$1001,13,FALSE)</f>
        <v>0</v>
      </c>
      <c r="E91" s="19">
        <f>VLOOKUP($A91,'5.0 Calc│Forecast Projects'!$A$12:$P$1001,14,FALSE)</f>
        <v>0</v>
      </c>
      <c r="F91" s="19">
        <f>VLOOKUP($A91,'5.0 Calc│Forecast Projects'!$A$12:$P$1001,15,FALSE)</f>
        <v>0</v>
      </c>
      <c r="G91" s="23">
        <f>$C91*(1+'3.2 Input│Other'!L$38)+$D91*(1+'3.2 Input│Other'!L$39)+$E91*(1+'3.2 Input│Other'!L$40)+$F91*(1+'3.2 Input│Other'!L$41)</f>
        <v>0</v>
      </c>
      <c r="H91" s="23">
        <f>$C91*(1+'3.2 Input│Other'!M$38)+$D91*(1+'3.2 Input│Other'!M$39)+$E91*(1+'3.2 Input│Other'!M$40)+$F91*(1+'3.2 Input│Other'!M$41)</f>
        <v>0</v>
      </c>
      <c r="I91" s="23">
        <f>$C91*(1+'3.2 Input│Other'!N$38)+$D91*(1+'3.2 Input│Other'!N$39)+$E91*(1+'3.2 Input│Other'!N$40)+$F91*(1+'3.2 Input│Other'!N$41)</f>
        <v>0</v>
      </c>
      <c r="J91" s="23">
        <f>$C91*(1+'3.2 Input│Other'!O$38)+$D91*(1+'3.2 Input│Other'!O$39)+$E91*(1+'3.2 Input│Other'!O$40)+$F91*(1+'3.2 Input│Other'!O$41)</f>
        <v>0</v>
      </c>
      <c r="K91" s="23">
        <f>$C91*(1+'3.2 Input│Other'!P$38)+$D91*(1+'3.2 Input│Other'!P$39)+$E91*(1+'3.2 Input│Other'!P$40)+$F91*(1+'3.2 Input│Other'!P$41)</f>
        <v>0</v>
      </c>
      <c r="M91" s="41">
        <f t="shared" si="2"/>
        <v>0</v>
      </c>
    </row>
    <row r="92" spans="1:13">
      <c r="A92" s="7" t="str">
        <f>'5.0 Calc│Forecast Projects'!A92</f>
        <v>-</v>
      </c>
      <c r="B92" s="7" t="str">
        <f>'5.3 Calc│Forecast $2022'!B92</f>
        <v/>
      </c>
      <c r="C92" s="19">
        <f>VLOOKUP($A92,'5.0 Calc│Forecast Projects'!$A$12:$P$1001,12,FALSE)</f>
        <v>0</v>
      </c>
      <c r="D92" s="19">
        <f>VLOOKUP($A92,'5.0 Calc│Forecast Projects'!$A$12:$P$1001,13,FALSE)</f>
        <v>0</v>
      </c>
      <c r="E92" s="19">
        <f>VLOOKUP($A92,'5.0 Calc│Forecast Projects'!$A$12:$P$1001,14,FALSE)</f>
        <v>0</v>
      </c>
      <c r="F92" s="19">
        <f>VLOOKUP($A92,'5.0 Calc│Forecast Projects'!$A$12:$P$1001,15,FALSE)</f>
        <v>0</v>
      </c>
      <c r="G92" s="23">
        <f>$C92*(1+'3.2 Input│Other'!L$38)+$D92*(1+'3.2 Input│Other'!L$39)+$E92*(1+'3.2 Input│Other'!L$40)+$F92*(1+'3.2 Input│Other'!L$41)</f>
        <v>0</v>
      </c>
      <c r="H92" s="23">
        <f>$C92*(1+'3.2 Input│Other'!M$38)+$D92*(1+'3.2 Input│Other'!M$39)+$E92*(1+'3.2 Input│Other'!M$40)+$F92*(1+'3.2 Input│Other'!M$41)</f>
        <v>0</v>
      </c>
      <c r="I92" s="23">
        <f>$C92*(1+'3.2 Input│Other'!N$38)+$D92*(1+'3.2 Input│Other'!N$39)+$E92*(1+'3.2 Input│Other'!N$40)+$F92*(1+'3.2 Input│Other'!N$41)</f>
        <v>0</v>
      </c>
      <c r="J92" s="23">
        <f>$C92*(1+'3.2 Input│Other'!O$38)+$D92*(1+'3.2 Input│Other'!O$39)+$E92*(1+'3.2 Input│Other'!O$40)+$F92*(1+'3.2 Input│Other'!O$41)</f>
        <v>0</v>
      </c>
      <c r="K92" s="23">
        <f>$C92*(1+'3.2 Input│Other'!P$38)+$D92*(1+'3.2 Input│Other'!P$39)+$E92*(1+'3.2 Input│Other'!P$40)+$F92*(1+'3.2 Input│Other'!P$41)</f>
        <v>0</v>
      </c>
      <c r="M92" s="41">
        <f t="shared" si="2"/>
        <v>0</v>
      </c>
    </row>
    <row r="93" spans="1:13">
      <c r="A93" s="7" t="str">
        <f>'5.0 Calc│Forecast Projects'!A93</f>
        <v>-</v>
      </c>
      <c r="B93" s="7" t="str">
        <f>'5.3 Calc│Forecast $2022'!B93</f>
        <v/>
      </c>
      <c r="C93" s="19">
        <f>VLOOKUP($A93,'5.0 Calc│Forecast Projects'!$A$12:$P$1001,12,FALSE)</f>
        <v>0</v>
      </c>
      <c r="D93" s="19">
        <f>VLOOKUP($A93,'5.0 Calc│Forecast Projects'!$A$12:$P$1001,13,FALSE)</f>
        <v>0</v>
      </c>
      <c r="E93" s="19">
        <f>VLOOKUP($A93,'5.0 Calc│Forecast Projects'!$A$12:$P$1001,14,FALSE)</f>
        <v>0</v>
      </c>
      <c r="F93" s="19">
        <f>VLOOKUP($A93,'5.0 Calc│Forecast Projects'!$A$12:$P$1001,15,FALSE)</f>
        <v>0</v>
      </c>
      <c r="G93" s="23">
        <f>$C93*(1+'3.2 Input│Other'!L$38)+$D93*(1+'3.2 Input│Other'!L$39)+$E93*(1+'3.2 Input│Other'!L$40)+$F93*(1+'3.2 Input│Other'!L$41)</f>
        <v>0</v>
      </c>
      <c r="H93" s="23">
        <f>$C93*(1+'3.2 Input│Other'!M$38)+$D93*(1+'3.2 Input│Other'!M$39)+$E93*(1+'3.2 Input│Other'!M$40)+$F93*(1+'3.2 Input│Other'!M$41)</f>
        <v>0</v>
      </c>
      <c r="I93" s="23">
        <f>$C93*(1+'3.2 Input│Other'!N$38)+$D93*(1+'3.2 Input│Other'!N$39)+$E93*(1+'3.2 Input│Other'!N$40)+$F93*(1+'3.2 Input│Other'!N$41)</f>
        <v>0</v>
      </c>
      <c r="J93" s="23">
        <f>$C93*(1+'3.2 Input│Other'!O$38)+$D93*(1+'3.2 Input│Other'!O$39)+$E93*(1+'3.2 Input│Other'!O$40)+$F93*(1+'3.2 Input│Other'!O$41)</f>
        <v>0</v>
      </c>
      <c r="K93" s="23">
        <f>$C93*(1+'3.2 Input│Other'!P$38)+$D93*(1+'3.2 Input│Other'!P$39)+$E93*(1+'3.2 Input│Other'!P$40)+$F93*(1+'3.2 Input│Other'!P$41)</f>
        <v>0</v>
      </c>
      <c r="M93" s="41">
        <f t="shared" si="2"/>
        <v>0</v>
      </c>
    </row>
    <row r="94" spans="1:13">
      <c r="A94" s="7" t="str">
        <f>'5.0 Calc│Forecast Projects'!A94</f>
        <v>-</v>
      </c>
      <c r="B94" s="7" t="str">
        <f>'5.3 Calc│Forecast $2022'!B94</f>
        <v/>
      </c>
      <c r="C94" s="19">
        <f>VLOOKUP($A94,'5.0 Calc│Forecast Projects'!$A$12:$P$1001,12,FALSE)</f>
        <v>0</v>
      </c>
      <c r="D94" s="19">
        <f>VLOOKUP($A94,'5.0 Calc│Forecast Projects'!$A$12:$P$1001,13,FALSE)</f>
        <v>0</v>
      </c>
      <c r="E94" s="19">
        <f>VLOOKUP($A94,'5.0 Calc│Forecast Projects'!$A$12:$P$1001,14,FALSE)</f>
        <v>0</v>
      </c>
      <c r="F94" s="19">
        <f>VLOOKUP($A94,'5.0 Calc│Forecast Projects'!$A$12:$P$1001,15,FALSE)</f>
        <v>0</v>
      </c>
      <c r="G94" s="23">
        <f>$C94*(1+'3.2 Input│Other'!L$38)+$D94*(1+'3.2 Input│Other'!L$39)+$E94*(1+'3.2 Input│Other'!L$40)+$F94*(1+'3.2 Input│Other'!L$41)</f>
        <v>0</v>
      </c>
      <c r="H94" s="23">
        <f>$C94*(1+'3.2 Input│Other'!M$38)+$D94*(1+'3.2 Input│Other'!M$39)+$E94*(1+'3.2 Input│Other'!M$40)+$F94*(1+'3.2 Input│Other'!M$41)</f>
        <v>0</v>
      </c>
      <c r="I94" s="23">
        <f>$C94*(1+'3.2 Input│Other'!N$38)+$D94*(1+'3.2 Input│Other'!N$39)+$E94*(1+'3.2 Input│Other'!N$40)+$F94*(1+'3.2 Input│Other'!N$41)</f>
        <v>0</v>
      </c>
      <c r="J94" s="23">
        <f>$C94*(1+'3.2 Input│Other'!O$38)+$D94*(1+'3.2 Input│Other'!O$39)+$E94*(1+'3.2 Input│Other'!O$40)+$F94*(1+'3.2 Input│Other'!O$41)</f>
        <v>0</v>
      </c>
      <c r="K94" s="23">
        <f>$C94*(1+'3.2 Input│Other'!P$38)+$D94*(1+'3.2 Input│Other'!P$39)+$E94*(1+'3.2 Input│Other'!P$40)+$F94*(1+'3.2 Input│Other'!P$41)</f>
        <v>0</v>
      </c>
      <c r="M94" s="41">
        <f t="shared" si="2"/>
        <v>0</v>
      </c>
    </row>
    <row r="95" spans="1:13">
      <c r="A95" s="7" t="str">
        <f>'5.0 Calc│Forecast Projects'!A95</f>
        <v>-</v>
      </c>
      <c r="B95" s="7" t="str">
        <f>'5.3 Calc│Forecast $2022'!B95</f>
        <v/>
      </c>
      <c r="C95" s="19">
        <f>VLOOKUP($A95,'5.0 Calc│Forecast Projects'!$A$12:$P$1001,12,FALSE)</f>
        <v>0</v>
      </c>
      <c r="D95" s="19">
        <f>VLOOKUP($A95,'5.0 Calc│Forecast Projects'!$A$12:$P$1001,13,FALSE)</f>
        <v>0</v>
      </c>
      <c r="E95" s="19">
        <f>VLOOKUP($A95,'5.0 Calc│Forecast Projects'!$A$12:$P$1001,14,FALSE)</f>
        <v>0</v>
      </c>
      <c r="F95" s="19">
        <f>VLOOKUP($A95,'5.0 Calc│Forecast Projects'!$A$12:$P$1001,15,FALSE)</f>
        <v>0</v>
      </c>
      <c r="G95" s="23">
        <f>$C95*(1+'3.2 Input│Other'!L$38)+$D95*(1+'3.2 Input│Other'!L$39)+$E95*(1+'3.2 Input│Other'!L$40)+$F95*(1+'3.2 Input│Other'!L$41)</f>
        <v>0</v>
      </c>
      <c r="H95" s="23">
        <f>$C95*(1+'3.2 Input│Other'!M$38)+$D95*(1+'3.2 Input│Other'!M$39)+$E95*(1+'3.2 Input│Other'!M$40)+$F95*(1+'3.2 Input│Other'!M$41)</f>
        <v>0</v>
      </c>
      <c r="I95" s="23">
        <f>$C95*(1+'3.2 Input│Other'!N$38)+$D95*(1+'3.2 Input│Other'!N$39)+$E95*(1+'3.2 Input│Other'!N$40)+$F95*(1+'3.2 Input│Other'!N$41)</f>
        <v>0</v>
      </c>
      <c r="J95" s="23">
        <f>$C95*(1+'3.2 Input│Other'!O$38)+$D95*(1+'3.2 Input│Other'!O$39)+$E95*(1+'3.2 Input│Other'!O$40)+$F95*(1+'3.2 Input│Other'!O$41)</f>
        <v>0</v>
      </c>
      <c r="K95" s="23">
        <f>$C95*(1+'3.2 Input│Other'!P$38)+$D95*(1+'3.2 Input│Other'!P$39)+$E95*(1+'3.2 Input│Other'!P$40)+$F95*(1+'3.2 Input│Other'!P$41)</f>
        <v>0</v>
      </c>
      <c r="M95" s="41">
        <f t="shared" si="2"/>
        <v>0</v>
      </c>
    </row>
    <row r="96" spans="1:13">
      <c r="A96" s="7" t="str">
        <f>'5.0 Calc│Forecast Projects'!A96</f>
        <v>-</v>
      </c>
      <c r="B96" s="7" t="str">
        <f>'5.3 Calc│Forecast $2022'!B96</f>
        <v/>
      </c>
      <c r="C96" s="19">
        <f>VLOOKUP($A96,'5.0 Calc│Forecast Projects'!$A$12:$P$1001,12,FALSE)</f>
        <v>0</v>
      </c>
      <c r="D96" s="19">
        <f>VLOOKUP($A96,'5.0 Calc│Forecast Projects'!$A$12:$P$1001,13,FALSE)</f>
        <v>0</v>
      </c>
      <c r="E96" s="19">
        <f>VLOOKUP($A96,'5.0 Calc│Forecast Projects'!$A$12:$P$1001,14,FALSE)</f>
        <v>0</v>
      </c>
      <c r="F96" s="19">
        <f>VLOOKUP($A96,'5.0 Calc│Forecast Projects'!$A$12:$P$1001,15,FALSE)</f>
        <v>0</v>
      </c>
      <c r="G96" s="23">
        <f>$C96*(1+'3.2 Input│Other'!L$38)+$D96*(1+'3.2 Input│Other'!L$39)+$E96*(1+'3.2 Input│Other'!L$40)+$F96*(1+'3.2 Input│Other'!L$41)</f>
        <v>0</v>
      </c>
      <c r="H96" s="23">
        <f>$C96*(1+'3.2 Input│Other'!M$38)+$D96*(1+'3.2 Input│Other'!M$39)+$E96*(1+'3.2 Input│Other'!M$40)+$F96*(1+'3.2 Input│Other'!M$41)</f>
        <v>0</v>
      </c>
      <c r="I96" s="23">
        <f>$C96*(1+'3.2 Input│Other'!N$38)+$D96*(1+'3.2 Input│Other'!N$39)+$E96*(1+'3.2 Input│Other'!N$40)+$F96*(1+'3.2 Input│Other'!N$41)</f>
        <v>0</v>
      </c>
      <c r="J96" s="23">
        <f>$C96*(1+'3.2 Input│Other'!O$38)+$D96*(1+'3.2 Input│Other'!O$39)+$E96*(1+'3.2 Input│Other'!O$40)+$F96*(1+'3.2 Input│Other'!O$41)</f>
        <v>0</v>
      </c>
      <c r="K96" s="23">
        <f>$C96*(1+'3.2 Input│Other'!P$38)+$D96*(1+'3.2 Input│Other'!P$39)+$E96*(1+'3.2 Input│Other'!P$40)+$F96*(1+'3.2 Input│Other'!P$41)</f>
        <v>0</v>
      </c>
      <c r="M96" s="41">
        <f t="shared" si="2"/>
        <v>0</v>
      </c>
    </row>
    <row r="97" spans="1:13">
      <c r="A97" s="7" t="str">
        <f>'5.0 Calc│Forecast Projects'!A97</f>
        <v>-</v>
      </c>
      <c r="B97" s="7" t="str">
        <f>'5.3 Calc│Forecast $2022'!B97</f>
        <v/>
      </c>
      <c r="C97" s="19">
        <f>VLOOKUP($A97,'5.0 Calc│Forecast Projects'!$A$12:$P$1001,12,FALSE)</f>
        <v>0</v>
      </c>
      <c r="D97" s="19">
        <f>VLOOKUP($A97,'5.0 Calc│Forecast Projects'!$A$12:$P$1001,13,FALSE)</f>
        <v>0</v>
      </c>
      <c r="E97" s="19">
        <f>VLOOKUP($A97,'5.0 Calc│Forecast Projects'!$A$12:$P$1001,14,FALSE)</f>
        <v>0</v>
      </c>
      <c r="F97" s="19">
        <f>VLOOKUP($A97,'5.0 Calc│Forecast Projects'!$A$12:$P$1001,15,FALSE)</f>
        <v>0</v>
      </c>
      <c r="G97" s="23">
        <f>$C97*(1+'3.2 Input│Other'!L$38)+$D97*(1+'3.2 Input│Other'!L$39)+$E97*(1+'3.2 Input│Other'!L$40)+$F97*(1+'3.2 Input│Other'!L$41)</f>
        <v>0</v>
      </c>
      <c r="H97" s="23">
        <f>$C97*(1+'3.2 Input│Other'!M$38)+$D97*(1+'3.2 Input│Other'!M$39)+$E97*(1+'3.2 Input│Other'!M$40)+$F97*(1+'3.2 Input│Other'!M$41)</f>
        <v>0</v>
      </c>
      <c r="I97" s="23">
        <f>$C97*(1+'3.2 Input│Other'!N$38)+$D97*(1+'3.2 Input│Other'!N$39)+$E97*(1+'3.2 Input│Other'!N$40)+$F97*(1+'3.2 Input│Other'!N$41)</f>
        <v>0</v>
      </c>
      <c r="J97" s="23">
        <f>$C97*(1+'3.2 Input│Other'!O$38)+$D97*(1+'3.2 Input│Other'!O$39)+$E97*(1+'3.2 Input│Other'!O$40)+$F97*(1+'3.2 Input│Other'!O$41)</f>
        <v>0</v>
      </c>
      <c r="K97" s="23">
        <f>$C97*(1+'3.2 Input│Other'!P$38)+$D97*(1+'3.2 Input│Other'!P$39)+$E97*(1+'3.2 Input│Other'!P$40)+$F97*(1+'3.2 Input│Other'!P$41)</f>
        <v>0</v>
      </c>
      <c r="M97" s="41">
        <f t="shared" si="2"/>
        <v>0</v>
      </c>
    </row>
    <row r="98" spans="1:13">
      <c r="A98" s="7" t="str">
        <f>'5.0 Calc│Forecast Projects'!A98</f>
        <v>-</v>
      </c>
      <c r="B98" s="7" t="str">
        <f>'5.3 Calc│Forecast $2022'!B98</f>
        <v/>
      </c>
      <c r="C98" s="19">
        <f>VLOOKUP($A98,'5.0 Calc│Forecast Projects'!$A$12:$P$1001,12,FALSE)</f>
        <v>0</v>
      </c>
      <c r="D98" s="19">
        <f>VLOOKUP($A98,'5.0 Calc│Forecast Projects'!$A$12:$P$1001,13,FALSE)</f>
        <v>0</v>
      </c>
      <c r="E98" s="19">
        <f>VLOOKUP($A98,'5.0 Calc│Forecast Projects'!$A$12:$P$1001,14,FALSE)</f>
        <v>0</v>
      </c>
      <c r="F98" s="19">
        <f>VLOOKUP($A98,'5.0 Calc│Forecast Projects'!$A$12:$P$1001,15,FALSE)</f>
        <v>0</v>
      </c>
      <c r="G98" s="23">
        <f>$C98*(1+'3.2 Input│Other'!L$38)+$D98*(1+'3.2 Input│Other'!L$39)+$E98*(1+'3.2 Input│Other'!L$40)+$F98*(1+'3.2 Input│Other'!L$41)</f>
        <v>0</v>
      </c>
      <c r="H98" s="23">
        <f>$C98*(1+'3.2 Input│Other'!M$38)+$D98*(1+'3.2 Input│Other'!M$39)+$E98*(1+'3.2 Input│Other'!M$40)+$F98*(1+'3.2 Input│Other'!M$41)</f>
        <v>0</v>
      </c>
      <c r="I98" s="23">
        <f>$C98*(1+'3.2 Input│Other'!N$38)+$D98*(1+'3.2 Input│Other'!N$39)+$E98*(1+'3.2 Input│Other'!N$40)+$F98*(1+'3.2 Input│Other'!N$41)</f>
        <v>0</v>
      </c>
      <c r="J98" s="23">
        <f>$C98*(1+'3.2 Input│Other'!O$38)+$D98*(1+'3.2 Input│Other'!O$39)+$E98*(1+'3.2 Input│Other'!O$40)+$F98*(1+'3.2 Input│Other'!O$41)</f>
        <v>0</v>
      </c>
      <c r="K98" s="23">
        <f>$C98*(1+'3.2 Input│Other'!P$38)+$D98*(1+'3.2 Input│Other'!P$39)+$E98*(1+'3.2 Input│Other'!P$40)+$F98*(1+'3.2 Input│Other'!P$41)</f>
        <v>0</v>
      </c>
      <c r="M98" s="41">
        <f t="shared" si="2"/>
        <v>0</v>
      </c>
    </row>
    <row r="99" spans="1:13">
      <c r="A99" s="7" t="str">
        <f>'5.0 Calc│Forecast Projects'!A99</f>
        <v>-</v>
      </c>
      <c r="B99" s="7" t="str">
        <f>'5.3 Calc│Forecast $2022'!B99</f>
        <v/>
      </c>
      <c r="C99" s="19">
        <f>VLOOKUP($A99,'5.0 Calc│Forecast Projects'!$A$12:$P$1001,12,FALSE)</f>
        <v>0</v>
      </c>
      <c r="D99" s="19">
        <f>VLOOKUP($A99,'5.0 Calc│Forecast Projects'!$A$12:$P$1001,13,FALSE)</f>
        <v>0</v>
      </c>
      <c r="E99" s="19">
        <f>VLOOKUP($A99,'5.0 Calc│Forecast Projects'!$A$12:$P$1001,14,FALSE)</f>
        <v>0</v>
      </c>
      <c r="F99" s="19">
        <f>VLOOKUP($A99,'5.0 Calc│Forecast Projects'!$A$12:$P$1001,15,FALSE)</f>
        <v>0</v>
      </c>
      <c r="G99" s="23">
        <f>$C99*(1+'3.2 Input│Other'!L$38)+$D99*(1+'3.2 Input│Other'!L$39)+$E99*(1+'3.2 Input│Other'!L$40)+$F99*(1+'3.2 Input│Other'!L$41)</f>
        <v>0</v>
      </c>
      <c r="H99" s="23">
        <f>$C99*(1+'3.2 Input│Other'!M$38)+$D99*(1+'3.2 Input│Other'!M$39)+$E99*(1+'3.2 Input│Other'!M$40)+$F99*(1+'3.2 Input│Other'!M$41)</f>
        <v>0</v>
      </c>
      <c r="I99" s="23">
        <f>$C99*(1+'3.2 Input│Other'!N$38)+$D99*(1+'3.2 Input│Other'!N$39)+$E99*(1+'3.2 Input│Other'!N$40)+$F99*(1+'3.2 Input│Other'!N$41)</f>
        <v>0</v>
      </c>
      <c r="J99" s="23">
        <f>$C99*(1+'3.2 Input│Other'!O$38)+$D99*(1+'3.2 Input│Other'!O$39)+$E99*(1+'3.2 Input│Other'!O$40)+$F99*(1+'3.2 Input│Other'!O$41)</f>
        <v>0</v>
      </c>
      <c r="K99" s="23">
        <f>$C99*(1+'3.2 Input│Other'!P$38)+$D99*(1+'3.2 Input│Other'!P$39)+$E99*(1+'3.2 Input│Other'!P$40)+$F99*(1+'3.2 Input│Other'!P$41)</f>
        <v>0</v>
      </c>
      <c r="M99" s="41">
        <f t="shared" si="2"/>
        <v>0</v>
      </c>
    </row>
    <row r="100" spans="1:13">
      <c r="A100" s="7" t="str">
        <f>'5.0 Calc│Forecast Projects'!A100</f>
        <v>-</v>
      </c>
      <c r="B100" s="7" t="str">
        <f>'5.3 Calc│Forecast $2022'!B100</f>
        <v/>
      </c>
      <c r="C100" s="19">
        <f>VLOOKUP($A100,'5.0 Calc│Forecast Projects'!$A$12:$P$1001,12,FALSE)</f>
        <v>0</v>
      </c>
      <c r="D100" s="19">
        <f>VLOOKUP($A100,'5.0 Calc│Forecast Projects'!$A$12:$P$1001,13,FALSE)</f>
        <v>0</v>
      </c>
      <c r="E100" s="19">
        <f>VLOOKUP($A100,'5.0 Calc│Forecast Projects'!$A$12:$P$1001,14,FALSE)</f>
        <v>0</v>
      </c>
      <c r="F100" s="19">
        <f>VLOOKUP($A100,'5.0 Calc│Forecast Projects'!$A$12:$P$1001,15,FALSE)</f>
        <v>0</v>
      </c>
      <c r="G100" s="23">
        <f>$C100*(1+'3.2 Input│Other'!L$38)+$D100*(1+'3.2 Input│Other'!L$39)+$E100*(1+'3.2 Input│Other'!L$40)+$F100*(1+'3.2 Input│Other'!L$41)</f>
        <v>0</v>
      </c>
      <c r="H100" s="23">
        <f>$C100*(1+'3.2 Input│Other'!M$38)+$D100*(1+'3.2 Input│Other'!M$39)+$E100*(1+'3.2 Input│Other'!M$40)+$F100*(1+'3.2 Input│Other'!M$41)</f>
        <v>0</v>
      </c>
      <c r="I100" s="23">
        <f>$C100*(1+'3.2 Input│Other'!N$38)+$D100*(1+'3.2 Input│Other'!N$39)+$E100*(1+'3.2 Input│Other'!N$40)+$F100*(1+'3.2 Input│Other'!N$41)</f>
        <v>0</v>
      </c>
      <c r="J100" s="23">
        <f>$C100*(1+'3.2 Input│Other'!O$38)+$D100*(1+'3.2 Input│Other'!O$39)+$E100*(1+'3.2 Input│Other'!O$40)+$F100*(1+'3.2 Input│Other'!O$41)</f>
        <v>0</v>
      </c>
      <c r="K100" s="23">
        <f>$C100*(1+'3.2 Input│Other'!P$38)+$D100*(1+'3.2 Input│Other'!P$39)+$E100*(1+'3.2 Input│Other'!P$40)+$F100*(1+'3.2 Input│Other'!P$41)</f>
        <v>0</v>
      </c>
      <c r="M100" s="41">
        <f t="shared" si="2"/>
        <v>0</v>
      </c>
    </row>
    <row r="101" spans="1:13">
      <c r="A101" s="7" t="str">
        <f>'5.0 Calc│Forecast Projects'!A101</f>
        <v>-</v>
      </c>
      <c r="B101" s="7" t="str">
        <f>'5.3 Calc│Forecast $2022'!B101</f>
        <v/>
      </c>
      <c r="C101" s="19">
        <f>VLOOKUP($A101,'5.0 Calc│Forecast Projects'!$A$12:$P$1001,12,FALSE)</f>
        <v>0</v>
      </c>
      <c r="D101" s="19">
        <f>VLOOKUP($A101,'5.0 Calc│Forecast Projects'!$A$12:$P$1001,13,FALSE)</f>
        <v>0</v>
      </c>
      <c r="E101" s="19">
        <f>VLOOKUP($A101,'5.0 Calc│Forecast Projects'!$A$12:$P$1001,14,FALSE)</f>
        <v>0</v>
      </c>
      <c r="F101" s="19">
        <f>VLOOKUP($A101,'5.0 Calc│Forecast Projects'!$A$12:$P$1001,15,FALSE)</f>
        <v>0</v>
      </c>
      <c r="G101" s="23">
        <f>$C101*(1+'3.2 Input│Other'!L$38)+$D101*(1+'3.2 Input│Other'!L$39)+$E101*(1+'3.2 Input│Other'!L$40)+$F101*(1+'3.2 Input│Other'!L$41)</f>
        <v>0</v>
      </c>
      <c r="H101" s="23">
        <f>$C101*(1+'3.2 Input│Other'!M$38)+$D101*(1+'3.2 Input│Other'!M$39)+$E101*(1+'3.2 Input│Other'!M$40)+$F101*(1+'3.2 Input│Other'!M$41)</f>
        <v>0</v>
      </c>
      <c r="I101" s="23">
        <f>$C101*(1+'3.2 Input│Other'!N$38)+$D101*(1+'3.2 Input│Other'!N$39)+$E101*(1+'3.2 Input│Other'!N$40)+$F101*(1+'3.2 Input│Other'!N$41)</f>
        <v>0</v>
      </c>
      <c r="J101" s="23">
        <f>$C101*(1+'3.2 Input│Other'!O$38)+$D101*(1+'3.2 Input│Other'!O$39)+$E101*(1+'3.2 Input│Other'!O$40)+$F101*(1+'3.2 Input│Other'!O$41)</f>
        <v>0</v>
      </c>
      <c r="K101" s="23">
        <f>$C101*(1+'3.2 Input│Other'!P$38)+$D101*(1+'3.2 Input│Other'!P$39)+$E101*(1+'3.2 Input│Other'!P$40)+$F101*(1+'3.2 Input│Other'!P$41)</f>
        <v>0</v>
      </c>
      <c r="M101" s="41">
        <f t="shared" si="2"/>
        <v>0</v>
      </c>
    </row>
    <row r="102" spans="1:13">
      <c r="A102" s="7" t="str">
        <f>'5.0 Calc│Forecast Projects'!A102</f>
        <v>-</v>
      </c>
      <c r="B102" s="7" t="str">
        <f>'5.3 Calc│Forecast $2022'!B102</f>
        <v/>
      </c>
      <c r="C102" s="19">
        <f>VLOOKUP($A102,'5.0 Calc│Forecast Projects'!$A$12:$P$1001,12,FALSE)</f>
        <v>0</v>
      </c>
      <c r="D102" s="19">
        <f>VLOOKUP($A102,'5.0 Calc│Forecast Projects'!$A$12:$P$1001,13,FALSE)</f>
        <v>0</v>
      </c>
      <c r="E102" s="19">
        <f>VLOOKUP($A102,'5.0 Calc│Forecast Projects'!$A$12:$P$1001,14,FALSE)</f>
        <v>0</v>
      </c>
      <c r="F102" s="19">
        <f>VLOOKUP($A102,'5.0 Calc│Forecast Projects'!$A$12:$P$1001,15,FALSE)</f>
        <v>0</v>
      </c>
      <c r="G102" s="23">
        <f>$C102*(1+'3.2 Input│Other'!L$38)+$D102*(1+'3.2 Input│Other'!L$39)+$E102*(1+'3.2 Input│Other'!L$40)+$F102*(1+'3.2 Input│Other'!L$41)</f>
        <v>0</v>
      </c>
      <c r="H102" s="23">
        <f>$C102*(1+'3.2 Input│Other'!M$38)+$D102*(1+'3.2 Input│Other'!M$39)+$E102*(1+'3.2 Input│Other'!M$40)+$F102*(1+'3.2 Input│Other'!M$41)</f>
        <v>0</v>
      </c>
      <c r="I102" s="23">
        <f>$C102*(1+'3.2 Input│Other'!N$38)+$D102*(1+'3.2 Input│Other'!N$39)+$E102*(1+'3.2 Input│Other'!N$40)+$F102*(1+'3.2 Input│Other'!N$41)</f>
        <v>0</v>
      </c>
      <c r="J102" s="23">
        <f>$C102*(1+'3.2 Input│Other'!O$38)+$D102*(1+'3.2 Input│Other'!O$39)+$E102*(1+'3.2 Input│Other'!O$40)+$F102*(1+'3.2 Input│Other'!O$41)</f>
        <v>0</v>
      </c>
      <c r="K102" s="23">
        <f>$C102*(1+'3.2 Input│Other'!P$38)+$D102*(1+'3.2 Input│Other'!P$39)+$E102*(1+'3.2 Input│Other'!P$40)+$F102*(1+'3.2 Input│Other'!P$41)</f>
        <v>0</v>
      </c>
      <c r="M102" s="41">
        <f t="shared" si="2"/>
        <v>0</v>
      </c>
    </row>
    <row r="103" spans="1:13">
      <c r="A103" s="7" t="str">
        <f>'5.0 Calc│Forecast Projects'!A103</f>
        <v>-</v>
      </c>
      <c r="B103" s="7" t="str">
        <f>'5.3 Calc│Forecast $2022'!B103</f>
        <v/>
      </c>
      <c r="C103" s="19">
        <f>VLOOKUP($A103,'5.0 Calc│Forecast Projects'!$A$12:$P$1001,12,FALSE)</f>
        <v>0</v>
      </c>
      <c r="D103" s="19">
        <f>VLOOKUP($A103,'5.0 Calc│Forecast Projects'!$A$12:$P$1001,13,FALSE)</f>
        <v>0</v>
      </c>
      <c r="E103" s="19">
        <f>VLOOKUP($A103,'5.0 Calc│Forecast Projects'!$A$12:$P$1001,14,FALSE)</f>
        <v>0</v>
      </c>
      <c r="F103" s="19">
        <f>VLOOKUP($A103,'5.0 Calc│Forecast Projects'!$A$12:$P$1001,15,FALSE)</f>
        <v>0</v>
      </c>
      <c r="G103" s="23">
        <f>$C103*(1+'3.2 Input│Other'!L$38)+$D103*(1+'3.2 Input│Other'!L$39)+$E103*(1+'3.2 Input│Other'!L$40)+$F103*(1+'3.2 Input│Other'!L$41)</f>
        <v>0</v>
      </c>
      <c r="H103" s="23">
        <f>$C103*(1+'3.2 Input│Other'!M$38)+$D103*(1+'3.2 Input│Other'!M$39)+$E103*(1+'3.2 Input│Other'!M$40)+$F103*(1+'3.2 Input│Other'!M$41)</f>
        <v>0</v>
      </c>
      <c r="I103" s="23">
        <f>$C103*(1+'3.2 Input│Other'!N$38)+$D103*(1+'3.2 Input│Other'!N$39)+$E103*(1+'3.2 Input│Other'!N$40)+$F103*(1+'3.2 Input│Other'!N$41)</f>
        <v>0</v>
      </c>
      <c r="J103" s="23">
        <f>$C103*(1+'3.2 Input│Other'!O$38)+$D103*(1+'3.2 Input│Other'!O$39)+$E103*(1+'3.2 Input│Other'!O$40)+$F103*(1+'3.2 Input│Other'!O$41)</f>
        <v>0</v>
      </c>
      <c r="K103" s="23">
        <f>$C103*(1+'3.2 Input│Other'!P$38)+$D103*(1+'3.2 Input│Other'!P$39)+$E103*(1+'3.2 Input│Other'!P$40)+$F103*(1+'3.2 Input│Other'!P$41)</f>
        <v>0</v>
      </c>
      <c r="M103" s="41">
        <f t="shared" si="2"/>
        <v>0</v>
      </c>
    </row>
    <row r="104" spans="1:13">
      <c r="A104" s="7" t="str">
        <f>'5.0 Calc│Forecast Projects'!A104</f>
        <v>-</v>
      </c>
      <c r="B104" s="7" t="str">
        <f>'5.3 Calc│Forecast $2022'!B104</f>
        <v/>
      </c>
      <c r="C104" s="19">
        <f>VLOOKUP($A104,'5.0 Calc│Forecast Projects'!$A$12:$P$1001,12,FALSE)</f>
        <v>0</v>
      </c>
      <c r="D104" s="19">
        <f>VLOOKUP($A104,'5.0 Calc│Forecast Projects'!$A$12:$P$1001,13,FALSE)</f>
        <v>0</v>
      </c>
      <c r="E104" s="19">
        <f>VLOOKUP($A104,'5.0 Calc│Forecast Projects'!$A$12:$P$1001,14,FALSE)</f>
        <v>0</v>
      </c>
      <c r="F104" s="19">
        <f>VLOOKUP($A104,'5.0 Calc│Forecast Projects'!$A$12:$P$1001,15,FALSE)</f>
        <v>0</v>
      </c>
      <c r="G104" s="23">
        <f>$C104*(1+'3.2 Input│Other'!L$38)+$D104*(1+'3.2 Input│Other'!L$39)+$E104*(1+'3.2 Input│Other'!L$40)+$F104*(1+'3.2 Input│Other'!L$41)</f>
        <v>0</v>
      </c>
      <c r="H104" s="23">
        <f>$C104*(1+'3.2 Input│Other'!M$38)+$D104*(1+'3.2 Input│Other'!M$39)+$E104*(1+'3.2 Input│Other'!M$40)+$F104*(1+'3.2 Input│Other'!M$41)</f>
        <v>0</v>
      </c>
      <c r="I104" s="23">
        <f>$C104*(1+'3.2 Input│Other'!N$38)+$D104*(1+'3.2 Input│Other'!N$39)+$E104*(1+'3.2 Input│Other'!N$40)+$F104*(1+'3.2 Input│Other'!N$41)</f>
        <v>0</v>
      </c>
      <c r="J104" s="23">
        <f>$C104*(1+'3.2 Input│Other'!O$38)+$D104*(1+'3.2 Input│Other'!O$39)+$E104*(1+'3.2 Input│Other'!O$40)+$F104*(1+'3.2 Input│Other'!O$41)</f>
        <v>0</v>
      </c>
      <c r="K104" s="23">
        <f>$C104*(1+'3.2 Input│Other'!P$38)+$D104*(1+'3.2 Input│Other'!P$39)+$E104*(1+'3.2 Input│Other'!P$40)+$F104*(1+'3.2 Input│Other'!P$41)</f>
        <v>0</v>
      </c>
      <c r="M104" s="41">
        <f t="shared" si="2"/>
        <v>0</v>
      </c>
    </row>
    <row r="105" spans="1:13">
      <c r="A105" s="7" t="str">
        <f>'5.0 Calc│Forecast Projects'!A105</f>
        <v>-</v>
      </c>
      <c r="B105" s="7" t="str">
        <f>'5.3 Calc│Forecast $2022'!B105</f>
        <v/>
      </c>
      <c r="C105" s="19">
        <f>VLOOKUP($A105,'5.0 Calc│Forecast Projects'!$A$12:$P$1001,12,FALSE)</f>
        <v>0</v>
      </c>
      <c r="D105" s="19">
        <f>VLOOKUP($A105,'5.0 Calc│Forecast Projects'!$A$12:$P$1001,13,FALSE)</f>
        <v>0</v>
      </c>
      <c r="E105" s="19">
        <f>VLOOKUP($A105,'5.0 Calc│Forecast Projects'!$A$12:$P$1001,14,FALSE)</f>
        <v>0</v>
      </c>
      <c r="F105" s="19">
        <f>VLOOKUP($A105,'5.0 Calc│Forecast Projects'!$A$12:$P$1001,15,FALSE)</f>
        <v>0</v>
      </c>
      <c r="G105" s="23">
        <f>$C105*(1+'3.2 Input│Other'!L$38)+$D105*(1+'3.2 Input│Other'!L$39)+$E105*(1+'3.2 Input│Other'!L$40)+$F105*(1+'3.2 Input│Other'!L$41)</f>
        <v>0</v>
      </c>
      <c r="H105" s="23">
        <f>$C105*(1+'3.2 Input│Other'!M$38)+$D105*(1+'3.2 Input│Other'!M$39)+$E105*(1+'3.2 Input│Other'!M$40)+$F105*(1+'3.2 Input│Other'!M$41)</f>
        <v>0</v>
      </c>
      <c r="I105" s="23">
        <f>$C105*(1+'3.2 Input│Other'!N$38)+$D105*(1+'3.2 Input│Other'!N$39)+$E105*(1+'3.2 Input│Other'!N$40)+$F105*(1+'3.2 Input│Other'!N$41)</f>
        <v>0</v>
      </c>
      <c r="J105" s="23">
        <f>$C105*(1+'3.2 Input│Other'!O$38)+$D105*(1+'3.2 Input│Other'!O$39)+$E105*(1+'3.2 Input│Other'!O$40)+$F105*(1+'3.2 Input│Other'!O$41)</f>
        <v>0</v>
      </c>
      <c r="K105" s="23">
        <f>$C105*(1+'3.2 Input│Other'!P$38)+$D105*(1+'3.2 Input│Other'!P$39)+$E105*(1+'3.2 Input│Other'!P$40)+$F105*(1+'3.2 Input│Other'!P$41)</f>
        <v>0</v>
      </c>
      <c r="M105" s="41">
        <f t="shared" si="2"/>
        <v>0</v>
      </c>
    </row>
    <row r="106" spans="1:13">
      <c r="A106" s="7" t="str">
        <f>'5.0 Calc│Forecast Projects'!A106</f>
        <v>-</v>
      </c>
      <c r="B106" s="7" t="str">
        <f>'5.3 Calc│Forecast $2022'!B106</f>
        <v/>
      </c>
      <c r="C106" s="19">
        <f>VLOOKUP($A106,'5.0 Calc│Forecast Projects'!$A$12:$P$1001,12,FALSE)</f>
        <v>0</v>
      </c>
      <c r="D106" s="19">
        <f>VLOOKUP($A106,'5.0 Calc│Forecast Projects'!$A$12:$P$1001,13,FALSE)</f>
        <v>0</v>
      </c>
      <c r="E106" s="19">
        <f>VLOOKUP($A106,'5.0 Calc│Forecast Projects'!$A$12:$P$1001,14,FALSE)</f>
        <v>0</v>
      </c>
      <c r="F106" s="19">
        <f>VLOOKUP($A106,'5.0 Calc│Forecast Projects'!$A$12:$P$1001,15,FALSE)</f>
        <v>0</v>
      </c>
      <c r="G106" s="23">
        <f>$C106*(1+'3.2 Input│Other'!L$38)+$D106*(1+'3.2 Input│Other'!L$39)+$E106*(1+'3.2 Input│Other'!L$40)+$F106*(1+'3.2 Input│Other'!L$41)</f>
        <v>0</v>
      </c>
      <c r="H106" s="23">
        <f>$C106*(1+'3.2 Input│Other'!M$38)+$D106*(1+'3.2 Input│Other'!M$39)+$E106*(1+'3.2 Input│Other'!M$40)+$F106*(1+'3.2 Input│Other'!M$41)</f>
        <v>0</v>
      </c>
      <c r="I106" s="23">
        <f>$C106*(1+'3.2 Input│Other'!N$38)+$D106*(1+'3.2 Input│Other'!N$39)+$E106*(1+'3.2 Input│Other'!N$40)+$F106*(1+'3.2 Input│Other'!N$41)</f>
        <v>0</v>
      </c>
      <c r="J106" s="23">
        <f>$C106*(1+'3.2 Input│Other'!O$38)+$D106*(1+'3.2 Input│Other'!O$39)+$E106*(1+'3.2 Input│Other'!O$40)+$F106*(1+'3.2 Input│Other'!O$41)</f>
        <v>0</v>
      </c>
      <c r="K106" s="23">
        <f>$C106*(1+'3.2 Input│Other'!P$38)+$D106*(1+'3.2 Input│Other'!P$39)+$E106*(1+'3.2 Input│Other'!P$40)+$F106*(1+'3.2 Input│Other'!P$41)</f>
        <v>0</v>
      </c>
      <c r="M106" s="41">
        <f t="shared" si="2"/>
        <v>0</v>
      </c>
    </row>
    <row r="107" spans="1:13">
      <c r="A107" s="7" t="str">
        <f>'5.0 Calc│Forecast Projects'!A107</f>
        <v>-</v>
      </c>
      <c r="B107" s="7" t="str">
        <f>'5.3 Calc│Forecast $2022'!B107</f>
        <v/>
      </c>
      <c r="C107" s="19">
        <f>VLOOKUP($A107,'5.0 Calc│Forecast Projects'!$A$12:$P$1001,12,FALSE)</f>
        <v>0</v>
      </c>
      <c r="D107" s="19">
        <f>VLOOKUP($A107,'5.0 Calc│Forecast Projects'!$A$12:$P$1001,13,FALSE)</f>
        <v>0</v>
      </c>
      <c r="E107" s="19">
        <f>VLOOKUP($A107,'5.0 Calc│Forecast Projects'!$A$12:$P$1001,14,FALSE)</f>
        <v>0</v>
      </c>
      <c r="F107" s="19">
        <f>VLOOKUP($A107,'5.0 Calc│Forecast Projects'!$A$12:$P$1001,15,FALSE)</f>
        <v>0</v>
      </c>
      <c r="G107" s="23">
        <f>$C107*(1+'3.2 Input│Other'!L$38)+$D107*(1+'3.2 Input│Other'!L$39)+$E107*(1+'3.2 Input│Other'!L$40)+$F107*(1+'3.2 Input│Other'!L$41)</f>
        <v>0</v>
      </c>
      <c r="H107" s="23">
        <f>$C107*(1+'3.2 Input│Other'!M$38)+$D107*(1+'3.2 Input│Other'!M$39)+$E107*(1+'3.2 Input│Other'!M$40)+$F107*(1+'3.2 Input│Other'!M$41)</f>
        <v>0</v>
      </c>
      <c r="I107" s="23">
        <f>$C107*(1+'3.2 Input│Other'!N$38)+$D107*(1+'3.2 Input│Other'!N$39)+$E107*(1+'3.2 Input│Other'!N$40)+$F107*(1+'3.2 Input│Other'!N$41)</f>
        <v>0</v>
      </c>
      <c r="J107" s="23">
        <f>$C107*(1+'3.2 Input│Other'!O$38)+$D107*(1+'3.2 Input│Other'!O$39)+$E107*(1+'3.2 Input│Other'!O$40)+$F107*(1+'3.2 Input│Other'!O$41)</f>
        <v>0</v>
      </c>
      <c r="K107" s="23">
        <f>$C107*(1+'3.2 Input│Other'!P$38)+$D107*(1+'3.2 Input│Other'!P$39)+$E107*(1+'3.2 Input│Other'!P$40)+$F107*(1+'3.2 Input│Other'!P$41)</f>
        <v>0</v>
      </c>
      <c r="M107" s="41">
        <f t="shared" si="2"/>
        <v>0</v>
      </c>
    </row>
    <row r="108" spans="1:13">
      <c r="A108" s="7" t="str">
        <f>'5.0 Calc│Forecast Projects'!A108</f>
        <v>-</v>
      </c>
      <c r="B108" s="7" t="str">
        <f>'5.3 Calc│Forecast $2022'!B108</f>
        <v/>
      </c>
      <c r="C108" s="19">
        <f>VLOOKUP($A108,'5.0 Calc│Forecast Projects'!$A$12:$P$1001,12,FALSE)</f>
        <v>0</v>
      </c>
      <c r="D108" s="19">
        <f>VLOOKUP($A108,'5.0 Calc│Forecast Projects'!$A$12:$P$1001,13,FALSE)</f>
        <v>0</v>
      </c>
      <c r="E108" s="19">
        <f>VLOOKUP($A108,'5.0 Calc│Forecast Projects'!$A$12:$P$1001,14,FALSE)</f>
        <v>0</v>
      </c>
      <c r="F108" s="19">
        <f>VLOOKUP($A108,'5.0 Calc│Forecast Projects'!$A$12:$P$1001,15,FALSE)</f>
        <v>0</v>
      </c>
      <c r="G108" s="23">
        <f>$C108*(1+'3.2 Input│Other'!L$38)+$D108*(1+'3.2 Input│Other'!L$39)+$E108*(1+'3.2 Input│Other'!L$40)+$F108*(1+'3.2 Input│Other'!L$41)</f>
        <v>0</v>
      </c>
      <c r="H108" s="23">
        <f>$C108*(1+'3.2 Input│Other'!M$38)+$D108*(1+'3.2 Input│Other'!M$39)+$E108*(1+'3.2 Input│Other'!M$40)+$F108*(1+'3.2 Input│Other'!M$41)</f>
        <v>0</v>
      </c>
      <c r="I108" s="23">
        <f>$C108*(1+'3.2 Input│Other'!N$38)+$D108*(1+'3.2 Input│Other'!N$39)+$E108*(1+'3.2 Input│Other'!N$40)+$F108*(1+'3.2 Input│Other'!N$41)</f>
        <v>0</v>
      </c>
      <c r="J108" s="23">
        <f>$C108*(1+'3.2 Input│Other'!O$38)+$D108*(1+'3.2 Input│Other'!O$39)+$E108*(1+'3.2 Input│Other'!O$40)+$F108*(1+'3.2 Input│Other'!O$41)</f>
        <v>0</v>
      </c>
      <c r="K108" s="23">
        <f>$C108*(1+'3.2 Input│Other'!P$38)+$D108*(1+'3.2 Input│Other'!P$39)+$E108*(1+'3.2 Input│Other'!P$40)+$F108*(1+'3.2 Input│Other'!P$41)</f>
        <v>0</v>
      </c>
      <c r="M108" s="41">
        <f t="shared" si="2"/>
        <v>0</v>
      </c>
    </row>
    <row r="109" spans="1:13">
      <c r="A109" s="7" t="str">
        <f>'5.0 Calc│Forecast Projects'!A109</f>
        <v>-</v>
      </c>
      <c r="B109" s="7" t="str">
        <f>'5.3 Calc│Forecast $2022'!B109</f>
        <v/>
      </c>
      <c r="C109" s="19">
        <f>VLOOKUP($A109,'5.0 Calc│Forecast Projects'!$A$12:$P$1001,12,FALSE)</f>
        <v>0</v>
      </c>
      <c r="D109" s="19">
        <f>VLOOKUP($A109,'5.0 Calc│Forecast Projects'!$A$12:$P$1001,13,FALSE)</f>
        <v>0</v>
      </c>
      <c r="E109" s="19">
        <f>VLOOKUP($A109,'5.0 Calc│Forecast Projects'!$A$12:$P$1001,14,FALSE)</f>
        <v>0</v>
      </c>
      <c r="F109" s="19">
        <f>VLOOKUP($A109,'5.0 Calc│Forecast Projects'!$A$12:$P$1001,15,FALSE)</f>
        <v>0</v>
      </c>
      <c r="G109" s="23">
        <f>$C109*(1+'3.2 Input│Other'!L$38)+$D109*(1+'3.2 Input│Other'!L$39)+$E109*(1+'3.2 Input│Other'!L$40)+$F109*(1+'3.2 Input│Other'!L$41)</f>
        <v>0</v>
      </c>
      <c r="H109" s="23">
        <f>$C109*(1+'3.2 Input│Other'!M$38)+$D109*(1+'3.2 Input│Other'!M$39)+$E109*(1+'3.2 Input│Other'!M$40)+$F109*(1+'3.2 Input│Other'!M$41)</f>
        <v>0</v>
      </c>
      <c r="I109" s="23">
        <f>$C109*(1+'3.2 Input│Other'!N$38)+$D109*(1+'3.2 Input│Other'!N$39)+$E109*(1+'3.2 Input│Other'!N$40)+$F109*(1+'3.2 Input│Other'!N$41)</f>
        <v>0</v>
      </c>
      <c r="J109" s="23">
        <f>$C109*(1+'3.2 Input│Other'!O$38)+$D109*(1+'3.2 Input│Other'!O$39)+$E109*(1+'3.2 Input│Other'!O$40)+$F109*(1+'3.2 Input│Other'!O$41)</f>
        <v>0</v>
      </c>
      <c r="K109" s="23">
        <f>$C109*(1+'3.2 Input│Other'!P$38)+$D109*(1+'3.2 Input│Other'!P$39)+$E109*(1+'3.2 Input│Other'!P$40)+$F109*(1+'3.2 Input│Other'!P$41)</f>
        <v>0</v>
      </c>
      <c r="M109" s="41">
        <f t="shared" si="2"/>
        <v>0</v>
      </c>
    </row>
    <row r="110" spans="1:13">
      <c r="A110" s="7" t="str">
        <f>'5.0 Calc│Forecast Projects'!A110</f>
        <v>-</v>
      </c>
      <c r="B110" s="7" t="str">
        <f>'5.3 Calc│Forecast $2022'!B110</f>
        <v/>
      </c>
      <c r="C110" s="19">
        <f>VLOOKUP($A110,'5.0 Calc│Forecast Projects'!$A$12:$P$1001,12,FALSE)</f>
        <v>0</v>
      </c>
      <c r="D110" s="19">
        <f>VLOOKUP($A110,'5.0 Calc│Forecast Projects'!$A$12:$P$1001,13,FALSE)</f>
        <v>0</v>
      </c>
      <c r="E110" s="19">
        <f>VLOOKUP($A110,'5.0 Calc│Forecast Projects'!$A$12:$P$1001,14,FALSE)</f>
        <v>0</v>
      </c>
      <c r="F110" s="19">
        <f>VLOOKUP($A110,'5.0 Calc│Forecast Projects'!$A$12:$P$1001,15,FALSE)</f>
        <v>0</v>
      </c>
      <c r="G110" s="23">
        <f>$C110*(1+'3.2 Input│Other'!L$38)+$D110*(1+'3.2 Input│Other'!L$39)+$E110*(1+'3.2 Input│Other'!L$40)+$F110*(1+'3.2 Input│Other'!L$41)</f>
        <v>0</v>
      </c>
      <c r="H110" s="23">
        <f>$C110*(1+'3.2 Input│Other'!M$38)+$D110*(1+'3.2 Input│Other'!M$39)+$E110*(1+'3.2 Input│Other'!M$40)+$F110*(1+'3.2 Input│Other'!M$41)</f>
        <v>0</v>
      </c>
      <c r="I110" s="23">
        <f>$C110*(1+'3.2 Input│Other'!N$38)+$D110*(1+'3.2 Input│Other'!N$39)+$E110*(1+'3.2 Input│Other'!N$40)+$F110*(1+'3.2 Input│Other'!N$41)</f>
        <v>0</v>
      </c>
      <c r="J110" s="23">
        <f>$C110*(1+'3.2 Input│Other'!O$38)+$D110*(1+'3.2 Input│Other'!O$39)+$E110*(1+'3.2 Input│Other'!O$40)+$F110*(1+'3.2 Input│Other'!O$41)</f>
        <v>0</v>
      </c>
      <c r="K110" s="23">
        <f>$C110*(1+'3.2 Input│Other'!P$38)+$D110*(1+'3.2 Input│Other'!P$39)+$E110*(1+'3.2 Input│Other'!P$40)+$F110*(1+'3.2 Input│Other'!P$41)</f>
        <v>0</v>
      </c>
      <c r="M110" s="41">
        <f t="shared" si="2"/>
        <v>0</v>
      </c>
    </row>
    <row r="111" spans="1:13">
      <c r="A111" s="7" t="str">
        <f>'5.0 Calc│Forecast Projects'!A111</f>
        <v>-</v>
      </c>
      <c r="B111" s="7" t="str">
        <f>'5.3 Calc│Forecast $2022'!B111</f>
        <v/>
      </c>
      <c r="C111" s="19">
        <f>VLOOKUP($A111,'5.0 Calc│Forecast Projects'!$A$12:$P$1001,12,FALSE)</f>
        <v>0</v>
      </c>
      <c r="D111" s="19">
        <f>VLOOKUP($A111,'5.0 Calc│Forecast Projects'!$A$12:$P$1001,13,FALSE)</f>
        <v>0</v>
      </c>
      <c r="E111" s="19">
        <f>VLOOKUP($A111,'5.0 Calc│Forecast Projects'!$A$12:$P$1001,14,FALSE)</f>
        <v>0</v>
      </c>
      <c r="F111" s="19">
        <f>VLOOKUP($A111,'5.0 Calc│Forecast Projects'!$A$12:$P$1001,15,FALSE)</f>
        <v>0</v>
      </c>
      <c r="G111" s="23">
        <f>$C111*(1+'3.2 Input│Other'!L$38)+$D111*(1+'3.2 Input│Other'!L$39)+$E111*(1+'3.2 Input│Other'!L$40)+$F111*(1+'3.2 Input│Other'!L$41)</f>
        <v>0</v>
      </c>
      <c r="H111" s="23">
        <f>$C111*(1+'3.2 Input│Other'!M$38)+$D111*(1+'3.2 Input│Other'!M$39)+$E111*(1+'3.2 Input│Other'!M$40)+$F111*(1+'3.2 Input│Other'!M$41)</f>
        <v>0</v>
      </c>
      <c r="I111" s="23">
        <f>$C111*(1+'3.2 Input│Other'!N$38)+$D111*(1+'3.2 Input│Other'!N$39)+$E111*(1+'3.2 Input│Other'!N$40)+$F111*(1+'3.2 Input│Other'!N$41)</f>
        <v>0</v>
      </c>
      <c r="J111" s="23">
        <f>$C111*(1+'3.2 Input│Other'!O$38)+$D111*(1+'3.2 Input│Other'!O$39)+$E111*(1+'3.2 Input│Other'!O$40)+$F111*(1+'3.2 Input│Other'!O$41)</f>
        <v>0</v>
      </c>
      <c r="K111" s="23">
        <f>$C111*(1+'3.2 Input│Other'!P$38)+$D111*(1+'3.2 Input│Other'!P$39)+$E111*(1+'3.2 Input│Other'!P$40)+$F111*(1+'3.2 Input│Other'!P$41)</f>
        <v>0</v>
      </c>
      <c r="M111" s="41">
        <f t="shared" si="2"/>
        <v>0</v>
      </c>
    </row>
    <row r="112" spans="1:13">
      <c r="A112" s="7" t="str">
        <f>'5.0 Calc│Forecast Projects'!A112</f>
        <v>-</v>
      </c>
      <c r="B112" s="7" t="str">
        <f>'5.3 Calc│Forecast $2022'!B112</f>
        <v/>
      </c>
      <c r="C112" s="19">
        <f>VLOOKUP($A112,'5.0 Calc│Forecast Projects'!$A$12:$P$1001,12,FALSE)</f>
        <v>0</v>
      </c>
      <c r="D112" s="19">
        <f>VLOOKUP($A112,'5.0 Calc│Forecast Projects'!$A$12:$P$1001,13,FALSE)</f>
        <v>0</v>
      </c>
      <c r="E112" s="19">
        <f>VLOOKUP($A112,'5.0 Calc│Forecast Projects'!$A$12:$P$1001,14,FALSE)</f>
        <v>0</v>
      </c>
      <c r="F112" s="19">
        <f>VLOOKUP($A112,'5.0 Calc│Forecast Projects'!$A$12:$P$1001,15,FALSE)</f>
        <v>0</v>
      </c>
      <c r="G112" s="23">
        <f>$C112*(1+'3.2 Input│Other'!L$38)+$D112*(1+'3.2 Input│Other'!L$39)+$E112*(1+'3.2 Input│Other'!L$40)+$F112*(1+'3.2 Input│Other'!L$41)</f>
        <v>0</v>
      </c>
      <c r="H112" s="23">
        <f>$C112*(1+'3.2 Input│Other'!M$38)+$D112*(1+'3.2 Input│Other'!M$39)+$E112*(1+'3.2 Input│Other'!M$40)+$F112*(1+'3.2 Input│Other'!M$41)</f>
        <v>0</v>
      </c>
      <c r="I112" s="23">
        <f>$C112*(1+'3.2 Input│Other'!N$38)+$D112*(1+'3.2 Input│Other'!N$39)+$E112*(1+'3.2 Input│Other'!N$40)+$F112*(1+'3.2 Input│Other'!N$41)</f>
        <v>0</v>
      </c>
      <c r="J112" s="23">
        <f>$C112*(1+'3.2 Input│Other'!O$38)+$D112*(1+'3.2 Input│Other'!O$39)+$E112*(1+'3.2 Input│Other'!O$40)+$F112*(1+'3.2 Input│Other'!O$41)</f>
        <v>0</v>
      </c>
      <c r="K112" s="23">
        <f>$C112*(1+'3.2 Input│Other'!P$38)+$D112*(1+'3.2 Input│Other'!P$39)+$E112*(1+'3.2 Input│Other'!P$40)+$F112*(1+'3.2 Input│Other'!P$41)</f>
        <v>0</v>
      </c>
      <c r="M112" s="41">
        <f t="shared" si="2"/>
        <v>0</v>
      </c>
    </row>
    <row r="113" spans="1:13">
      <c r="A113" s="7" t="str">
        <f>'5.0 Calc│Forecast Projects'!A113</f>
        <v>-</v>
      </c>
      <c r="B113" s="7" t="str">
        <f>'5.3 Calc│Forecast $2022'!B113</f>
        <v/>
      </c>
      <c r="C113" s="19">
        <f>VLOOKUP($A113,'5.0 Calc│Forecast Projects'!$A$12:$P$1001,12,FALSE)</f>
        <v>0</v>
      </c>
      <c r="D113" s="19">
        <f>VLOOKUP($A113,'5.0 Calc│Forecast Projects'!$A$12:$P$1001,13,FALSE)</f>
        <v>0</v>
      </c>
      <c r="E113" s="19">
        <f>VLOOKUP($A113,'5.0 Calc│Forecast Projects'!$A$12:$P$1001,14,FALSE)</f>
        <v>0</v>
      </c>
      <c r="F113" s="19">
        <f>VLOOKUP($A113,'5.0 Calc│Forecast Projects'!$A$12:$P$1001,15,FALSE)</f>
        <v>0</v>
      </c>
      <c r="G113" s="23">
        <f>$C113*(1+'3.2 Input│Other'!L$38)+$D113*(1+'3.2 Input│Other'!L$39)+$E113*(1+'3.2 Input│Other'!L$40)+$F113*(1+'3.2 Input│Other'!L$41)</f>
        <v>0</v>
      </c>
      <c r="H113" s="23">
        <f>$C113*(1+'3.2 Input│Other'!M$38)+$D113*(1+'3.2 Input│Other'!M$39)+$E113*(1+'3.2 Input│Other'!M$40)+$F113*(1+'3.2 Input│Other'!M$41)</f>
        <v>0</v>
      </c>
      <c r="I113" s="23">
        <f>$C113*(1+'3.2 Input│Other'!N$38)+$D113*(1+'3.2 Input│Other'!N$39)+$E113*(1+'3.2 Input│Other'!N$40)+$F113*(1+'3.2 Input│Other'!N$41)</f>
        <v>0</v>
      </c>
      <c r="J113" s="23">
        <f>$C113*(1+'3.2 Input│Other'!O$38)+$D113*(1+'3.2 Input│Other'!O$39)+$E113*(1+'3.2 Input│Other'!O$40)+$F113*(1+'3.2 Input│Other'!O$41)</f>
        <v>0</v>
      </c>
      <c r="K113" s="23">
        <f>$C113*(1+'3.2 Input│Other'!P$38)+$D113*(1+'3.2 Input│Other'!P$39)+$E113*(1+'3.2 Input│Other'!P$40)+$F113*(1+'3.2 Input│Other'!P$41)</f>
        <v>0</v>
      </c>
      <c r="M113" s="41">
        <f t="shared" si="2"/>
        <v>0</v>
      </c>
    </row>
    <row r="114" spans="1:13">
      <c r="A114" s="7" t="str">
        <f>'5.0 Calc│Forecast Projects'!A114</f>
        <v>-</v>
      </c>
      <c r="B114" s="7" t="str">
        <f>'5.3 Calc│Forecast $2022'!B114</f>
        <v/>
      </c>
      <c r="C114" s="19">
        <f>VLOOKUP($A114,'5.0 Calc│Forecast Projects'!$A$12:$P$1001,12,FALSE)</f>
        <v>0</v>
      </c>
      <c r="D114" s="19">
        <f>VLOOKUP($A114,'5.0 Calc│Forecast Projects'!$A$12:$P$1001,13,FALSE)</f>
        <v>0</v>
      </c>
      <c r="E114" s="19">
        <f>VLOOKUP($A114,'5.0 Calc│Forecast Projects'!$A$12:$P$1001,14,FALSE)</f>
        <v>0</v>
      </c>
      <c r="F114" s="19">
        <f>VLOOKUP($A114,'5.0 Calc│Forecast Projects'!$A$12:$P$1001,15,FALSE)</f>
        <v>0</v>
      </c>
      <c r="G114" s="23">
        <f>$C114*(1+'3.2 Input│Other'!L$38)+$D114*(1+'3.2 Input│Other'!L$39)+$E114*(1+'3.2 Input│Other'!L$40)+$F114*(1+'3.2 Input│Other'!L$41)</f>
        <v>0</v>
      </c>
      <c r="H114" s="23">
        <f>$C114*(1+'3.2 Input│Other'!M$38)+$D114*(1+'3.2 Input│Other'!M$39)+$E114*(1+'3.2 Input│Other'!M$40)+$F114*(1+'3.2 Input│Other'!M$41)</f>
        <v>0</v>
      </c>
      <c r="I114" s="23">
        <f>$C114*(1+'3.2 Input│Other'!N$38)+$D114*(1+'3.2 Input│Other'!N$39)+$E114*(1+'3.2 Input│Other'!N$40)+$F114*(1+'3.2 Input│Other'!N$41)</f>
        <v>0</v>
      </c>
      <c r="J114" s="23">
        <f>$C114*(1+'3.2 Input│Other'!O$38)+$D114*(1+'3.2 Input│Other'!O$39)+$E114*(1+'3.2 Input│Other'!O$40)+$F114*(1+'3.2 Input│Other'!O$41)</f>
        <v>0</v>
      </c>
      <c r="K114" s="23">
        <f>$C114*(1+'3.2 Input│Other'!P$38)+$D114*(1+'3.2 Input│Other'!P$39)+$E114*(1+'3.2 Input│Other'!P$40)+$F114*(1+'3.2 Input│Other'!P$41)</f>
        <v>0</v>
      </c>
      <c r="M114" s="41">
        <f t="shared" si="2"/>
        <v>0</v>
      </c>
    </row>
    <row r="115" spans="1:13">
      <c r="A115" s="7" t="str">
        <f>'5.0 Calc│Forecast Projects'!A115</f>
        <v>-</v>
      </c>
      <c r="B115" s="7" t="str">
        <f>'5.3 Calc│Forecast $2022'!B115</f>
        <v/>
      </c>
      <c r="C115" s="19">
        <f>VLOOKUP($A115,'5.0 Calc│Forecast Projects'!$A$12:$P$1001,12,FALSE)</f>
        <v>0</v>
      </c>
      <c r="D115" s="19">
        <f>VLOOKUP($A115,'5.0 Calc│Forecast Projects'!$A$12:$P$1001,13,FALSE)</f>
        <v>0</v>
      </c>
      <c r="E115" s="19">
        <f>VLOOKUP($A115,'5.0 Calc│Forecast Projects'!$A$12:$P$1001,14,FALSE)</f>
        <v>0</v>
      </c>
      <c r="F115" s="19">
        <f>VLOOKUP($A115,'5.0 Calc│Forecast Projects'!$A$12:$P$1001,15,FALSE)</f>
        <v>0</v>
      </c>
      <c r="G115" s="23">
        <f>$C115*(1+'3.2 Input│Other'!L$38)+$D115*(1+'3.2 Input│Other'!L$39)+$E115*(1+'3.2 Input│Other'!L$40)+$F115*(1+'3.2 Input│Other'!L$41)</f>
        <v>0</v>
      </c>
      <c r="H115" s="23">
        <f>$C115*(1+'3.2 Input│Other'!M$38)+$D115*(1+'3.2 Input│Other'!M$39)+$E115*(1+'3.2 Input│Other'!M$40)+$F115*(1+'3.2 Input│Other'!M$41)</f>
        <v>0</v>
      </c>
      <c r="I115" s="23">
        <f>$C115*(1+'3.2 Input│Other'!N$38)+$D115*(1+'3.2 Input│Other'!N$39)+$E115*(1+'3.2 Input│Other'!N$40)+$F115*(1+'3.2 Input│Other'!N$41)</f>
        <v>0</v>
      </c>
      <c r="J115" s="23">
        <f>$C115*(1+'3.2 Input│Other'!O$38)+$D115*(1+'3.2 Input│Other'!O$39)+$E115*(1+'3.2 Input│Other'!O$40)+$F115*(1+'3.2 Input│Other'!O$41)</f>
        <v>0</v>
      </c>
      <c r="K115" s="23">
        <f>$C115*(1+'3.2 Input│Other'!P$38)+$D115*(1+'3.2 Input│Other'!P$39)+$E115*(1+'3.2 Input│Other'!P$40)+$F115*(1+'3.2 Input│Other'!P$41)</f>
        <v>0</v>
      </c>
      <c r="M115" s="41">
        <f t="shared" si="2"/>
        <v>0</v>
      </c>
    </row>
    <row r="116" spans="1:13">
      <c r="A116" s="7" t="str">
        <f>'5.0 Calc│Forecast Projects'!A116</f>
        <v>-</v>
      </c>
      <c r="B116" s="7" t="str">
        <f>'5.3 Calc│Forecast $2022'!B116</f>
        <v/>
      </c>
      <c r="C116" s="19">
        <f>VLOOKUP($A116,'5.0 Calc│Forecast Projects'!$A$12:$P$1001,12,FALSE)</f>
        <v>0</v>
      </c>
      <c r="D116" s="19">
        <f>VLOOKUP($A116,'5.0 Calc│Forecast Projects'!$A$12:$P$1001,13,FALSE)</f>
        <v>0</v>
      </c>
      <c r="E116" s="19">
        <f>VLOOKUP($A116,'5.0 Calc│Forecast Projects'!$A$12:$P$1001,14,FALSE)</f>
        <v>0</v>
      </c>
      <c r="F116" s="19">
        <f>VLOOKUP($A116,'5.0 Calc│Forecast Projects'!$A$12:$P$1001,15,FALSE)</f>
        <v>0</v>
      </c>
      <c r="G116" s="23">
        <f>$C116*(1+'3.2 Input│Other'!L$38)+$D116*(1+'3.2 Input│Other'!L$39)+$E116*(1+'3.2 Input│Other'!L$40)+$F116*(1+'3.2 Input│Other'!L$41)</f>
        <v>0</v>
      </c>
      <c r="H116" s="23">
        <f>$C116*(1+'3.2 Input│Other'!M$38)+$D116*(1+'3.2 Input│Other'!M$39)+$E116*(1+'3.2 Input│Other'!M$40)+$F116*(1+'3.2 Input│Other'!M$41)</f>
        <v>0</v>
      </c>
      <c r="I116" s="23">
        <f>$C116*(1+'3.2 Input│Other'!N$38)+$D116*(1+'3.2 Input│Other'!N$39)+$E116*(1+'3.2 Input│Other'!N$40)+$F116*(1+'3.2 Input│Other'!N$41)</f>
        <v>0</v>
      </c>
      <c r="J116" s="23">
        <f>$C116*(1+'3.2 Input│Other'!O$38)+$D116*(1+'3.2 Input│Other'!O$39)+$E116*(1+'3.2 Input│Other'!O$40)+$F116*(1+'3.2 Input│Other'!O$41)</f>
        <v>0</v>
      </c>
      <c r="K116" s="23">
        <f>$C116*(1+'3.2 Input│Other'!P$38)+$D116*(1+'3.2 Input│Other'!P$39)+$E116*(1+'3.2 Input│Other'!P$40)+$F116*(1+'3.2 Input│Other'!P$41)</f>
        <v>0</v>
      </c>
      <c r="M116" s="41">
        <f t="shared" si="2"/>
        <v>0</v>
      </c>
    </row>
    <row r="117" spans="1:13">
      <c r="A117" s="7" t="str">
        <f>'5.0 Calc│Forecast Projects'!A117</f>
        <v>-</v>
      </c>
      <c r="B117" s="7" t="str">
        <f>'5.3 Calc│Forecast $2022'!B117</f>
        <v/>
      </c>
      <c r="C117" s="19">
        <f>VLOOKUP($A117,'5.0 Calc│Forecast Projects'!$A$12:$P$1001,12,FALSE)</f>
        <v>0</v>
      </c>
      <c r="D117" s="19">
        <f>VLOOKUP($A117,'5.0 Calc│Forecast Projects'!$A$12:$P$1001,13,FALSE)</f>
        <v>0</v>
      </c>
      <c r="E117" s="19">
        <f>VLOOKUP($A117,'5.0 Calc│Forecast Projects'!$A$12:$P$1001,14,FALSE)</f>
        <v>0</v>
      </c>
      <c r="F117" s="19">
        <f>VLOOKUP($A117,'5.0 Calc│Forecast Projects'!$A$12:$P$1001,15,FALSE)</f>
        <v>0</v>
      </c>
      <c r="G117" s="23">
        <f>$C117*(1+'3.2 Input│Other'!L$38)+$D117*(1+'3.2 Input│Other'!L$39)+$E117*(1+'3.2 Input│Other'!L$40)+$F117*(1+'3.2 Input│Other'!L$41)</f>
        <v>0</v>
      </c>
      <c r="H117" s="23">
        <f>$C117*(1+'3.2 Input│Other'!M$38)+$D117*(1+'3.2 Input│Other'!M$39)+$E117*(1+'3.2 Input│Other'!M$40)+$F117*(1+'3.2 Input│Other'!M$41)</f>
        <v>0</v>
      </c>
      <c r="I117" s="23">
        <f>$C117*(1+'3.2 Input│Other'!N$38)+$D117*(1+'3.2 Input│Other'!N$39)+$E117*(1+'3.2 Input│Other'!N$40)+$F117*(1+'3.2 Input│Other'!N$41)</f>
        <v>0</v>
      </c>
      <c r="J117" s="23">
        <f>$C117*(1+'3.2 Input│Other'!O$38)+$D117*(1+'3.2 Input│Other'!O$39)+$E117*(1+'3.2 Input│Other'!O$40)+$F117*(1+'3.2 Input│Other'!O$41)</f>
        <v>0</v>
      </c>
      <c r="K117" s="23">
        <f>$C117*(1+'3.2 Input│Other'!P$38)+$D117*(1+'3.2 Input│Other'!P$39)+$E117*(1+'3.2 Input│Other'!P$40)+$F117*(1+'3.2 Input│Other'!P$41)</f>
        <v>0</v>
      </c>
      <c r="M117" s="41">
        <f t="shared" si="2"/>
        <v>0</v>
      </c>
    </row>
    <row r="118" spans="1:13">
      <c r="A118" s="7" t="str">
        <f>'5.0 Calc│Forecast Projects'!A118</f>
        <v>-</v>
      </c>
      <c r="B118" s="7" t="str">
        <f>'5.3 Calc│Forecast $2022'!B118</f>
        <v/>
      </c>
      <c r="C118" s="19">
        <f>VLOOKUP($A118,'5.0 Calc│Forecast Projects'!$A$12:$P$1001,12,FALSE)</f>
        <v>0</v>
      </c>
      <c r="D118" s="19">
        <f>VLOOKUP($A118,'5.0 Calc│Forecast Projects'!$A$12:$P$1001,13,FALSE)</f>
        <v>0</v>
      </c>
      <c r="E118" s="19">
        <f>VLOOKUP($A118,'5.0 Calc│Forecast Projects'!$A$12:$P$1001,14,FALSE)</f>
        <v>0</v>
      </c>
      <c r="F118" s="19">
        <f>VLOOKUP($A118,'5.0 Calc│Forecast Projects'!$A$12:$P$1001,15,FALSE)</f>
        <v>0</v>
      </c>
      <c r="G118" s="23">
        <f>$C118*(1+'3.2 Input│Other'!L$38)+$D118*(1+'3.2 Input│Other'!L$39)+$E118*(1+'3.2 Input│Other'!L$40)+$F118*(1+'3.2 Input│Other'!L$41)</f>
        <v>0</v>
      </c>
      <c r="H118" s="23">
        <f>$C118*(1+'3.2 Input│Other'!M$38)+$D118*(1+'3.2 Input│Other'!M$39)+$E118*(1+'3.2 Input│Other'!M$40)+$F118*(1+'3.2 Input│Other'!M$41)</f>
        <v>0</v>
      </c>
      <c r="I118" s="23">
        <f>$C118*(1+'3.2 Input│Other'!N$38)+$D118*(1+'3.2 Input│Other'!N$39)+$E118*(1+'3.2 Input│Other'!N$40)+$F118*(1+'3.2 Input│Other'!N$41)</f>
        <v>0</v>
      </c>
      <c r="J118" s="23">
        <f>$C118*(1+'3.2 Input│Other'!O$38)+$D118*(1+'3.2 Input│Other'!O$39)+$E118*(1+'3.2 Input│Other'!O$40)+$F118*(1+'3.2 Input│Other'!O$41)</f>
        <v>0</v>
      </c>
      <c r="K118" s="23">
        <f>$C118*(1+'3.2 Input│Other'!P$38)+$D118*(1+'3.2 Input│Other'!P$39)+$E118*(1+'3.2 Input│Other'!P$40)+$F118*(1+'3.2 Input│Other'!P$41)</f>
        <v>0</v>
      </c>
      <c r="M118" s="41">
        <f t="shared" si="2"/>
        <v>0</v>
      </c>
    </row>
    <row r="119" spans="1:13">
      <c r="A119" s="7" t="str">
        <f>'5.0 Calc│Forecast Projects'!A119</f>
        <v>-</v>
      </c>
      <c r="B119" s="7" t="str">
        <f>'5.3 Calc│Forecast $2022'!B119</f>
        <v/>
      </c>
      <c r="C119" s="19">
        <f>VLOOKUP($A119,'5.0 Calc│Forecast Projects'!$A$12:$P$1001,12,FALSE)</f>
        <v>0</v>
      </c>
      <c r="D119" s="19">
        <f>VLOOKUP($A119,'5.0 Calc│Forecast Projects'!$A$12:$P$1001,13,FALSE)</f>
        <v>0</v>
      </c>
      <c r="E119" s="19">
        <f>VLOOKUP($A119,'5.0 Calc│Forecast Projects'!$A$12:$P$1001,14,FALSE)</f>
        <v>0</v>
      </c>
      <c r="F119" s="19">
        <f>VLOOKUP($A119,'5.0 Calc│Forecast Projects'!$A$12:$P$1001,15,FALSE)</f>
        <v>0</v>
      </c>
      <c r="G119" s="23">
        <f>$C119*(1+'3.2 Input│Other'!L$38)+$D119*(1+'3.2 Input│Other'!L$39)+$E119*(1+'3.2 Input│Other'!L$40)+$F119*(1+'3.2 Input│Other'!L$41)</f>
        <v>0</v>
      </c>
      <c r="H119" s="23">
        <f>$C119*(1+'3.2 Input│Other'!M$38)+$D119*(1+'3.2 Input│Other'!M$39)+$E119*(1+'3.2 Input│Other'!M$40)+$F119*(1+'3.2 Input│Other'!M$41)</f>
        <v>0</v>
      </c>
      <c r="I119" s="23">
        <f>$C119*(1+'3.2 Input│Other'!N$38)+$D119*(1+'3.2 Input│Other'!N$39)+$E119*(1+'3.2 Input│Other'!N$40)+$F119*(1+'3.2 Input│Other'!N$41)</f>
        <v>0</v>
      </c>
      <c r="J119" s="23">
        <f>$C119*(1+'3.2 Input│Other'!O$38)+$D119*(1+'3.2 Input│Other'!O$39)+$E119*(1+'3.2 Input│Other'!O$40)+$F119*(1+'3.2 Input│Other'!O$41)</f>
        <v>0</v>
      </c>
      <c r="K119" s="23">
        <f>$C119*(1+'3.2 Input│Other'!P$38)+$D119*(1+'3.2 Input│Other'!P$39)+$E119*(1+'3.2 Input│Other'!P$40)+$F119*(1+'3.2 Input│Other'!P$41)</f>
        <v>0</v>
      </c>
      <c r="M119" s="41">
        <f t="shared" si="2"/>
        <v>0</v>
      </c>
    </row>
    <row r="120" spans="1:13">
      <c r="A120" s="7" t="str">
        <f>'5.0 Calc│Forecast Projects'!A120</f>
        <v>-</v>
      </c>
      <c r="B120" s="7" t="str">
        <f>'5.3 Calc│Forecast $2022'!B120</f>
        <v/>
      </c>
      <c r="C120" s="19">
        <f>VLOOKUP($A120,'5.0 Calc│Forecast Projects'!$A$12:$P$1001,12,FALSE)</f>
        <v>0</v>
      </c>
      <c r="D120" s="19">
        <f>VLOOKUP($A120,'5.0 Calc│Forecast Projects'!$A$12:$P$1001,13,FALSE)</f>
        <v>0</v>
      </c>
      <c r="E120" s="19">
        <f>VLOOKUP($A120,'5.0 Calc│Forecast Projects'!$A$12:$P$1001,14,FALSE)</f>
        <v>0</v>
      </c>
      <c r="F120" s="19">
        <f>VLOOKUP($A120,'5.0 Calc│Forecast Projects'!$A$12:$P$1001,15,FALSE)</f>
        <v>0</v>
      </c>
      <c r="G120" s="23">
        <f>$C120*(1+'3.2 Input│Other'!L$38)+$D120*(1+'3.2 Input│Other'!L$39)+$E120*(1+'3.2 Input│Other'!L$40)+$F120*(1+'3.2 Input│Other'!L$41)</f>
        <v>0</v>
      </c>
      <c r="H120" s="23">
        <f>$C120*(1+'3.2 Input│Other'!M$38)+$D120*(1+'3.2 Input│Other'!M$39)+$E120*(1+'3.2 Input│Other'!M$40)+$F120*(1+'3.2 Input│Other'!M$41)</f>
        <v>0</v>
      </c>
      <c r="I120" s="23">
        <f>$C120*(1+'3.2 Input│Other'!N$38)+$D120*(1+'3.2 Input│Other'!N$39)+$E120*(1+'3.2 Input│Other'!N$40)+$F120*(1+'3.2 Input│Other'!N$41)</f>
        <v>0</v>
      </c>
      <c r="J120" s="23">
        <f>$C120*(1+'3.2 Input│Other'!O$38)+$D120*(1+'3.2 Input│Other'!O$39)+$E120*(1+'3.2 Input│Other'!O$40)+$F120*(1+'3.2 Input│Other'!O$41)</f>
        <v>0</v>
      </c>
      <c r="K120" s="23">
        <f>$C120*(1+'3.2 Input│Other'!P$38)+$D120*(1+'3.2 Input│Other'!P$39)+$E120*(1+'3.2 Input│Other'!P$40)+$F120*(1+'3.2 Input│Other'!P$41)</f>
        <v>0</v>
      </c>
      <c r="M120" s="41">
        <f t="shared" si="2"/>
        <v>0</v>
      </c>
    </row>
    <row r="121" spans="1:13">
      <c r="A121" s="7" t="str">
        <f>'5.0 Calc│Forecast Projects'!A121</f>
        <v>-</v>
      </c>
      <c r="B121" s="7" t="str">
        <f>'5.3 Calc│Forecast $2022'!B121</f>
        <v/>
      </c>
      <c r="C121" s="19">
        <f>VLOOKUP($A121,'5.0 Calc│Forecast Projects'!$A$12:$P$1001,12,FALSE)</f>
        <v>0</v>
      </c>
      <c r="D121" s="19">
        <f>VLOOKUP($A121,'5.0 Calc│Forecast Projects'!$A$12:$P$1001,13,FALSE)</f>
        <v>0</v>
      </c>
      <c r="E121" s="19">
        <f>VLOOKUP($A121,'5.0 Calc│Forecast Projects'!$A$12:$P$1001,14,FALSE)</f>
        <v>0</v>
      </c>
      <c r="F121" s="19">
        <f>VLOOKUP($A121,'5.0 Calc│Forecast Projects'!$A$12:$P$1001,15,FALSE)</f>
        <v>0</v>
      </c>
      <c r="G121" s="23">
        <f>$C121*(1+'3.2 Input│Other'!L$38)+$D121*(1+'3.2 Input│Other'!L$39)+$E121*(1+'3.2 Input│Other'!L$40)+$F121*(1+'3.2 Input│Other'!L$41)</f>
        <v>0</v>
      </c>
      <c r="H121" s="23">
        <f>$C121*(1+'3.2 Input│Other'!M$38)+$D121*(1+'3.2 Input│Other'!M$39)+$E121*(1+'3.2 Input│Other'!M$40)+$F121*(1+'3.2 Input│Other'!M$41)</f>
        <v>0</v>
      </c>
      <c r="I121" s="23">
        <f>$C121*(1+'3.2 Input│Other'!N$38)+$D121*(1+'3.2 Input│Other'!N$39)+$E121*(1+'3.2 Input│Other'!N$40)+$F121*(1+'3.2 Input│Other'!N$41)</f>
        <v>0</v>
      </c>
      <c r="J121" s="23">
        <f>$C121*(1+'3.2 Input│Other'!O$38)+$D121*(1+'3.2 Input│Other'!O$39)+$E121*(1+'3.2 Input│Other'!O$40)+$F121*(1+'3.2 Input│Other'!O$41)</f>
        <v>0</v>
      </c>
      <c r="K121" s="23">
        <f>$C121*(1+'3.2 Input│Other'!P$38)+$D121*(1+'3.2 Input│Other'!P$39)+$E121*(1+'3.2 Input│Other'!P$40)+$F121*(1+'3.2 Input│Other'!P$41)</f>
        <v>0</v>
      </c>
      <c r="M121" s="41">
        <f t="shared" si="2"/>
        <v>0</v>
      </c>
    </row>
    <row r="122" spans="1:13">
      <c r="A122" s="7" t="str">
        <f>'5.0 Calc│Forecast Projects'!A122</f>
        <v>-</v>
      </c>
      <c r="B122" s="7" t="str">
        <f>'5.3 Calc│Forecast $2022'!B122</f>
        <v/>
      </c>
      <c r="C122" s="19">
        <f>VLOOKUP($A122,'5.0 Calc│Forecast Projects'!$A$12:$P$1001,12,FALSE)</f>
        <v>0</v>
      </c>
      <c r="D122" s="19">
        <f>VLOOKUP($A122,'5.0 Calc│Forecast Projects'!$A$12:$P$1001,13,FALSE)</f>
        <v>0</v>
      </c>
      <c r="E122" s="19">
        <f>VLOOKUP($A122,'5.0 Calc│Forecast Projects'!$A$12:$P$1001,14,FALSE)</f>
        <v>0</v>
      </c>
      <c r="F122" s="19">
        <f>VLOOKUP($A122,'5.0 Calc│Forecast Projects'!$A$12:$P$1001,15,FALSE)</f>
        <v>0</v>
      </c>
      <c r="G122" s="23">
        <f>$C122*(1+'3.2 Input│Other'!L$38)+$D122*(1+'3.2 Input│Other'!L$39)+$E122*(1+'3.2 Input│Other'!L$40)+$F122*(1+'3.2 Input│Other'!L$41)</f>
        <v>0</v>
      </c>
      <c r="H122" s="23">
        <f>$C122*(1+'3.2 Input│Other'!M$38)+$D122*(1+'3.2 Input│Other'!M$39)+$E122*(1+'3.2 Input│Other'!M$40)+$F122*(1+'3.2 Input│Other'!M$41)</f>
        <v>0</v>
      </c>
      <c r="I122" s="23">
        <f>$C122*(1+'3.2 Input│Other'!N$38)+$D122*(1+'3.2 Input│Other'!N$39)+$E122*(1+'3.2 Input│Other'!N$40)+$F122*(1+'3.2 Input│Other'!N$41)</f>
        <v>0</v>
      </c>
      <c r="J122" s="23">
        <f>$C122*(1+'3.2 Input│Other'!O$38)+$D122*(1+'3.2 Input│Other'!O$39)+$E122*(1+'3.2 Input│Other'!O$40)+$F122*(1+'3.2 Input│Other'!O$41)</f>
        <v>0</v>
      </c>
      <c r="K122" s="23">
        <f>$C122*(1+'3.2 Input│Other'!P$38)+$D122*(1+'3.2 Input│Other'!P$39)+$E122*(1+'3.2 Input│Other'!P$40)+$F122*(1+'3.2 Input│Other'!P$41)</f>
        <v>0</v>
      </c>
      <c r="M122" s="41">
        <f t="shared" si="2"/>
        <v>0</v>
      </c>
    </row>
    <row r="123" spans="1:13">
      <c r="A123" s="7" t="str">
        <f>'5.0 Calc│Forecast Projects'!A123</f>
        <v>-</v>
      </c>
      <c r="B123" s="7" t="str">
        <f>'5.3 Calc│Forecast $2022'!B123</f>
        <v/>
      </c>
      <c r="C123" s="19">
        <f>VLOOKUP($A123,'5.0 Calc│Forecast Projects'!$A$12:$P$1001,12,FALSE)</f>
        <v>0</v>
      </c>
      <c r="D123" s="19">
        <f>VLOOKUP($A123,'5.0 Calc│Forecast Projects'!$A$12:$P$1001,13,FALSE)</f>
        <v>0</v>
      </c>
      <c r="E123" s="19">
        <f>VLOOKUP($A123,'5.0 Calc│Forecast Projects'!$A$12:$P$1001,14,FALSE)</f>
        <v>0</v>
      </c>
      <c r="F123" s="19">
        <f>VLOOKUP($A123,'5.0 Calc│Forecast Projects'!$A$12:$P$1001,15,FALSE)</f>
        <v>0</v>
      </c>
      <c r="G123" s="23">
        <f>$C123*(1+'3.2 Input│Other'!L$38)+$D123*(1+'3.2 Input│Other'!L$39)+$E123*(1+'3.2 Input│Other'!L$40)+$F123*(1+'3.2 Input│Other'!L$41)</f>
        <v>0</v>
      </c>
      <c r="H123" s="23">
        <f>$C123*(1+'3.2 Input│Other'!M$38)+$D123*(1+'3.2 Input│Other'!M$39)+$E123*(1+'3.2 Input│Other'!M$40)+$F123*(1+'3.2 Input│Other'!M$41)</f>
        <v>0</v>
      </c>
      <c r="I123" s="23">
        <f>$C123*(1+'3.2 Input│Other'!N$38)+$D123*(1+'3.2 Input│Other'!N$39)+$E123*(1+'3.2 Input│Other'!N$40)+$F123*(1+'3.2 Input│Other'!N$41)</f>
        <v>0</v>
      </c>
      <c r="J123" s="23">
        <f>$C123*(1+'3.2 Input│Other'!O$38)+$D123*(1+'3.2 Input│Other'!O$39)+$E123*(1+'3.2 Input│Other'!O$40)+$F123*(1+'3.2 Input│Other'!O$41)</f>
        <v>0</v>
      </c>
      <c r="K123" s="23">
        <f>$C123*(1+'3.2 Input│Other'!P$38)+$D123*(1+'3.2 Input│Other'!P$39)+$E123*(1+'3.2 Input│Other'!P$40)+$F123*(1+'3.2 Input│Other'!P$41)</f>
        <v>0</v>
      </c>
      <c r="M123" s="41">
        <f t="shared" si="2"/>
        <v>0</v>
      </c>
    </row>
    <row r="124" spans="1:13">
      <c r="A124" s="7" t="str">
        <f>'5.0 Calc│Forecast Projects'!A124</f>
        <v>-</v>
      </c>
      <c r="B124" s="7" t="str">
        <f>'5.3 Calc│Forecast $2022'!B124</f>
        <v/>
      </c>
      <c r="C124" s="19">
        <f>VLOOKUP($A124,'5.0 Calc│Forecast Projects'!$A$12:$P$1001,12,FALSE)</f>
        <v>0</v>
      </c>
      <c r="D124" s="19">
        <f>VLOOKUP($A124,'5.0 Calc│Forecast Projects'!$A$12:$P$1001,13,FALSE)</f>
        <v>0</v>
      </c>
      <c r="E124" s="19">
        <f>VLOOKUP($A124,'5.0 Calc│Forecast Projects'!$A$12:$P$1001,14,FALSE)</f>
        <v>0</v>
      </c>
      <c r="F124" s="19">
        <f>VLOOKUP($A124,'5.0 Calc│Forecast Projects'!$A$12:$P$1001,15,FALSE)</f>
        <v>0</v>
      </c>
      <c r="G124" s="23">
        <f>$C124*(1+'3.2 Input│Other'!L$38)+$D124*(1+'3.2 Input│Other'!L$39)+$E124*(1+'3.2 Input│Other'!L$40)+$F124*(1+'3.2 Input│Other'!L$41)</f>
        <v>0</v>
      </c>
      <c r="H124" s="23">
        <f>$C124*(1+'3.2 Input│Other'!M$38)+$D124*(1+'3.2 Input│Other'!M$39)+$E124*(1+'3.2 Input│Other'!M$40)+$F124*(1+'3.2 Input│Other'!M$41)</f>
        <v>0</v>
      </c>
      <c r="I124" s="23">
        <f>$C124*(1+'3.2 Input│Other'!N$38)+$D124*(1+'3.2 Input│Other'!N$39)+$E124*(1+'3.2 Input│Other'!N$40)+$F124*(1+'3.2 Input│Other'!N$41)</f>
        <v>0</v>
      </c>
      <c r="J124" s="23">
        <f>$C124*(1+'3.2 Input│Other'!O$38)+$D124*(1+'3.2 Input│Other'!O$39)+$E124*(1+'3.2 Input│Other'!O$40)+$F124*(1+'3.2 Input│Other'!O$41)</f>
        <v>0</v>
      </c>
      <c r="K124" s="23">
        <f>$C124*(1+'3.2 Input│Other'!P$38)+$D124*(1+'3.2 Input│Other'!P$39)+$E124*(1+'3.2 Input│Other'!P$40)+$F124*(1+'3.2 Input│Other'!P$41)</f>
        <v>0</v>
      </c>
      <c r="M124" s="41">
        <f t="shared" si="2"/>
        <v>0</v>
      </c>
    </row>
    <row r="125" spans="1:13">
      <c r="A125" s="7" t="str">
        <f>'5.0 Calc│Forecast Projects'!A125</f>
        <v>-</v>
      </c>
      <c r="B125" s="7" t="str">
        <f>'5.3 Calc│Forecast $2022'!B125</f>
        <v/>
      </c>
      <c r="C125" s="19">
        <f>VLOOKUP($A125,'5.0 Calc│Forecast Projects'!$A$12:$P$1001,12,FALSE)</f>
        <v>0</v>
      </c>
      <c r="D125" s="19">
        <f>VLOOKUP($A125,'5.0 Calc│Forecast Projects'!$A$12:$P$1001,13,FALSE)</f>
        <v>0</v>
      </c>
      <c r="E125" s="19">
        <f>VLOOKUP($A125,'5.0 Calc│Forecast Projects'!$A$12:$P$1001,14,FALSE)</f>
        <v>0</v>
      </c>
      <c r="F125" s="19">
        <f>VLOOKUP($A125,'5.0 Calc│Forecast Projects'!$A$12:$P$1001,15,FALSE)</f>
        <v>0</v>
      </c>
      <c r="G125" s="23">
        <f>$C125*(1+'3.2 Input│Other'!L$38)+$D125*(1+'3.2 Input│Other'!L$39)+$E125*(1+'3.2 Input│Other'!L$40)+$F125*(1+'3.2 Input│Other'!L$41)</f>
        <v>0</v>
      </c>
      <c r="H125" s="23">
        <f>$C125*(1+'3.2 Input│Other'!M$38)+$D125*(1+'3.2 Input│Other'!M$39)+$E125*(1+'3.2 Input│Other'!M$40)+$F125*(1+'3.2 Input│Other'!M$41)</f>
        <v>0</v>
      </c>
      <c r="I125" s="23">
        <f>$C125*(1+'3.2 Input│Other'!N$38)+$D125*(1+'3.2 Input│Other'!N$39)+$E125*(1+'3.2 Input│Other'!N$40)+$F125*(1+'3.2 Input│Other'!N$41)</f>
        <v>0</v>
      </c>
      <c r="J125" s="23">
        <f>$C125*(1+'3.2 Input│Other'!O$38)+$D125*(1+'3.2 Input│Other'!O$39)+$E125*(1+'3.2 Input│Other'!O$40)+$F125*(1+'3.2 Input│Other'!O$41)</f>
        <v>0</v>
      </c>
      <c r="K125" s="23">
        <f>$C125*(1+'3.2 Input│Other'!P$38)+$D125*(1+'3.2 Input│Other'!P$39)+$E125*(1+'3.2 Input│Other'!P$40)+$F125*(1+'3.2 Input│Other'!P$41)</f>
        <v>0</v>
      </c>
      <c r="M125" s="41">
        <f t="shared" si="2"/>
        <v>0</v>
      </c>
    </row>
    <row r="126" spans="1:13">
      <c r="A126" s="7" t="str">
        <f>'5.0 Calc│Forecast Projects'!A126</f>
        <v>-</v>
      </c>
      <c r="B126" s="7" t="str">
        <f>'5.3 Calc│Forecast $2022'!B126</f>
        <v/>
      </c>
      <c r="C126" s="19">
        <f>VLOOKUP($A126,'5.0 Calc│Forecast Projects'!$A$12:$P$1001,12,FALSE)</f>
        <v>0</v>
      </c>
      <c r="D126" s="19">
        <f>VLOOKUP($A126,'5.0 Calc│Forecast Projects'!$A$12:$P$1001,13,FALSE)</f>
        <v>0</v>
      </c>
      <c r="E126" s="19">
        <f>VLOOKUP($A126,'5.0 Calc│Forecast Projects'!$A$12:$P$1001,14,FALSE)</f>
        <v>0</v>
      </c>
      <c r="F126" s="19">
        <f>VLOOKUP($A126,'5.0 Calc│Forecast Projects'!$A$12:$P$1001,15,FALSE)</f>
        <v>0</v>
      </c>
      <c r="G126" s="23">
        <f>$C126*(1+'3.2 Input│Other'!L$38)+$D126*(1+'3.2 Input│Other'!L$39)+$E126*(1+'3.2 Input│Other'!L$40)+$F126*(1+'3.2 Input│Other'!L$41)</f>
        <v>0</v>
      </c>
      <c r="H126" s="23">
        <f>$C126*(1+'3.2 Input│Other'!M$38)+$D126*(1+'3.2 Input│Other'!M$39)+$E126*(1+'3.2 Input│Other'!M$40)+$F126*(1+'3.2 Input│Other'!M$41)</f>
        <v>0</v>
      </c>
      <c r="I126" s="23">
        <f>$C126*(1+'3.2 Input│Other'!N$38)+$D126*(1+'3.2 Input│Other'!N$39)+$E126*(1+'3.2 Input│Other'!N$40)+$F126*(1+'3.2 Input│Other'!N$41)</f>
        <v>0</v>
      </c>
      <c r="J126" s="23">
        <f>$C126*(1+'3.2 Input│Other'!O$38)+$D126*(1+'3.2 Input│Other'!O$39)+$E126*(1+'3.2 Input│Other'!O$40)+$F126*(1+'3.2 Input│Other'!O$41)</f>
        <v>0</v>
      </c>
      <c r="K126" s="23">
        <f>$C126*(1+'3.2 Input│Other'!P$38)+$D126*(1+'3.2 Input│Other'!P$39)+$E126*(1+'3.2 Input│Other'!P$40)+$F126*(1+'3.2 Input│Other'!P$41)</f>
        <v>0</v>
      </c>
      <c r="M126" s="41">
        <f t="shared" si="2"/>
        <v>0</v>
      </c>
    </row>
    <row r="127" spans="1:13">
      <c r="A127" s="7" t="str">
        <f>'5.0 Calc│Forecast Projects'!A127</f>
        <v>-</v>
      </c>
      <c r="B127" s="7" t="str">
        <f>'5.3 Calc│Forecast $2022'!B127</f>
        <v/>
      </c>
      <c r="C127" s="19">
        <f>VLOOKUP($A127,'5.0 Calc│Forecast Projects'!$A$12:$P$1001,12,FALSE)</f>
        <v>0</v>
      </c>
      <c r="D127" s="19">
        <f>VLOOKUP($A127,'5.0 Calc│Forecast Projects'!$A$12:$P$1001,13,FALSE)</f>
        <v>0</v>
      </c>
      <c r="E127" s="19">
        <f>VLOOKUP($A127,'5.0 Calc│Forecast Projects'!$A$12:$P$1001,14,FALSE)</f>
        <v>0</v>
      </c>
      <c r="F127" s="19">
        <f>VLOOKUP($A127,'5.0 Calc│Forecast Projects'!$A$12:$P$1001,15,FALSE)</f>
        <v>0</v>
      </c>
      <c r="G127" s="23">
        <f>$C127*(1+'3.2 Input│Other'!L$38)+$D127*(1+'3.2 Input│Other'!L$39)+$E127*(1+'3.2 Input│Other'!L$40)+$F127*(1+'3.2 Input│Other'!L$41)</f>
        <v>0</v>
      </c>
      <c r="H127" s="23">
        <f>$C127*(1+'3.2 Input│Other'!M$38)+$D127*(1+'3.2 Input│Other'!M$39)+$E127*(1+'3.2 Input│Other'!M$40)+$F127*(1+'3.2 Input│Other'!M$41)</f>
        <v>0</v>
      </c>
      <c r="I127" s="23">
        <f>$C127*(1+'3.2 Input│Other'!N$38)+$D127*(1+'3.2 Input│Other'!N$39)+$E127*(1+'3.2 Input│Other'!N$40)+$F127*(1+'3.2 Input│Other'!N$41)</f>
        <v>0</v>
      </c>
      <c r="J127" s="23">
        <f>$C127*(1+'3.2 Input│Other'!O$38)+$D127*(1+'3.2 Input│Other'!O$39)+$E127*(1+'3.2 Input│Other'!O$40)+$F127*(1+'3.2 Input│Other'!O$41)</f>
        <v>0</v>
      </c>
      <c r="K127" s="23">
        <f>$C127*(1+'3.2 Input│Other'!P$38)+$D127*(1+'3.2 Input│Other'!P$39)+$E127*(1+'3.2 Input│Other'!P$40)+$F127*(1+'3.2 Input│Other'!P$41)</f>
        <v>0</v>
      </c>
      <c r="M127" s="41">
        <f t="shared" si="2"/>
        <v>0</v>
      </c>
    </row>
    <row r="128" spans="1:13">
      <c r="A128" s="7" t="str">
        <f>'5.0 Calc│Forecast Projects'!A128</f>
        <v>-</v>
      </c>
      <c r="B128" s="7" t="str">
        <f>'5.3 Calc│Forecast $2022'!B128</f>
        <v/>
      </c>
      <c r="C128" s="19">
        <f>VLOOKUP($A128,'5.0 Calc│Forecast Projects'!$A$12:$P$1001,12,FALSE)</f>
        <v>0</v>
      </c>
      <c r="D128" s="19">
        <f>VLOOKUP($A128,'5.0 Calc│Forecast Projects'!$A$12:$P$1001,13,FALSE)</f>
        <v>0</v>
      </c>
      <c r="E128" s="19">
        <f>VLOOKUP($A128,'5.0 Calc│Forecast Projects'!$A$12:$P$1001,14,FALSE)</f>
        <v>0</v>
      </c>
      <c r="F128" s="19">
        <f>VLOOKUP($A128,'5.0 Calc│Forecast Projects'!$A$12:$P$1001,15,FALSE)</f>
        <v>0</v>
      </c>
      <c r="G128" s="23">
        <f>$C128*(1+'3.2 Input│Other'!L$38)+$D128*(1+'3.2 Input│Other'!L$39)+$E128*(1+'3.2 Input│Other'!L$40)+$F128*(1+'3.2 Input│Other'!L$41)</f>
        <v>0</v>
      </c>
      <c r="H128" s="23">
        <f>$C128*(1+'3.2 Input│Other'!M$38)+$D128*(1+'3.2 Input│Other'!M$39)+$E128*(1+'3.2 Input│Other'!M$40)+$F128*(1+'3.2 Input│Other'!M$41)</f>
        <v>0</v>
      </c>
      <c r="I128" s="23">
        <f>$C128*(1+'3.2 Input│Other'!N$38)+$D128*(1+'3.2 Input│Other'!N$39)+$E128*(1+'3.2 Input│Other'!N$40)+$F128*(1+'3.2 Input│Other'!N$41)</f>
        <v>0</v>
      </c>
      <c r="J128" s="23">
        <f>$C128*(1+'3.2 Input│Other'!O$38)+$D128*(1+'3.2 Input│Other'!O$39)+$E128*(1+'3.2 Input│Other'!O$40)+$F128*(1+'3.2 Input│Other'!O$41)</f>
        <v>0</v>
      </c>
      <c r="K128" s="23">
        <f>$C128*(1+'3.2 Input│Other'!P$38)+$D128*(1+'3.2 Input│Other'!P$39)+$E128*(1+'3.2 Input│Other'!P$40)+$F128*(1+'3.2 Input│Other'!P$41)</f>
        <v>0</v>
      </c>
      <c r="M128" s="41">
        <f t="shared" si="2"/>
        <v>0</v>
      </c>
    </row>
    <row r="129" spans="1:13">
      <c r="A129" s="7" t="str">
        <f>'5.0 Calc│Forecast Projects'!A129</f>
        <v>-</v>
      </c>
      <c r="B129" s="7" t="str">
        <f>'5.3 Calc│Forecast $2022'!B129</f>
        <v/>
      </c>
      <c r="C129" s="19">
        <f>VLOOKUP($A129,'5.0 Calc│Forecast Projects'!$A$12:$P$1001,12,FALSE)</f>
        <v>0</v>
      </c>
      <c r="D129" s="19">
        <f>VLOOKUP($A129,'5.0 Calc│Forecast Projects'!$A$12:$P$1001,13,FALSE)</f>
        <v>0</v>
      </c>
      <c r="E129" s="19">
        <f>VLOOKUP($A129,'5.0 Calc│Forecast Projects'!$A$12:$P$1001,14,FALSE)</f>
        <v>0</v>
      </c>
      <c r="F129" s="19">
        <f>VLOOKUP($A129,'5.0 Calc│Forecast Projects'!$A$12:$P$1001,15,FALSE)</f>
        <v>0</v>
      </c>
      <c r="G129" s="23">
        <f>$C129*(1+'3.2 Input│Other'!L$38)+$D129*(1+'3.2 Input│Other'!L$39)+$E129*(1+'3.2 Input│Other'!L$40)+$F129*(1+'3.2 Input│Other'!L$41)</f>
        <v>0</v>
      </c>
      <c r="H129" s="23">
        <f>$C129*(1+'3.2 Input│Other'!M$38)+$D129*(1+'3.2 Input│Other'!M$39)+$E129*(1+'3.2 Input│Other'!M$40)+$F129*(1+'3.2 Input│Other'!M$41)</f>
        <v>0</v>
      </c>
      <c r="I129" s="23">
        <f>$C129*(1+'3.2 Input│Other'!N$38)+$D129*(1+'3.2 Input│Other'!N$39)+$E129*(1+'3.2 Input│Other'!N$40)+$F129*(1+'3.2 Input│Other'!N$41)</f>
        <v>0</v>
      </c>
      <c r="J129" s="23">
        <f>$C129*(1+'3.2 Input│Other'!O$38)+$D129*(1+'3.2 Input│Other'!O$39)+$E129*(1+'3.2 Input│Other'!O$40)+$F129*(1+'3.2 Input│Other'!O$41)</f>
        <v>0</v>
      </c>
      <c r="K129" s="23">
        <f>$C129*(1+'3.2 Input│Other'!P$38)+$D129*(1+'3.2 Input│Other'!P$39)+$E129*(1+'3.2 Input│Other'!P$40)+$F129*(1+'3.2 Input│Other'!P$41)</f>
        <v>0</v>
      </c>
      <c r="M129" s="41">
        <f t="shared" si="2"/>
        <v>0</v>
      </c>
    </row>
    <row r="130" spans="1:13">
      <c r="A130" s="7" t="str">
        <f>'5.0 Calc│Forecast Projects'!A130</f>
        <v>-</v>
      </c>
      <c r="B130" s="7" t="str">
        <f>'5.3 Calc│Forecast $2022'!B130</f>
        <v/>
      </c>
      <c r="C130" s="19">
        <f>VLOOKUP($A130,'5.0 Calc│Forecast Projects'!$A$12:$P$1001,12,FALSE)</f>
        <v>0</v>
      </c>
      <c r="D130" s="19">
        <f>VLOOKUP($A130,'5.0 Calc│Forecast Projects'!$A$12:$P$1001,13,FALSE)</f>
        <v>0</v>
      </c>
      <c r="E130" s="19">
        <f>VLOOKUP($A130,'5.0 Calc│Forecast Projects'!$A$12:$P$1001,14,FALSE)</f>
        <v>0</v>
      </c>
      <c r="F130" s="19">
        <f>VLOOKUP($A130,'5.0 Calc│Forecast Projects'!$A$12:$P$1001,15,FALSE)</f>
        <v>0</v>
      </c>
      <c r="G130" s="23">
        <f>$C130*(1+'3.2 Input│Other'!L$38)+$D130*(1+'3.2 Input│Other'!L$39)+$E130*(1+'3.2 Input│Other'!L$40)+$F130*(1+'3.2 Input│Other'!L$41)</f>
        <v>0</v>
      </c>
      <c r="H130" s="23">
        <f>$C130*(1+'3.2 Input│Other'!M$38)+$D130*(1+'3.2 Input│Other'!M$39)+$E130*(1+'3.2 Input│Other'!M$40)+$F130*(1+'3.2 Input│Other'!M$41)</f>
        <v>0</v>
      </c>
      <c r="I130" s="23">
        <f>$C130*(1+'3.2 Input│Other'!N$38)+$D130*(1+'3.2 Input│Other'!N$39)+$E130*(1+'3.2 Input│Other'!N$40)+$F130*(1+'3.2 Input│Other'!N$41)</f>
        <v>0</v>
      </c>
      <c r="J130" s="23">
        <f>$C130*(1+'3.2 Input│Other'!O$38)+$D130*(1+'3.2 Input│Other'!O$39)+$E130*(1+'3.2 Input│Other'!O$40)+$F130*(1+'3.2 Input│Other'!O$41)</f>
        <v>0</v>
      </c>
      <c r="K130" s="23">
        <f>$C130*(1+'3.2 Input│Other'!P$38)+$D130*(1+'3.2 Input│Other'!P$39)+$E130*(1+'3.2 Input│Other'!P$40)+$F130*(1+'3.2 Input│Other'!P$41)</f>
        <v>0</v>
      </c>
      <c r="M130" s="41">
        <f t="shared" si="2"/>
        <v>0</v>
      </c>
    </row>
    <row r="131" spans="1:13">
      <c r="A131" s="7" t="str">
        <f>'5.0 Calc│Forecast Projects'!A131</f>
        <v>-</v>
      </c>
      <c r="B131" s="7" t="str">
        <f>'5.3 Calc│Forecast $2022'!B131</f>
        <v/>
      </c>
      <c r="C131" s="19">
        <f>VLOOKUP($A131,'5.0 Calc│Forecast Projects'!$A$12:$P$1001,12,FALSE)</f>
        <v>0</v>
      </c>
      <c r="D131" s="19">
        <f>VLOOKUP($A131,'5.0 Calc│Forecast Projects'!$A$12:$P$1001,13,FALSE)</f>
        <v>0</v>
      </c>
      <c r="E131" s="19">
        <f>VLOOKUP($A131,'5.0 Calc│Forecast Projects'!$A$12:$P$1001,14,FALSE)</f>
        <v>0</v>
      </c>
      <c r="F131" s="19">
        <f>VLOOKUP($A131,'5.0 Calc│Forecast Projects'!$A$12:$P$1001,15,FALSE)</f>
        <v>0</v>
      </c>
      <c r="G131" s="23">
        <f>$C131*(1+'3.2 Input│Other'!L$38)+$D131*(1+'3.2 Input│Other'!L$39)+$E131*(1+'3.2 Input│Other'!L$40)+$F131*(1+'3.2 Input│Other'!L$41)</f>
        <v>0</v>
      </c>
      <c r="H131" s="23">
        <f>$C131*(1+'3.2 Input│Other'!M$38)+$D131*(1+'3.2 Input│Other'!M$39)+$E131*(1+'3.2 Input│Other'!M$40)+$F131*(1+'3.2 Input│Other'!M$41)</f>
        <v>0</v>
      </c>
      <c r="I131" s="23">
        <f>$C131*(1+'3.2 Input│Other'!N$38)+$D131*(1+'3.2 Input│Other'!N$39)+$E131*(1+'3.2 Input│Other'!N$40)+$F131*(1+'3.2 Input│Other'!N$41)</f>
        <v>0</v>
      </c>
      <c r="J131" s="23">
        <f>$C131*(1+'3.2 Input│Other'!O$38)+$D131*(1+'3.2 Input│Other'!O$39)+$E131*(1+'3.2 Input│Other'!O$40)+$F131*(1+'3.2 Input│Other'!O$41)</f>
        <v>0</v>
      </c>
      <c r="K131" s="23">
        <f>$C131*(1+'3.2 Input│Other'!P$38)+$D131*(1+'3.2 Input│Other'!P$39)+$E131*(1+'3.2 Input│Other'!P$40)+$F131*(1+'3.2 Input│Other'!P$41)</f>
        <v>0</v>
      </c>
      <c r="M131" s="41">
        <f t="shared" si="2"/>
        <v>0</v>
      </c>
    </row>
    <row r="132" spans="1:13">
      <c r="A132" s="7" t="str">
        <f>'5.0 Calc│Forecast Projects'!A132</f>
        <v>-</v>
      </c>
      <c r="B132" s="7" t="str">
        <f>'5.3 Calc│Forecast $2022'!B132</f>
        <v/>
      </c>
      <c r="C132" s="19">
        <f>VLOOKUP($A132,'5.0 Calc│Forecast Projects'!$A$12:$P$1001,12,FALSE)</f>
        <v>0</v>
      </c>
      <c r="D132" s="19">
        <f>VLOOKUP($A132,'5.0 Calc│Forecast Projects'!$A$12:$P$1001,13,FALSE)</f>
        <v>0</v>
      </c>
      <c r="E132" s="19">
        <f>VLOOKUP($A132,'5.0 Calc│Forecast Projects'!$A$12:$P$1001,14,FALSE)</f>
        <v>0</v>
      </c>
      <c r="F132" s="19">
        <f>VLOOKUP($A132,'5.0 Calc│Forecast Projects'!$A$12:$P$1001,15,FALSE)</f>
        <v>0</v>
      </c>
      <c r="G132" s="23">
        <f>$C132*(1+'3.2 Input│Other'!L$38)+$D132*(1+'3.2 Input│Other'!L$39)+$E132*(1+'3.2 Input│Other'!L$40)+$F132*(1+'3.2 Input│Other'!L$41)</f>
        <v>0</v>
      </c>
      <c r="H132" s="23">
        <f>$C132*(1+'3.2 Input│Other'!M$38)+$D132*(1+'3.2 Input│Other'!M$39)+$E132*(1+'3.2 Input│Other'!M$40)+$F132*(1+'3.2 Input│Other'!M$41)</f>
        <v>0</v>
      </c>
      <c r="I132" s="23">
        <f>$C132*(1+'3.2 Input│Other'!N$38)+$D132*(1+'3.2 Input│Other'!N$39)+$E132*(1+'3.2 Input│Other'!N$40)+$F132*(1+'3.2 Input│Other'!N$41)</f>
        <v>0</v>
      </c>
      <c r="J132" s="23">
        <f>$C132*(1+'3.2 Input│Other'!O$38)+$D132*(1+'3.2 Input│Other'!O$39)+$E132*(1+'3.2 Input│Other'!O$40)+$F132*(1+'3.2 Input│Other'!O$41)</f>
        <v>0</v>
      </c>
      <c r="K132" s="23">
        <f>$C132*(1+'3.2 Input│Other'!P$38)+$D132*(1+'3.2 Input│Other'!P$39)+$E132*(1+'3.2 Input│Other'!P$40)+$F132*(1+'3.2 Input│Other'!P$41)</f>
        <v>0</v>
      </c>
      <c r="M132" s="41">
        <f t="shared" si="2"/>
        <v>0</v>
      </c>
    </row>
    <row r="133" spans="1:13">
      <c r="A133" s="7" t="str">
        <f>'5.0 Calc│Forecast Projects'!A133</f>
        <v>-</v>
      </c>
      <c r="B133" s="7" t="str">
        <f>'5.3 Calc│Forecast $2022'!B133</f>
        <v/>
      </c>
      <c r="C133" s="19">
        <f>VLOOKUP($A133,'5.0 Calc│Forecast Projects'!$A$12:$P$1001,12,FALSE)</f>
        <v>0</v>
      </c>
      <c r="D133" s="19">
        <f>VLOOKUP($A133,'5.0 Calc│Forecast Projects'!$A$12:$P$1001,13,FALSE)</f>
        <v>0</v>
      </c>
      <c r="E133" s="19">
        <f>VLOOKUP($A133,'5.0 Calc│Forecast Projects'!$A$12:$P$1001,14,FALSE)</f>
        <v>0</v>
      </c>
      <c r="F133" s="19">
        <f>VLOOKUP($A133,'5.0 Calc│Forecast Projects'!$A$12:$P$1001,15,FALSE)</f>
        <v>0</v>
      </c>
      <c r="G133" s="23">
        <f>$C133*(1+'3.2 Input│Other'!L$38)+$D133*(1+'3.2 Input│Other'!L$39)+$E133*(1+'3.2 Input│Other'!L$40)+$F133*(1+'3.2 Input│Other'!L$41)</f>
        <v>0</v>
      </c>
      <c r="H133" s="23">
        <f>$C133*(1+'3.2 Input│Other'!M$38)+$D133*(1+'3.2 Input│Other'!M$39)+$E133*(1+'3.2 Input│Other'!M$40)+$F133*(1+'3.2 Input│Other'!M$41)</f>
        <v>0</v>
      </c>
      <c r="I133" s="23">
        <f>$C133*(1+'3.2 Input│Other'!N$38)+$D133*(1+'3.2 Input│Other'!N$39)+$E133*(1+'3.2 Input│Other'!N$40)+$F133*(1+'3.2 Input│Other'!N$41)</f>
        <v>0</v>
      </c>
      <c r="J133" s="23">
        <f>$C133*(1+'3.2 Input│Other'!O$38)+$D133*(1+'3.2 Input│Other'!O$39)+$E133*(1+'3.2 Input│Other'!O$40)+$F133*(1+'3.2 Input│Other'!O$41)</f>
        <v>0</v>
      </c>
      <c r="K133" s="23">
        <f>$C133*(1+'3.2 Input│Other'!P$38)+$D133*(1+'3.2 Input│Other'!P$39)+$E133*(1+'3.2 Input│Other'!P$40)+$F133*(1+'3.2 Input│Other'!P$41)</f>
        <v>0</v>
      </c>
      <c r="M133" s="41">
        <f t="shared" si="2"/>
        <v>0</v>
      </c>
    </row>
    <row r="134" spans="1:13">
      <c r="A134" s="7" t="str">
        <f>'5.0 Calc│Forecast Projects'!A134</f>
        <v>-</v>
      </c>
      <c r="B134" s="7" t="str">
        <f>'5.3 Calc│Forecast $2022'!B134</f>
        <v/>
      </c>
      <c r="C134" s="19">
        <f>VLOOKUP($A134,'5.0 Calc│Forecast Projects'!$A$12:$P$1001,12,FALSE)</f>
        <v>0</v>
      </c>
      <c r="D134" s="19">
        <f>VLOOKUP($A134,'5.0 Calc│Forecast Projects'!$A$12:$P$1001,13,FALSE)</f>
        <v>0</v>
      </c>
      <c r="E134" s="19">
        <f>VLOOKUP($A134,'5.0 Calc│Forecast Projects'!$A$12:$P$1001,14,FALSE)</f>
        <v>0</v>
      </c>
      <c r="F134" s="19">
        <f>VLOOKUP($A134,'5.0 Calc│Forecast Projects'!$A$12:$P$1001,15,FALSE)</f>
        <v>0</v>
      </c>
      <c r="G134" s="23">
        <f>$C134*(1+'3.2 Input│Other'!L$38)+$D134*(1+'3.2 Input│Other'!L$39)+$E134*(1+'3.2 Input│Other'!L$40)+$F134*(1+'3.2 Input│Other'!L$41)</f>
        <v>0</v>
      </c>
      <c r="H134" s="23">
        <f>$C134*(1+'3.2 Input│Other'!M$38)+$D134*(1+'3.2 Input│Other'!M$39)+$E134*(1+'3.2 Input│Other'!M$40)+$F134*(1+'3.2 Input│Other'!M$41)</f>
        <v>0</v>
      </c>
      <c r="I134" s="23">
        <f>$C134*(1+'3.2 Input│Other'!N$38)+$D134*(1+'3.2 Input│Other'!N$39)+$E134*(1+'3.2 Input│Other'!N$40)+$F134*(1+'3.2 Input│Other'!N$41)</f>
        <v>0</v>
      </c>
      <c r="J134" s="23">
        <f>$C134*(1+'3.2 Input│Other'!O$38)+$D134*(1+'3.2 Input│Other'!O$39)+$E134*(1+'3.2 Input│Other'!O$40)+$F134*(1+'3.2 Input│Other'!O$41)</f>
        <v>0</v>
      </c>
      <c r="K134" s="23">
        <f>$C134*(1+'3.2 Input│Other'!P$38)+$D134*(1+'3.2 Input│Other'!P$39)+$E134*(1+'3.2 Input│Other'!P$40)+$F134*(1+'3.2 Input│Other'!P$41)</f>
        <v>0</v>
      </c>
      <c r="M134" s="41">
        <f t="shared" si="2"/>
        <v>0</v>
      </c>
    </row>
    <row r="135" spans="1:13">
      <c r="A135" s="7" t="str">
        <f>'5.0 Calc│Forecast Projects'!A135</f>
        <v>-</v>
      </c>
      <c r="B135" s="7" t="str">
        <f>'5.3 Calc│Forecast $2022'!B135</f>
        <v/>
      </c>
      <c r="C135" s="19">
        <f>VLOOKUP($A135,'5.0 Calc│Forecast Projects'!$A$12:$P$1001,12,FALSE)</f>
        <v>0</v>
      </c>
      <c r="D135" s="19">
        <f>VLOOKUP($A135,'5.0 Calc│Forecast Projects'!$A$12:$P$1001,13,FALSE)</f>
        <v>0</v>
      </c>
      <c r="E135" s="19">
        <f>VLOOKUP($A135,'5.0 Calc│Forecast Projects'!$A$12:$P$1001,14,FALSE)</f>
        <v>0</v>
      </c>
      <c r="F135" s="19">
        <f>VLOOKUP($A135,'5.0 Calc│Forecast Projects'!$A$12:$P$1001,15,FALSE)</f>
        <v>0</v>
      </c>
      <c r="G135" s="23">
        <f>$C135*(1+'3.2 Input│Other'!L$38)+$D135*(1+'3.2 Input│Other'!L$39)+$E135*(1+'3.2 Input│Other'!L$40)+$F135*(1+'3.2 Input│Other'!L$41)</f>
        <v>0</v>
      </c>
      <c r="H135" s="23">
        <f>$C135*(1+'3.2 Input│Other'!M$38)+$D135*(1+'3.2 Input│Other'!M$39)+$E135*(1+'3.2 Input│Other'!M$40)+$F135*(1+'3.2 Input│Other'!M$41)</f>
        <v>0</v>
      </c>
      <c r="I135" s="23">
        <f>$C135*(1+'3.2 Input│Other'!N$38)+$D135*(1+'3.2 Input│Other'!N$39)+$E135*(1+'3.2 Input│Other'!N$40)+$F135*(1+'3.2 Input│Other'!N$41)</f>
        <v>0</v>
      </c>
      <c r="J135" s="23">
        <f>$C135*(1+'3.2 Input│Other'!O$38)+$D135*(1+'3.2 Input│Other'!O$39)+$E135*(1+'3.2 Input│Other'!O$40)+$F135*(1+'3.2 Input│Other'!O$41)</f>
        <v>0</v>
      </c>
      <c r="K135" s="23">
        <f>$C135*(1+'3.2 Input│Other'!P$38)+$D135*(1+'3.2 Input│Other'!P$39)+$E135*(1+'3.2 Input│Other'!P$40)+$F135*(1+'3.2 Input│Other'!P$41)</f>
        <v>0</v>
      </c>
      <c r="M135" s="41">
        <f t="shared" si="2"/>
        <v>0</v>
      </c>
    </row>
    <row r="136" spans="1:13">
      <c r="A136" s="7" t="str">
        <f>'5.0 Calc│Forecast Projects'!A136</f>
        <v>-</v>
      </c>
      <c r="B136" s="7" t="str">
        <f>'5.3 Calc│Forecast $2022'!B136</f>
        <v/>
      </c>
      <c r="C136" s="19">
        <f>VLOOKUP($A136,'5.0 Calc│Forecast Projects'!$A$12:$P$1001,12,FALSE)</f>
        <v>0</v>
      </c>
      <c r="D136" s="19">
        <f>VLOOKUP($A136,'5.0 Calc│Forecast Projects'!$A$12:$P$1001,13,FALSE)</f>
        <v>0</v>
      </c>
      <c r="E136" s="19">
        <f>VLOOKUP($A136,'5.0 Calc│Forecast Projects'!$A$12:$P$1001,14,FALSE)</f>
        <v>0</v>
      </c>
      <c r="F136" s="19">
        <f>VLOOKUP($A136,'5.0 Calc│Forecast Projects'!$A$12:$P$1001,15,FALSE)</f>
        <v>0</v>
      </c>
      <c r="G136" s="23">
        <f>$C136*(1+'3.2 Input│Other'!L$38)+$D136*(1+'3.2 Input│Other'!L$39)+$E136*(1+'3.2 Input│Other'!L$40)+$F136*(1+'3.2 Input│Other'!L$41)</f>
        <v>0</v>
      </c>
      <c r="H136" s="23">
        <f>$C136*(1+'3.2 Input│Other'!M$38)+$D136*(1+'3.2 Input│Other'!M$39)+$E136*(1+'3.2 Input│Other'!M$40)+$F136*(1+'3.2 Input│Other'!M$41)</f>
        <v>0</v>
      </c>
      <c r="I136" s="23">
        <f>$C136*(1+'3.2 Input│Other'!N$38)+$D136*(1+'3.2 Input│Other'!N$39)+$E136*(1+'3.2 Input│Other'!N$40)+$F136*(1+'3.2 Input│Other'!N$41)</f>
        <v>0</v>
      </c>
      <c r="J136" s="23">
        <f>$C136*(1+'3.2 Input│Other'!O$38)+$D136*(1+'3.2 Input│Other'!O$39)+$E136*(1+'3.2 Input│Other'!O$40)+$F136*(1+'3.2 Input│Other'!O$41)</f>
        <v>0</v>
      </c>
      <c r="K136" s="23">
        <f>$C136*(1+'3.2 Input│Other'!P$38)+$D136*(1+'3.2 Input│Other'!P$39)+$E136*(1+'3.2 Input│Other'!P$40)+$F136*(1+'3.2 Input│Other'!P$41)</f>
        <v>0</v>
      </c>
      <c r="M136" s="41">
        <f t="shared" si="2"/>
        <v>0</v>
      </c>
    </row>
    <row r="137" spans="1:13">
      <c r="A137" s="7" t="str">
        <f>'5.0 Calc│Forecast Projects'!A137</f>
        <v>-</v>
      </c>
      <c r="B137" s="7" t="str">
        <f>'5.3 Calc│Forecast $2022'!B137</f>
        <v/>
      </c>
      <c r="C137" s="19">
        <f>VLOOKUP($A137,'5.0 Calc│Forecast Projects'!$A$12:$P$1001,12,FALSE)</f>
        <v>0</v>
      </c>
      <c r="D137" s="19">
        <f>VLOOKUP($A137,'5.0 Calc│Forecast Projects'!$A$12:$P$1001,13,FALSE)</f>
        <v>0</v>
      </c>
      <c r="E137" s="19">
        <f>VLOOKUP($A137,'5.0 Calc│Forecast Projects'!$A$12:$P$1001,14,FALSE)</f>
        <v>0</v>
      </c>
      <c r="F137" s="19">
        <f>VLOOKUP($A137,'5.0 Calc│Forecast Projects'!$A$12:$P$1001,15,FALSE)</f>
        <v>0</v>
      </c>
      <c r="G137" s="23">
        <f>$C137*(1+'3.2 Input│Other'!L$38)+$D137*(1+'3.2 Input│Other'!L$39)+$E137*(1+'3.2 Input│Other'!L$40)+$F137*(1+'3.2 Input│Other'!L$41)</f>
        <v>0</v>
      </c>
      <c r="H137" s="23">
        <f>$C137*(1+'3.2 Input│Other'!M$38)+$D137*(1+'3.2 Input│Other'!M$39)+$E137*(1+'3.2 Input│Other'!M$40)+$F137*(1+'3.2 Input│Other'!M$41)</f>
        <v>0</v>
      </c>
      <c r="I137" s="23">
        <f>$C137*(1+'3.2 Input│Other'!N$38)+$D137*(1+'3.2 Input│Other'!N$39)+$E137*(1+'3.2 Input│Other'!N$40)+$F137*(1+'3.2 Input│Other'!N$41)</f>
        <v>0</v>
      </c>
      <c r="J137" s="23">
        <f>$C137*(1+'3.2 Input│Other'!O$38)+$D137*(1+'3.2 Input│Other'!O$39)+$E137*(1+'3.2 Input│Other'!O$40)+$F137*(1+'3.2 Input│Other'!O$41)</f>
        <v>0</v>
      </c>
      <c r="K137" s="23">
        <f>$C137*(1+'3.2 Input│Other'!P$38)+$D137*(1+'3.2 Input│Other'!P$39)+$E137*(1+'3.2 Input│Other'!P$40)+$F137*(1+'3.2 Input│Other'!P$41)</f>
        <v>0</v>
      </c>
      <c r="M137" s="41">
        <f t="shared" si="2"/>
        <v>0</v>
      </c>
    </row>
    <row r="138" spans="1:13">
      <c r="A138" s="7" t="str">
        <f>'5.0 Calc│Forecast Projects'!A138</f>
        <v>-</v>
      </c>
      <c r="B138" s="7" t="str">
        <f>'5.3 Calc│Forecast $2022'!B138</f>
        <v/>
      </c>
      <c r="C138" s="19">
        <f>VLOOKUP($A138,'5.0 Calc│Forecast Projects'!$A$12:$P$1001,12,FALSE)</f>
        <v>0</v>
      </c>
      <c r="D138" s="19">
        <f>VLOOKUP($A138,'5.0 Calc│Forecast Projects'!$A$12:$P$1001,13,FALSE)</f>
        <v>0</v>
      </c>
      <c r="E138" s="19">
        <f>VLOOKUP($A138,'5.0 Calc│Forecast Projects'!$A$12:$P$1001,14,FALSE)</f>
        <v>0</v>
      </c>
      <c r="F138" s="19">
        <f>VLOOKUP($A138,'5.0 Calc│Forecast Projects'!$A$12:$P$1001,15,FALSE)</f>
        <v>0</v>
      </c>
      <c r="G138" s="23">
        <f>$C138*(1+'3.2 Input│Other'!L$38)+$D138*(1+'3.2 Input│Other'!L$39)+$E138*(1+'3.2 Input│Other'!L$40)+$F138*(1+'3.2 Input│Other'!L$41)</f>
        <v>0</v>
      </c>
      <c r="H138" s="23">
        <f>$C138*(1+'3.2 Input│Other'!M$38)+$D138*(1+'3.2 Input│Other'!M$39)+$E138*(1+'3.2 Input│Other'!M$40)+$F138*(1+'3.2 Input│Other'!M$41)</f>
        <v>0</v>
      </c>
      <c r="I138" s="23">
        <f>$C138*(1+'3.2 Input│Other'!N$38)+$D138*(1+'3.2 Input│Other'!N$39)+$E138*(1+'3.2 Input│Other'!N$40)+$F138*(1+'3.2 Input│Other'!N$41)</f>
        <v>0</v>
      </c>
      <c r="J138" s="23">
        <f>$C138*(1+'3.2 Input│Other'!O$38)+$D138*(1+'3.2 Input│Other'!O$39)+$E138*(1+'3.2 Input│Other'!O$40)+$F138*(1+'3.2 Input│Other'!O$41)</f>
        <v>0</v>
      </c>
      <c r="K138" s="23">
        <f>$C138*(1+'3.2 Input│Other'!P$38)+$D138*(1+'3.2 Input│Other'!P$39)+$E138*(1+'3.2 Input│Other'!P$40)+$F138*(1+'3.2 Input│Other'!P$41)</f>
        <v>0</v>
      </c>
      <c r="M138" s="41">
        <f t="shared" si="2"/>
        <v>0</v>
      </c>
    </row>
    <row r="139" spans="1:13">
      <c r="A139" s="7" t="str">
        <f>'5.0 Calc│Forecast Projects'!A139</f>
        <v>-</v>
      </c>
      <c r="B139" s="7" t="str">
        <f>'5.3 Calc│Forecast $2022'!B139</f>
        <v/>
      </c>
      <c r="C139" s="19">
        <f>VLOOKUP($A139,'5.0 Calc│Forecast Projects'!$A$12:$P$1001,12,FALSE)</f>
        <v>0</v>
      </c>
      <c r="D139" s="19">
        <f>VLOOKUP($A139,'5.0 Calc│Forecast Projects'!$A$12:$P$1001,13,FALSE)</f>
        <v>0</v>
      </c>
      <c r="E139" s="19">
        <f>VLOOKUP($A139,'5.0 Calc│Forecast Projects'!$A$12:$P$1001,14,FALSE)</f>
        <v>0</v>
      </c>
      <c r="F139" s="19">
        <f>VLOOKUP($A139,'5.0 Calc│Forecast Projects'!$A$12:$P$1001,15,FALSE)</f>
        <v>0</v>
      </c>
      <c r="G139" s="23">
        <f>$C139*(1+'3.2 Input│Other'!L$38)+$D139*(1+'3.2 Input│Other'!L$39)+$E139*(1+'3.2 Input│Other'!L$40)+$F139*(1+'3.2 Input│Other'!L$41)</f>
        <v>0</v>
      </c>
      <c r="H139" s="23">
        <f>$C139*(1+'3.2 Input│Other'!M$38)+$D139*(1+'3.2 Input│Other'!M$39)+$E139*(1+'3.2 Input│Other'!M$40)+$F139*(1+'3.2 Input│Other'!M$41)</f>
        <v>0</v>
      </c>
      <c r="I139" s="23">
        <f>$C139*(1+'3.2 Input│Other'!N$38)+$D139*(1+'3.2 Input│Other'!N$39)+$E139*(1+'3.2 Input│Other'!N$40)+$F139*(1+'3.2 Input│Other'!N$41)</f>
        <v>0</v>
      </c>
      <c r="J139" s="23">
        <f>$C139*(1+'3.2 Input│Other'!O$38)+$D139*(1+'3.2 Input│Other'!O$39)+$E139*(1+'3.2 Input│Other'!O$40)+$F139*(1+'3.2 Input│Other'!O$41)</f>
        <v>0</v>
      </c>
      <c r="K139" s="23">
        <f>$C139*(1+'3.2 Input│Other'!P$38)+$D139*(1+'3.2 Input│Other'!P$39)+$E139*(1+'3.2 Input│Other'!P$40)+$F139*(1+'3.2 Input│Other'!P$41)</f>
        <v>0</v>
      </c>
      <c r="M139" s="41">
        <f t="shared" si="2"/>
        <v>0</v>
      </c>
    </row>
    <row r="140" spans="1:13">
      <c r="A140" s="7" t="str">
        <f>'5.0 Calc│Forecast Projects'!A140</f>
        <v>-</v>
      </c>
      <c r="B140" s="7" t="str">
        <f>'5.3 Calc│Forecast $2022'!B140</f>
        <v/>
      </c>
      <c r="C140" s="19">
        <f>VLOOKUP($A140,'5.0 Calc│Forecast Projects'!$A$12:$P$1001,12,FALSE)</f>
        <v>0</v>
      </c>
      <c r="D140" s="19">
        <f>VLOOKUP($A140,'5.0 Calc│Forecast Projects'!$A$12:$P$1001,13,FALSE)</f>
        <v>0</v>
      </c>
      <c r="E140" s="19">
        <f>VLOOKUP($A140,'5.0 Calc│Forecast Projects'!$A$12:$P$1001,14,FALSE)</f>
        <v>0</v>
      </c>
      <c r="F140" s="19">
        <f>VLOOKUP($A140,'5.0 Calc│Forecast Projects'!$A$12:$P$1001,15,FALSE)</f>
        <v>0</v>
      </c>
      <c r="G140" s="23">
        <f>$C140*(1+'3.2 Input│Other'!L$38)+$D140*(1+'3.2 Input│Other'!L$39)+$E140*(1+'3.2 Input│Other'!L$40)+$F140*(1+'3.2 Input│Other'!L$41)</f>
        <v>0</v>
      </c>
      <c r="H140" s="23">
        <f>$C140*(1+'3.2 Input│Other'!M$38)+$D140*(1+'3.2 Input│Other'!M$39)+$E140*(1+'3.2 Input│Other'!M$40)+$F140*(1+'3.2 Input│Other'!M$41)</f>
        <v>0</v>
      </c>
      <c r="I140" s="23">
        <f>$C140*(1+'3.2 Input│Other'!N$38)+$D140*(1+'3.2 Input│Other'!N$39)+$E140*(1+'3.2 Input│Other'!N$40)+$F140*(1+'3.2 Input│Other'!N$41)</f>
        <v>0</v>
      </c>
      <c r="J140" s="23">
        <f>$C140*(1+'3.2 Input│Other'!O$38)+$D140*(1+'3.2 Input│Other'!O$39)+$E140*(1+'3.2 Input│Other'!O$40)+$F140*(1+'3.2 Input│Other'!O$41)</f>
        <v>0</v>
      </c>
      <c r="K140" s="23">
        <f>$C140*(1+'3.2 Input│Other'!P$38)+$D140*(1+'3.2 Input│Other'!P$39)+$E140*(1+'3.2 Input│Other'!P$40)+$F140*(1+'3.2 Input│Other'!P$41)</f>
        <v>0</v>
      </c>
      <c r="M140" s="41">
        <f t="shared" si="2"/>
        <v>0</v>
      </c>
    </row>
    <row r="141" spans="1:13">
      <c r="A141" s="7" t="str">
        <f>'5.0 Calc│Forecast Projects'!A141</f>
        <v>-</v>
      </c>
      <c r="B141" s="7" t="str">
        <f>'5.3 Calc│Forecast $2022'!B141</f>
        <v/>
      </c>
      <c r="C141" s="19">
        <f>VLOOKUP($A141,'5.0 Calc│Forecast Projects'!$A$12:$P$1001,12,FALSE)</f>
        <v>0</v>
      </c>
      <c r="D141" s="19">
        <f>VLOOKUP($A141,'5.0 Calc│Forecast Projects'!$A$12:$P$1001,13,FALSE)</f>
        <v>0</v>
      </c>
      <c r="E141" s="19">
        <f>VLOOKUP($A141,'5.0 Calc│Forecast Projects'!$A$12:$P$1001,14,FALSE)</f>
        <v>0</v>
      </c>
      <c r="F141" s="19">
        <f>VLOOKUP($A141,'5.0 Calc│Forecast Projects'!$A$12:$P$1001,15,FALSE)</f>
        <v>0</v>
      </c>
      <c r="G141" s="23">
        <f>$C141*(1+'3.2 Input│Other'!L$38)+$D141*(1+'3.2 Input│Other'!L$39)+$E141*(1+'3.2 Input│Other'!L$40)+$F141*(1+'3.2 Input│Other'!L$41)</f>
        <v>0</v>
      </c>
      <c r="H141" s="23">
        <f>$C141*(1+'3.2 Input│Other'!M$38)+$D141*(1+'3.2 Input│Other'!M$39)+$E141*(1+'3.2 Input│Other'!M$40)+$F141*(1+'3.2 Input│Other'!M$41)</f>
        <v>0</v>
      </c>
      <c r="I141" s="23">
        <f>$C141*(1+'3.2 Input│Other'!N$38)+$D141*(1+'3.2 Input│Other'!N$39)+$E141*(1+'3.2 Input│Other'!N$40)+$F141*(1+'3.2 Input│Other'!N$41)</f>
        <v>0</v>
      </c>
      <c r="J141" s="23">
        <f>$C141*(1+'3.2 Input│Other'!O$38)+$D141*(1+'3.2 Input│Other'!O$39)+$E141*(1+'3.2 Input│Other'!O$40)+$F141*(1+'3.2 Input│Other'!O$41)</f>
        <v>0</v>
      </c>
      <c r="K141" s="23">
        <f>$C141*(1+'3.2 Input│Other'!P$38)+$D141*(1+'3.2 Input│Other'!P$39)+$E141*(1+'3.2 Input│Other'!P$40)+$F141*(1+'3.2 Input│Other'!P$41)</f>
        <v>0</v>
      </c>
      <c r="M141" s="41">
        <f t="shared" si="2"/>
        <v>0</v>
      </c>
    </row>
    <row r="142" spans="1:13">
      <c r="A142" s="7" t="str">
        <f>'5.0 Calc│Forecast Projects'!A142</f>
        <v>-</v>
      </c>
      <c r="B142" s="7" t="str">
        <f>'5.3 Calc│Forecast $2022'!B142</f>
        <v/>
      </c>
      <c r="C142" s="19">
        <f>VLOOKUP($A142,'5.0 Calc│Forecast Projects'!$A$12:$P$1001,12,FALSE)</f>
        <v>0</v>
      </c>
      <c r="D142" s="19">
        <f>VLOOKUP($A142,'5.0 Calc│Forecast Projects'!$A$12:$P$1001,13,FALSE)</f>
        <v>0</v>
      </c>
      <c r="E142" s="19">
        <f>VLOOKUP($A142,'5.0 Calc│Forecast Projects'!$A$12:$P$1001,14,FALSE)</f>
        <v>0</v>
      </c>
      <c r="F142" s="19">
        <f>VLOOKUP($A142,'5.0 Calc│Forecast Projects'!$A$12:$P$1001,15,FALSE)</f>
        <v>0</v>
      </c>
      <c r="G142" s="23">
        <f>$C142*(1+'3.2 Input│Other'!L$38)+$D142*(1+'3.2 Input│Other'!L$39)+$E142*(1+'3.2 Input│Other'!L$40)+$F142*(1+'3.2 Input│Other'!L$41)</f>
        <v>0</v>
      </c>
      <c r="H142" s="23">
        <f>$C142*(1+'3.2 Input│Other'!M$38)+$D142*(1+'3.2 Input│Other'!M$39)+$E142*(1+'3.2 Input│Other'!M$40)+$F142*(1+'3.2 Input│Other'!M$41)</f>
        <v>0</v>
      </c>
      <c r="I142" s="23">
        <f>$C142*(1+'3.2 Input│Other'!N$38)+$D142*(1+'3.2 Input│Other'!N$39)+$E142*(1+'3.2 Input│Other'!N$40)+$F142*(1+'3.2 Input│Other'!N$41)</f>
        <v>0</v>
      </c>
      <c r="J142" s="23">
        <f>$C142*(1+'3.2 Input│Other'!O$38)+$D142*(1+'3.2 Input│Other'!O$39)+$E142*(1+'3.2 Input│Other'!O$40)+$F142*(1+'3.2 Input│Other'!O$41)</f>
        <v>0</v>
      </c>
      <c r="K142" s="23">
        <f>$C142*(1+'3.2 Input│Other'!P$38)+$D142*(1+'3.2 Input│Other'!P$39)+$E142*(1+'3.2 Input│Other'!P$40)+$F142*(1+'3.2 Input│Other'!P$41)</f>
        <v>0</v>
      </c>
      <c r="M142" s="41">
        <f t="shared" si="2"/>
        <v>0</v>
      </c>
    </row>
    <row r="143" spans="1:13">
      <c r="A143" s="7" t="str">
        <f>'5.0 Calc│Forecast Projects'!A143</f>
        <v>-</v>
      </c>
      <c r="B143" s="7" t="str">
        <f>'5.3 Calc│Forecast $2022'!B143</f>
        <v/>
      </c>
      <c r="C143" s="19">
        <f>VLOOKUP($A143,'5.0 Calc│Forecast Projects'!$A$12:$P$1001,12,FALSE)</f>
        <v>0</v>
      </c>
      <c r="D143" s="19">
        <f>VLOOKUP($A143,'5.0 Calc│Forecast Projects'!$A$12:$P$1001,13,FALSE)</f>
        <v>0</v>
      </c>
      <c r="E143" s="19">
        <f>VLOOKUP($A143,'5.0 Calc│Forecast Projects'!$A$12:$P$1001,14,FALSE)</f>
        <v>0</v>
      </c>
      <c r="F143" s="19">
        <f>VLOOKUP($A143,'5.0 Calc│Forecast Projects'!$A$12:$P$1001,15,FALSE)</f>
        <v>0</v>
      </c>
      <c r="G143" s="23">
        <f>$C143*(1+'3.2 Input│Other'!L$38)+$D143*(1+'3.2 Input│Other'!L$39)+$E143*(1+'3.2 Input│Other'!L$40)+$F143*(1+'3.2 Input│Other'!L$41)</f>
        <v>0</v>
      </c>
      <c r="H143" s="23">
        <f>$C143*(1+'3.2 Input│Other'!M$38)+$D143*(1+'3.2 Input│Other'!M$39)+$E143*(1+'3.2 Input│Other'!M$40)+$F143*(1+'3.2 Input│Other'!M$41)</f>
        <v>0</v>
      </c>
      <c r="I143" s="23">
        <f>$C143*(1+'3.2 Input│Other'!N$38)+$D143*(1+'3.2 Input│Other'!N$39)+$E143*(1+'3.2 Input│Other'!N$40)+$F143*(1+'3.2 Input│Other'!N$41)</f>
        <v>0</v>
      </c>
      <c r="J143" s="23">
        <f>$C143*(1+'3.2 Input│Other'!O$38)+$D143*(1+'3.2 Input│Other'!O$39)+$E143*(1+'3.2 Input│Other'!O$40)+$F143*(1+'3.2 Input│Other'!O$41)</f>
        <v>0</v>
      </c>
      <c r="K143" s="23">
        <f>$C143*(1+'3.2 Input│Other'!P$38)+$D143*(1+'3.2 Input│Other'!P$39)+$E143*(1+'3.2 Input│Other'!P$40)+$F143*(1+'3.2 Input│Other'!P$41)</f>
        <v>0</v>
      </c>
      <c r="M143" s="41">
        <f t="shared" ref="M143:M201" si="3">SUM(C143:F143)</f>
        <v>0</v>
      </c>
    </row>
    <row r="144" spans="1:13">
      <c r="A144" s="7" t="str">
        <f>'5.0 Calc│Forecast Projects'!A144</f>
        <v>-</v>
      </c>
      <c r="B144" s="7" t="str">
        <f>'5.3 Calc│Forecast $2022'!B144</f>
        <v/>
      </c>
      <c r="C144" s="19">
        <f>VLOOKUP($A144,'5.0 Calc│Forecast Projects'!$A$12:$P$1001,12,FALSE)</f>
        <v>0</v>
      </c>
      <c r="D144" s="19">
        <f>VLOOKUP($A144,'5.0 Calc│Forecast Projects'!$A$12:$P$1001,13,FALSE)</f>
        <v>0</v>
      </c>
      <c r="E144" s="19">
        <f>VLOOKUP($A144,'5.0 Calc│Forecast Projects'!$A$12:$P$1001,14,FALSE)</f>
        <v>0</v>
      </c>
      <c r="F144" s="19">
        <f>VLOOKUP($A144,'5.0 Calc│Forecast Projects'!$A$12:$P$1001,15,FALSE)</f>
        <v>0</v>
      </c>
      <c r="G144" s="23">
        <f>$C144*(1+'3.2 Input│Other'!L$38)+$D144*(1+'3.2 Input│Other'!L$39)+$E144*(1+'3.2 Input│Other'!L$40)+$F144*(1+'3.2 Input│Other'!L$41)</f>
        <v>0</v>
      </c>
      <c r="H144" s="23">
        <f>$C144*(1+'3.2 Input│Other'!M$38)+$D144*(1+'3.2 Input│Other'!M$39)+$E144*(1+'3.2 Input│Other'!M$40)+$F144*(1+'3.2 Input│Other'!M$41)</f>
        <v>0</v>
      </c>
      <c r="I144" s="23">
        <f>$C144*(1+'3.2 Input│Other'!N$38)+$D144*(1+'3.2 Input│Other'!N$39)+$E144*(1+'3.2 Input│Other'!N$40)+$F144*(1+'3.2 Input│Other'!N$41)</f>
        <v>0</v>
      </c>
      <c r="J144" s="23">
        <f>$C144*(1+'3.2 Input│Other'!O$38)+$D144*(1+'3.2 Input│Other'!O$39)+$E144*(1+'3.2 Input│Other'!O$40)+$F144*(1+'3.2 Input│Other'!O$41)</f>
        <v>0</v>
      </c>
      <c r="K144" s="23">
        <f>$C144*(1+'3.2 Input│Other'!P$38)+$D144*(1+'3.2 Input│Other'!P$39)+$E144*(1+'3.2 Input│Other'!P$40)+$F144*(1+'3.2 Input│Other'!P$41)</f>
        <v>0</v>
      </c>
      <c r="M144" s="41">
        <f t="shared" si="3"/>
        <v>0</v>
      </c>
    </row>
    <row r="145" spans="1:13">
      <c r="A145" s="7" t="str">
        <f>'5.0 Calc│Forecast Projects'!A145</f>
        <v>-</v>
      </c>
      <c r="B145" s="7" t="str">
        <f>'5.3 Calc│Forecast $2022'!B145</f>
        <v/>
      </c>
      <c r="C145" s="19">
        <f>VLOOKUP($A145,'5.0 Calc│Forecast Projects'!$A$12:$P$1001,12,FALSE)</f>
        <v>0</v>
      </c>
      <c r="D145" s="19">
        <f>VLOOKUP($A145,'5.0 Calc│Forecast Projects'!$A$12:$P$1001,13,FALSE)</f>
        <v>0</v>
      </c>
      <c r="E145" s="19">
        <f>VLOOKUP($A145,'5.0 Calc│Forecast Projects'!$A$12:$P$1001,14,FALSE)</f>
        <v>0</v>
      </c>
      <c r="F145" s="19">
        <f>VLOOKUP($A145,'5.0 Calc│Forecast Projects'!$A$12:$P$1001,15,FALSE)</f>
        <v>0</v>
      </c>
      <c r="G145" s="23">
        <f>$C145*(1+'3.2 Input│Other'!L$38)+$D145*(1+'3.2 Input│Other'!L$39)+$E145*(1+'3.2 Input│Other'!L$40)+$F145*(1+'3.2 Input│Other'!L$41)</f>
        <v>0</v>
      </c>
      <c r="H145" s="23">
        <f>$C145*(1+'3.2 Input│Other'!M$38)+$D145*(1+'3.2 Input│Other'!M$39)+$E145*(1+'3.2 Input│Other'!M$40)+$F145*(1+'3.2 Input│Other'!M$41)</f>
        <v>0</v>
      </c>
      <c r="I145" s="23">
        <f>$C145*(1+'3.2 Input│Other'!N$38)+$D145*(1+'3.2 Input│Other'!N$39)+$E145*(1+'3.2 Input│Other'!N$40)+$F145*(1+'3.2 Input│Other'!N$41)</f>
        <v>0</v>
      </c>
      <c r="J145" s="23">
        <f>$C145*(1+'3.2 Input│Other'!O$38)+$D145*(1+'3.2 Input│Other'!O$39)+$E145*(1+'3.2 Input│Other'!O$40)+$F145*(1+'3.2 Input│Other'!O$41)</f>
        <v>0</v>
      </c>
      <c r="K145" s="23">
        <f>$C145*(1+'3.2 Input│Other'!P$38)+$D145*(1+'3.2 Input│Other'!P$39)+$E145*(1+'3.2 Input│Other'!P$40)+$F145*(1+'3.2 Input│Other'!P$41)</f>
        <v>0</v>
      </c>
      <c r="M145" s="41">
        <f t="shared" si="3"/>
        <v>0</v>
      </c>
    </row>
    <row r="146" spans="1:13">
      <c r="A146" s="7" t="str">
        <f>'5.0 Calc│Forecast Projects'!A146</f>
        <v>-</v>
      </c>
      <c r="B146" s="7" t="str">
        <f>'5.3 Calc│Forecast $2022'!B146</f>
        <v/>
      </c>
      <c r="C146" s="19">
        <f>VLOOKUP($A146,'5.0 Calc│Forecast Projects'!$A$12:$P$1001,12,FALSE)</f>
        <v>0</v>
      </c>
      <c r="D146" s="19">
        <f>VLOOKUP($A146,'5.0 Calc│Forecast Projects'!$A$12:$P$1001,13,FALSE)</f>
        <v>0</v>
      </c>
      <c r="E146" s="19">
        <f>VLOOKUP($A146,'5.0 Calc│Forecast Projects'!$A$12:$P$1001,14,FALSE)</f>
        <v>0</v>
      </c>
      <c r="F146" s="19">
        <f>VLOOKUP($A146,'5.0 Calc│Forecast Projects'!$A$12:$P$1001,15,FALSE)</f>
        <v>0</v>
      </c>
      <c r="G146" s="23">
        <f>$C146*(1+'3.2 Input│Other'!L$38)+$D146*(1+'3.2 Input│Other'!L$39)+$E146*(1+'3.2 Input│Other'!L$40)+$F146*(1+'3.2 Input│Other'!L$41)</f>
        <v>0</v>
      </c>
      <c r="H146" s="23">
        <f>$C146*(1+'3.2 Input│Other'!M$38)+$D146*(1+'3.2 Input│Other'!M$39)+$E146*(1+'3.2 Input│Other'!M$40)+$F146*(1+'3.2 Input│Other'!M$41)</f>
        <v>0</v>
      </c>
      <c r="I146" s="23">
        <f>$C146*(1+'3.2 Input│Other'!N$38)+$D146*(1+'3.2 Input│Other'!N$39)+$E146*(1+'3.2 Input│Other'!N$40)+$F146*(1+'3.2 Input│Other'!N$41)</f>
        <v>0</v>
      </c>
      <c r="J146" s="23">
        <f>$C146*(1+'3.2 Input│Other'!O$38)+$D146*(1+'3.2 Input│Other'!O$39)+$E146*(1+'3.2 Input│Other'!O$40)+$F146*(1+'3.2 Input│Other'!O$41)</f>
        <v>0</v>
      </c>
      <c r="K146" s="23">
        <f>$C146*(1+'3.2 Input│Other'!P$38)+$D146*(1+'3.2 Input│Other'!P$39)+$E146*(1+'3.2 Input│Other'!P$40)+$F146*(1+'3.2 Input│Other'!P$41)</f>
        <v>0</v>
      </c>
      <c r="M146" s="41">
        <f t="shared" si="3"/>
        <v>0</v>
      </c>
    </row>
    <row r="147" spans="1:13">
      <c r="A147" s="7" t="str">
        <f>'5.0 Calc│Forecast Projects'!A147</f>
        <v>-</v>
      </c>
      <c r="B147" s="7" t="str">
        <f>'5.3 Calc│Forecast $2022'!B147</f>
        <v/>
      </c>
      <c r="C147" s="19">
        <f>VLOOKUP($A147,'5.0 Calc│Forecast Projects'!$A$12:$P$1001,12,FALSE)</f>
        <v>0</v>
      </c>
      <c r="D147" s="19">
        <f>VLOOKUP($A147,'5.0 Calc│Forecast Projects'!$A$12:$P$1001,13,FALSE)</f>
        <v>0</v>
      </c>
      <c r="E147" s="19">
        <f>VLOOKUP($A147,'5.0 Calc│Forecast Projects'!$A$12:$P$1001,14,FALSE)</f>
        <v>0</v>
      </c>
      <c r="F147" s="19">
        <f>VLOOKUP($A147,'5.0 Calc│Forecast Projects'!$A$12:$P$1001,15,FALSE)</f>
        <v>0</v>
      </c>
      <c r="G147" s="23">
        <f>$C147*(1+'3.2 Input│Other'!L$38)+$D147*(1+'3.2 Input│Other'!L$39)+$E147*(1+'3.2 Input│Other'!L$40)+$F147*(1+'3.2 Input│Other'!L$41)</f>
        <v>0</v>
      </c>
      <c r="H147" s="23">
        <f>$C147*(1+'3.2 Input│Other'!M$38)+$D147*(1+'3.2 Input│Other'!M$39)+$E147*(1+'3.2 Input│Other'!M$40)+$F147*(1+'3.2 Input│Other'!M$41)</f>
        <v>0</v>
      </c>
      <c r="I147" s="23">
        <f>$C147*(1+'3.2 Input│Other'!N$38)+$D147*(1+'3.2 Input│Other'!N$39)+$E147*(1+'3.2 Input│Other'!N$40)+$F147*(1+'3.2 Input│Other'!N$41)</f>
        <v>0</v>
      </c>
      <c r="J147" s="23">
        <f>$C147*(1+'3.2 Input│Other'!O$38)+$D147*(1+'3.2 Input│Other'!O$39)+$E147*(1+'3.2 Input│Other'!O$40)+$F147*(1+'3.2 Input│Other'!O$41)</f>
        <v>0</v>
      </c>
      <c r="K147" s="23">
        <f>$C147*(1+'3.2 Input│Other'!P$38)+$D147*(1+'3.2 Input│Other'!P$39)+$E147*(1+'3.2 Input│Other'!P$40)+$F147*(1+'3.2 Input│Other'!P$41)</f>
        <v>0</v>
      </c>
      <c r="M147" s="41">
        <f t="shared" si="3"/>
        <v>0</v>
      </c>
    </row>
    <row r="148" spans="1:13">
      <c r="A148" s="7" t="str">
        <f>'5.0 Calc│Forecast Projects'!A148</f>
        <v>-</v>
      </c>
      <c r="B148" s="7" t="str">
        <f>'5.3 Calc│Forecast $2022'!B148</f>
        <v/>
      </c>
      <c r="C148" s="19">
        <f>VLOOKUP($A148,'5.0 Calc│Forecast Projects'!$A$12:$P$1001,12,FALSE)</f>
        <v>0</v>
      </c>
      <c r="D148" s="19">
        <f>VLOOKUP($A148,'5.0 Calc│Forecast Projects'!$A$12:$P$1001,13,FALSE)</f>
        <v>0</v>
      </c>
      <c r="E148" s="19">
        <f>VLOOKUP($A148,'5.0 Calc│Forecast Projects'!$A$12:$P$1001,14,FALSE)</f>
        <v>0</v>
      </c>
      <c r="F148" s="19">
        <f>VLOOKUP($A148,'5.0 Calc│Forecast Projects'!$A$12:$P$1001,15,FALSE)</f>
        <v>0</v>
      </c>
      <c r="G148" s="23">
        <f>$C148*(1+'3.2 Input│Other'!L$38)+$D148*(1+'3.2 Input│Other'!L$39)+$E148*(1+'3.2 Input│Other'!L$40)+$F148*(1+'3.2 Input│Other'!L$41)</f>
        <v>0</v>
      </c>
      <c r="H148" s="23">
        <f>$C148*(1+'3.2 Input│Other'!M$38)+$D148*(1+'3.2 Input│Other'!M$39)+$E148*(1+'3.2 Input│Other'!M$40)+$F148*(1+'3.2 Input│Other'!M$41)</f>
        <v>0</v>
      </c>
      <c r="I148" s="23">
        <f>$C148*(1+'3.2 Input│Other'!N$38)+$D148*(1+'3.2 Input│Other'!N$39)+$E148*(1+'3.2 Input│Other'!N$40)+$F148*(1+'3.2 Input│Other'!N$41)</f>
        <v>0</v>
      </c>
      <c r="J148" s="23">
        <f>$C148*(1+'3.2 Input│Other'!O$38)+$D148*(1+'3.2 Input│Other'!O$39)+$E148*(1+'3.2 Input│Other'!O$40)+$F148*(1+'3.2 Input│Other'!O$41)</f>
        <v>0</v>
      </c>
      <c r="K148" s="23">
        <f>$C148*(1+'3.2 Input│Other'!P$38)+$D148*(1+'3.2 Input│Other'!P$39)+$E148*(1+'3.2 Input│Other'!P$40)+$F148*(1+'3.2 Input│Other'!P$41)</f>
        <v>0</v>
      </c>
      <c r="M148" s="41">
        <f t="shared" si="3"/>
        <v>0</v>
      </c>
    </row>
    <row r="149" spans="1:13">
      <c r="A149" s="7" t="str">
        <f>'5.0 Calc│Forecast Projects'!A149</f>
        <v>-</v>
      </c>
      <c r="B149" s="7" t="str">
        <f>'5.3 Calc│Forecast $2022'!B149</f>
        <v/>
      </c>
      <c r="C149" s="19">
        <f>VLOOKUP($A149,'5.0 Calc│Forecast Projects'!$A$12:$P$1001,12,FALSE)</f>
        <v>0</v>
      </c>
      <c r="D149" s="19">
        <f>VLOOKUP($A149,'5.0 Calc│Forecast Projects'!$A$12:$P$1001,13,FALSE)</f>
        <v>0</v>
      </c>
      <c r="E149" s="19">
        <f>VLOOKUP($A149,'5.0 Calc│Forecast Projects'!$A$12:$P$1001,14,FALSE)</f>
        <v>0</v>
      </c>
      <c r="F149" s="19">
        <f>VLOOKUP($A149,'5.0 Calc│Forecast Projects'!$A$12:$P$1001,15,FALSE)</f>
        <v>0</v>
      </c>
      <c r="G149" s="23">
        <f>$C149*(1+'3.2 Input│Other'!L$38)+$D149*(1+'3.2 Input│Other'!L$39)+$E149*(1+'3.2 Input│Other'!L$40)+$F149*(1+'3.2 Input│Other'!L$41)</f>
        <v>0</v>
      </c>
      <c r="H149" s="23">
        <f>$C149*(1+'3.2 Input│Other'!M$38)+$D149*(1+'3.2 Input│Other'!M$39)+$E149*(1+'3.2 Input│Other'!M$40)+$F149*(1+'3.2 Input│Other'!M$41)</f>
        <v>0</v>
      </c>
      <c r="I149" s="23">
        <f>$C149*(1+'3.2 Input│Other'!N$38)+$D149*(1+'3.2 Input│Other'!N$39)+$E149*(1+'3.2 Input│Other'!N$40)+$F149*(1+'3.2 Input│Other'!N$41)</f>
        <v>0</v>
      </c>
      <c r="J149" s="23">
        <f>$C149*(1+'3.2 Input│Other'!O$38)+$D149*(1+'3.2 Input│Other'!O$39)+$E149*(1+'3.2 Input│Other'!O$40)+$F149*(1+'3.2 Input│Other'!O$41)</f>
        <v>0</v>
      </c>
      <c r="K149" s="23">
        <f>$C149*(1+'3.2 Input│Other'!P$38)+$D149*(1+'3.2 Input│Other'!P$39)+$E149*(1+'3.2 Input│Other'!P$40)+$F149*(1+'3.2 Input│Other'!P$41)</f>
        <v>0</v>
      </c>
      <c r="M149" s="41">
        <f t="shared" si="3"/>
        <v>0</v>
      </c>
    </row>
    <row r="150" spans="1:13">
      <c r="A150" s="7" t="str">
        <f>'5.0 Calc│Forecast Projects'!A150</f>
        <v>-</v>
      </c>
      <c r="B150" s="7" t="str">
        <f>'5.3 Calc│Forecast $2022'!B150</f>
        <v/>
      </c>
      <c r="C150" s="19">
        <f>VLOOKUP($A150,'5.0 Calc│Forecast Projects'!$A$12:$P$1001,12,FALSE)</f>
        <v>0</v>
      </c>
      <c r="D150" s="19">
        <f>VLOOKUP($A150,'5.0 Calc│Forecast Projects'!$A$12:$P$1001,13,FALSE)</f>
        <v>0</v>
      </c>
      <c r="E150" s="19">
        <f>VLOOKUP($A150,'5.0 Calc│Forecast Projects'!$A$12:$P$1001,14,FALSE)</f>
        <v>0</v>
      </c>
      <c r="F150" s="19">
        <f>VLOOKUP($A150,'5.0 Calc│Forecast Projects'!$A$12:$P$1001,15,FALSE)</f>
        <v>0</v>
      </c>
      <c r="G150" s="23">
        <f>$C150*(1+'3.2 Input│Other'!L$38)+$D150*(1+'3.2 Input│Other'!L$39)+$E150*(1+'3.2 Input│Other'!L$40)+$F150*(1+'3.2 Input│Other'!L$41)</f>
        <v>0</v>
      </c>
      <c r="H150" s="23">
        <f>$C150*(1+'3.2 Input│Other'!M$38)+$D150*(1+'3.2 Input│Other'!M$39)+$E150*(1+'3.2 Input│Other'!M$40)+$F150*(1+'3.2 Input│Other'!M$41)</f>
        <v>0</v>
      </c>
      <c r="I150" s="23">
        <f>$C150*(1+'3.2 Input│Other'!N$38)+$D150*(1+'3.2 Input│Other'!N$39)+$E150*(1+'3.2 Input│Other'!N$40)+$F150*(1+'3.2 Input│Other'!N$41)</f>
        <v>0</v>
      </c>
      <c r="J150" s="23">
        <f>$C150*(1+'3.2 Input│Other'!O$38)+$D150*(1+'3.2 Input│Other'!O$39)+$E150*(1+'3.2 Input│Other'!O$40)+$F150*(1+'3.2 Input│Other'!O$41)</f>
        <v>0</v>
      </c>
      <c r="K150" s="23">
        <f>$C150*(1+'3.2 Input│Other'!P$38)+$D150*(1+'3.2 Input│Other'!P$39)+$E150*(1+'3.2 Input│Other'!P$40)+$F150*(1+'3.2 Input│Other'!P$41)</f>
        <v>0</v>
      </c>
      <c r="M150" s="41">
        <f t="shared" si="3"/>
        <v>0</v>
      </c>
    </row>
    <row r="151" spans="1:13">
      <c r="A151" s="7" t="str">
        <f>'5.0 Calc│Forecast Projects'!A151</f>
        <v>-</v>
      </c>
      <c r="B151" s="7" t="str">
        <f>'5.3 Calc│Forecast $2022'!B151</f>
        <v/>
      </c>
      <c r="C151" s="19">
        <f>VLOOKUP($A151,'5.0 Calc│Forecast Projects'!$A$12:$P$1001,12,FALSE)</f>
        <v>0</v>
      </c>
      <c r="D151" s="19">
        <f>VLOOKUP($A151,'5.0 Calc│Forecast Projects'!$A$12:$P$1001,13,FALSE)</f>
        <v>0</v>
      </c>
      <c r="E151" s="19">
        <f>VLOOKUP($A151,'5.0 Calc│Forecast Projects'!$A$12:$P$1001,14,FALSE)</f>
        <v>0</v>
      </c>
      <c r="F151" s="19">
        <f>VLOOKUP($A151,'5.0 Calc│Forecast Projects'!$A$12:$P$1001,15,FALSE)</f>
        <v>0</v>
      </c>
      <c r="G151" s="23">
        <f>$C151*(1+'3.2 Input│Other'!L$38)+$D151*(1+'3.2 Input│Other'!L$39)+$E151*(1+'3.2 Input│Other'!L$40)+$F151*(1+'3.2 Input│Other'!L$41)</f>
        <v>0</v>
      </c>
      <c r="H151" s="23">
        <f>$C151*(1+'3.2 Input│Other'!M$38)+$D151*(1+'3.2 Input│Other'!M$39)+$E151*(1+'3.2 Input│Other'!M$40)+$F151*(1+'3.2 Input│Other'!M$41)</f>
        <v>0</v>
      </c>
      <c r="I151" s="23">
        <f>$C151*(1+'3.2 Input│Other'!N$38)+$D151*(1+'3.2 Input│Other'!N$39)+$E151*(1+'3.2 Input│Other'!N$40)+$F151*(1+'3.2 Input│Other'!N$41)</f>
        <v>0</v>
      </c>
      <c r="J151" s="23">
        <f>$C151*(1+'3.2 Input│Other'!O$38)+$D151*(1+'3.2 Input│Other'!O$39)+$E151*(1+'3.2 Input│Other'!O$40)+$F151*(1+'3.2 Input│Other'!O$41)</f>
        <v>0</v>
      </c>
      <c r="K151" s="23">
        <f>$C151*(1+'3.2 Input│Other'!P$38)+$D151*(1+'3.2 Input│Other'!P$39)+$E151*(1+'3.2 Input│Other'!P$40)+$F151*(1+'3.2 Input│Other'!P$41)</f>
        <v>0</v>
      </c>
      <c r="M151" s="41">
        <f t="shared" si="3"/>
        <v>0</v>
      </c>
    </row>
    <row r="152" spans="1:13">
      <c r="A152" s="7" t="str">
        <f>'5.0 Calc│Forecast Projects'!A152</f>
        <v>-</v>
      </c>
      <c r="B152" s="7" t="str">
        <f>'5.3 Calc│Forecast $2022'!B152</f>
        <v/>
      </c>
      <c r="C152" s="19">
        <f>VLOOKUP($A152,'5.0 Calc│Forecast Projects'!$A$12:$P$1001,12,FALSE)</f>
        <v>0</v>
      </c>
      <c r="D152" s="19">
        <f>VLOOKUP($A152,'5.0 Calc│Forecast Projects'!$A$12:$P$1001,13,FALSE)</f>
        <v>0</v>
      </c>
      <c r="E152" s="19">
        <f>VLOOKUP($A152,'5.0 Calc│Forecast Projects'!$A$12:$P$1001,14,FALSE)</f>
        <v>0</v>
      </c>
      <c r="F152" s="19">
        <f>VLOOKUP($A152,'5.0 Calc│Forecast Projects'!$A$12:$P$1001,15,FALSE)</f>
        <v>0</v>
      </c>
      <c r="G152" s="23">
        <f>$C152*(1+'3.2 Input│Other'!L$38)+$D152*(1+'3.2 Input│Other'!L$39)+$E152*(1+'3.2 Input│Other'!L$40)+$F152*(1+'3.2 Input│Other'!L$41)</f>
        <v>0</v>
      </c>
      <c r="H152" s="23">
        <f>$C152*(1+'3.2 Input│Other'!M$38)+$D152*(1+'3.2 Input│Other'!M$39)+$E152*(1+'3.2 Input│Other'!M$40)+$F152*(1+'3.2 Input│Other'!M$41)</f>
        <v>0</v>
      </c>
      <c r="I152" s="23">
        <f>$C152*(1+'3.2 Input│Other'!N$38)+$D152*(1+'3.2 Input│Other'!N$39)+$E152*(1+'3.2 Input│Other'!N$40)+$F152*(1+'3.2 Input│Other'!N$41)</f>
        <v>0</v>
      </c>
      <c r="J152" s="23">
        <f>$C152*(1+'3.2 Input│Other'!O$38)+$D152*(1+'3.2 Input│Other'!O$39)+$E152*(1+'3.2 Input│Other'!O$40)+$F152*(1+'3.2 Input│Other'!O$41)</f>
        <v>0</v>
      </c>
      <c r="K152" s="23">
        <f>$C152*(1+'3.2 Input│Other'!P$38)+$D152*(1+'3.2 Input│Other'!P$39)+$E152*(1+'3.2 Input│Other'!P$40)+$F152*(1+'3.2 Input│Other'!P$41)</f>
        <v>0</v>
      </c>
      <c r="M152" s="41">
        <f t="shared" si="3"/>
        <v>0</v>
      </c>
    </row>
    <row r="153" spans="1:13">
      <c r="A153" s="7" t="str">
        <f>'5.0 Calc│Forecast Projects'!A153</f>
        <v>-</v>
      </c>
      <c r="B153" s="7" t="str">
        <f>'5.3 Calc│Forecast $2022'!B153</f>
        <v/>
      </c>
      <c r="C153" s="19">
        <f>VLOOKUP($A153,'5.0 Calc│Forecast Projects'!$A$12:$P$1001,12,FALSE)</f>
        <v>0</v>
      </c>
      <c r="D153" s="19">
        <f>VLOOKUP($A153,'5.0 Calc│Forecast Projects'!$A$12:$P$1001,13,FALSE)</f>
        <v>0</v>
      </c>
      <c r="E153" s="19">
        <f>VLOOKUP($A153,'5.0 Calc│Forecast Projects'!$A$12:$P$1001,14,FALSE)</f>
        <v>0</v>
      </c>
      <c r="F153" s="19">
        <f>VLOOKUP($A153,'5.0 Calc│Forecast Projects'!$A$12:$P$1001,15,FALSE)</f>
        <v>0</v>
      </c>
      <c r="G153" s="23">
        <f>$C153*(1+'3.2 Input│Other'!L$38)+$D153*(1+'3.2 Input│Other'!L$39)+$E153*(1+'3.2 Input│Other'!L$40)+$F153*(1+'3.2 Input│Other'!L$41)</f>
        <v>0</v>
      </c>
      <c r="H153" s="23">
        <f>$C153*(1+'3.2 Input│Other'!M$38)+$D153*(1+'3.2 Input│Other'!M$39)+$E153*(1+'3.2 Input│Other'!M$40)+$F153*(1+'3.2 Input│Other'!M$41)</f>
        <v>0</v>
      </c>
      <c r="I153" s="23">
        <f>$C153*(1+'3.2 Input│Other'!N$38)+$D153*(1+'3.2 Input│Other'!N$39)+$E153*(1+'3.2 Input│Other'!N$40)+$F153*(1+'3.2 Input│Other'!N$41)</f>
        <v>0</v>
      </c>
      <c r="J153" s="23">
        <f>$C153*(1+'3.2 Input│Other'!O$38)+$D153*(1+'3.2 Input│Other'!O$39)+$E153*(1+'3.2 Input│Other'!O$40)+$F153*(1+'3.2 Input│Other'!O$41)</f>
        <v>0</v>
      </c>
      <c r="K153" s="23">
        <f>$C153*(1+'3.2 Input│Other'!P$38)+$D153*(1+'3.2 Input│Other'!P$39)+$E153*(1+'3.2 Input│Other'!P$40)+$F153*(1+'3.2 Input│Other'!P$41)</f>
        <v>0</v>
      </c>
      <c r="M153" s="41">
        <f t="shared" si="3"/>
        <v>0</v>
      </c>
    </row>
    <row r="154" spans="1:13">
      <c r="A154" s="7" t="str">
        <f>'5.0 Calc│Forecast Projects'!A154</f>
        <v>-</v>
      </c>
      <c r="B154" s="7" t="str">
        <f>'5.3 Calc│Forecast $2022'!B154</f>
        <v/>
      </c>
      <c r="C154" s="19">
        <f>VLOOKUP($A154,'5.0 Calc│Forecast Projects'!$A$12:$P$1001,12,FALSE)</f>
        <v>0</v>
      </c>
      <c r="D154" s="19">
        <f>VLOOKUP($A154,'5.0 Calc│Forecast Projects'!$A$12:$P$1001,13,FALSE)</f>
        <v>0</v>
      </c>
      <c r="E154" s="19">
        <f>VLOOKUP($A154,'5.0 Calc│Forecast Projects'!$A$12:$P$1001,14,FALSE)</f>
        <v>0</v>
      </c>
      <c r="F154" s="19">
        <f>VLOOKUP($A154,'5.0 Calc│Forecast Projects'!$A$12:$P$1001,15,FALSE)</f>
        <v>0</v>
      </c>
      <c r="G154" s="23">
        <f>$C154*(1+'3.2 Input│Other'!L$38)+$D154*(1+'3.2 Input│Other'!L$39)+$E154*(1+'3.2 Input│Other'!L$40)+$F154*(1+'3.2 Input│Other'!L$41)</f>
        <v>0</v>
      </c>
      <c r="H154" s="23">
        <f>$C154*(1+'3.2 Input│Other'!M$38)+$D154*(1+'3.2 Input│Other'!M$39)+$E154*(1+'3.2 Input│Other'!M$40)+$F154*(1+'3.2 Input│Other'!M$41)</f>
        <v>0</v>
      </c>
      <c r="I154" s="23">
        <f>$C154*(1+'3.2 Input│Other'!N$38)+$D154*(1+'3.2 Input│Other'!N$39)+$E154*(1+'3.2 Input│Other'!N$40)+$F154*(1+'3.2 Input│Other'!N$41)</f>
        <v>0</v>
      </c>
      <c r="J154" s="23">
        <f>$C154*(1+'3.2 Input│Other'!O$38)+$D154*(1+'3.2 Input│Other'!O$39)+$E154*(1+'3.2 Input│Other'!O$40)+$F154*(1+'3.2 Input│Other'!O$41)</f>
        <v>0</v>
      </c>
      <c r="K154" s="23">
        <f>$C154*(1+'3.2 Input│Other'!P$38)+$D154*(1+'3.2 Input│Other'!P$39)+$E154*(1+'3.2 Input│Other'!P$40)+$F154*(1+'3.2 Input│Other'!P$41)</f>
        <v>0</v>
      </c>
      <c r="M154" s="41">
        <f t="shared" si="3"/>
        <v>0</v>
      </c>
    </row>
    <row r="155" spans="1:13">
      <c r="A155" s="7" t="str">
        <f>'5.0 Calc│Forecast Projects'!A155</f>
        <v>-</v>
      </c>
      <c r="B155" s="7" t="str">
        <f>'5.3 Calc│Forecast $2022'!B155</f>
        <v/>
      </c>
      <c r="C155" s="19">
        <f>VLOOKUP($A155,'5.0 Calc│Forecast Projects'!$A$12:$P$1001,12,FALSE)</f>
        <v>0</v>
      </c>
      <c r="D155" s="19">
        <f>VLOOKUP($A155,'5.0 Calc│Forecast Projects'!$A$12:$P$1001,13,FALSE)</f>
        <v>0</v>
      </c>
      <c r="E155" s="19">
        <f>VLOOKUP($A155,'5.0 Calc│Forecast Projects'!$A$12:$P$1001,14,FALSE)</f>
        <v>0</v>
      </c>
      <c r="F155" s="19">
        <f>VLOOKUP($A155,'5.0 Calc│Forecast Projects'!$A$12:$P$1001,15,FALSE)</f>
        <v>0</v>
      </c>
      <c r="G155" s="23">
        <f>$C155*(1+'3.2 Input│Other'!L$38)+$D155*(1+'3.2 Input│Other'!L$39)+$E155*(1+'3.2 Input│Other'!L$40)+$F155*(1+'3.2 Input│Other'!L$41)</f>
        <v>0</v>
      </c>
      <c r="H155" s="23">
        <f>$C155*(1+'3.2 Input│Other'!M$38)+$D155*(1+'3.2 Input│Other'!M$39)+$E155*(1+'3.2 Input│Other'!M$40)+$F155*(1+'3.2 Input│Other'!M$41)</f>
        <v>0</v>
      </c>
      <c r="I155" s="23">
        <f>$C155*(1+'3.2 Input│Other'!N$38)+$D155*(1+'3.2 Input│Other'!N$39)+$E155*(1+'3.2 Input│Other'!N$40)+$F155*(1+'3.2 Input│Other'!N$41)</f>
        <v>0</v>
      </c>
      <c r="J155" s="23">
        <f>$C155*(1+'3.2 Input│Other'!O$38)+$D155*(1+'3.2 Input│Other'!O$39)+$E155*(1+'3.2 Input│Other'!O$40)+$F155*(1+'3.2 Input│Other'!O$41)</f>
        <v>0</v>
      </c>
      <c r="K155" s="23">
        <f>$C155*(1+'3.2 Input│Other'!P$38)+$D155*(1+'3.2 Input│Other'!P$39)+$E155*(1+'3.2 Input│Other'!P$40)+$F155*(1+'3.2 Input│Other'!P$41)</f>
        <v>0</v>
      </c>
      <c r="M155" s="41">
        <f t="shared" si="3"/>
        <v>0</v>
      </c>
    </row>
    <row r="156" spans="1:13">
      <c r="A156" s="7" t="str">
        <f>'5.0 Calc│Forecast Projects'!A156</f>
        <v>-</v>
      </c>
      <c r="B156" s="7" t="str">
        <f>'5.3 Calc│Forecast $2022'!B156</f>
        <v/>
      </c>
      <c r="C156" s="19">
        <f>VLOOKUP($A156,'5.0 Calc│Forecast Projects'!$A$12:$P$1001,12,FALSE)</f>
        <v>0</v>
      </c>
      <c r="D156" s="19">
        <f>VLOOKUP($A156,'5.0 Calc│Forecast Projects'!$A$12:$P$1001,13,FALSE)</f>
        <v>0</v>
      </c>
      <c r="E156" s="19">
        <f>VLOOKUP($A156,'5.0 Calc│Forecast Projects'!$A$12:$P$1001,14,FALSE)</f>
        <v>0</v>
      </c>
      <c r="F156" s="19">
        <f>VLOOKUP($A156,'5.0 Calc│Forecast Projects'!$A$12:$P$1001,15,FALSE)</f>
        <v>0</v>
      </c>
      <c r="G156" s="23">
        <f>$C156*(1+'3.2 Input│Other'!L$38)+$D156*(1+'3.2 Input│Other'!L$39)+$E156*(1+'3.2 Input│Other'!L$40)+$F156*(1+'3.2 Input│Other'!L$41)</f>
        <v>0</v>
      </c>
      <c r="H156" s="23">
        <f>$C156*(1+'3.2 Input│Other'!M$38)+$D156*(1+'3.2 Input│Other'!M$39)+$E156*(1+'3.2 Input│Other'!M$40)+$F156*(1+'3.2 Input│Other'!M$41)</f>
        <v>0</v>
      </c>
      <c r="I156" s="23">
        <f>$C156*(1+'3.2 Input│Other'!N$38)+$D156*(1+'3.2 Input│Other'!N$39)+$E156*(1+'3.2 Input│Other'!N$40)+$F156*(1+'3.2 Input│Other'!N$41)</f>
        <v>0</v>
      </c>
      <c r="J156" s="23">
        <f>$C156*(1+'3.2 Input│Other'!O$38)+$D156*(1+'3.2 Input│Other'!O$39)+$E156*(1+'3.2 Input│Other'!O$40)+$F156*(1+'3.2 Input│Other'!O$41)</f>
        <v>0</v>
      </c>
      <c r="K156" s="23">
        <f>$C156*(1+'3.2 Input│Other'!P$38)+$D156*(1+'3.2 Input│Other'!P$39)+$E156*(1+'3.2 Input│Other'!P$40)+$F156*(1+'3.2 Input│Other'!P$41)</f>
        <v>0</v>
      </c>
      <c r="M156" s="41">
        <f t="shared" si="3"/>
        <v>0</v>
      </c>
    </row>
    <row r="157" spans="1:13">
      <c r="A157" s="7" t="str">
        <f>'5.0 Calc│Forecast Projects'!A157</f>
        <v>-</v>
      </c>
      <c r="B157" s="7" t="str">
        <f>'5.3 Calc│Forecast $2022'!B157</f>
        <v/>
      </c>
      <c r="C157" s="19">
        <f>VLOOKUP($A157,'5.0 Calc│Forecast Projects'!$A$12:$P$1001,12,FALSE)</f>
        <v>0</v>
      </c>
      <c r="D157" s="19">
        <f>VLOOKUP($A157,'5.0 Calc│Forecast Projects'!$A$12:$P$1001,13,FALSE)</f>
        <v>0</v>
      </c>
      <c r="E157" s="19">
        <f>VLOOKUP($A157,'5.0 Calc│Forecast Projects'!$A$12:$P$1001,14,FALSE)</f>
        <v>0</v>
      </c>
      <c r="F157" s="19">
        <f>VLOOKUP($A157,'5.0 Calc│Forecast Projects'!$A$12:$P$1001,15,FALSE)</f>
        <v>0</v>
      </c>
      <c r="G157" s="23">
        <f>$C157*(1+'3.2 Input│Other'!L$38)+$D157*(1+'3.2 Input│Other'!L$39)+$E157*(1+'3.2 Input│Other'!L$40)+$F157*(1+'3.2 Input│Other'!L$41)</f>
        <v>0</v>
      </c>
      <c r="H157" s="23">
        <f>$C157*(1+'3.2 Input│Other'!M$38)+$D157*(1+'3.2 Input│Other'!M$39)+$E157*(1+'3.2 Input│Other'!M$40)+$F157*(1+'3.2 Input│Other'!M$41)</f>
        <v>0</v>
      </c>
      <c r="I157" s="23">
        <f>$C157*(1+'3.2 Input│Other'!N$38)+$D157*(1+'3.2 Input│Other'!N$39)+$E157*(1+'3.2 Input│Other'!N$40)+$F157*(1+'3.2 Input│Other'!N$41)</f>
        <v>0</v>
      </c>
      <c r="J157" s="23">
        <f>$C157*(1+'3.2 Input│Other'!O$38)+$D157*(1+'3.2 Input│Other'!O$39)+$E157*(1+'3.2 Input│Other'!O$40)+$F157*(1+'3.2 Input│Other'!O$41)</f>
        <v>0</v>
      </c>
      <c r="K157" s="23">
        <f>$C157*(1+'3.2 Input│Other'!P$38)+$D157*(1+'3.2 Input│Other'!P$39)+$E157*(1+'3.2 Input│Other'!P$40)+$F157*(1+'3.2 Input│Other'!P$41)</f>
        <v>0</v>
      </c>
      <c r="M157" s="41">
        <f t="shared" si="3"/>
        <v>0</v>
      </c>
    </row>
    <row r="158" spans="1:13">
      <c r="A158" s="7" t="str">
        <f>'5.0 Calc│Forecast Projects'!A158</f>
        <v>-</v>
      </c>
      <c r="B158" s="7" t="str">
        <f>'5.3 Calc│Forecast $2022'!B158</f>
        <v/>
      </c>
      <c r="C158" s="19">
        <f>VLOOKUP($A158,'5.0 Calc│Forecast Projects'!$A$12:$P$1001,12,FALSE)</f>
        <v>0</v>
      </c>
      <c r="D158" s="19">
        <f>VLOOKUP($A158,'5.0 Calc│Forecast Projects'!$A$12:$P$1001,13,FALSE)</f>
        <v>0</v>
      </c>
      <c r="E158" s="19">
        <f>VLOOKUP($A158,'5.0 Calc│Forecast Projects'!$A$12:$P$1001,14,FALSE)</f>
        <v>0</v>
      </c>
      <c r="F158" s="19">
        <f>VLOOKUP($A158,'5.0 Calc│Forecast Projects'!$A$12:$P$1001,15,FALSE)</f>
        <v>0</v>
      </c>
      <c r="G158" s="23">
        <f>$C158*(1+'3.2 Input│Other'!L$38)+$D158*(1+'3.2 Input│Other'!L$39)+$E158*(1+'3.2 Input│Other'!L$40)+$F158*(1+'3.2 Input│Other'!L$41)</f>
        <v>0</v>
      </c>
      <c r="H158" s="23">
        <f>$C158*(1+'3.2 Input│Other'!M$38)+$D158*(1+'3.2 Input│Other'!M$39)+$E158*(1+'3.2 Input│Other'!M$40)+$F158*(1+'3.2 Input│Other'!M$41)</f>
        <v>0</v>
      </c>
      <c r="I158" s="23">
        <f>$C158*(1+'3.2 Input│Other'!N$38)+$D158*(1+'3.2 Input│Other'!N$39)+$E158*(1+'3.2 Input│Other'!N$40)+$F158*(1+'3.2 Input│Other'!N$41)</f>
        <v>0</v>
      </c>
      <c r="J158" s="23">
        <f>$C158*(1+'3.2 Input│Other'!O$38)+$D158*(1+'3.2 Input│Other'!O$39)+$E158*(1+'3.2 Input│Other'!O$40)+$F158*(1+'3.2 Input│Other'!O$41)</f>
        <v>0</v>
      </c>
      <c r="K158" s="23">
        <f>$C158*(1+'3.2 Input│Other'!P$38)+$D158*(1+'3.2 Input│Other'!P$39)+$E158*(1+'3.2 Input│Other'!P$40)+$F158*(1+'3.2 Input│Other'!P$41)</f>
        <v>0</v>
      </c>
      <c r="M158" s="41">
        <f t="shared" si="3"/>
        <v>0</v>
      </c>
    </row>
    <row r="159" spans="1:13">
      <c r="A159" s="7" t="str">
        <f>'5.0 Calc│Forecast Projects'!A159</f>
        <v>-</v>
      </c>
      <c r="B159" s="7" t="str">
        <f>'5.3 Calc│Forecast $2022'!B159</f>
        <v/>
      </c>
      <c r="C159" s="19">
        <f>VLOOKUP($A159,'5.0 Calc│Forecast Projects'!$A$12:$P$1001,12,FALSE)</f>
        <v>0</v>
      </c>
      <c r="D159" s="19">
        <f>VLOOKUP($A159,'5.0 Calc│Forecast Projects'!$A$12:$P$1001,13,FALSE)</f>
        <v>0</v>
      </c>
      <c r="E159" s="19">
        <f>VLOOKUP($A159,'5.0 Calc│Forecast Projects'!$A$12:$P$1001,14,FALSE)</f>
        <v>0</v>
      </c>
      <c r="F159" s="19">
        <f>VLOOKUP($A159,'5.0 Calc│Forecast Projects'!$A$12:$P$1001,15,FALSE)</f>
        <v>0</v>
      </c>
      <c r="G159" s="23">
        <f>$C159*(1+'3.2 Input│Other'!L$38)+$D159*(1+'3.2 Input│Other'!L$39)+$E159*(1+'3.2 Input│Other'!L$40)+$F159*(1+'3.2 Input│Other'!L$41)</f>
        <v>0</v>
      </c>
      <c r="H159" s="23">
        <f>$C159*(1+'3.2 Input│Other'!M$38)+$D159*(1+'3.2 Input│Other'!M$39)+$E159*(1+'3.2 Input│Other'!M$40)+$F159*(1+'3.2 Input│Other'!M$41)</f>
        <v>0</v>
      </c>
      <c r="I159" s="23">
        <f>$C159*(1+'3.2 Input│Other'!N$38)+$D159*(1+'3.2 Input│Other'!N$39)+$E159*(1+'3.2 Input│Other'!N$40)+$F159*(1+'3.2 Input│Other'!N$41)</f>
        <v>0</v>
      </c>
      <c r="J159" s="23">
        <f>$C159*(1+'3.2 Input│Other'!O$38)+$D159*(1+'3.2 Input│Other'!O$39)+$E159*(1+'3.2 Input│Other'!O$40)+$F159*(1+'3.2 Input│Other'!O$41)</f>
        <v>0</v>
      </c>
      <c r="K159" s="23">
        <f>$C159*(1+'3.2 Input│Other'!P$38)+$D159*(1+'3.2 Input│Other'!P$39)+$E159*(1+'3.2 Input│Other'!P$40)+$F159*(1+'3.2 Input│Other'!P$41)</f>
        <v>0</v>
      </c>
      <c r="M159" s="41">
        <f t="shared" si="3"/>
        <v>0</v>
      </c>
    </row>
    <row r="160" spans="1:13">
      <c r="A160" s="7" t="str">
        <f>'5.0 Calc│Forecast Projects'!A160</f>
        <v>-</v>
      </c>
      <c r="B160" s="7" t="str">
        <f>'5.3 Calc│Forecast $2022'!B160</f>
        <v/>
      </c>
      <c r="C160" s="19">
        <f>VLOOKUP($A160,'5.0 Calc│Forecast Projects'!$A$12:$P$1001,12,FALSE)</f>
        <v>0</v>
      </c>
      <c r="D160" s="19">
        <f>VLOOKUP($A160,'5.0 Calc│Forecast Projects'!$A$12:$P$1001,13,FALSE)</f>
        <v>0</v>
      </c>
      <c r="E160" s="19">
        <f>VLOOKUP($A160,'5.0 Calc│Forecast Projects'!$A$12:$P$1001,14,FALSE)</f>
        <v>0</v>
      </c>
      <c r="F160" s="19">
        <f>VLOOKUP($A160,'5.0 Calc│Forecast Projects'!$A$12:$P$1001,15,FALSE)</f>
        <v>0</v>
      </c>
      <c r="G160" s="23">
        <f>$C160*(1+'3.2 Input│Other'!L$38)+$D160*(1+'3.2 Input│Other'!L$39)+$E160*(1+'3.2 Input│Other'!L$40)+$F160*(1+'3.2 Input│Other'!L$41)</f>
        <v>0</v>
      </c>
      <c r="H160" s="23">
        <f>$C160*(1+'3.2 Input│Other'!M$38)+$D160*(1+'3.2 Input│Other'!M$39)+$E160*(1+'3.2 Input│Other'!M$40)+$F160*(1+'3.2 Input│Other'!M$41)</f>
        <v>0</v>
      </c>
      <c r="I160" s="23">
        <f>$C160*(1+'3.2 Input│Other'!N$38)+$D160*(1+'3.2 Input│Other'!N$39)+$E160*(1+'3.2 Input│Other'!N$40)+$F160*(1+'3.2 Input│Other'!N$41)</f>
        <v>0</v>
      </c>
      <c r="J160" s="23">
        <f>$C160*(1+'3.2 Input│Other'!O$38)+$D160*(1+'3.2 Input│Other'!O$39)+$E160*(1+'3.2 Input│Other'!O$40)+$F160*(1+'3.2 Input│Other'!O$41)</f>
        <v>0</v>
      </c>
      <c r="K160" s="23">
        <f>$C160*(1+'3.2 Input│Other'!P$38)+$D160*(1+'3.2 Input│Other'!P$39)+$E160*(1+'3.2 Input│Other'!P$40)+$F160*(1+'3.2 Input│Other'!P$41)</f>
        <v>0</v>
      </c>
      <c r="M160" s="41">
        <f t="shared" si="3"/>
        <v>0</v>
      </c>
    </row>
    <row r="161" spans="1:13">
      <c r="A161" s="7" t="str">
        <f>'5.0 Calc│Forecast Projects'!A161</f>
        <v>-</v>
      </c>
      <c r="B161" s="7" t="str">
        <f>'5.3 Calc│Forecast $2022'!B161</f>
        <v/>
      </c>
      <c r="C161" s="19">
        <f>VLOOKUP($A161,'5.0 Calc│Forecast Projects'!$A$12:$P$1001,12,FALSE)</f>
        <v>0</v>
      </c>
      <c r="D161" s="19">
        <f>VLOOKUP($A161,'5.0 Calc│Forecast Projects'!$A$12:$P$1001,13,FALSE)</f>
        <v>0</v>
      </c>
      <c r="E161" s="19">
        <f>VLOOKUP($A161,'5.0 Calc│Forecast Projects'!$A$12:$P$1001,14,FALSE)</f>
        <v>0</v>
      </c>
      <c r="F161" s="19">
        <f>VLOOKUP($A161,'5.0 Calc│Forecast Projects'!$A$12:$P$1001,15,FALSE)</f>
        <v>0</v>
      </c>
      <c r="G161" s="23">
        <f>$C161*(1+'3.2 Input│Other'!L$38)+$D161*(1+'3.2 Input│Other'!L$39)+$E161*(1+'3.2 Input│Other'!L$40)+$F161*(1+'3.2 Input│Other'!L$41)</f>
        <v>0</v>
      </c>
      <c r="H161" s="23">
        <f>$C161*(1+'3.2 Input│Other'!M$38)+$D161*(1+'3.2 Input│Other'!M$39)+$E161*(1+'3.2 Input│Other'!M$40)+$F161*(1+'3.2 Input│Other'!M$41)</f>
        <v>0</v>
      </c>
      <c r="I161" s="23">
        <f>$C161*(1+'3.2 Input│Other'!N$38)+$D161*(1+'3.2 Input│Other'!N$39)+$E161*(1+'3.2 Input│Other'!N$40)+$F161*(1+'3.2 Input│Other'!N$41)</f>
        <v>0</v>
      </c>
      <c r="J161" s="23">
        <f>$C161*(1+'3.2 Input│Other'!O$38)+$D161*(1+'3.2 Input│Other'!O$39)+$E161*(1+'3.2 Input│Other'!O$40)+$F161*(1+'3.2 Input│Other'!O$41)</f>
        <v>0</v>
      </c>
      <c r="K161" s="23">
        <f>$C161*(1+'3.2 Input│Other'!P$38)+$D161*(1+'3.2 Input│Other'!P$39)+$E161*(1+'3.2 Input│Other'!P$40)+$F161*(1+'3.2 Input│Other'!P$41)</f>
        <v>0</v>
      </c>
      <c r="M161" s="41">
        <f t="shared" si="3"/>
        <v>0</v>
      </c>
    </row>
    <row r="162" spans="1:13">
      <c r="A162" s="7" t="str">
        <f>'5.0 Calc│Forecast Projects'!A162</f>
        <v>-</v>
      </c>
      <c r="B162" s="7" t="str">
        <f>'5.3 Calc│Forecast $2022'!B162</f>
        <v/>
      </c>
      <c r="C162" s="19">
        <f>VLOOKUP($A162,'5.0 Calc│Forecast Projects'!$A$12:$P$1001,12,FALSE)</f>
        <v>0</v>
      </c>
      <c r="D162" s="19">
        <f>VLOOKUP($A162,'5.0 Calc│Forecast Projects'!$A$12:$P$1001,13,FALSE)</f>
        <v>0</v>
      </c>
      <c r="E162" s="19">
        <f>VLOOKUP($A162,'5.0 Calc│Forecast Projects'!$A$12:$P$1001,14,FALSE)</f>
        <v>0</v>
      </c>
      <c r="F162" s="19">
        <f>VLOOKUP($A162,'5.0 Calc│Forecast Projects'!$A$12:$P$1001,15,FALSE)</f>
        <v>0</v>
      </c>
      <c r="G162" s="23">
        <f>$C162*(1+'3.2 Input│Other'!L$38)+$D162*(1+'3.2 Input│Other'!L$39)+$E162*(1+'3.2 Input│Other'!L$40)+$F162*(1+'3.2 Input│Other'!L$41)</f>
        <v>0</v>
      </c>
      <c r="H162" s="23">
        <f>$C162*(1+'3.2 Input│Other'!M$38)+$D162*(1+'3.2 Input│Other'!M$39)+$E162*(1+'3.2 Input│Other'!M$40)+$F162*(1+'3.2 Input│Other'!M$41)</f>
        <v>0</v>
      </c>
      <c r="I162" s="23">
        <f>$C162*(1+'3.2 Input│Other'!N$38)+$D162*(1+'3.2 Input│Other'!N$39)+$E162*(1+'3.2 Input│Other'!N$40)+$F162*(1+'3.2 Input│Other'!N$41)</f>
        <v>0</v>
      </c>
      <c r="J162" s="23">
        <f>$C162*(1+'3.2 Input│Other'!O$38)+$D162*(1+'3.2 Input│Other'!O$39)+$E162*(1+'3.2 Input│Other'!O$40)+$F162*(1+'3.2 Input│Other'!O$41)</f>
        <v>0</v>
      </c>
      <c r="K162" s="23">
        <f>$C162*(1+'3.2 Input│Other'!P$38)+$D162*(1+'3.2 Input│Other'!P$39)+$E162*(1+'3.2 Input│Other'!P$40)+$F162*(1+'3.2 Input│Other'!P$41)</f>
        <v>0</v>
      </c>
      <c r="M162" s="41">
        <f t="shared" si="3"/>
        <v>0</v>
      </c>
    </row>
    <row r="163" spans="1:13">
      <c r="A163" s="7" t="str">
        <f>'5.0 Calc│Forecast Projects'!A163</f>
        <v>-</v>
      </c>
      <c r="B163" s="7" t="str">
        <f>'5.3 Calc│Forecast $2022'!B163</f>
        <v/>
      </c>
      <c r="C163" s="19">
        <f>VLOOKUP($A163,'5.0 Calc│Forecast Projects'!$A$12:$P$1001,12,FALSE)</f>
        <v>0</v>
      </c>
      <c r="D163" s="19">
        <f>VLOOKUP($A163,'5.0 Calc│Forecast Projects'!$A$12:$P$1001,13,FALSE)</f>
        <v>0</v>
      </c>
      <c r="E163" s="19">
        <f>VLOOKUP($A163,'5.0 Calc│Forecast Projects'!$A$12:$P$1001,14,FALSE)</f>
        <v>0</v>
      </c>
      <c r="F163" s="19">
        <f>VLOOKUP($A163,'5.0 Calc│Forecast Projects'!$A$12:$P$1001,15,FALSE)</f>
        <v>0</v>
      </c>
      <c r="G163" s="23">
        <f>$C163*(1+'3.2 Input│Other'!L$38)+$D163*(1+'3.2 Input│Other'!L$39)+$E163*(1+'3.2 Input│Other'!L$40)+$F163*(1+'3.2 Input│Other'!L$41)</f>
        <v>0</v>
      </c>
      <c r="H163" s="23">
        <f>$C163*(1+'3.2 Input│Other'!M$38)+$D163*(1+'3.2 Input│Other'!M$39)+$E163*(1+'3.2 Input│Other'!M$40)+$F163*(1+'3.2 Input│Other'!M$41)</f>
        <v>0</v>
      </c>
      <c r="I163" s="23">
        <f>$C163*(1+'3.2 Input│Other'!N$38)+$D163*(1+'3.2 Input│Other'!N$39)+$E163*(1+'3.2 Input│Other'!N$40)+$F163*(1+'3.2 Input│Other'!N$41)</f>
        <v>0</v>
      </c>
      <c r="J163" s="23">
        <f>$C163*(1+'3.2 Input│Other'!O$38)+$D163*(1+'3.2 Input│Other'!O$39)+$E163*(1+'3.2 Input│Other'!O$40)+$F163*(1+'3.2 Input│Other'!O$41)</f>
        <v>0</v>
      </c>
      <c r="K163" s="23">
        <f>$C163*(1+'3.2 Input│Other'!P$38)+$D163*(1+'3.2 Input│Other'!P$39)+$E163*(1+'3.2 Input│Other'!P$40)+$F163*(1+'3.2 Input│Other'!P$41)</f>
        <v>0</v>
      </c>
      <c r="M163" s="41">
        <f t="shared" si="3"/>
        <v>0</v>
      </c>
    </row>
    <row r="164" spans="1:13">
      <c r="A164" s="7" t="str">
        <f>'5.0 Calc│Forecast Projects'!A164</f>
        <v>-</v>
      </c>
      <c r="B164" s="7" t="str">
        <f>'5.3 Calc│Forecast $2022'!B164</f>
        <v/>
      </c>
      <c r="C164" s="19">
        <f>VLOOKUP($A164,'5.0 Calc│Forecast Projects'!$A$12:$P$1001,12,FALSE)</f>
        <v>0</v>
      </c>
      <c r="D164" s="19">
        <f>VLOOKUP($A164,'5.0 Calc│Forecast Projects'!$A$12:$P$1001,13,FALSE)</f>
        <v>0</v>
      </c>
      <c r="E164" s="19">
        <f>VLOOKUP($A164,'5.0 Calc│Forecast Projects'!$A$12:$P$1001,14,FALSE)</f>
        <v>0</v>
      </c>
      <c r="F164" s="19">
        <f>VLOOKUP($A164,'5.0 Calc│Forecast Projects'!$A$12:$P$1001,15,FALSE)</f>
        <v>0</v>
      </c>
      <c r="G164" s="23">
        <f>$C164*(1+'3.2 Input│Other'!L$38)+$D164*(1+'3.2 Input│Other'!L$39)+$E164*(1+'3.2 Input│Other'!L$40)+$F164*(1+'3.2 Input│Other'!L$41)</f>
        <v>0</v>
      </c>
      <c r="H164" s="23">
        <f>$C164*(1+'3.2 Input│Other'!M$38)+$D164*(1+'3.2 Input│Other'!M$39)+$E164*(1+'3.2 Input│Other'!M$40)+$F164*(1+'3.2 Input│Other'!M$41)</f>
        <v>0</v>
      </c>
      <c r="I164" s="23">
        <f>$C164*(1+'3.2 Input│Other'!N$38)+$D164*(1+'3.2 Input│Other'!N$39)+$E164*(1+'3.2 Input│Other'!N$40)+$F164*(1+'3.2 Input│Other'!N$41)</f>
        <v>0</v>
      </c>
      <c r="J164" s="23">
        <f>$C164*(1+'3.2 Input│Other'!O$38)+$D164*(1+'3.2 Input│Other'!O$39)+$E164*(1+'3.2 Input│Other'!O$40)+$F164*(1+'3.2 Input│Other'!O$41)</f>
        <v>0</v>
      </c>
      <c r="K164" s="23">
        <f>$C164*(1+'3.2 Input│Other'!P$38)+$D164*(1+'3.2 Input│Other'!P$39)+$E164*(1+'3.2 Input│Other'!P$40)+$F164*(1+'3.2 Input│Other'!P$41)</f>
        <v>0</v>
      </c>
      <c r="M164" s="41">
        <f t="shared" si="3"/>
        <v>0</v>
      </c>
    </row>
    <row r="165" spans="1:13">
      <c r="A165" s="7" t="str">
        <f>'5.0 Calc│Forecast Projects'!A165</f>
        <v>-</v>
      </c>
      <c r="B165" s="7" t="str">
        <f>'5.3 Calc│Forecast $2022'!B165</f>
        <v/>
      </c>
      <c r="C165" s="19">
        <f>VLOOKUP($A165,'5.0 Calc│Forecast Projects'!$A$12:$P$1001,12,FALSE)</f>
        <v>0</v>
      </c>
      <c r="D165" s="19">
        <f>VLOOKUP($A165,'5.0 Calc│Forecast Projects'!$A$12:$P$1001,13,FALSE)</f>
        <v>0</v>
      </c>
      <c r="E165" s="19">
        <f>VLOOKUP($A165,'5.0 Calc│Forecast Projects'!$A$12:$P$1001,14,FALSE)</f>
        <v>0</v>
      </c>
      <c r="F165" s="19">
        <f>VLOOKUP($A165,'5.0 Calc│Forecast Projects'!$A$12:$P$1001,15,FALSE)</f>
        <v>0</v>
      </c>
      <c r="G165" s="23">
        <f>$C165*(1+'3.2 Input│Other'!L$38)+$D165*(1+'3.2 Input│Other'!L$39)+$E165*(1+'3.2 Input│Other'!L$40)+$F165*(1+'3.2 Input│Other'!L$41)</f>
        <v>0</v>
      </c>
      <c r="H165" s="23">
        <f>$C165*(1+'3.2 Input│Other'!M$38)+$D165*(1+'3.2 Input│Other'!M$39)+$E165*(1+'3.2 Input│Other'!M$40)+$F165*(1+'3.2 Input│Other'!M$41)</f>
        <v>0</v>
      </c>
      <c r="I165" s="23">
        <f>$C165*(1+'3.2 Input│Other'!N$38)+$D165*(1+'3.2 Input│Other'!N$39)+$E165*(1+'3.2 Input│Other'!N$40)+$F165*(1+'3.2 Input│Other'!N$41)</f>
        <v>0</v>
      </c>
      <c r="J165" s="23">
        <f>$C165*(1+'3.2 Input│Other'!O$38)+$D165*(1+'3.2 Input│Other'!O$39)+$E165*(1+'3.2 Input│Other'!O$40)+$F165*(1+'3.2 Input│Other'!O$41)</f>
        <v>0</v>
      </c>
      <c r="K165" s="23">
        <f>$C165*(1+'3.2 Input│Other'!P$38)+$D165*(1+'3.2 Input│Other'!P$39)+$E165*(1+'3.2 Input│Other'!P$40)+$F165*(1+'3.2 Input│Other'!P$41)</f>
        <v>0</v>
      </c>
      <c r="M165" s="41">
        <f t="shared" si="3"/>
        <v>0</v>
      </c>
    </row>
    <row r="166" spans="1:13">
      <c r="A166" s="7" t="str">
        <f>'5.0 Calc│Forecast Projects'!A166</f>
        <v>-</v>
      </c>
      <c r="B166" s="7" t="str">
        <f>'5.3 Calc│Forecast $2022'!B166</f>
        <v/>
      </c>
      <c r="C166" s="19">
        <f>VLOOKUP($A166,'5.0 Calc│Forecast Projects'!$A$12:$P$1001,12,FALSE)</f>
        <v>0</v>
      </c>
      <c r="D166" s="19">
        <f>VLOOKUP($A166,'5.0 Calc│Forecast Projects'!$A$12:$P$1001,13,FALSE)</f>
        <v>0</v>
      </c>
      <c r="E166" s="19">
        <f>VLOOKUP($A166,'5.0 Calc│Forecast Projects'!$A$12:$P$1001,14,FALSE)</f>
        <v>0</v>
      </c>
      <c r="F166" s="19">
        <f>VLOOKUP($A166,'5.0 Calc│Forecast Projects'!$A$12:$P$1001,15,FALSE)</f>
        <v>0</v>
      </c>
      <c r="G166" s="23">
        <f>$C166*(1+'3.2 Input│Other'!L$38)+$D166*(1+'3.2 Input│Other'!L$39)+$E166*(1+'3.2 Input│Other'!L$40)+$F166*(1+'3.2 Input│Other'!L$41)</f>
        <v>0</v>
      </c>
      <c r="H166" s="23">
        <f>$C166*(1+'3.2 Input│Other'!M$38)+$D166*(1+'3.2 Input│Other'!M$39)+$E166*(1+'3.2 Input│Other'!M$40)+$F166*(1+'3.2 Input│Other'!M$41)</f>
        <v>0</v>
      </c>
      <c r="I166" s="23">
        <f>$C166*(1+'3.2 Input│Other'!N$38)+$D166*(1+'3.2 Input│Other'!N$39)+$E166*(1+'3.2 Input│Other'!N$40)+$F166*(1+'3.2 Input│Other'!N$41)</f>
        <v>0</v>
      </c>
      <c r="J166" s="23">
        <f>$C166*(1+'3.2 Input│Other'!O$38)+$D166*(1+'3.2 Input│Other'!O$39)+$E166*(1+'3.2 Input│Other'!O$40)+$F166*(1+'3.2 Input│Other'!O$41)</f>
        <v>0</v>
      </c>
      <c r="K166" s="23">
        <f>$C166*(1+'3.2 Input│Other'!P$38)+$D166*(1+'3.2 Input│Other'!P$39)+$E166*(1+'3.2 Input│Other'!P$40)+$F166*(1+'3.2 Input│Other'!P$41)</f>
        <v>0</v>
      </c>
      <c r="M166" s="41">
        <f t="shared" si="3"/>
        <v>0</v>
      </c>
    </row>
    <row r="167" spans="1:13">
      <c r="A167" s="7" t="str">
        <f>'5.0 Calc│Forecast Projects'!A167</f>
        <v>-</v>
      </c>
      <c r="B167" s="7" t="str">
        <f>'5.3 Calc│Forecast $2022'!B167</f>
        <v/>
      </c>
      <c r="C167" s="19">
        <f>VLOOKUP($A167,'5.0 Calc│Forecast Projects'!$A$12:$P$1001,12,FALSE)</f>
        <v>0</v>
      </c>
      <c r="D167" s="19">
        <f>VLOOKUP($A167,'5.0 Calc│Forecast Projects'!$A$12:$P$1001,13,FALSE)</f>
        <v>0</v>
      </c>
      <c r="E167" s="19">
        <f>VLOOKUP($A167,'5.0 Calc│Forecast Projects'!$A$12:$P$1001,14,FALSE)</f>
        <v>0</v>
      </c>
      <c r="F167" s="19">
        <f>VLOOKUP($A167,'5.0 Calc│Forecast Projects'!$A$12:$P$1001,15,FALSE)</f>
        <v>0</v>
      </c>
      <c r="G167" s="23">
        <f>$C167*(1+'3.2 Input│Other'!L$38)+$D167*(1+'3.2 Input│Other'!L$39)+$E167*(1+'3.2 Input│Other'!L$40)+$F167*(1+'3.2 Input│Other'!L$41)</f>
        <v>0</v>
      </c>
      <c r="H167" s="23">
        <f>$C167*(1+'3.2 Input│Other'!M$38)+$D167*(1+'3.2 Input│Other'!M$39)+$E167*(1+'3.2 Input│Other'!M$40)+$F167*(1+'3.2 Input│Other'!M$41)</f>
        <v>0</v>
      </c>
      <c r="I167" s="23">
        <f>$C167*(1+'3.2 Input│Other'!N$38)+$D167*(1+'3.2 Input│Other'!N$39)+$E167*(1+'3.2 Input│Other'!N$40)+$F167*(1+'3.2 Input│Other'!N$41)</f>
        <v>0</v>
      </c>
      <c r="J167" s="23">
        <f>$C167*(1+'3.2 Input│Other'!O$38)+$D167*(1+'3.2 Input│Other'!O$39)+$E167*(1+'3.2 Input│Other'!O$40)+$F167*(1+'3.2 Input│Other'!O$41)</f>
        <v>0</v>
      </c>
      <c r="K167" s="23">
        <f>$C167*(1+'3.2 Input│Other'!P$38)+$D167*(1+'3.2 Input│Other'!P$39)+$E167*(1+'3.2 Input│Other'!P$40)+$F167*(1+'3.2 Input│Other'!P$41)</f>
        <v>0</v>
      </c>
      <c r="M167" s="41">
        <f t="shared" si="3"/>
        <v>0</v>
      </c>
    </row>
    <row r="168" spans="1:13">
      <c r="A168" s="7" t="str">
        <f>'5.0 Calc│Forecast Projects'!A168</f>
        <v>-</v>
      </c>
      <c r="B168" s="7" t="str">
        <f>'5.3 Calc│Forecast $2022'!B168</f>
        <v/>
      </c>
      <c r="C168" s="19">
        <f>VLOOKUP($A168,'5.0 Calc│Forecast Projects'!$A$12:$P$1001,12,FALSE)</f>
        <v>0</v>
      </c>
      <c r="D168" s="19">
        <f>VLOOKUP($A168,'5.0 Calc│Forecast Projects'!$A$12:$P$1001,13,FALSE)</f>
        <v>0</v>
      </c>
      <c r="E168" s="19">
        <f>VLOOKUP($A168,'5.0 Calc│Forecast Projects'!$A$12:$P$1001,14,FALSE)</f>
        <v>0</v>
      </c>
      <c r="F168" s="19">
        <f>VLOOKUP($A168,'5.0 Calc│Forecast Projects'!$A$12:$P$1001,15,FALSE)</f>
        <v>0</v>
      </c>
      <c r="G168" s="23">
        <f>$C168*(1+'3.2 Input│Other'!L$38)+$D168*(1+'3.2 Input│Other'!L$39)+$E168*(1+'3.2 Input│Other'!L$40)+$F168*(1+'3.2 Input│Other'!L$41)</f>
        <v>0</v>
      </c>
      <c r="H168" s="23">
        <f>$C168*(1+'3.2 Input│Other'!M$38)+$D168*(1+'3.2 Input│Other'!M$39)+$E168*(1+'3.2 Input│Other'!M$40)+$F168*(1+'3.2 Input│Other'!M$41)</f>
        <v>0</v>
      </c>
      <c r="I168" s="23">
        <f>$C168*(1+'3.2 Input│Other'!N$38)+$D168*(1+'3.2 Input│Other'!N$39)+$E168*(1+'3.2 Input│Other'!N$40)+$F168*(1+'3.2 Input│Other'!N$41)</f>
        <v>0</v>
      </c>
      <c r="J168" s="23">
        <f>$C168*(1+'3.2 Input│Other'!O$38)+$D168*(1+'3.2 Input│Other'!O$39)+$E168*(1+'3.2 Input│Other'!O$40)+$F168*(1+'3.2 Input│Other'!O$41)</f>
        <v>0</v>
      </c>
      <c r="K168" s="23">
        <f>$C168*(1+'3.2 Input│Other'!P$38)+$D168*(1+'3.2 Input│Other'!P$39)+$E168*(1+'3.2 Input│Other'!P$40)+$F168*(1+'3.2 Input│Other'!P$41)</f>
        <v>0</v>
      </c>
      <c r="M168" s="41">
        <f t="shared" si="3"/>
        <v>0</v>
      </c>
    </row>
    <row r="169" spans="1:13">
      <c r="A169" s="7" t="str">
        <f>'5.0 Calc│Forecast Projects'!A169</f>
        <v>-</v>
      </c>
      <c r="B169" s="7" t="str">
        <f>'5.3 Calc│Forecast $2022'!B169</f>
        <v/>
      </c>
      <c r="C169" s="19">
        <f>VLOOKUP($A169,'5.0 Calc│Forecast Projects'!$A$12:$P$1001,12,FALSE)</f>
        <v>0</v>
      </c>
      <c r="D169" s="19">
        <f>VLOOKUP($A169,'5.0 Calc│Forecast Projects'!$A$12:$P$1001,13,FALSE)</f>
        <v>0</v>
      </c>
      <c r="E169" s="19">
        <f>VLOOKUP($A169,'5.0 Calc│Forecast Projects'!$A$12:$P$1001,14,FALSE)</f>
        <v>0</v>
      </c>
      <c r="F169" s="19">
        <f>VLOOKUP($A169,'5.0 Calc│Forecast Projects'!$A$12:$P$1001,15,FALSE)</f>
        <v>0</v>
      </c>
      <c r="G169" s="23">
        <f>$C169*(1+'3.2 Input│Other'!L$38)+$D169*(1+'3.2 Input│Other'!L$39)+$E169*(1+'3.2 Input│Other'!L$40)+$F169*(1+'3.2 Input│Other'!L$41)</f>
        <v>0</v>
      </c>
      <c r="H169" s="23">
        <f>$C169*(1+'3.2 Input│Other'!M$38)+$D169*(1+'3.2 Input│Other'!M$39)+$E169*(1+'3.2 Input│Other'!M$40)+$F169*(1+'3.2 Input│Other'!M$41)</f>
        <v>0</v>
      </c>
      <c r="I169" s="23">
        <f>$C169*(1+'3.2 Input│Other'!N$38)+$D169*(1+'3.2 Input│Other'!N$39)+$E169*(1+'3.2 Input│Other'!N$40)+$F169*(1+'3.2 Input│Other'!N$41)</f>
        <v>0</v>
      </c>
      <c r="J169" s="23">
        <f>$C169*(1+'3.2 Input│Other'!O$38)+$D169*(1+'3.2 Input│Other'!O$39)+$E169*(1+'3.2 Input│Other'!O$40)+$F169*(1+'3.2 Input│Other'!O$41)</f>
        <v>0</v>
      </c>
      <c r="K169" s="23">
        <f>$C169*(1+'3.2 Input│Other'!P$38)+$D169*(1+'3.2 Input│Other'!P$39)+$E169*(1+'3.2 Input│Other'!P$40)+$F169*(1+'3.2 Input│Other'!P$41)</f>
        <v>0</v>
      </c>
      <c r="M169" s="41">
        <f t="shared" si="3"/>
        <v>0</v>
      </c>
    </row>
    <row r="170" spans="1:13">
      <c r="A170" s="7" t="str">
        <f>'5.0 Calc│Forecast Projects'!A170</f>
        <v>-</v>
      </c>
      <c r="B170" s="7" t="str">
        <f>'5.3 Calc│Forecast $2022'!B170</f>
        <v/>
      </c>
      <c r="C170" s="19">
        <f>VLOOKUP($A170,'5.0 Calc│Forecast Projects'!$A$12:$P$1001,12,FALSE)</f>
        <v>0</v>
      </c>
      <c r="D170" s="19">
        <f>VLOOKUP($A170,'5.0 Calc│Forecast Projects'!$A$12:$P$1001,13,FALSE)</f>
        <v>0</v>
      </c>
      <c r="E170" s="19">
        <f>VLOOKUP($A170,'5.0 Calc│Forecast Projects'!$A$12:$P$1001,14,FALSE)</f>
        <v>0</v>
      </c>
      <c r="F170" s="19">
        <f>VLOOKUP($A170,'5.0 Calc│Forecast Projects'!$A$12:$P$1001,15,FALSE)</f>
        <v>0</v>
      </c>
      <c r="G170" s="23">
        <f>$C170*(1+'3.2 Input│Other'!L$38)+$D170*(1+'3.2 Input│Other'!L$39)+$E170*(1+'3.2 Input│Other'!L$40)+$F170*(1+'3.2 Input│Other'!L$41)</f>
        <v>0</v>
      </c>
      <c r="H170" s="23">
        <f>$C170*(1+'3.2 Input│Other'!M$38)+$D170*(1+'3.2 Input│Other'!M$39)+$E170*(1+'3.2 Input│Other'!M$40)+$F170*(1+'3.2 Input│Other'!M$41)</f>
        <v>0</v>
      </c>
      <c r="I170" s="23">
        <f>$C170*(1+'3.2 Input│Other'!N$38)+$D170*(1+'3.2 Input│Other'!N$39)+$E170*(1+'3.2 Input│Other'!N$40)+$F170*(1+'3.2 Input│Other'!N$41)</f>
        <v>0</v>
      </c>
      <c r="J170" s="23">
        <f>$C170*(1+'3.2 Input│Other'!O$38)+$D170*(1+'3.2 Input│Other'!O$39)+$E170*(1+'3.2 Input│Other'!O$40)+$F170*(1+'3.2 Input│Other'!O$41)</f>
        <v>0</v>
      </c>
      <c r="K170" s="23">
        <f>$C170*(1+'3.2 Input│Other'!P$38)+$D170*(1+'3.2 Input│Other'!P$39)+$E170*(1+'3.2 Input│Other'!P$40)+$F170*(1+'3.2 Input│Other'!P$41)</f>
        <v>0</v>
      </c>
      <c r="M170" s="41">
        <f t="shared" si="3"/>
        <v>0</v>
      </c>
    </row>
    <row r="171" spans="1:13">
      <c r="A171" s="7" t="str">
        <f>'5.0 Calc│Forecast Projects'!A171</f>
        <v>-</v>
      </c>
      <c r="B171" s="7" t="str">
        <f>'5.3 Calc│Forecast $2022'!B171</f>
        <v/>
      </c>
      <c r="C171" s="19">
        <f>VLOOKUP($A171,'5.0 Calc│Forecast Projects'!$A$12:$P$1001,12,FALSE)</f>
        <v>0</v>
      </c>
      <c r="D171" s="19">
        <f>VLOOKUP($A171,'5.0 Calc│Forecast Projects'!$A$12:$P$1001,13,FALSE)</f>
        <v>0</v>
      </c>
      <c r="E171" s="19">
        <f>VLOOKUP($A171,'5.0 Calc│Forecast Projects'!$A$12:$P$1001,14,FALSE)</f>
        <v>0</v>
      </c>
      <c r="F171" s="19">
        <f>VLOOKUP($A171,'5.0 Calc│Forecast Projects'!$A$12:$P$1001,15,FALSE)</f>
        <v>0</v>
      </c>
      <c r="G171" s="23">
        <f>$C171*(1+'3.2 Input│Other'!L$38)+$D171*(1+'3.2 Input│Other'!L$39)+$E171*(1+'3.2 Input│Other'!L$40)+$F171*(1+'3.2 Input│Other'!L$41)</f>
        <v>0</v>
      </c>
      <c r="H171" s="23">
        <f>$C171*(1+'3.2 Input│Other'!M$38)+$D171*(1+'3.2 Input│Other'!M$39)+$E171*(1+'3.2 Input│Other'!M$40)+$F171*(1+'3.2 Input│Other'!M$41)</f>
        <v>0</v>
      </c>
      <c r="I171" s="23">
        <f>$C171*(1+'3.2 Input│Other'!N$38)+$D171*(1+'3.2 Input│Other'!N$39)+$E171*(1+'3.2 Input│Other'!N$40)+$F171*(1+'3.2 Input│Other'!N$41)</f>
        <v>0</v>
      </c>
      <c r="J171" s="23">
        <f>$C171*(1+'3.2 Input│Other'!O$38)+$D171*(1+'3.2 Input│Other'!O$39)+$E171*(1+'3.2 Input│Other'!O$40)+$F171*(1+'3.2 Input│Other'!O$41)</f>
        <v>0</v>
      </c>
      <c r="K171" s="23">
        <f>$C171*(1+'3.2 Input│Other'!P$38)+$D171*(1+'3.2 Input│Other'!P$39)+$E171*(1+'3.2 Input│Other'!P$40)+$F171*(1+'3.2 Input│Other'!P$41)</f>
        <v>0</v>
      </c>
      <c r="M171" s="41">
        <f t="shared" si="3"/>
        <v>0</v>
      </c>
    </row>
    <row r="172" spans="1:13">
      <c r="A172" s="7" t="str">
        <f>'5.0 Calc│Forecast Projects'!A172</f>
        <v>-</v>
      </c>
      <c r="B172" s="7" t="str">
        <f>'5.3 Calc│Forecast $2022'!B172</f>
        <v/>
      </c>
      <c r="C172" s="19">
        <f>VLOOKUP($A172,'5.0 Calc│Forecast Projects'!$A$12:$P$1001,12,FALSE)</f>
        <v>0</v>
      </c>
      <c r="D172" s="19">
        <f>VLOOKUP($A172,'5.0 Calc│Forecast Projects'!$A$12:$P$1001,13,FALSE)</f>
        <v>0</v>
      </c>
      <c r="E172" s="19">
        <f>VLOOKUP($A172,'5.0 Calc│Forecast Projects'!$A$12:$P$1001,14,FALSE)</f>
        <v>0</v>
      </c>
      <c r="F172" s="19">
        <f>VLOOKUP($A172,'5.0 Calc│Forecast Projects'!$A$12:$P$1001,15,FALSE)</f>
        <v>0</v>
      </c>
      <c r="G172" s="23">
        <f>$C172*(1+'3.2 Input│Other'!L$38)+$D172*(1+'3.2 Input│Other'!L$39)+$E172*(1+'3.2 Input│Other'!L$40)+$F172*(1+'3.2 Input│Other'!L$41)</f>
        <v>0</v>
      </c>
      <c r="H172" s="23">
        <f>$C172*(1+'3.2 Input│Other'!M$38)+$D172*(1+'3.2 Input│Other'!M$39)+$E172*(1+'3.2 Input│Other'!M$40)+$F172*(1+'3.2 Input│Other'!M$41)</f>
        <v>0</v>
      </c>
      <c r="I172" s="23">
        <f>$C172*(1+'3.2 Input│Other'!N$38)+$D172*(1+'3.2 Input│Other'!N$39)+$E172*(1+'3.2 Input│Other'!N$40)+$F172*(1+'3.2 Input│Other'!N$41)</f>
        <v>0</v>
      </c>
      <c r="J172" s="23">
        <f>$C172*(1+'3.2 Input│Other'!O$38)+$D172*(1+'3.2 Input│Other'!O$39)+$E172*(1+'3.2 Input│Other'!O$40)+$F172*(1+'3.2 Input│Other'!O$41)</f>
        <v>0</v>
      </c>
      <c r="K172" s="23">
        <f>$C172*(1+'3.2 Input│Other'!P$38)+$D172*(1+'3.2 Input│Other'!P$39)+$E172*(1+'3.2 Input│Other'!P$40)+$F172*(1+'3.2 Input│Other'!P$41)</f>
        <v>0</v>
      </c>
      <c r="M172" s="41">
        <f t="shared" si="3"/>
        <v>0</v>
      </c>
    </row>
    <row r="173" spans="1:13">
      <c r="A173" s="7" t="str">
        <f>'5.0 Calc│Forecast Projects'!A173</f>
        <v>-</v>
      </c>
      <c r="B173" s="7" t="str">
        <f>'5.3 Calc│Forecast $2022'!B173</f>
        <v/>
      </c>
      <c r="C173" s="19">
        <f>VLOOKUP($A173,'5.0 Calc│Forecast Projects'!$A$12:$P$1001,12,FALSE)</f>
        <v>0</v>
      </c>
      <c r="D173" s="19">
        <f>VLOOKUP($A173,'5.0 Calc│Forecast Projects'!$A$12:$P$1001,13,FALSE)</f>
        <v>0</v>
      </c>
      <c r="E173" s="19">
        <f>VLOOKUP($A173,'5.0 Calc│Forecast Projects'!$A$12:$P$1001,14,FALSE)</f>
        <v>0</v>
      </c>
      <c r="F173" s="19">
        <f>VLOOKUP($A173,'5.0 Calc│Forecast Projects'!$A$12:$P$1001,15,FALSE)</f>
        <v>0</v>
      </c>
      <c r="G173" s="23">
        <f>$C173*(1+'3.2 Input│Other'!L$38)+$D173*(1+'3.2 Input│Other'!L$39)+$E173*(1+'3.2 Input│Other'!L$40)+$F173*(1+'3.2 Input│Other'!L$41)</f>
        <v>0</v>
      </c>
      <c r="H173" s="23">
        <f>$C173*(1+'3.2 Input│Other'!M$38)+$D173*(1+'3.2 Input│Other'!M$39)+$E173*(1+'3.2 Input│Other'!M$40)+$F173*(1+'3.2 Input│Other'!M$41)</f>
        <v>0</v>
      </c>
      <c r="I173" s="23">
        <f>$C173*(1+'3.2 Input│Other'!N$38)+$D173*(1+'3.2 Input│Other'!N$39)+$E173*(1+'3.2 Input│Other'!N$40)+$F173*(1+'3.2 Input│Other'!N$41)</f>
        <v>0</v>
      </c>
      <c r="J173" s="23">
        <f>$C173*(1+'3.2 Input│Other'!O$38)+$D173*(1+'3.2 Input│Other'!O$39)+$E173*(1+'3.2 Input│Other'!O$40)+$F173*(1+'3.2 Input│Other'!O$41)</f>
        <v>0</v>
      </c>
      <c r="K173" s="23">
        <f>$C173*(1+'3.2 Input│Other'!P$38)+$D173*(1+'3.2 Input│Other'!P$39)+$E173*(1+'3.2 Input│Other'!P$40)+$F173*(1+'3.2 Input│Other'!P$41)</f>
        <v>0</v>
      </c>
      <c r="M173" s="41">
        <f t="shared" si="3"/>
        <v>0</v>
      </c>
    </row>
    <row r="174" spans="1:13">
      <c r="A174" s="7" t="str">
        <f>'5.0 Calc│Forecast Projects'!A174</f>
        <v>-</v>
      </c>
      <c r="B174" s="7" t="str">
        <f>'5.3 Calc│Forecast $2022'!B174</f>
        <v/>
      </c>
      <c r="C174" s="19">
        <f>VLOOKUP($A174,'5.0 Calc│Forecast Projects'!$A$12:$P$1001,12,FALSE)</f>
        <v>0</v>
      </c>
      <c r="D174" s="19">
        <f>VLOOKUP($A174,'5.0 Calc│Forecast Projects'!$A$12:$P$1001,13,FALSE)</f>
        <v>0</v>
      </c>
      <c r="E174" s="19">
        <f>VLOOKUP($A174,'5.0 Calc│Forecast Projects'!$A$12:$P$1001,14,FALSE)</f>
        <v>0</v>
      </c>
      <c r="F174" s="19">
        <f>VLOOKUP($A174,'5.0 Calc│Forecast Projects'!$A$12:$P$1001,15,FALSE)</f>
        <v>0</v>
      </c>
      <c r="G174" s="23">
        <f>$C174*(1+'3.2 Input│Other'!L$38)+$D174*(1+'3.2 Input│Other'!L$39)+$E174*(1+'3.2 Input│Other'!L$40)+$F174*(1+'3.2 Input│Other'!L$41)</f>
        <v>0</v>
      </c>
      <c r="H174" s="23">
        <f>$C174*(1+'3.2 Input│Other'!M$38)+$D174*(1+'3.2 Input│Other'!M$39)+$E174*(1+'3.2 Input│Other'!M$40)+$F174*(1+'3.2 Input│Other'!M$41)</f>
        <v>0</v>
      </c>
      <c r="I174" s="23">
        <f>$C174*(1+'3.2 Input│Other'!N$38)+$D174*(1+'3.2 Input│Other'!N$39)+$E174*(1+'3.2 Input│Other'!N$40)+$F174*(1+'3.2 Input│Other'!N$41)</f>
        <v>0</v>
      </c>
      <c r="J174" s="23">
        <f>$C174*(1+'3.2 Input│Other'!O$38)+$D174*(1+'3.2 Input│Other'!O$39)+$E174*(1+'3.2 Input│Other'!O$40)+$F174*(1+'3.2 Input│Other'!O$41)</f>
        <v>0</v>
      </c>
      <c r="K174" s="23">
        <f>$C174*(1+'3.2 Input│Other'!P$38)+$D174*(1+'3.2 Input│Other'!P$39)+$E174*(1+'3.2 Input│Other'!P$40)+$F174*(1+'3.2 Input│Other'!P$41)</f>
        <v>0</v>
      </c>
      <c r="M174" s="41">
        <f t="shared" si="3"/>
        <v>0</v>
      </c>
    </row>
    <row r="175" spans="1:13">
      <c r="A175" s="7" t="str">
        <f>'5.0 Calc│Forecast Projects'!A175</f>
        <v>-</v>
      </c>
      <c r="B175" s="7" t="str">
        <f>'5.3 Calc│Forecast $2022'!B175</f>
        <v/>
      </c>
      <c r="C175" s="19">
        <f>VLOOKUP($A175,'5.0 Calc│Forecast Projects'!$A$12:$P$1001,12,FALSE)</f>
        <v>0</v>
      </c>
      <c r="D175" s="19">
        <f>VLOOKUP($A175,'5.0 Calc│Forecast Projects'!$A$12:$P$1001,13,FALSE)</f>
        <v>0</v>
      </c>
      <c r="E175" s="19">
        <f>VLOOKUP($A175,'5.0 Calc│Forecast Projects'!$A$12:$P$1001,14,FALSE)</f>
        <v>0</v>
      </c>
      <c r="F175" s="19">
        <f>VLOOKUP($A175,'5.0 Calc│Forecast Projects'!$A$12:$P$1001,15,FALSE)</f>
        <v>0</v>
      </c>
      <c r="G175" s="23">
        <f>$C175*(1+'3.2 Input│Other'!L$38)+$D175*(1+'3.2 Input│Other'!L$39)+$E175*(1+'3.2 Input│Other'!L$40)+$F175*(1+'3.2 Input│Other'!L$41)</f>
        <v>0</v>
      </c>
      <c r="H175" s="23">
        <f>$C175*(1+'3.2 Input│Other'!M$38)+$D175*(1+'3.2 Input│Other'!M$39)+$E175*(1+'3.2 Input│Other'!M$40)+$F175*(1+'3.2 Input│Other'!M$41)</f>
        <v>0</v>
      </c>
      <c r="I175" s="23">
        <f>$C175*(1+'3.2 Input│Other'!N$38)+$D175*(1+'3.2 Input│Other'!N$39)+$E175*(1+'3.2 Input│Other'!N$40)+$F175*(1+'3.2 Input│Other'!N$41)</f>
        <v>0</v>
      </c>
      <c r="J175" s="23">
        <f>$C175*(1+'3.2 Input│Other'!O$38)+$D175*(1+'3.2 Input│Other'!O$39)+$E175*(1+'3.2 Input│Other'!O$40)+$F175*(1+'3.2 Input│Other'!O$41)</f>
        <v>0</v>
      </c>
      <c r="K175" s="23">
        <f>$C175*(1+'3.2 Input│Other'!P$38)+$D175*(1+'3.2 Input│Other'!P$39)+$E175*(1+'3.2 Input│Other'!P$40)+$F175*(1+'3.2 Input│Other'!P$41)</f>
        <v>0</v>
      </c>
      <c r="M175" s="41">
        <f t="shared" si="3"/>
        <v>0</v>
      </c>
    </row>
    <row r="176" spans="1:13">
      <c r="A176" s="7" t="str">
        <f>'5.0 Calc│Forecast Projects'!A176</f>
        <v>-</v>
      </c>
      <c r="B176" s="7" t="str">
        <f>'5.3 Calc│Forecast $2022'!B176</f>
        <v/>
      </c>
      <c r="C176" s="19">
        <f>VLOOKUP($A176,'5.0 Calc│Forecast Projects'!$A$12:$P$1001,12,FALSE)</f>
        <v>0</v>
      </c>
      <c r="D176" s="19">
        <f>VLOOKUP($A176,'5.0 Calc│Forecast Projects'!$A$12:$P$1001,13,FALSE)</f>
        <v>0</v>
      </c>
      <c r="E176" s="19">
        <f>VLOOKUP($A176,'5.0 Calc│Forecast Projects'!$A$12:$P$1001,14,FALSE)</f>
        <v>0</v>
      </c>
      <c r="F176" s="19">
        <f>VLOOKUP($A176,'5.0 Calc│Forecast Projects'!$A$12:$P$1001,15,FALSE)</f>
        <v>0</v>
      </c>
      <c r="G176" s="23">
        <f>$C176*(1+'3.2 Input│Other'!L$38)+$D176*(1+'3.2 Input│Other'!L$39)+$E176*(1+'3.2 Input│Other'!L$40)+$F176*(1+'3.2 Input│Other'!L$41)</f>
        <v>0</v>
      </c>
      <c r="H176" s="23">
        <f>$C176*(1+'3.2 Input│Other'!M$38)+$D176*(1+'3.2 Input│Other'!M$39)+$E176*(1+'3.2 Input│Other'!M$40)+$F176*(1+'3.2 Input│Other'!M$41)</f>
        <v>0</v>
      </c>
      <c r="I176" s="23">
        <f>$C176*(1+'3.2 Input│Other'!N$38)+$D176*(1+'3.2 Input│Other'!N$39)+$E176*(1+'3.2 Input│Other'!N$40)+$F176*(1+'3.2 Input│Other'!N$41)</f>
        <v>0</v>
      </c>
      <c r="J176" s="23">
        <f>$C176*(1+'3.2 Input│Other'!O$38)+$D176*(1+'3.2 Input│Other'!O$39)+$E176*(1+'3.2 Input│Other'!O$40)+$F176*(1+'3.2 Input│Other'!O$41)</f>
        <v>0</v>
      </c>
      <c r="K176" s="23">
        <f>$C176*(1+'3.2 Input│Other'!P$38)+$D176*(1+'3.2 Input│Other'!P$39)+$E176*(1+'3.2 Input│Other'!P$40)+$F176*(1+'3.2 Input│Other'!P$41)</f>
        <v>0</v>
      </c>
      <c r="M176" s="41">
        <f t="shared" si="3"/>
        <v>0</v>
      </c>
    </row>
    <row r="177" spans="1:13">
      <c r="A177" s="7" t="str">
        <f>'5.0 Calc│Forecast Projects'!A177</f>
        <v>-</v>
      </c>
      <c r="B177" s="7" t="str">
        <f>'5.3 Calc│Forecast $2022'!B177</f>
        <v/>
      </c>
      <c r="C177" s="19">
        <f>VLOOKUP($A177,'5.0 Calc│Forecast Projects'!$A$12:$P$1001,12,FALSE)</f>
        <v>0</v>
      </c>
      <c r="D177" s="19">
        <f>VLOOKUP($A177,'5.0 Calc│Forecast Projects'!$A$12:$P$1001,13,FALSE)</f>
        <v>0</v>
      </c>
      <c r="E177" s="19">
        <f>VLOOKUP($A177,'5.0 Calc│Forecast Projects'!$A$12:$P$1001,14,FALSE)</f>
        <v>0</v>
      </c>
      <c r="F177" s="19">
        <f>VLOOKUP($A177,'5.0 Calc│Forecast Projects'!$A$12:$P$1001,15,FALSE)</f>
        <v>0</v>
      </c>
      <c r="G177" s="23">
        <f>$C177*(1+'3.2 Input│Other'!L$38)+$D177*(1+'3.2 Input│Other'!L$39)+$E177*(1+'3.2 Input│Other'!L$40)+$F177*(1+'3.2 Input│Other'!L$41)</f>
        <v>0</v>
      </c>
      <c r="H177" s="23">
        <f>$C177*(1+'3.2 Input│Other'!M$38)+$D177*(1+'3.2 Input│Other'!M$39)+$E177*(1+'3.2 Input│Other'!M$40)+$F177*(1+'3.2 Input│Other'!M$41)</f>
        <v>0</v>
      </c>
      <c r="I177" s="23">
        <f>$C177*(1+'3.2 Input│Other'!N$38)+$D177*(1+'3.2 Input│Other'!N$39)+$E177*(1+'3.2 Input│Other'!N$40)+$F177*(1+'3.2 Input│Other'!N$41)</f>
        <v>0</v>
      </c>
      <c r="J177" s="23">
        <f>$C177*(1+'3.2 Input│Other'!O$38)+$D177*(1+'3.2 Input│Other'!O$39)+$E177*(1+'3.2 Input│Other'!O$40)+$F177*(1+'3.2 Input│Other'!O$41)</f>
        <v>0</v>
      </c>
      <c r="K177" s="23">
        <f>$C177*(1+'3.2 Input│Other'!P$38)+$D177*(1+'3.2 Input│Other'!P$39)+$E177*(1+'3.2 Input│Other'!P$40)+$F177*(1+'3.2 Input│Other'!P$41)</f>
        <v>0</v>
      </c>
      <c r="M177" s="41">
        <f t="shared" si="3"/>
        <v>0</v>
      </c>
    </row>
    <row r="178" spans="1:13">
      <c r="A178" s="7" t="str">
        <f>'5.0 Calc│Forecast Projects'!A178</f>
        <v>-</v>
      </c>
      <c r="B178" s="7" t="str">
        <f>'5.3 Calc│Forecast $2022'!B178</f>
        <v/>
      </c>
      <c r="C178" s="19">
        <f>VLOOKUP($A178,'5.0 Calc│Forecast Projects'!$A$12:$P$1001,12,FALSE)</f>
        <v>0</v>
      </c>
      <c r="D178" s="19">
        <f>VLOOKUP($A178,'5.0 Calc│Forecast Projects'!$A$12:$P$1001,13,FALSE)</f>
        <v>0</v>
      </c>
      <c r="E178" s="19">
        <f>VLOOKUP($A178,'5.0 Calc│Forecast Projects'!$A$12:$P$1001,14,FALSE)</f>
        <v>0</v>
      </c>
      <c r="F178" s="19">
        <f>VLOOKUP($A178,'5.0 Calc│Forecast Projects'!$A$12:$P$1001,15,FALSE)</f>
        <v>0</v>
      </c>
      <c r="G178" s="23">
        <f>$C178*(1+'3.2 Input│Other'!L$38)+$D178*(1+'3.2 Input│Other'!L$39)+$E178*(1+'3.2 Input│Other'!L$40)+$F178*(1+'3.2 Input│Other'!L$41)</f>
        <v>0</v>
      </c>
      <c r="H178" s="23">
        <f>$C178*(1+'3.2 Input│Other'!M$38)+$D178*(1+'3.2 Input│Other'!M$39)+$E178*(1+'3.2 Input│Other'!M$40)+$F178*(1+'3.2 Input│Other'!M$41)</f>
        <v>0</v>
      </c>
      <c r="I178" s="23">
        <f>$C178*(1+'3.2 Input│Other'!N$38)+$D178*(1+'3.2 Input│Other'!N$39)+$E178*(1+'3.2 Input│Other'!N$40)+$F178*(1+'3.2 Input│Other'!N$41)</f>
        <v>0</v>
      </c>
      <c r="J178" s="23">
        <f>$C178*(1+'3.2 Input│Other'!O$38)+$D178*(1+'3.2 Input│Other'!O$39)+$E178*(1+'3.2 Input│Other'!O$40)+$F178*(1+'3.2 Input│Other'!O$41)</f>
        <v>0</v>
      </c>
      <c r="K178" s="23">
        <f>$C178*(1+'3.2 Input│Other'!P$38)+$D178*(1+'3.2 Input│Other'!P$39)+$E178*(1+'3.2 Input│Other'!P$40)+$F178*(1+'3.2 Input│Other'!P$41)</f>
        <v>0</v>
      </c>
      <c r="M178" s="41">
        <f t="shared" si="3"/>
        <v>0</v>
      </c>
    </row>
    <row r="179" spans="1:13">
      <c r="A179" s="7" t="str">
        <f>'5.0 Calc│Forecast Projects'!A179</f>
        <v>-</v>
      </c>
      <c r="B179" s="7" t="str">
        <f>'5.3 Calc│Forecast $2022'!B179</f>
        <v/>
      </c>
      <c r="C179" s="19">
        <f>VLOOKUP($A179,'5.0 Calc│Forecast Projects'!$A$12:$P$1001,12,FALSE)</f>
        <v>0</v>
      </c>
      <c r="D179" s="19">
        <f>VLOOKUP($A179,'5.0 Calc│Forecast Projects'!$A$12:$P$1001,13,FALSE)</f>
        <v>0</v>
      </c>
      <c r="E179" s="19">
        <f>VLOOKUP($A179,'5.0 Calc│Forecast Projects'!$A$12:$P$1001,14,FALSE)</f>
        <v>0</v>
      </c>
      <c r="F179" s="19">
        <f>VLOOKUP($A179,'5.0 Calc│Forecast Projects'!$A$12:$P$1001,15,FALSE)</f>
        <v>0</v>
      </c>
      <c r="G179" s="23">
        <f>$C179*(1+'3.2 Input│Other'!L$38)+$D179*(1+'3.2 Input│Other'!L$39)+$E179*(1+'3.2 Input│Other'!L$40)+$F179*(1+'3.2 Input│Other'!L$41)</f>
        <v>0</v>
      </c>
      <c r="H179" s="23">
        <f>$C179*(1+'3.2 Input│Other'!M$38)+$D179*(1+'3.2 Input│Other'!M$39)+$E179*(1+'3.2 Input│Other'!M$40)+$F179*(1+'3.2 Input│Other'!M$41)</f>
        <v>0</v>
      </c>
      <c r="I179" s="23">
        <f>$C179*(1+'3.2 Input│Other'!N$38)+$D179*(1+'3.2 Input│Other'!N$39)+$E179*(1+'3.2 Input│Other'!N$40)+$F179*(1+'3.2 Input│Other'!N$41)</f>
        <v>0</v>
      </c>
      <c r="J179" s="23">
        <f>$C179*(1+'3.2 Input│Other'!O$38)+$D179*(1+'3.2 Input│Other'!O$39)+$E179*(1+'3.2 Input│Other'!O$40)+$F179*(1+'3.2 Input│Other'!O$41)</f>
        <v>0</v>
      </c>
      <c r="K179" s="23">
        <f>$C179*(1+'3.2 Input│Other'!P$38)+$D179*(1+'3.2 Input│Other'!P$39)+$E179*(1+'3.2 Input│Other'!P$40)+$F179*(1+'3.2 Input│Other'!P$41)</f>
        <v>0</v>
      </c>
      <c r="M179" s="41">
        <f t="shared" si="3"/>
        <v>0</v>
      </c>
    </row>
    <row r="180" spans="1:13">
      <c r="A180" s="7" t="str">
        <f>'5.0 Calc│Forecast Projects'!A180</f>
        <v>-</v>
      </c>
      <c r="B180" s="7" t="str">
        <f>'5.3 Calc│Forecast $2022'!B180</f>
        <v/>
      </c>
      <c r="C180" s="19">
        <f>VLOOKUP($A180,'5.0 Calc│Forecast Projects'!$A$12:$P$1001,12,FALSE)</f>
        <v>0</v>
      </c>
      <c r="D180" s="19">
        <f>VLOOKUP($A180,'5.0 Calc│Forecast Projects'!$A$12:$P$1001,13,FALSE)</f>
        <v>0</v>
      </c>
      <c r="E180" s="19">
        <f>VLOOKUP($A180,'5.0 Calc│Forecast Projects'!$A$12:$P$1001,14,FALSE)</f>
        <v>0</v>
      </c>
      <c r="F180" s="19">
        <f>VLOOKUP($A180,'5.0 Calc│Forecast Projects'!$A$12:$P$1001,15,FALSE)</f>
        <v>0</v>
      </c>
      <c r="G180" s="23">
        <f>$C180*(1+'3.2 Input│Other'!L$38)+$D180*(1+'3.2 Input│Other'!L$39)+$E180*(1+'3.2 Input│Other'!L$40)+$F180*(1+'3.2 Input│Other'!L$41)</f>
        <v>0</v>
      </c>
      <c r="H180" s="23">
        <f>$C180*(1+'3.2 Input│Other'!M$38)+$D180*(1+'3.2 Input│Other'!M$39)+$E180*(1+'3.2 Input│Other'!M$40)+$F180*(1+'3.2 Input│Other'!M$41)</f>
        <v>0</v>
      </c>
      <c r="I180" s="23">
        <f>$C180*(1+'3.2 Input│Other'!N$38)+$D180*(1+'3.2 Input│Other'!N$39)+$E180*(1+'3.2 Input│Other'!N$40)+$F180*(1+'3.2 Input│Other'!N$41)</f>
        <v>0</v>
      </c>
      <c r="J180" s="23">
        <f>$C180*(1+'3.2 Input│Other'!O$38)+$D180*(1+'3.2 Input│Other'!O$39)+$E180*(1+'3.2 Input│Other'!O$40)+$F180*(1+'3.2 Input│Other'!O$41)</f>
        <v>0</v>
      </c>
      <c r="K180" s="23">
        <f>$C180*(1+'3.2 Input│Other'!P$38)+$D180*(1+'3.2 Input│Other'!P$39)+$E180*(1+'3.2 Input│Other'!P$40)+$F180*(1+'3.2 Input│Other'!P$41)</f>
        <v>0</v>
      </c>
      <c r="M180" s="41">
        <f t="shared" si="3"/>
        <v>0</v>
      </c>
    </row>
    <row r="181" spans="1:13">
      <c r="A181" s="7" t="str">
        <f>'5.0 Calc│Forecast Projects'!A181</f>
        <v>-</v>
      </c>
      <c r="B181" s="7" t="str">
        <f>'5.3 Calc│Forecast $2022'!B181</f>
        <v/>
      </c>
      <c r="C181" s="19">
        <f>VLOOKUP($A181,'5.0 Calc│Forecast Projects'!$A$12:$P$1001,12,FALSE)</f>
        <v>0</v>
      </c>
      <c r="D181" s="19">
        <f>VLOOKUP($A181,'5.0 Calc│Forecast Projects'!$A$12:$P$1001,13,FALSE)</f>
        <v>0</v>
      </c>
      <c r="E181" s="19">
        <f>VLOOKUP($A181,'5.0 Calc│Forecast Projects'!$A$12:$P$1001,14,FALSE)</f>
        <v>0</v>
      </c>
      <c r="F181" s="19">
        <f>VLOOKUP($A181,'5.0 Calc│Forecast Projects'!$A$12:$P$1001,15,FALSE)</f>
        <v>0</v>
      </c>
      <c r="G181" s="23">
        <f>$C181*(1+'3.2 Input│Other'!L$38)+$D181*(1+'3.2 Input│Other'!L$39)+$E181*(1+'3.2 Input│Other'!L$40)+$F181*(1+'3.2 Input│Other'!L$41)</f>
        <v>0</v>
      </c>
      <c r="H181" s="23">
        <f>$C181*(1+'3.2 Input│Other'!M$38)+$D181*(1+'3.2 Input│Other'!M$39)+$E181*(1+'3.2 Input│Other'!M$40)+$F181*(1+'3.2 Input│Other'!M$41)</f>
        <v>0</v>
      </c>
      <c r="I181" s="23">
        <f>$C181*(1+'3.2 Input│Other'!N$38)+$D181*(1+'3.2 Input│Other'!N$39)+$E181*(1+'3.2 Input│Other'!N$40)+$F181*(1+'3.2 Input│Other'!N$41)</f>
        <v>0</v>
      </c>
      <c r="J181" s="23">
        <f>$C181*(1+'3.2 Input│Other'!O$38)+$D181*(1+'3.2 Input│Other'!O$39)+$E181*(1+'3.2 Input│Other'!O$40)+$F181*(1+'3.2 Input│Other'!O$41)</f>
        <v>0</v>
      </c>
      <c r="K181" s="23">
        <f>$C181*(1+'3.2 Input│Other'!P$38)+$D181*(1+'3.2 Input│Other'!P$39)+$E181*(1+'3.2 Input│Other'!P$40)+$F181*(1+'3.2 Input│Other'!P$41)</f>
        <v>0</v>
      </c>
      <c r="M181" s="41">
        <f t="shared" si="3"/>
        <v>0</v>
      </c>
    </row>
    <row r="182" spans="1:13">
      <c r="A182" s="7" t="str">
        <f>'5.0 Calc│Forecast Projects'!A182</f>
        <v>-</v>
      </c>
      <c r="B182" s="7" t="str">
        <f>'5.3 Calc│Forecast $2022'!B182</f>
        <v/>
      </c>
      <c r="C182" s="19">
        <f>VLOOKUP($A182,'5.0 Calc│Forecast Projects'!$A$12:$P$1001,12,FALSE)</f>
        <v>0</v>
      </c>
      <c r="D182" s="19">
        <f>VLOOKUP($A182,'5.0 Calc│Forecast Projects'!$A$12:$P$1001,13,FALSE)</f>
        <v>0</v>
      </c>
      <c r="E182" s="19">
        <f>VLOOKUP($A182,'5.0 Calc│Forecast Projects'!$A$12:$P$1001,14,FALSE)</f>
        <v>0</v>
      </c>
      <c r="F182" s="19">
        <f>VLOOKUP($A182,'5.0 Calc│Forecast Projects'!$A$12:$P$1001,15,FALSE)</f>
        <v>0</v>
      </c>
      <c r="G182" s="23">
        <f>$C182*(1+'3.2 Input│Other'!L$38)+$D182*(1+'3.2 Input│Other'!L$39)+$E182*(1+'3.2 Input│Other'!L$40)+$F182*(1+'3.2 Input│Other'!L$41)</f>
        <v>0</v>
      </c>
      <c r="H182" s="23">
        <f>$C182*(1+'3.2 Input│Other'!M$38)+$D182*(1+'3.2 Input│Other'!M$39)+$E182*(1+'3.2 Input│Other'!M$40)+$F182*(1+'3.2 Input│Other'!M$41)</f>
        <v>0</v>
      </c>
      <c r="I182" s="23">
        <f>$C182*(1+'3.2 Input│Other'!N$38)+$D182*(1+'3.2 Input│Other'!N$39)+$E182*(1+'3.2 Input│Other'!N$40)+$F182*(1+'3.2 Input│Other'!N$41)</f>
        <v>0</v>
      </c>
      <c r="J182" s="23">
        <f>$C182*(1+'3.2 Input│Other'!O$38)+$D182*(1+'3.2 Input│Other'!O$39)+$E182*(1+'3.2 Input│Other'!O$40)+$F182*(1+'3.2 Input│Other'!O$41)</f>
        <v>0</v>
      </c>
      <c r="K182" s="23">
        <f>$C182*(1+'3.2 Input│Other'!P$38)+$D182*(1+'3.2 Input│Other'!P$39)+$E182*(1+'3.2 Input│Other'!P$40)+$F182*(1+'3.2 Input│Other'!P$41)</f>
        <v>0</v>
      </c>
      <c r="M182" s="41">
        <f t="shared" si="3"/>
        <v>0</v>
      </c>
    </row>
    <row r="183" spans="1:13">
      <c r="A183" s="7" t="str">
        <f>'5.0 Calc│Forecast Projects'!A183</f>
        <v>-</v>
      </c>
      <c r="B183" s="7" t="str">
        <f>'5.3 Calc│Forecast $2022'!B183</f>
        <v/>
      </c>
      <c r="C183" s="19">
        <f>VLOOKUP($A183,'5.0 Calc│Forecast Projects'!$A$12:$P$1001,12,FALSE)</f>
        <v>0</v>
      </c>
      <c r="D183" s="19">
        <f>VLOOKUP($A183,'5.0 Calc│Forecast Projects'!$A$12:$P$1001,13,FALSE)</f>
        <v>0</v>
      </c>
      <c r="E183" s="19">
        <f>VLOOKUP($A183,'5.0 Calc│Forecast Projects'!$A$12:$P$1001,14,FALSE)</f>
        <v>0</v>
      </c>
      <c r="F183" s="19">
        <f>VLOOKUP($A183,'5.0 Calc│Forecast Projects'!$A$12:$P$1001,15,FALSE)</f>
        <v>0</v>
      </c>
      <c r="G183" s="23">
        <f>$C183*(1+'3.2 Input│Other'!L$38)+$D183*(1+'3.2 Input│Other'!L$39)+$E183*(1+'3.2 Input│Other'!L$40)+$F183*(1+'3.2 Input│Other'!L$41)</f>
        <v>0</v>
      </c>
      <c r="H183" s="23">
        <f>$C183*(1+'3.2 Input│Other'!M$38)+$D183*(1+'3.2 Input│Other'!M$39)+$E183*(1+'3.2 Input│Other'!M$40)+$F183*(1+'3.2 Input│Other'!M$41)</f>
        <v>0</v>
      </c>
      <c r="I183" s="23">
        <f>$C183*(1+'3.2 Input│Other'!N$38)+$D183*(1+'3.2 Input│Other'!N$39)+$E183*(1+'3.2 Input│Other'!N$40)+$F183*(1+'3.2 Input│Other'!N$41)</f>
        <v>0</v>
      </c>
      <c r="J183" s="23">
        <f>$C183*(1+'3.2 Input│Other'!O$38)+$D183*(1+'3.2 Input│Other'!O$39)+$E183*(1+'3.2 Input│Other'!O$40)+$F183*(1+'3.2 Input│Other'!O$41)</f>
        <v>0</v>
      </c>
      <c r="K183" s="23">
        <f>$C183*(1+'3.2 Input│Other'!P$38)+$D183*(1+'3.2 Input│Other'!P$39)+$E183*(1+'3.2 Input│Other'!P$40)+$F183*(1+'3.2 Input│Other'!P$41)</f>
        <v>0</v>
      </c>
      <c r="M183" s="41">
        <f t="shared" si="3"/>
        <v>0</v>
      </c>
    </row>
    <row r="184" spans="1:13">
      <c r="A184" s="7" t="str">
        <f>'5.0 Calc│Forecast Projects'!A184</f>
        <v>-</v>
      </c>
      <c r="B184" s="7" t="str">
        <f>'5.3 Calc│Forecast $2022'!B184</f>
        <v/>
      </c>
      <c r="C184" s="19">
        <f>VLOOKUP($A184,'5.0 Calc│Forecast Projects'!$A$12:$P$1001,12,FALSE)</f>
        <v>0</v>
      </c>
      <c r="D184" s="19">
        <f>VLOOKUP($A184,'5.0 Calc│Forecast Projects'!$A$12:$P$1001,13,FALSE)</f>
        <v>0</v>
      </c>
      <c r="E184" s="19">
        <f>VLOOKUP($A184,'5.0 Calc│Forecast Projects'!$A$12:$P$1001,14,FALSE)</f>
        <v>0</v>
      </c>
      <c r="F184" s="19">
        <f>VLOOKUP($A184,'5.0 Calc│Forecast Projects'!$A$12:$P$1001,15,FALSE)</f>
        <v>0</v>
      </c>
      <c r="G184" s="23">
        <f>$C184*(1+'3.2 Input│Other'!L$38)+$D184*(1+'3.2 Input│Other'!L$39)+$E184*(1+'3.2 Input│Other'!L$40)+$F184*(1+'3.2 Input│Other'!L$41)</f>
        <v>0</v>
      </c>
      <c r="H184" s="23">
        <f>$C184*(1+'3.2 Input│Other'!M$38)+$D184*(1+'3.2 Input│Other'!M$39)+$E184*(1+'3.2 Input│Other'!M$40)+$F184*(1+'3.2 Input│Other'!M$41)</f>
        <v>0</v>
      </c>
      <c r="I184" s="23">
        <f>$C184*(1+'3.2 Input│Other'!N$38)+$D184*(1+'3.2 Input│Other'!N$39)+$E184*(1+'3.2 Input│Other'!N$40)+$F184*(1+'3.2 Input│Other'!N$41)</f>
        <v>0</v>
      </c>
      <c r="J184" s="23">
        <f>$C184*(1+'3.2 Input│Other'!O$38)+$D184*(1+'3.2 Input│Other'!O$39)+$E184*(1+'3.2 Input│Other'!O$40)+$F184*(1+'3.2 Input│Other'!O$41)</f>
        <v>0</v>
      </c>
      <c r="K184" s="23">
        <f>$C184*(1+'3.2 Input│Other'!P$38)+$D184*(1+'3.2 Input│Other'!P$39)+$E184*(1+'3.2 Input│Other'!P$40)+$F184*(1+'3.2 Input│Other'!P$41)</f>
        <v>0</v>
      </c>
      <c r="M184" s="41">
        <f t="shared" si="3"/>
        <v>0</v>
      </c>
    </row>
    <row r="185" spans="1:13">
      <c r="A185" s="7" t="str">
        <f>'5.0 Calc│Forecast Projects'!A185</f>
        <v>-</v>
      </c>
      <c r="B185" s="7" t="str">
        <f>'5.3 Calc│Forecast $2022'!B185</f>
        <v/>
      </c>
      <c r="C185" s="19">
        <f>VLOOKUP($A185,'5.0 Calc│Forecast Projects'!$A$12:$P$1001,12,FALSE)</f>
        <v>0</v>
      </c>
      <c r="D185" s="19">
        <f>VLOOKUP($A185,'5.0 Calc│Forecast Projects'!$A$12:$P$1001,13,FALSE)</f>
        <v>0</v>
      </c>
      <c r="E185" s="19">
        <f>VLOOKUP($A185,'5.0 Calc│Forecast Projects'!$A$12:$P$1001,14,FALSE)</f>
        <v>0</v>
      </c>
      <c r="F185" s="19">
        <f>VLOOKUP($A185,'5.0 Calc│Forecast Projects'!$A$12:$P$1001,15,FALSE)</f>
        <v>0</v>
      </c>
      <c r="G185" s="23">
        <f>$C185*(1+'3.2 Input│Other'!L$38)+$D185*(1+'3.2 Input│Other'!L$39)+$E185*(1+'3.2 Input│Other'!L$40)+$F185*(1+'3.2 Input│Other'!L$41)</f>
        <v>0</v>
      </c>
      <c r="H185" s="23">
        <f>$C185*(1+'3.2 Input│Other'!M$38)+$D185*(1+'3.2 Input│Other'!M$39)+$E185*(1+'3.2 Input│Other'!M$40)+$F185*(1+'3.2 Input│Other'!M$41)</f>
        <v>0</v>
      </c>
      <c r="I185" s="23">
        <f>$C185*(1+'3.2 Input│Other'!N$38)+$D185*(1+'3.2 Input│Other'!N$39)+$E185*(1+'3.2 Input│Other'!N$40)+$F185*(1+'3.2 Input│Other'!N$41)</f>
        <v>0</v>
      </c>
      <c r="J185" s="23">
        <f>$C185*(1+'3.2 Input│Other'!O$38)+$D185*(1+'3.2 Input│Other'!O$39)+$E185*(1+'3.2 Input│Other'!O$40)+$F185*(1+'3.2 Input│Other'!O$41)</f>
        <v>0</v>
      </c>
      <c r="K185" s="23">
        <f>$C185*(1+'3.2 Input│Other'!P$38)+$D185*(1+'3.2 Input│Other'!P$39)+$E185*(1+'3.2 Input│Other'!P$40)+$F185*(1+'3.2 Input│Other'!P$41)</f>
        <v>0</v>
      </c>
      <c r="M185" s="41">
        <f t="shared" si="3"/>
        <v>0</v>
      </c>
    </row>
    <row r="186" spans="1:13">
      <c r="A186" s="7" t="str">
        <f>'5.0 Calc│Forecast Projects'!A186</f>
        <v>-</v>
      </c>
      <c r="B186" s="7" t="str">
        <f>'5.3 Calc│Forecast $2022'!B186</f>
        <v/>
      </c>
      <c r="C186" s="19">
        <f>VLOOKUP($A186,'5.0 Calc│Forecast Projects'!$A$12:$P$1001,12,FALSE)</f>
        <v>0</v>
      </c>
      <c r="D186" s="19">
        <f>VLOOKUP($A186,'5.0 Calc│Forecast Projects'!$A$12:$P$1001,13,FALSE)</f>
        <v>0</v>
      </c>
      <c r="E186" s="19">
        <f>VLOOKUP($A186,'5.0 Calc│Forecast Projects'!$A$12:$P$1001,14,FALSE)</f>
        <v>0</v>
      </c>
      <c r="F186" s="19">
        <f>VLOOKUP($A186,'5.0 Calc│Forecast Projects'!$A$12:$P$1001,15,FALSE)</f>
        <v>0</v>
      </c>
      <c r="G186" s="23">
        <f>$C186*(1+'3.2 Input│Other'!L$38)+$D186*(1+'3.2 Input│Other'!L$39)+$E186*(1+'3.2 Input│Other'!L$40)+$F186*(1+'3.2 Input│Other'!L$41)</f>
        <v>0</v>
      </c>
      <c r="H186" s="23">
        <f>$C186*(1+'3.2 Input│Other'!M$38)+$D186*(1+'3.2 Input│Other'!M$39)+$E186*(1+'3.2 Input│Other'!M$40)+$F186*(1+'3.2 Input│Other'!M$41)</f>
        <v>0</v>
      </c>
      <c r="I186" s="23">
        <f>$C186*(1+'3.2 Input│Other'!N$38)+$D186*(1+'3.2 Input│Other'!N$39)+$E186*(1+'3.2 Input│Other'!N$40)+$F186*(1+'3.2 Input│Other'!N$41)</f>
        <v>0</v>
      </c>
      <c r="J186" s="23">
        <f>$C186*(1+'3.2 Input│Other'!O$38)+$D186*(1+'3.2 Input│Other'!O$39)+$E186*(1+'3.2 Input│Other'!O$40)+$F186*(1+'3.2 Input│Other'!O$41)</f>
        <v>0</v>
      </c>
      <c r="K186" s="23">
        <f>$C186*(1+'3.2 Input│Other'!P$38)+$D186*(1+'3.2 Input│Other'!P$39)+$E186*(1+'3.2 Input│Other'!P$40)+$F186*(1+'3.2 Input│Other'!P$41)</f>
        <v>0</v>
      </c>
      <c r="M186" s="41">
        <f t="shared" si="3"/>
        <v>0</v>
      </c>
    </row>
    <row r="187" spans="1:13">
      <c r="A187" s="7" t="str">
        <f>'5.0 Calc│Forecast Projects'!A187</f>
        <v>-</v>
      </c>
      <c r="B187" s="7" t="str">
        <f>'5.3 Calc│Forecast $2022'!B187</f>
        <v/>
      </c>
      <c r="C187" s="19">
        <f>VLOOKUP($A187,'5.0 Calc│Forecast Projects'!$A$12:$P$1001,12,FALSE)</f>
        <v>0</v>
      </c>
      <c r="D187" s="19">
        <f>VLOOKUP($A187,'5.0 Calc│Forecast Projects'!$A$12:$P$1001,13,FALSE)</f>
        <v>0</v>
      </c>
      <c r="E187" s="19">
        <f>VLOOKUP($A187,'5.0 Calc│Forecast Projects'!$A$12:$P$1001,14,FALSE)</f>
        <v>0</v>
      </c>
      <c r="F187" s="19">
        <f>VLOOKUP($A187,'5.0 Calc│Forecast Projects'!$A$12:$P$1001,15,FALSE)</f>
        <v>0</v>
      </c>
      <c r="G187" s="23">
        <f>$C187*(1+'3.2 Input│Other'!L$38)+$D187*(1+'3.2 Input│Other'!L$39)+$E187*(1+'3.2 Input│Other'!L$40)+$F187*(1+'3.2 Input│Other'!L$41)</f>
        <v>0</v>
      </c>
      <c r="H187" s="23">
        <f>$C187*(1+'3.2 Input│Other'!M$38)+$D187*(1+'3.2 Input│Other'!M$39)+$E187*(1+'3.2 Input│Other'!M$40)+$F187*(1+'3.2 Input│Other'!M$41)</f>
        <v>0</v>
      </c>
      <c r="I187" s="23">
        <f>$C187*(1+'3.2 Input│Other'!N$38)+$D187*(1+'3.2 Input│Other'!N$39)+$E187*(1+'3.2 Input│Other'!N$40)+$F187*(1+'3.2 Input│Other'!N$41)</f>
        <v>0</v>
      </c>
      <c r="J187" s="23">
        <f>$C187*(1+'3.2 Input│Other'!O$38)+$D187*(1+'3.2 Input│Other'!O$39)+$E187*(1+'3.2 Input│Other'!O$40)+$F187*(1+'3.2 Input│Other'!O$41)</f>
        <v>0</v>
      </c>
      <c r="K187" s="23">
        <f>$C187*(1+'3.2 Input│Other'!P$38)+$D187*(1+'3.2 Input│Other'!P$39)+$E187*(1+'3.2 Input│Other'!P$40)+$F187*(1+'3.2 Input│Other'!P$41)</f>
        <v>0</v>
      </c>
      <c r="M187" s="41">
        <f t="shared" si="3"/>
        <v>0</v>
      </c>
    </row>
    <row r="188" spans="1:13">
      <c r="A188" s="7" t="str">
        <f>'5.0 Calc│Forecast Projects'!A188</f>
        <v>-</v>
      </c>
      <c r="B188" s="7" t="str">
        <f>'5.3 Calc│Forecast $2022'!B188</f>
        <v/>
      </c>
      <c r="C188" s="19">
        <f>VLOOKUP($A188,'5.0 Calc│Forecast Projects'!$A$12:$P$1001,12,FALSE)</f>
        <v>0</v>
      </c>
      <c r="D188" s="19">
        <f>VLOOKUP($A188,'5.0 Calc│Forecast Projects'!$A$12:$P$1001,13,FALSE)</f>
        <v>0</v>
      </c>
      <c r="E188" s="19">
        <f>VLOOKUP($A188,'5.0 Calc│Forecast Projects'!$A$12:$P$1001,14,FALSE)</f>
        <v>0</v>
      </c>
      <c r="F188" s="19">
        <f>VLOOKUP($A188,'5.0 Calc│Forecast Projects'!$A$12:$P$1001,15,FALSE)</f>
        <v>0</v>
      </c>
      <c r="G188" s="23">
        <f>$C188*(1+'3.2 Input│Other'!L$38)+$D188*(1+'3.2 Input│Other'!L$39)+$E188*(1+'3.2 Input│Other'!L$40)+$F188*(1+'3.2 Input│Other'!L$41)</f>
        <v>0</v>
      </c>
      <c r="H188" s="23">
        <f>$C188*(1+'3.2 Input│Other'!M$38)+$D188*(1+'3.2 Input│Other'!M$39)+$E188*(1+'3.2 Input│Other'!M$40)+$F188*(1+'3.2 Input│Other'!M$41)</f>
        <v>0</v>
      </c>
      <c r="I188" s="23">
        <f>$C188*(1+'3.2 Input│Other'!N$38)+$D188*(1+'3.2 Input│Other'!N$39)+$E188*(1+'3.2 Input│Other'!N$40)+$F188*(1+'3.2 Input│Other'!N$41)</f>
        <v>0</v>
      </c>
      <c r="J188" s="23">
        <f>$C188*(1+'3.2 Input│Other'!O$38)+$D188*(1+'3.2 Input│Other'!O$39)+$E188*(1+'3.2 Input│Other'!O$40)+$F188*(1+'3.2 Input│Other'!O$41)</f>
        <v>0</v>
      </c>
      <c r="K188" s="23">
        <f>$C188*(1+'3.2 Input│Other'!P$38)+$D188*(1+'3.2 Input│Other'!P$39)+$E188*(1+'3.2 Input│Other'!P$40)+$F188*(1+'3.2 Input│Other'!P$41)</f>
        <v>0</v>
      </c>
      <c r="M188" s="41">
        <f t="shared" si="3"/>
        <v>0</v>
      </c>
    </row>
    <row r="189" spans="1:13">
      <c r="A189" s="7" t="str">
        <f>'5.0 Calc│Forecast Projects'!A189</f>
        <v>-</v>
      </c>
      <c r="B189" s="7" t="str">
        <f>'5.3 Calc│Forecast $2022'!B189</f>
        <v/>
      </c>
      <c r="C189" s="19">
        <f>VLOOKUP($A189,'5.0 Calc│Forecast Projects'!$A$12:$P$1001,12,FALSE)</f>
        <v>0</v>
      </c>
      <c r="D189" s="19">
        <f>VLOOKUP($A189,'5.0 Calc│Forecast Projects'!$A$12:$P$1001,13,FALSE)</f>
        <v>0</v>
      </c>
      <c r="E189" s="19">
        <f>VLOOKUP($A189,'5.0 Calc│Forecast Projects'!$A$12:$P$1001,14,FALSE)</f>
        <v>0</v>
      </c>
      <c r="F189" s="19">
        <f>VLOOKUP($A189,'5.0 Calc│Forecast Projects'!$A$12:$P$1001,15,FALSE)</f>
        <v>0</v>
      </c>
      <c r="G189" s="23">
        <f>$C189*(1+'3.2 Input│Other'!L$38)+$D189*(1+'3.2 Input│Other'!L$39)+$E189*(1+'3.2 Input│Other'!L$40)+$F189*(1+'3.2 Input│Other'!L$41)</f>
        <v>0</v>
      </c>
      <c r="H189" s="23">
        <f>$C189*(1+'3.2 Input│Other'!M$38)+$D189*(1+'3.2 Input│Other'!M$39)+$E189*(1+'3.2 Input│Other'!M$40)+$F189*(1+'3.2 Input│Other'!M$41)</f>
        <v>0</v>
      </c>
      <c r="I189" s="23">
        <f>$C189*(1+'3.2 Input│Other'!N$38)+$D189*(1+'3.2 Input│Other'!N$39)+$E189*(1+'3.2 Input│Other'!N$40)+$F189*(1+'3.2 Input│Other'!N$41)</f>
        <v>0</v>
      </c>
      <c r="J189" s="23">
        <f>$C189*(1+'3.2 Input│Other'!O$38)+$D189*(1+'3.2 Input│Other'!O$39)+$E189*(1+'3.2 Input│Other'!O$40)+$F189*(1+'3.2 Input│Other'!O$41)</f>
        <v>0</v>
      </c>
      <c r="K189" s="23">
        <f>$C189*(1+'3.2 Input│Other'!P$38)+$D189*(1+'3.2 Input│Other'!P$39)+$E189*(1+'3.2 Input│Other'!P$40)+$F189*(1+'3.2 Input│Other'!P$41)</f>
        <v>0</v>
      </c>
      <c r="M189" s="41">
        <f t="shared" si="3"/>
        <v>0</v>
      </c>
    </row>
    <row r="190" spans="1:13">
      <c r="A190" s="7" t="str">
        <f>'5.0 Calc│Forecast Projects'!A190</f>
        <v>-</v>
      </c>
      <c r="B190" s="7" t="str">
        <f>'5.3 Calc│Forecast $2022'!B190</f>
        <v/>
      </c>
      <c r="C190" s="19">
        <f>VLOOKUP($A190,'5.0 Calc│Forecast Projects'!$A$12:$P$1001,12,FALSE)</f>
        <v>0</v>
      </c>
      <c r="D190" s="19">
        <f>VLOOKUP($A190,'5.0 Calc│Forecast Projects'!$A$12:$P$1001,13,FALSE)</f>
        <v>0</v>
      </c>
      <c r="E190" s="19">
        <f>VLOOKUP($A190,'5.0 Calc│Forecast Projects'!$A$12:$P$1001,14,FALSE)</f>
        <v>0</v>
      </c>
      <c r="F190" s="19">
        <f>VLOOKUP($A190,'5.0 Calc│Forecast Projects'!$A$12:$P$1001,15,FALSE)</f>
        <v>0</v>
      </c>
      <c r="G190" s="23">
        <f>$C190*(1+'3.2 Input│Other'!L$38)+$D190*(1+'3.2 Input│Other'!L$39)+$E190*(1+'3.2 Input│Other'!L$40)+$F190*(1+'3.2 Input│Other'!L$41)</f>
        <v>0</v>
      </c>
      <c r="H190" s="23">
        <f>$C190*(1+'3.2 Input│Other'!M$38)+$D190*(1+'3.2 Input│Other'!M$39)+$E190*(1+'3.2 Input│Other'!M$40)+$F190*(1+'3.2 Input│Other'!M$41)</f>
        <v>0</v>
      </c>
      <c r="I190" s="23">
        <f>$C190*(1+'3.2 Input│Other'!N$38)+$D190*(1+'3.2 Input│Other'!N$39)+$E190*(1+'3.2 Input│Other'!N$40)+$F190*(1+'3.2 Input│Other'!N$41)</f>
        <v>0</v>
      </c>
      <c r="J190" s="23">
        <f>$C190*(1+'3.2 Input│Other'!O$38)+$D190*(1+'3.2 Input│Other'!O$39)+$E190*(1+'3.2 Input│Other'!O$40)+$F190*(1+'3.2 Input│Other'!O$41)</f>
        <v>0</v>
      </c>
      <c r="K190" s="23">
        <f>$C190*(1+'3.2 Input│Other'!P$38)+$D190*(1+'3.2 Input│Other'!P$39)+$E190*(1+'3.2 Input│Other'!P$40)+$F190*(1+'3.2 Input│Other'!P$41)</f>
        <v>0</v>
      </c>
      <c r="M190" s="41">
        <f t="shared" si="3"/>
        <v>0</v>
      </c>
    </row>
    <row r="191" spans="1:13">
      <c r="A191" s="7" t="str">
        <f>'5.0 Calc│Forecast Projects'!A191</f>
        <v>-</v>
      </c>
      <c r="B191" s="7" t="str">
        <f>'5.3 Calc│Forecast $2022'!B191</f>
        <v/>
      </c>
      <c r="C191" s="19">
        <f>VLOOKUP($A191,'5.0 Calc│Forecast Projects'!$A$12:$P$1001,12,FALSE)</f>
        <v>0</v>
      </c>
      <c r="D191" s="19">
        <f>VLOOKUP($A191,'5.0 Calc│Forecast Projects'!$A$12:$P$1001,13,FALSE)</f>
        <v>0</v>
      </c>
      <c r="E191" s="19">
        <f>VLOOKUP($A191,'5.0 Calc│Forecast Projects'!$A$12:$P$1001,14,FALSE)</f>
        <v>0</v>
      </c>
      <c r="F191" s="19">
        <f>VLOOKUP($A191,'5.0 Calc│Forecast Projects'!$A$12:$P$1001,15,FALSE)</f>
        <v>0</v>
      </c>
      <c r="G191" s="23">
        <f>$C191*(1+'3.2 Input│Other'!L$38)+$D191*(1+'3.2 Input│Other'!L$39)+$E191*(1+'3.2 Input│Other'!L$40)+$F191*(1+'3.2 Input│Other'!L$41)</f>
        <v>0</v>
      </c>
      <c r="H191" s="23">
        <f>$C191*(1+'3.2 Input│Other'!M$38)+$D191*(1+'3.2 Input│Other'!M$39)+$E191*(1+'3.2 Input│Other'!M$40)+$F191*(1+'3.2 Input│Other'!M$41)</f>
        <v>0</v>
      </c>
      <c r="I191" s="23">
        <f>$C191*(1+'3.2 Input│Other'!N$38)+$D191*(1+'3.2 Input│Other'!N$39)+$E191*(1+'3.2 Input│Other'!N$40)+$F191*(1+'3.2 Input│Other'!N$41)</f>
        <v>0</v>
      </c>
      <c r="J191" s="23">
        <f>$C191*(1+'3.2 Input│Other'!O$38)+$D191*(1+'3.2 Input│Other'!O$39)+$E191*(1+'3.2 Input│Other'!O$40)+$F191*(1+'3.2 Input│Other'!O$41)</f>
        <v>0</v>
      </c>
      <c r="K191" s="23">
        <f>$C191*(1+'3.2 Input│Other'!P$38)+$D191*(1+'3.2 Input│Other'!P$39)+$E191*(1+'3.2 Input│Other'!P$40)+$F191*(1+'3.2 Input│Other'!P$41)</f>
        <v>0</v>
      </c>
      <c r="M191" s="41">
        <f t="shared" si="3"/>
        <v>0</v>
      </c>
    </row>
    <row r="192" spans="1:13">
      <c r="A192" s="7" t="str">
        <f>'5.0 Calc│Forecast Projects'!A192</f>
        <v>-</v>
      </c>
      <c r="B192" s="7" t="str">
        <f>'5.3 Calc│Forecast $2022'!B192</f>
        <v/>
      </c>
      <c r="C192" s="19">
        <f>VLOOKUP($A192,'5.0 Calc│Forecast Projects'!$A$12:$P$1001,12,FALSE)</f>
        <v>0</v>
      </c>
      <c r="D192" s="19">
        <f>VLOOKUP($A192,'5.0 Calc│Forecast Projects'!$A$12:$P$1001,13,FALSE)</f>
        <v>0</v>
      </c>
      <c r="E192" s="19">
        <f>VLOOKUP($A192,'5.0 Calc│Forecast Projects'!$A$12:$P$1001,14,FALSE)</f>
        <v>0</v>
      </c>
      <c r="F192" s="19">
        <f>VLOOKUP($A192,'5.0 Calc│Forecast Projects'!$A$12:$P$1001,15,FALSE)</f>
        <v>0</v>
      </c>
      <c r="G192" s="23">
        <f>$C192*(1+'3.2 Input│Other'!L$38)+$D192*(1+'3.2 Input│Other'!L$39)+$E192*(1+'3.2 Input│Other'!L$40)+$F192*(1+'3.2 Input│Other'!L$41)</f>
        <v>0</v>
      </c>
      <c r="H192" s="23">
        <f>$C192*(1+'3.2 Input│Other'!M$38)+$D192*(1+'3.2 Input│Other'!M$39)+$E192*(1+'3.2 Input│Other'!M$40)+$F192*(1+'3.2 Input│Other'!M$41)</f>
        <v>0</v>
      </c>
      <c r="I192" s="23">
        <f>$C192*(1+'3.2 Input│Other'!N$38)+$D192*(1+'3.2 Input│Other'!N$39)+$E192*(1+'3.2 Input│Other'!N$40)+$F192*(1+'3.2 Input│Other'!N$41)</f>
        <v>0</v>
      </c>
      <c r="J192" s="23">
        <f>$C192*(1+'3.2 Input│Other'!O$38)+$D192*(1+'3.2 Input│Other'!O$39)+$E192*(1+'3.2 Input│Other'!O$40)+$F192*(1+'3.2 Input│Other'!O$41)</f>
        <v>0</v>
      </c>
      <c r="K192" s="23">
        <f>$C192*(1+'3.2 Input│Other'!P$38)+$D192*(1+'3.2 Input│Other'!P$39)+$E192*(1+'3.2 Input│Other'!P$40)+$F192*(1+'3.2 Input│Other'!P$41)</f>
        <v>0</v>
      </c>
      <c r="M192" s="41">
        <f t="shared" si="3"/>
        <v>0</v>
      </c>
    </row>
    <row r="193" spans="1:13">
      <c r="A193" s="7" t="str">
        <f>'5.0 Calc│Forecast Projects'!A193</f>
        <v>-</v>
      </c>
      <c r="B193" s="7" t="str">
        <f>'5.3 Calc│Forecast $2022'!B193</f>
        <v/>
      </c>
      <c r="C193" s="19">
        <f>VLOOKUP($A193,'5.0 Calc│Forecast Projects'!$A$12:$P$1001,12,FALSE)</f>
        <v>0</v>
      </c>
      <c r="D193" s="19">
        <f>VLOOKUP($A193,'5.0 Calc│Forecast Projects'!$A$12:$P$1001,13,FALSE)</f>
        <v>0</v>
      </c>
      <c r="E193" s="19">
        <f>VLOOKUP($A193,'5.0 Calc│Forecast Projects'!$A$12:$P$1001,14,FALSE)</f>
        <v>0</v>
      </c>
      <c r="F193" s="19">
        <f>VLOOKUP($A193,'5.0 Calc│Forecast Projects'!$A$12:$P$1001,15,FALSE)</f>
        <v>0</v>
      </c>
      <c r="G193" s="23">
        <f>$C193*(1+'3.2 Input│Other'!L$38)+$D193*(1+'3.2 Input│Other'!L$39)+$E193*(1+'3.2 Input│Other'!L$40)+$F193*(1+'3.2 Input│Other'!L$41)</f>
        <v>0</v>
      </c>
      <c r="H193" s="23">
        <f>$C193*(1+'3.2 Input│Other'!M$38)+$D193*(1+'3.2 Input│Other'!M$39)+$E193*(1+'3.2 Input│Other'!M$40)+$F193*(1+'3.2 Input│Other'!M$41)</f>
        <v>0</v>
      </c>
      <c r="I193" s="23">
        <f>$C193*(1+'3.2 Input│Other'!N$38)+$D193*(1+'3.2 Input│Other'!N$39)+$E193*(1+'3.2 Input│Other'!N$40)+$F193*(1+'3.2 Input│Other'!N$41)</f>
        <v>0</v>
      </c>
      <c r="J193" s="23">
        <f>$C193*(1+'3.2 Input│Other'!O$38)+$D193*(1+'3.2 Input│Other'!O$39)+$E193*(1+'3.2 Input│Other'!O$40)+$F193*(1+'3.2 Input│Other'!O$41)</f>
        <v>0</v>
      </c>
      <c r="K193" s="23">
        <f>$C193*(1+'3.2 Input│Other'!P$38)+$D193*(1+'3.2 Input│Other'!P$39)+$E193*(1+'3.2 Input│Other'!P$40)+$F193*(1+'3.2 Input│Other'!P$41)</f>
        <v>0</v>
      </c>
      <c r="M193" s="41">
        <f t="shared" si="3"/>
        <v>0</v>
      </c>
    </row>
    <row r="194" spans="1:13">
      <c r="A194" s="7" t="str">
        <f>'5.0 Calc│Forecast Projects'!A194</f>
        <v>-</v>
      </c>
      <c r="B194" s="7" t="str">
        <f>'5.3 Calc│Forecast $2022'!B194</f>
        <v/>
      </c>
      <c r="C194" s="19">
        <f>VLOOKUP($A194,'5.0 Calc│Forecast Projects'!$A$12:$P$1001,12,FALSE)</f>
        <v>0</v>
      </c>
      <c r="D194" s="19">
        <f>VLOOKUP($A194,'5.0 Calc│Forecast Projects'!$A$12:$P$1001,13,FALSE)</f>
        <v>0</v>
      </c>
      <c r="E194" s="19">
        <f>VLOOKUP($A194,'5.0 Calc│Forecast Projects'!$A$12:$P$1001,14,FALSE)</f>
        <v>0</v>
      </c>
      <c r="F194" s="19">
        <f>VLOOKUP($A194,'5.0 Calc│Forecast Projects'!$A$12:$P$1001,15,FALSE)</f>
        <v>0</v>
      </c>
      <c r="G194" s="23">
        <f>$C194*(1+'3.2 Input│Other'!L$38)+$D194*(1+'3.2 Input│Other'!L$39)+$E194*(1+'3.2 Input│Other'!L$40)+$F194*(1+'3.2 Input│Other'!L$41)</f>
        <v>0</v>
      </c>
      <c r="H194" s="23">
        <f>$C194*(1+'3.2 Input│Other'!M$38)+$D194*(1+'3.2 Input│Other'!M$39)+$E194*(1+'3.2 Input│Other'!M$40)+$F194*(1+'3.2 Input│Other'!M$41)</f>
        <v>0</v>
      </c>
      <c r="I194" s="23">
        <f>$C194*(1+'3.2 Input│Other'!N$38)+$D194*(1+'3.2 Input│Other'!N$39)+$E194*(1+'3.2 Input│Other'!N$40)+$F194*(1+'3.2 Input│Other'!N$41)</f>
        <v>0</v>
      </c>
      <c r="J194" s="23">
        <f>$C194*(1+'3.2 Input│Other'!O$38)+$D194*(1+'3.2 Input│Other'!O$39)+$E194*(1+'3.2 Input│Other'!O$40)+$F194*(1+'3.2 Input│Other'!O$41)</f>
        <v>0</v>
      </c>
      <c r="K194" s="23">
        <f>$C194*(1+'3.2 Input│Other'!P$38)+$D194*(1+'3.2 Input│Other'!P$39)+$E194*(1+'3.2 Input│Other'!P$40)+$F194*(1+'3.2 Input│Other'!P$41)</f>
        <v>0</v>
      </c>
      <c r="M194" s="41">
        <f t="shared" si="3"/>
        <v>0</v>
      </c>
    </row>
    <row r="195" spans="1:13">
      <c r="A195" s="7" t="str">
        <f>'5.0 Calc│Forecast Projects'!A195</f>
        <v>-</v>
      </c>
      <c r="B195" s="7" t="str">
        <f>'5.3 Calc│Forecast $2022'!B195</f>
        <v/>
      </c>
      <c r="C195" s="19">
        <f>VLOOKUP($A195,'5.0 Calc│Forecast Projects'!$A$12:$P$1001,12,FALSE)</f>
        <v>0</v>
      </c>
      <c r="D195" s="19">
        <f>VLOOKUP($A195,'5.0 Calc│Forecast Projects'!$A$12:$P$1001,13,FALSE)</f>
        <v>0</v>
      </c>
      <c r="E195" s="19">
        <f>VLOOKUP($A195,'5.0 Calc│Forecast Projects'!$A$12:$P$1001,14,FALSE)</f>
        <v>0</v>
      </c>
      <c r="F195" s="19">
        <f>VLOOKUP($A195,'5.0 Calc│Forecast Projects'!$A$12:$P$1001,15,FALSE)</f>
        <v>0</v>
      </c>
      <c r="G195" s="23">
        <f>$C195*(1+'3.2 Input│Other'!L$38)+$D195*(1+'3.2 Input│Other'!L$39)+$E195*(1+'3.2 Input│Other'!L$40)+$F195*(1+'3.2 Input│Other'!L$41)</f>
        <v>0</v>
      </c>
      <c r="H195" s="23">
        <f>$C195*(1+'3.2 Input│Other'!M$38)+$D195*(1+'3.2 Input│Other'!M$39)+$E195*(1+'3.2 Input│Other'!M$40)+$F195*(1+'3.2 Input│Other'!M$41)</f>
        <v>0</v>
      </c>
      <c r="I195" s="23">
        <f>$C195*(1+'3.2 Input│Other'!N$38)+$D195*(1+'3.2 Input│Other'!N$39)+$E195*(1+'3.2 Input│Other'!N$40)+$F195*(1+'3.2 Input│Other'!N$41)</f>
        <v>0</v>
      </c>
      <c r="J195" s="23">
        <f>$C195*(1+'3.2 Input│Other'!O$38)+$D195*(1+'3.2 Input│Other'!O$39)+$E195*(1+'3.2 Input│Other'!O$40)+$F195*(1+'3.2 Input│Other'!O$41)</f>
        <v>0</v>
      </c>
      <c r="K195" s="23">
        <f>$C195*(1+'3.2 Input│Other'!P$38)+$D195*(1+'3.2 Input│Other'!P$39)+$E195*(1+'3.2 Input│Other'!P$40)+$F195*(1+'3.2 Input│Other'!P$41)</f>
        <v>0</v>
      </c>
      <c r="M195" s="41">
        <f t="shared" si="3"/>
        <v>0</v>
      </c>
    </row>
    <row r="196" spans="1:13">
      <c r="A196" s="7" t="str">
        <f>'5.0 Calc│Forecast Projects'!A196</f>
        <v>-</v>
      </c>
      <c r="B196" s="7" t="str">
        <f>'5.3 Calc│Forecast $2022'!B196</f>
        <v/>
      </c>
      <c r="C196" s="19">
        <f>VLOOKUP($A196,'5.0 Calc│Forecast Projects'!$A$12:$P$1001,12,FALSE)</f>
        <v>0</v>
      </c>
      <c r="D196" s="19">
        <f>VLOOKUP($A196,'5.0 Calc│Forecast Projects'!$A$12:$P$1001,13,FALSE)</f>
        <v>0</v>
      </c>
      <c r="E196" s="19">
        <f>VLOOKUP($A196,'5.0 Calc│Forecast Projects'!$A$12:$P$1001,14,FALSE)</f>
        <v>0</v>
      </c>
      <c r="F196" s="19">
        <f>VLOOKUP($A196,'5.0 Calc│Forecast Projects'!$A$12:$P$1001,15,FALSE)</f>
        <v>0</v>
      </c>
      <c r="G196" s="23">
        <f>$C196*(1+'3.2 Input│Other'!L$38)+$D196*(1+'3.2 Input│Other'!L$39)+$E196*(1+'3.2 Input│Other'!L$40)+$F196*(1+'3.2 Input│Other'!L$41)</f>
        <v>0</v>
      </c>
      <c r="H196" s="23">
        <f>$C196*(1+'3.2 Input│Other'!M$38)+$D196*(1+'3.2 Input│Other'!M$39)+$E196*(1+'3.2 Input│Other'!M$40)+$F196*(1+'3.2 Input│Other'!M$41)</f>
        <v>0</v>
      </c>
      <c r="I196" s="23">
        <f>$C196*(1+'3.2 Input│Other'!N$38)+$D196*(1+'3.2 Input│Other'!N$39)+$E196*(1+'3.2 Input│Other'!N$40)+$F196*(1+'3.2 Input│Other'!N$41)</f>
        <v>0</v>
      </c>
      <c r="J196" s="23">
        <f>$C196*(1+'3.2 Input│Other'!O$38)+$D196*(1+'3.2 Input│Other'!O$39)+$E196*(1+'3.2 Input│Other'!O$40)+$F196*(1+'3.2 Input│Other'!O$41)</f>
        <v>0</v>
      </c>
      <c r="K196" s="23">
        <f>$C196*(1+'3.2 Input│Other'!P$38)+$D196*(1+'3.2 Input│Other'!P$39)+$E196*(1+'3.2 Input│Other'!P$40)+$F196*(1+'3.2 Input│Other'!P$41)</f>
        <v>0</v>
      </c>
      <c r="M196" s="41">
        <f t="shared" si="3"/>
        <v>0</v>
      </c>
    </row>
    <row r="197" spans="1:13">
      <c r="A197" s="7" t="str">
        <f>'5.0 Calc│Forecast Projects'!A197</f>
        <v>-</v>
      </c>
      <c r="B197" s="7" t="str">
        <f>'5.3 Calc│Forecast $2022'!B197</f>
        <v/>
      </c>
      <c r="C197" s="19">
        <f>VLOOKUP($A197,'5.0 Calc│Forecast Projects'!$A$12:$P$1001,12,FALSE)</f>
        <v>0</v>
      </c>
      <c r="D197" s="19">
        <f>VLOOKUP($A197,'5.0 Calc│Forecast Projects'!$A$12:$P$1001,13,FALSE)</f>
        <v>0</v>
      </c>
      <c r="E197" s="19">
        <f>VLOOKUP($A197,'5.0 Calc│Forecast Projects'!$A$12:$P$1001,14,FALSE)</f>
        <v>0</v>
      </c>
      <c r="F197" s="19">
        <f>VLOOKUP($A197,'5.0 Calc│Forecast Projects'!$A$12:$P$1001,15,FALSE)</f>
        <v>0</v>
      </c>
      <c r="G197" s="23">
        <f>$C197*(1+'3.2 Input│Other'!L$38)+$D197*(1+'3.2 Input│Other'!L$39)+$E197*(1+'3.2 Input│Other'!L$40)+$F197*(1+'3.2 Input│Other'!L$41)</f>
        <v>0</v>
      </c>
      <c r="H197" s="23">
        <f>$C197*(1+'3.2 Input│Other'!M$38)+$D197*(1+'3.2 Input│Other'!M$39)+$E197*(1+'3.2 Input│Other'!M$40)+$F197*(1+'3.2 Input│Other'!M$41)</f>
        <v>0</v>
      </c>
      <c r="I197" s="23">
        <f>$C197*(1+'3.2 Input│Other'!N$38)+$D197*(1+'3.2 Input│Other'!N$39)+$E197*(1+'3.2 Input│Other'!N$40)+$F197*(1+'3.2 Input│Other'!N$41)</f>
        <v>0</v>
      </c>
      <c r="J197" s="23">
        <f>$C197*(1+'3.2 Input│Other'!O$38)+$D197*(1+'3.2 Input│Other'!O$39)+$E197*(1+'3.2 Input│Other'!O$40)+$F197*(1+'3.2 Input│Other'!O$41)</f>
        <v>0</v>
      </c>
      <c r="K197" s="23">
        <f>$C197*(1+'3.2 Input│Other'!P$38)+$D197*(1+'3.2 Input│Other'!P$39)+$E197*(1+'3.2 Input│Other'!P$40)+$F197*(1+'3.2 Input│Other'!P$41)</f>
        <v>0</v>
      </c>
      <c r="M197" s="41">
        <f t="shared" si="3"/>
        <v>0</v>
      </c>
    </row>
    <row r="198" spans="1:13">
      <c r="A198" s="7" t="str">
        <f>'5.0 Calc│Forecast Projects'!A198</f>
        <v>-</v>
      </c>
      <c r="B198" s="7" t="str">
        <f>'5.3 Calc│Forecast $2022'!B198</f>
        <v/>
      </c>
      <c r="C198" s="19">
        <f>VLOOKUP($A198,'5.0 Calc│Forecast Projects'!$A$12:$P$1001,12,FALSE)</f>
        <v>0</v>
      </c>
      <c r="D198" s="19">
        <f>VLOOKUP($A198,'5.0 Calc│Forecast Projects'!$A$12:$P$1001,13,FALSE)</f>
        <v>0</v>
      </c>
      <c r="E198" s="19">
        <f>VLOOKUP($A198,'5.0 Calc│Forecast Projects'!$A$12:$P$1001,14,FALSE)</f>
        <v>0</v>
      </c>
      <c r="F198" s="19">
        <f>VLOOKUP($A198,'5.0 Calc│Forecast Projects'!$A$12:$P$1001,15,FALSE)</f>
        <v>0</v>
      </c>
      <c r="G198" s="23">
        <f>$C198*(1+'3.2 Input│Other'!L$38)+$D198*(1+'3.2 Input│Other'!L$39)+$E198*(1+'3.2 Input│Other'!L$40)+$F198*(1+'3.2 Input│Other'!L$41)</f>
        <v>0</v>
      </c>
      <c r="H198" s="23">
        <f>$C198*(1+'3.2 Input│Other'!M$38)+$D198*(1+'3.2 Input│Other'!M$39)+$E198*(1+'3.2 Input│Other'!M$40)+$F198*(1+'3.2 Input│Other'!M$41)</f>
        <v>0</v>
      </c>
      <c r="I198" s="23">
        <f>$C198*(1+'3.2 Input│Other'!N$38)+$D198*(1+'3.2 Input│Other'!N$39)+$E198*(1+'3.2 Input│Other'!N$40)+$F198*(1+'3.2 Input│Other'!N$41)</f>
        <v>0</v>
      </c>
      <c r="J198" s="23">
        <f>$C198*(1+'3.2 Input│Other'!O$38)+$D198*(1+'3.2 Input│Other'!O$39)+$E198*(1+'3.2 Input│Other'!O$40)+$F198*(1+'3.2 Input│Other'!O$41)</f>
        <v>0</v>
      </c>
      <c r="K198" s="23">
        <f>$C198*(1+'3.2 Input│Other'!P$38)+$D198*(1+'3.2 Input│Other'!P$39)+$E198*(1+'3.2 Input│Other'!P$40)+$F198*(1+'3.2 Input│Other'!P$41)</f>
        <v>0</v>
      </c>
      <c r="M198" s="41">
        <f t="shared" si="3"/>
        <v>0</v>
      </c>
    </row>
    <row r="199" spans="1:13">
      <c r="A199" s="7" t="str">
        <f>'5.0 Calc│Forecast Projects'!A199</f>
        <v>-</v>
      </c>
      <c r="B199" s="7" t="str">
        <f>'5.3 Calc│Forecast $2022'!B199</f>
        <v/>
      </c>
      <c r="C199" s="19">
        <f>VLOOKUP($A199,'5.0 Calc│Forecast Projects'!$A$12:$P$1001,12,FALSE)</f>
        <v>0</v>
      </c>
      <c r="D199" s="19">
        <f>VLOOKUP($A199,'5.0 Calc│Forecast Projects'!$A$12:$P$1001,13,FALSE)</f>
        <v>0</v>
      </c>
      <c r="E199" s="19">
        <f>VLOOKUP($A199,'5.0 Calc│Forecast Projects'!$A$12:$P$1001,14,FALSE)</f>
        <v>0</v>
      </c>
      <c r="F199" s="19">
        <f>VLOOKUP($A199,'5.0 Calc│Forecast Projects'!$A$12:$P$1001,15,FALSE)</f>
        <v>0</v>
      </c>
      <c r="G199" s="23">
        <f>$C199*(1+'3.2 Input│Other'!L$38)+$D199*(1+'3.2 Input│Other'!L$39)+$E199*(1+'3.2 Input│Other'!L$40)+$F199*(1+'3.2 Input│Other'!L$41)</f>
        <v>0</v>
      </c>
      <c r="H199" s="23">
        <f>$C199*(1+'3.2 Input│Other'!M$38)+$D199*(1+'3.2 Input│Other'!M$39)+$E199*(1+'3.2 Input│Other'!M$40)+$F199*(1+'3.2 Input│Other'!M$41)</f>
        <v>0</v>
      </c>
      <c r="I199" s="23">
        <f>$C199*(1+'3.2 Input│Other'!N$38)+$D199*(1+'3.2 Input│Other'!N$39)+$E199*(1+'3.2 Input│Other'!N$40)+$F199*(1+'3.2 Input│Other'!N$41)</f>
        <v>0</v>
      </c>
      <c r="J199" s="23">
        <f>$C199*(1+'3.2 Input│Other'!O$38)+$D199*(1+'3.2 Input│Other'!O$39)+$E199*(1+'3.2 Input│Other'!O$40)+$F199*(1+'3.2 Input│Other'!O$41)</f>
        <v>0</v>
      </c>
      <c r="K199" s="23">
        <f>$C199*(1+'3.2 Input│Other'!P$38)+$D199*(1+'3.2 Input│Other'!P$39)+$E199*(1+'3.2 Input│Other'!P$40)+$F199*(1+'3.2 Input│Other'!P$41)</f>
        <v>0</v>
      </c>
      <c r="M199" s="41">
        <f t="shared" si="3"/>
        <v>0</v>
      </c>
    </row>
    <row r="200" spans="1:13">
      <c r="A200" s="7" t="str">
        <f>'5.0 Calc│Forecast Projects'!A200</f>
        <v>-</v>
      </c>
      <c r="B200" s="7" t="str">
        <f>'5.3 Calc│Forecast $2022'!B200</f>
        <v/>
      </c>
      <c r="C200" s="19">
        <f>VLOOKUP($A200,'5.0 Calc│Forecast Projects'!$A$12:$P$1001,12,FALSE)</f>
        <v>0</v>
      </c>
      <c r="D200" s="19">
        <f>VLOOKUP($A200,'5.0 Calc│Forecast Projects'!$A$12:$P$1001,13,FALSE)</f>
        <v>0</v>
      </c>
      <c r="E200" s="19">
        <f>VLOOKUP($A200,'5.0 Calc│Forecast Projects'!$A$12:$P$1001,14,FALSE)</f>
        <v>0</v>
      </c>
      <c r="F200" s="19">
        <f>VLOOKUP($A200,'5.0 Calc│Forecast Projects'!$A$12:$P$1001,15,FALSE)</f>
        <v>0</v>
      </c>
      <c r="G200" s="23">
        <f>$C200*(1+'3.2 Input│Other'!L$38)+$D200*(1+'3.2 Input│Other'!L$39)+$E200*(1+'3.2 Input│Other'!L$40)+$F200*(1+'3.2 Input│Other'!L$41)</f>
        <v>0</v>
      </c>
      <c r="H200" s="23">
        <f>$C200*(1+'3.2 Input│Other'!M$38)+$D200*(1+'3.2 Input│Other'!M$39)+$E200*(1+'3.2 Input│Other'!M$40)+$F200*(1+'3.2 Input│Other'!M$41)</f>
        <v>0</v>
      </c>
      <c r="I200" s="23">
        <f>$C200*(1+'3.2 Input│Other'!N$38)+$D200*(1+'3.2 Input│Other'!N$39)+$E200*(1+'3.2 Input│Other'!N$40)+$F200*(1+'3.2 Input│Other'!N$41)</f>
        <v>0</v>
      </c>
      <c r="J200" s="23">
        <f>$C200*(1+'3.2 Input│Other'!O$38)+$D200*(1+'3.2 Input│Other'!O$39)+$E200*(1+'3.2 Input│Other'!O$40)+$F200*(1+'3.2 Input│Other'!O$41)</f>
        <v>0</v>
      </c>
      <c r="K200" s="23">
        <f>$C200*(1+'3.2 Input│Other'!P$38)+$D200*(1+'3.2 Input│Other'!P$39)+$E200*(1+'3.2 Input│Other'!P$40)+$F200*(1+'3.2 Input│Other'!P$41)</f>
        <v>0</v>
      </c>
      <c r="M200" s="41">
        <f t="shared" si="3"/>
        <v>0</v>
      </c>
    </row>
    <row r="201" spans="1:13">
      <c r="A201" s="7" t="str">
        <f>'5.0 Calc│Forecast Projects'!A201</f>
        <v>-</v>
      </c>
      <c r="B201" s="7" t="str">
        <f>'5.3 Calc│Forecast $2022'!B201</f>
        <v/>
      </c>
      <c r="C201" s="19">
        <f>VLOOKUP($A201,'5.0 Calc│Forecast Projects'!$A$12:$P$1001,12,FALSE)</f>
        <v>0</v>
      </c>
      <c r="D201" s="19">
        <f>VLOOKUP($A201,'5.0 Calc│Forecast Projects'!$A$12:$P$1001,13,FALSE)</f>
        <v>0</v>
      </c>
      <c r="E201" s="19">
        <f>VLOOKUP($A201,'5.0 Calc│Forecast Projects'!$A$12:$P$1001,14,FALSE)</f>
        <v>0</v>
      </c>
      <c r="F201" s="19">
        <f>VLOOKUP($A201,'5.0 Calc│Forecast Projects'!$A$12:$P$1001,15,FALSE)</f>
        <v>0</v>
      </c>
      <c r="G201" s="23">
        <f>$C201*(1+'3.2 Input│Other'!L$38)+$D201*(1+'3.2 Input│Other'!L$39)+$E201*(1+'3.2 Input│Other'!L$40)+$F201*(1+'3.2 Input│Other'!L$41)</f>
        <v>0</v>
      </c>
      <c r="H201" s="23">
        <f>$C201*(1+'3.2 Input│Other'!M$38)+$D201*(1+'3.2 Input│Other'!M$39)+$E201*(1+'3.2 Input│Other'!M$40)+$F201*(1+'3.2 Input│Other'!M$41)</f>
        <v>0</v>
      </c>
      <c r="I201" s="23">
        <f>$C201*(1+'3.2 Input│Other'!N$38)+$D201*(1+'3.2 Input│Other'!N$39)+$E201*(1+'3.2 Input│Other'!N$40)+$F201*(1+'3.2 Input│Other'!N$41)</f>
        <v>0</v>
      </c>
      <c r="J201" s="23">
        <f>$C201*(1+'3.2 Input│Other'!O$38)+$D201*(1+'3.2 Input│Other'!O$39)+$E201*(1+'3.2 Input│Other'!O$40)+$F201*(1+'3.2 Input│Other'!O$41)</f>
        <v>0</v>
      </c>
      <c r="K201" s="23">
        <f>$C201*(1+'3.2 Input│Other'!P$38)+$D201*(1+'3.2 Input│Other'!P$39)+$E201*(1+'3.2 Input│Other'!P$40)+$F201*(1+'3.2 Input│Other'!P$41)</f>
        <v>0</v>
      </c>
      <c r="M201" s="41">
        <f t="shared" si="3"/>
        <v>0</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BEAFA8"/>
  </sheetPr>
  <dimension ref="A1:W201"/>
  <sheetViews>
    <sheetView zoomScale="60" zoomScaleNormal="60" workbookViewId="0"/>
  </sheetViews>
  <sheetFormatPr defaultColWidth="8.7265625" defaultRowHeight="18"/>
  <cols>
    <col min="1" max="1" width="4" customWidth="1"/>
    <col min="2" max="2" width="60.1796875" customWidth="1"/>
    <col min="3" max="3" width="7.54296875" customWidth="1"/>
    <col min="4" max="4" width="26.36328125" bestFit="1" customWidth="1"/>
    <col min="5" max="5" width="24.90625" bestFit="1" customWidth="1"/>
    <col min="6" max="6" width="12.1796875" customWidth="1"/>
    <col min="7" max="13" width="8.7265625" customWidth="1"/>
    <col min="14" max="14" width="10.453125" customWidth="1"/>
  </cols>
  <sheetData>
    <row r="1" spans="1:23" s="1" customFormat="1" ht="13.5"/>
    <row r="2" spans="1:23" s="1" customFormat="1" ht="13.5"/>
    <row r="3" spans="1:23" s="1" customFormat="1" ht="54" customHeight="1">
      <c r="C3" s="105" t="s">
        <v>462</v>
      </c>
      <c r="D3" s="105"/>
      <c r="E3" s="105"/>
      <c r="F3" s="105"/>
      <c r="G3" s="105"/>
      <c r="H3" s="105"/>
      <c r="I3" s="105"/>
      <c r="J3" s="105"/>
    </row>
    <row r="4" spans="1:23" s="1" customFormat="1" ht="13.5"/>
    <row r="5" spans="1:23" s="1" customFormat="1" ht="13.5"/>
    <row r="6" spans="1:23" s="1" customFormat="1" ht="13.5"/>
    <row r="7" spans="1:23" s="1" customFormat="1" ht="13.5"/>
    <row r="8" spans="1:23" s="1" customFormat="1" ht="13.5"/>
    <row r="9" spans="1:23" s="1" customFormat="1" ht="13.5"/>
    <row r="10" spans="1:23">
      <c r="G10" s="30"/>
      <c r="H10" s="30"/>
      <c r="I10" s="30"/>
      <c r="J10" s="30"/>
      <c r="K10" s="30"/>
    </row>
    <row r="11" spans="1:23" ht="20.25">
      <c r="B11" s="4" t="str">
        <f ca="1">RIGHT(CELL("filename",B1),LEN(CELL("filename",B1))-FIND("]",CELL("filename",B1)))</f>
        <v>5.5 Calc│Escalated capex</v>
      </c>
      <c r="C11" s="13" t="s">
        <v>389</v>
      </c>
      <c r="D11" s="13" t="b">
        <f>MAX(A13:A1001)=MAX('5.0 Calc│Forecast Projects'!A13:A1001)</f>
        <v>1</v>
      </c>
      <c r="F11" s="13" t="s">
        <v>382</v>
      </c>
      <c r="G11" s="13" t="b">
        <f>SUM(G13:G1001)=SUMPRODUCT('5.3 Calc│Forecast $2022'!G13:G1001,'5.4 Calc│Escalators'!G13:G1001)</f>
        <v>1</v>
      </c>
      <c r="H11" s="13" t="b">
        <f>SUM(H13:H1001)=SUMPRODUCT('5.3 Calc│Forecast $2022'!H13:H1001,'5.4 Calc│Escalators'!H13:H1001)</f>
        <v>1</v>
      </c>
      <c r="I11" s="13" t="b">
        <f>SUM(I13:I1001)=SUMPRODUCT('5.3 Calc│Forecast $2022'!I13:I1001,'5.4 Calc│Escalators'!I13:I1001)</f>
        <v>1</v>
      </c>
      <c r="J11" s="13" t="b">
        <f>SUM(J13:J1001)=SUMPRODUCT('5.3 Calc│Forecast $2022'!J13:J1001,'5.4 Calc│Escalators'!J13:J1001)</f>
        <v>1</v>
      </c>
      <c r="K11" s="13" t="b">
        <f>SUM(K13:K1001)=SUMPRODUCT('5.3 Calc│Forecast $2022'!K13:K1001,'5.4 Calc│Escalators'!K13:K1001)</f>
        <v>1</v>
      </c>
      <c r="L11" s="30"/>
    </row>
    <row r="12" spans="1:23" s="8" customFormat="1" ht="54">
      <c r="A12" s="9" t="s">
        <v>31</v>
      </c>
      <c r="B12" s="9" t="s">
        <v>32</v>
      </c>
      <c r="C12" s="9" t="s">
        <v>390</v>
      </c>
      <c r="D12" s="9" t="s">
        <v>391</v>
      </c>
      <c r="E12" s="9" t="s">
        <v>392</v>
      </c>
      <c r="F12" s="9"/>
      <c r="G12" s="55">
        <f>'5.3 Calc│Forecast $2022'!G12</f>
        <v>2023</v>
      </c>
      <c r="H12" s="55">
        <f>'5.3 Calc│Forecast $2022'!H12</f>
        <v>2024</v>
      </c>
      <c r="I12" s="55">
        <f>'5.3 Calc│Forecast $2022'!I12</f>
        <v>2025</v>
      </c>
      <c r="J12" s="55">
        <f>'5.3 Calc│Forecast $2022'!J12</f>
        <v>2026</v>
      </c>
      <c r="K12" s="55">
        <f>'5.3 Calc│Forecast $2022'!K12</f>
        <v>2027</v>
      </c>
      <c r="L12" s="3" t="s">
        <v>393</v>
      </c>
      <c r="N12" s="9" t="s">
        <v>394</v>
      </c>
      <c r="O12" s="8" t="s">
        <v>395</v>
      </c>
    </row>
    <row r="13" spans="1:23" ht="57" customHeight="1">
      <c r="A13" s="7">
        <f>'5.0 Calc│Forecast Projects'!A13</f>
        <v>1</v>
      </c>
      <c r="B13" s="7" t="str">
        <f>'5.3 Calc│Forecast $2022'!B13</f>
        <v>WCS A Process Safety</v>
      </c>
      <c r="C13" s="27" t="str">
        <f>IF(B13="[Delete]",0,'5.3 Calc│Forecast $2022'!C13)</f>
        <v>BC203</v>
      </c>
      <c r="D13" s="7" t="str">
        <f>IF($L13&gt;0,IFERROR(VLOOKUP($A13,'3.0 Input│AMP'!$A$13:$F$855,COLUMN(D13)+1,FALSE),"Other"),"")</f>
        <v>Compressors</v>
      </c>
      <c r="E13" s="7" t="str">
        <f>IF($L13&gt;0,IFERROR(VLOOKUP($A13,'3.0 Input│AMP'!$A$13:$F$855,COLUMN(E13)+1,FALSE),"Non-System"),"")</f>
        <v>Replacement</v>
      </c>
      <c r="F13" s="19"/>
      <c r="G13" s="20">
        <f>'5.3 Calc│Forecast $2022'!G13*'5.4 Calc│Escalators'!G13</f>
        <v>0</v>
      </c>
      <c r="H13" s="20">
        <f>'5.3 Calc│Forecast $2022'!H13*'5.4 Calc│Escalators'!H13</f>
        <v>5.3457287049773913E-2</v>
      </c>
      <c r="I13" s="20">
        <f>'5.3 Calc│Forecast $2022'!I13*'5.4 Calc│Escalators'!I13</f>
        <v>0.74840201869683476</v>
      </c>
      <c r="J13" s="20">
        <f>'5.3 Calc│Forecast $2022'!J13*'5.4 Calc│Escalators'!J13</f>
        <v>0</v>
      </c>
      <c r="K13" s="20">
        <f>'5.3 Calc│Forecast $2022'!K13*'5.4 Calc│Escalators'!K13</f>
        <v>0</v>
      </c>
      <c r="L13" s="33">
        <f>SUM(G13:K13)</f>
        <v>0.80185930574660869</v>
      </c>
      <c r="N13" s="6"/>
      <c r="O13" t="str">
        <f>LEFT(C13,5)</f>
        <v>BC203</v>
      </c>
      <c r="P13" s="105"/>
      <c r="Q13" s="105"/>
      <c r="R13" s="105"/>
      <c r="S13" s="105"/>
      <c r="T13" s="105"/>
      <c r="U13" s="105"/>
      <c r="V13" s="105"/>
      <c r="W13" s="105"/>
    </row>
    <row r="14" spans="1:23">
      <c r="A14" s="7">
        <f>'5.0 Calc│Forecast Projects'!A14</f>
        <v>2</v>
      </c>
      <c r="B14" s="7" t="str">
        <f>'5.3 Calc│Forecast $2022'!B14</f>
        <v>Brooklyn CS upgrade</v>
      </c>
      <c r="C14" s="27" t="str">
        <f>IF(B14="[Delete]",0,'5.3 Calc│Forecast $2022'!C14)</f>
        <v>BC204</v>
      </c>
      <c r="D14" s="7" t="str">
        <f>IF($L14&gt;0,IFERROR(VLOOKUP($A14,'3.0 Input│AMP'!$A$13:$F$855,COLUMN(D14)+1,FALSE),"Other"),"")</f>
        <v>Compressors</v>
      </c>
      <c r="E14" s="7" t="str">
        <f>IF($L14&gt;0,IFERROR(VLOOKUP($A14,'3.0 Input│AMP'!$A$13:$F$855,COLUMN(E14)+1,FALSE),"Non-System"),"")</f>
        <v>Replacement</v>
      </c>
      <c r="F14" s="19"/>
      <c r="G14" s="20">
        <f>'5.3 Calc│Forecast $2022'!G14*'5.4 Calc│Escalators'!G14</f>
        <v>0</v>
      </c>
      <c r="H14" s="20">
        <f>'5.3 Calc│Forecast $2022'!H14*'5.4 Calc│Escalators'!H14</f>
        <v>0</v>
      </c>
      <c r="I14" s="20">
        <f>'5.3 Calc│Forecast $2022'!I14*'5.4 Calc│Escalators'!I14</f>
        <v>5.3457287049773913E-2</v>
      </c>
      <c r="J14" s="20">
        <f>'5.3 Calc│Forecast $2022'!J14*'5.4 Calc│Escalators'!J14</f>
        <v>0.74840201869683476</v>
      </c>
      <c r="K14" s="20">
        <f>'5.3 Calc│Forecast $2022'!K14*'5.4 Calc│Escalators'!K14</f>
        <v>0</v>
      </c>
      <c r="L14" s="33">
        <f t="shared" ref="L14:L78" si="0">SUM(G14:K14)</f>
        <v>0.80185930574660869</v>
      </c>
      <c r="N14" s="6"/>
      <c r="O14" t="str">
        <f t="shared" ref="O14:O44" si="1">LEFT(C14,5)</f>
        <v>BC204</v>
      </c>
    </row>
    <row r="15" spans="1:23">
      <c r="A15" s="7">
        <f>'5.0 Calc│Forecast Projects'!A15</f>
        <v>3</v>
      </c>
      <c r="B15" s="7" t="str">
        <f>'5.3 Calc│Forecast $2022'!B15</f>
        <v>Compressor Station Vent Upgrade</v>
      </c>
      <c r="C15" s="27" t="str">
        <f>IF(B15="[Delete]",0,'5.3 Calc│Forecast $2022'!C15)</f>
        <v>BC205</v>
      </c>
      <c r="D15" s="7" t="str">
        <f>IF($L15&gt;0,IFERROR(VLOOKUP($A15,'3.0 Input│AMP'!$A$13:$F$855,COLUMN(D15)+1,FALSE),"Other"),"")</f>
        <v>Compressors</v>
      </c>
      <c r="E15" s="7" t="str">
        <f>IF($L15&gt;0,IFERROR(VLOOKUP($A15,'3.0 Input│AMP'!$A$13:$F$855,COLUMN(E15)+1,FALSE),"Non-System"),"")</f>
        <v>Replacement</v>
      </c>
      <c r="F15" s="19"/>
      <c r="G15" s="20">
        <f>'5.3 Calc│Forecast $2022'!G15*'5.4 Calc│Escalators'!G15</f>
        <v>0</v>
      </c>
      <c r="H15" s="20">
        <f>'5.3 Calc│Forecast $2022'!H15*'5.4 Calc│Escalators'!H15</f>
        <v>0</v>
      </c>
      <c r="I15" s="20">
        <f>'5.3 Calc│Forecast $2022'!I15*'5.4 Calc│Escalators'!I15</f>
        <v>0.53457287049773916</v>
      </c>
      <c r="J15" s="20">
        <f>'5.3 Calc│Forecast $2022'!J15*'5.4 Calc│Escalators'!J15</f>
        <v>0.53457287049773916</v>
      </c>
      <c r="K15" s="20">
        <f>'5.3 Calc│Forecast $2022'!K15*'5.4 Calc│Escalators'!K15</f>
        <v>1.0424170974705913</v>
      </c>
      <c r="L15" s="33">
        <f t="shared" si="0"/>
        <v>2.1115628384660696</v>
      </c>
      <c r="N15" s="6"/>
      <c r="O15" t="str">
        <f t="shared" si="1"/>
        <v>BC205</v>
      </c>
    </row>
    <row r="16" spans="1:23">
      <c r="A16" s="7">
        <f>'5.0 Calc│Forecast Projects'!A16</f>
        <v>4</v>
      </c>
      <c r="B16" s="7" t="str">
        <f>'5.3 Calc│Forecast $2022'!B16</f>
        <v>Iona CS Aftercooler Upgrade</v>
      </c>
      <c r="C16" s="27" t="str">
        <f>IF(B16="[Delete]",0,'5.3 Calc│Forecast $2022'!C16)</f>
        <v>BC211</v>
      </c>
      <c r="D16" s="7" t="str">
        <f>IF($L16&gt;0,IFERROR(VLOOKUP($A16,'3.0 Input│AMP'!$A$13:$F$855,COLUMN(D16)+1,FALSE),"Other"),"")</f>
        <v/>
      </c>
      <c r="E16" s="7" t="str">
        <f>IF($L16&gt;0,IFERROR(VLOOKUP($A16,'3.0 Input│AMP'!$A$13:$F$855,COLUMN(E16)+1,FALSE),"Non-System"),"")</f>
        <v/>
      </c>
      <c r="F16" s="19"/>
      <c r="G16" s="20">
        <f>'5.3 Calc│Forecast $2022'!G16*'5.4 Calc│Escalators'!G16</f>
        <v>0</v>
      </c>
      <c r="H16" s="20">
        <f>'5.3 Calc│Forecast $2022'!H16*'5.4 Calc│Escalators'!H16</f>
        <v>0</v>
      </c>
      <c r="I16" s="20">
        <f>'5.3 Calc│Forecast $2022'!I16*'5.4 Calc│Escalators'!I16</f>
        <v>0</v>
      </c>
      <c r="J16" s="20">
        <f>'5.3 Calc│Forecast $2022'!J16*'5.4 Calc│Escalators'!J16</f>
        <v>0</v>
      </c>
      <c r="K16" s="20">
        <f>'5.3 Calc│Forecast $2022'!K16*'5.4 Calc│Escalators'!K16</f>
        <v>0</v>
      </c>
      <c r="L16" s="33">
        <f t="shared" si="0"/>
        <v>0</v>
      </c>
      <c r="N16" s="6"/>
      <c r="O16" t="str">
        <f t="shared" si="1"/>
        <v>BC211</v>
      </c>
    </row>
    <row r="17" spans="1:15">
      <c r="A17" s="7">
        <f>'5.0 Calc│Forecast Projects'!A17</f>
        <v>5</v>
      </c>
      <c r="B17" s="7" t="str">
        <f>'5.3 Calc│Forecast $2022'!B17</f>
        <v>Battery Charger Upgrades</v>
      </c>
      <c r="C17" s="27" t="str">
        <f>IF(B17="[Delete]",0,'5.3 Calc│Forecast $2022'!C17)</f>
        <v>BC212</v>
      </c>
      <c r="D17" s="7" t="str">
        <f>IF($L17&gt;0,IFERROR(VLOOKUP($A17,'3.0 Input│AMP'!$A$13:$F$855,COLUMN(D17)+1,FALSE),"Other"),"")</f>
        <v>Other - long life</v>
      </c>
      <c r="E17" s="7" t="str">
        <f>IF($L17&gt;0,IFERROR(VLOOKUP($A17,'3.0 Input│AMP'!$A$13:$F$855,COLUMN(E17)+1,FALSE),"Non-System"),"")</f>
        <v>Replacement</v>
      </c>
      <c r="F17" s="19"/>
      <c r="G17" s="20">
        <f>'5.3 Calc│Forecast $2022'!G17*'5.4 Calc│Escalators'!G17</f>
        <v>3.7420100934841743E-2</v>
      </c>
      <c r="H17" s="20">
        <f>'5.3 Calc│Forecast $2022'!H17*'5.4 Calc│Escalators'!H17</f>
        <v>0.39023819546334948</v>
      </c>
      <c r="I17" s="20">
        <f>'5.3 Calc│Forecast $2022'!I17*'5.4 Calc│Escalators'!I17</f>
        <v>0.21382914819909563</v>
      </c>
      <c r="J17" s="20">
        <f>'5.3 Calc│Forecast $2022'!J17*'5.4 Calc│Escalators'!J17</f>
        <v>0.21382914819909563</v>
      </c>
      <c r="K17" s="20">
        <f>'5.3 Calc│Forecast $2022'!K17*'5.4 Calc│Escalators'!K17</f>
        <v>0.21382914819909563</v>
      </c>
      <c r="L17" s="33">
        <f t="shared" si="0"/>
        <v>1.0691457409954781</v>
      </c>
      <c r="N17" s="6"/>
      <c r="O17" t="str">
        <f t="shared" si="1"/>
        <v>BC212</v>
      </c>
    </row>
    <row r="18" spans="1:15">
      <c r="A18" s="7">
        <f>'5.0 Calc│Forecast Projects'!A18</f>
        <v>6</v>
      </c>
      <c r="B18" s="7" t="str">
        <f>'5.3 Calc│Forecast $2022'!B18</f>
        <v>Wollert CG &amp; T74/T119 PRS Instrument Air</v>
      </c>
      <c r="C18" s="27" t="str">
        <f>IF(B18="[Delete]",0,'5.3 Calc│Forecast $2022'!C18)</f>
        <v>BC216</v>
      </c>
      <c r="D18" s="7" t="str">
        <f>IF($L18&gt;0,IFERROR(VLOOKUP($A18,'3.0 Input│AMP'!$A$13:$F$855,COLUMN(D18)+1,FALSE),"Other"),"")</f>
        <v/>
      </c>
      <c r="E18" s="7" t="str">
        <f>IF($L18&gt;0,IFERROR(VLOOKUP($A18,'3.0 Input│AMP'!$A$13:$F$855,COLUMN(E18)+1,FALSE),"Non-System"),"")</f>
        <v/>
      </c>
      <c r="F18" s="19"/>
      <c r="G18" s="20">
        <f>'5.3 Calc│Forecast $2022'!G18*'5.4 Calc│Escalators'!G18</f>
        <v>0</v>
      </c>
      <c r="H18" s="20">
        <f>'5.3 Calc│Forecast $2022'!H18*'5.4 Calc│Escalators'!H18</f>
        <v>0</v>
      </c>
      <c r="I18" s="20">
        <f>'5.3 Calc│Forecast $2022'!I18*'5.4 Calc│Escalators'!I18</f>
        <v>0</v>
      </c>
      <c r="J18" s="20">
        <f>'5.3 Calc│Forecast $2022'!J18*'5.4 Calc│Escalators'!J18</f>
        <v>0</v>
      </c>
      <c r="K18" s="20">
        <f>'5.3 Calc│Forecast $2022'!K18*'5.4 Calc│Escalators'!K18</f>
        <v>0</v>
      </c>
      <c r="L18" s="33">
        <f t="shared" si="0"/>
        <v>0</v>
      </c>
      <c r="N18" s="6"/>
      <c r="O18" t="str">
        <f t="shared" si="1"/>
        <v>BC216</v>
      </c>
    </row>
    <row r="19" spans="1:15">
      <c r="A19" s="7">
        <f>'5.0 Calc│Forecast Projects'!A19</f>
        <v>7</v>
      </c>
      <c r="B19" s="7" t="str">
        <f>'5.3 Calc│Forecast $2022'!B19</f>
        <v>T33 LV03 Pit</v>
      </c>
      <c r="C19" s="27" t="str">
        <f>IF(B19="[Delete]",0,'5.3 Calc│Forecast $2022'!C19)</f>
        <v>BC220</v>
      </c>
      <c r="D19" s="7" t="str">
        <f>IF($L19&gt;0,IFERROR(VLOOKUP($A19,'3.0 Input│AMP'!$A$13:$F$855,COLUMN(D19)+1,FALSE),"Other"),"")</f>
        <v>Other - short life</v>
      </c>
      <c r="E19" s="7" t="str">
        <f>IF($L19&gt;0,IFERROR(VLOOKUP($A19,'3.0 Input│AMP'!$A$13:$F$855,COLUMN(E19)+1,FALSE),"Non-System"),"")</f>
        <v>Replacement</v>
      </c>
      <c r="F19" s="19"/>
      <c r="G19" s="20">
        <f>'5.3 Calc│Forecast $2022'!G19*'5.4 Calc│Escalators'!G19</f>
        <v>0</v>
      </c>
      <c r="H19" s="20">
        <f>'5.3 Calc│Forecast $2022'!H19*'5.4 Calc│Escalators'!H19</f>
        <v>0</v>
      </c>
      <c r="I19" s="20">
        <f>'5.3 Calc│Forecast $2022'!I19*'5.4 Calc│Escalators'!I19</f>
        <v>0</v>
      </c>
      <c r="J19" s="20">
        <f>'5.3 Calc│Forecast $2022'!J19*'5.4 Calc│Escalators'!J19</f>
        <v>0.35373755986576394</v>
      </c>
      <c r="K19" s="20">
        <f>'5.3 Calc│Forecast $2022'!K19*'5.4 Calc│Escalators'!K19</f>
        <v>0</v>
      </c>
      <c r="L19" s="33">
        <f t="shared" si="0"/>
        <v>0.35373755986576394</v>
      </c>
      <c r="N19" s="6"/>
      <c r="O19" t="str">
        <f t="shared" si="1"/>
        <v>BC220</v>
      </c>
    </row>
    <row r="20" spans="1:15">
      <c r="A20" s="7">
        <f>'5.0 Calc│Forecast Projects'!A20</f>
        <v>8</v>
      </c>
      <c r="B20" s="7" t="str">
        <f>'5.3 Calc│Forecast $2022'!B20</f>
        <v>Dandenong City Gate Gas Quality</v>
      </c>
      <c r="C20" s="27" t="str">
        <f>IF(B20="[Delete]",0,'5.3 Calc│Forecast $2022'!C20)</f>
        <v>BC224</v>
      </c>
      <c r="D20" s="7" t="str">
        <f>IF($L20&gt;0,IFERROR(VLOOKUP($A20,'3.0 Input│AMP'!$A$13:$F$855,COLUMN(D20)+1,FALSE),"Other"),"")</f>
        <v/>
      </c>
      <c r="E20" s="7" t="str">
        <f>IF($L20&gt;0,IFERROR(VLOOKUP($A20,'3.0 Input│AMP'!$A$13:$F$855,COLUMN(E20)+1,FALSE),"Non-System"),"")</f>
        <v/>
      </c>
      <c r="F20" s="19"/>
      <c r="G20" s="20">
        <f>'5.3 Calc│Forecast $2022'!G20*'5.4 Calc│Escalators'!G20</f>
        <v>0</v>
      </c>
      <c r="H20" s="20">
        <f>'5.3 Calc│Forecast $2022'!H20*'5.4 Calc│Escalators'!H20</f>
        <v>0</v>
      </c>
      <c r="I20" s="20">
        <f>'5.3 Calc│Forecast $2022'!I20*'5.4 Calc│Escalators'!I20</f>
        <v>0</v>
      </c>
      <c r="J20" s="20">
        <f>'5.3 Calc│Forecast $2022'!J20*'5.4 Calc│Escalators'!J20</f>
        <v>0</v>
      </c>
      <c r="K20" s="20">
        <f>'5.3 Calc│Forecast $2022'!K20*'5.4 Calc│Escalators'!K20</f>
        <v>0</v>
      </c>
      <c r="L20" s="33">
        <f t="shared" si="0"/>
        <v>0</v>
      </c>
      <c r="N20" s="6"/>
      <c r="O20" t="str">
        <f t="shared" si="1"/>
        <v>BC224</v>
      </c>
    </row>
    <row r="21" spans="1:15">
      <c r="A21" s="7">
        <f>'5.0 Calc│Forecast Projects'!A21</f>
        <v>9</v>
      </c>
      <c r="B21" s="7" t="str">
        <f>'5.3 Calc│Forecast $2022'!B21</f>
        <v>Control Valve Positioner Replacement</v>
      </c>
      <c r="C21" s="27" t="str">
        <f>IF(B21="[Delete]",0,'5.3 Calc│Forecast $2022'!C21)</f>
        <v>BC225</v>
      </c>
      <c r="D21" s="7" t="str">
        <f>IF($L21&gt;0,IFERROR(VLOOKUP($A21,'3.0 Input│AMP'!$A$13:$F$855,COLUMN(D21)+1,FALSE),"Other"),"")</f>
        <v>City Gates &amp; Field Regs</v>
      </c>
      <c r="E21" s="7" t="str">
        <f>IF($L21&gt;0,IFERROR(VLOOKUP($A21,'3.0 Input│AMP'!$A$13:$F$855,COLUMN(E21)+1,FALSE),"Non-System"),"")</f>
        <v>Replacement</v>
      </c>
      <c r="F21" s="19"/>
      <c r="G21" s="20">
        <f>'5.3 Calc│Forecast $2022'!G21*'5.4 Calc│Escalators'!G21</f>
        <v>0.10691457409954783</v>
      </c>
      <c r="H21" s="20">
        <f>'5.3 Calc│Forecast $2022'!H21*'5.4 Calc│Escalators'!H21</f>
        <v>0.10691457409954783</v>
      </c>
      <c r="I21" s="20">
        <f>'5.3 Calc│Forecast $2022'!I21*'5.4 Calc│Escalators'!I21</f>
        <v>0.10691457409954783</v>
      </c>
      <c r="J21" s="20">
        <f>'5.3 Calc│Forecast $2022'!J21*'5.4 Calc│Escalators'!J21</f>
        <v>0.10691457409954783</v>
      </c>
      <c r="K21" s="20">
        <f>'5.3 Calc│Forecast $2022'!K21*'5.4 Calc│Escalators'!K21</f>
        <v>0.11490643851348903</v>
      </c>
      <c r="L21" s="33">
        <f t="shared" si="0"/>
        <v>0.54256473491168034</v>
      </c>
      <c r="N21" s="6"/>
      <c r="O21" t="str">
        <f t="shared" si="1"/>
        <v>BC225</v>
      </c>
    </row>
    <row r="22" spans="1:15">
      <c r="A22" s="7">
        <f>'5.0 Calc│Forecast Projects'!A22</f>
        <v>10</v>
      </c>
      <c r="B22" s="7" t="str">
        <f>'5.3 Calc│Forecast $2022'!B22</f>
        <v>SMS Aerial Photography</v>
      </c>
      <c r="C22" s="27" t="str">
        <f>IF(B22="[Delete]",0,'5.3 Calc│Forecast $2022'!C22)</f>
        <v>BC227</v>
      </c>
      <c r="D22" s="7" t="str">
        <f>IF($L22&gt;0,IFERROR(VLOOKUP($A22,'3.0 Input│AMP'!$A$13:$F$855,COLUMN(D22)+1,FALSE),"Other"),"")</f>
        <v>Other - short life</v>
      </c>
      <c r="E22" s="7" t="str">
        <f>IF($L22&gt;0,IFERROR(VLOOKUP($A22,'3.0 Input│AMP'!$A$13:$F$855,COLUMN(E22)+1,FALSE),"Non-System"),"")</f>
        <v>Replacement</v>
      </c>
      <c r="F22" s="19"/>
      <c r="G22" s="20">
        <f>'5.3 Calc│Forecast $2022'!G22*'5.4 Calc│Escalators'!G22</f>
        <v>0</v>
      </c>
      <c r="H22" s="20">
        <f>'5.3 Calc│Forecast $2022'!H22*'5.4 Calc│Escalators'!H22</f>
        <v>0</v>
      </c>
      <c r="I22" s="20">
        <f>'5.3 Calc│Forecast $2022'!I22*'5.4 Calc│Escalators'!I22</f>
        <v>0.21382914819909565</v>
      </c>
      <c r="J22" s="20">
        <f>'5.3 Calc│Forecast $2022'!J22*'5.4 Calc│Escalators'!J22</f>
        <v>0</v>
      </c>
      <c r="K22" s="20">
        <f>'5.3 Calc│Forecast $2022'!K22*'5.4 Calc│Escalators'!K22</f>
        <v>0</v>
      </c>
      <c r="L22" s="33">
        <f t="shared" si="0"/>
        <v>0.21382914819909565</v>
      </c>
      <c r="N22" s="6"/>
      <c r="O22" t="str">
        <f t="shared" si="1"/>
        <v>BC227</v>
      </c>
    </row>
    <row r="23" spans="1:15">
      <c r="A23" s="7">
        <f>'5.0 Calc│Forecast Projects'!A23</f>
        <v>11</v>
      </c>
      <c r="B23" s="7" t="str">
        <f>'5.3 Calc│Forecast $2022'!B23</f>
        <v>Encroachment High Consequence</v>
      </c>
      <c r="C23" s="27" t="str">
        <f>IF(B23="[Delete]",0,'5.3 Calc│Forecast $2022'!C23)</f>
        <v>BC230</v>
      </c>
      <c r="D23" s="7" t="str">
        <f>IF($L23&gt;0,IFERROR(VLOOKUP($A23,'3.0 Input│AMP'!$A$13:$F$855,COLUMN(D23)+1,FALSE),"Other"),"")</f>
        <v>Pipelines</v>
      </c>
      <c r="E23" s="7" t="str">
        <f>IF($L23&gt;0,IFERROR(VLOOKUP($A23,'3.0 Input│AMP'!$A$13:$F$855,COLUMN(E23)+1,FALSE),"Non-System"),"")</f>
        <v>Replacement</v>
      </c>
      <c r="F23" s="19"/>
      <c r="G23" s="20">
        <f>'5.3 Calc│Forecast $2022'!G23*'5.4 Calc│Escalators'!G23</f>
        <v>0</v>
      </c>
      <c r="H23" s="20">
        <f>'5.3 Calc│Forecast $2022'!H23*'5.4 Calc│Escalators'!H23</f>
        <v>0</v>
      </c>
      <c r="I23" s="20">
        <f>'5.3 Calc│Forecast $2022'!I23*'5.4 Calc│Escalators'!I23</f>
        <v>0.94084825207602085</v>
      </c>
      <c r="J23" s="20">
        <f>'5.3 Calc│Forecast $2022'!J23*'5.4 Calc│Escalators'!J23</f>
        <v>0.94084825207602085</v>
      </c>
      <c r="K23" s="20">
        <f>'5.3 Calc│Forecast $2022'!K23*'5.4 Calc│Escalators'!K23</f>
        <v>0.47042412603801043</v>
      </c>
      <c r="L23" s="33">
        <f t="shared" si="0"/>
        <v>2.3521206301900524</v>
      </c>
      <c r="N23" s="6"/>
      <c r="O23" t="str">
        <f t="shared" si="1"/>
        <v>BC230</v>
      </c>
    </row>
    <row r="24" spans="1:15">
      <c r="A24" s="7">
        <f>'5.0 Calc│Forecast Projects'!A24</f>
        <v>12</v>
      </c>
      <c r="B24" s="7" t="str">
        <f>'5.3 Calc│Forecast $2022'!B24</f>
        <v>Turbine Overhaul and Minor Upgrades</v>
      </c>
      <c r="C24" s="27" t="str">
        <f>IF(B24="[Delete]",0,'5.3 Calc│Forecast $2022'!C24)</f>
        <v>BC235</v>
      </c>
      <c r="D24" s="7" t="str">
        <f>IF($L24&gt;0,IFERROR(VLOOKUP($A24,'3.0 Input│AMP'!$A$13:$F$855,COLUMN(D24)+1,FALSE),"Other"),"")</f>
        <v>Compressors</v>
      </c>
      <c r="E24" s="7" t="str">
        <f>IF($L24&gt;0,IFERROR(VLOOKUP($A24,'3.0 Input│AMP'!$A$13:$F$855,COLUMN(E24)+1,FALSE),"Non-System"),"")</f>
        <v>Replacement</v>
      </c>
      <c r="F24" s="19"/>
      <c r="G24" s="20">
        <f>'5.3 Calc│Forecast $2022'!G24*'5.4 Calc│Escalators'!G24</f>
        <v>0.21382914819909565</v>
      </c>
      <c r="H24" s="20">
        <f>'5.3 Calc│Forecast $2022'!H24*'5.4 Calc│Escalators'!H24</f>
        <v>1.6037186114932174</v>
      </c>
      <c r="I24" s="20">
        <f>'5.3 Calc│Forecast $2022'!I24*'5.4 Calc│Escalators'!I24</f>
        <v>0</v>
      </c>
      <c r="J24" s="20">
        <f>'5.3 Calc│Forecast $2022'!J24*'5.4 Calc│Escalators'!J24</f>
        <v>0</v>
      </c>
      <c r="K24" s="20">
        <f>'5.3 Calc│Forecast $2022'!K24*'5.4 Calc│Escalators'!K24</f>
        <v>3.5281809452850781</v>
      </c>
      <c r="L24" s="33">
        <f t="shared" si="0"/>
        <v>5.3457287049773914</v>
      </c>
      <c r="N24" s="6"/>
      <c r="O24" t="str">
        <f t="shared" si="1"/>
        <v>BC235</v>
      </c>
    </row>
    <row r="25" spans="1:15">
      <c r="A25" s="7">
        <f>'5.0 Calc│Forecast Projects'!A25</f>
        <v>13</v>
      </c>
      <c r="B25" s="7" t="str">
        <f>'5.3 Calc│Forecast $2022'!B25</f>
        <v>Emergency Response Equipment</v>
      </c>
      <c r="C25" s="27" t="str">
        <f>IF(B25="[Delete]",0,'5.3 Calc│Forecast $2022'!C25)</f>
        <v>BC239</v>
      </c>
      <c r="D25" s="7" t="str">
        <f>IF($L25&gt;0,IFERROR(VLOOKUP($A25,'3.0 Input│AMP'!$A$13:$F$855,COLUMN(D25)+1,FALSE),"Other"),"")</f>
        <v>Other - short life</v>
      </c>
      <c r="E25" s="7" t="str">
        <f>IF($L25&gt;0,IFERROR(VLOOKUP($A25,'3.0 Input│AMP'!$A$13:$F$855,COLUMN(E25)+1,FALSE),"Non-System"),"")</f>
        <v>Replacement</v>
      </c>
      <c r="F25" s="19"/>
      <c r="G25" s="20">
        <f>'5.3 Calc│Forecast $2022'!G25*'5.4 Calc│Escalators'!G25</f>
        <v>0</v>
      </c>
      <c r="H25" s="20">
        <f>'5.3 Calc│Forecast $2022'!H25*'5.4 Calc│Escalators'!H25</f>
        <v>0</v>
      </c>
      <c r="I25" s="20">
        <f>'5.3 Calc│Forecast $2022'!I25*'5.4 Calc│Escalators'!I25</f>
        <v>3.2074372229864347</v>
      </c>
      <c r="J25" s="20">
        <f>'5.3 Calc│Forecast $2022'!J25*'5.4 Calc│Escalators'!J25</f>
        <v>3.3143517970859833</v>
      </c>
      <c r="K25" s="20">
        <f>'5.3 Calc│Forecast $2022'!K25*'5.4 Calc│Escalators'!K25</f>
        <v>0</v>
      </c>
      <c r="L25" s="33">
        <f t="shared" si="0"/>
        <v>6.5217890200724185</v>
      </c>
      <c r="N25" s="6"/>
      <c r="O25" t="str">
        <f t="shared" si="1"/>
        <v>BC239</v>
      </c>
    </row>
    <row r="26" spans="1:15">
      <c r="A26" s="7">
        <f>'5.0 Calc│Forecast Projects'!A26</f>
        <v>14</v>
      </c>
      <c r="B26" s="7" t="str">
        <f>'5.3 Calc│Forecast $2022'!B26</f>
        <v xml:space="preserve">BCS Unregulated Bypass Upgrade </v>
      </c>
      <c r="C26" s="27" t="str">
        <f>IF(B26="[Delete]",0,'5.3 Calc│Forecast $2022'!C26)</f>
        <v>BC242</v>
      </c>
      <c r="D26" s="7" t="str">
        <f>IF($L26&gt;0,IFERROR(VLOOKUP($A26,'3.0 Input│AMP'!$A$13:$F$855,COLUMN(D26)+1,FALSE),"Other"),"")</f>
        <v/>
      </c>
      <c r="E26" s="7" t="str">
        <f>IF($L26&gt;0,IFERROR(VLOOKUP($A26,'3.0 Input│AMP'!$A$13:$F$855,COLUMN(E26)+1,FALSE),"Non-System"),"")</f>
        <v/>
      </c>
      <c r="F26" s="19"/>
      <c r="G26" s="20">
        <f>'5.3 Calc│Forecast $2022'!G26*'5.4 Calc│Escalators'!G26</f>
        <v>0</v>
      </c>
      <c r="H26" s="20">
        <f>'5.3 Calc│Forecast $2022'!H26*'5.4 Calc│Escalators'!H26</f>
        <v>0</v>
      </c>
      <c r="I26" s="20">
        <f>'5.3 Calc│Forecast $2022'!I26*'5.4 Calc│Escalators'!I26</f>
        <v>0</v>
      </c>
      <c r="J26" s="20">
        <f>'5.3 Calc│Forecast $2022'!J26*'5.4 Calc│Escalators'!J26</f>
        <v>0</v>
      </c>
      <c r="K26" s="20">
        <f>'5.3 Calc│Forecast $2022'!K26*'5.4 Calc│Escalators'!K26</f>
        <v>0</v>
      </c>
      <c r="L26" s="33">
        <f t="shared" si="0"/>
        <v>0</v>
      </c>
      <c r="N26" s="6"/>
      <c r="O26" t="str">
        <f t="shared" si="1"/>
        <v>BC242</v>
      </c>
    </row>
    <row r="27" spans="1:15">
      <c r="A27" s="7">
        <f>'5.0 Calc│Forecast Projects'!A27</f>
        <v>15</v>
      </c>
      <c r="B27" s="7" t="str">
        <f>'5.3 Calc│Forecast $2022'!B27</f>
        <v>CP Replacement</v>
      </c>
      <c r="C27" s="27" t="str">
        <f>IF(B27="[Delete]",0,'5.3 Calc│Forecast $2022'!C27)</f>
        <v>BC244</v>
      </c>
      <c r="D27" s="7" t="str">
        <f>IF($L27&gt;0,IFERROR(VLOOKUP($A27,'3.0 Input│AMP'!$A$13:$F$855,COLUMN(D27)+1,FALSE),"Other"),"")</f>
        <v>Other - long life</v>
      </c>
      <c r="E27" s="7" t="str">
        <f>IF($L27&gt;0,IFERROR(VLOOKUP($A27,'3.0 Input│AMP'!$A$13:$F$855,COLUMN(E27)+1,FALSE),"Non-System"),"")</f>
        <v>Replacement</v>
      </c>
      <c r="F27" s="19"/>
      <c r="G27" s="20">
        <f>'5.3 Calc│Forecast $2022'!G27*'5.4 Calc│Escalators'!G27</f>
        <v>0.24846947020734916</v>
      </c>
      <c r="H27" s="20">
        <f>'5.3 Calc│Forecast $2022'!H27*'5.4 Calc│Escalators'!H27</f>
        <v>0.24846947020734916</v>
      </c>
      <c r="I27" s="20">
        <f>'5.3 Calc│Forecast $2022'!I27*'5.4 Calc│Escalators'!I27</f>
        <v>0.24846947020734916</v>
      </c>
      <c r="J27" s="20">
        <f>'5.3 Calc│Forecast $2022'!J27*'5.4 Calc│Escalators'!J27</f>
        <v>0.24846947020734916</v>
      </c>
      <c r="K27" s="20">
        <f>'5.3 Calc│Forecast $2022'!K27*'5.4 Calc│Escalators'!K27</f>
        <v>0.2488137351359497</v>
      </c>
      <c r="L27" s="33">
        <f t="shared" si="0"/>
        <v>1.2426916159653463</v>
      </c>
      <c r="N27" s="6"/>
      <c r="O27" t="str">
        <f t="shared" si="1"/>
        <v>BC244</v>
      </c>
    </row>
    <row r="28" spans="1:15">
      <c r="A28" s="7">
        <f>'5.0 Calc│Forecast Projects'!A28</f>
        <v>16</v>
      </c>
      <c r="B28" s="7" t="str">
        <f>'5.3 Calc│Forecast $2022'!B28</f>
        <v>Hazardous Area Rectification</v>
      </c>
      <c r="C28" s="27" t="str">
        <f>IF(B28="[Delete]",0,'5.3 Calc│Forecast $2022'!C28)</f>
        <v>BC249</v>
      </c>
      <c r="D28" s="7" t="str">
        <f>IF($L28&gt;0,IFERROR(VLOOKUP($A28,'3.0 Input│AMP'!$A$13:$F$855,COLUMN(D28)+1,FALSE),"Other"),"")</f>
        <v>Other - long life</v>
      </c>
      <c r="E28" s="7" t="str">
        <f>IF($L28&gt;0,IFERROR(VLOOKUP($A28,'3.0 Input│AMP'!$A$13:$F$855,COLUMN(E28)+1,FALSE),"Non-System"),"")</f>
        <v>Replacement</v>
      </c>
      <c r="F28" s="19"/>
      <c r="G28" s="20">
        <f>'5.3 Calc│Forecast $2022'!G28*'5.4 Calc│Escalators'!G28</f>
        <v>0.22986633431402781</v>
      </c>
      <c r="H28" s="20">
        <f>'5.3 Calc│Forecast $2022'!H28*'5.4 Calc│Escalators'!H28</f>
        <v>0.10691457409954783</v>
      </c>
      <c r="I28" s="20">
        <f>'5.3 Calc│Forecast $2022'!I28*'5.4 Calc│Escalators'!I28</f>
        <v>0.21382914819909565</v>
      </c>
      <c r="J28" s="20">
        <f>'5.3 Calc│Forecast $2022'!J28*'5.4 Calc│Escalators'!J28</f>
        <v>0.3100522648886887</v>
      </c>
      <c r="K28" s="20">
        <f>'5.3 Calc│Forecast $2022'!K28*'5.4 Calc│Escalators'!K28</f>
        <v>9.0877387984615643E-2</v>
      </c>
      <c r="L28" s="33">
        <f t="shared" si="0"/>
        <v>0.95153970948597566</v>
      </c>
      <c r="N28" s="6"/>
      <c r="O28" t="str">
        <f t="shared" si="1"/>
        <v>BC249</v>
      </c>
    </row>
    <row r="29" spans="1:15">
      <c r="A29" s="7">
        <f>'5.0 Calc│Forecast Projects'!A29</f>
        <v>17</v>
      </c>
      <c r="B29" s="7" t="str">
        <f>'5.3 Calc│Forecast $2022'!B29</f>
        <v>Pipeline Integrity</v>
      </c>
      <c r="C29" s="27" t="str">
        <f>IF(B29="[Delete]",0,'5.3 Calc│Forecast $2022'!C29)</f>
        <v>BC258</v>
      </c>
      <c r="D29" s="7" t="str">
        <f>IF($L29&gt;0,IFERROR(VLOOKUP($A29,'3.0 Input│AMP'!$A$13:$F$855,COLUMN(D29)+1,FALSE),"Other"),"")</f>
        <v>Integrity Inspections</v>
      </c>
      <c r="E29" s="7" t="str">
        <f>IF($L29&gt;0,IFERROR(VLOOKUP($A29,'3.0 Input│AMP'!$A$13:$F$855,COLUMN(E29)+1,FALSE),"Non-System"),"")</f>
        <v>Replacement</v>
      </c>
      <c r="F29" s="19"/>
      <c r="G29" s="20">
        <f>'5.3 Calc│Forecast $2022'!G29*'5.4 Calc│Escalators'!G29</f>
        <v>4.4441533834053573</v>
      </c>
      <c r="H29" s="20">
        <f>'5.3 Calc│Forecast $2022'!H29*'5.4 Calc│Escalators'!H29</f>
        <v>9.9270182051430158</v>
      </c>
      <c r="I29" s="20">
        <f>'5.3 Calc│Forecast $2022'!I29*'5.4 Calc│Escalators'!I29</f>
        <v>7.3771056128687995</v>
      </c>
      <c r="J29" s="20">
        <f>'5.3 Calc│Forecast $2022'!J29*'5.4 Calc│Escalators'!J29</f>
        <v>5.5595578531764858</v>
      </c>
      <c r="K29" s="20">
        <f>'5.3 Calc│Forecast $2022'!K29*'5.4 Calc│Escalators'!K29</f>
        <v>2.2452060560905043</v>
      </c>
      <c r="L29" s="33">
        <f t="shared" si="0"/>
        <v>29.553041110684163</v>
      </c>
      <c r="N29" s="6"/>
      <c r="O29" t="str">
        <f t="shared" si="1"/>
        <v>BC258</v>
      </c>
    </row>
    <row r="30" spans="1:15">
      <c r="A30" s="7">
        <f>'5.0 Calc│Forecast Projects'!A30</f>
        <v>18</v>
      </c>
      <c r="B30" s="7" t="str">
        <f>'5.3 Calc│Forecast $2022'!B30</f>
        <v xml:space="preserve">VTS Unpiggables </v>
      </c>
      <c r="C30" s="27" t="str">
        <f>IF(B30="[Delete]",0,'5.3 Calc│Forecast $2022'!C30)</f>
        <v>BC259</v>
      </c>
      <c r="D30" s="7" t="str">
        <f>IF($L30&gt;0,IFERROR(VLOOKUP($A30,'3.0 Input│AMP'!$A$13:$F$855,COLUMN(D30)+1,FALSE),"Other"),"")</f>
        <v>Pipelines</v>
      </c>
      <c r="E30" s="7" t="str">
        <f>IF($L30&gt;0,IFERROR(VLOOKUP($A30,'3.0 Input│AMP'!$A$13:$F$855,COLUMN(E30)+1,FALSE),"Non-System"),"")</f>
        <v>Replacement</v>
      </c>
      <c r="F30" s="19"/>
      <c r="G30" s="20">
        <f>'5.3 Calc│Forecast $2022'!G30*'5.4 Calc│Escalators'!G30</f>
        <v>11.036329613336211</v>
      </c>
      <c r="H30" s="20">
        <f>'5.3 Calc│Forecast $2022'!H30*'5.4 Calc│Escalators'!H30</f>
        <v>17.61548044070452</v>
      </c>
      <c r="I30" s="20">
        <f>'5.3 Calc│Forecast $2022'!I30*'5.4 Calc│Escalators'!I30</f>
        <v>0</v>
      </c>
      <c r="J30" s="20">
        <f>'5.3 Calc│Forecast $2022'!J30*'5.4 Calc│Escalators'!J30</f>
        <v>0</v>
      </c>
      <c r="K30" s="20">
        <f>'5.3 Calc│Forecast $2022'!K30*'5.4 Calc│Escalators'!K30</f>
        <v>0</v>
      </c>
      <c r="L30" s="33">
        <f t="shared" si="0"/>
        <v>28.65181005404073</v>
      </c>
      <c r="N30" s="6"/>
      <c r="O30" t="str">
        <f t="shared" si="1"/>
        <v>BC259</v>
      </c>
    </row>
    <row r="31" spans="1:15">
      <c r="A31" s="7">
        <f>'5.0 Calc│Forecast Projects'!A31</f>
        <v>19</v>
      </c>
      <c r="B31" s="7" t="str">
        <f>'5.3 Calc│Forecast $2022'!B31</f>
        <v>Pipe Support Replacement</v>
      </c>
      <c r="C31" s="27" t="str">
        <f>IF(B31="[Delete]",0,'5.3 Calc│Forecast $2022'!C31)</f>
        <v>BC263</v>
      </c>
      <c r="D31" s="7" t="str">
        <f>IF($L31&gt;0,IFERROR(VLOOKUP($A31,'3.0 Input│AMP'!$A$13:$F$855,COLUMN(D31)+1,FALSE),"Other"),"")</f>
        <v>Other - short life</v>
      </c>
      <c r="E31" s="7" t="str">
        <f>IF($L31&gt;0,IFERROR(VLOOKUP($A31,'3.0 Input│AMP'!$A$13:$F$855,COLUMN(E31)+1,FALSE),"Non-System"),"")</f>
        <v>Replacement</v>
      </c>
      <c r="F31" s="19"/>
      <c r="G31" s="20">
        <f>'5.3 Calc│Forecast $2022'!G31*'5.4 Calc│Escalators'!G31</f>
        <v>0</v>
      </c>
      <c r="H31" s="20">
        <f>'5.3 Calc│Forecast $2022'!H31*'5.4 Calc│Escalators'!H31</f>
        <v>0</v>
      </c>
      <c r="I31" s="20">
        <f>'5.3 Calc│Forecast $2022'!I31*'5.4 Calc│Escalators'!I31</f>
        <v>0.26728643524886952</v>
      </c>
      <c r="J31" s="20">
        <f>'5.3 Calc│Forecast $2022'!J31*'5.4 Calc│Escalators'!J31</f>
        <v>0.26728643524886952</v>
      </c>
      <c r="K31" s="20">
        <f>'5.3 Calc│Forecast $2022'!K31*'5.4 Calc│Escalators'!K31</f>
        <v>0.37420100934841727</v>
      </c>
      <c r="L31" s="33">
        <f t="shared" si="0"/>
        <v>0.90877387984615632</v>
      </c>
      <c r="N31" s="6"/>
      <c r="O31" t="str">
        <f t="shared" si="1"/>
        <v>BC263</v>
      </c>
    </row>
    <row r="32" spans="1:15">
      <c r="A32" s="7">
        <f>'5.0 Calc│Forecast Projects'!A32</f>
        <v>20</v>
      </c>
      <c r="B32" s="7" t="str">
        <f>'5.3 Calc│Forecast $2022'!B32</f>
        <v>HMI ClearSCADA Upgrade</v>
      </c>
      <c r="C32" s="27" t="str">
        <f>IF(B32="[Delete]",0,'5.3 Calc│Forecast $2022'!C32)</f>
        <v>BC264</v>
      </c>
      <c r="D32" s="7" t="str">
        <f>IF($L32&gt;0,IFERROR(VLOOKUP($A32,'3.0 Input│AMP'!$A$13:$F$855,COLUMN(D32)+1,FALSE),"Other"),"")</f>
        <v>Other - long life</v>
      </c>
      <c r="E32" s="7" t="str">
        <f>IF($L32&gt;0,IFERROR(VLOOKUP($A32,'3.0 Input│AMP'!$A$13:$F$855,COLUMN(E32)+1,FALSE),"Non-System"),"")</f>
        <v>Replacement</v>
      </c>
      <c r="F32" s="19"/>
      <c r="G32" s="20">
        <f>'5.3 Calc│Forecast $2022'!G32*'5.4 Calc│Escalators'!G32</f>
        <v>2.1382914819909563E-2</v>
      </c>
      <c r="H32" s="20">
        <f>'5.3 Calc│Forecast $2022'!H32*'5.4 Calc│Escalators'!H32</f>
        <v>0.74840201869683476</v>
      </c>
      <c r="I32" s="20">
        <f>'5.3 Calc│Forecast $2022'!I32*'5.4 Calc│Escalators'!I32</f>
        <v>0</v>
      </c>
      <c r="J32" s="20">
        <f>'5.3 Calc│Forecast $2022'!J32*'5.4 Calc│Escalators'!J32</f>
        <v>0</v>
      </c>
      <c r="K32" s="20">
        <f>'5.3 Calc│Forecast $2022'!K32*'5.4 Calc│Escalators'!K32</f>
        <v>0</v>
      </c>
      <c r="L32" s="33">
        <f t="shared" si="0"/>
        <v>0.76978493351674437</v>
      </c>
      <c r="N32" s="6"/>
      <c r="O32" t="str">
        <f t="shared" si="1"/>
        <v>BC264</v>
      </c>
    </row>
    <row r="33" spans="1:15">
      <c r="A33" s="7">
        <f>'5.0 Calc│Forecast Projects'!A33</f>
        <v>21</v>
      </c>
      <c r="B33" s="7" t="str">
        <f>'5.3 Calc│Forecast $2022'!B33</f>
        <v xml:space="preserve">Liquids Management </v>
      </c>
      <c r="C33" s="27" t="str">
        <f>IF(B33="[Delete]",0,'5.3 Calc│Forecast $2022'!C33)</f>
        <v>BC260</v>
      </c>
      <c r="D33" s="7" t="str">
        <f>IF($L33&gt;0,IFERROR(VLOOKUP($A33,'3.0 Input│AMP'!$A$13:$F$855,COLUMN(D33)+1,FALSE),"Other"),"")</f>
        <v>Gas Quality</v>
      </c>
      <c r="E33" s="7" t="str">
        <f>IF($L33&gt;0,IFERROR(VLOOKUP($A33,'3.0 Input│AMP'!$A$13:$F$855,COLUMN(E33)+1,FALSE),"Non-System"),"")</f>
        <v>Replacement</v>
      </c>
      <c r="F33" s="19"/>
      <c r="G33" s="20">
        <f>'5.3 Calc│Forecast $2022'!G33*'5.4 Calc│Escalators'!G33</f>
        <v>0</v>
      </c>
      <c r="H33" s="20">
        <f>'5.3 Calc│Forecast $2022'!H33*'5.4 Calc│Escalators'!H33</f>
        <v>0</v>
      </c>
      <c r="I33" s="20">
        <f>'5.3 Calc│Forecast $2022'!I33*'5.4 Calc│Escalators'!I33</f>
        <v>0</v>
      </c>
      <c r="J33" s="20">
        <f>'5.3 Calc│Forecast $2022'!J33*'5.4 Calc│Escalators'!J33</f>
        <v>0</v>
      </c>
      <c r="K33" s="20">
        <f>'5.3 Calc│Forecast $2022'!K33*'5.4 Calc│Escalators'!K33</f>
        <v>0.3207437222986434</v>
      </c>
      <c r="L33" s="33">
        <f t="shared" si="0"/>
        <v>0.3207437222986434</v>
      </c>
      <c r="N33" s="6"/>
      <c r="O33" t="str">
        <f t="shared" si="1"/>
        <v>BC260</v>
      </c>
    </row>
    <row r="34" spans="1:15">
      <c r="A34" s="7">
        <f>'5.0 Calc│Forecast Projects'!A34</f>
        <v>22</v>
      </c>
      <c r="B34" s="7" t="str">
        <f>'5.3 Calc│Forecast $2022'!B34</f>
        <v>BCS Unit 12 Inlet Filter Upgrade</v>
      </c>
      <c r="C34" s="27" t="str">
        <f>IF(B34="[Delete]",0,'5.3 Calc│Forecast $2022'!C34)</f>
        <v>BC267</v>
      </c>
      <c r="D34" s="7" t="str">
        <f>IF($L34&gt;0,IFERROR(VLOOKUP($A34,'3.0 Input│AMP'!$A$13:$F$855,COLUMN(D34)+1,FALSE),"Other"),"")</f>
        <v/>
      </c>
      <c r="E34" s="7" t="str">
        <f>IF($L34&gt;0,IFERROR(VLOOKUP($A34,'3.0 Input│AMP'!$A$13:$F$855,COLUMN(E34)+1,FALSE),"Non-System"),"")</f>
        <v/>
      </c>
      <c r="F34" s="19"/>
      <c r="G34" s="20">
        <f>'5.3 Calc│Forecast $2022'!G34*'5.4 Calc│Escalators'!G34</f>
        <v>0</v>
      </c>
      <c r="H34" s="20">
        <f>'5.3 Calc│Forecast $2022'!H34*'5.4 Calc│Escalators'!H34</f>
        <v>0</v>
      </c>
      <c r="I34" s="20">
        <f>'5.3 Calc│Forecast $2022'!I34*'5.4 Calc│Escalators'!I34</f>
        <v>0</v>
      </c>
      <c r="J34" s="20">
        <f>'5.3 Calc│Forecast $2022'!J34*'5.4 Calc│Escalators'!J34</f>
        <v>0</v>
      </c>
      <c r="K34" s="20">
        <f>'5.3 Calc│Forecast $2022'!K34*'5.4 Calc│Escalators'!K34</f>
        <v>0</v>
      </c>
      <c r="L34" s="33">
        <f t="shared" si="0"/>
        <v>0</v>
      </c>
      <c r="N34" s="6"/>
      <c r="O34" t="str">
        <f t="shared" si="1"/>
        <v>BC267</v>
      </c>
    </row>
    <row r="35" spans="1:15">
      <c r="A35" s="7">
        <f>'5.0 Calc│Forecast Projects'!A35</f>
        <v>23</v>
      </c>
      <c r="B35" s="7" t="str">
        <f>'5.3 Calc│Forecast $2022'!B35</f>
        <v xml:space="preserve">Type B Compliance </v>
      </c>
      <c r="C35" s="27" t="str">
        <f>IF(B35="[Delete]",0,'5.3 Calc│Forecast $2022'!C35)</f>
        <v>BC271</v>
      </c>
      <c r="D35" s="7" t="str">
        <f>IF($L35&gt;0,IFERROR(VLOOKUP($A35,'3.0 Input│AMP'!$A$13:$F$855,COLUMN(D35)+1,FALSE),"Other"),"")</f>
        <v>Other - long life</v>
      </c>
      <c r="E35" s="7" t="str">
        <f>IF($L35&gt;0,IFERROR(VLOOKUP($A35,'3.0 Input│AMP'!$A$13:$F$855,COLUMN(E35)+1,FALSE),"Non-System"),"")</f>
        <v>Replacement</v>
      </c>
      <c r="F35" s="19"/>
      <c r="G35" s="20">
        <f>'5.3 Calc│Forecast $2022'!G35*'5.4 Calc│Escalators'!G35</f>
        <v>0</v>
      </c>
      <c r="H35" s="20">
        <f>'5.3 Calc│Forecast $2022'!H35*'5.4 Calc│Escalators'!H35</f>
        <v>0.49180704085791999</v>
      </c>
      <c r="I35" s="20">
        <f>'5.3 Calc│Forecast $2022'!I35*'5.4 Calc│Escalators'!I35</f>
        <v>0.53457287049773916</v>
      </c>
      <c r="J35" s="20">
        <f>'5.3 Calc│Forecast $2022'!J35*'5.4 Calc│Escalators'!J35</f>
        <v>0.53457287049773916</v>
      </c>
      <c r="K35" s="20">
        <f>'5.3 Calc│Forecast $2022'!K35*'5.4 Calc│Escalators'!K35</f>
        <v>0.53457287049773916</v>
      </c>
      <c r="L35" s="33">
        <f t="shared" si="0"/>
        <v>2.0955256523511374</v>
      </c>
      <c r="N35" s="6"/>
      <c r="O35" t="str">
        <f t="shared" si="1"/>
        <v>BC271</v>
      </c>
    </row>
    <row r="36" spans="1:15">
      <c r="A36" s="7">
        <f>'5.0 Calc│Forecast Projects'!A36</f>
        <v>24</v>
      </c>
      <c r="B36" s="7" t="str">
        <f>'5.3 Calc│Forecast $2022'!B36</f>
        <v xml:space="preserve">VTS Mainline Isolation Valve Upgrade​ </v>
      </c>
      <c r="C36" s="27" t="str">
        <f>IF(B36="[Delete]",0,'5.3 Calc│Forecast $2022'!C36)</f>
        <v>BC275</v>
      </c>
      <c r="D36" s="7" t="str">
        <f>IF($L36&gt;0,IFERROR(VLOOKUP($A36,'3.0 Input│AMP'!$A$13:$F$855,COLUMN(D36)+1,FALSE),"Other"),"")</f>
        <v>Pipelines</v>
      </c>
      <c r="E36" s="7" t="str">
        <f>IF($L36&gt;0,IFERROR(VLOOKUP($A36,'3.0 Input│AMP'!$A$13:$F$855,COLUMN(E36)+1,FALSE),"Non-System"),"")</f>
        <v>Replacement</v>
      </c>
      <c r="F36" s="19"/>
      <c r="G36" s="20">
        <f>'5.3 Calc│Forecast $2022'!G36*'5.4 Calc│Escalators'!G36</f>
        <v>0</v>
      </c>
      <c r="H36" s="20">
        <f>'5.3 Calc│Forecast $2022'!H36*'5.4 Calc│Escalators'!H36</f>
        <v>0</v>
      </c>
      <c r="I36" s="20">
        <f>'5.3 Calc│Forecast $2022'!I36*'5.4 Calc│Escalators'!I36</f>
        <v>0.6414874445972869</v>
      </c>
      <c r="J36" s="20">
        <f>'5.3 Calc│Forecast $2022'!J36*'5.4 Calc│Escalators'!J36</f>
        <v>1.0691457409954781</v>
      </c>
      <c r="K36" s="20">
        <f>'5.3 Calc│Forecast $2022'!K36*'5.4 Calc│Escalators'!K36</f>
        <v>1.0691457409954781</v>
      </c>
      <c r="L36" s="33">
        <f t="shared" si="0"/>
        <v>2.7797789265882429</v>
      </c>
      <c r="N36" s="6"/>
      <c r="O36" t="str">
        <f t="shared" si="1"/>
        <v>BC275</v>
      </c>
    </row>
    <row r="37" spans="1:15">
      <c r="A37" s="7">
        <f>'5.0 Calc│Forecast Projects'!A37</f>
        <v>25</v>
      </c>
      <c r="B37" s="7" t="str">
        <f>'5.3 Calc│Forecast $2022'!B37</f>
        <v xml:space="preserve">Reliability Centred Maintenance </v>
      </c>
      <c r="C37" s="27" t="str">
        <f>IF(B37="[Delete]",0,'5.3 Calc│Forecast $2022'!C37)</f>
        <v>BC307</v>
      </c>
      <c r="D37" s="7" t="str">
        <f>IF($L37&gt;0,IFERROR(VLOOKUP($A37,'3.0 Input│AMP'!$A$13:$F$855,COLUMN(D37)+1,FALSE),"Other"),"")</f>
        <v/>
      </c>
      <c r="E37" s="7" t="str">
        <f>IF($L37&gt;0,IFERROR(VLOOKUP($A37,'3.0 Input│AMP'!$A$13:$F$855,COLUMN(E37)+1,FALSE),"Non-System"),"")</f>
        <v/>
      </c>
      <c r="F37" s="19"/>
      <c r="G37" s="20">
        <f>'5.3 Calc│Forecast $2022'!G37*'5.4 Calc│Escalators'!G37</f>
        <v>0</v>
      </c>
      <c r="H37" s="20">
        <f>'5.3 Calc│Forecast $2022'!H37*'5.4 Calc│Escalators'!H37</f>
        <v>0</v>
      </c>
      <c r="I37" s="20">
        <f>'5.3 Calc│Forecast $2022'!I37*'5.4 Calc│Escalators'!I37</f>
        <v>0</v>
      </c>
      <c r="J37" s="20">
        <f>'5.3 Calc│Forecast $2022'!J37*'5.4 Calc│Escalators'!J37</f>
        <v>0</v>
      </c>
      <c r="K37" s="20">
        <f>'5.3 Calc│Forecast $2022'!K37*'5.4 Calc│Escalators'!K37</f>
        <v>0</v>
      </c>
      <c r="L37" s="33">
        <f t="shared" si="0"/>
        <v>0</v>
      </c>
      <c r="N37" s="6"/>
      <c r="O37" t="str">
        <f t="shared" si="1"/>
        <v>BC307</v>
      </c>
    </row>
    <row r="38" spans="1:15">
      <c r="A38" s="7">
        <f>'5.0 Calc│Forecast Projects'!A38</f>
        <v>26</v>
      </c>
      <c r="B38" s="7" t="str">
        <f>'5.3 Calc│Forecast $2022'!B38</f>
        <v>Arc Flash Risk Mitigation</v>
      </c>
      <c r="C38" s="27" t="str">
        <f>IF(B38="[Delete]",0,'5.3 Calc│Forecast $2022'!C38)</f>
        <v>BC309</v>
      </c>
      <c r="D38" s="7" t="str">
        <f>IF($L38&gt;0,IFERROR(VLOOKUP($A38,'3.0 Input│AMP'!$A$13:$F$855,COLUMN(D38)+1,FALSE),"Other"),"")</f>
        <v>Other - long life</v>
      </c>
      <c r="E38" s="7" t="str">
        <f>IF($L38&gt;0,IFERROR(VLOOKUP($A38,'3.0 Input│AMP'!$A$13:$F$855,COLUMN(E38)+1,FALSE),"Non-System"),"")</f>
        <v>Replacement</v>
      </c>
      <c r="F38" s="19"/>
      <c r="G38" s="20">
        <f>'5.3 Calc│Forecast $2022'!G38*'5.4 Calc│Escalators'!G38</f>
        <v>0.13364321762443479</v>
      </c>
      <c r="H38" s="20">
        <f>'5.3 Calc│Forecast $2022'!H38*'5.4 Calc│Escalators'!H38</f>
        <v>0.40092965287330434</v>
      </c>
      <c r="I38" s="20">
        <f>'5.3 Calc│Forecast $2022'!I38*'5.4 Calc│Escalators'!I38</f>
        <v>0.26728643524886958</v>
      </c>
      <c r="J38" s="20">
        <f>'5.3 Calc│Forecast $2022'!J38*'5.4 Calc│Escalators'!J38</f>
        <v>0.26728643524886958</v>
      </c>
      <c r="K38" s="20">
        <f>'5.3 Calc│Forecast $2022'!K38*'5.4 Calc│Escalators'!K38</f>
        <v>0.26728643524886958</v>
      </c>
      <c r="L38" s="33">
        <f t="shared" si="0"/>
        <v>1.3364321762443478</v>
      </c>
      <c r="N38" s="6"/>
      <c r="O38" t="str">
        <f t="shared" si="1"/>
        <v>BC309</v>
      </c>
    </row>
    <row r="39" spans="1:15">
      <c r="A39" s="7">
        <f>'5.0 Calc│Forecast Projects'!A39</f>
        <v>27</v>
      </c>
      <c r="B39" s="7" t="str">
        <f>'5.3 Calc│Forecast $2022'!B39</f>
        <v>Critical Spares</v>
      </c>
      <c r="C39" s="27" t="str">
        <f>IF(B39="[Delete]",0,'5.3 Calc│Forecast $2022'!C39)</f>
        <v>BC314</v>
      </c>
      <c r="D39" s="7" t="str">
        <f>IF($L39&gt;0,IFERROR(VLOOKUP($A39,'3.0 Input│AMP'!$A$13:$F$855,COLUMN(D39)+1,FALSE),"Other"),"")</f>
        <v>Other - short life</v>
      </c>
      <c r="E39" s="7" t="str">
        <f>IF($L39&gt;0,IFERROR(VLOOKUP($A39,'3.0 Input│AMP'!$A$13:$F$855,COLUMN(E39)+1,FALSE),"Non-System"),"")</f>
        <v>Replacement</v>
      </c>
      <c r="F39" s="19"/>
      <c r="G39" s="20">
        <f>'5.3 Calc│Forecast $2022'!G39*'5.4 Calc│Escalators'!G39</f>
        <v>0</v>
      </c>
      <c r="H39" s="20">
        <f>'5.3 Calc│Forecast $2022'!H39*'5.4 Calc│Escalators'!H39</f>
        <v>0</v>
      </c>
      <c r="I39" s="20">
        <f>'5.3 Calc│Forecast $2022'!I39*'5.4 Calc│Escalators'!I39</f>
        <v>0</v>
      </c>
      <c r="J39" s="20">
        <f>'5.3 Calc│Forecast $2022'!J39*'5.4 Calc│Escalators'!J39</f>
        <v>0</v>
      </c>
      <c r="K39" s="20">
        <f>'5.3 Calc│Forecast $2022'!K39*'5.4 Calc│Escalators'!K39</f>
        <v>2.2452060560905043</v>
      </c>
      <c r="L39" s="33">
        <f t="shared" si="0"/>
        <v>2.2452060560905043</v>
      </c>
      <c r="N39" s="6"/>
      <c r="O39" t="str">
        <f t="shared" si="1"/>
        <v>BC314</v>
      </c>
    </row>
    <row r="40" spans="1:15">
      <c r="A40" s="7">
        <f>'5.0 Calc│Forecast Projects'!A40</f>
        <v>28</v>
      </c>
      <c r="B40" s="7" t="str">
        <f>'5.3 Calc│Forecast $2022'!B40</f>
        <v>Station Control Logic Review &amp; Rectification</v>
      </c>
      <c r="C40" s="27" t="str">
        <f>IF(B40="[Delete]",0,'5.3 Calc│Forecast $2022'!C40)</f>
        <v>BC317</v>
      </c>
      <c r="D40" s="7" t="str">
        <f>IF($L40&gt;0,IFERROR(VLOOKUP($A40,'3.0 Input│AMP'!$A$13:$F$855,COLUMN(D40)+1,FALSE),"Other"),"")</f>
        <v>Other - long life</v>
      </c>
      <c r="E40" s="7" t="str">
        <f>IF($L40&gt;0,IFERROR(VLOOKUP($A40,'3.0 Input│AMP'!$A$13:$F$855,COLUMN(E40)+1,FALSE),"Non-System"),"")</f>
        <v>Replacement</v>
      </c>
      <c r="F40" s="19"/>
      <c r="G40" s="20">
        <f>'5.3 Calc│Forecast $2022'!G40*'5.4 Calc│Escalators'!G40</f>
        <v>4.2765850730855107E-2</v>
      </c>
      <c r="H40" s="20">
        <f>'5.3 Calc│Forecast $2022'!H40*'5.4 Calc│Escalators'!H40</f>
        <v>0.27797802975055819</v>
      </c>
      <c r="I40" s="20">
        <f>'5.3 Calc│Forecast $2022'!I40*'5.4 Calc│Escalators'!I40</f>
        <v>1.8471404864745571</v>
      </c>
      <c r="J40" s="20">
        <f>'5.3 Calc│Forecast $2022'!J40*'5.4 Calc│Escalators'!J40</f>
        <v>0</v>
      </c>
      <c r="K40" s="20">
        <f>'5.3 Calc│Forecast $2022'!K40*'5.4 Calc│Escalators'!K40</f>
        <v>0</v>
      </c>
      <c r="L40" s="33">
        <f t="shared" si="0"/>
        <v>2.1678843669559704</v>
      </c>
      <c r="N40" s="6"/>
      <c r="O40" t="str">
        <f t="shared" si="1"/>
        <v>BC317</v>
      </c>
    </row>
    <row r="41" spans="1:15">
      <c r="A41" s="7">
        <f>'5.0 Calc│Forecast Projects'!A41</f>
        <v>29</v>
      </c>
      <c r="B41" s="7" t="str">
        <f>'5.3 Calc│Forecast $2022'!B41</f>
        <v>VTS Waterbath Integrity</v>
      </c>
      <c r="C41" s="27" t="str">
        <f>IF(B41="[Delete]",0,'5.3 Calc│Forecast $2022'!C41)</f>
        <v>BC328</v>
      </c>
      <c r="D41" s="7" t="str">
        <f>IF($L41&gt;0,IFERROR(VLOOKUP($A41,'3.0 Input│AMP'!$A$13:$F$855,COLUMN(D41)+1,FALSE),"Other"),"")</f>
        <v>Other - short life</v>
      </c>
      <c r="E41" s="7" t="str">
        <f>IF($L41&gt;0,IFERROR(VLOOKUP($A41,'3.0 Input│AMP'!$A$13:$F$855,COLUMN(E41)+1,FALSE),"Non-System"),"")</f>
        <v>Replacement</v>
      </c>
      <c r="F41" s="19"/>
      <c r="G41" s="20">
        <f>'5.3 Calc│Forecast $2022'!G41*'5.4 Calc│Escalators'!G41</f>
        <v>0.2138291481990956</v>
      </c>
      <c r="H41" s="20">
        <f>'5.3 Calc│Forecast $2022'!H41*'5.4 Calc│Escalators'!H41</f>
        <v>0.4276582963981912</v>
      </c>
      <c r="I41" s="20">
        <f>'5.3 Calc│Forecast $2022'!I41*'5.4 Calc│Escalators'!I41</f>
        <v>0.4276582963981912</v>
      </c>
      <c r="J41" s="20">
        <f>'5.3 Calc│Forecast $2022'!J41*'5.4 Calc│Escalators'!J41</f>
        <v>1.0691457409954781</v>
      </c>
      <c r="K41" s="20">
        <f>'5.3 Calc│Forecast $2022'!K41*'5.4 Calc│Escalators'!K41</f>
        <v>0</v>
      </c>
      <c r="L41" s="33">
        <f t="shared" si="0"/>
        <v>2.1382914819909562</v>
      </c>
      <c r="N41" s="6"/>
      <c r="O41" t="str">
        <f t="shared" si="1"/>
        <v>BC328</v>
      </c>
    </row>
    <row r="42" spans="1:15">
      <c r="A42" s="7">
        <f>'5.0 Calc│Forecast Projects'!A42</f>
        <v>30</v>
      </c>
      <c r="B42" s="7" t="str">
        <f>'5.3 Calc│Forecast $2022'!B42</f>
        <v>VTS Facility Pipework Integrity</v>
      </c>
      <c r="C42" s="27" t="str">
        <f>IF(B42="[Delete]",0,'5.3 Calc│Forecast $2022'!C42)</f>
        <v>BC329</v>
      </c>
      <c r="D42" s="7" t="str">
        <f>IF($L42&gt;0,IFERROR(VLOOKUP($A42,'3.0 Input│AMP'!$A$13:$F$855,COLUMN(D42)+1,FALSE),"Other"),"")</f>
        <v>Integrity Inspections</v>
      </c>
      <c r="E42" s="7" t="str">
        <f>IF($L42&gt;0,IFERROR(VLOOKUP($A42,'3.0 Input│AMP'!$A$13:$F$855,COLUMN(E42)+1,FALSE),"Non-System"),"")</f>
        <v>Replacement</v>
      </c>
      <c r="F42" s="19"/>
      <c r="G42" s="20">
        <f>'5.3 Calc│Forecast $2022'!G42*'5.4 Calc│Escalators'!G42</f>
        <v>0.6414874445972869</v>
      </c>
      <c r="H42" s="20">
        <f>'5.3 Calc│Forecast $2022'!H42*'5.4 Calc│Escalators'!H42</f>
        <v>0.6414874445972869</v>
      </c>
      <c r="I42" s="20">
        <f>'5.3 Calc│Forecast $2022'!I42*'5.4 Calc│Escalators'!I42</f>
        <v>2.2345145986805495</v>
      </c>
      <c r="J42" s="20">
        <f>'5.3 Calc│Forecast $2022'!J42*'5.4 Calc│Escalators'!J42</f>
        <v>3.2074372229864352</v>
      </c>
      <c r="K42" s="20">
        <f>'5.3 Calc│Forecast $2022'!K42*'5.4 Calc│Escalators'!K42</f>
        <v>3.2074372229864352</v>
      </c>
      <c r="L42" s="33">
        <f t="shared" si="0"/>
        <v>9.9323639338479932</v>
      </c>
      <c r="N42" s="6"/>
      <c r="O42" t="str">
        <f t="shared" si="1"/>
        <v>BC329</v>
      </c>
    </row>
    <row r="43" spans="1:15">
      <c r="A43" s="7">
        <f>'5.0 Calc│Forecast Projects'!A43</f>
        <v>31</v>
      </c>
      <c r="B43" s="7" t="str">
        <f>'5.3 Calc│Forecast $2022'!B43</f>
        <v xml:space="preserve">Low Value Preventative &amp; Reactive Maintenance (1) </v>
      </c>
      <c r="C43" s="27" t="str">
        <f>IF(B43="[Delete]",0,'5.3 Calc│Forecast $2022'!C43)</f>
        <v>BC330(1)</v>
      </c>
      <c r="D43" s="7" t="str">
        <f>IF($L43&gt;0,IFERROR(VLOOKUP($A43,'3.0 Input│AMP'!$A$13:$F$855,COLUMN(D43)+1,FALSE),"Other"),"")</f>
        <v>Other - short life</v>
      </c>
      <c r="E43" s="7" t="str">
        <f>IF($L43&gt;0,IFERROR(VLOOKUP($A43,'3.0 Input│AMP'!$A$13:$F$855,COLUMN(E43)+1,FALSE),"Non-System"),"")</f>
        <v>Replacement</v>
      </c>
      <c r="F43" s="19"/>
      <c r="G43" s="20">
        <f>'5.3 Calc│Forecast $2022'!G43*'5.4 Calc│Escalators'!G43</f>
        <v>0.69979184529794169</v>
      </c>
      <c r="H43" s="20">
        <f>'5.3 Calc│Forecast $2022'!H43*'5.4 Calc│Escalators'!H43</f>
        <v>0.42118109507045637</v>
      </c>
      <c r="I43" s="20">
        <f>'5.3 Calc│Forecast $2022'!I43*'5.4 Calc│Escalators'!I43</f>
        <v>0.43532929723044583</v>
      </c>
      <c r="J43" s="20">
        <f>'5.3 Calc│Forecast $2022'!J43*'5.4 Calc│Escalators'!J43</f>
        <v>0.43532929723044583</v>
      </c>
      <c r="K43" s="20">
        <f>'5.3 Calc│Forecast $2022'!K43*'5.4 Calc│Escalators'!K43</f>
        <v>0.43532929723044583</v>
      </c>
      <c r="L43" s="33">
        <f t="shared" si="0"/>
        <v>2.4269608320597356</v>
      </c>
      <c r="N43" s="6"/>
      <c r="O43" t="str">
        <f t="shared" si="1"/>
        <v>BC330</v>
      </c>
    </row>
    <row r="44" spans="1:15">
      <c r="A44" s="7">
        <f>'5.0 Calc│Forecast Projects'!A44</f>
        <v>32</v>
      </c>
      <c r="B44" s="7" t="str">
        <f>'5.3 Calc│Forecast $2022'!B44</f>
        <v>Low Value Preventative &amp; Reactive Maintenance (2)</v>
      </c>
      <c r="C44" s="27" t="str">
        <f>IF(B44="[Delete]",0,'5.3 Calc│Forecast $2022'!C44)</f>
        <v xml:space="preserve">BC330(2) </v>
      </c>
      <c r="D44" s="7" t="str">
        <f>IF($L44&gt;0,IFERROR(VLOOKUP($A44,'3.0 Input│AMP'!$A$13:$F$855,COLUMN(D44)+1,FALSE),"Other"),"")</f>
        <v>Other - long life</v>
      </c>
      <c r="E44" s="7" t="str">
        <f>IF($L44&gt;0,IFERROR(VLOOKUP($A44,'3.0 Input│AMP'!$A$13:$F$855,COLUMN(E44)+1,FALSE),"Non-System"),"")</f>
        <v>Replacement</v>
      </c>
      <c r="F44" s="19"/>
      <c r="G44" s="20">
        <f>'5.3 Calc│Forecast $2022'!G44*'5.4 Calc│Escalators'!G44</f>
        <v>3.6430151174660738E-2</v>
      </c>
      <c r="H44" s="20">
        <f>'5.3 Calc│Forecast $2022'!H44*'5.4 Calc│Escalators'!H44</f>
        <v>0.20947336925429927</v>
      </c>
      <c r="I44" s="20">
        <f>'5.3 Calc│Forecast $2022'!I44*'5.4 Calc│Escalators'!I44</f>
        <v>0</v>
      </c>
      <c r="J44" s="20">
        <f>'5.3 Calc│Forecast $2022'!J44*'5.4 Calc│Escalators'!J44</f>
        <v>0</v>
      </c>
      <c r="K44" s="20">
        <f>'5.3 Calc│Forecast $2022'!K44*'5.4 Calc│Escalators'!K44</f>
        <v>0</v>
      </c>
      <c r="L44" s="33">
        <f t="shared" si="0"/>
        <v>0.24590352042896002</v>
      </c>
      <c r="N44" s="6"/>
      <c r="O44" t="str">
        <f t="shared" si="1"/>
        <v>BC330</v>
      </c>
    </row>
    <row r="45" spans="1:15">
      <c r="A45" s="7">
        <f>'5.0 Calc│Forecast Projects'!A45</f>
        <v>33</v>
      </c>
      <c r="B45" s="7" t="str">
        <f>'5.3 Calc│Forecast $2022'!B45</f>
        <v>WORM (Pipeline)</v>
      </c>
      <c r="C45" s="27" t="str">
        <f>IF(B45="[Delete]",0,'5.3 Calc│Forecast $2022'!C45)</f>
        <v>WORM</v>
      </c>
      <c r="D45" s="7" t="str">
        <f>IF($L45&gt;0,IFERROR(VLOOKUP($A45,'3.0 Input│AMP'!$A$13:$F$855,COLUMN(D45)+1,FALSE),"Other"),"")</f>
        <v>Pipelines</v>
      </c>
      <c r="E45" s="7" t="str">
        <f>IF($L45&gt;0,IFERROR(VLOOKUP($A45,'3.0 Input│AMP'!$A$13:$F$855,COLUMN(E45)+1,FALSE),"Non-System"),"")</f>
        <v>Expansion</v>
      </c>
      <c r="F45" s="19"/>
      <c r="G45" s="20">
        <f>'5.3 Calc│Forecast $2022'!G45*'5.4 Calc│Escalators'!G45</f>
        <v>67.84024224408239</v>
      </c>
      <c r="H45" s="20">
        <f>'5.3 Calc│Forecast $2022'!H45*'5.4 Calc│Escalators'!H45</f>
        <v>0.99951762461314775</v>
      </c>
      <c r="I45" s="20">
        <f>'5.3 Calc│Forecast $2022'!I45*'5.4 Calc│Escalators'!I45</f>
        <v>0</v>
      </c>
      <c r="J45" s="20">
        <f>'5.3 Calc│Forecast $2022'!J45*'5.4 Calc│Escalators'!J45</f>
        <v>0</v>
      </c>
      <c r="K45" s="20">
        <f>'5.3 Calc│Forecast $2022'!K45*'5.4 Calc│Escalators'!K45</f>
        <v>0</v>
      </c>
      <c r="L45" s="33">
        <f t="shared" si="0"/>
        <v>68.839759868695538</v>
      </c>
      <c r="N45" s="6"/>
      <c r="O45" t="str">
        <f t="shared" ref="O45:O79" si="2">LEFT(C45,3)</f>
        <v>WOR</v>
      </c>
    </row>
    <row r="46" spans="1:15">
      <c r="A46" s="7">
        <f>'5.0 Calc│Forecast Projects'!A46</f>
        <v>34</v>
      </c>
      <c r="B46" s="7" t="str">
        <f>'5.3 Calc│Forecast $2022'!B46</f>
        <v>WORM (Compressor)</v>
      </c>
      <c r="C46" s="27" t="str">
        <f>IF(B46="[Delete]",0,'5.3 Calc│Forecast $2022'!C46)</f>
        <v>WORM</v>
      </c>
      <c r="D46" s="7" t="str">
        <f>IF($L46&gt;0,IFERROR(VLOOKUP($A46,'3.0 Input│AMP'!$A$13:$F$855,COLUMN(D46)+1,FALSE),"Other"),"")</f>
        <v>Compressors</v>
      </c>
      <c r="E46" s="7" t="str">
        <f>IF($L46&gt;0,IFERROR(VLOOKUP($A46,'3.0 Input│AMP'!$A$13:$F$855,COLUMN(E46)+1,FALSE),"Non-System"),"")</f>
        <v>Expansion</v>
      </c>
      <c r="F46" s="19"/>
      <c r="G46" s="20">
        <f>'5.3 Calc│Forecast $2022'!G46*'5.4 Calc│Escalators'!G46</f>
        <v>12.160862886263173</v>
      </c>
      <c r="H46" s="20">
        <f>'5.3 Calc│Forecast $2022'!H46*'5.4 Calc│Escalators'!H46</f>
        <v>0</v>
      </c>
      <c r="I46" s="20">
        <f>'5.3 Calc│Forecast $2022'!I46*'5.4 Calc│Escalators'!I46</f>
        <v>0</v>
      </c>
      <c r="J46" s="20">
        <f>'5.3 Calc│Forecast $2022'!J46*'5.4 Calc│Escalators'!J46</f>
        <v>0</v>
      </c>
      <c r="K46" s="20">
        <f>'5.3 Calc│Forecast $2022'!K46*'5.4 Calc│Escalators'!K46</f>
        <v>0</v>
      </c>
      <c r="L46" s="33">
        <f t="shared" ref="L46" si="3">SUM(G46:K46)</f>
        <v>12.160862886263173</v>
      </c>
      <c r="N46" s="6"/>
      <c r="O46" t="str">
        <f t="shared" ref="O46" si="4">LEFT(C46,3)</f>
        <v>WOR</v>
      </c>
    </row>
    <row r="47" spans="1:15">
      <c r="A47" s="7">
        <f>'5.0 Calc│Forecast Projects'!A47</f>
        <v>35</v>
      </c>
      <c r="B47" s="7" t="str">
        <f>'5.3 Calc│Forecast $2022'!B47</f>
        <v>WORM (City Gates &amp; Field Regs)</v>
      </c>
      <c r="C47" s="27" t="str">
        <f>IF(B47="[Delete]",0,'5.3 Calc│Forecast $2022'!C47)</f>
        <v>WORM</v>
      </c>
      <c r="D47" s="7" t="str">
        <f>IF($L47&gt;0,IFERROR(VLOOKUP($A47,'3.0 Input│AMP'!$A$13:$F$855,COLUMN(D47)+1,FALSE),"Other"),"")</f>
        <v>City Gates &amp; Field Regs</v>
      </c>
      <c r="E47" s="7" t="str">
        <f>IF($L47&gt;0,IFERROR(VLOOKUP($A47,'3.0 Input│AMP'!$A$13:$F$855,COLUMN(E47)+1,FALSE),"Non-System"),"")</f>
        <v>Expansion</v>
      </c>
      <c r="F47" s="19"/>
      <c r="G47" s="20">
        <f>'5.3 Calc│Forecast $2022'!G47*'5.4 Calc│Escalators'!G47</f>
        <v>3.1270790278962441</v>
      </c>
      <c r="H47" s="20">
        <f>'5.3 Calc│Forecast $2022'!H47*'5.4 Calc│Escalators'!H47</f>
        <v>0</v>
      </c>
      <c r="I47" s="20">
        <f>'5.3 Calc│Forecast $2022'!I47*'5.4 Calc│Escalators'!I47</f>
        <v>0</v>
      </c>
      <c r="J47" s="20">
        <f>'5.3 Calc│Forecast $2022'!J47*'5.4 Calc│Escalators'!J47</f>
        <v>0</v>
      </c>
      <c r="K47" s="20">
        <f>'5.3 Calc│Forecast $2022'!K47*'5.4 Calc│Escalators'!K47</f>
        <v>0</v>
      </c>
      <c r="L47" s="33">
        <f t="shared" si="0"/>
        <v>3.1270790278962441</v>
      </c>
      <c r="N47" s="6"/>
      <c r="O47" t="str">
        <f t="shared" si="2"/>
        <v>WOR</v>
      </c>
    </row>
    <row r="48" spans="1:15">
      <c r="A48" s="7">
        <f>'5.0 Calc│Forecast Projects'!A48</f>
        <v>36</v>
      </c>
      <c r="B48" s="7" t="str">
        <f>'5.3 Calc│Forecast $2022'!B48</f>
        <v>WORM (Buildings)</v>
      </c>
      <c r="C48" s="27" t="str">
        <f>IF(B48="[Delete]",0,'5.3 Calc│Forecast $2022'!C48)</f>
        <v>WORM</v>
      </c>
      <c r="D48" s="7" t="str">
        <f>IF($L48&gt;0,IFERROR(VLOOKUP($A48,'3.0 Input│AMP'!$A$13:$F$855,COLUMN(D48)+1,FALSE),"Other"),"")</f>
        <v/>
      </c>
      <c r="E48" s="7" t="str">
        <f>IF($L48&gt;0,IFERROR(VLOOKUP($A48,'3.0 Input│AMP'!$A$13:$F$855,COLUMN(E48)+1,FALSE),"Non-System"),"")</f>
        <v/>
      </c>
      <c r="F48" s="19"/>
      <c r="G48" s="20">
        <f>'5.3 Calc│Forecast $2022'!G48*'5.4 Calc│Escalators'!G48</f>
        <v>0</v>
      </c>
      <c r="H48" s="20">
        <f>'5.3 Calc│Forecast $2022'!H48*'5.4 Calc│Escalators'!H48</f>
        <v>0</v>
      </c>
      <c r="I48" s="20">
        <f>'5.3 Calc│Forecast $2022'!I48*'5.4 Calc│Escalators'!I48</f>
        <v>0</v>
      </c>
      <c r="J48" s="20">
        <f>'5.3 Calc│Forecast $2022'!J48*'5.4 Calc│Escalators'!J48</f>
        <v>0</v>
      </c>
      <c r="K48" s="20">
        <f>'5.3 Calc│Forecast $2022'!K48*'5.4 Calc│Escalators'!K48</f>
        <v>0</v>
      </c>
      <c r="L48" s="33">
        <f t="shared" si="0"/>
        <v>0</v>
      </c>
      <c r="N48" s="6"/>
      <c r="O48" t="str">
        <f t="shared" si="2"/>
        <v>WOR</v>
      </c>
    </row>
    <row r="49" spans="1:15">
      <c r="A49" s="7">
        <f>'5.0 Calc│Forecast Projects'!A49</f>
        <v>37</v>
      </c>
      <c r="B49" s="7" t="str">
        <f>'5.3 Calc│Forecast $2022'!B49</f>
        <v>Winchelsea Compressor Unit 2</v>
      </c>
      <c r="C49" s="27" t="str">
        <f>IF(B49="[Delete]",0,'5.3 Calc│Forecast $2022'!C49)</f>
        <v>Winchelsea</v>
      </c>
      <c r="D49" s="7" t="str">
        <f>IF($L49&gt;0,IFERROR(VLOOKUP($A49,'3.0 Input│AMP'!$A$13:$F$855,COLUMN(D49)+1,FALSE),"Other"),"")</f>
        <v>Compressors</v>
      </c>
      <c r="E49" s="7" t="str">
        <f>IF($L49&gt;0,IFERROR(VLOOKUP($A49,'3.0 Input│AMP'!$A$13:$F$855,COLUMN(E49)+1,FALSE),"Non-System"),"")</f>
        <v>Expansion</v>
      </c>
      <c r="F49" s="19"/>
      <c r="G49" s="20">
        <f>'5.3 Calc│Forecast $2022'!G49*'5.4 Calc│Escalators'!G49</f>
        <v>29.797091801543978</v>
      </c>
      <c r="H49" s="20">
        <f>'5.3 Calc│Forecast $2022'!H49*'5.4 Calc│Escalators'!H49</f>
        <v>0</v>
      </c>
      <c r="I49" s="20">
        <f>'5.3 Calc│Forecast $2022'!I49*'5.4 Calc│Escalators'!I49</f>
        <v>0</v>
      </c>
      <c r="J49" s="20">
        <f>'5.3 Calc│Forecast $2022'!J49*'5.4 Calc│Escalators'!J49</f>
        <v>0</v>
      </c>
      <c r="K49" s="20">
        <f>'5.3 Calc│Forecast $2022'!K49*'5.4 Calc│Escalators'!K49</f>
        <v>0</v>
      </c>
      <c r="L49" s="33">
        <f t="shared" si="0"/>
        <v>29.797091801543978</v>
      </c>
      <c r="N49" s="6"/>
      <c r="O49" t="str">
        <f t="shared" si="2"/>
        <v>Win</v>
      </c>
    </row>
    <row r="50" spans="1:15">
      <c r="A50" s="7">
        <f>'5.0 Calc│Forecast Projects'!A50</f>
        <v>38</v>
      </c>
      <c r="B50" s="7" t="str">
        <f>'5.3 Calc│Forecast $2022'!B50</f>
        <v>Pipeline Fracture Resistance Assessment</v>
      </c>
      <c r="C50" s="27" t="str">
        <f>IF(B50="[Delete]",0,'5.3 Calc│Forecast $2022'!C50)</f>
        <v>BC331</v>
      </c>
      <c r="D50" s="7" t="str">
        <f>IF($L50&gt;0,IFERROR(VLOOKUP($A50,'3.0 Input│AMP'!$A$13:$F$855,COLUMN(D50)+1,FALSE),"Other"),"")</f>
        <v>Integrity Inspections</v>
      </c>
      <c r="E50" s="7" t="str">
        <f>IF($L50&gt;0,IFERROR(VLOOKUP($A50,'3.0 Input│AMP'!$A$13:$F$855,COLUMN(E50)+1,FALSE),"Non-System"),"")</f>
        <v>Replacement</v>
      </c>
      <c r="F50" s="19"/>
      <c r="G50" s="20">
        <f>'5.3 Calc│Forecast $2022'!G50*'5.4 Calc│Escalators'!G50</f>
        <v>0.74840201869683476</v>
      </c>
      <c r="H50" s="20">
        <f>'5.3 Calc│Forecast $2022'!H50*'5.4 Calc│Escalators'!H50</f>
        <v>0.78047639092669896</v>
      </c>
      <c r="I50" s="20">
        <f>'5.3 Calc│Forecast $2022'!I50*'5.4 Calc│Escalators'!I50</f>
        <v>0</v>
      </c>
      <c r="J50" s="20">
        <f>'5.3 Calc│Forecast $2022'!J50*'5.4 Calc│Escalators'!J50</f>
        <v>0</v>
      </c>
      <c r="K50" s="20">
        <f>'5.3 Calc│Forecast $2022'!K50*'5.4 Calc│Escalators'!K50</f>
        <v>0</v>
      </c>
      <c r="L50" s="33">
        <f t="shared" si="0"/>
        <v>1.5288784096235337</v>
      </c>
      <c r="N50" s="6"/>
      <c r="O50" t="str">
        <f t="shared" si="2"/>
        <v>BC3</v>
      </c>
    </row>
    <row r="51" spans="1:15">
      <c r="A51" s="7">
        <f>'5.0 Calc│Forecast Projects'!A51</f>
        <v>39</v>
      </c>
      <c r="B51" s="7" t="str">
        <f>'5.3 Calc│Forecast $2022'!B51</f>
        <v>Share of corporate properties</v>
      </c>
      <c r="C51" s="27">
        <f>IF(B51="[Delete]",0,'5.3 Calc│Forecast $2022'!C51)</f>
        <v>0</v>
      </c>
      <c r="D51" s="7" t="str">
        <f>IF($L51&gt;0,IFERROR(VLOOKUP($A51,'3.1 Input│B&amp;T'!$A$13:$F$855,COLUMN(D51),FALSE),"Other"),"")</f>
        <v/>
      </c>
      <c r="E51" s="7" t="str">
        <f>IF($L51&gt;0,IFERROR(VLOOKUP($A51,'3.0 Input│AMP'!$A$13:$F$855,COLUMN(E51)+1,FALSE),"Non-System"),"")</f>
        <v/>
      </c>
      <c r="F51" s="19"/>
      <c r="G51" s="20">
        <f>'5.3 Calc│Forecast $2022'!G51*'5.4 Calc│Escalators'!G51</f>
        <v>0</v>
      </c>
      <c r="H51" s="20">
        <f>'5.3 Calc│Forecast $2022'!H51*'5.4 Calc│Escalators'!H51</f>
        <v>0</v>
      </c>
      <c r="I51" s="20">
        <f>'5.3 Calc│Forecast $2022'!I51*'5.4 Calc│Escalators'!I51</f>
        <v>0</v>
      </c>
      <c r="J51" s="20">
        <f>'5.3 Calc│Forecast $2022'!J51*'5.4 Calc│Escalators'!J51</f>
        <v>0</v>
      </c>
      <c r="K51" s="20">
        <f>'5.3 Calc│Forecast $2022'!K51*'5.4 Calc│Escalators'!K51</f>
        <v>0</v>
      </c>
      <c r="L51" s="33">
        <f t="shared" si="0"/>
        <v>0</v>
      </c>
      <c r="N51" s="6"/>
      <c r="O51" t="str">
        <f t="shared" si="2"/>
        <v>0</v>
      </c>
    </row>
    <row r="52" spans="1:15">
      <c r="A52" s="7">
        <f>'5.0 Calc│Forecast Projects'!A52</f>
        <v>40</v>
      </c>
      <c r="B52" s="7" t="str">
        <f>'5.3 Calc│Forecast $2022'!B52</f>
        <v>Share of corporate motor vehicles</v>
      </c>
      <c r="C52" s="27">
        <f>IF(B52="[Delete]",0,'5.3 Calc│Forecast $2022'!C52)</f>
        <v>0</v>
      </c>
      <c r="D52" s="7" t="str">
        <f>IF($L52&gt;0,IFERROR(VLOOKUP($A52,'3.1 Input│B&amp;T'!$A$13:$F$855,COLUMN(D52),FALSE),"Other"),"")</f>
        <v/>
      </c>
      <c r="E52" s="7" t="str">
        <f>IF($L52&gt;0,IFERROR(VLOOKUP($A52,'3.1 Input│B&amp;T'!$A$13:$F$855,COLUMN(D52)+1,FALSE),"Other"),"")</f>
        <v/>
      </c>
      <c r="F52" s="19"/>
      <c r="G52" s="20">
        <f>'5.3 Calc│Forecast $2022'!G52*'5.4 Calc│Escalators'!G52</f>
        <v>0</v>
      </c>
      <c r="H52" s="20">
        <f>'5.3 Calc│Forecast $2022'!H52*'5.4 Calc│Escalators'!H52</f>
        <v>0</v>
      </c>
      <c r="I52" s="20">
        <f>'5.3 Calc│Forecast $2022'!I52*'5.4 Calc│Escalators'!I52</f>
        <v>0</v>
      </c>
      <c r="J52" s="20">
        <f>'5.3 Calc│Forecast $2022'!J52*'5.4 Calc│Escalators'!J52</f>
        <v>0</v>
      </c>
      <c r="K52" s="20">
        <f>'5.3 Calc│Forecast $2022'!K52*'5.4 Calc│Escalators'!K52</f>
        <v>0</v>
      </c>
      <c r="L52" s="33">
        <f t="shared" si="0"/>
        <v>0</v>
      </c>
      <c r="N52" s="6"/>
      <c r="O52" t="str">
        <f t="shared" si="2"/>
        <v>0</v>
      </c>
    </row>
    <row r="53" spans="1:15">
      <c r="A53" s="7">
        <f>'5.0 Calc│Forecast Projects'!A53</f>
        <v>41</v>
      </c>
      <c r="B53" s="7" t="str">
        <f>'5.3 Calc│Forecast $2022'!B53</f>
        <v>Operational Technology</v>
      </c>
      <c r="C53" s="27">
        <f>IF(B53="[Delete]",0,'5.3 Calc│Forecast $2022'!C53)</f>
        <v>0</v>
      </c>
      <c r="D53" s="7" t="str">
        <f>IF($L53&gt;0,IFERROR(VLOOKUP($A53,'3.1 Input│B&amp;T'!$A$13:$F$855,COLUMN(D53),FALSE),"Other"),"")</f>
        <v/>
      </c>
      <c r="E53" s="7" t="str">
        <f>IF($L53&gt;0,IFERROR(VLOOKUP($A53,'3.1 Input│B&amp;T'!$A$13:$F$855,COLUMN(D53)+1,FALSE),"Other"),"")</f>
        <v/>
      </c>
      <c r="F53" s="19"/>
      <c r="G53" s="20">
        <f>'5.3 Calc│Forecast $2022'!G53*'5.4 Calc│Escalators'!G53</f>
        <v>0</v>
      </c>
      <c r="H53" s="20">
        <f>'5.3 Calc│Forecast $2022'!H53*'5.4 Calc│Escalators'!H53</f>
        <v>0</v>
      </c>
      <c r="I53" s="20">
        <f>'5.3 Calc│Forecast $2022'!I53*'5.4 Calc│Escalators'!I53</f>
        <v>0</v>
      </c>
      <c r="J53" s="20">
        <f>'5.3 Calc│Forecast $2022'!J53*'5.4 Calc│Escalators'!J53</f>
        <v>0</v>
      </c>
      <c r="K53" s="20">
        <f>'5.3 Calc│Forecast $2022'!K53*'5.4 Calc│Escalators'!K53</f>
        <v>0</v>
      </c>
      <c r="L53" s="33">
        <f t="shared" si="0"/>
        <v>0</v>
      </c>
      <c r="N53" s="6"/>
      <c r="O53" t="str">
        <f t="shared" si="2"/>
        <v>0</v>
      </c>
    </row>
    <row r="54" spans="1:15">
      <c r="A54" s="7">
        <f>'5.0 Calc│Forecast Projects'!A54</f>
        <v>42</v>
      </c>
      <c r="B54" s="7" t="str">
        <f>'5.3 Calc│Forecast $2022'!B54</f>
        <v>Information Technology (including Transformation Office)</v>
      </c>
      <c r="C54" s="27">
        <f>IF(B54="[Delete]",0,'5.3 Calc│Forecast $2022'!C54)</f>
        <v>0</v>
      </c>
      <c r="D54" s="7" t="str">
        <f>IF($L54&gt;0,IFERROR(VLOOKUP($A54,'3.1 Input│B&amp;T'!$A$13:$F$855,COLUMN(D54),FALSE),"Other"),"")</f>
        <v/>
      </c>
      <c r="E54" s="7" t="str">
        <f>IF($L54&gt;0,IFERROR(VLOOKUP($A54,'3.1 Input│B&amp;T'!$A$13:$F$855,COLUMN(D54)+1,FALSE),"Other"),"")</f>
        <v/>
      </c>
      <c r="F54" s="19"/>
      <c r="G54" s="20">
        <f>'5.3 Calc│Forecast $2022'!G54*'5.4 Calc│Escalators'!G54</f>
        <v>0</v>
      </c>
      <c r="H54" s="20">
        <f>'5.3 Calc│Forecast $2022'!H54*'5.4 Calc│Escalators'!H54</f>
        <v>0</v>
      </c>
      <c r="I54" s="20">
        <f>'5.3 Calc│Forecast $2022'!I54*'5.4 Calc│Escalators'!I54</f>
        <v>0</v>
      </c>
      <c r="J54" s="20">
        <f>'5.3 Calc│Forecast $2022'!J54*'5.4 Calc│Escalators'!J54</f>
        <v>0</v>
      </c>
      <c r="K54" s="20">
        <f>'5.3 Calc│Forecast $2022'!K54*'5.4 Calc│Escalators'!K54</f>
        <v>0</v>
      </c>
      <c r="L54" s="33">
        <f t="shared" si="0"/>
        <v>0</v>
      </c>
      <c r="N54" s="6"/>
      <c r="O54" t="str">
        <f t="shared" si="2"/>
        <v>0</v>
      </c>
    </row>
    <row r="55" spans="1:15">
      <c r="A55" s="7">
        <f>'5.0 Calc│Forecast Projects'!A55</f>
        <v>43</v>
      </c>
      <c r="B55" s="7" t="str">
        <f>'5.3 Calc│Forecast $2022'!B55</f>
        <v>SoCI cyber</v>
      </c>
      <c r="C55" s="27">
        <f>IF(B55="[Delete]",0,'5.3 Calc│Forecast $2022'!C55)</f>
        <v>0</v>
      </c>
      <c r="D55" s="7" t="str">
        <f>IF($L55&gt;0,IFERROR(VLOOKUP($A55,'3.1 Input│B&amp;T'!$A$13:$F$855,COLUMN(D55),FALSE),"Other"),"")</f>
        <v/>
      </c>
      <c r="E55" s="7" t="str">
        <f>IF($L55&gt;0,IFERROR(VLOOKUP($A55,'3.1 Input│B&amp;T'!$A$13:$F$855,COLUMN(D55)+1,FALSE),"Other"),"")</f>
        <v/>
      </c>
      <c r="F55" s="19"/>
      <c r="G55" s="20">
        <f>'5.3 Calc│Forecast $2022'!G55*'5.4 Calc│Escalators'!G55</f>
        <v>0</v>
      </c>
      <c r="H55" s="20">
        <f>'5.3 Calc│Forecast $2022'!H55*'5.4 Calc│Escalators'!H55</f>
        <v>0</v>
      </c>
      <c r="I55" s="20">
        <f>'5.3 Calc│Forecast $2022'!I55*'5.4 Calc│Escalators'!I55</f>
        <v>0</v>
      </c>
      <c r="J55" s="20">
        <f>'5.3 Calc│Forecast $2022'!J55*'5.4 Calc│Escalators'!J55</f>
        <v>0</v>
      </c>
      <c r="K55" s="20">
        <f>'5.3 Calc│Forecast $2022'!K55*'5.4 Calc│Escalators'!K55</f>
        <v>0</v>
      </c>
      <c r="L55" s="33">
        <f t="shared" si="0"/>
        <v>0</v>
      </c>
      <c r="N55" s="6"/>
      <c r="O55" t="str">
        <f t="shared" si="2"/>
        <v>0</v>
      </c>
    </row>
    <row r="56" spans="1:15">
      <c r="A56" s="7">
        <f>'5.0 Calc│Forecast Projects'!A56</f>
        <v>44</v>
      </c>
      <c r="B56" s="7" t="str">
        <f>'5.3 Calc│Forecast $2022'!B56</f>
        <v>SoCI program</v>
      </c>
      <c r="C56" s="27">
        <f>IF(B56="[Delete]",0,'5.3 Calc│Forecast $2022'!C56)</f>
        <v>0</v>
      </c>
      <c r="D56" s="7" t="str">
        <f>IF($L56&gt;0,IFERROR(VLOOKUP($A56,'3.1 Input│B&amp;T'!$A$13:$F$855,COLUMN(D56),FALSE),"Other"),"")</f>
        <v/>
      </c>
      <c r="E56" s="7" t="str">
        <f>IF($L56&gt;0,IFERROR(VLOOKUP($A56,'3.1 Input│B&amp;T'!$A$13:$F$855,COLUMN(D56)+1,FALSE),"Other"),"")</f>
        <v/>
      </c>
      <c r="F56" s="19"/>
      <c r="G56" s="20">
        <f>'5.3 Calc│Forecast $2022'!G56*'5.4 Calc│Escalators'!G56</f>
        <v>0</v>
      </c>
      <c r="H56" s="20">
        <f>'5.3 Calc│Forecast $2022'!H56*'5.4 Calc│Escalators'!H56</f>
        <v>0</v>
      </c>
      <c r="I56" s="20">
        <f>'5.3 Calc│Forecast $2022'!I56*'5.4 Calc│Escalators'!I56</f>
        <v>0</v>
      </c>
      <c r="J56" s="20">
        <f>'5.3 Calc│Forecast $2022'!J56*'5.4 Calc│Escalators'!J56</f>
        <v>0</v>
      </c>
      <c r="K56" s="20">
        <f>'5.3 Calc│Forecast $2022'!K56*'5.4 Calc│Escalators'!K56</f>
        <v>0</v>
      </c>
      <c r="L56" s="33">
        <f t="shared" si="0"/>
        <v>0</v>
      </c>
      <c r="N56" s="6"/>
      <c r="O56" t="str">
        <f t="shared" si="2"/>
        <v>0</v>
      </c>
    </row>
    <row r="57" spans="1:15">
      <c r="A57" s="7">
        <f>'5.0 Calc│Forecast Projects'!A57</f>
        <v>45</v>
      </c>
      <c r="B57" s="7" t="str">
        <f>'5.3 Calc│Forecast $2022'!B57</f>
        <v>SoCI Physical security</v>
      </c>
      <c r="C57" s="27">
        <f>IF(B57="[Delete]",0,'5.3 Calc│Forecast $2022'!C57)</f>
        <v>0</v>
      </c>
      <c r="D57" s="7" t="str">
        <f>IF($L57&gt;0,IFERROR(VLOOKUP($A57,'3.1 Input│B&amp;T'!$A$13:$F$855,COLUMN(D57),FALSE),"Other"),"")</f>
        <v/>
      </c>
      <c r="E57" s="7" t="str">
        <f>IF($L57&gt;0,IFERROR(VLOOKUP($A57,'3.1 Input│B&amp;T'!$A$13:$F$855,COLUMN(D57)+1,FALSE),"Other"),"")</f>
        <v/>
      </c>
      <c r="F57" s="19"/>
      <c r="G57" s="20">
        <f>'5.3 Calc│Forecast $2022'!G57*'5.4 Calc│Escalators'!G57</f>
        <v>0</v>
      </c>
      <c r="H57" s="20">
        <f>'5.3 Calc│Forecast $2022'!H57*'5.4 Calc│Escalators'!H57</f>
        <v>0</v>
      </c>
      <c r="I57" s="20">
        <f>'5.3 Calc│Forecast $2022'!I57*'5.4 Calc│Escalators'!I57</f>
        <v>0</v>
      </c>
      <c r="J57" s="20">
        <f>'5.3 Calc│Forecast $2022'!J57*'5.4 Calc│Escalators'!J57</f>
        <v>0</v>
      </c>
      <c r="K57" s="20">
        <f>'5.3 Calc│Forecast $2022'!K57*'5.4 Calc│Escalators'!K57</f>
        <v>0</v>
      </c>
      <c r="L57" s="33">
        <f t="shared" si="0"/>
        <v>0</v>
      </c>
      <c r="N57" s="6"/>
      <c r="O57" t="str">
        <f t="shared" si="2"/>
        <v>0</v>
      </c>
    </row>
    <row r="58" spans="1:15">
      <c r="A58" s="7">
        <f>'5.0 Calc│Forecast Projects'!A58</f>
        <v>46</v>
      </c>
      <c r="B58" s="7" t="str">
        <f>'5.3 Calc│Forecast $2022'!B58</f>
        <v>Hydrogen safety</v>
      </c>
      <c r="C58" s="27">
        <f>IF(B58="[Delete]",0,'5.3 Calc│Forecast $2022'!C58)</f>
        <v>0</v>
      </c>
      <c r="D58" s="7" t="str">
        <f>IF($L58&gt;0,IFERROR(VLOOKUP($A58,'3.1 Input│B&amp;T'!$A$13:$F$855,COLUMN(D58),FALSE),"Other"),"")</f>
        <v/>
      </c>
      <c r="E58" s="7" t="str">
        <f>IF($L58&gt;0,IFERROR(VLOOKUP($A58,'3.1 Input│B&amp;T'!$A$13:$F$855,COLUMN(D58)+1,FALSE),"Other"),"")</f>
        <v/>
      </c>
      <c r="F58" s="19"/>
      <c r="G58" s="20">
        <f>'5.3 Calc│Forecast $2022'!G58*'5.4 Calc│Escalators'!G58</f>
        <v>0</v>
      </c>
      <c r="H58" s="20">
        <f>'5.3 Calc│Forecast $2022'!H58*'5.4 Calc│Escalators'!H58</f>
        <v>0</v>
      </c>
      <c r="I58" s="20">
        <f>'5.3 Calc│Forecast $2022'!I58*'5.4 Calc│Escalators'!I58</f>
        <v>0</v>
      </c>
      <c r="J58" s="20">
        <f>'5.3 Calc│Forecast $2022'!J58*'5.4 Calc│Escalators'!J58</f>
        <v>0</v>
      </c>
      <c r="K58" s="20">
        <f>'5.3 Calc│Forecast $2022'!K58*'5.4 Calc│Escalators'!K58</f>
        <v>0</v>
      </c>
      <c r="L58" s="33">
        <f t="shared" si="0"/>
        <v>0</v>
      </c>
      <c r="N58" s="6"/>
      <c r="O58" t="str">
        <f t="shared" si="2"/>
        <v>0</v>
      </c>
    </row>
    <row r="59" spans="1:15">
      <c r="A59" s="7">
        <f>'5.0 Calc│Forecast Projects'!A59</f>
        <v>47</v>
      </c>
      <c r="B59" s="7" t="str">
        <f>'5.3 Calc│Forecast $2022'!B59</f>
        <v>Access Arrangment Costs</v>
      </c>
      <c r="C59" s="27">
        <f>IF(B59="[Delete]",0,'5.3 Calc│Forecast $2022'!C59)</f>
        <v>0</v>
      </c>
      <c r="D59" s="7" t="str">
        <f>IF($L59&gt;0,IFERROR(VLOOKUP($A59,'3.1 Input│B&amp;T'!$A$13:$F$855,COLUMN(D59),FALSE),"Other"),"")</f>
        <v/>
      </c>
      <c r="E59" s="7" t="str">
        <f>IF($L59&gt;0,IFERROR(VLOOKUP($A59,'3.1 Input│B&amp;T'!$A$13:$F$855,COLUMN(D59)+1,FALSE),"Other"),"")</f>
        <v/>
      </c>
      <c r="F59" s="19"/>
      <c r="G59" s="20">
        <f>'5.3 Calc│Forecast $2022'!G59*'5.4 Calc│Escalators'!G59</f>
        <v>0</v>
      </c>
      <c r="H59" s="20">
        <f>'5.3 Calc│Forecast $2022'!H59*'5.4 Calc│Escalators'!H59</f>
        <v>0</v>
      </c>
      <c r="I59" s="20">
        <f>'5.3 Calc│Forecast $2022'!I59*'5.4 Calc│Escalators'!I59</f>
        <v>0</v>
      </c>
      <c r="J59" s="20">
        <f>'5.3 Calc│Forecast $2022'!J59*'5.4 Calc│Escalators'!J59</f>
        <v>0</v>
      </c>
      <c r="K59" s="20">
        <f>'5.3 Calc│Forecast $2022'!K59*'5.4 Calc│Escalators'!K59</f>
        <v>0</v>
      </c>
      <c r="L59" s="33">
        <f t="shared" si="0"/>
        <v>0</v>
      </c>
      <c r="N59" s="6"/>
      <c r="O59" t="str">
        <f t="shared" si="2"/>
        <v>0</v>
      </c>
    </row>
    <row r="60" spans="1:15">
      <c r="A60" s="7" t="str">
        <f>'5.0 Calc│Forecast Projects'!A60</f>
        <v>-</v>
      </c>
      <c r="B60" s="7" t="str">
        <f>'5.3 Calc│Forecast $2022'!B60</f>
        <v/>
      </c>
      <c r="C60" s="27" t="str">
        <f>IF(B60="[Delete]",0,'5.3 Calc│Forecast $2022'!C60)</f>
        <v>-</v>
      </c>
      <c r="D60" s="7" t="str">
        <f>IF($L60&gt;0,IFERROR(VLOOKUP($A60,'3.1 Input│B&amp;T'!$A$13:$F$855,COLUMN(D60),FALSE),"Other"),"")</f>
        <v/>
      </c>
      <c r="E60" s="7" t="str">
        <f>IF($L60&gt;0,IFERROR(VLOOKUP($A60,'3.1 Input│B&amp;T'!$A$13:$F$855,COLUMN(D60)+1,FALSE),"Other"),"")</f>
        <v/>
      </c>
      <c r="F60" s="19"/>
      <c r="G60" s="20">
        <f>'5.3 Calc│Forecast $2022'!G60*'5.4 Calc│Escalators'!G60</f>
        <v>0</v>
      </c>
      <c r="H60" s="20">
        <f>'5.3 Calc│Forecast $2022'!H60*'5.4 Calc│Escalators'!H60</f>
        <v>0</v>
      </c>
      <c r="I60" s="20">
        <f>'5.3 Calc│Forecast $2022'!I60*'5.4 Calc│Escalators'!I60</f>
        <v>0</v>
      </c>
      <c r="J60" s="20">
        <f>'5.3 Calc│Forecast $2022'!J60*'5.4 Calc│Escalators'!J60</f>
        <v>0</v>
      </c>
      <c r="K60" s="20">
        <f>'5.3 Calc│Forecast $2022'!K60*'5.4 Calc│Escalators'!K60</f>
        <v>0</v>
      </c>
      <c r="L60" s="33">
        <f t="shared" si="0"/>
        <v>0</v>
      </c>
      <c r="N60" s="6"/>
      <c r="O60" t="str">
        <f t="shared" si="2"/>
        <v>-</v>
      </c>
    </row>
    <row r="61" spans="1:15">
      <c r="A61" s="7" t="str">
        <f>'5.0 Calc│Forecast Projects'!A61</f>
        <v>-</v>
      </c>
      <c r="B61" s="7" t="str">
        <f>'5.3 Calc│Forecast $2022'!B61</f>
        <v/>
      </c>
      <c r="C61" s="27" t="str">
        <f>IF(B61="[Delete]",0,'5.3 Calc│Forecast $2022'!C61)</f>
        <v>-</v>
      </c>
      <c r="D61" s="7" t="str">
        <f>IF($L61&gt;0,IFERROR(VLOOKUP($A61,'3.1 Input│B&amp;T'!$A$13:$F$855,COLUMN(D61),FALSE),"Other"),"")</f>
        <v/>
      </c>
      <c r="E61" s="7" t="str">
        <f>IF($L61&gt;0,IFERROR(VLOOKUP($A61,'3.1 Input│B&amp;T'!$A$13:$F$855,COLUMN(D61)+1,FALSE),"Other"),"")</f>
        <v/>
      </c>
      <c r="F61" s="19"/>
      <c r="G61" s="20">
        <f>'5.3 Calc│Forecast $2022'!G61*'5.4 Calc│Escalators'!G61</f>
        <v>0</v>
      </c>
      <c r="H61" s="20">
        <f>'5.3 Calc│Forecast $2022'!H61*'5.4 Calc│Escalators'!H61</f>
        <v>0</v>
      </c>
      <c r="I61" s="20">
        <f>'5.3 Calc│Forecast $2022'!I61*'5.4 Calc│Escalators'!I61</f>
        <v>0</v>
      </c>
      <c r="J61" s="20">
        <f>'5.3 Calc│Forecast $2022'!J61*'5.4 Calc│Escalators'!J61</f>
        <v>0</v>
      </c>
      <c r="K61" s="20">
        <f>'5.3 Calc│Forecast $2022'!K61*'5.4 Calc│Escalators'!K61</f>
        <v>0</v>
      </c>
      <c r="L61" s="33">
        <f t="shared" si="0"/>
        <v>0</v>
      </c>
      <c r="N61" s="6"/>
      <c r="O61" t="str">
        <f t="shared" si="2"/>
        <v>-</v>
      </c>
    </row>
    <row r="62" spans="1:15">
      <c r="A62" s="7" t="str">
        <f>'5.0 Calc│Forecast Projects'!A62</f>
        <v>-</v>
      </c>
      <c r="B62" s="7" t="str">
        <f>'5.3 Calc│Forecast $2022'!B62</f>
        <v/>
      </c>
      <c r="C62" s="27" t="str">
        <f>IF(B62="[Delete]",0,'5.3 Calc│Forecast $2022'!C62)</f>
        <v>-</v>
      </c>
      <c r="D62" s="7" t="str">
        <f>IF($L62&gt;0,IFERROR(VLOOKUP($A62,'3.0 Input│AMP'!$A$13:$F$855,COLUMN(D62)+1,FALSE),"Other"),"")</f>
        <v/>
      </c>
      <c r="E62" s="7" t="str">
        <f>IF($L62&gt;0,IFERROR(VLOOKUP($A62,'3.0 Input│AMP'!$A$13:$F$855,COLUMN(E62)+1,FALSE),"Non-System"),"")</f>
        <v/>
      </c>
      <c r="F62" s="19"/>
      <c r="G62" s="20">
        <f>'5.3 Calc│Forecast $2022'!G62*'5.4 Calc│Escalators'!G62</f>
        <v>0</v>
      </c>
      <c r="H62" s="20">
        <f>'5.3 Calc│Forecast $2022'!H62*'5.4 Calc│Escalators'!H62</f>
        <v>0</v>
      </c>
      <c r="I62" s="20">
        <f>'5.3 Calc│Forecast $2022'!I62*'5.4 Calc│Escalators'!I62</f>
        <v>0</v>
      </c>
      <c r="J62" s="20">
        <f>'5.3 Calc│Forecast $2022'!J62*'5.4 Calc│Escalators'!J62</f>
        <v>0</v>
      </c>
      <c r="K62" s="20">
        <f>'5.3 Calc│Forecast $2022'!K62*'5.4 Calc│Escalators'!K62</f>
        <v>0</v>
      </c>
      <c r="L62" s="33">
        <f t="shared" si="0"/>
        <v>0</v>
      </c>
      <c r="N62" s="6"/>
      <c r="O62" t="str">
        <f t="shared" si="2"/>
        <v>-</v>
      </c>
    </row>
    <row r="63" spans="1:15">
      <c r="A63" s="7" t="str">
        <f>'5.0 Calc│Forecast Projects'!A63</f>
        <v>-</v>
      </c>
      <c r="B63" s="7" t="str">
        <f>'5.3 Calc│Forecast $2022'!B63</f>
        <v/>
      </c>
      <c r="C63" s="27" t="str">
        <f>IF(B63="[Delete]",0,'5.3 Calc│Forecast $2022'!C63)</f>
        <v>-</v>
      </c>
      <c r="D63" s="7" t="str">
        <f>IF($L63&gt;0,IFERROR(VLOOKUP($A63,'3.0 Input│AMP'!$A$13:$F$855,COLUMN(D63)+1,FALSE),"Other"),"")</f>
        <v/>
      </c>
      <c r="E63" s="7" t="str">
        <f>IF($L63&gt;0,IFERROR(VLOOKUP($A63,'3.0 Input│AMP'!$A$13:$F$855,COLUMN(E63)+1,FALSE),"Non-System"),"")</f>
        <v/>
      </c>
      <c r="F63" s="19"/>
      <c r="G63" s="20">
        <f>'5.3 Calc│Forecast $2022'!G63*'5.4 Calc│Escalators'!G63</f>
        <v>0</v>
      </c>
      <c r="H63" s="20">
        <f>'5.3 Calc│Forecast $2022'!H63*'5.4 Calc│Escalators'!H63</f>
        <v>0</v>
      </c>
      <c r="I63" s="20">
        <f>'5.3 Calc│Forecast $2022'!I63*'5.4 Calc│Escalators'!I63</f>
        <v>0</v>
      </c>
      <c r="J63" s="20">
        <f>'5.3 Calc│Forecast $2022'!J63*'5.4 Calc│Escalators'!J63</f>
        <v>0</v>
      </c>
      <c r="K63" s="20">
        <f>'5.3 Calc│Forecast $2022'!K63*'5.4 Calc│Escalators'!K63</f>
        <v>0</v>
      </c>
      <c r="L63" s="33">
        <f t="shared" si="0"/>
        <v>0</v>
      </c>
      <c r="N63" s="6"/>
      <c r="O63" t="str">
        <f t="shared" si="2"/>
        <v>-</v>
      </c>
    </row>
    <row r="64" spans="1:15">
      <c r="A64" s="7" t="str">
        <f>'5.0 Calc│Forecast Projects'!A64</f>
        <v>-</v>
      </c>
      <c r="B64" s="7" t="str">
        <f>'5.3 Calc│Forecast $2022'!B64</f>
        <v/>
      </c>
      <c r="C64" s="27" t="str">
        <f>IF(B64="[Delete]",0,'5.3 Calc│Forecast $2022'!C64)</f>
        <v>-</v>
      </c>
      <c r="D64" s="7" t="str">
        <f>IF($L64&gt;0,IFERROR(VLOOKUP($A64,'3.0 Input│AMP'!$A$13:$F$855,COLUMN(D64)+1,FALSE),"Other"),"")</f>
        <v/>
      </c>
      <c r="E64" s="7" t="str">
        <f>IF($L64&gt;0,IFERROR(VLOOKUP($A64,'3.0 Input│AMP'!$A$13:$F$855,COLUMN(E64)+1,FALSE),"Non-System"),"")</f>
        <v/>
      </c>
      <c r="F64" s="19"/>
      <c r="G64" s="20">
        <f>'5.3 Calc│Forecast $2022'!G64*'5.4 Calc│Escalators'!G64</f>
        <v>0</v>
      </c>
      <c r="H64" s="20">
        <f>'5.3 Calc│Forecast $2022'!H64*'5.4 Calc│Escalators'!H64</f>
        <v>0</v>
      </c>
      <c r="I64" s="20">
        <f>'5.3 Calc│Forecast $2022'!I64*'5.4 Calc│Escalators'!I64</f>
        <v>0</v>
      </c>
      <c r="J64" s="20">
        <f>'5.3 Calc│Forecast $2022'!J64*'5.4 Calc│Escalators'!J64</f>
        <v>0</v>
      </c>
      <c r="K64" s="20">
        <f>'5.3 Calc│Forecast $2022'!K64*'5.4 Calc│Escalators'!K64</f>
        <v>0</v>
      </c>
      <c r="L64" s="33">
        <f t="shared" si="0"/>
        <v>0</v>
      </c>
      <c r="N64" s="6"/>
      <c r="O64" t="str">
        <f t="shared" si="2"/>
        <v>-</v>
      </c>
    </row>
    <row r="65" spans="1:15">
      <c r="A65" s="7" t="str">
        <f>'5.0 Calc│Forecast Projects'!A65</f>
        <v>-</v>
      </c>
      <c r="B65" s="7" t="str">
        <f>'5.3 Calc│Forecast $2022'!B65</f>
        <v/>
      </c>
      <c r="C65" s="27" t="str">
        <f>IF(B65="[Delete]",0,'5.3 Calc│Forecast $2022'!C65)</f>
        <v>-</v>
      </c>
      <c r="D65" s="7" t="str">
        <f>IF($L65&gt;0,IFERROR(VLOOKUP($A65,'3.0 Input│AMP'!$A$13:$F$855,COLUMN(D65)+1,FALSE),"Other"),"")</f>
        <v/>
      </c>
      <c r="E65" s="7" t="str">
        <f>IF($L65&gt;0,IFERROR(VLOOKUP($A65,'3.0 Input│AMP'!$A$13:$F$855,COLUMN(E65)+1,FALSE),"Non-System"),"")</f>
        <v/>
      </c>
      <c r="F65" s="19"/>
      <c r="G65" s="20">
        <f>'5.3 Calc│Forecast $2022'!G65*'5.4 Calc│Escalators'!G65</f>
        <v>0</v>
      </c>
      <c r="H65" s="20">
        <f>'5.3 Calc│Forecast $2022'!H65*'5.4 Calc│Escalators'!H65</f>
        <v>0</v>
      </c>
      <c r="I65" s="20">
        <f>'5.3 Calc│Forecast $2022'!I65*'5.4 Calc│Escalators'!I65</f>
        <v>0</v>
      </c>
      <c r="J65" s="20">
        <f>'5.3 Calc│Forecast $2022'!J65*'5.4 Calc│Escalators'!J65</f>
        <v>0</v>
      </c>
      <c r="K65" s="20">
        <f>'5.3 Calc│Forecast $2022'!K65*'5.4 Calc│Escalators'!K65</f>
        <v>0</v>
      </c>
      <c r="L65" s="33">
        <f t="shared" si="0"/>
        <v>0</v>
      </c>
      <c r="N65" s="6"/>
      <c r="O65" t="str">
        <f t="shared" si="2"/>
        <v>-</v>
      </c>
    </row>
    <row r="66" spans="1:15">
      <c r="A66" s="7" t="str">
        <f>'5.0 Calc│Forecast Projects'!A66</f>
        <v>-</v>
      </c>
      <c r="B66" s="7" t="str">
        <f>'5.3 Calc│Forecast $2022'!B66</f>
        <v/>
      </c>
      <c r="C66" s="27" t="str">
        <f>IF(B66="[Delete]",0,'5.3 Calc│Forecast $2022'!C66)</f>
        <v>-</v>
      </c>
      <c r="D66" s="7" t="str">
        <f>IF($L66&gt;0,IFERROR(VLOOKUP($A66,'3.0 Input│AMP'!$A$13:$F$855,COLUMN(D66)+1,FALSE),"Other"),"")</f>
        <v/>
      </c>
      <c r="E66" s="7" t="str">
        <f>IF($L66&gt;0,IFERROR(VLOOKUP($A66,'3.0 Input│AMP'!$A$13:$F$855,COLUMN(E66)+1,FALSE),"Non-System"),"")</f>
        <v/>
      </c>
      <c r="F66" s="19"/>
      <c r="G66" s="20">
        <f>'5.3 Calc│Forecast $2022'!G66*'5.4 Calc│Escalators'!G66</f>
        <v>0</v>
      </c>
      <c r="H66" s="20">
        <f>'5.3 Calc│Forecast $2022'!H66*'5.4 Calc│Escalators'!H66</f>
        <v>0</v>
      </c>
      <c r="I66" s="20">
        <f>'5.3 Calc│Forecast $2022'!I66*'5.4 Calc│Escalators'!I66</f>
        <v>0</v>
      </c>
      <c r="J66" s="20">
        <f>'5.3 Calc│Forecast $2022'!J66*'5.4 Calc│Escalators'!J66</f>
        <v>0</v>
      </c>
      <c r="K66" s="20">
        <f>'5.3 Calc│Forecast $2022'!K66*'5.4 Calc│Escalators'!K66</f>
        <v>0</v>
      </c>
      <c r="L66" s="33">
        <f t="shared" si="0"/>
        <v>0</v>
      </c>
      <c r="N66" s="6"/>
      <c r="O66" t="str">
        <f t="shared" si="2"/>
        <v>-</v>
      </c>
    </row>
    <row r="67" spans="1:15">
      <c r="A67" s="7" t="str">
        <f>'5.0 Calc│Forecast Projects'!A67</f>
        <v>-</v>
      </c>
      <c r="B67" s="7" t="str">
        <f>'5.3 Calc│Forecast $2022'!B67</f>
        <v/>
      </c>
      <c r="C67" s="27" t="str">
        <f>IF(B67="[Delete]",0,'5.3 Calc│Forecast $2022'!C67)</f>
        <v>-</v>
      </c>
      <c r="D67" s="7" t="str">
        <f>IF($L67&gt;0,IFERROR(VLOOKUP($A67,'3.0 Input│AMP'!$A$13:$F$855,COLUMN(D67)+1,FALSE),"Other"),"")</f>
        <v/>
      </c>
      <c r="E67" s="7" t="str">
        <f>IF($L67&gt;0,IFERROR(VLOOKUP($A67,'3.0 Input│AMP'!$A$13:$F$855,COLUMN(E67)+1,FALSE),"Non-System"),"")</f>
        <v/>
      </c>
      <c r="F67" s="19"/>
      <c r="G67" s="20">
        <f>'5.3 Calc│Forecast $2022'!G67*'5.4 Calc│Escalators'!G67</f>
        <v>0</v>
      </c>
      <c r="H67" s="20">
        <f>'5.3 Calc│Forecast $2022'!H67*'5.4 Calc│Escalators'!H67</f>
        <v>0</v>
      </c>
      <c r="I67" s="20">
        <f>'5.3 Calc│Forecast $2022'!I67*'5.4 Calc│Escalators'!I67</f>
        <v>0</v>
      </c>
      <c r="J67" s="20">
        <f>'5.3 Calc│Forecast $2022'!J67*'5.4 Calc│Escalators'!J67</f>
        <v>0</v>
      </c>
      <c r="K67" s="20">
        <f>'5.3 Calc│Forecast $2022'!K67*'5.4 Calc│Escalators'!K67</f>
        <v>0</v>
      </c>
      <c r="L67" s="33">
        <f t="shared" si="0"/>
        <v>0</v>
      </c>
      <c r="N67" s="6"/>
      <c r="O67" t="str">
        <f t="shared" si="2"/>
        <v>-</v>
      </c>
    </row>
    <row r="68" spans="1:15">
      <c r="A68" s="7" t="str">
        <f>'5.0 Calc│Forecast Projects'!A68</f>
        <v>-</v>
      </c>
      <c r="B68" s="7" t="str">
        <f>'5.3 Calc│Forecast $2022'!B68</f>
        <v/>
      </c>
      <c r="C68" s="27" t="str">
        <f>IF(B68="[Delete]",0,'5.3 Calc│Forecast $2022'!C68)</f>
        <v>-</v>
      </c>
      <c r="D68" s="7" t="str">
        <f>IF($L68&gt;0,IFERROR(VLOOKUP($A68,'3.0 Input│AMP'!$A$13:$F$855,COLUMN(D68)+1,FALSE),"Other"),"")</f>
        <v/>
      </c>
      <c r="E68" s="7" t="str">
        <f>IF($L68&gt;0,IFERROR(VLOOKUP($A68,'3.0 Input│AMP'!$A$13:$F$855,COLUMN(E68)+1,FALSE),"Non-System"),"")</f>
        <v/>
      </c>
      <c r="F68" s="19"/>
      <c r="G68" s="20">
        <f>'5.3 Calc│Forecast $2022'!G68*'5.4 Calc│Escalators'!G68</f>
        <v>0</v>
      </c>
      <c r="H68" s="20">
        <f>'5.3 Calc│Forecast $2022'!H68*'5.4 Calc│Escalators'!H68</f>
        <v>0</v>
      </c>
      <c r="I68" s="20">
        <f>'5.3 Calc│Forecast $2022'!I68*'5.4 Calc│Escalators'!I68</f>
        <v>0</v>
      </c>
      <c r="J68" s="20">
        <f>'5.3 Calc│Forecast $2022'!J68*'5.4 Calc│Escalators'!J68</f>
        <v>0</v>
      </c>
      <c r="K68" s="20">
        <f>'5.3 Calc│Forecast $2022'!K68*'5.4 Calc│Escalators'!K68</f>
        <v>0</v>
      </c>
      <c r="L68" s="33">
        <f t="shared" si="0"/>
        <v>0</v>
      </c>
      <c r="N68" s="6"/>
      <c r="O68" t="str">
        <f t="shared" si="2"/>
        <v>-</v>
      </c>
    </row>
    <row r="69" spans="1:15">
      <c r="A69" s="7" t="str">
        <f>'5.0 Calc│Forecast Projects'!A69</f>
        <v>-</v>
      </c>
      <c r="B69" s="7" t="str">
        <f>'5.3 Calc│Forecast $2022'!B69</f>
        <v/>
      </c>
      <c r="C69" s="27" t="str">
        <f>IF(B69="[Delete]",0,'5.3 Calc│Forecast $2022'!C69)</f>
        <v>-</v>
      </c>
      <c r="D69" s="7" t="str">
        <f>IF($L69&gt;0,IFERROR(VLOOKUP($A69,'3.0 Input│AMP'!$A$13:$F$855,COLUMN(D69)+1,FALSE),"Other"),"")</f>
        <v/>
      </c>
      <c r="E69" s="7" t="str">
        <f>IF($L69&gt;0,IFERROR(VLOOKUP($A69,'3.0 Input│AMP'!$A$13:$F$855,COLUMN(E69)+1,FALSE),"Non-System"),"")</f>
        <v/>
      </c>
      <c r="F69" s="19"/>
      <c r="G69" s="20">
        <f>'5.3 Calc│Forecast $2022'!G69*'5.4 Calc│Escalators'!G69</f>
        <v>0</v>
      </c>
      <c r="H69" s="20">
        <f>'5.3 Calc│Forecast $2022'!H69*'5.4 Calc│Escalators'!H69</f>
        <v>0</v>
      </c>
      <c r="I69" s="20">
        <f>'5.3 Calc│Forecast $2022'!I69*'5.4 Calc│Escalators'!I69</f>
        <v>0</v>
      </c>
      <c r="J69" s="20">
        <f>'5.3 Calc│Forecast $2022'!J69*'5.4 Calc│Escalators'!J69</f>
        <v>0</v>
      </c>
      <c r="K69" s="20">
        <f>'5.3 Calc│Forecast $2022'!K69*'5.4 Calc│Escalators'!K69</f>
        <v>0</v>
      </c>
      <c r="L69" s="33">
        <f t="shared" si="0"/>
        <v>0</v>
      </c>
      <c r="N69" s="6"/>
      <c r="O69" t="str">
        <f t="shared" si="2"/>
        <v>-</v>
      </c>
    </row>
    <row r="70" spans="1:15">
      <c r="A70" s="7" t="str">
        <f>'5.0 Calc│Forecast Projects'!A70</f>
        <v>-</v>
      </c>
      <c r="B70" s="7" t="str">
        <f>'5.3 Calc│Forecast $2022'!B70</f>
        <v/>
      </c>
      <c r="C70" s="27" t="str">
        <f>IF(B70="[Delete]",0,'5.3 Calc│Forecast $2022'!C70)</f>
        <v>-</v>
      </c>
      <c r="D70" s="7" t="str">
        <f>IF($L70&gt;0,IFERROR(VLOOKUP($A70,'3.0 Input│AMP'!$A$13:$F$855,COLUMN(D70)+1,FALSE),"Other"),"")</f>
        <v/>
      </c>
      <c r="E70" s="7" t="str">
        <f>IF($L70&gt;0,IFERROR(VLOOKUP($A70,'3.0 Input│AMP'!$A$13:$F$855,COLUMN(E70)+1,FALSE),"Non-System"),"")</f>
        <v/>
      </c>
      <c r="F70" s="19"/>
      <c r="G70" s="20">
        <f>'5.3 Calc│Forecast $2022'!G70*'5.4 Calc│Escalators'!G70</f>
        <v>0</v>
      </c>
      <c r="H70" s="20">
        <f>'5.3 Calc│Forecast $2022'!H70*'5.4 Calc│Escalators'!H70</f>
        <v>0</v>
      </c>
      <c r="I70" s="20">
        <f>'5.3 Calc│Forecast $2022'!I70*'5.4 Calc│Escalators'!I70</f>
        <v>0</v>
      </c>
      <c r="J70" s="20">
        <f>'5.3 Calc│Forecast $2022'!J70*'5.4 Calc│Escalators'!J70</f>
        <v>0</v>
      </c>
      <c r="K70" s="20">
        <f>'5.3 Calc│Forecast $2022'!K70*'5.4 Calc│Escalators'!K70</f>
        <v>0</v>
      </c>
      <c r="L70" s="33">
        <f t="shared" si="0"/>
        <v>0</v>
      </c>
      <c r="N70" s="6"/>
      <c r="O70" t="str">
        <f t="shared" si="2"/>
        <v>-</v>
      </c>
    </row>
    <row r="71" spans="1:15">
      <c r="A71" s="7" t="str">
        <f>'5.0 Calc│Forecast Projects'!A71</f>
        <v>-</v>
      </c>
      <c r="B71" s="7" t="str">
        <f>'5.3 Calc│Forecast $2022'!B71</f>
        <v/>
      </c>
      <c r="C71" s="27" t="str">
        <f>IF(B71="[Delete]",0,'5.3 Calc│Forecast $2022'!C71)</f>
        <v>-</v>
      </c>
      <c r="D71" s="7" t="str">
        <f>IF($L71&gt;0,IFERROR(VLOOKUP($A71,'3.0 Input│AMP'!$A$13:$F$855,COLUMN(D71)+1,FALSE),"Other"),"")</f>
        <v/>
      </c>
      <c r="E71" s="7" t="str">
        <f>IF($L71&gt;0,IFERROR(VLOOKUP($A71,'3.0 Input│AMP'!$A$13:$F$855,COLUMN(E71)+1,FALSE),"Non-System"),"")</f>
        <v/>
      </c>
      <c r="F71" s="19"/>
      <c r="G71" s="20">
        <f>'5.3 Calc│Forecast $2022'!G71*'5.4 Calc│Escalators'!G71</f>
        <v>0</v>
      </c>
      <c r="H71" s="20">
        <f>'5.3 Calc│Forecast $2022'!H71*'5.4 Calc│Escalators'!H71</f>
        <v>0</v>
      </c>
      <c r="I71" s="20">
        <f>'5.3 Calc│Forecast $2022'!I71*'5.4 Calc│Escalators'!I71</f>
        <v>0</v>
      </c>
      <c r="J71" s="20">
        <f>'5.3 Calc│Forecast $2022'!J71*'5.4 Calc│Escalators'!J71</f>
        <v>0</v>
      </c>
      <c r="K71" s="20">
        <f>'5.3 Calc│Forecast $2022'!K71*'5.4 Calc│Escalators'!K71</f>
        <v>0</v>
      </c>
      <c r="L71" s="33">
        <f t="shared" si="0"/>
        <v>0</v>
      </c>
      <c r="N71" s="6"/>
      <c r="O71" t="str">
        <f t="shared" si="2"/>
        <v>-</v>
      </c>
    </row>
    <row r="72" spans="1:15">
      <c r="A72" s="7" t="str">
        <f>'5.0 Calc│Forecast Projects'!A72</f>
        <v>-</v>
      </c>
      <c r="B72" s="7" t="str">
        <f>'5.3 Calc│Forecast $2022'!B72</f>
        <v/>
      </c>
      <c r="C72" s="27" t="str">
        <f>IF(B72="[Delete]",0,'5.3 Calc│Forecast $2022'!C72)</f>
        <v>-</v>
      </c>
      <c r="D72" s="7" t="str">
        <f>IF($L72&gt;0,IFERROR(VLOOKUP($A72,'3.0 Input│AMP'!$A$13:$F$855,COLUMN(D72)+1,FALSE),"Other"),"")</f>
        <v/>
      </c>
      <c r="E72" s="7" t="str">
        <f>IF($L72&gt;0,IFERROR(VLOOKUP($A72,'3.0 Input│AMP'!$A$13:$F$855,COLUMN(E72)+1,FALSE),"Non-System"),"")</f>
        <v/>
      </c>
      <c r="F72" s="19"/>
      <c r="G72" s="20">
        <f>'5.3 Calc│Forecast $2022'!G72*'5.4 Calc│Escalators'!G72</f>
        <v>0</v>
      </c>
      <c r="H72" s="20">
        <f>'5.3 Calc│Forecast $2022'!H72*'5.4 Calc│Escalators'!H72</f>
        <v>0</v>
      </c>
      <c r="I72" s="20">
        <f>'5.3 Calc│Forecast $2022'!I72*'5.4 Calc│Escalators'!I72</f>
        <v>0</v>
      </c>
      <c r="J72" s="20">
        <f>'5.3 Calc│Forecast $2022'!J72*'5.4 Calc│Escalators'!J72</f>
        <v>0</v>
      </c>
      <c r="K72" s="20">
        <f>'5.3 Calc│Forecast $2022'!K72*'5.4 Calc│Escalators'!K72</f>
        <v>0</v>
      </c>
      <c r="L72" s="33">
        <f t="shared" si="0"/>
        <v>0</v>
      </c>
      <c r="N72" s="6"/>
      <c r="O72" t="str">
        <f t="shared" si="2"/>
        <v>-</v>
      </c>
    </row>
    <row r="73" spans="1:15">
      <c r="A73" s="7" t="str">
        <f>'5.0 Calc│Forecast Projects'!A73</f>
        <v>-</v>
      </c>
      <c r="B73" s="7" t="str">
        <f>'5.3 Calc│Forecast $2022'!B73</f>
        <v/>
      </c>
      <c r="C73" s="27" t="str">
        <f>IF(B73="[Delete]",0,'5.3 Calc│Forecast $2022'!C73)</f>
        <v>-</v>
      </c>
      <c r="D73" s="7" t="str">
        <f>IF($L73&gt;0,IFERROR(VLOOKUP($A73,'3.0 Input│AMP'!$A$13:$F$855,COLUMN(D73)+1,FALSE),"Other"),"")</f>
        <v/>
      </c>
      <c r="E73" s="7" t="str">
        <f>IF($L73&gt;0,IFERROR(VLOOKUP($A73,'3.0 Input│AMP'!$A$13:$F$855,COLUMN(E73)+1,FALSE),"Non-System"),"")</f>
        <v/>
      </c>
      <c r="F73" s="19"/>
      <c r="G73" s="20">
        <f>'5.3 Calc│Forecast $2022'!G73*'5.4 Calc│Escalators'!G73</f>
        <v>0</v>
      </c>
      <c r="H73" s="20">
        <f>'5.3 Calc│Forecast $2022'!H73*'5.4 Calc│Escalators'!H73</f>
        <v>0</v>
      </c>
      <c r="I73" s="20">
        <f>'5.3 Calc│Forecast $2022'!I73*'5.4 Calc│Escalators'!I73</f>
        <v>0</v>
      </c>
      <c r="J73" s="20">
        <f>'5.3 Calc│Forecast $2022'!J73*'5.4 Calc│Escalators'!J73</f>
        <v>0</v>
      </c>
      <c r="K73" s="20">
        <f>'5.3 Calc│Forecast $2022'!K73*'5.4 Calc│Escalators'!K73</f>
        <v>0</v>
      </c>
      <c r="L73" s="33">
        <f t="shared" si="0"/>
        <v>0</v>
      </c>
      <c r="N73" s="6"/>
      <c r="O73" t="str">
        <f t="shared" si="2"/>
        <v>-</v>
      </c>
    </row>
    <row r="74" spans="1:15">
      <c r="A74" s="7" t="str">
        <f>'5.0 Calc│Forecast Projects'!A74</f>
        <v>-</v>
      </c>
      <c r="B74" s="7" t="str">
        <f>'5.3 Calc│Forecast $2022'!B74</f>
        <v/>
      </c>
      <c r="C74" s="27" t="str">
        <f>IF(B74="[Delete]",0,'5.3 Calc│Forecast $2022'!C74)</f>
        <v>-</v>
      </c>
      <c r="D74" s="7" t="str">
        <f>IF($L74&gt;0,IFERROR(VLOOKUP($A74,'3.0 Input│AMP'!$A$13:$F$855,COLUMN(D74)+1,FALSE),"Other"),"")</f>
        <v/>
      </c>
      <c r="E74" s="7" t="str">
        <f>IF($L74&gt;0,IFERROR(VLOOKUP($A74,'3.0 Input│AMP'!$A$13:$F$855,COLUMN(E74)+1,FALSE),"Non-System"),"")</f>
        <v/>
      </c>
      <c r="F74" s="19"/>
      <c r="G74" s="20">
        <f>'5.3 Calc│Forecast $2022'!G74*'5.4 Calc│Escalators'!G74</f>
        <v>0</v>
      </c>
      <c r="H74" s="20">
        <f>'5.3 Calc│Forecast $2022'!H74*'5.4 Calc│Escalators'!H74</f>
        <v>0</v>
      </c>
      <c r="I74" s="20">
        <f>'5.3 Calc│Forecast $2022'!I74*'5.4 Calc│Escalators'!I74</f>
        <v>0</v>
      </c>
      <c r="J74" s="20">
        <f>'5.3 Calc│Forecast $2022'!J74*'5.4 Calc│Escalators'!J74</f>
        <v>0</v>
      </c>
      <c r="K74" s="20">
        <f>'5.3 Calc│Forecast $2022'!K74*'5.4 Calc│Escalators'!K74</f>
        <v>0</v>
      </c>
      <c r="L74" s="33">
        <f t="shared" si="0"/>
        <v>0</v>
      </c>
      <c r="N74" s="6"/>
      <c r="O74" t="str">
        <f t="shared" si="2"/>
        <v>-</v>
      </c>
    </row>
    <row r="75" spans="1:15">
      <c r="A75" s="7" t="str">
        <f>'5.0 Calc│Forecast Projects'!A75</f>
        <v>-</v>
      </c>
      <c r="B75" s="7" t="str">
        <f>'5.3 Calc│Forecast $2022'!B75</f>
        <v/>
      </c>
      <c r="C75" s="27" t="str">
        <f>IF(B75="[Delete]",0,'5.3 Calc│Forecast $2022'!C75)</f>
        <v>-</v>
      </c>
      <c r="D75" s="7" t="str">
        <f>IF($L75&gt;0,IFERROR(VLOOKUP($A75,'3.0 Input│AMP'!$A$13:$F$855,COLUMN(D75)+1,FALSE),"Other"),"")</f>
        <v/>
      </c>
      <c r="E75" s="7" t="str">
        <f>IF($L75&gt;0,IFERROR(VLOOKUP($A75,'3.0 Input│AMP'!$A$13:$F$855,COLUMN(E75)+1,FALSE),"Non-System"),"")</f>
        <v/>
      </c>
      <c r="F75" s="19"/>
      <c r="G75" s="20">
        <f>'5.3 Calc│Forecast $2022'!G75*'5.4 Calc│Escalators'!G75</f>
        <v>0</v>
      </c>
      <c r="H75" s="20">
        <f>'5.3 Calc│Forecast $2022'!H75*'5.4 Calc│Escalators'!H75</f>
        <v>0</v>
      </c>
      <c r="I75" s="20">
        <f>'5.3 Calc│Forecast $2022'!I75*'5.4 Calc│Escalators'!I75</f>
        <v>0</v>
      </c>
      <c r="J75" s="20">
        <f>'5.3 Calc│Forecast $2022'!J75*'5.4 Calc│Escalators'!J75</f>
        <v>0</v>
      </c>
      <c r="K75" s="20">
        <f>'5.3 Calc│Forecast $2022'!K75*'5.4 Calc│Escalators'!K75</f>
        <v>0</v>
      </c>
      <c r="L75" s="33">
        <f t="shared" si="0"/>
        <v>0</v>
      </c>
      <c r="N75" s="6"/>
      <c r="O75" t="str">
        <f t="shared" si="2"/>
        <v>-</v>
      </c>
    </row>
    <row r="76" spans="1:15">
      <c r="A76" s="7" t="str">
        <f>'5.0 Calc│Forecast Projects'!A76</f>
        <v>-</v>
      </c>
      <c r="B76" s="7" t="str">
        <f>'5.3 Calc│Forecast $2022'!B76</f>
        <v/>
      </c>
      <c r="C76" s="27" t="str">
        <f>IF(B76="[Delete]",0,'5.3 Calc│Forecast $2022'!C76)</f>
        <v>-</v>
      </c>
      <c r="D76" s="7" t="str">
        <f>IF($L76&gt;0,IFERROR(VLOOKUP($A76,'3.0 Input│AMP'!$A$13:$F$855,COLUMN(D76)+1,FALSE),"Other"),"")</f>
        <v/>
      </c>
      <c r="E76" s="7" t="str">
        <f>IF($L76&gt;0,IFERROR(VLOOKUP($A76,'3.0 Input│AMP'!$A$13:$F$855,COLUMN(E76)+1,FALSE),"Non-System"),"")</f>
        <v/>
      </c>
      <c r="F76" s="19"/>
      <c r="G76" s="20">
        <f>'5.3 Calc│Forecast $2022'!G76*'5.4 Calc│Escalators'!G76</f>
        <v>0</v>
      </c>
      <c r="H76" s="20">
        <f>'5.3 Calc│Forecast $2022'!H76*'5.4 Calc│Escalators'!H76</f>
        <v>0</v>
      </c>
      <c r="I76" s="20">
        <f>'5.3 Calc│Forecast $2022'!I76*'5.4 Calc│Escalators'!I76</f>
        <v>0</v>
      </c>
      <c r="J76" s="20">
        <f>'5.3 Calc│Forecast $2022'!J76*'5.4 Calc│Escalators'!J76</f>
        <v>0</v>
      </c>
      <c r="K76" s="20">
        <f>'5.3 Calc│Forecast $2022'!K76*'5.4 Calc│Escalators'!K76</f>
        <v>0</v>
      </c>
      <c r="L76" s="33">
        <f t="shared" si="0"/>
        <v>0</v>
      </c>
      <c r="N76" s="6"/>
      <c r="O76" t="str">
        <f t="shared" si="2"/>
        <v>-</v>
      </c>
    </row>
    <row r="77" spans="1:15">
      <c r="A77" s="7" t="str">
        <f>'5.0 Calc│Forecast Projects'!A77</f>
        <v>-</v>
      </c>
      <c r="B77" s="7" t="str">
        <f>'5.3 Calc│Forecast $2022'!B77</f>
        <v/>
      </c>
      <c r="C77" s="27" t="str">
        <f>IF(B77="[Delete]",0,'5.3 Calc│Forecast $2022'!C77)</f>
        <v>-</v>
      </c>
      <c r="D77" s="7" t="str">
        <f>IF($L77&gt;0,IFERROR(VLOOKUP($A77,'3.0 Input│AMP'!$A$13:$F$855,COLUMN(D77)+1,FALSE),"Other"),"")</f>
        <v/>
      </c>
      <c r="E77" s="7" t="str">
        <f>IF($L77&gt;0,IFERROR(VLOOKUP($A77,'3.0 Input│AMP'!$A$13:$F$855,COLUMN(E77)+1,FALSE),"Non-System"),"")</f>
        <v/>
      </c>
      <c r="F77" s="19"/>
      <c r="G77" s="20">
        <f>'5.3 Calc│Forecast $2022'!G77*'5.4 Calc│Escalators'!G77</f>
        <v>0</v>
      </c>
      <c r="H77" s="20">
        <f>'5.3 Calc│Forecast $2022'!H77*'5.4 Calc│Escalators'!H77</f>
        <v>0</v>
      </c>
      <c r="I77" s="20">
        <f>'5.3 Calc│Forecast $2022'!I77*'5.4 Calc│Escalators'!I77</f>
        <v>0</v>
      </c>
      <c r="J77" s="20">
        <f>'5.3 Calc│Forecast $2022'!J77*'5.4 Calc│Escalators'!J77</f>
        <v>0</v>
      </c>
      <c r="K77" s="20">
        <f>'5.3 Calc│Forecast $2022'!K77*'5.4 Calc│Escalators'!K77</f>
        <v>0</v>
      </c>
      <c r="L77" s="33">
        <f t="shared" si="0"/>
        <v>0</v>
      </c>
      <c r="N77" s="6"/>
      <c r="O77" t="str">
        <f t="shared" si="2"/>
        <v>-</v>
      </c>
    </row>
    <row r="78" spans="1:15">
      <c r="A78" s="7" t="str">
        <f>'5.0 Calc│Forecast Projects'!A78</f>
        <v>-</v>
      </c>
      <c r="B78" s="7" t="str">
        <f>'5.3 Calc│Forecast $2022'!B78</f>
        <v/>
      </c>
      <c r="C78" s="27" t="str">
        <f>IF(B78="[Delete]",0,'5.3 Calc│Forecast $2022'!C78)</f>
        <v>-</v>
      </c>
      <c r="D78" s="7" t="str">
        <f>IF($L78&gt;0,IFERROR(VLOOKUP($A78,'3.0 Input│AMP'!$A$13:$F$855,COLUMN(D78)+1,FALSE),"Other"),"")</f>
        <v/>
      </c>
      <c r="E78" s="7" t="str">
        <f>IF($L78&gt;0,IFERROR(VLOOKUP($A78,'3.0 Input│AMP'!$A$13:$F$855,COLUMN(E78)+1,FALSE),"Non-System"),"")</f>
        <v/>
      </c>
      <c r="F78" s="19"/>
      <c r="G78" s="20">
        <f>'5.3 Calc│Forecast $2022'!G78*'5.4 Calc│Escalators'!G78</f>
        <v>0</v>
      </c>
      <c r="H78" s="20">
        <f>'5.3 Calc│Forecast $2022'!H78*'5.4 Calc│Escalators'!H78</f>
        <v>0</v>
      </c>
      <c r="I78" s="20">
        <f>'5.3 Calc│Forecast $2022'!I78*'5.4 Calc│Escalators'!I78</f>
        <v>0</v>
      </c>
      <c r="J78" s="20">
        <f>'5.3 Calc│Forecast $2022'!J78*'5.4 Calc│Escalators'!J78</f>
        <v>0</v>
      </c>
      <c r="K78" s="20">
        <f>'5.3 Calc│Forecast $2022'!K78*'5.4 Calc│Escalators'!K78</f>
        <v>0</v>
      </c>
      <c r="L78" s="33">
        <f t="shared" si="0"/>
        <v>0</v>
      </c>
      <c r="N78" s="6"/>
      <c r="O78" t="str">
        <f t="shared" si="2"/>
        <v>-</v>
      </c>
    </row>
    <row r="79" spans="1:15">
      <c r="A79" s="7" t="str">
        <f>'5.0 Calc│Forecast Projects'!A79</f>
        <v>-</v>
      </c>
      <c r="B79" s="7" t="str">
        <f>'5.3 Calc│Forecast $2022'!B79</f>
        <v/>
      </c>
      <c r="C79" s="27" t="str">
        <f>IF(B79="[Delete]",0,'5.3 Calc│Forecast $2022'!C79)</f>
        <v>-</v>
      </c>
      <c r="D79" s="7" t="str">
        <f>IF($L79&gt;0,IFERROR(VLOOKUP($A79,'3.0 Input│AMP'!$A$13:$F$855,COLUMN(D79)+1,FALSE),"Other"),"")</f>
        <v/>
      </c>
      <c r="E79" s="7" t="str">
        <f>IF($L79&gt;0,IFERROR(VLOOKUP($A79,'3.0 Input│AMP'!$A$13:$F$855,COLUMN(E79)+1,FALSE),"Non-System"),"")</f>
        <v/>
      </c>
      <c r="F79" s="19"/>
      <c r="G79" s="20">
        <f>'5.3 Calc│Forecast $2022'!G79*'5.4 Calc│Escalators'!G79</f>
        <v>0</v>
      </c>
      <c r="H79" s="20">
        <f>'5.3 Calc│Forecast $2022'!H79*'5.4 Calc│Escalators'!H79</f>
        <v>0</v>
      </c>
      <c r="I79" s="20">
        <f>'5.3 Calc│Forecast $2022'!I79*'5.4 Calc│Escalators'!I79</f>
        <v>0</v>
      </c>
      <c r="J79" s="20">
        <f>'5.3 Calc│Forecast $2022'!J79*'5.4 Calc│Escalators'!J79</f>
        <v>0</v>
      </c>
      <c r="K79" s="20">
        <f>'5.3 Calc│Forecast $2022'!K79*'5.4 Calc│Escalators'!K79</f>
        <v>0</v>
      </c>
      <c r="L79" s="33">
        <f t="shared" ref="L79:L134" si="5">SUM(G79:K79)</f>
        <v>0</v>
      </c>
      <c r="N79" s="6"/>
      <c r="O79" t="str">
        <f t="shared" si="2"/>
        <v>-</v>
      </c>
    </row>
    <row r="80" spans="1:15">
      <c r="A80" s="7" t="str">
        <f>'5.0 Calc│Forecast Projects'!A80</f>
        <v>-</v>
      </c>
      <c r="B80" s="7" t="str">
        <f>'5.3 Calc│Forecast $2022'!B80</f>
        <v/>
      </c>
      <c r="C80" s="27" t="str">
        <f>IF(B80="[Delete]",0,'5.3 Calc│Forecast $2022'!C80)</f>
        <v>-</v>
      </c>
      <c r="D80" s="7" t="str">
        <f>IF($L80&gt;0,IFERROR(VLOOKUP($A80,'3.0 Input│AMP'!$A$13:$F$855,COLUMN(D80)+1,FALSE),"Other"),"")</f>
        <v/>
      </c>
      <c r="E80" s="7" t="str">
        <f>IF($L80&gt;0,IFERROR(VLOOKUP($A80,'3.0 Input│AMP'!$A$13:$F$855,COLUMN(E80)+1,FALSE),"Non-System"),"")</f>
        <v/>
      </c>
      <c r="F80" s="19"/>
      <c r="G80" s="20">
        <f>'5.3 Calc│Forecast $2022'!G80*'5.4 Calc│Escalators'!G80</f>
        <v>0</v>
      </c>
      <c r="H80" s="20">
        <f>'5.3 Calc│Forecast $2022'!H80*'5.4 Calc│Escalators'!H80</f>
        <v>0</v>
      </c>
      <c r="I80" s="20">
        <f>'5.3 Calc│Forecast $2022'!I80*'5.4 Calc│Escalators'!I80</f>
        <v>0</v>
      </c>
      <c r="J80" s="20">
        <f>'5.3 Calc│Forecast $2022'!J80*'5.4 Calc│Escalators'!J80</f>
        <v>0</v>
      </c>
      <c r="K80" s="20">
        <f>'5.3 Calc│Forecast $2022'!K80*'5.4 Calc│Escalators'!K80</f>
        <v>0</v>
      </c>
      <c r="L80" s="33">
        <f t="shared" si="5"/>
        <v>0</v>
      </c>
      <c r="N80" s="6"/>
      <c r="O80" t="str">
        <f t="shared" ref="O80:O143" si="6">LEFT(C80,3)</f>
        <v>-</v>
      </c>
    </row>
    <row r="81" spans="1:15">
      <c r="A81" s="7" t="str">
        <f>'5.0 Calc│Forecast Projects'!A81</f>
        <v>-</v>
      </c>
      <c r="B81" s="7" t="str">
        <f>'5.3 Calc│Forecast $2022'!B81</f>
        <v/>
      </c>
      <c r="C81" s="27" t="str">
        <f>IF(B81="[Delete]",0,'5.3 Calc│Forecast $2022'!C81)</f>
        <v>-</v>
      </c>
      <c r="D81" s="7" t="str">
        <f>IF($L81&gt;0,IFERROR(VLOOKUP($A81,'3.0 Input│AMP'!$A$13:$F$855,COLUMN(D81)+1,FALSE),"Other"),"")</f>
        <v/>
      </c>
      <c r="E81" s="7" t="str">
        <f>IF($L81&gt;0,IFERROR(VLOOKUP($A81,'3.0 Input│AMP'!$A$13:$F$855,COLUMN(E81)+1,FALSE),"Non-System"),"")</f>
        <v/>
      </c>
      <c r="F81" s="19"/>
      <c r="G81" s="20">
        <f>'5.3 Calc│Forecast $2022'!G81*'5.4 Calc│Escalators'!G81</f>
        <v>0</v>
      </c>
      <c r="H81" s="20">
        <f>'5.3 Calc│Forecast $2022'!H81*'5.4 Calc│Escalators'!H81</f>
        <v>0</v>
      </c>
      <c r="I81" s="20">
        <f>'5.3 Calc│Forecast $2022'!I81*'5.4 Calc│Escalators'!I81</f>
        <v>0</v>
      </c>
      <c r="J81" s="20">
        <f>'5.3 Calc│Forecast $2022'!J81*'5.4 Calc│Escalators'!J81</f>
        <v>0</v>
      </c>
      <c r="K81" s="20">
        <f>'5.3 Calc│Forecast $2022'!K81*'5.4 Calc│Escalators'!K81</f>
        <v>0</v>
      </c>
      <c r="L81" s="33">
        <f t="shared" si="5"/>
        <v>0</v>
      </c>
      <c r="N81" s="6"/>
      <c r="O81" t="str">
        <f t="shared" si="6"/>
        <v>-</v>
      </c>
    </row>
    <row r="82" spans="1:15">
      <c r="A82" s="7" t="str">
        <f>'5.0 Calc│Forecast Projects'!A82</f>
        <v>-</v>
      </c>
      <c r="B82" s="7" t="str">
        <f>'5.3 Calc│Forecast $2022'!B82</f>
        <v/>
      </c>
      <c r="C82" s="27" t="str">
        <f>IF(B82="[Delete]",0,'5.3 Calc│Forecast $2022'!C82)</f>
        <v>-</v>
      </c>
      <c r="D82" s="7" t="str">
        <f>IF($L82&gt;0,IFERROR(VLOOKUP($A82,'3.0 Input│AMP'!$A$13:$F$855,COLUMN(D82)+1,FALSE),"Other"),"")</f>
        <v/>
      </c>
      <c r="E82" s="7" t="str">
        <f>IF($L82&gt;0,IFERROR(VLOOKUP($A82,'3.0 Input│AMP'!$A$13:$F$855,COLUMN(E82)+1,FALSE),"Non-System"),"")</f>
        <v/>
      </c>
      <c r="F82" s="19"/>
      <c r="G82" s="20">
        <f>'5.3 Calc│Forecast $2022'!G82*'5.4 Calc│Escalators'!G82</f>
        <v>0</v>
      </c>
      <c r="H82" s="20">
        <f>'5.3 Calc│Forecast $2022'!H82*'5.4 Calc│Escalators'!H82</f>
        <v>0</v>
      </c>
      <c r="I82" s="20">
        <f>'5.3 Calc│Forecast $2022'!I82*'5.4 Calc│Escalators'!I82</f>
        <v>0</v>
      </c>
      <c r="J82" s="20">
        <f>'5.3 Calc│Forecast $2022'!J82*'5.4 Calc│Escalators'!J82</f>
        <v>0</v>
      </c>
      <c r="K82" s="20">
        <f>'5.3 Calc│Forecast $2022'!K82*'5.4 Calc│Escalators'!K82</f>
        <v>0</v>
      </c>
      <c r="L82" s="33">
        <f t="shared" si="5"/>
        <v>0</v>
      </c>
      <c r="N82" s="6"/>
      <c r="O82" t="str">
        <f t="shared" si="6"/>
        <v>-</v>
      </c>
    </row>
    <row r="83" spans="1:15">
      <c r="A83" s="7" t="str">
        <f>'5.0 Calc│Forecast Projects'!A83</f>
        <v>-</v>
      </c>
      <c r="B83" s="7" t="str">
        <f>'5.3 Calc│Forecast $2022'!B83</f>
        <v/>
      </c>
      <c r="C83" s="27" t="str">
        <f>IF(B83="[Delete]",0,'5.3 Calc│Forecast $2022'!C83)</f>
        <v>-</v>
      </c>
      <c r="D83" s="7" t="str">
        <f>IF($L83&gt;0,IFERROR(VLOOKUP($A83,'3.0 Input│AMP'!$A$13:$F$855,COLUMN(D83)+1,FALSE),"Other"),"")</f>
        <v/>
      </c>
      <c r="E83" s="7" t="str">
        <f>IF($L83&gt;0,IFERROR(VLOOKUP($A83,'3.0 Input│AMP'!$A$13:$F$855,COLUMN(E83)+1,FALSE),"Non-System"),"")</f>
        <v/>
      </c>
      <c r="F83" s="19"/>
      <c r="G83" s="20">
        <f>'5.3 Calc│Forecast $2022'!G83*'5.4 Calc│Escalators'!G83</f>
        <v>0</v>
      </c>
      <c r="H83" s="20">
        <f>'5.3 Calc│Forecast $2022'!H83*'5.4 Calc│Escalators'!H83</f>
        <v>0</v>
      </c>
      <c r="I83" s="20">
        <f>'5.3 Calc│Forecast $2022'!I83*'5.4 Calc│Escalators'!I83</f>
        <v>0</v>
      </c>
      <c r="J83" s="20">
        <f>'5.3 Calc│Forecast $2022'!J83*'5.4 Calc│Escalators'!J83</f>
        <v>0</v>
      </c>
      <c r="K83" s="20">
        <f>'5.3 Calc│Forecast $2022'!K83*'5.4 Calc│Escalators'!K83</f>
        <v>0</v>
      </c>
      <c r="L83" s="33">
        <f t="shared" si="5"/>
        <v>0</v>
      </c>
      <c r="N83" s="6"/>
      <c r="O83" t="str">
        <f t="shared" si="6"/>
        <v>-</v>
      </c>
    </row>
    <row r="84" spans="1:15">
      <c r="A84" s="7" t="str">
        <f>'5.0 Calc│Forecast Projects'!A84</f>
        <v>-</v>
      </c>
      <c r="B84" s="7" t="str">
        <f>'5.3 Calc│Forecast $2022'!B84</f>
        <v/>
      </c>
      <c r="C84" s="27" t="str">
        <f>IF(B84="[Delete]",0,'5.3 Calc│Forecast $2022'!C84)</f>
        <v>-</v>
      </c>
      <c r="D84" s="7" t="str">
        <f>IF($L84&gt;0,IFERROR(VLOOKUP($A84,'3.0 Input│AMP'!$A$13:$F$855,COLUMN(D84)+1,FALSE),"Other"),"")</f>
        <v/>
      </c>
      <c r="E84" s="7" t="str">
        <f>IF($L84&gt;0,IFERROR(VLOOKUP($A84,'3.0 Input│AMP'!$A$13:$F$855,COLUMN(E84)+1,FALSE),"Non-System"),"")</f>
        <v/>
      </c>
      <c r="F84" s="19"/>
      <c r="G84" s="20">
        <f>'5.3 Calc│Forecast $2022'!G84*'5.4 Calc│Escalators'!G84</f>
        <v>0</v>
      </c>
      <c r="H84" s="20">
        <f>'5.3 Calc│Forecast $2022'!H84*'5.4 Calc│Escalators'!H84</f>
        <v>0</v>
      </c>
      <c r="I84" s="20">
        <f>'5.3 Calc│Forecast $2022'!I84*'5.4 Calc│Escalators'!I84</f>
        <v>0</v>
      </c>
      <c r="J84" s="20">
        <f>'5.3 Calc│Forecast $2022'!J84*'5.4 Calc│Escalators'!J84</f>
        <v>0</v>
      </c>
      <c r="K84" s="20">
        <f>'5.3 Calc│Forecast $2022'!K84*'5.4 Calc│Escalators'!K84</f>
        <v>0</v>
      </c>
      <c r="L84" s="33">
        <f t="shared" si="5"/>
        <v>0</v>
      </c>
      <c r="N84" s="6"/>
      <c r="O84" t="str">
        <f t="shared" si="6"/>
        <v>-</v>
      </c>
    </row>
    <row r="85" spans="1:15">
      <c r="A85" s="7" t="str">
        <f>'5.0 Calc│Forecast Projects'!A85</f>
        <v>-</v>
      </c>
      <c r="B85" s="7" t="str">
        <f>'5.3 Calc│Forecast $2022'!B85</f>
        <v/>
      </c>
      <c r="C85" s="27" t="str">
        <f>IF(B85="[Delete]",0,'5.3 Calc│Forecast $2022'!C85)</f>
        <v>-</v>
      </c>
      <c r="D85" s="7" t="str">
        <f>IF($L85&gt;0,IFERROR(VLOOKUP($A85,'3.0 Input│AMP'!$A$13:$F$855,COLUMN(D85)+1,FALSE),"Other"),"")</f>
        <v/>
      </c>
      <c r="E85" s="7" t="str">
        <f>IF($L85&gt;0,IFERROR(VLOOKUP($A85,'3.0 Input│AMP'!$A$13:$F$855,COLUMN(E85)+1,FALSE),"Non-System"),"")</f>
        <v/>
      </c>
      <c r="F85" s="19"/>
      <c r="G85" s="20">
        <f>'5.3 Calc│Forecast $2022'!G85*'5.4 Calc│Escalators'!G85</f>
        <v>0</v>
      </c>
      <c r="H85" s="20">
        <f>'5.3 Calc│Forecast $2022'!H85*'5.4 Calc│Escalators'!H85</f>
        <v>0</v>
      </c>
      <c r="I85" s="20">
        <f>'5.3 Calc│Forecast $2022'!I85*'5.4 Calc│Escalators'!I85</f>
        <v>0</v>
      </c>
      <c r="J85" s="20">
        <f>'5.3 Calc│Forecast $2022'!J85*'5.4 Calc│Escalators'!J85</f>
        <v>0</v>
      </c>
      <c r="K85" s="20">
        <f>'5.3 Calc│Forecast $2022'!K85*'5.4 Calc│Escalators'!K85</f>
        <v>0</v>
      </c>
      <c r="L85" s="33">
        <f t="shared" si="5"/>
        <v>0</v>
      </c>
      <c r="N85" s="6"/>
      <c r="O85" t="str">
        <f t="shared" si="6"/>
        <v>-</v>
      </c>
    </row>
    <row r="86" spans="1:15">
      <c r="A86" s="7" t="str">
        <f>'5.0 Calc│Forecast Projects'!A86</f>
        <v>-</v>
      </c>
      <c r="B86" s="7" t="str">
        <f>'5.3 Calc│Forecast $2022'!B86</f>
        <v/>
      </c>
      <c r="C86" s="27" t="str">
        <f>IF(B86="[Delete]",0,'5.3 Calc│Forecast $2022'!C86)</f>
        <v>-</v>
      </c>
      <c r="D86" s="7" t="str">
        <f>IF($L86&gt;0,IFERROR(VLOOKUP($A86,'3.0 Input│AMP'!$A$13:$F$855,COLUMN(D86)+1,FALSE),"Other"),"")</f>
        <v/>
      </c>
      <c r="E86" s="7" t="str">
        <f>IF($L86&gt;0,IFERROR(VLOOKUP($A86,'3.0 Input│AMP'!$A$13:$F$855,COLUMN(E86)+1,FALSE),"Non-System"),"")</f>
        <v/>
      </c>
      <c r="F86" s="19"/>
      <c r="G86" s="20">
        <f>'5.3 Calc│Forecast $2022'!G86*'5.4 Calc│Escalators'!G86</f>
        <v>0</v>
      </c>
      <c r="H86" s="20">
        <f>'5.3 Calc│Forecast $2022'!H86*'5.4 Calc│Escalators'!H86</f>
        <v>0</v>
      </c>
      <c r="I86" s="20">
        <f>'5.3 Calc│Forecast $2022'!I86*'5.4 Calc│Escalators'!I86</f>
        <v>0</v>
      </c>
      <c r="J86" s="20">
        <f>'5.3 Calc│Forecast $2022'!J86*'5.4 Calc│Escalators'!J86</f>
        <v>0</v>
      </c>
      <c r="K86" s="20">
        <f>'5.3 Calc│Forecast $2022'!K86*'5.4 Calc│Escalators'!K86</f>
        <v>0</v>
      </c>
      <c r="L86" s="33">
        <f t="shared" si="5"/>
        <v>0</v>
      </c>
      <c r="N86" s="6"/>
      <c r="O86" t="str">
        <f t="shared" si="6"/>
        <v>-</v>
      </c>
    </row>
    <row r="87" spans="1:15">
      <c r="A87" s="7" t="str">
        <f>'5.0 Calc│Forecast Projects'!A87</f>
        <v>-</v>
      </c>
      <c r="B87" s="7" t="str">
        <f>'5.3 Calc│Forecast $2022'!B87</f>
        <v/>
      </c>
      <c r="C87" s="27" t="str">
        <f>IF(B87="[Delete]",0,'5.3 Calc│Forecast $2022'!C87)</f>
        <v>-</v>
      </c>
      <c r="D87" s="7" t="str">
        <f>IF($L87&gt;0,IFERROR(VLOOKUP($A87,'3.0 Input│AMP'!$A$13:$F$855,COLUMN(D87)+1,FALSE),"Other"),"")</f>
        <v/>
      </c>
      <c r="E87" s="7" t="str">
        <f>IF($L87&gt;0,IFERROR(VLOOKUP($A87,'3.0 Input│AMP'!$A$13:$F$855,COLUMN(E87)+1,FALSE),"Non-System"),"")</f>
        <v/>
      </c>
      <c r="F87" s="19"/>
      <c r="G87" s="20">
        <f>'5.3 Calc│Forecast $2022'!G87*'5.4 Calc│Escalators'!G87</f>
        <v>0</v>
      </c>
      <c r="H87" s="20">
        <f>'5.3 Calc│Forecast $2022'!H87*'5.4 Calc│Escalators'!H87</f>
        <v>0</v>
      </c>
      <c r="I87" s="20">
        <f>'5.3 Calc│Forecast $2022'!I87*'5.4 Calc│Escalators'!I87</f>
        <v>0</v>
      </c>
      <c r="J87" s="20">
        <f>'5.3 Calc│Forecast $2022'!J87*'5.4 Calc│Escalators'!J87</f>
        <v>0</v>
      </c>
      <c r="K87" s="20">
        <f>'5.3 Calc│Forecast $2022'!K87*'5.4 Calc│Escalators'!K87</f>
        <v>0</v>
      </c>
      <c r="L87" s="33">
        <f t="shared" si="5"/>
        <v>0</v>
      </c>
      <c r="N87" s="6"/>
      <c r="O87" t="str">
        <f t="shared" si="6"/>
        <v>-</v>
      </c>
    </row>
    <row r="88" spans="1:15">
      <c r="A88" s="7" t="str">
        <f>'5.0 Calc│Forecast Projects'!A88</f>
        <v>-</v>
      </c>
      <c r="B88" s="7" t="str">
        <f>'5.3 Calc│Forecast $2022'!B88</f>
        <v/>
      </c>
      <c r="C88" s="27" t="str">
        <f>IF(B88="[Delete]",0,'5.3 Calc│Forecast $2022'!C88)</f>
        <v>-</v>
      </c>
      <c r="D88" s="7" t="str">
        <f>IF($L88&gt;0,IFERROR(VLOOKUP($A88,'3.0 Input│AMP'!$A$13:$F$855,COLUMN(D88)+1,FALSE),"Other"),"")</f>
        <v/>
      </c>
      <c r="E88" s="7" t="str">
        <f>IF($L88&gt;0,IFERROR(VLOOKUP($A88,'3.0 Input│AMP'!$A$13:$F$855,COLUMN(E88)+1,FALSE),"Non-System"),"")</f>
        <v/>
      </c>
      <c r="F88" s="19"/>
      <c r="G88" s="20">
        <f>'5.3 Calc│Forecast $2022'!G88*'5.4 Calc│Escalators'!G88</f>
        <v>0</v>
      </c>
      <c r="H88" s="20">
        <f>'5.3 Calc│Forecast $2022'!H88*'5.4 Calc│Escalators'!H88</f>
        <v>0</v>
      </c>
      <c r="I88" s="20">
        <f>'5.3 Calc│Forecast $2022'!I88*'5.4 Calc│Escalators'!I88</f>
        <v>0</v>
      </c>
      <c r="J88" s="20">
        <f>'5.3 Calc│Forecast $2022'!J88*'5.4 Calc│Escalators'!J88</f>
        <v>0</v>
      </c>
      <c r="K88" s="20">
        <f>'5.3 Calc│Forecast $2022'!K88*'5.4 Calc│Escalators'!K88</f>
        <v>0</v>
      </c>
      <c r="L88" s="33">
        <f t="shared" si="5"/>
        <v>0</v>
      </c>
      <c r="N88" s="6"/>
      <c r="O88" t="str">
        <f t="shared" si="6"/>
        <v>-</v>
      </c>
    </row>
    <row r="89" spans="1:15">
      <c r="A89" s="7" t="str">
        <f>'5.0 Calc│Forecast Projects'!A89</f>
        <v>-</v>
      </c>
      <c r="B89" s="7" t="str">
        <f>'5.3 Calc│Forecast $2022'!B89</f>
        <v/>
      </c>
      <c r="C89" s="27" t="str">
        <f>IF(B89="[Delete]",0,'5.3 Calc│Forecast $2022'!C89)</f>
        <v>-</v>
      </c>
      <c r="D89" s="7" t="str">
        <f>IF($L89&gt;0,IFERROR(VLOOKUP($A89,'3.0 Input│AMP'!$A$13:$F$855,COLUMN(D89)+1,FALSE),"Other"),"")</f>
        <v/>
      </c>
      <c r="E89" s="7" t="str">
        <f>IF($L89&gt;0,IFERROR(VLOOKUP($A89,'3.0 Input│AMP'!$A$13:$F$855,COLUMN(E89)+1,FALSE),"Non-System"),"")</f>
        <v/>
      </c>
      <c r="F89" s="19"/>
      <c r="G89" s="20">
        <f>'5.3 Calc│Forecast $2022'!G89*'5.4 Calc│Escalators'!G89</f>
        <v>0</v>
      </c>
      <c r="H89" s="20">
        <f>'5.3 Calc│Forecast $2022'!H89*'5.4 Calc│Escalators'!H89</f>
        <v>0</v>
      </c>
      <c r="I89" s="20">
        <f>'5.3 Calc│Forecast $2022'!I89*'5.4 Calc│Escalators'!I89</f>
        <v>0</v>
      </c>
      <c r="J89" s="20">
        <f>'5.3 Calc│Forecast $2022'!J89*'5.4 Calc│Escalators'!J89</f>
        <v>0</v>
      </c>
      <c r="K89" s="20">
        <f>'5.3 Calc│Forecast $2022'!K89*'5.4 Calc│Escalators'!K89</f>
        <v>0</v>
      </c>
      <c r="L89" s="33">
        <f t="shared" si="5"/>
        <v>0</v>
      </c>
      <c r="N89" s="6"/>
      <c r="O89" t="str">
        <f t="shared" si="6"/>
        <v>-</v>
      </c>
    </row>
    <row r="90" spans="1:15">
      <c r="A90" s="7" t="str">
        <f>'5.0 Calc│Forecast Projects'!A90</f>
        <v>-</v>
      </c>
      <c r="B90" s="7" t="str">
        <f>'5.3 Calc│Forecast $2022'!B90</f>
        <v/>
      </c>
      <c r="C90" s="27" t="str">
        <f>IF(B90="[Delete]",0,'5.3 Calc│Forecast $2022'!C90)</f>
        <v>-</v>
      </c>
      <c r="D90" s="7" t="str">
        <f>IF($L90&gt;0,IFERROR(VLOOKUP($A90,'3.0 Input│AMP'!$A$13:$F$855,COLUMN(D90)+1,FALSE),"Other"),"")</f>
        <v/>
      </c>
      <c r="E90" s="7" t="str">
        <f>IF($L90&gt;0,IFERROR(VLOOKUP($A90,'3.0 Input│AMP'!$A$13:$F$855,COLUMN(E90)+1,FALSE),"Non-System"),"")</f>
        <v/>
      </c>
      <c r="F90" s="19"/>
      <c r="G90" s="20">
        <f>'5.3 Calc│Forecast $2022'!G90*'5.4 Calc│Escalators'!G90</f>
        <v>0</v>
      </c>
      <c r="H90" s="20">
        <f>'5.3 Calc│Forecast $2022'!H90*'5.4 Calc│Escalators'!H90</f>
        <v>0</v>
      </c>
      <c r="I90" s="20">
        <f>'5.3 Calc│Forecast $2022'!I90*'5.4 Calc│Escalators'!I90</f>
        <v>0</v>
      </c>
      <c r="J90" s="20">
        <f>'5.3 Calc│Forecast $2022'!J90*'5.4 Calc│Escalators'!J90</f>
        <v>0</v>
      </c>
      <c r="K90" s="20">
        <f>'5.3 Calc│Forecast $2022'!K90*'5.4 Calc│Escalators'!K90</f>
        <v>0</v>
      </c>
      <c r="L90" s="33">
        <f t="shared" si="5"/>
        <v>0</v>
      </c>
      <c r="N90" s="6"/>
      <c r="O90" t="str">
        <f t="shared" si="6"/>
        <v>-</v>
      </c>
    </row>
    <row r="91" spans="1:15">
      <c r="A91" s="7" t="str">
        <f>'5.0 Calc│Forecast Projects'!A91</f>
        <v>-</v>
      </c>
      <c r="B91" s="7" t="str">
        <f>'5.3 Calc│Forecast $2022'!B91</f>
        <v/>
      </c>
      <c r="C91" s="27" t="str">
        <f>IF(B91="[Delete]",0,'5.3 Calc│Forecast $2022'!C91)</f>
        <v>-</v>
      </c>
      <c r="D91" s="7" t="str">
        <f>IF($L91&gt;0,IFERROR(VLOOKUP($A91,'3.0 Input│AMP'!$A$13:$F$855,COLUMN(D91)+1,FALSE),"Other"),"")</f>
        <v/>
      </c>
      <c r="E91" s="7" t="str">
        <f>IF($L91&gt;0,IFERROR(VLOOKUP($A91,'3.0 Input│AMP'!$A$13:$F$855,COLUMN(E91)+1,FALSE),"Non-System"),"")</f>
        <v/>
      </c>
      <c r="F91" s="19"/>
      <c r="G91" s="20">
        <f>'5.3 Calc│Forecast $2022'!G91*'5.4 Calc│Escalators'!G91</f>
        <v>0</v>
      </c>
      <c r="H91" s="20">
        <f>'5.3 Calc│Forecast $2022'!H91*'5.4 Calc│Escalators'!H91</f>
        <v>0</v>
      </c>
      <c r="I91" s="20">
        <f>'5.3 Calc│Forecast $2022'!I91*'5.4 Calc│Escalators'!I91</f>
        <v>0</v>
      </c>
      <c r="J91" s="20">
        <f>'5.3 Calc│Forecast $2022'!J91*'5.4 Calc│Escalators'!J91</f>
        <v>0</v>
      </c>
      <c r="K91" s="20">
        <f>'5.3 Calc│Forecast $2022'!K91*'5.4 Calc│Escalators'!K91</f>
        <v>0</v>
      </c>
      <c r="L91" s="33">
        <f t="shared" si="5"/>
        <v>0</v>
      </c>
      <c r="N91" s="6"/>
      <c r="O91" t="str">
        <f t="shared" si="6"/>
        <v>-</v>
      </c>
    </row>
    <row r="92" spans="1:15">
      <c r="A92" s="7" t="str">
        <f>'5.0 Calc│Forecast Projects'!A92</f>
        <v>-</v>
      </c>
      <c r="B92" s="7" t="str">
        <f>'5.3 Calc│Forecast $2022'!B92</f>
        <v/>
      </c>
      <c r="C92" s="27" t="str">
        <f>IF(B92="[Delete]",0,'5.3 Calc│Forecast $2022'!C92)</f>
        <v>-</v>
      </c>
      <c r="D92" s="7" t="str">
        <f>IF($L92&gt;0,IFERROR(VLOOKUP($A92,'3.0 Input│AMP'!$A$13:$F$855,COLUMN(D92)+1,FALSE),"Other"),"")</f>
        <v/>
      </c>
      <c r="E92" s="7" t="str">
        <f>IF($L92&gt;0,IFERROR(VLOOKUP($A92,'3.0 Input│AMP'!$A$13:$F$855,COLUMN(E92)+1,FALSE),"Non-System"),"")</f>
        <v/>
      </c>
      <c r="F92" s="19"/>
      <c r="G92" s="20">
        <f>'5.3 Calc│Forecast $2022'!G92*'5.4 Calc│Escalators'!G92</f>
        <v>0</v>
      </c>
      <c r="H92" s="20">
        <f>'5.3 Calc│Forecast $2022'!H92*'5.4 Calc│Escalators'!H92</f>
        <v>0</v>
      </c>
      <c r="I92" s="20">
        <f>'5.3 Calc│Forecast $2022'!I92*'5.4 Calc│Escalators'!I92</f>
        <v>0</v>
      </c>
      <c r="J92" s="20">
        <f>'5.3 Calc│Forecast $2022'!J92*'5.4 Calc│Escalators'!J92</f>
        <v>0</v>
      </c>
      <c r="K92" s="20">
        <f>'5.3 Calc│Forecast $2022'!K92*'5.4 Calc│Escalators'!K92</f>
        <v>0</v>
      </c>
      <c r="L92" s="33">
        <f t="shared" si="5"/>
        <v>0</v>
      </c>
      <c r="N92" s="60"/>
      <c r="O92" t="str">
        <f t="shared" si="6"/>
        <v>-</v>
      </c>
    </row>
    <row r="93" spans="1:15">
      <c r="A93" s="7" t="str">
        <f>'5.0 Calc│Forecast Projects'!A93</f>
        <v>-</v>
      </c>
      <c r="B93" s="7" t="str">
        <f>'5.3 Calc│Forecast $2022'!B93</f>
        <v/>
      </c>
      <c r="C93" s="27" t="str">
        <f>IF(B93="[Delete]",0,'5.3 Calc│Forecast $2022'!C93)</f>
        <v>-</v>
      </c>
      <c r="D93" s="7" t="str">
        <f>IF($L93&gt;0,IFERROR(VLOOKUP($A93,'3.0 Input│AMP'!$A$13:$F$855,COLUMN(D93)+1,FALSE),"Other"),"")</f>
        <v/>
      </c>
      <c r="E93" s="7" t="str">
        <f>IF($L93&gt;0,IFERROR(VLOOKUP($A93,'3.0 Input│AMP'!$A$13:$F$855,COLUMN(E93)+1,FALSE),"Non-System"),"")</f>
        <v/>
      </c>
      <c r="F93" s="19"/>
      <c r="G93" s="20">
        <f>'5.3 Calc│Forecast $2022'!G93*'5.4 Calc│Escalators'!G93</f>
        <v>0</v>
      </c>
      <c r="H93" s="20">
        <f>'5.3 Calc│Forecast $2022'!H93*'5.4 Calc│Escalators'!H93</f>
        <v>0</v>
      </c>
      <c r="I93" s="20">
        <f>'5.3 Calc│Forecast $2022'!I93*'5.4 Calc│Escalators'!I93</f>
        <v>0</v>
      </c>
      <c r="J93" s="20">
        <f>'5.3 Calc│Forecast $2022'!J93*'5.4 Calc│Escalators'!J93</f>
        <v>0</v>
      </c>
      <c r="K93" s="20">
        <f>'5.3 Calc│Forecast $2022'!K93*'5.4 Calc│Escalators'!K93</f>
        <v>0</v>
      </c>
      <c r="L93" s="33">
        <f t="shared" si="5"/>
        <v>0</v>
      </c>
      <c r="N93" s="6"/>
      <c r="O93" t="str">
        <f t="shared" si="6"/>
        <v>-</v>
      </c>
    </row>
    <row r="94" spans="1:15">
      <c r="A94" s="7" t="str">
        <f>'5.0 Calc│Forecast Projects'!A94</f>
        <v>-</v>
      </c>
      <c r="B94" s="7" t="str">
        <f>'5.3 Calc│Forecast $2022'!B94</f>
        <v/>
      </c>
      <c r="C94" s="27" t="str">
        <f>IF(B94="[Delete]",0,'5.3 Calc│Forecast $2022'!C94)</f>
        <v>-</v>
      </c>
      <c r="D94" s="7" t="str">
        <f>IF($L94&gt;0,IFERROR(VLOOKUP($A94,'3.0 Input│AMP'!$A$13:$F$855,COLUMN(D94)+1,FALSE),"Other"),"")</f>
        <v/>
      </c>
      <c r="E94" s="7" t="str">
        <f>IF($L94&gt;0,IFERROR(VLOOKUP($A94,'3.0 Input│AMP'!$A$13:$F$855,COLUMN(E94)+1,FALSE),"Non-System"),"")</f>
        <v/>
      </c>
      <c r="F94" s="19"/>
      <c r="G94" s="20">
        <f>'5.3 Calc│Forecast $2022'!G94*'5.4 Calc│Escalators'!G94</f>
        <v>0</v>
      </c>
      <c r="H94" s="20">
        <f>'5.3 Calc│Forecast $2022'!H94*'5.4 Calc│Escalators'!H94</f>
        <v>0</v>
      </c>
      <c r="I94" s="20">
        <f>'5.3 Calc│Forecast $2022'!I94*'5.4 Calc│Escalators'!I94</f>
        <v>0</v>
      </c>
      <c r="J94" s="20">
        <f>'5.3 Calc│Forecast $2022'!J94*'5.4 Calc│Escalators'!J94</f>
        <v>0</v>
      </c>
      <c r="K94" s="20">
        <f>'5.3 Calc│Forecast $2022'!K94*'5.4 Calc│Escalators'!K94</f>
        <v>0</v>
      </c>
      <c r="L94" s="33">
        <f t="shared" si="5"/>
        <v>0</v>
      </c>
      <c r="N94" s="6"/>
      <c r="O94" t="str">
        <f t="shared" si="6"/>
        <v>-</v>
      </c>
    </row>
    <row r="95" spans="1:15">
      <c r="A95" s="7" t="str">
        <f>'5.0 Calc│Forecast Projects'!A95</f>
        <v>-</v>
      </c>
      <c r="B95" s="7" t="str">
        <f>'5.3 Calc│Forecast $2022'!B95</f>
        <v/>
      </c>
      <c r="C95" s="27" t="str">
        <f>IF(B95="[Delete]",0,'5.3 Calc│Forecast $2022'!C95)</f>
        <v>-</v>
      </c>
      <c r="D95" s="7" t="str">
        <f>IF($L95&gt;0,IFERROR(VLOOKUP($A95,'3.0 Input│AMP'!$A$13:$F$855,COLUMN(D95)+1,FALSE),"Other"),"")</f>
        <v/>
      </c>
      <c r="E95" s="7" t="str">
        <f>IF($L95&gt;0,IFERROR(VLOOKUP($A95,'3.0 Input│AMP'!$A$13:$F$855,COLUMN(E95)+1,FALSE),"Non-System"),"")</f>
        <v/>
      </c>
      <c r="F95" s="19"/>
      <c r="G95" s="20">
        <f>'5.3 Calc│Forecast $2022'!G95*'5.4 Calc│Escalators'!G95</f>
        <v>0</v>
      </c>
      <c r="H95" s="20">
        <f>'5.3 Calc│Forecast $2022'!H95*'5.4 Calc│Escalators'!H95</f>
        <v>0</v>
      </c>
      <c r="I95" s="20">
        <f>'5.3 Calc│Forecast $2022'!I95*'5.4 Calc│Escalators'!I95</f>
        <v>0</v>
      </c>
      <c r="J95" s="20">
        <f>'5.3 Calc│Forecast $2022'!J95*'5.4 Calc│Escalators'!J95</f>
        <v>0</v>
      </c>
      <c r="K95" s="20">
        <f>'5.3 Calc│Forecast $2022'!K95*'5.4 Calc│Escalators'!K95</f>
        <v>0</v>
      </c>
      <c r="L95" s="33">
        <f t="shared" si="5"/>
        <v>0</v>
      </c>
      <c r="N95" s="6"/>
      <c r="O95" t="str">
        <f t="shared" si="6"/>
        <v>-</v>
      </c>
    </row>
    <row r="96" spans="1:15">
      <c r="A96" s="7" t="str">
        <f>'5.0 Calc│Forecast Projects'!A96</f>
        <v>-</v>
      </c>
      <c r="B96" s="7" t="str">
        <f>'5.3 Calc│Forecast $2022'!B96</f>
        <v/>
      </c>
      <c r="C96" s="27" t="str">
        <f>IF(B96="[Delete]",0,'5.3 Calc│Forecast $2022'!C96)</f>
        <v>-</v>
      </c>
      <c r="D96" s="7" t="str">
        <f>IF($L96&gt;0,IFERROR(VLOOKUP($A96,'3.0 Input│AMP'!$A$13:$F$855,COLUMN(D96)+1,FALSE),"Other"),"")</f>
        <v/>
      </c>
      <c r="E96" s="7" t="str">
        <f>IF($L96&gt;0,IFERROR(VLOOKUP($A96,'3.0 Input│AMP'!$A$13:$F$855,COLUMN(E96)+1,FALSE),"Non-System"),"")</f>
        <v/>
      </c>
      <c r="F96" s="19"/>
      <c r="G96" s="20">
        <f>'5.3 Calc│Forecast $2022'!G96*'5.4 Calc│Escalators'!G96</f>
        <v>0</v>
      </c>
      <c r="H96" s="20">
        <f>'5.3 Calc│Forecast $2022'!H96*'5.4 Calc│Escalators'!H96</f>
        <v>0</v>
      </c>
      <c r="I96" s="20">
        <f>'5.3 Calc│Forecast $2022'!I96*'5.4 Calc│Escalators'!I96</f>
        <v>0</v>
      </c>
      <c r="J96" s="20">
        <f>'5.3 Calc│Forecast $2022'!J96*'5.4 Calc│Escalators'!J96</f>
        <v>0</v>
      </c>
      <c r="K96" s="20">
        <f>'5.3 Calc│Forecast $2022'!K96*'5.4 Calc│Escalators'!K96</f>
        <v>0</v>
      </c>
      <c r="L96" s="33">
        <f t="shared" si="5"/>
        <v>0</v>
      </c>
      <c r="N96" s="6"/>
      <c r="O96" t="str">
        <f t="shared" si="6"/>
        <v>-</v>
      </c>
    </row>
    <row r="97" spans="1:15">
      <c r="A97" s="7" t="str">
        <f>'5.0 Calc│Forecast Projects'!A97</f>
        <v>-</v>
      </c>
      <c r="B97" s="7" t="str">
        <f>'5.3 Calc│Forecast $2022'!B97</f>
        <v/>
      </c>
      <c r="C97" s="27" t="str">
        <f>IF(B97="[Delete]",0,'5.3 Calc│Forecast $2022'!C97)</f>
        <v>-</v>
      </c>
      <c r="D97" s="7" t="str">
        <f>IF($L97&gt;0,IFERROR(VLOOKUP($A97,'3.0 Input│AMP'!$A$13:$F$855,COLUMN(D97)+1,FALSE),"Other"),"")</f>
        <v/>
      </c>
      <c r="E97" s="7" t="str">
        <f>IF($L97&gt;0,IFERROR(VLOOKUP($A97,'3.0 Input│AMP'!$A$13:$F$855,COLUMN(E97)+1,FALSE),"Non-System"),"")</f>
        <v/>
      </c>
      <c r="F97" s="19"/>
      <c r="G97" s="20">
        <f>'5.3 Calc│Forecast $2022'!G97*'5.4 Calc│Escalators'!G97</f>
        <v>0</v>
      </c>
      <c r="H97" s="20">
        <f>'5.3 Calc│Forecast $2022'!H97*'5.4 Calc│Escalators'!H97</f>
        <v>0</v>
      </c>
      <c r="I97" s="20">
        <f>'5.3 Calc│Forecast $2022'!I97*'5.4 Calc│Escalators'!I97</f>
        <v>0</v>
      </c>
      <c r="J97" s="20">
        <f>'5.3 Calc│Forecast $2022'!J97*'5.4 Calc│Escalators'!J97</f>
        <v>0</v>
      </c>
      <c r="K97" s="20">
        <f>'5.3 Calc│Forecast $2022'!K97*'5.4 Calc│Escalators'!K97</f>
        <v>0</v>
      </c>
      <c r="L97" s="33">
        <f t="shared" si="5"/>
        <v>0</v>
      </c>
      <c r="N97" s="6"/>
      <c r="O97" t="str">
        <f t="shared" si="6"/>
        <v>-</v>
      </c>
    </row>
    <row r="98" spans="1:15">
      <c r="A98" s="7" t="str">
        <f>'5.0 Calc│Forecast Projects'!A98</f>
        <v>-</v>
      </c>
      <c r="B98" s="7" t="str">
        <f>'5.3 Calc│Forecast $2022'!B98</f>
        <v/>
      </c>
      <c r="C98" s="27" t="str">
        <f>IF(B98="[Delete]",0,'5.3 Calc│Forecast $2022'!C98)</f>
        <v>-</v>
      </c>
      <c r="D98" s="7" t="str">
        <f>IF($L98&gt;0,IFERROR(VLOOKUP($A98,'3.0 Input│AMP'!$A$13:$F$855,COLUMN(D98)+1,FALSE),"Other"),"")</f>
        <v/>
      </c>
      <c r="E98" s="7" t="str">
        <f>IF($L98&gt;0,IFERROR(VLOOKUP($A98,'3.0 Input│AMP'!$A$13:$F$855,COLUMN(E98)+1,FALSE),"Non-System"),"")</f>
        <v/>
      </c>
      <c r="F98" s="19"/>
      <c r="G98" s="20">
        <f>'5.3 Calc│Forecast $2022'!G98*'5.4 Calc│Escalators'!G98</f>
        <v>0</v>
      </c>
      <c r="H98" s="20">
        <f>'5.3 Calc│Forecast $2022'!H98*'5.4 Calc│Escalators'!H98</f>
        <v>0</v>
      </c>
      <c r="I98" s="20">
        <f>'5.3 Calc│Forecast $2022'!I98*'5.4 Calc│Escalators'!I98</f>
        <v>0</v>
      </c>
      <c r="J98" s="20">
        <f>'5.3 Calc│Forecast $2022'!J98*'5.4 Calc│Escalators'!J98</f>
        <v>0</v>
      </c>
      <c r="K98" s="20">
        <f>'5.3 Calc│Forecast $2022'!K98*'5.4 Calc│Escalators'!K98</f>
        <v>0</v>
      </c>
      <c r="L98" s="33">
        <f t="shared" si="5"/>
        <v>0</v>
      </c>
      <c r="N98" s="6"/>
      <c r="O98" t="str">
        <f t="shared" si="6"/>
        <v>-</v>
      </c>
    </row>
    <row r="99" spans="1:15">
      <c r="A99" s="7" t="str">
        <f>'5.0 Calc│Forecast Projects'!A99</f>
        <v>-</v>
      </c>
      <c r="B99" s="7" t="str">
        <f>'5.3 Calc│Forecast $2022'!B99</f>
        <v/>
      </c>
      <c r="C99" s="27" t="str">
        <f>IF(B99="[Delete]",0,'5.3 Calc│Forecast $2022'!C99)</f>
        <v>-</v>
      </c>
      <c r="D99" s="7" t="str">
        <f>IF($L99&gt;0,IFERROR(VLOOKUP($A99,'3.0 Input│AMP'!$A$13:$F$855,COLUMN(D99)+1,FALSE),"Other"),"")</f>
        <v/>
      </c>
      <c r="E99" s="7" t="str">
        <f>IF($L99&gt;0,IFERROR(VLOOKUP($A99,'3.0 Input│AMP'!$A$13:$F$855,COLUMN(E99)+1,FALSE),"Non-System"),"")</f>
        <v/>
      </c>
      <c r="F99" s="19"/>
      <c r="G99" s="20">
        <f>'5.3 Calc│Forecast $2022'!G99*'5.4 Calc│Escalators'!G99</f>
        <v>0</v>
      </c>
      <c r="H99" s="20">
        <f>'5.3 Calc│Forecast $2022'!H99*'5.4 Calc│Escalators'!H99</f>
        <v>0</v>
      </c>
      <c r="I99" s="20">
        <f>'5.3 Calc│Forecast $2022'!I99*'5.4 Calc│Escalators'!I99</f>
        <v>0</v>
      </c>
      <c r="J99" s="20">
        <f>'5.3 Calc│Forecast $2022'!J99*'5.4 Calc│Escalators'!J99</f>
        <v>0</v>
      </c>
      <c r="K99" s="20">
        <f>'5.3 Calc│Forecast $2022'!K99*'5.4 Calc│Escalators'!K99</f>
        <v>0</v>
      </c>
      <c r="L99" s="33">
        <f t="shared" si="5"/>
        <v>0</v>
      </c>
      <c r="N99" s="6"/>
      <c r="O99" t="str">
        <f t="shared" si="6"/>
        <v>-</v>
      </c>
    </row>
    <row r="100" spans="1:15">
      <c r="A100" s="7" t="str">
        <f>'5.0 Calc│Forecast Projects'!A100</f>
        <v>-</v>
      </c>
      <c r="B100" s="7" t="str">
        <f>'5.3 Calc│Forecast $2022'!B100</f>
        <v/>
      </c>
      <c r="C100" s="27" t="str">
        <f>IF(B100="[Delete]",0,'5.3 Calc│Forecast $2022'!C100)</f>
        <v>-</v>
      </c>
      <c r="D100" s="7" t="str">
        <f>IF($L100&gt;0,IFERROR(VLOOKUP($A100,'3.0 Input│AMP'!$A$13:$F$855,COLUMN(D100)+1,FALSE),"Other"),"")</f>
        <v/>
      </c>
      <c r="E100" s="7" t="str">
        <f>IF($L100&gt;0,IFERROR(VLOOKUP($A100,'3.0 Input│AMP'!$A$13:$F$855,COLUMN(E100)+1,FALSE),"Non-System"),"")</f>
        <v/>
      </c>
      <c r="F100" s="19"/>
      <c r="G100" s="20">
        <f>'5.3 Calc│Forecast $2022'!G100*'5.4 Calc│Escalators'!G100</f>
        <v>0</v>
      </c>
      <c r="H100" s="20">
        <f>'5.3 Calc│Forecast $2022'!H100*'5.4 Calc│Escalators'!H100</f>
        <v>0</v>
      </c>
      <c r="I100" s="20">
        <f>'5.3 Calc│Forecast $2022'!I100*'5.4 Calc│Escalators'!I100</f>
        <v>0</v>
      </c>
      <c r="J100" s="20">
        <f>'5.3 Calc│Forecast $2022'!J100*'5.4 Calc│Escalators'!J100</f>
        <v>0</v>
      </c>
      <c r="K100" s="20">
        <f>'5.3 Calc│Forecast $2022'!K100*'5.4 Calc│Escalators'!K100</f>
        <v>0</v>
      </c>
      <c r="L100" s="33">
        <f t="shared" si="5"/>
        <v>0</v>
      </c>
      <c r="N100" s="6"/>
      <c r="O100" t="str">
        <f t="shared" si="6"/>
        <v>-</v>
      </c>
    </row>
    <row r="101" spans="1:15">
      <c r="A101" s="7" t="str">
        <f>'5.0 Calc│Forecast Projects'!A101</f>
        <v>-</v>
      </c>
      <c r="B101" s="7" t="str">
        <f>'5.3 Calc│Forecast $2022'!B101</f>
        <v/>
      </c>
      <c r="C101" s="27" t="str">
        <f>IF(B101="[Delete]",0,'5.3 Calc│Forecast $2022'!C101)</f>
        <v>-</v>
      </c>
      <c r="D101" s="7" t="str">
        <f>IF($L101&gt;0,IFERROR(VLOOKUP($A101,'3.0 Input│AMP'!$A$13:$F$855,COLUMN(D101)+1,FALSE),"Other"),"")</f>
        <v/>
      </c>
      <c r="E101" s="7" t="str">
        <f>IF($L101&gt;0,IFERROR(VLOOKUP($A101,'3.0 Input│AMP'!$A$13:$F$855,COLUMN(E101)+1,FALSE),"Non-System"),"")</f>
        <v/>
      </c>
      <c r="F101" s="19"/>
      <c r="G101" s="20">
        <f>'5.3 Calc│Forecast $2022'!G101*'5.4 Calc│Escalators'!G101</f>
        <v>0</v>
      </c>
      <c r="H101" s="20">
        <f>'5.3 Calc│Forecast $2022'!H101*'5.4 Calc│Escalators'!H101</f>
        <v>0</v>
      </c>
      <c r="I101" s="20">
        <f>'5.3 Calc│Forecast $2022'!I101*'5.4 Calc│Escalators'!I101</f>
        <v>0</v>
      </c>
      <c r="J101" s="20">
        <f>'5.3 Calc│Forecast $2022'!J101*'5.4 Calc│Escalators'!J101</f>
        <v>0</v>
      </c>
      <c r="K101" s="20">
        <f>'5.3 Calc│Forecast $2022'!K101*'5.4 Calc│Escalators'!K101</f>
        <v>0</v>
      </c>
      <c r="L101" s="33">
        <f t="shared" si="5"/>
        <v>0</v>
      </c>
      <c r="N101" s="6"/>
      <c r="O101" t="str">
        <f t="shared" si="6"/>
        <v>-</v>
      </c>
    </row>
    <row r="102" spans="1:15">
      <c r="A102" s="7" t="str">
        <f>'5.0 Calc│Forecast Projects'!A102</f>
        <v>-</v>
      </c>
      <c r="B102" s="7" t="str">
        <f>'5.3 Calc│Forecast $2022'!B102</f>
        <v/>
      </c>
      <c r="C102" s="27" t="str">
        <f>IF(B102="[Delete]",0,'5.3 Calc│Forecast $2022'!C102)</f>
        <v>-</v>
      </c>
      <c r="D102" s="7" t="str">
        <f>IF($L102&gt;0,IFERROR(VLOOKUP($A102,'3.0 Input│AMP'!$A$13:$F$855,COLUMN(D102)+1,FALSE),"Other"),"")</f>
        <v/>
      </c>
      <c r="E102" s="7" t="str">
        <f>IF($L102&gt;0,IFERROR(VLOOKUP($A102,'3.0 Input│AMP'!$A$13:$F$855,COLUMN(E102)+1,FALSE),"Non-System"),"")</f>
        <v/>
      </c>
      <c r="F102" s="19"/>
      <c r="G102" s="20">
        <f>'5.3 Calc│Forecast $2022'!G102*'5.4 Calc│Escalators'!G102</f>
        <v>0</v>
      </c>
      <c r="H102" s="20">
        <f>'5.3 Calc│Forecast $2022'!H102*'5.4 Calc│Escalators'!H102</f>
        <v>0</v>
      </c>
      <c r="I102" s="20">
        <f>'5.3 Calc│Forecast $2022'!I102*'5.4 Calc│Escalators'!I102</f>
        <v>0</v>
      </c>
      <c r="J102" s="20">
        <f>'5.3 Calc│Forecast $2022'!J102*'5.4 Calc│Escalators'!J102</f>
        <v>0</v>
      </c>
      <c r="K102" s="20">
        <f>'5.3 Calc│Forecast $2022'!K102*'5.4 Calc│Escalators'!K102</f>
        <v>0</v>
      </c>
      <c r="L102" s="33">
        <f t="shared" si="5"/>
        <v>0</v>
      </c>
      <c r="N102" s="6"/>
      <c r="O102" t="str">
        <f t="shared" si="6"/>
        <v>-</v>
      </c>
    </row>
    <row r="103" spans="1:15">
      <c r="A103" s="7" t="str">
        <f>'5.0 Calc│Forecast Projects'!A103</f>
        <v>-</v>
      </c>
      <c r="B103" s="7" t="str">
        <f>'5.3 Calc│Forecast $2022'!B103</f>
        <v/>
      </c>
      <c r="C103" s="27" t="str">
        <f>IF(B103="[Delete]",0,'5.3 Calc│Forecast $2022'!C103)</f>
        <v>-</v>
      </c>
      <c r="D103" s="7" t="str">
        <f>IF($L103&gt;0,IFERROR(VLOOKUP($A103,'3.0 Input│AMP'!$A$13:$F$855,COLUMN(D103)+1,FALSE),"Other"),"")</f>
        <v/>
      </c>
      <c r="E103" s="7" t="str">
        <f>IF($L103&gt;0,IFERROR(VLOOKUP($A103,'3.0 Input│AMP'!$A$13:$F$855,COLUMN(E103)+1,FALSE),"Non-System"),"")</f>
        <v/>
      </c>
      <c r="F103" s="19"/>
      <c r="G103" s="20">
        <f>'5.3 Calc│Forecast $2022'!G103*'5.4 Calc│Escalators'!G103</f>
        <v>0</v>
      </c>
      <c r="H103" s="20">
        <f>'5.3 Calc│Forecast $2022'!H103*'5.4 Calc│Escalators'!H103</f>
        <v>0</v>
      </c>
      <c r="I103" s="20">
        <f>'5.3 Calc│Forecast $2022'!I103*'5.4 Calc│Escalators'!I103</f>
        <v>0</v>
      </c>
      <c r="J103" s="20">
        <f>'5.3 Calc│Forecast $2022'!J103*'5.4 Calc│Escalators'!J103</f>
        <v>0</v>
      </c>
      <c r="K103" s="20">
        <f>'5.3 Calc│Forecast $2022'!K103*'5.4 Calc│Escalators'!K103</f>
        <v>0</v>
      </c>
      <c r="L103" s="33">
        <f t="shared" si="5"/>
        <v>0</v>
      </c>
      <c r="N103" s="6"/>
      <c r="O103" t="str">
        <f t="shared" si="6"/>
        <v>-</v>
      </c>
    </row>
    <row r="104" spans="1:15">
      <c r="A104" s="7" t="str">
        <f>'5.0 Calc│Forecast Projects'!A104</f>
        <v>-</v>
      </c>
      <c r="B104" s="7" t="str">
        <f>'5.3 Calc│Forecast $2022'!B104</f>
        <v/>
      </c>
      <c r="C104" s="27" t="str">
        <f>IF(B104="[Delete]",0,'5.3 Calc│Forecast $2022'!C104)</f>
        <v>-</v>
      </c>
      <c r="D104" s="7" t="str">
        <f>IF($L104&gt;0,IFERROR(VLOOKUP($A104,'3.0 Input│AMP'!$A$13:$F$855,COLUMN(D104)+1,FALSE),"Other"),"")</f>
        <v/>
      </c>
      <c r="E104" s="7" t="str">
        <f>IF($L104&gt;0,IFERROR(VLOOKUP($A104,'3.0 Input│AMP'!$A$13:$F$855,COLUMN(E104)+1,FALSE),"Non-System"),"")</f>
        <v/>
      </c>
      <c r="F104" s="19"/>
      <c r="G104" s="20">
        <f>'5.3 Calc│Forecast $2022'!G104*'5.4 Calc│Escalators'!G104</f>
        <v>0</v>
      </c>
      <c r="H104" s="20">
        <f>'5.3 Calc│Forecast $2022'!H104*'5.4 Calc│Escalators'!H104</f>
        <v>0</v>
      </c>
      <c r="I104" s="20">
        <f>'5.3 Calc│Forecast $2022'!I104*'5.4 Calc│Escalators'!I104</f>
        <v>0</v>
      </c>
      <c r="J104" s="20">
        <f>'5.3 Calc│Forecast $2022'!J104*'5.4 Calc│Escalators'!J104</f>
        <v>0</v>
      </c>
      <c r="K104" s="20">
        <f>'5.3 Calc│Forecast $2022'!K104*'5.4 Calc│Escalators'!K104</f>
        <v>0</v>
      </c>
      <c r="L104" s="33">
        <f t="shared" si="5"/>
        <v>0</v>
      </c>
      <c r="N104" s="6"/>
      <c r="O104" t="str">
        <f t="shared" si="6"/>
        <v>-</v>
      </c>
    </row>
    <row r="105" spans="1:15">
      <c r="A105" s="7" t="str">
        <f>'5.0 Calc│Forecast Projects'!A105</f>
        <v>-</v>
      </c>
      <c r="B105" s="7" t="str">
        <f>'5.3 Calc│Forecast $2022'!B105</f>
        <v/>
      </c>
      <c r="C105" s="27" t="str">
        <f>IF(B105="[Delete]",0,'5.3 Calc│Forecast $2022'!C105)</f>
        <v>-</v>
      </c>
      <c r="D105" s="7" t="str">
        <f>IF($L105&gt;0,IFERROR(VLOOKUP($A105,'3.0 Input│AMP'!$A$13:$F$855,COLUMN(D105)+1,FALSE),"Other"),"")</f>
        <v/>
      </c>
      <c r="E105" s="7" t="str">
        <f>IF($L105&gt;0,IFERROR(VLOOKUP($A105,'3.0 Input│AMP'!$A$13:$F$855,COLUMN(E105)+1,FALSE),"Non-System"),"")</f>
        <v/>
      </c>
      <c r="F105" s="19"/>
      <c r="G105" s="20">
        <f>'5.3 Calc│Forecast $2022'!G105*'5.4 Calc│Escalators'!G105</f>
        <v>0</v>
      </c>
      <c r="H105" s="20">
        <f>'5.3 Calc│Forecast $2022'!H105*'5.4 Calc│Escalators'!H105</f>
        <v>0</v>
      </c>
      <c r="I105" s="20">
        <f>'5.3 Calc│Forecast $2022'!I105*'5.4 Calc│Escalators'!I105</f>
        <v>0</v>
      </c>
      <c r="J105" s="20">
        <f>'5.3 Calc│Forecast $2022'!J105*'5.4 Calc│Escalators'!J105</f>
        <v>0</v>
      </c>
      <c r="K105" s="20">
        <f>'5.3 Calc│Forecast $2022'!K105*'5.4 Calc│Escalators'!K105</f>
        <v>0</v>
      </c>
      <c r="L105" s="33">
        <f t="shared" si="5"/>
        <v>0</v>
      </c>
      <c r="N105" s="6"/>
      <c r="O105" t="str">
        <f t="shared" si="6"/>
        <v>-</v>
      </c>
    </row>
    <row r="106" spans="1:15">
      <c r="A106" s="7" t="str">
        <f>'5.0 Calc│Forecast Projects'!A106</f>
        <v>-</v>
      </c>
      <c r="B106" s="7" t="str">
        <f>'5.3 Calc│Forecast $2022'!B106</f>
        <v/>
      </c>
      <c r="C106" s="27" t="str">
        <f>IF(B106="[Delete]",0,'5.3 Calc│Forecast $2022'!C106)</f>
        <v>-</v>
      </c>
      <c r="D106" s="7" t="str">
        <f>IF($L106&gt;0,IFERROR(VLOOKUP($A106,'3.0 Input│AMP'!$A$13:$F$855,COLUMN(D106)+1,FALSE),"Other"),"")</f>
        <v/>
      </c>
      <c r="E106" s="7" t="str">
        <f>IF($L106&gt;0,IFERROR(VLOOKUP($A106,'3.0 Input│AMP'!$A$13:$F$855,COLUMN(E106)+1,FALSE),"Non-System"),"")</f>
        <v/>
      </c>
      <c r="F106" s="19"/>
      <c r="G106" s="20">
        <f>'5.3 Calc│Forecast $2022'!G106*'5.4 Calc│Escalators'!G106</f>
        <v>0</v>
      </c>
      <c r="H106" s="20">
        <f>'5.3 Calc│Forecast $2022'!H106*'5.4 Calc│Escalators'!H106</f>
        <v>0</v>
      </c>
      <c r="I106" s="20">
        <f>'5.3 Calc│Forecast $2022'!I106*'5.4 Calc│Escalators'!I106</f>
        <v>0</v>
      </c>
      <c r="J106" s="20">
        <f>'5.3 Calc│Forecast $2022'!J106*'5.4 Calc│Escalators'!J106</f>
        <v>0</v>
      </c>
      <c r="K106" s="20">
        <f>'5.3 Calc│Forecast $2022'!K106*'5.4 Calc│Escalators'!K106</f>
        <v>0</v>
      </c>
      <c r="L106" s="33">
        <f t="shared" si="5"/>
        <v>0</v>
      </c>
      <c r="N106" s="6"/>
      <c r="O106" t="str">
        <f t="shared" si="6"/>
        <v>-</v>
      </c>
    </row>
    <row r="107" spans="1:15">
      <c r="A107" s="7" t="str">
        <f>'5.0 Calc│Forecast Projects'!A107</f>
        <v>-</v>
      </c>
      <c r="B107" s="7" t="str">
        <f>'5.3 Calc│Forecast $2022'!B107</f>
        <v/>
      </c>
      <c r="C107" s="27" t="str">
        <f>IF(B107="[Delete]",0,'5.3 Calc│Forecast $2022'!C107)</f>
        <v>-</v>
      </c>
      <c r="D107" s="7" t="str">
        <f>IF($L107&gt;0,IFERROR(VLOOKUP($A107,'3.0 Input│AMP'!$A$13:$F$855,COLUMN(D107)+1,FALSE),"Other"),"")</f>
        <v/>
      </c>
      <c r="E107" s="7" t="str">
        <f>IF($L107&gt;0,IFERROR(VLOOKUP($A107,'3.0 Input│AMP'!$A$13:$F$855,COLUMN(E107)+1,FALSE),"Non-System"),"")</f>
        <v/>
      </c>
      <c r="F107" s="19"/>
      <c r="G107" s="20">
        <f>'5.3 Calc│Forecast $2022'!G107*'5.4 Calc│Escalators'!G107</f>
        <v>0</v>
      </c>
      <c r="H107" s="20">
        <f>'5.3 Calc│Forecast $2022'!H107*'5.4 Calc│Escalators'!H107</f>
        <v>0</v>
      </c>
      <c r="I107" s="20">
        <f>'5.3 Calc│Forecast $2022'!I107*'5.4 Calc│Escalators'!I107</f>
        <v>0</v>
      </c>
      <c r="J107" s="20">
        <f>'5.3 Calc│Forecast $2022'!J107*'5.4 Calc│Escalators'!J107</f>
        <v>0</v>
      </c>
      <c r="K107" s="20">
        <f>'5.3 Calc│Forecast $2022'!K107*'5.4 Calc│Escalators'!K107</f>
        <v>0</v>
      </c>
      <c r="L107" s="33">
        <f t="shared" si="5"/>
        <v>0</v>
      </c>
      <c r="N107" s="6"/>
      <c r="O107" t="str">
        <f t="shared" si="6"/>
        <v>-</v>
      </c>
    </row>
    <row r="108" spans="1:15">
      <c r="A108" s="7" t="str">
        <f>'5.0 Calc│Forecast Projects'!A108</f>
        <v>-</v>
      </c>
      <c r="B108" s="7" t="str">
        <f>'5.3 Calc│Forecast $2022'!B108</f>
        <v/>
      </c>
      <c r="C108" s="27" t="str">
        <f>IF(B108="[Delete]",0,'5.3 Calc│Forecast $2022'!C108)</f>
        <v>-</v>
      </c>
      <c r="D108" s="7" t="str">
        <f>IF($L108&gt;0,IFERROR(VLOOKUP($A108,'3.0 Input│AMP'!$A$13:$F$855,COLUMN(D108)+1,FALSE),"Other"),"")</f>
        <v/>
      </c>
      <c r="E108" s="7" t="str">
        <f>IF($L108&gt;0,IFERROR(VLOOKUP($A108,'3.0 Input│AMP'!$A$13:$F$855,COLUMN(E108)+1,FALSE),"Non-System"),"")</f>
        <v/>
      </c>
      <c r="F108" s="19"/>
      <c r="G108" s="20">
        <f>'5.3 Calc│Forecast $2022'!G108*'5.4 Calc│Escalators'!G108</f>
        <v>0</v>
      </c>
      <c r="H108" s="20">
        <f>'5.3 Calc│Forecast $2022'!H108*'5.4 Calc│Escalators'!H108</f>
        <v>0</v>
      </c>
      <c r="I108" s="20">
        <f>'5.3 Calc│Forecast $2022'!I108*'5.4 Calc│Escalators'!I108</f>
        <v>0</v>
      </c>
      <c r="J108" s="20">
        <f>'5.3 Calc│Forecast $2022'!J108*'5.4 Calc│Escalators'!J108</f>
        <v>0</v>
      </c>
      <c r="K108" s="20">
        <f>'5.3 Calc│Forecast $2022'!K108*'5.4 Calc│Escalators'!K108</f>
        <v>0</v>
      </c>
      <c r="L108" s="33">
        <f t="shared" si="5"/>
        <v>0</v>
      </c>
      <c r="N108" s="6"/>
      <c r="O108" t="str">
        <f t="shared" si="6"/>
        <v>-</v>
      </c>
    </row>
    <row r="109" spans="1:15">
      <c r="A109" s="7" t="str">
        <f>'5.0 Calc│Forecast Projects'!A109</f>
        <v>-</v>
      </c>
      <c r="B109" s="7" t="str">
        <f>'5.3 Calc│Forecast $2022'!B109</f>
        <v/>
      </c>
      <c r="C109" s="27" t="str">
        <f>IF(B109="[Delete]",0,'5.3 Calc│Forecast $2022'!C109)</f>
        <v>-</v>
      </c>
      <c r="D109" s="7" t="str">
        <f>IF($L109&gt;0,IFERROR(VLOOKUP($A109,'3.0 Input│AMP'!$A$13:$F$855,COLUMN(D109)+1,FALSE),"Other"),"")</f>
        <v/>
      </c>
      <c r="E109" s="7" t="str">
        <f>IF($L109&gt;0,IFERROR(VLOOKUP($A109,'3.0 Input│AMP'!$A$13:$F$855,COLUMN(E109)+1,FALSE),"Non-System"),"")</f>
        <v/>
      </c>
      <c r="F109" s="19"/>
      <c r="G109" s="20">
        <f>'5.3 Calc│Forecast $2022'!G109*'5.4 Calc│Escalators'!G109</f>
        <v>0</v>
      </c>
      <c r="H109" s="20">
        <f>'5.3 Calc│Forecast $2022'!H109*'5.4 Calc│Escalators'!H109</f>
        <v>0</v>
      </c>
      <c r="I109" s="20">
        <f>'5.3 Calc│Forecast $2022'!I109*'5.4 Calc│Escalators'!I109</f>
        <v>0</v>
      </c>
      <c r="J109" s="20">
        <f>'5.3 Calc│Forecast $2022'!J109*'5.4 Calc│Escalators'!J109</f>
        <v>0</v>
      </c>
      <c r="K109" s="20">
        <f>'5.3 Calc│Forecast $2022'!K109*'5.4 Calc│Escalators'!K109</f>
        <v>0</v>
      </c>
      <c r="L109" s="33">
        <f t="shared" si="5"/>
        <v>0</v>
      </c>
      <c r="N109" s="6"/>
      <c r="O109" t="str">
        <f t="shared" si="6"/>
        <v>-</v>
      </c>
    </row>
    <row r="110" spans="1:15">
      <c r="A110" s="7" t="str">
        <f>'5.0 Calc│Forecast Projects'!A110</f>
        <v>-</v>
      </c>
      <c r="B110" s="7" t="str">
        <f>'5.3 Calc│Forecast $2022'!B110</f>
        <v/>
      </c>
      <c r="C110" s="27" t="str">
        <f>IF(B110="[Delete]",0,'5.3 Calc│Forecast $2022'!C110)</f>
        <v>-</v>
      </c>
      <c r="D110" s="7" t="str">
        <f>IF($L110&gt;0,IFERROR(VLOOKUP($A110,'3.0 Input│AMP'!$A$13:$F$855,COLUMN(D110)+1,FALSE),"Other"),"")</f>
        <v/>
      </c>
      <c r="E110" s="7" t="str">
        <f>IF($L110&gt;0,IFERROR(VLOOKUP($A110,'3.0 Input│AMP'!$A$13:$F$855,COLUMN(E110)+1,FALSE),"Non-System"),"")</f>
        <v/>
      </c>
      <c r="F110" s="19"/>
      <c r="G110" s="20">
        <f>'5.3 Calc│Forecast $2022'!G110*'5.4 Calc│Escalators'!G110</f>
        <v>0</v>
      </c>
      <c r="H110" s="20">
        <f>'5.3 Calc│Forecast $2022'!H110*'5.4 Calc│Escalators'!H110</f>
        <v>0</v>
      </c>
      <c r="I110" s="20">
        <f>'5.3 Calc│Forecast $2022'!I110*'5.4 Calc│Escalators'!I110</f>
        <v>0</v>
      </c>
      <c r="J110" s="20">
        <f>'5.3 Calc│Forecast $2022'!J110*'5.4 Calc│Escalators'!J110</f>
        <v>0</v>
      </c>
      <c r="K110" s="20">
        <f>'5.3 Calc│Forecast $2022'!K110*'5.4 Calc│Escalators'!K110</f>
        <v>0</v>
      </c>
      <c r="L110" s="33">
        <f t="shared" si="5"/>
        <v>0</v>
      </c>
      <c r="N110" s="6"/>
      <c r="O110" t="str">
        <f t="shared" si="6"/>
        <v>-</v>
      </c>
    </row>
    <row r="111" spans="1:15">
      <c r="A111" s="7" t="str">
        <f>'5.0 Calc│Forecast Projects'!A111</f>
        <v>-</v>
      </c>
      <c r="B111" s="7" t="str">
        <f>'5.3 Calc│Forecast $2022'!B111</f>
        <v/>
      </c>
      <c r="C111" s="27" t="str">
        <f>IF(B111="[Delete]",0,'5.3 Calc│Forecast $2022'!C111)</f>
        <v>-</v>
      </c>
      <c r="D111" s="7" t="str">
        <f>IF($L111&gt;0,IFERROR(VLOOKUP($A111,'3.0 Input│AMP'!$A$13:$F$855,COLUMN(D111)+1,FALSE),"Other"),"")</f>
        <v/>
      </c>
      <c r="E111" s="7" t="str">
        <f>IF($L111&gt;0,IFERROR(VLOOKUP($A111,'3.0 Input│AMP'!$A$13:$F$855,COLUMN(E111)+1,FALSE),"Non-System"),"")</f>
        <v/>
      </c>
      <c r="F111" s="19"/>
      <c r="G111" s="20">
        <f>'5.3 Calc│Forecast $2022'!G111*'5.4 Calc│Escalators'!G111</f>
        <v>0</v>
      </c>
      <c r="H111" s="20">
        <f>'5.3 Calc│Forecast $2022'!H111*'5.4 Calc│Escalators'!H111</f>
        <v>0</v>
      </c>
      <c r="I111" s="20">
        <f>'5.3 Calc│Forecast $2022'!I111*'5.4 Calc│Escalators'!I111</f>
        <v>0</v>
      </c>
      <c r="J111" s="20">
        <f>'5.3 Calc│Forecast $2022'!J111*'5.4 Calc│Escalators'!J111</f>
        <v>0</v>
      </c>
      <c r="K111" s="20">
        <f>'5.3 Calc│Forecast $2022'!K111*'5.4 Calc│Escalators'!K111</f>
        <v>0</v>
      </c>
      <c r="L111" s="33">
        <f t="shared" si="5"/>
        <v>0</v>
      </c>
      <c r="N111" s="6"/>
      <c r="O111" t="str">
        <f t="shared" si="6"/>
        <v>-</v>
      </c>
    </row>
    <row r="112" spans="1:15">
      <c r="A112" s="7" t="str">
        <f>'5.0 Calc│Forecast Projects'!A112</f>
        <v>-</v>
      </c>
      <c r="B112" s="7" t="str">
        <f>'5.3 Calc│Forecast $2022'!B112</f>
        <v/>
      </c>
      <c r="C112" s="27" t="str">
        <f>IF(B112="[Delete]",0,'5.3 Calc│Forecast $2022'!C112)</f>
        <v>-</v>
      </c>
      <c r="D112" s="7" t="str">
        <f>IF($L112&gt;0,IFERROR(VLOOKUP($A112,'3.0 Input│AMP'!$A$13:$F$855,COLUMN(D112)+1,FALSE),"Other"),"")</f>
        <v/>
      </c>
      <c r="E112" s="7" t="str">
        <f>IF($L112&gt;0,IFERROR(VLOOKUP($A112,'3.0 Input│AMP'!$A$13:$F$855,COLUMN(E112)+1,FALSE),"Non-System"),"")</f>
        <v/>
      </c>
      <c r="F112" s="19"/>
      <c r="G112" s="20">
        <f>'5.3 Calc│Forecast $2022'!G112*'5.4 Calc│Escalators'!G112</f>
        <v>0</v>
      </c>
      <c r="H112" s="20">
        <f>'5.3 Calc│Forecast $2022'!H112*'5.4 Calc│Escalators'!H112</f>
        <v>0</v>
      </c>
      <c r="I112" s="20">
        <f>'5.3 Calc│Forecast $2022'!I112*'5.4 Calc│Escalators'!I112</f>
        <v>0</v>
      </c>
      <c r="J112" s="20">
        <f>'5.3 Calc│Forecast $2022'!J112*'5.4 Calc│Escalators'!J112</f>
        <v>0</v>
      </c>
      <c r="K112" s="20">
        <f>'5.3 Calc│Forecast $2022'!K112*'5.4 Calc│Escalators'!K112</f>
        <v>0</v>
      </c>
      <c r="L112" s="33">
        <f t="shared" si="5"/>
        <v>0</v>
      </c>
      <c r="N112" s="60"/>
      <c r="O112" t="str">
        <f t="shared" si="6"/>
        <v>-</v>
      </c>
    </row>
    <row r="113" spans="1:15">
      <c r="A113" s="7" t="str">
        <f>'5.0 Calc│Forecast Projects'!A113</f>
        <v>-</v>
      </c>
      <c r="B113" s="7" t="str">
        <f>'5.3 Calc│Forecast $2022'!B113</f>
        <v/>
      </c>
      <c r="C113" s="27" t="str">
        <f>IF(B113="[Delete]",0,'5.3 Calc│Forecast $2022'!C113)</f>
        <v>-</v>
      </c>
      <c r="D113" s="7" t="str">
        <f>IF($L113&gt;0,IFERROR(VLOOKUP($A113,'3.0 Input│AMP'!$A$13:$F$855,COLUMN(D113)+1,FALSE),"Other"),"")</f>
        <v/>
      </c>
      <c r="E113" s="7" t="str">
        <f>IF($L113&gt;0,IFERROR(VLOOKUP($A113,'3.0 Input│AMP'!$A$13:$F$855,COLUMN(E113)+1,FALSE),"Non-System"),"")</f>
        <v/>
      </c>
      <c r="F113" s="19"/>
      <c r="G113" s="20">
        <f>'5.3 Calc│Forecast $2022'!G113*'5.4 Calc│Escalators'!G113</f>
        <v>0</v>
      </c>
      <c r="H113" s="20">
        <f>'5.3 Calc│Forecast $2022'!H113*'5.4 Calc│Escalators'!H113</f>
        <v>0</v>
      </c>
      <c r="I113" s="20">
        <f>'5.3 Calc│Forecast $2022'!I113*'5.4 Calc│Escalators'!I113</f>
        <v>0</v>
      </c>
      <c r="J113" s="20">
        <f>'5.3 Calc│Forecast $2022'!J113*'5.4 Calc│Escalators'!J113</f>
        <v>0</v>
      </c>
      <c r="K113" s="20">
        <f>'5.3 Calc│Forecast $2022'!K113*'5.4 Calc│Escalators'!K113</f>
        <v>0</v>
      </c>
      <c r="L113" s="33">
        <f t="shared" si="5"/>
        <v>0</v>
      </c>
      <c r="N113" s="6"/>
      <c r="O113" t="str">
        <f t="shared" si="6"/>
        <v>-</v>
      </c>
    </row>
    <row r="114" spans="1:15">
      <c r="A114" s="7" t="str">
        <f>'5.0 Calc│Forecast Projects'!A114</f>
        <v>-</v>
      </c>
      <c r="B114" s="7" t="str">
        <f>'5.3 Calc│Forecast $2022'!B114</f>
        <v/>
      </c>
      <c r="C114" s="27" t="str">
        <f>IF(B114="[Delete]",0,'5.3 Calc│Forecast $2022'!C114)</f>
        <v>-</v>
      </c>
      <c r="D114" s="7" t="str">
        <f>IF($L114&gt;0,IFERROR(VLOOKUP($A114,'3.0 Input│AMP'!$A$13:$F$855,COLUMN(D114)+1,FALSE),"Other"),"")</f>
        <v/>
      </c>
      <c r="E114" s="7" t="str">
        <f>IF($L114&gt;0,IFERROR(VLOOKUP($A114,'3.0 Input│AMP'!$A$13:$F$855,COLUMN(E114)+1,FALSE),"Non-System"),"")</f>
        <v/>
      </c>
      <c r="F114" s="19"/>
      <c r="G114" s="20">
        <f>'5.3 Calc│Forecast $2022'!G114*'5.4 Calc│Escalators'!G114</f>
        <v>0</v>
      </c>
      <c r="H114" s="20">
        <f>'5.3 Calc│Forecast $2022'!H114*'5.4 Calc│Escalators'!H114</f>
        <v>0</v>
      </c>
      <c r="I114" s="20">
        <f>'5.3 Calc│Forecast $2022'!I114*'5.4 Calc│Escalators'!I114</f>
        <v>0</v>
      </c>
      <c r="J114" s="20">
        <f>'5.3 Calc│Forecast $2022'!J114*'5.4 Calc│Escalators'!J114</f>
        <v>0</v>
      </c>
      <c r="K114" s="20">
        <f>'5.3 Calc│Forecast $2022'!K114*'5.4 Calc│Escalators'!K114</f>
        <v>0</v>
      </c>
      <c r="L114" s="33">
        <f t="shared" si="5"/>
        <v>0</v>
      </c>
      <c r="N114" s="6"/>
      <c r="O114" t="str">
        <f t="shared" si="6"/>
        <v>-</v>
      </c>
    </row>
    <row r="115" spans="1:15">
      <c r="A115" s="7" t="str">
        <f>'5.0 Calc│Forecast Projects'!A115</f>
        <v>-</v>
      </c>
      <c r="B115" s="7" t="str">
        <f>'5.3 Calc│Forecast $2022'!B115</f>
        <v/>
      </c>
      <c r="C115" s="27" t="str">
        <f>IF(B115="[Delete]",0,'5.3 Calc│Forecast $2022'!C115)</f>
        <v>-</v>
      </c>
      <c r="D115" s="7" t="str">
        <f>IF($L115&gt;0,IFERROR(VLOOKUP($A115,'3.0 Input│AMP'!$A$13:$F$855,COLUMN(D115)+1,FALSE),"Other"),"")</f>
        <v/>
      </c>
      <c r="E115" s="7" t="str">
        <f>IF($L115&gt;0,IFERROR(VLOOKUP($A115,'3.0 Input│AMP'!$A$13:$F$855,COLUMN(E115)+1,FALSE),"Non-System"),"")</f>
        <v/>
      </c>
      <c r="F115" s="19"/>
      <c r="G115" s="20">
        <f>'5.3 Calc│Forecast $2022'!G115*'5.4 Calc│Escalators'!G115</f>
        <v>0</v>
      </c>
      <c r="H115" s="20">
        <f>'5.3 Calc│Forecast $2022'!H115*'5.4 Calc│Escalators'!H115</f>
        <v>0</v>
      </c>
      <c r="I115" s="20">
        <f>'5.3 Calc│Forecast $2022'!I115*'5.4 Calc│Escalators'!I115</f>
        <v>0</v>
      </c>
      <c r="J115" s="20">
        <f>'5.3 Calc│Forecast $2022'!J115*'5.4 Calc│Escalators'!J115</f>
        <v>0</v>
      </c>
      <c r="K115" s="20">
        <f>'5.3 Calc│Forecast $2022'!K115*'5.4 Calc│Escalators'!K115</f>
        <v>0</v>
      </c>
      <c r="L115" s="33">
        <f t="shared" si="5"/>
        <v>0</v>
      </c>
      <c r="N115" s="6"/>
      <c r="O115" t="str">
        <f t="shared" si="6"/>
        <v>-</v>
      </c>
    </row>
    <row r="116" spans="1:15">
      <c r="A116" s="7" t="str">
        <f>'5.0 Calc│Forecast Projects'!A116</f>
        <v>-</v>
      </c>
      <c r="B116" s="7" t="str">
        <f>'5.3 Calc│Forecast $2022'!B116</f>
        <v/>
      </c>
      <c r="C116" s="27" t="str">
        <f>IF(B116="[Delete]",0,'5.3 Calc│Forecast $2022'!C116)</f>
        <v>-</v>
      </c>
      <c r="D116" s="7" t="str">
        <f>IF($L116&gt;0,IFERROR(VLOOKUP($A116,'3.0 Input│AMP'!$A$13:$F$855,COLUMN(D116)+1,FALSE),"Other"),"")</f>
        <v/>
      </c>
      <c r="E116" s="7" t="str">
        <f>IF($L116&gt;0,IFERROR(VLOOKUP($A116,'3.0 Input│AMP'!$A$13:$F$855,COLUMN(E116)+1,FALSE),"Non-System"),"")</f>
        <v/>
      </c>
      <c r="F116" s="19"/>
      <c r="G116" s="20">
        <f>'5.3 Calc│Forecast $2022'!G116*'5.4 Calc│Escalators'!G116</f>
        <v>0</v>
      </c>
      <c r="H116" s="20">
        <f>'5.3 Calc│Forecast $2022'!H116*'5.4 Calc│Escalators'!H116</f>
        <v>0</v>
      </c>
      <c r="I116" s="20">
        <f>'5.3 Calc│Forecast $2022'!I116*'5.4 Calc│Escalators'!I116</f>
        <v>0</v>
      </c>
      <c r="J116" s="20">
        <f>'5.3 Calc│Forecast $2022'!J116*'5.4 Calc│Escalators'!J116</f>
        <v>0</v>
      </c>
      <c r="K116" s="20">
        <f>'5.3 Calc│Forecast $2022'!K116*'5.4 Calc│Escalators'!K116</f>
        <v>0</v>
      </c>
      <c r="L116" s="33">
        <f t="shared" si="5"/>
        <v>0</v>
      </c>
      <c r="N116" s="6"/>
      <c r="O116" t="str">
        <f t="shared" si="6"/>
        <v>-</v>
      </c>
    </row>
    <row r="117" spans="1:15">
      <c r="A117" s="7" t="str">
        <f>'5.0 Calc│Forecast Projects'!A117</f>
        <v>-</v>
      </c>
      <c r="B117" s="7" t="str">
        <f>'5.3 Calc│Forecast $2022'!B117</f>
        <v/>
      </c>
      <c r="C117" s="27" t="str">
        <f>IF(B117="[Delete]",0,'5.3 Calc│Forecast $2022'!C117)</f>
        <v>-</v>
      </c>
      <c r="D117" s="7" t="str">
        <f>IF($L117&gt;0,IFERROR(VLOOKUP($A117,'3.0 Input│AMP'!$A$13:$F$855,COLUMN(D117)+1,FALSE),"Other"),"")</f>
        <v/>
      </c>
      <c r="E117" s="7" t="str">
        <f>IF($L117&gt;0,IFERROR(VLOOKUP($A117,'3.0 Input│AMP'!$A$13:$F$855,COLUMN(E117)+1,FALSE),"Non-System"),"")</f>
        <v/>
      </c>
      <c r="F117" s="19"/>
      <c r="G117" s="20">
        <f>'5.3 Calc│Forecast $2022'!G117*'5.4 Calc│Escalators'!G117</f>
        <v>0</v>
      </c>
      <c r="H117" s="20">
        <f>'5.3 Calc│Forecast $2022'!H117*'5.4 Calc│Escalators'!H117</f>
        <v>0</v>
      </c>
      <c r="I117" s="20">
        <f>'5.3 Calc│Forecast $2022'!I117*'5.4 Calc│Escalators'!I117</f>
        <v>0</v>
      </c>
      <c r="J117" s="20">
        <f>'5.3 Calc│Forecast $2022'!J117*'5.4 Calc│Escalators'!J117</f>
        <v>0</v>
      </c>
      <c r="K117" s="20">
        <f>'5.3 Calc│Forecast $2022'!K117*'5.4 Calc│Escalators'!K117</f>
        <v>0</v>
      </c>
      <c r="L117" s="33">
        <f t="shared" si="5"/>
        <v>0</v>
      </c>
      <c r="N117" s="6"/>
      <c r="O117" t="str">
        <f t="shared" si="6"/>
        <v>-</v>
      </c>
    </row>
    <row r="118" spans="1:15">
      <c r="A118" s="7" t="str">
        <f>'5.0 Calc│Forecast Projects'!A118</f>
        <v>-</v>
      </c>
      <c r="B118" s="7" t="str">
        <f>'5.3 Calc│Forecast $2022'!B118</f>
        <v/>
      </c>
      <c r="C118" s="27" t="str">
        <f>IF(B118="[Delete]",0,'5.3 Calc│Forecast $2022'!C118)</f>
        <v>-</v>
      </c>
      <c r="D118" s="7" t="str">
        <f>IF($L118&gt;0,IFERROR(VLOOKUP($A118,'3.0 Input│AMP'!$A$13:$F$855,COLUMN(D118)+1,FALSE),"Other"),"")</f>
        <v/>
      </c>
      <c r="E118" s="7" t="str">
        <f>IF($L118&gt;0,IFERROR(VLOOKUP($A118,'3.0 Input│AMP'!$A$13:$F$855,COLUMN(E118)+1,FALSE),"Non-System"),"")</f>
        <v/>
      </c>
      <c r="F118" s="19"/>
      <c r="G118" s="20">
        <f>'5.3 Calc│Forecast $2022'!G118*'5.4 Calc│Escalators'!G118</f>
        <v>0</v>
      </c>
      <c r="H118" s="20">
        <f>'5.3 Calc│Forecast $2022'!H118*'5.4 Calc│Escalators'!H118</f>
        <v>0</v>
      </c>
      <c r="I118" s="20">
        <f>'5.3 Calc│Forecast $2022'!I118*'5.4 Calc│Escalators'!I118</f>
        <v>0</v>
      </c>
      <c r="J118" s="20">
        <f>'5.3 Calc│Forecast $2022'!J118*'5.4 Calc│Escalators'!J118</f>
        <v>0</v>
      </c>
      <c r="K118" s="20">
        <f>'5.3 Calc│Forecast $2022'!K118*'5.4 Calc│Escalators'!K118</f>
        <v>0</v>
      </c>
      <c r="L118" s="33">
        <f t="shared" si="5"/>
        <v>0</v>
      </c>
      <c r="N118" s="6"/>
      <c r="O118" t="str">
        <f t="shared" si="6"/>
        <v>-</v>
      </c>
    </row>
    <row r="119" spans="1:15">
      <c r="A119" s="7" t="str">
        <f>'5.0 Calc│Forecast Projects'!A119</f>
        <v>-</v>
      </c>
      <c r="B119" s="7" t="str">
        <f>'5.3 Calc│Forecast $2022'!B119</f>
        <v/>
      </c>
      <c r="C119" s="27" t="str">
        <f>IF(B119="[Delete]",0,'5.3 Calc│Forecast $2022'!C119)</f>
        <v>-</v>
      </c>
      <c r="D119" s="7" t="str">
        <f>IF($L119&gt;0,IFERROR(VLOOKUP($A119,'3.0 Input│AMP'!$A$13:$F$855,COLUMN(D119)+1,FALSE),"Other"),"")</f>
        <v/>
      </c>
      <c r="E119" s="7" t="str">
        <f>IF($L119&gt;0,IFERROR(VLOOKUP($A119,'3.0 Input│AMP'!$A$13:$F$855,COLUMN(E119)+1,FALSE),"Non-System"),"")</f>
        <v/>
      </c>
      <c r="F119" s="19"/>
      <c r="G119" s="20">
        <f>'5.3 Calc│Forecast $2022'!G119*'5.4 Calc│Escalators'!G119</f>
        <v>0</v>
      </c>
      <c r="H119" s="20">
        <f>'5.3 Calc│Forecast $2022'!H119*'5.4 Calc│Escalators'!H119</f>
        <v>0</v>
      </c>
      <c r="I119" s="20">
        <f>'5.3 Calc│Forecast $2022'!I119*'5.4 Calc│Escalators'!I119</f>
        <v>0</v>
      </c>
      <c r="J119" s="20">
        <f>'5.3 Calc│Forecast $2022'!J119*'5.4 Calc│Escalators'!J119</f>
        <v>0</v>
      </c>
      <c r="K119" s="20">
        <f>'5.3 Calc│Forecast $2022'!K119*'5.4 Calc│Escalators'!K119</f>
        <v>0</v>
      </c>
      <c r="L119" s="33">
        <f t="shared" si="5"/>
        <v>0</v>
      </c>
      <c r="N119" s="6"/>
      <c r="O119" t="str">
        <f t="shared" si="6"/>
        <v>-</v>
      </c>
    </row>
    <row r="120" spans="1:15">
      <c r="A120" s="7" t="str">
        <f>'5.0 Calc│Forecast Projects'!A120</f>
        <v>-</v>
      </c>
      <c r="B120" s="7" t="str">
        <f>'5.3 Calc│Forecast $2022'!B120</f>
        <v/>
      </c>
      <c r="C120" s="27" t="str">
        <f>IF(B120="[Delete]",0,'5.3 Calc│Forecast $2022'!C120)</f>
        <v>-</v>
      </c>
      <c r="D120" s="7" t="str">
        <f>IF($L120&gt;0,IFERROR(VLOOKUP($A120,'3.0 Input│AMP'!$A$13:$F$855,COLUMN(D120)+1,FALSE),"Other"),"")</f>
        <v/>
      </c>
      <c r="E120" s="7" t="str">
        <f>IF($L120&gt;0,IFERROR(VLOOKUP($A120,'3.0 Input│AMP'!$A$13:$F$855,COLUMN(E120)+1,FALSE),"Non-System"),"")</f>
        <v/>
      </c>
      <c r="F120" s="19"/>
      <c r="G120" s="20">
        <f>'5.3 Calc│Forecast $2022'!G120*'5.4 Calc│Escalators'!G120</f>
        <v>0</v>
      </c>
      <c r="H120" s="20">
        <f>'5.3 Calc│Forecast $2022'!H120*'5.4 Calc│Escalators'!H120</f>
        <v>0</v>
      </c>
      <c r="I120" s="20">
        <f>'5.3 Calc│Forecast $2022'!I120*'5.4 Calc│Escalators'!I120</f>
        <v>0</v>
      </c>
      <c r="J120" s="20">
        <f>'5.3 Calc│Forecast $2022'!J120*'5.4 Calc│Escalators'!J120</f>
        <v>0</v>
      </c>
      <c r="K120" s="20">
        <f>'5.3 Calc│Forecast $2022'!K120*'5.4 Calc│Escalators'!K120</f>
        <v>0</v>
      </c>
      <c r="L120" s="33">
        <f t="shared" si="5"/>
        <v>0</v>
      </c>
      <c r="N120" s="6"/>
      <c r="O120" t="str">
        <f t="shared" si="6"/>
        <v>-</v>
      </c>
    </row>
    <row r="121" spans="1:15">
      <c r="A121" s="7" t="str">
        <f>'5.0 Calc│Forecast Projects'!A121</f>
        <v>-</v>
      </c>
      <c r="B121" s="7" t="str">
        <f>'5.3 Calc│Forecast $2022'!B121</f>
        <v/>
      </c>
      <c r="C121" s="27" t="str">
        <f>IF(B121="[Delete]",0,'5.3 Calc│Forecast $2022'!C121)</f>
        <v>-</v>
      </c>
      <c r="D121" s="7" t="str">
        <f>IF($L121&gt;0,IFERROR(VLOOKUP($A121,'3.0 Input│AMP'!$A$13:$F$855,COLUMN(D121)+1,FALSE),"Other"),"")</f>
        <v/>
      </c>
      <c r="E121" s="7" t="str">
        <f>IF($L121&gt;0,IFERROR(VLOOKUP($A121,'3.0 Input│AMP'!$A$13:$F$855,COLUMN(E121)+1,FALSE),"Non-System"),"")</f>
        <v/>
      </c>
      <c r="F121" s="19"/>
      <c r="G121" s="20">
        <f>'5.3 Calc│Forecast $2022'!G121*'5.4 Calc│Escalators'!G121</f>
        <v>0</v>
      </c>
      <c r="H121" s="20">
        <f>'5.3 Calc│Forecast $2022'!H121*'5.4 Calc│Escalators'!H121</f>
        <v>0</v>
      </c>
      <c r="I121" s="20">
        <f>'5.3 Calc│Forecast $2022'!I121*'5.4 Calc│Escalators'!I121</f>
        <v>0</v>
      </c>
      <c r="J121" s="20">
        <f>'5.3 Calc│Forecast $2022'!J121*'5.4 Calc│Escalators'!J121</f>
        <v>0</v>
      </c>
      <c r="K121" s="20">
        <f>'5.3 Calc│Forecast $2022'!K121*'5.4 Calc│Escalators'!K121</f>
        <v>0</v>
      </c>
      <c r="L121" s="33">
        <f t="shared" si="5"/>
        <v>0</v>
      </c>
      <c r="N121" s="6"/>
      <c r="O121" t="str">
        <f t="shared" si="6"/>
        <v>-</v>
      </c>
    </row>
    <row r="122" spans="1:15">
      <c r="A122" s="7" t="str">
        <f>'5.0 Calc│Forecast Projects'!A122</f>
        <v>-</v>
      </c>
      <c r="B122" s="7" t="str">
        <f>'5.3 Calc│Forecast $2022'!B122</f>
        <v/>
      </c>
      <c r="C122" s="27" t="str">
        <f>IF(B122="[Delete]",0,'5.3 Calc│Forecast $2022'!C122)</f>
        <v>-</v>
      </c>
      <c r="D122" s="7" t="str">
        <f>IF($L122&gt;0,IFERROR(VLOOKUP($A122,'3.0 Input│AMP'!$A$13:$F$855,COLUMN(D122)+1,FALSE),"Other"),"")</f>
        <v/>
      </c>
      <c r="E122" s="7" t="str">
        <f>IF($L122&gt;0,IFERROR(VLOOKUP($A122,'3.0 Input│AMP'!$A$13:$F$855,COLUMN(E122)+1,FALSE),"Non-System"),"")</f>
        <v/>
      </c>
      <c r="F122" s="19"/>
      <c r="G122" s="20">
        <f>'5.3 Calc│Forecast $2022'!G122*'5.4 Calc│Escalators'!G122</f>
        <v>0</v>
      </c>
      <c r="H122" s="20">
        <f>'5.3 Calc│Forecast $2022'!H122*'5.4 Calc│Escalators'!H122</f>
        <v>0</v>
      </c>
      <c r="I122" s="20">
        <f>'5.3 Calc│Forecast $2022'!I122*'5.4 Calc│Escalators'!I122</f>
        <v>0</v>
      </c>
      <c r="J122" s="20">
        <f>'5.3 Calc│Forecast $2022'!J122*'5.4 Calc│Escalators'!J122</f>
        <v>0</v>
      </c>
      <c r="K122" s="20">
        <f>'5.3 Calc│Forecast $2022'!K122*'5.4 Calc│Escalators'!K122</f>
        <v>0</v>
      </c>
      <c r="L122" s="33">
        <f t="shared" si="5"/>
        <v>0</v>
      </c>
      <c r="N122" s="6"/>
      <c r="O122" t="str">
        <f t="shared" si="6"/>
        <v>-</v>
      </c>
    </row>
    <row r="123" spans="1:15">
      <c r="A123" s="7" t="str">
        <f>'5.0 Calc│Forecast Projects'!A123</f>
        <v>-</v>
      </c>
      <c r="B123" s="7" t="str">
        <f>'5.3 Calc│Forecast $2022'!B123</f>
        <v/>
      </c>
      <c r="C123" s="27" t="str">
        <f>IF(B123="[Delete]",0,'5.3 Calc│Forecast $2022'!C123)</f>
        <v>-</v>
      </c>
      <c r="D123" s="7" t="str">
        <f>IF($L123&gt;0,IFERROR(VLOOKUP($A123,'3.0 Input│AMP'!$A$13:$F$855,COLUMN(D123)+1,FALSE),"Other"),"")</f>
        <v/>
      </c>
      <c r="E123" s="7" t="str">
        <f>IF($L123&gt;0,IFERROR(VLOOKUP($A123,'3.0 Input│AMP'!$A$13:$F$855,COLUMN(E123)+1,FALSE),"Non-System"),"")</f>
        <v/>
      </c>
      <c r="F123" s="19"/>
      <c r="G123" s="20">
        <f>'5.3 Calc│Forecast $2022'!G123*'5.4 Calc│Escalators'!G123</f>
        <v>0</v>
      </c>
      <c r="H123" s="20">
        <f>'5.3 Calc│Forecast $2022'!H123*'5.4 Calc│Escalators'!H123</f>
        <v>0</v>
      </c>
      <c r="I123" s="20">
        <f>'5.3 Calc│Forecast $2022'!I123*'5.4 Calc│Escalators'!I123</f>
        <v>0</v>
      </c>
      <c r="J123" s="20">
        <f>'5.3 Calc│Forecast $2022'!J123*'5.4 Calc│Escalators'!J123</f>
        <v>0</v>
      </c>
      <c r="K123" s="20">
        <f>'5.3 Calc│Forecast $2022'!K123*'5.4 Calc│Escalators'!K123</f>
        <v>0</v>
      </c>
      <c r="L123" s="33">
        <f t="shared" si="5"/>
        <v>0</v>
      </c>
      <c r="N123" s="6"/>
      <c r="O123" t="str">
        <f t="shared" si="6"/>
        <v>-</v>
      </c>
    </row>
    <row r="124" spans="1:15">
      <c r="A124" s="7" t="str">
        <f>'5.0 Calc│Forecast Projects'!A124</f>
        <v>-</v>
      </c>
      <c r="B124" s="7" t="str">
        <f>'5.3 Calc│Forecast $2022'!B124</f>
        <v/>
      </c>
      <c r="C124" s="27" t="str">
        <f>IF(B124="[Delete]",0,'5.3 Calc│Forecast $2022'!C124)</f>
        <v>-</v>
      </c>
      <c r="D124" s="7" t="str">
        <f>IF($L124&gt;0,IFERROR(VLOOKUP($A124,'3.0 Input│AMP'!$A$13:$F$855,COLUMN(D124)+1,FALSE),"Other"),"")</f>
        <v/>
      </c>
      <c r="E124" s="7" t="str">
        <f>IF($L124&gt;0,IFERROR(VLOOKUP($A124,'3.0 Input│AMP'!$A$13:$F$855,COLUMN(E124)+1,FALSE),"Non-System"),"")</f>
        <v/>
      </c>
      <c r="F124" s="19"/>
      <c r="G124" s="20">
        <f>'5.3 Calc│Forecast $2022'!G124*'5.4 Calc│Escalators'!G124</f>
        <v>0</v>
      </c>
      <c r="H124" s="20">
        <f>'5.3 Calc│Forecast $2022'!H124*'5.4 Calc│Escalators'!H124</f>
        <v>0</v>
      </c>
      <c r="I124" s="20">
        <f>'5.3 Calc│Forecast $2022'!I124*'5.4 Calc│Escalators'!I124</f>
        <v>0</v>
      </c>
      <c r="J124" s="20">
        <f>'5.3 Calc│Forecast $2022'!J124*'5.4 Calc│Escalators'!J124</f>
        <v>0</v>
      </c>
      <c r="K124" s="20">
        <f>'5.3 Calc│Forecast $2022'!K124*'5.4 Calc│Escalators'!K124</f>
        <v>0</v>
      </c>
      <c r="L124" s="33">
        <f t="shared" si="5"/>
        <v>0</v>
      </c>
      <c r="N124" s="6"/>
      <c r="O124" t="str">
        <f t="shared" si="6"/>
        <v>-</v>
      </c>
    </row>
    <row r="125" spans="1:15">
      <c r="A125" s="7" t="str">
        <f>'5.0 Calc│Forecast Projects'!A125</f>
        <v>-</v>
      </c>
      <c r="B125" s="7" t="str">
        <f>'5.3 Calc│Forecast $2022'!B125</f>
        <v/>
      </c>
      <c r="C125" s="27" t="str">
        <f>IF(B125="[Delete]",0,'5.3 Calc│Forecast $2022'!C125)</f>
        <v>-</v>
      </c>
      <c r="D125" s="7" t="str">
        <f>IF($L125&gt;0,IFERROR(VLOOKUP($A125,'3.0 Input│AMP'!$A$13:$F$855,COLUMN(D125)+1,FALSE),"Other"),"")</f>
        <v/>
      </c>
      <c r="E125" s="7" t="str">
        <f>IF($L125&gt;0,IFERROR(VLOOKUP($A125,'3.0 Input│AMP'!$A$13:$F$855,COLUMN(E125)+1,FALSE),"Non-System"),"")</f>
        <v/>
      </c>
      <c r="F125" s="19"/>
      <c r="G125" s="20">
        <f>'5.3 Calc│Forecast $2022'!G125*'5.4 Calc│Escalators'!G125</f>
        <v>0</v>
      </c>
      <c r="H125" s="20">
        <f>'5.3 Calc│Forecast $2022'!H125*'5.4 Calc│Escalators'!H125</f>
        <v>0</v>
      </c>
      <c r="I125" s="20">
        <f>'5.3 Calc│Forecast $2022'!I125*'5.4 Calc│Escalators'!I125</f>
        <v>0</v>
      </c>
      <c r="J125" s="20">
        <f>'5.3 Calc│Forecast $2022'!J125*'5.4 Calc│Escalators'!J125</f>
        <v>0</v>
      </c>
      <c r="K125" s="20">
        <f>'5.3 Calc│Forecast $2022'!K125*'5.4 Calc│Escalators'!K125</f>
        <v>0</v>
      </c>
      <c r="L125" s="33">
        <f t="shared" si="5"/>
        <v>0</v>
      </c>
      <c r="N125" s="6"/>
      <c r="O125" t="str">
        <f t="shared" si="6"/>
        <v>-</v>
      </c>
    </row>
    <row r="126" spans="1:15">
      <c r="A126" s="7" t="str">
        <f>'5.0 Calc│Forecast Projects'!A126</f>
        <v>-</v>
      </c>
      <c r="B126" s="7" t="str">
        <f>'5.3 Calc│Forecast $2022'!B126</f>
        <v/>
      </c>
      <c r="C126" s="27" t="str">
        <f>IF(B126="[Delete]",0,'5.3 Calc│Forecast $2022'!C126)</f>
        <v>-</v>
      </c>
      <c r="D126" s="7" t="str">
        <f>IF($L126&gt;0,IFERROR(VLOOKUP($A126,'3.0 Input│AMP'!$A$13:$F$855,COLUMN(D126)+1,FALSE),"Other"),"")</f>
        <v/>
      </c>
      <c r="E126" s="7" t="str">
        <f>IF($L126&gt;0,IFERROR(VLOOKUP($A126,'3.0 Input│AMP'!$A$13:$F$855,COLUMN(E126)+1,FALSE),"Non-System"),"")</f>
        <v/>
      </c>
      <c r="F126" s="19"/>
      <c r="G126" s="20">
        <f>'5.3 Calc│Forecast $2022'!G126*'5.4 Calc│Escalators'!G126</f>
        <v>0</v>
      </c>
      <c r="H126" s="20">
        <f>'5.3 Calc│Forecast $2022'!H126*'5.4 Calc│Escalators'!H126</f>
        <v>0</v>
      </c>
      <c r="I126" s="20">
        <f>'5.3 Calc│Forecast $2022'!I126*'5.4 Calc│Escalators'!I126</f>
        <v>0</v>
      </c>
      <c r="J126" s="20">
        <f>'5.3 Calc│Forecast $2022'!J126*'5.4 Calc│Escalators'!J126</f>
        <v>0</v>
      </c>
      <c r="K126" s="20">
        <f>'5.3 Calc│Forecast $2022'!K126*'5.4 Calc│Escalators'!K126</f>
        <v>0</v>
      </c>
      <c r="L126" s="33">
        <f t="shared" si="5"/>
        <v>0</v>
      </c>
      <c r="N126" s="6"/>
      <c r="O126" t="str">
        <f t="shared" si="6"/>
        <v>-</v>
      </c>
    </row>
    <row r="127" spans="1:15">
      <c r="A127" s="7" t="str">
        <f>'5.0 Calc│Forecast Projects'!A127</f>
        <v>-</v>
      </c>
      <c r="B127" s="7" t="str">
        <f>'5.3 Calc│Forecast $2022'!B127</f>
        <v/>
      </c>
      <c r="C127" s="27" t="str">
        <f>IF(B127="[Delete]",0,'5.3 Calc│Forecast $2022'!C127)</f>
        <v>-</v>
      </c>
      <c r="D127" s="7" t="str">
        <f>IF($L127&gt;0,IFERROR(VLOOKUP($A127,'3.0 Input│AMP'!$A$13:$F$855,COLUMN(D127)+1,FALSE),"Other"),"")</f>
        <v/>
      </c>
      <c r="E127" s="7" t="str">
        <f>IF($L127&gt;0,IFERROR(VLOOKUP($A127,'3.0 Input│AMP'!$A$13:$F$855,COLUMN(E127)+1,FALSE),"Non-System"),"")</f>
        <v/>
      </c>
      <c r="F127" s="19"/>
      <c r="G127" s="20">
        <f>'5.3 Calc│Forecast $2022'!G127*'5.4 Calc│Escalators'!G127</f>
        <v>0</v>
      </c>
      <c r="H127" s="20">
        <f>'5.3 Calc│Forecast $2022'!H127*'5.4 Calc│Escalators'!H127</f>
        <v>0</v>
      </c>
      <c r="I127" s="20">
        <f>'5.3 Calc│Forecast $2022'!I127*'5.4 Calc│Escalators'!I127</f>
        <v>0</v>
      </c>
      <c r="J127" s="20">
        <f>'5.3 Calc│Forecast $2022'!J127*'5.4 Calc│Escalators'!J127</f>
        <v>0</v>
      </c>
      <c r="K127" s="20">
        <f>'5.3 Calc│Forecast $2022'!K127*'5.4 Calc│Escalators'!K127</f>
        <v>0</v>
      </c>
      <c r="L127" s="33">
        <f t="shared" si="5"/>
        <v>0</v>
      </c>
      <c r="N127" s="6"/>
      <c r="O127" t="str">
        <f t="shared" si="6"/>
        <v>-</v>
      </c>
    </row>
    <row r="128" spans="1:15">
      <c r="A128" s="7" t="str">
        <f>'5.0 Calc│Forecast Projects'!A128</f>
        <v>-</v>
      </c>
      <c r="B128" s="7" t="str">
        <f>'5.3 Calc│Forecast $2022'!B128</f>
        <v/>
      </c>
      <c r="C128" s="27" t="str">
        <f>IF(B128="[Delete]",0,'5.3 Calc│Forecast $2022'!C128)</f>
        <v>-</v>
      </c>
      <c r="D128" s="7" t="str">
        <f>IF($L128&gt;0,IFERROR(VLOOKUP($A128,'3.0 Input│AMP'!$A$13:$F$855,COLUMN(D128)+1,FALSE),"Other"),"")</f>
        <v/>
      </c>
      <c r="E128" s="7" t="str">
        <f>IF($L128&gt;0,IFERROR(VLOOKUP($A128,'3.0 Input│AMP'!$A$13:$F$855,COLUMN(E128)+1,FALSE),"Non-System"),"")</f>
        <v/>
      </c>
      <c r="F128" s="19"/>
      <c r="G128" s="20">
        <f>'5.3 Calc│Forecast $2022'!G128*'5.4 Calc│Escalators'!G128</f>
        <v>0</v>
      </c>
      <c r="H128" s="20">
        <f>'5.3 Calc│Forecast $2022'!H128*'5.4 Calc│Escalators'!H128</f>
        <v>0</v>
      </c>
      <c r="I128" s="20">
        <f>'5.3 Calc│Forecast $2022'!I128*'5.4 Calc│Escalators'!I128</f>
        <v>0</v>
      </c>
      <c r="J128" s="20">
        <f>'5.3 Calc│Forecast $2022'!J128*'5.4 Calc│Escalators'!J128</f>
        <v>0</v>
      </c>
      <c r="K128" s="20">
        <f>'5.3 Calc│Forecast $2022'!K128*'5.4 Calc│Escalators'!K128</f>
        <v>0</v>
      </c>
      <c r="L128" s="33">
        <f t="shared" si="5"/>
        <v>0</v>
      </c>
      <c r="N128" s="6"/>
      <c r="O128" t="str">
        <f t="shared" si="6"/>
        <v>-</v>
      </c>
    </row>
    <row r="129" spans="1:15">
      <c r="A129" s="7" t="str">
        <f>'5.0 Calc│Forecast Projects'!A129</f>
        <v>-</v>
      </c>
      <c r="B129" s="7" t="str">
        <f>'5.3 Calc│Forecast $2022'!B129</f>
        <v/>
      </c>
      <c r="C129" s="27" t="str">
        <f>IF(B129="[Delete]",0,'5.3 Calc│Forecast $2022'!C129)</f>
        <v>-</v>
      </c>
      <c r="D129" s="7" t="str">
        <f>IF($L129&gt;0,IFERROR(VLOOKUP($A129,'3.0 Input│AMP'!$A$13:$F$855,COLUMN(D129)+1,FALSE),"Other"),"")</f>
        <v/>
      </c>
      <c r="E129" s="7" t="str">
        <f>IF($L129&gt;0,IFERROR(VLOOKUP($A129,'3.0 Input│AMP'!$A$13:$F$855,COLUMN(E129)+1,FALSE),"Non-System"),"")</f>
        <v/>
      </c>
      <c r="F129" s="19"/>
      <c r="G129" s="20">
        <f>'5.3 Calc│Forecast $2022'!G129*'5.4 Calc│Escalators'!G129</f>
        <v>0</v>
      </c>
      <c r="H129" s="20">
        <f>'5.3 Calc│Forecast $2022'!H129*'5.4 Calc│Escalators'!H129</f>
        <v>0</v>
      </c>
      <c r="I129" s="20">
        <f>'5.3 Calc│Forecast $2022'!I129*'5.4 Calc│Escalators'!I129</f>
        <v>0</v>
      </c>
      <c r="J129" s="20">
        <f>'5.3 Calc│Forecast $2022'!J129*'5.4 Calc│Escalators'!J129</f>
        <v>0</v>
      </c>
      <c r="K129" s="20">
        <f>'5.3 Calc│Forecast $2022'!K129*'5.4 Calc│Escalators'!K129</f>
        <v>0</v>
      </c>
      <c r="L129" s="33">
        <f t="shared" si="5"/>
        <v>0</v>
      </c>
      <c r="N129" s="6"/>
      <c r="O129" t="str">
        <f t="shared" si="6"/>
        <v>-</v>
      </c>
    </row>
    <row r="130" spans="1:15">
      <c r="A130" s="7" t="str">
        <f>'5.0 Calc│Forecast Projects'!A130</f>
        <v>-</v>
      </c>
      <c r="B130" s="7" t="str">
        <f>'5.3 Calc│Forecast $2022'!B130</f>
        <v/>
      </c>
      <c r="C130" s="27" t="str">
        <f>IF(B130="[Delete]",0,'5.3 Calc│Forecast $2022'!C130)</f>
        <v>-</v>
      </c>
      <c r="D130" s="7" t="str">
        <f>IF($L130&gt;0,IFERROR(VLOOKUP($A130,'3.0 Input│AMP'!$A$13:$F$855,COLUMN(D130)+1,FALSE),"Other"),"")</f>
        <v/>
      </c>
      <c r="E130" s="7" t="str">
        <f>IF($L130&gt;0,IFERROR(VLOOKUP($A130,'3.0 Input│AMP'!$A$13:$F$855,COLUMN(E130)+1,FALSE),"Non-System"),"")</f>
        <v/>
      </c>
      <c r="F130" s="19"/>
      <c r="G130" s="20">
        <f>'5.3 Calc│Forecast $2022'!G130*'5.4 Calc│Escalators'!G130</f>
        <v>0</v>
      </c>
      <c r="H130" s="20">
        <f>'5.3 Calc│Forecast $2022'!H130*'5.4 Calc│Escalators'!H130</f>
        <v>0</v>
      </c>
      <c r="I130" s="20">
        <f>'5.3 Calc│Forecast $2022'!I130*'5.4 Calc│Escalators'!I130</f>
        <v>0</v>
      </c>
      <c r="J130" s="20">
        <f>'5.3 Calc│Forecast $2022'!J130*'5.4 Calc│Escalators'!J130</f>
        <v>0</v>
      </c>
      <c r="K130" s="20">
        <f>'5.3 Calc│Forecast $2022'!K130*'5.4 Calc│Escalators'!K130</f>
        <v>0</v>
      </c>
      <c r="L130" s="33">
        <f t="shared" si="5"/>
        <v>0</v>
      </c>
      <c r="N130" s="6"/>
      <c r="O130" t="str">
        <f t="shared" si="6"/>
        <v>-</v>
      </c>
    </row>
    <row r="131" spans="1:15">
      <c r="A131" s="7" t="str">
        <f>'5.0 Calc│Forecast Projects'!A131</f>
        <v>-</v>
      </c>
      <c r="B131" s="7" t="str">
        <f>'5.3 Calc│Forecast $2022'!B131</f>
        <v/>
      </c>
      <c r="C131" s="27" t="str">
        <f>IF(B131="[Delete]",0,'5.3 Calc│Forecast $2022'!C131)</f>
        <v>-</v>
      </c>
      <c r="D131" s="7" t="str">
        <f>IF($L131&gt;0,IFERROR(VLOOKUP($A131,'3.0 Input│AMP'!$A$13:$F$855,COLUMN(D131)+1,FALSE),"Other"),"")</f>
        <v/>
      </c>
      <c r="E131" s="7" t="str">
        <f>IF($L131&gt;0,IFERROR(VLOOKUP($A131,'3.0 Input│AMP'!$A$13:$F$855,COLUMN(E131)+1,FALSE),"Non-System"),"")</f>
        <v/>
      </c>
      <c r="F131" s="19"/>
      <c r="G131" s="20">
        <f>'5.3 Calc│Forecast $2022'!G131*'5.4 Calc│Escalators'!G131</f>
        <v>0</v>
      </c>
      <c r="H131" s="20">
        <f>'5.3 Calc│Forecast $2022'!H131*'5.4 Calc│Escalators'!H131</f>
        <v>0</v>
      </c>
      <c r="I131" s="20">
        <f>'5.3 Calc│Forecast $2022'!I131*'5.4 Calc│Escalators'!I131</f>
        <v>0</v>
      </c>
      <c r="J131" s="20">
        <f>'5.3 Calc│Forecast $2022'!J131*'5.4 Calc│Escalators'!J131</f>
        <v>0</v>
      </c>
      <c r="K131" s="20">
        <f>'5.3 Calc│Forecast $2022'!K131*'5.4 Calc│Escalators'!K131</f>
        <v>0</v>
      </c>
      <c r="L131" s="33">
        <f t="shared" si="5"/>
        <v>0</v>
      </c>
      <c r="N131" s="6"/>
      <c r="O131" t="str">
        <f t="shared" si="6"/>
        <v>-</v>
      </c>
    </row>
    <row r="132" spans="1:15">
      <c r="A132" s="7" t="str">
        <f>'5.0 Calc│Forecast Projects'!A132</f>
        <v>-</v>
      </c>
      <c r="B132" s="7" t="str">
        <f>'5.3 Calc│Forecast $2022'!B132</f>
        <v/>
      </c>
      <c r="C132" s="27" t="str">
        <f>IF(B132="[Delete]",0,'5.3 Calc│Forecast $2022'!C132)</f>
        <v>-</v>
      </c>
      <c r="D132" s="7" t="str">
        <f>IF($L132&gt;0,IFERROR(VLOOKUP($A132,'3.0 Input│AMP'!$A$13:$F$855,COLUMN(D132)+1,FALSE),"Other"),"")</f>
        <v/>
      </c>
      <c r="E132" s="7" t="str">
        <f>IF($L132&gt;0,IFERROR(VLOOKUP($A132,'3.0 Input│AMP'!$A$13:$F$855,COLUMN(E132)+1,FALSE),"Non-System"),"")</f>
        <v/>
      </c>
      <c r="F132" s="19"/>
      <c r="G132" s="20">
        <f>'5.3 Calc│Forecast $2022'!G132*'5.4 Calc│Escalators'!G132</f>
        <v>0</v>
      </c>
      <c r="H132" s="20">
        <f>'5.3 Calc│Forecast $2022'!H132*'5.4 Calc│Escalators'!H132</f>
        <v>0</v>
      </c>
      <c r="I132" s="20">
        <f>'5.3 Calc│Forecast $2022'!I132*'5.4 Calc│Escalators'!I132</f>
        <v>0</v>
      </c>
      <c r="J132" s="20">
        <f>'5.3 Calc│Forecast $2022'!J132*'5.4 Calc│Escalators'!J132</f>
        <v>0</v>
      </c>
      <c r="K132" s="20">
        <f>'5.3 Calc│Forecast $2022'!K132*'5.4 Calc│Escalators'!K132</f>
        <v>0</v>
      </c>
      <c r="L132" s="33">
        <f t="shared" si="5"/>
        <v>0</v>
      </c>
      <c r="N132" s="6"/>
      <c r="O132" t="str">
        <f t="shared" si="6"/>
        <v>-</v>
      </c>
    </row>
    <row r="133" spans="1:15">
      <c r="A133" s="7" t="str">
        <f>'5.0 Calc│Forecast Projects'!A133</f>
        <v>-</v>
      </c>
      <c r="B133" s="7" t="str">
        <f>'5.3 Calc│Forecast $2022'!B133</f>
        <v/>
      </c>
      <c r="C133" s="27" t="str">
        <f>IF(B133="[Delete]",0,'5.3 Calc│Forecast $2022'!C133)</f>
        <v>-</v>
      </c>
      <c r="D133" s="7" t="str">
        <f>IF($L133&gt;0,IFERROR(VLOOKUP($A133,'3.0 Input│AMP'!$A$13:$F$855,COLUMN(D133)+1,FALSE),"Other"),"")</f>
        <v/>
      </c>
      <c r="E133" s="7" t="str">
        <f>IF($L133&gt;0,IFERROR(VLOOKUP($A133,'3.0 Input│AMP'!$A$13:$F$855,COLUMN(E133)+1,FALSE),"Non-System"),"")</f>
        <v/>
      </c>
      <c r="F133" s="19"/>
      <c r="G133" s="20">
        <f>'5.3 Calc│Forecast $2022'!G133*'5.4 Calc│Escalators'!G133</f>
        <v>0</v>
      </c>
      <c r="H133" s="20">
        <f>'5.3 Calc│Forecast $2022'!H133*'5.4 Calc│Escalators'!H133</f>
        <v>0</v>
      </c>
      <c r="I133" s="20">
        <f>'5.3 Calc│Forecast $2022'!I133*'5.4 Calc│Escalators'!I133</f>
        <v>0</v>
      </c>
      <c r="J133" s="20">
        <f>'5.3 Calc│Forecast $2022'!J133*'5.4 Calc│Escalators'!J133</f>
        <v>0</v>
      </c>
      <c r="K133" s="20">
        <f>'5.3 Calc│Forecast $2022'!K133*'5.4 Calc│Escalators'!K133</f>
        <v>0</v>
      </c>
      <c r="L133" s="33">
        <f t="shared" si="5"/>
        <v>0</v>
      </c>
      <c r="N133" s="6"/>
      <c r="O133" t="str">
        <f t="shared" si="6"/>
        <v>-</v>
      </c>
    </row>
    <row r="134" spans="1:15">
      <c r="A134" s="7" t="str">
        <f>'5.0 Calc│Forecast Projects'!A134</f>
        <v>-</v>
      </c>
      <c r="B134" s="7" t="str">
        <f>'5.3 Calc│Forecast $2022'!B134</f>
        <v/>
      </c>
      <c r="C134" s="27" t="str">
        <f>IF(B134="[Delete]",0,'5.3 Calc│Forecast $2022'!C134)</f>
        <v>-</v>
      </c>
      <c r="D134" s="7" t="str">
        <f>IF($L134&gt;0,IFERROR(VLOOKUP($A134,'3.0 Input│AMP'!$A$13:$F$855,COLUMN(D134)+1,FALSE),"Other"),"")</f>
        <v/>
      </c>
      <c r="E134" s="7" t="str">
        <f>IF($L134&gt;0,IFERROR(VLOOKUP($A134,'3.0 Input│AMP'!$A$13:$F$855,COLUMN(E134)+1,FALSE),"Non-System"),"")</f>
        <v/>
      </c>
      <c r="F134" s="19"/>
      <c r="G134" s="20">
        <f>'5.3 Calc│Forecast $2022'!G134*'5.4 Calc│Escalators'!G134</f>
        <v>0</v>
      </c>
      <c r="H134" s="20">
        <f>'5.3 Calc│Forecast $2022'!H134*'5.4 Calc│Escalators'!H134</f>
        <v>0</v>
      </c>
      <c r="I134" s="20">
        <f>'5.3 Calc│Forecast $2022'!I134*'5.4 Calc│Escalators'!I134</f>
        <v>0</v>
      </c>
      <c r="J134" s="20">
        <f>'5.3 Calc│Forecast $2022'!J134*'5.4 Calc│Escalators'!J134</f>
        <v>0</v>
      </c>
      <c r="K134" s="20">
        <f>'5.3 Calc│Forecast $2022'!K134*'5.4 Calc│Escalators'!K134</f>
        <v>0</v>
      </c>
      <c r="L134" s="33">
        <f t="shared" si="5"/>
        <v>0</v>
      </c>
      <c r="N134" s="6"/>
      <c r="O134" t="str">
        <f t="shared" si="6"/>
        <v>-</v>
      </c>
    </row>
    <row r="135" spans="1:15">
      <c r="A135" s="7" t="str">
        <f>'5.0 Calc│Forecast Projects'!A135</f>
        <v>-</v>
      </c>
      <c r="B135" s="7" t="str">
        <f>'5.3 Calc│Forecast $2022'!B135</f>
        <v/>
      </c>
      <c r="C135" s="27" t="str">
        <f>IF(B135="[Delete]",0,'5.3 Calc│Forecast $2022'!C135)</f>
        <v>-</v>
      </c>
      <c r="D135" s="7" t="str">
        <f>IF($L135&gt;0,IFERROR(VLOOKUP($A135,'3.0 Input│AMP'!$A$13:$F$855,COLUMN(D135)+1,FALSE),"Other"),"")</f>
        <v/>
      </c>
      <c r="E135" s="7" t="str">
        <f>IF($L135&gt;0,IFERROR(VLOOKUP($A135,'3.0 Input│AMP'!$A$13:$F$855,COLUMN(E135)+1,FALSE),"Non-System"),"")</f>
        <v/>
      </c>
      <c r="F135" s="19"/>
      <c r="G135" s="20">
        <f>'5.3 Calc│Forecast $2022'!G135*'5.4 Calc│Escalators'!G135</f>
        <v>0</v>
      </c>
      <c r="H135" s="20">
        <f>'5.3 Calc│Forecast $2022'!H135*'5.4 Calc│Escalators'!H135</f>
        <v>0</v>
      </c>
      <c r="I135" s="20">
        <f>'5.3 Calc│Forecast $2022'!I135*'5.4 Calc│Escalators'!I135</f>
        <v>0</v>
      </c>
      <c r="J135" s="20">
        <f>'5.3 Calc│Forecast $2022'!J135*'5.4 Calc│Escalators'!J135</f>
        <v>0</v>
      </c>
      <c r="K135" s="20">
        <f>'5.3 Calc│Forecast $2022'!K135*'5.4 Calc│Escalators'!K135</f>
        <v>0</v>
      </c>
      <c r="L135" s="33">
        <f t="shared" ref="L135:L198" si="7">SUM(G135:K135)</f>
        <v>0</v>
      </c>
      <c r="N135" s="6"/>
      <c r="O135" t="str">
        <f t="shared" si="6"/>
        <v>-</v>
      </c>
    </row>
    <row r="136" spans="1:15">
      <c r="A136" s="7" t="str">
        <f>'5.0 Calc│Forecast Projects'!A136</f>
        <v>-</v>
      </c>
      <c r="B136" s="7" t="str">
        <f>'5.3 Calc│Forecast $2022'!B136</f>
        <v/>
      </c>
      <c r="C136" s="27" t="str">
        <f>IF(B136="[Delete]",0,'5.3 Calc│Forecast $2022'!C136)</f>
        <v>-</v>
      </c>
      <c r="D136" s="7" t="str">
        <f>IF($L136&gt;0,IFERROR(VLOOKUP($A136,'3.0 Input│AMP'!$A$13:$F$855,COLUMN(D136)+1,FALSE),"Other"),"")</f>
        <v/>
      </c>
      <c r="E136" s="7" t="str">
        <f>IF($L136&gt;0,IFERROR(VLOOKUP($A136,'3.0 Input│AMP'!$A$13:$F$855,COLUMN(E136)+1,FALSE),"Non-System"),"")</f>
        <v/>
      </c>
      <c r="F136" s="19"/>
      <c r="G136" s="20">
        <f>'5.3 Calc│Forecast $2022'!G136*'5.4 Calc│Escalators'!G136</f>
        <v>0</v>
      </c>
      <c r="H136" s="20">
        <f>'5.3 Calc│Forecast $2022'!H136*'5.4 Calc│Escalators'!H136</f>
        <v>0</v>
      </c>
      <c r="I136" s="20">
        <f>'5.3 Calc│Forecast $2022'!I136*'5.4 Calc│Escalators'!I136</f>
        <v>0</v>
      </c>
      <c r="J136" s="20">
        <f>'5.3 Calc│Forecast $2022'!J136*'5.4 Calc│Escalators'!J136</f>
        <v>0</v>
      </c>
      <c r="K136" s="20">
        <f>'5.3 Calc│Forecast $2022'!K136*'5.4 Calc│Escalators'!K136</f>
        <v>0</v>
      </c>
      <c r="L136" s="33">
        <f t="shared" si="7"/>
        <v>0</v>
      </c>
      <c r="N136" s="6"/>
      <c r="O136" t="str">
        <f t="shared" si="6"/>
        <v>-</v>
      </c>
    </row>
    <row r="137" spans="1:15">
      <c r="A137" s="7" t="str">
        <f>'5.0 Calc│Forecast Projects'!A137</f>
        <v>-</v>
      </c>
      <c r="B137" s="7" t="str">
        <f>'5.3 Calc│Forecast $2022'!B137</f>
        <v/>
      </c>
      <c r="C137" s="27" t="str">
        <f>IF(B137="[Delete]",0,'5.3 Calc│Forecast $2022'!C137)</f>
        <v>-</v>
      </c>
      <c r="D137" s="7" t="str">
        <f>IF($L137&gt;0,IFERROR(VLOOKUP($A137,'3.0 Input│AMP'!$A$13:$F$855,COLUMN(D137)+1,FALSE),"Other"),"")</f>
        <v/>
      </c>
      <c r="E137" s="7" t="str">
        <f>IF($L137&gt;0,IFERROR(VLOOKUP($A137,'3.0 Input│AMP'!$A$13:$F$855,COLUMN(E137)+1,FALSE),"Non-System"),"")</f>
        <v/>
      </c>
      <c r="F137" s="19"/>
      <c r="G137" s="20">
        <f>'5.3 Calc│Forecast $2022'!G137*'5.4 Calc│Escalators'!G137</f>
        <v>0</v>
      </c>
      <c r="H137" s="20">
        <f>'5.3 Calc│Forecast $2022'!H137*'5.4 Calc│Escalators'!H137</f>
        <v>0</v>
      </c>
      <c r="I137" s="20">
        <f>'5.3 Calc│Forecast $2022'!I137*'5.4 Calc│Escalators'!I137</f>
        <v>0</v>
      </c>
      <c r="J137" s="20">
        <f>'5.3 Calc│Forecast $2022'!J137*'5.4 Calc│Escalators'!J137</f>
        <v>0</v>
      </c>
      <c r="K137" s="20">
        <f>'5.3 Calc│Forecast $2022'!K137*'5.4 Calc│Escalators'!K137</f>
        <v>0</v>
      </c>
      <c r="L137" s="33">
        <f t="shared" si="7"/>
        <v>0</v>
      </c>
      <c r="N137" s="6"/>
      <c r="O137" t="str">
        <f t="shared" si="6"/>
        <v>-</v>
      </c>
    </row>
    <row r="138" spans="1:15">
      <c r="A138" s="7" t="str">
        <f>'5.0 Calc│Forecast Projects'!A138</f>
        <v>-</v>
      </c>
      <c r="B138" s="7" t="str">
        <f>'5.3 Calc│Forecast $2022'!B138</f>
        <v/>
      </c>
      <c r="C138" s="27" t="str">
        <f>IF(B138="[Delete]",0,'5.3 Calc│Forecast $2022'!C138)</f>
        <v>-</v>
      </c>
      <c r="D138" s="7" t="str">
        <f>IF($L138&gt;0,IFERROR(VLOOKUP($A138,'3.0 Input│AMP'!$A$13:$F$855,COLUMN(D138)+1,FALSE),"Other"),"")</f>
        <v/>
      </c>
      <c r="E138" s="7" t="str">
        <f>IF($L138&gt;0,IFERROR(VLOOKUP($A138,'3.0 Input│AMP'!$A$13:$F$855,COLUMN(E138)+1,FALSE),"Non-System"),"")</f>
        <v/>
      </c>
      <c r="F138" s="19"/>
      <c r="G138" s="20">
        <f>'5.3 Calc│Forecast $2022'!G138*'5.4 Calc│Escalators'!G138</f>
        <v>0</v>
      </c>
      <c r="H138" s="20">
        <f>'5.3 Calc│Forecast $2022'!H138*'5.4 Calc│Escalators'!H138</f>
        <v>0</v>
      </c>
      <c r="I138" s="20">
        <f>'5.3 Calc│Forecast $2022'!I138*'5.4 Calc│Escalators'!I138</f>
        <v>0</v>
      </c>
      <c r="J138" s="20">
        <f>'5.3 Calc│Forecast $2022'!J138*'5.4 Calc│Escalators'!J138</f>
        <v>0</v>
      </c>
      <c r="K138" s="20">
        <f>'5.3 Calc│Forecast $2022'!K138*'5.4 Calc│Escalators'!K138</f>
        <v>0</v>
      </c>
      <c r="L138" s="33">
        <f t="shared" si="7"/>
        <v>0</v>
      </c>
      <c r="N138" s="6"/>
      <c r="O138" t="str">
        <f t="shared" si="6"/>
        <v>-</v>
      </c>
    </row>
    <row r="139" spans="1:15">
      <c r="A139" s="7" t="str">
        <f>'5.0 Calc│Forecast Projects'!A139</f>
        <v>-</v>
      </c>
      <c r="B139" s="7" t="str">
        <f>'5.3 Calc│Forecast $2022'!B139</f>
        <v/>
      </c>
      <c r="C139" s="27" t="str">
        <f>IF(B139="[Delete]",0,'5.3 Calc│Forecast $2022'!C139)</f>
        <v>-</v>
      </c>
      <c r="D139" s="7" t="str">
        <f>IF($L139&gt;0,IFERROR(VLOOKUP($A139,'3.0 Input│AMP'!$A$13:$F$855,COLUMN(D139)+1,FALSE),"Other"),"")</f>
        <v/>
      </c>
      <c r="E139" s="7" t="str">
        <f>IF($L139&gt;0,IFERROR(VLOOKUP($A139,'3.0 Input│AMP'!$A$13:$F$855,COLUMN(E139)+1,FALSE),"Non-System"),"")</f>
        <v/>
      </c>
      <c r="F139" s="19"/>
      <c r="G139" s="20">
        <f>'5.3 Calc│Forecast $2022'!G139*'5.4 Calc│Escalators'!G139</f>
        <v>0</v>
      </c>
      <c r="H139" s="20">
        <f>'5.3 Calc│Forecast $2022'!H139*'5.4 Calc│Escalators'!H139</f>
        <v>0</v>
      </c>
      <c r="I139" s="20">
        <f>'5.3 Calc│Forecast $2022'!I139*'5.4 Calc│Escalators'!I139</f>
        <v>0</v>
      </c>
      <c r="J139" s="20">
        <f>'5.3 Calc│Forecast $2022'!J139*'5.4 Calc│Escalators'!J139</f>
        <v>0</v>
      </c>
      <c r="K139" s="20">
        <f>'5.3 Calc│Forecast $2022'!K139*'5.4 Calc│Escalators'!K139</f>
        <v>0</v>
      </c>
      <c r="L139" s="33">
        <f t="shared" si="7"/>
        <v>0</v>
      </c>
      <c r="N139" s="6"/>
      <c r="O139" t="str">
        <f t="shared" si="6"/>
        <v>-</v>
      </c>
    </row>
    <row r="140" spans="1:15">
      <c r="A140" s="7" t="str">
        <f>'5.0 Calc│Forecast Projects'!A140</f>
        <v>-</v>
      </c>
      <c r="B140" s="7" t="str">
        <f>'5.3 Calc│Forecast $2022'!B140</f>
        <v/>
      </c>
      <c r="C140" s="27" t="str">
        <f>IF(B140="[Delete]",0,'5.3 Calc│Forecast $2022'!C140)</f>
        <v>-</v>
      </c>
      <c r="D140" s="7" t="str">
        <f>IF($L140&gt;0,IFERROR(VLOOKUP($A140,'3.0 Input│AMP'!$A$13:$F$855,COLUMN(D140)+1,FALSE),"Other"),"")</f>
        <v/>
      </c>
      <c r="E140" s="7" t="str">
        <f>IF($L140&gt;0,IFERROR(VLOOKUP($A140,'3.0 Input│AMP'!$A$13:$F$855,COLUMN(E140)+1,FALSE),"Non-System"),"")</f>
        <v/>
      </c>
      <c r="F140" s="19"/>
      <c r="G140" s="20">
        <f>'5.3 Calc│Forecast $2022'!G140*'5.4 Calc│Escalators'!G140</f>
        <v>0</v>
      </c>
      <c r="H140" s="20">
        <f>'5.3 Calc│Forecast $2022'!H140*'5.4 Calc│Escalators'!H140</f>
        <v>0</v>
      </c>
      <c r="I140" s="20">
        <f>'5.3 Calc│Forecast $2022'!I140*'5.4 Calc│Escalators'!I140</f>
        <v>0</v>
      </c>
      <c r="J140" s="20">
        <f>'5.3 Calc│Forecast $2022'!J140*'5.4 Calc│Escalators'!J140</f>
        <v>0</v>
      </c>
      <c r="K140" s="20">
        <f>'5.3 Calc│Forecast $2022'!K140*'5.4 Calc│Escalators'!K140</f>
        <v>0</v>
      </c>
      <c r="L140" s="33">
        <f t="shared" si="7"/>
        <v>0</v>
      </c>
      <c r="N140" s="6"/>
      <c r="O140" t="str">
        <f t="shared" si="6"/>
        <v>-</v>
      </c>
    </row>
    <row r="141" spans="1:15">
      <c r="A141" s="7" t="str">
        <f>'5.0 Calc│Forecast Projects'!A141</f>
        <v>-</v>
      </c>
      <c r="B141" s="7" t="str">
        <f>'5.3 Calc│Forecast $2022'!B141</f>
        <v/>
      </c>
      <c r="C141" s="27" t="str">
        <f>IF(B141="[Delete]",0,'5.3 Calc│Forecast $2022'!C141)</f>
        <v>-</v>
      </c>
      <c r="D141" s="7" t="str">
        <f>IF($L141&gt;0,IFERROR(VLOOKUP($A141,'3.0 Input│AMP'!$A$13:$F$855,COLUMN(D141)+1,FALSE),"Other"),"")</f>
        <v/>
      </c>
      <c r="E141" s="7" t="str">
        <f>IF($L141&gt;0,IFERROR(VLOOKUP($A141,'3.0 Input│AMP'!$A$13:$F$855,COLUMN(E141)+1,FALSE),"Non-System"),"")</f>
        <v/>
      </c>
      <c r="F141" s="19"/>
      <c r="G141" s="20">
        <f>'5.3 Calc│Forecast $2022'!G141*'5.4 Calc│Escalators'!G141</f>
        <v>0</v>
      </c>
      <c r="H141" s="20">
        <f>'5.3 Calc│Forecast $2022'!H141*'5.4 Calc│Escalators'!H141</f>
        <v>0</v>
      </c>
      <c r="I141" s="20">
        <f>'5.3 Calc│Forecast $2022'!I141*'5.4 Calc│Escalators'!I141</f>
        <v>0</v>
      </c>
      <c r="J141" s="20">
        <f>'5.3 Calc│Forecast $2022'!J141*'5.4 Calc│Escalators'!J141</f>
        <v>0</v>
      </c>
      <c r="K141" s="20">
        <f>'5.3 Calc│Forecast $2022'!K141*'5.4 Calc│Escalators'!K141</f>
        <v>0</v>
      </c>
      <c r="L141" s="33">
        <f t="shared" si="7"/>
        <v>0</v>
      </c>
      <c r="N141" s="6"/>
      <c r="O141" t="str">
        <f t="shared" si="6"/>
        <v>-</v>
      </c>
    </row>
    <row r="142" spans="1:15">
      <c r="A142" s="7" t="str">
        <f>'5.0 Calc│Forecast Projects'!A142</f>
        <v>-</v>
      </c>
      <c r="B142" s="7" t="str">
        <f>'5.3 Calc│Forecast $2022'!B142</f>
        <v/>
      </c>
      <c r="C142" s="27" t="str">
        <f>IF(B142="[Delete]",0,'5.3 Calc│Forecast $2022'!C142)</f>
        <v>-</v>
      </c>
      <c r="D142" s="7" t="str">
        <f>IF($L142&gt;0,IFERROR(VLOOKUP($A142,'3.0 Input│AMP'!$A$13:$F$855,COLUMN(D142)+1,FALSE),"Other"),"")</f>
        <v/>
      </c>
      <c r="E142" s="7" t="str">
        <f>IF($L142&gt;0,IFERROR(VLOOKUP($A142,'3.0 Input│AMP'!$A$13:$F$855,COLUMN(E142)+1,FALSE),"Non-System"),"")</f>
        <v/>
      </c>
      <c r="F142" s="19"/>
      <c r="G142" s="20">
        <f>'5.3 Calc│Forecast $2022'!G142*'5.4 Calc│Escalators'!G142</f>
        <v>0</v>
      </c>
      <c r="H142" s="20">
        <f>'5.3 Calc│Forecast $2022'!H142*'5.4 Calc│Escalators'!H142</f>
        <v>0</v>
      </c>
      <c r="I142" s="20">
        <f>'5.3 Calc│Forecast $2022'!I142*'5.4 Calc│Escalators'!I142</f>
        <v>0</v>
      </c>
      <c r="J142" s="20">
        <f>'5.3 Calc│Forecast $2022'!J142*'5.4 Calc│Escalators'!J142</f>
        <v>0</v>
      </c>
      <c r="K142" s="20">
        <f>'5.3 Calc│Forecast $2022'!K142*'5.4 Calc│Escalators'!K142</f>
        <v>0</v>
      </c>
      <c r="L142" s="33">
        <f t="shared" si="7"/>
        <v>0</v>
      </c>
      <c r="N142" s="6"/>
      <c r="O142" t="str">
        <f t="shared" si="6"/>
        <v>-</v>
      </c>
    </row>
    <row r="143" spans="1:15">
      <c r="A143" s="7" t="str">
        <f>'5.0 Calc│Forecast Projects'!A143</f>
        <v>-</v>
      </c>
      <c r="B143" s="7" t="str">
        <f>'5.3 Calc│Forecast $2022'!B143</f>
        <v/>
      </c>
      <c r="C143" s="27" t="str">
        <f>IF(B143="[Delete]",0,'5.3 Calc│Forecast $2022'!C143)</f>
        <v>-</v>
      </c>
      <c r="D143" s="7" t="str">
        <f>IF($L143&gt;0,IFERROR(VLOOKUP($A143,'3.0 Input│AMP'!$A$13:$F$855,COLUMN(D143)+1,FALSE),"Other"),"")</f>
        <v/>
      </c>
      <c r="E143" s="7" t="str">
        <f>IF($L143&gt;0,IFERROR(VLOOKUP($A143,'3.0 Input│AMP'!$A$13:$F$855,COLUMN(E143)+1,FALSE),"Non-System"),"")</f>
        <v/>
      </c>
      <c r="F143" s="19"/>
      <c r="G143" s="20">
        <f>'5.3 Calc│Forecast $2022'!G143*'5.4 Calc│Escalators'!G143</f>
        <v>0</v>
      </c>
      <c r="H143" s="20">
        <f>'5.3 Calc│Forecast $2022'!H143*'5.4 Calc│Escalators'!H143</f>
        <v>0</v>
      </c>
      <c r="I143" s="20">
        <f>'5.3 Calc│Forecast $2022'!I143*'5.4 Calc│Escalators'!I143</f>
        <v>0</v>
      </c>
      <c r="J143" s="20">
        <f>'5.3 Calc│Forecast $2022'!J143*'5.4 Calc│Escalators'!J143</f>
        <v>0</v>
      </c>
      <c r="K143" s="20">
        <f>'5.3 Calc│Forecast $2022'!K143*'5.4 Calc│Escalators'!K143</f>
        <v>0</v>
      </c>
      <c r="L143" s="33">
        <f t="shared" si="7"/>
        <v>0</v>
      </c>
      <c r="N143" s="6"/>
      <c r="O143" t="str">
        <f t="shared" si="6"/>
        <v>-</v>
      </c>
    </row>
    <row r="144" spans="1:15">
      <c r="A144" s="7" t="str">
        <f>'5.0 Calc│Forecast Projects'!A144</f>
        <v>-</v>
      </c>
      <c r="B144" s="7" t="str">
        <f>'5.3 Calc│Forecast $2022'!B144</f>
        <v/>
      </c>
      <c r="C144" s="27" t="str">
        <f>IF(B144="[Delete]",0,'5.3 Calc│Forecast $2022'!C144)</f>
        <v>-</v>
      </c>
      <c r="D144" s="7"/>
      <c r="E144" s="7" t="str">
        <f>IF($L144&gt;0,IFERROR(VLOOKUP($A144,'3.0 Input│AMP'!$A$13:$F$855,COLUMN(E144)+1,FALSE),"Non-System"),"")</f>
        <v/>
      </c>
      <c r="F144" s="19"/>
      <c r="G144" s="20">
        <f>'5.3 Calc│Forecast $2022'!G144*'5.4 Calc│Escalators'!G144</f>
        <v>0</v>
      </c>
      <c r="H144" s="20">
        <f>'5.3 Calc│Forecast $2022'!H144*'5.4 Calc│Escalators'!H144</f>
        <v>0</v>
      </c>
      <c r="I144" s="20">
        <f>'5.3 Calc│Forecast $2022'!I144*'5.4 Calc│Escalators'!I144</f>
        <v>0</v>
      </c>
      <c r="J144" s="20">
        <f>'5.3 Calc│Forecast $2022'!J144*'5.4 Calc│Escalators'!J144</f>
        <v>0</v>
      </c>
      <c r="K144" s="20">
        <f>'5.3 Calc│Forecast $2022'!K144*'5.4 Calc│Escalators'!K144</f>
        <v>0</v>
      </c>
      <c r="L144" s="33">
        <f t="shared" si="7"/>
        <v>0</v>
      </c>
      <c r="N144" s="6"/>
      <c r="O144" t="str">
        <f t="shared" ref="O144:O201" si="8">LEFT(C144,3)</f>
        <v>-</v>
      </c>
    </row>
    <row r="145" spans="1:15">
      <c r="A145" s="7" t="str">
        <f>'5.0 Calc│Forecast Projects'!A145</f>
        <v>-</v>
      </c>
      <c r="B145" s="7" t="str">
        <f>'5.3 Calc│Forecast $2022'!B145</f>
        <v/>
      </c>
      <c r="C145" s="27" t="str">
        <f>IF(B145="[Delete]",0,'5.3 Calc│Forecast $2022'!C145)</f>
        <v>-</v>
      </c>
      <c r="D145" s="7" t="str">
        <f>IF($L145&gt;0,IFERROR(VLOOKUP($A145,'3.0 Input│AMP'!$A$13:$F$855,COLUMN(D145)+1,FALSE),"Other"),"")</f>
        <v/>
      </c>
      <c r="E145" s="7" t="str">
        <f>IF($L145&gt;0,IFERROR(VLOOKUP($A145,'3.0 Input│AMP'!$A$13:$F$855,COLUMN(E145)+1,FALSE),"Non-System"),"")</f>
        <v/>
      </c>
      <c r="F145" s="19"/>
      <c r="G145" s="20">
        <f>'5.3 Calc│Forecast $2022'!G145*'5.4 Calc│Escalators'!G145</f>
        <v>0</v>
      </c>
      <c r="H145" s="20">
        <f>'5.3 Calc│Forecast $2022'!H145*'5.4 Calc│Escalators'!H145</f>
        <v>0</v>
      </c>
      <c r="I145" s="20">
        <f>'5.3 Calc│Forecast $2022'!I145*'5.4 Calc│Escalators'!I145</f>
        <v>0</v>
      </c>
      <c r="J145" s="20">
        <f>'5.3 Calc│Forecast $2022'!J145*'5.4 Calc│Escalators'!J145</f>
        <v>0</v>
      </c>
      <c r="K145" s="20">
        <f>'5.3 Calc│Forecast $2022'!K145*'5.4 Calc│Escalators'!K145</f>
        <v>0</v>
      </c>
      <c r="L145" s="33">
        <f t="shared" si="7"/>
        <v>0</v>
      </c>
      <c r="N145" s="6"/>
      <c r="O145" t="str">
        <f t="shared" si="8"/>
        <v>-</v>
      </c>
    </row>
    <row r="146" spans="1:15">
      <c r="A146" s="7" t="str">
        <f>'5.0 Calc│Forecast Projects'!A146</f>
        <v>-</v>
      </c>
      <c r="B146" s="7" t="str">
        <f>'5.3 Calc│Forecast $2022'!B146</f>
        <v/>
      </c>
      <c r="C146" s="27" t="str">
        <f>IF(B146="[Delete]",0,'5.3 Calc│Forecast $2022'!C146)</f>
        <v>-</v>
      </c>
      <c r="D146" s="7" t="str">
        <f>IF($L146&gt;0,IFERROR(VLOOKUP($A146,'3.0 Input│AMP'!$A$13:$F$855,COLUMN(D146)+1,FALSE),"Other"),"")</f>
        <v/>
      </c>
      <c r="E146" s="7" t="str">
        <f>IF($L146&gt;0,IFERROR(VLOOKUP($A146,'3.0 Input│AMP'!$A$13:$F$855,COLUMN(E146)+1,FALSE),"Non-System"),"")</f>
        <v/>
      </c>
      <c r="F146" s="19"/>
      <c r="G146" s="20">
        <f>'5.3 Calc│Forecast $2022'!G146*'5.4 Calc│Escalators'!G146</f>
        <v>0</v>
      </c>
      <c r="H146" s="20">
        <f>'5.3 Calc│Forecast $2022'!H146*'5.4 Calc│Escalators'!H146</f>
        <v>0</v>
      </c>
      <c r="I146" s="20">
        <f>'5.3 Calc│Forecast $2022'!I146*'5.4 Calc│Escalators'!I146</f>
        <v>0</v>
      </c>
      <c r="J146" s="20">
        <f>'5.3 Calc│Forecast $2022'!J146*'5.4 Calc│Escalators'!J146</f>
        <v>0</v>
      </c>
      <c r="K146" s="20">
        <f>'5.3 Calc│Forecast $2022'!K146*'5.4 Calc│Escalators'!K146</f>
        <v>0</v>
      </c>
      <c r="L146" s="33">
        <f t="shared" si="7"/>
        <v>0</v>
      </c>
      <c r="N146" s="6"/>
      <c r="O146" t="str">
        <f t="shared" si="8"/>
        <v>-</v>
      </c>
    </row>
    <row r="147" spans="1:15">
      <c r="A147" s="7" t="str">
        <f>'5.0 Calc│Forecast Projects'!A147</f>
        <v>-</v>
      </c>
      <c r="B147" s="7" t="str">
        <f>'5.3 Calc│Forecast $2022'!B147</f>
        <v/>
      </c>
      <c r="C147" s="27" t="str">
        <f>IF(B147="[Delete]",0,'5.3 Calc│Forecast $2022'!C147)</f>
        <v>-</v>
      </c>
      <c r="D147" s="7" t="str">
        <f>IF($L147&gt;0,IFERROR(VLOOKUP($A147,'3.0 Input│AMP'!$A$13:$F$855,COLUMN(D147)+1,FALSE),"Other"),"")</f>
        <v/>
      </c>
      <c r="E147" s="7" t="str">
        <f>IF($L147&gt;0,IFERROR(VLOOKUP($A147,'3.0 Input│AMP'!$A$13:$F$855,COLUMN(E147)+1,FALSE),"Non-System"),"")</f>
        <v/>
      </c>
      <c r="F147" s="19"/>
      <c r="G147" s="20">
        <f>'5.3 Calc│Forecast $2022'!G147*'5.4 Calc│Escalators'!G147</f>
        <v>0</v>
      </c>
      <c r="H147" s="20">
        <f>'5.3 Calc│Forecast $2022'!H147*'5.4 Calc│Escalators'!H147</f>
        <v>0</v>
      </c>
      <c r="I147" s="20">
        <f>'5.3 Calc│Forecast $2022'!I147*'5.4 Calc│Escalators'!I147</f>
        <v>0</v>
      </c>
      <c r="J147" s="20">
        <f>'5.3 Calc│Forecast $2022'!J147*'5.4 Calc│Escalators'!J147</f>
        <v>0</v>
      </c>
      <c r="K147" s="20">
        <f>'5.3 Calc│Forecast $2022'!K147*'5.4 Calc│Escalators'!K147</f>
        <v>0</v>
      </c>
      <c r="L147" s="33">
        <f t="shared" si="7"/>
        <v>0</v>
      </c>
      <c r="N147" s="6"/>
      <c r="O147" t="str">
        <f t="shared" si="8"/>
        <v>-</v>
      </c>
    </row>
    <row r="148" spans="1:15">
      <c r="A148" s="7" t="str">
        <f>'5.0 Calc│Forecast Projects'!A148</f>
        <v>-</v>
      </c>
      <c r="B148" s="7" t="str">
        <f>'5.3 Calc│Forecast $2022'!B148</f>
        <v/>
      </c>
      <c r="C148" s="27" t="str">
        <f>IF(B148="[Delete]",0,'5.3 Calc│Forecast $2022'!C148)</f>
        <v>-</v>
      </c>
      <c r="D148" s="7" t="str">
        <f>IF($L148&gt;0,IFERROR(VLOOKUP($A148,'3.0 Input│AMP'!$A$13:$F$855,COLUMN(D148)+1,FALSE),"Other"),"")</f>
        <v/>
      </c>
      <c r="E148" s="7" t="str">
        <f>IF($L148&gt;0,IFERROR(VLOOKUP($A148,'3.0 Input│AMP'!$A$13:$F$855,COLUMN(E148)+1,FALSE),"Non-System"),"")</f>
        <v/>
      </c>
      <c r="F148" s="19"/>
      <c r="G148" s="20">
        <f>'5.3 Calc│Forecast $2022'!G148*'5.4 Calc│Escalators'!G148</f>
        <v>0</v>
      </c>
      <c r="H148" s="20">
        <f>'5.3 Calc│Forecast $2022'!H148*'5.4 Calc│Escalators'!H148</f>
        <v>0</v>
      </c>
      <c r="I148" s="20">
        <f>'5.3 Calc│Forecast $2022'!I148*'5.4 Calc│Escalators'!I148</f>
        <v>0</v>
      </c>
      <c r="J148" s="20">
        <f>'5.3 Calc│Forecast $2022'!J148*'5.4 Calc│Escalators'!J148</f>
        <v>0</v>
      </c>
      <c r="K148" s="20">
        <f>'5.3 Calc│Forecast $2022'!K148*'5.4 Calc│Escalators'!K148</f>
        <v>0</v>
      </c>
      <c r="L148" s="33">
        <f t="shared" si="7"/>
        <v>0</v>
      </c>
      <c r="N148" s="6"/>
      <c r="O148" t="str">
        <f t="shared" si="8"/>
        <v>-</v>
      </c>
    </row>
    <row r="149" spans="1:15">
      <c r="A149" s="7" t="str">
        <f>'5.0 Calc│Forecast Projects'!A149</f>
        <v>-</v>
      </c>
      <c r="B149" s="7" t="str">
        <f>'5.3 Calc│Forecast $2022'!B149</f>
        <v/>
      </c>
      <c r="C149" s="27" t="str">
        <f>IF(B149="[Delete]",0,'5.3 Calc│Forecast $2022'!C149)</f>
        <v>-</v>
      </c>
      <c r="D149" s="7" t="str">
        <f>IF($L149&gt;0,IFERROR(VLOOKUP($A149,'3.0 Input│AMP'!$A$13:$F$855,COLUMN(D149)+1,FALSE),"Other"),"")</f>
        <v/>
      </c>
      <c r="E149" s="7" t="str">
        <f>IF($L149&gt;0,IFERROR(VLOOKUP($A149,'3.0 Input│AMP'!$A$13:$F$855,COLUMN(E149)+1,FALSE),"Non-System"),"")</f>
        <v/>
      </c>
      <c r="F149" s="19"/>
      <c r="G149" s="20">
        <f>'5.3 Calc│Forecast $2022'!G149*'5.4 Calc│Escalators'!G149</f>
        <v>0</v>
      </c>
      <c r="H149" s="20">
        <f>'5.3 Calc│Forecast $2022'!H149*'5.4 Calc│Escalators'!H149</f>
        <v>0</v>
      </c>
      <c r="I149" s="20">
        <f>'5.3 Calc│Forecast $2022'!I149*'5.4 Calc│Escalators'!I149</f>
        <v>0</v>
      </c>
      <c r="J149" s="20">
        <f>'5.3 Calc│Forecast $2022'!J149*'5.4 Calc│Escalators'!J149</f>
        <v>0</v>
      </c>
      <c r="K149" s="20">
        <f>'5.3 Calc│Forecast $2022'!K149*'5.4 Calc│Escalators'!K149</f>
        <v>0</v>
      </c>
      <c r="L149" s="33">
        <f t="shared" si="7"/>
        <v>0</v>
      </c>
      <c r="N149" s="6"/>
      <c r="O149" t="str">
        <f t="shared" si="8"/>
        <v>-</v>
      </c>
    </row>
    <row r="150" spans="1:15">
      <c r="A150" s="7" t="str">
        <f>'5.0 Calc│Forecast Projects'!A150</f>
        <v>-</v>
      </c>
      <c r="B150" s="7" t="str">
        <f>'5.3 Calc│Forecast $2022'!B150</f>
        <v/>
      </c>
      <c r="C150" s="27" t="str">
        <f>IF(B150="[Delete]",0,'5.3 Calc│Forecast $2022'!C150)</f>
        <v>-</v>
      </c>
      <c r="D150" s="7" t="str">
        <f>IF($L150&gt;0,IFERROR(VLOOKUP($A150,'3.0 Input│AMP'!$A$13:$F$855,COLUMN(D150)+1,FALSE),"Other"),"")</f>
        <v/>
      </c>
      <c r="E150" s="7" t="str">
        <f>IF($L150&gt;0,IFERROR(VLOOKUP($A150,'3.0 Input│AMP'!$A$13:$F$855,COLUMN(E150)+1,FALSE),"Non-System"),"")</f>
        <v/>
      </c>
      <c r="F150" s="19"/>
      <c r="G150" s="20">
        <f>'5.3 Calc│Forecast $2022'!G150*'5.4 Calc│Escalators'!G150</f>
        <v>0</v>
      </c>
      <c r="H150" s="20">
        <f>'5.3 Calc│Forecast $2022'!H150*'5.4 Calc│Escalators'!H150</f>
        <v>0</v>
      </c>
      <c r="I150" s="20">
        <f>'5.3 Calc│Forecast $2022'!I150*'5.4 Calc│Escalators'!I150</f>
        <v>0</v>
      </c>
      <c r="J150" s="20">
        <f>'5.3 Calc│Forecast $2022'!J150*'5.4 Calc│Escalators'!J150</f>
        <v>0</v>
      </c>
      <c r="K150" s="20">
        <f>'5.3 Calc│Forecast $2022'!K150*'5.4 Calc│Escalators'!K150</f>
        <v>0</v>
      </c>
      <c r="L150" s="33">
        <f t="shared" si="7"/>
        <v>0</v>
      </c>
      <c r="N150" s="6"/>
      <c r="O150" t="str">
        <f t="shared" si="8"/>
        <v>-</v>
      </c>
    </row>
    <row r="151" spans="1:15">
      <c r="A151" s="7" t="str">
        <f>'5.0 Calc│Forecast Projects'!A151</f>
        <v>-</v>
      </c>
      <c r="B151" s="7" t="str">
        <f>'5.3 Calc│Forecast $2022'!B151</f>
        <v/>
      </c>
      <c r="C151" s="27" t="str">
        <f>IF(B151="[Delete]",0,'5.3 Calc│Forecast $2022'!C151)</f>
        <v>-</v>
      </c>
      <c r="D151" s="7" t="str">
        <f>IF($L151&gt;0,IFERROR(VLOOKUP($A151,'3.0 Input│AMP'!$A$13:$F$855,COLUMN(D151)+1,FALSE),"Other"),"")</f>
        <v/>
      </c>
      <c r="E151" s="7" t="str">
        <f>IF($L151&gt;0,IFERROR(VLOOKUP($A151,'3.0 Input│AMP'!$A$13:$F$855,COLUMN(E151)+1,FALSE),"Non-System"),"")</f>
        <v/>
      </c>
      <c r="F151" s="19"/>
      <c r="G151" s="20">
        <f>'5.3 Calc│Forecast $2022'!G151*'5.4 Calc│Escalators'!G151</f>
        <v>0</v>
      </c>
      <c r="H151" s="20">
        <f>'5.3 Calc│Forecast $2022'!H151*'5.4 Calc│Escalators'!H151</f>
        <v>0</v>
      </c>
      <c r="I151" s="20">
        <f>'5.3 Calc│Forecast $2022'!I151*'5.4 Calc│Escalators'!I151</f>
        <v>0</v>
      </c>
      <c r="J151" s="20">
        <f>'5.3 Calc│Forecast $2022'!J151*'5.4 Calc│Escalators'!J151</f>
        <v>0</v>
      </c>
      <c r="K151" s="20">
        <f>'5.3 Calc│Forecast $2022'!K151*'5.4 Calc│Escalators'!K151</f>
        <v>0</v>
      </c>
      <c r="L151" s="33">
        <f t="shared" si="7"/>
        <v>0</v>
      </c>
      <c r="N151" s="6"/>
      <c r="O151" t="str">
        <f t="shared" si="8"/>
        <v>-</v>
      </c>
    </row>
    <row r="152" spans="1:15">
      <c r="A152" s="7" t="str">
        <f>'5.0 Calc│Forecast Projects'!A152</f>
        <v>-</v>
      </c>
      <c r="B152" s="7" t="str">
        <f>'5.3 Calc│Forecast $2022'!B152</f>
        <v/>
      </c>
      <c r="C152" s="27" t="str">
        <f>IF(B152="[Delete]",0,'5.3 Calc│Forecast $2022'!C152)</f>
        <v>-</v>
      </c>
      <c r="D152" s="7" t="str">
        <f>IF($L152&gt;0,IFERROR(VLOOKUP($A152,'3.0 Input│AMP'!$A$13:$F$855,COLUMN(D152)+1,FALSE),"Other"),"")</f>
        <v/>
      </c>
      <c r="E152" s="7" t="str">
        <f>IF($L152&gt;0,IFERROR(VLOOKUP($A152,'3.0 Input│AMP'!$A$13:$F$855,COLUMN(E152)+1,FALSE),"Non-System"),"")</f>
        <v/>
      </c>
      <c r="F152" s="19"/>
      <c r="G152" s="20">
        <f>'5.3 Calc│Forecast $2022'!G152*'5.4 Calc│Escalators'!G152</f>
        <v>0</v>
      </c>
      <c r="H152" s="20">
        <f>'5.3 Calc│Forecast $2022'!H152*'5.4 Calc│Escalators'!H152</f>
        <v>0</v>
      </c>
      <c r="I152" s="20">
        <f>'5.3 Calc│Forecast $2022'!I152*'5.4 Calc│Escalators'!I152</f>
        <v>0</v>
      </c>
      <c r="J152" s="20">
        <f>'5.3 Calc│Forecast $2022'!J152*'5.4 Calc│Escalators'!J152</f>
        <v>0</v>
      </c>
      <c r="K152" s="20">
        <f>'5.3 Calc│Forecast $2022'!K152*'5.4 Calc│Escalators'!K152</f>
        <v>0</v>
      </c>
      <c r="L152" s="33">
        <f t="shared" si="7"/>
        <v>0</v>
      </c>
      <c r="N152" s="6"/>
      <c r="O152" t="str">
        <f t="shared" si="8"/>
        <v>-</v>
      </c>
    </row>
    <row r="153" spans="1:15">
      <c r="A153" s="7" t="str">
        <f>'5.0 Calc│Forecast Projects'!A153</f>
        <v>-</v>
      </c>
      <c r="B153" s="7" t="str">
        <f>'5.3 Calc│Forecast $2022'!B153</f>
        <v/>
      </c>
      <c r="C153" s="27" t="str">
        <f>IF(B153="[Delete]",0,'5.3 Calc│Forecast $2022'!C153)</f>
        <v>-</v>
      </c>
      <c r="D153" s="7" t="str">
        <f>IF($L153&gt;0,IFERROR(VLOOKUP($A153,'3.0 Input│AMP'!$A$13:$F$855,COLUMN(D153)+1,FALSE),"Other"),"")</f>
        <v/>
      </c>
      <c r="E153" s="7" t="str">
        <f>IF($L153&gt;0,IFERROR(VLOOKUP($A153,'3.0 Input│AMP'!$A$13:$F$855,COLUMN(E153)+1,FALSE),"Non-System"),"")</f>
        <v/>
      </c>
      <c r="F153" s="19"/>
      <c r="G153" s="20">
        <f>'5.3 Calc│Forecast $2022'!G153*'5.4 Calc│Escalators'!G153</f>
        <v>0</v>
      </c>
      <c r="H153" s="20">
        <f>'5.3 Calc│Forecast $2022'!H153*'5.4 Calc│Escalators'!H153</f>
        <v>0</v>
      </c>
      <c r="I153" s="20">
        <f>'5.3 Calc│Forecast $2022'!I153*'5.4 Calc│Escalators'!I153</f>
        <v>0</v>
      </c>
      <c r="J153" s="20">
        <f>'5.3 Calc│Forecast $2022'!J153*'5.4 Calc│Escalators'!J153</f>
        <v>0</v>
      </c>
      <c r="K153" s="20">
        <f>'5.3 Calc│Forecast $2022'!K153*'5.4 Calc│Escalators'!K153</f>
        <v>0</v>
      </c>
      <c r="L153" s="33">
        <f t="shared" si="7"/>
        <v>0</v>
      </c>
      <c r="N153" s="6"/>
      <c r="O153" t="str">
        <f t="shared" si="8"/>
        <v>-</v>
      </c>
    </row>
    <row r="154" spans="1:15">
      <c r="A154" s="7" t="str">
        <f>'5.0 Calc│Forecast Projects'!A154</f>
        <v>-</v>
      </c>
      <c r="B154" s="7" t="str">
        <f>'5.3 Calc│Forecast $2022'!B154</f>
        <v/>
      </c>
      <c r="C154" s="27" t="str">
        <f>IF(B154="[Delete]",0,'5.3 Calc│Forecast $2022'!C154)</f>
        <v>-</v>
      </c>
      <c r="D154" s="7" t="str">
        <f>IF($L154&gt;0,IFERROR(VLOOKUP($A154,'3.0 Input│AMP'!$A$13:$F$855,COLUMN(D154)+1,FALSE),"Other"),"")</f>
        <v/>
      </c>
      <c r="E154" s="7" t="str">
        <f>IF($L154&gt;0,IFERROR(VLOOKUP($A154,'3.0 Input│AMP'!$A$13:$F$855,COLUMN(E154)+1,FALSE),"Non-System"),"")</f>
        <v/>
      </c>
      <c r="F154" s="19"/>
      <c r="G154" s="20">
        <f>'5.3 Calc│Forecast $2022'!G154*'5.4 Calc│Escalators'!G154</f>
        <v>0</v>
      </c>
      <c r="H154" s="20">
        <f>'5.3 Calc│Forecast $2022'!H154*'5.4 Calc│Escalators'!H154</f>
        <v>0</v>
      </c>
      <c r="I154" s="20">
        <f>'5.3 Calc│Forecast $2022'!I154*'5.4 Calc│Escalators'!I154</f>
        <v>0</v>
      </c>
      <c r="J154" s="20">
        <f>'5.3 Calc│Forecast $2022'!J154*'5.4 Calc│Escalators'!J154</f>
        <v>0</v>
      </c>
      <c r="K154" s="20">
        <f>'5.3 Calc│Forecast $2022'!K154*'5.4 Calc│Escalators'!K154</f>
        <v>0</v>
      </c>
      <c r="L154" s="33">
        <f t="shared" si="7"/>
        <v>0</v>
      </c>
      <c r="N154" s="6"/>
      <c r="O154" t="str">
        <f t="shared" si="8"/>
        <v>-</v>
      </c>
    </row>
    <row r="155" spans="1:15">
      <c r="A155" s="7" t="str">
        <f>'5.0 Calc│Forecast Projects'!A155</f>
        <v>-</v>
      </c>
      <c r="B155" s="7" t="str">
        <f>'5.3 Calc│Forecast $2022'!B155</f>
        <v/>
      </c>
      <c r="C155" s="27" t="str">
        <f>IF(B155="[Delete]",0,'5.3 Calc│Forecast $2022'!C155)</f>
        <v>-</v>
      </c>
      <c r="D155" s="7" t="str">
        <f>IF($L155&gt;0,IFERROR(VLOOKUP($A155,'3.0 Input│AMP'!$A$13:$F$855,COLUMN(D155)+1,FALSE),"Other"),"")</f>
        <v/>
      </c>
      <c r="E155" s="7" t="str">
        <f>IF($L155&gt;0,IFERROR(VLOOKUP($A155,'3.0 Input│AMP'!$A$13:$F$855,COLUMN(E155)+1,FALSE),"Non-System"),"")</f>
        <v/>
      </c>
      <c r="F155" s="19"/>
      <c r="G155" s="20">
        <f>'5.3 Calc│Forecast $2022'!G155*'5.4 Calc│Escalators'!G155</f>
        <v>0</v>
      </c>
      <c r="H155" s="20">
        <f>'5.3 Calc│Forecast $2022'!H155*'5.4 Calc│Escalators'!H155</f>
        <v>0</v>
      </c>
      <c r="I155" s="20">
        <f>'5.3 Calc│Forecast $2022'!I155*'5.4 Calc│Escalators'!I155</f>
        <v>0</v>
      </c>
      <c r="J155" s="20">
        <f>'5.3 Calc│Forecast $2022'!J155*'5.4 Calc│Escalators'!J155</f>
        <v>0</v>
      </c>
      <c r="K155" s="20">
        <f>'5.3 Calc│Forecast $2022'!K155*'5.4 Calc│Escalators'!K155</f>
        <v>0</v>
      </c>
      <c r="L155" s="33">
        <f t="shared" si="7"/>
        <v>0</v>
      </c>
      <c r="N155" s="6"/>
      <c r="O155" t="str">
        <f t="shared" si="8"/>
        <v>-</v>
      </c>
    </row>
    <row r="156" spans="1:15">
      <c r="A156" s="7" t="str">
        <f>'5.0 Calc│Forecast Projects'!A156</f>
        <v>-</v>
      </c>
      <c r="B156" s="7" t="str">
        <f>'5.3 Calc│Forecast $2022'!B156</f>
        <v/>
      </c>
      <c r="C156" s="27" t="str">
        <f>IF(B156="[Delete]",0,'5.3 Calc│Forecast $2022'!C156)</f>
        <v>-</v>
      </c>
      <c r="D156" s="7" t="str">
        <f>IF($L156&gt;0,IFERROR(VLOOKUP($A156,'3.0 Input│AMP'!$A$13:$F$855,COLUMN(D156)+1,FALSE),"Other"),"")</f>
        <v/>
      </c>
      <c r="E156" s="7" t="str">
        <f>IF($L156&gt;0,IFERROR(VLOOKUP($A156,'3.0 Input│AMP'!$A$13:$F$855,COLUMN(E156)+1,FALSE),"Non-System"),"")</f>
        <v/>
      </c>
      <c r="F156" s="19"/>
      <c r="G156" s="20">
        <f>'5.3 Calc│Forecast $2022'!G156*'5.4 Calc│Escalators'!G156</f>
        <v>0</v>
      </c>
      <c r="H156" s="20">
        <f>'5.3 Calc│Forecast $2022'!H156*'5.4 Calc│Escalators'!H156</f>
        <v>0</v>
      </c>
      <c r="I156" s="20">
        <f>'5.3 Calc│Forecast $2022'!I156*'5.4 Calc│Escalators'!I156</f>
        <v>0</v>
      </c>
      <c r="J156" s="20">
        <f>'5.3 Calc│Forecast $2022'!J156*'5.4 Calc│Escalators'!J156</f>
        <v>0</v>
      </c>
      <c r="K156" s="20">
        <f>'5.3 Calc│Forecast $2022'!K156*'5.4 Calc│Escalators'!K156</f>
        <v>0</v>
      </c>
      <c r="L156" s="33">
        <f t="shared" si="7"/>
        <v>0</v>
      </c>
      <c r="N156" s="6"/>
      <c r="O156" t="str">
        <f t="shared" si="8"/>
        <v>-</v>
      </c>
    </row>
    <row r="157" spans="1:15">
      <c r="A157" s="7" t="str">
        <f>'5.0 Calc│Forecast Projects'!A157</f>
        <v>-</v>
      </c>
      <c r="B157" s="7" t="str">
        <f>'5.3 Calc│Forecast $2022'!B157</f>
        <v/>
      </c>
      <c r="C157" s="27" t="str">
        <f>IF(B157="[Delete]",0,'5.3 Calc│Forecast $2022'!C157)</f>
        <v>-</v>
      </c>
      <c r="D157" s="7" t="str">
        <f>IF($L157&gt;0,IFERROR(VLOOKUP($A157,'3.0 Input│AMP'!$A$13:$F$855,COLUMN(D157)+1,FALSE),"Other"),"")</f>
        <v/>
      </c>
      <c r="E157" s="7" t="str">
        <f>IF($L157&gt;0,IFERROR(VLOOKUP($A157,'3.0 Input│AMP'!$A$13:$F$855,COLUMN(E157)+1,FALSE),"Non-System"),"")</f>
        <v/>
      </c>
      <c r="F157" s="19"/>
      <c r="G157" s="20">
        <f>'5.3 Calc│Forecast $2022'!G157*'5.4 Calc│Escalators'!G157</f>
        <v>0</v>
      </c>
      <c r="H157" s="20">
        <f>'5.3 Calc│Forecast $2022'!H157*'5.4 Calc│Escalators'!H157</f>
        <v>0</v>
      </c>
      <c r="I157" s="20">
        <f>'5.3 Calc│Forecast $2022'!I157*'5.4 Calc│Escalators'!I157</f>
        <v>0</v>
      </c>
      <c r="J157" s="20">
        <f>'5.3 Calc│Forecast $2022'!J157*'5.4 Calc│Escalators'!J157</f>
        <v>0</v>
      </c>
      <c r="K157" s="20">
        <f>'5.3 Calc│Forecast $2022'!K157*'5.4 Calc│Escalators'!K157</f>
        <v>0</v>
      </c>
      <c r="L157" s="33">
        <f t="shared" si="7"/>
        <v>0</v>
      </c>
      <c r="N157" s="6"/>
      <c r="O157" t="str">
        <f t="shared" si="8"/>
        <v>-</v>
      </c>
    </row>
    <row r="158" spans="1:15">
      <c r="A158" s="7" t="str">
        <f>'5.0 Calc│Forecast Projects'!A158</f>
        <v>-</v>
      </c>
      <c r="B158" s="7" t="str">
        <f>'5.3 Calc│Forecast $2022'!B158</f>
        <v/>
      </c>
      <c r="C158" s="27" t="str">
        <f>IF(B158="[Delete]",0,'5.3 Calc│Forecast $2022'!C158)</f>
        <v>-</v>
      </c>
      <c r="D158" s="7" t="str">
        <f>IF($L158&gt;0,IFERROR(VLOOKUP($A158,'3.0 Input│AMP'!$A$13:$F$855,COLUMN(D158)+1,FALSE),"Other"),"")</f>
        <v/>
      </c>
      <c r="E158" s="7" t="str">
        <f>IF($L158&gt;0,IFERROR(VLOOKUP($A158,'3.0 Input│AMP'!$A$13:$F$855,COLUMN(E158)+1,FALSE),"Non-System"),"")</f>
        <v/>
      </c>
      <c r="F158" s="19"/>
      <c r="G158" s="20">
        <f>'5.3 Calc│Forecast $2022'!G158*'5.4 Calc│Escalators'!G158</f>
        <v>0</v>
      </c>
      <c r="H158" s="20">
        <f>'5.3 Calc│Forecast $2022'!H158*'5.4 Calc│Escalators'!H158</f>
        <v>0</v>
      </c>
      <c r="I158" s="20">
        <f>'5.3 Calc│Forecast $2022'!I158*'5.4 Calc│Escalators'!I158</f>
        <v>0</v>
      </c>
      <c r="J158" s="20">
        <f>'5.3 Calc│Forecast $2022'!J158*'5.4 Calc│Escalators'!J158</f>
        <v>0</v>
      </c>
      <c r="K158" s="20">
        <f>'5.3 Calc│Forecast $2022'!K158*'5.4 Calc│Escalators'!K158</f>
        <v>0</v>
      </c>
      <c r="L158" s="33">
        <f t="shared" si="7"/>
        <v>0</v>
      </c>
      <c r="N158" s="6"/>
      <c r="O158" t="str">
        <f t="shared" si="8"/>
        <v>-</v>
      </c>
    </row>
    <row r="159" spans="1:15">
      <c r="A159" s="7" t="str">
        <f>'5.0 Calc│Forecast Projects'!A159</f>
        <v>-</v>
      </c>
      <c r="B159" s="7" t="str">
        <f>'5.3 Calc│Forecast $2022'!B159</f>
        <v/>
      </c>
      <c r="C159" s="27" t="str">
        <f>IF(B159="[Delete]",0,'5.3 Calc│Forecast $2022'!C159)</f>
        <v>-</v>
      </c>
      <c r="D159" s="7" t="str">
        <f>IF($L159&gt;0,IFERROR(VLOOKUP($A159,'3.0 Input│AMP'!$A$13:$F$855,COLUMN(D159)+1,FALSE),"Other"),"")</f>
        <v/>
      </c>
      <c r="E159" s="7" t="str">
        <f>IF($L159&gt;0,IFERROR(VLOOKUP($A159,'3.0 Input│AMP'!$A$13:$F$855,COLUMN(E159)+1,FALSE),"Non-System"),"")</f>
        <v/>
      </c>
      <c r="F159" s="19"/>
      <c r="G159" s="20">
        <f>'5.3 Calc│Forecast $2022'!G159*'5.4 Calc│Escalators'!G159</f>
        <v>0</v>
      </c>
      <c r="H159" s="20">
        <f>'5.3 Calc│Forecast $2022'!H159*'5.4 Calc│Escalators'!H159</f>
        <v>0</v>
      </c>
      <c r="I159" s="20">
        <f>'5.3 Calc│Forecast $2022'!I159*'5.4 Calc│Escalators'!I159</f>
        <v>0</v>
      </c>
      <c r="J159" s="20">
        <f>'5.3 Calc│Forecast $2022'!J159*'5.4 Calc│Escalators'!J159</f>
        <v>0</v>
      </c>
      <c r="K159" s="20">
        <f>'5.3 Calc│Forecast $2022'!K159*'5.4 Calc│Escalators'!K159</f>
        <v>0</v>
      </c>
      <c r="L159" s="33">
        <f t="shared" si="7"/>
        <v>0</v>
      </c>
      <c r="N159" s="6"/>
      <c r="O159" t="str">
        <f t="shared" si="8"/>
        <v>-</v>
      </c>
    </row>
    <row r="160" spans="1:15">
      <c r="A160" s="7" t="str">
        <f>'5.0 Calc│Forecast Projects'!A160</f>
        <v>-</v>
      </c>
      <c r="B160" s="7" t="str">
        <f>'5.3 Calc│Forecast $2022'!B160</f>
        <v/>
      </c>
      <c r="C160" s="27" t="str">
        <f>IF(B160="[Delete]",0,'5.3 Calc│Forecast $2022'!C160)</f>
        <v>-</v>
      </c>
      <c r="D160" s="7" t="str">
        <f>IF($L160&gt;0,IFERROR(VLOOKUP($A160,'3.0 Input│AMP'!$A$13:$F$855,COLUMN(D160)+1,FALSE),"Other"),"")</f>
        <v/>
      </c>
      <c r="E160" s="7" t="str">
        <f>IF($L160&gt;0,IFERROR(VLOOKUP($A160,'3.0 Input│AMP'!$A$13:$F$855,COLUMN(E160)+1,FALSE),"Non-System"),"")</f>
        <v/>
      </c>
      <c r="F160" s="19"/>
      <c r="G160" s="20">
        <f>'5.3 Calc│Forecast $2022'!G160*'5.4 Calc│Escalators'!G160</f>
        <v>0</v>
      </c>
      <c r="H160" s="20">
        <f>'5.3 Calc│Forecast $2022'!H160*'5.4 Calc│Escalators'!H160</f>
        <v>0</v>
      </c>
      <c r="I160" s="20">
        <f>'5.3 Calc│Forecast $2022'!I160*'5.4 Calc│Escalators'!I160</f>
        <v>0</v>
      </c>
      <c r="J160" s="20">
        <f>'5.3 Calc│Forecast $2022'!J160*'5.4 Calc│Escalators'!J160</f>
        <v>0</v>
      </c>
      <c r="K160" s="20">
        <f>'5.3 Calc│Forecast $2022'!K160*'5.4 Calc│Escalators'!K160</f>
        <v>0</v>
      </c>
      <c r="L160" s="33">
        <f t="shared" si="7"/>
        <v>0</v>
      </c>
      <c r="N160" s="6"/>
      <c r="O160" t="str">
        <f t="shared" si="8"/>
        <v>-</v>
      </c>
    </row>
    <row r="161" spans="1:15">
      <c r="A161" s="7" t="str">
        <f>'5.0 Calc│Forecast Projects'!A161</f>
        <v>-</v>
      </c>
      <c r="B161" s="7" t="str">
        <f>'5.3 Calc│Forecast $2022'!B161</f>
        <v/>
      </c>
      <c r="C161" s="27" t="str">
        <f>IF(B161="[Delete]",0,'5.3 Calc│Forecast $2022'!C161)</f>
        <v>-</v>
      </c>
      <c r="D161" s="7" t="str">
        <f>IF($L161&gt;0,IFERROR(VLOOKUP($A161,'3.0 Input│AMP'!$A$13:$F$855,COLUMN(D161)+1,FALSE),"Other"),"")</f>
        <v/>
      </c>
      <c r="E161" s="7" t="str">
        <f>IF($L161&gt;0,IFERROR(VLOOKUP($A161,'3.0 Input│AMP'!$A$13:$F$855,COLUMN(E161)+1,FALSE),"Non-System"),"")</f>
        <v/>
      </c>
      <c r="F161" s="19"/>
      <c r="G161" s="20">
        <f>'5.3 Calc│Forecast $2022'!G161*'5.4 Calc│Escalators'!G161</f>
        <v>0</v>
      </c>
      <c r="H161" s="20">
        <f>'5.3 Calc│Forecast $2022'!H161*'5.4 Calc│Escalators'!H161</f>
        <v>0</v>
      </c>
      <c r="I161" s="20">
        <f>'5.3 Calc│Forecast $2022'!I161*'5.4 Calc│Escalators'!I161</f>
        <v>0</v>
      </c>
      <c r="J161" s="20">
        <f>'5.3 Calc│Forecast $2022'!J161*'5.4 Calc│Escalators'!J161</f>
        <v>0</v>
      </c>
      <c r="K161" s="20">
        <f>'5.3 Calc│Forecast $2022'!K161*'5.4 Calc│Escalators'!K161</f>
        <v>0</v>
      </c>
      <c r="L161" s="33">
        <f t="shared" si="7"/>
        <v>0</v>
      </c>
      <c r="N161" s="6"/>
      <c r="O161" t="str">
        <f t="shared" si="8"/>
        <v>-</v>
      </c>
    </row>
    <row r="162" spans="1:15">
      <c r="A162" s="7" t="str">
        <f>'5.0 Calc│Forecast Projects'!A162</f>
        <v>-</v>
      </c>
      <c r="B162" s="7" t="str">
        <f>'5.3 Calc│Forecast $2022'!B162</f>
        <v/>
      </c>
      <c r="C162" s="27" t="str">
        <f>IF(B162="[Delete]",0,'5.3 Calc│Forecast $2022'!C162)</f>
        <v>-</v>
      </c>
      <c r="D162" s="7" t="str">
        <f>IF($L162&gt;0,IFERROR(VLOOKUP($A162,'3.0 Input│AMP'!$A$13:$F$855,COLUMN(D162)+1,FALSE),"Other"),"")</f>
        <v/>
      </c>
      <c r="E162" s="7" t="str">
        <f>IF($L162&gt;0,IFERROR(VLOOKUP($A162,'3.0 Input│AMP'!$A$13:$F$855,COLUMN(E162)+1,FALSE),"Non-System"),"")</f>
        <v/>
      </c>
      <c r="F162" s="19"/>
      <c r="G162" s="20">
        <f>'5.3 Calc│Forecast $2022'!G162*'5.4 Calc│Escalators'!G162</f>
        <v>0</v>
      </c>
      <c r="H162" s="20">
        <f>'5.3 Calc│Forecast $2022'!H162*'5.4 Calc│Escalators'!H162</f>
        <v>0</v>
      </c>
      <c r="I162" s="20">
        <f>'5.3 Calc│Forecast $2022'!I162*'5.4 Calc│Escalators'!I162</f>
        <v>0</v>
      </c>
      <c r="J162" s="20">
        <f>'5.3 Calc│Forecast $2022'!J162*'5.4 Calc│Escalators'!J162</f>
        <v>0</v>
      </c>
      <c r="K162" s="20">
        <f>'5.3 Calc│Forecast $2022'!K162*'5.4 Calc│Escalators'!K162</f>
        <v>0</v>
      </c>
      <c r="L162" s="33">
        <f t="shared" si="7"/>
        <v>0</v>
      </c>
      <c r="N162" s="6"/>
      <c r="O162" t="str">
        <f t="shared" si="8"/>
        <v>-</v>
      </c>
    </row>
    <row r="163" spans="1:15">
      <c r="A163" s="7" t="str">
        <f>'5.0 Calc│Forecast Projects'!A163</f>
        <v>-</v>
      </c>
      <c r="B163" s="7" t="str">
        <f>'5.3 Calc│Forecast $2022'!B163</f>
        <v/>
      </c>
      <c r="C163" s="27" t="str">
        <f>IF(B163="[Delete]",0,'5.3 Calc│Forecast $2022'!C163)</f>
        <v>-</v>
      </c>
      <c r="D163" s="7" t="str">
        <f>IF($L163&gt;0,IFERROR(VLOOKUP($A163,'3.0 Input│AMP'!$A$13:$F$855,COLUMN(D163)+1,FALSE),"Other"),"")</f>
        <v/>
      </c>
      <c r="E163" s="7" t="str">
        <f>IF($L163&gt;0,IFERROR(VLOOKUP($A163,'3.0 Input│AMP'!$A$13:$F$855,COLUMN(E163)+1,FALSE),"Non-System"),"")</f>
        <v/>
      </c>
      <c r="F163" s="19"/>
      <c r="G163" s="20">
        <f>'5.3 Calc│Forecast $2022'!G163*'5.4 Calc│Escalators'!G163</f>
        <v>0</v>
      </c>
      <c r="H163" s="20">
        <f>'5.3 Calc│Forecast $2022'!H163*'5.4 Calc│Escalators'!H163</f>
        <v>0</v>
      </c>
      <c r="I163" s="20">
        <f>'5.3 Calc│Forecast $2022'!I163*'5.4 Calc│Escalators'!I163</f>
        <v>0</v>
      </c>
      <c r="J163" s="20">
        <f>'5.3 Calc│Forecast $2022'!J163*'5.4 Calc│Escalators'!J163</f>
        <v>0</v>
      </c>
      <c r="K163" s="20">
        <f>'5.3 Calc│Forecast $2022'!K163*'5.4 Calc│Escalators'!K163</f>
        <v>0</v>
      </c>
      <c r="L163" s="33">
        <f t="shared" si="7"/>
        <v>0</v>
      </c>
      <c r="N163" s="6"/>
      <c r="O163" t="str">
        <f t="shared" si="8"/>
        <v>-</v>
      </c>
    </row>
    <row r="164" spans="1:15">
      <c r="A164" s="7" t="str">
        <f>'5.0 Calc│Forecast Projects'!A164</f>
        <v>-</v>
      </c>
      <c r="B164" s="7" t="str">
        <f>'5.3 Calc│Forecast $2022'!B164</f>
        <v/>
      </c>
      <c r="C164" s="27" t="str">
        <f>IF(B164="[Delete]",0,'5.3 Calc│Forecast $2022'!C164)</f>
        <v>-</v>
      </c>
      <c r="D164" s="7" t="str">
        <f>IF($L164&gt;0,IFERROR(VLOOKUP($A164,'3.0 Input│AMP'!$A$13:$F$855,COLUMN(D164)+1,FALSE),"Other"),"")</f>
        <v/>
      </c>
      <c r="E164" s="7" t="str">
        <f>IF($L164&gt;0,IFERROR(VLOOKUP($A164,'3.0 Input│AMP'!$A$13:$F$855,COLUMN(E164)+1,FALSE),"Non-System"),"")</f>
        <v/>
      </c>
      <c r="F164" s="19"/>
      <c r="G164" s="20">
        <f>'5.3 Calc│Forecast $2022'!G164*'5.4 Calc│Escalators'!G164</f>
        <v>0</v>
      </c>
      <c r="H164" s="20">
        <f>'5.3 Calc│Forecast $2022'!H164*'5.4 Calc│Escalators'!H164</f>
        <v>0</v>
      </c>
      <c r="I164" s="20">
        <f>'5.3 Calc│Forecast $2022'!I164*'5.4 Calc│Escalators'!I164</f>
        <v>0</v>
      </c>
      <c r="J164" s="20">
        <f>'5.3 Calc│Forecast $2022'!J164*'5.4 Calc│Escalators'!J164</f>
        <v>0</v>
      </c>
      <c r="K164" s="20">
        <f>'5.3 Calc│Forecast $2022'!K164*'5.4 Calc│Escalators'!K164</f>
        <v>0</v>
      </c>
      <c r="L164" s="33">
        <f t="shared" si="7"/>
        <v>0</v>
      </c>
      <c r="N164" s="6"/>
      <c r="O164" t="str">
        <f t="shared" si="8"/>
        <v>-</v>
      </c>
    </row>
    <row r="165" spans="1:15">
      <c r="A165" s="7" t="str">
        <f>'5.0 Calc│Forecast Projects'!A165</f>
        <v>-</v>
      </c>
      <c r="B165" s="7" t="str">
        <f>'5.3 Calc│Forecast $2022'!B165</f>
        <v/>
      </c>
      <c r="C165" s="27" t="str">
        <f>IF(B165="[Delete]",0,'5.3 Calc│Forecast $2022'!C165)</f>
        <v>-</v>
      </c>
      <c r="D165" s="7" t="str">
        <f>IF($L165&gt;0,IFERROR(VLOOKUP($A165,'3.0 Input│AMP'!$A$13:$F$855,COLUMN(D165)+1,FALSE),"Other"),"")</f>
        <v/>
      </c>
      <c r="E165" s="7" t="str">
        <f>IF($L165&gt;0,IFERROR(VLOOKUP($A165,'3.0 Input│AMP'!$A$13:$F$855,COLUMN(E165)+1,FALSE),"Non-System"),"")</f>
        <v/>
      </c>
      <c r="F165" s="19"/>
      <c r="G165" s="20">
        <f>'5.3 Calc│Forecast $2022'!G165*'5.4 Calc│Escalators'!G165</f>
        <v>0</v>
      </c>
      <c r="H165" s="20">
        <f>'5.3 Calc│Forecast $2022'!H165*'5.4 Calc│Escalators'!H165</f>
        <v>0</v>
      </c>
      <c r="I165" s="20">
        <f>'5.3 Calc│Forecast $2022'!I165*'5.4 Calc│Escalators'!I165</f>
        <v>0</v>
      </c>
      <c r="J165" s="20">
        <f>'5.3 Calc│Forecast $2022'!J165*'5.4 Calc│Escalators'!J165</f>
        <v>0</v>
      </c>
      <c r="K165" s="20">
        <f>'5.3 Calc│Forecast $2022'!K165*'5.4 Calc│Escalators'!K165</f>
        <v>0</v>
      </c>
      <c r="L165" s="33">
        <f t="shared" si="7"/>
        <v>0</v>
      </c>
      <c r="N165" s="6"/>
      <c r="O165" t="str">
        <f t="shared" si="8"/>
        <v>-</v>
      </c>
    </row>
    <row r="166" spans="1:15">
      <c r="A166" s="7" t="str">
        <f>'5.0 Calc│Forecast Projects'!A166</f>
        <v>-</v>
      </c>
      <c r="B166" s="7" t="str">
        <f>'5.3 Calc│Forecast $2022'!B166</f>
        <v/>
      </c>
      <c r="C166" s="27" t="str">
        <f>IF(B166="[Delete]",0,'5.3 Calc│Forecast $2022'!C166)</f>
        <v>-</v>
      </c>
      <c r="D166" s="7" t="str">
        <f>IF($L166&gt;0,IFERROR(VLOOKUP($A166,'3.0 Input│AMP'!$A$13:$F$855,COLUMN(D166)+1,FALSE),"Other"),"")</f>
        <v/>
      </c>
      <c r="E166" s="7" t="str">
        <f>IF($L166&gt;0,IFERROR(VLOOKUP($A166,'3.0 Input│AMP'!$A$13:$F$855,COLUMN(E166)+1,FALSE),"Non-System"),"")</f>
        <v/>
      </c>
      <c r="F166" s="19"/>
      <c r="G166" s="20">
        <f>'5.3 Calc│Forecast $2022'!G166*'5.4 Calc│Escalators'!G166</f>
        <v>0</v>
      </c>
      <c r="H166" s="20">
        <f>'5.3 Calc│Forecast $2022'!H166*'5.4 Calc│Escalators'!H166</f>
        <v>0</v>
      </c>
      <c r="I166" s="20">
        <f>'5.3 Calc│Forecast $2022'!I166*'5.4 Calc│Escalators'!I166</f>
        <v>0</v>
      </c>
      <c r="J166" s="20">
        <f>'5.3 Calc│Forecast $2022'!J166*'5.4 Calc│Escalators'!J166</f>
        <v>0</v>
      </c>
      <c r="K166" s="20">
        <f>'5.3 Calc│Forecast $2022'!K166*'5.4 Calc│Escalators'!K166</f>
        <v>0</v>
      </c>
      <c r="L166" s="33">
        <f t="shared" si="7"/>
        <v>0</v>
      </c>
      <c r="N166" s="6"/>
      <c r="O166" t="str">
        <f t="shared" si="8"/>
        <v>-</v>
      </c>
    </row>
    <row r="167" spans="1:15">
      <c r="A167" s="7" t="str">
        <f>'5.0 Calc│Forecast Projects'!A167</f>
        <v>-</v>
      </c>
      <c r="B167" s="7" t="str">
        <f>'5.3 Calc│Forecast $2022'!B167</f>
        <v/>
      </c>
      <c r="C167" s="27" t="str">
        <f>IF(B167="[Delete]",0,'5.3 Calc│Forecast $2022'!C167)</f>
        <v>-</v>
      </c>
      <c r="D167" s="7" t="str">
        <f>IF($L167&gt;0,IFERROR(VLOOKUP($A167,'3.0 Input│AMP'!$A$13:$F$855,COLUMN(D167)+1,FALSE),"Other"),"")</f>
        <v/>
      </c>
      <c r="E167" s="7" t="str">
        <f>IF($L167&gt;0,IFERROR(VLOOKUP($A167,'3.0 Input│AMP'!$A$13:$F$855,COLUMN(E167)+1,FALSE),"Non-System"),"")</f>
        <v/>
      </c>
      <c r="F167" s="19"/>
      <c r="G167" s="20">
        <f>'5.3 Calc│Forecast $2022'!G167*'5.4 Calc│Escalators'!G167</f>
        <v>0</v>
      </c>
      <c r="H167" s="20">
        <f>'5.3 Calc│Forecast $2022'!H167*'5.4 Calc│Escalators'!H167</f>
        <v>0</v>
      </c>
      <c r="I167" s="20">
        <f>'5.3 Calc│Forecast $2022'!I167*'5.4 Calc│Escalators'!I167</f>
        <v>0</v>
      </c>
      <c r="J167" s="20">
        <f>'5.3 Calc│Forecast $2022'!J167*'5.4 Calc│Escalators'!J167</f>
        <v>0</v>
      </c>
      <c r="K167" s="20">
        <f>'5.3 Calc│Forecast $2022'!K167*'5.4 Calc│Escalators'!K167</f>
        <v>0</v>
      </c>
      <c r="L167" s="33">
        <f t="shared" si="7"/>
        <v>0</v>
      </c>
      <c r="N167" s="6"/>
      <c r="O167" t="str">
        <f t="shared" si="8"/>
        <v>-</v>
      </c>
    </row>
    <row r="168" spans="1:15">
      <c r="A168" s="7" t="str">
        <f>'5.0 Calc│Forecast Projects'!A168</f>
        <v>-</v>
      </c>
      <c r="B168" s="7" t="str">
        <f>'5.3 Calc│Forecast $2022'!B168</f>
        <v/>
      </c>
      <c r="C168" s="27" t="str">
        <f>IF(B168="[Delete]",0,'5.3 Calc│Forecast $2022'!C168)</f>
        <v>-</v>
      </c>
      <c r="D168" s="7" t="str">
        <f>IF($L168&gt;0,IFERROR(VLOOKUP($A168,'3.0 Input│AMP'!$A$13:$F$855,COLUMN(D168)+1,FALSE),"Other"),"")</f>
        <v/>
      </c>
      <c r="E168" s="7" t="str">
        <f>IF($L168&gt;0,IFERROR(VLOOKUP($A168,'3.0 Input│AMP'!$A$13:$F$855,COLUMN(E168)+1,FALSE),"Non-System"),"")</f>
        <v/>
      </c>
      <c r="F168" s="19"/>
      <c r="G168" s="20">
        <f>'5.3 Calc│Forecast $2022'!G168*'5.4 Calc│Escalators'!G168</f>
        <v>0</v>
      </c>
      <c r="H168" s="20">
        <f>'5.3 Calc│Forecast $2022'!H168*'5.4 Calc│Escalators'!H168</f>
        <v>0</v>
      </c>
      <c r="I168" s="20">
        <f>'5.3 Calc│Forecast $2022'!I168*'5.4 Calc│Escalators'!I168</f>
        <v>0</v>
      </c>
      <c r="J168" s="20">
        <f>'5.3 Calc│Forecast $2022'!J168*'5.4 Calc│Escalators'!J168</f>
        <v>0</v>
      </c>
      <c r="K168" s="20">
        <f>'5.3 Calc│Forecast $2022'!K168*'5.4 Calc│Escalators'!K168</f>
        <v>0</v>
      </c>
      <c r="L168" s="33">
        <f t="shared" si="7"/>
        <v>0</v>
      </c>
      <c r="N168" s="6"/>
      <c r="O168" t="str">
        <f t="shared" si="8"/>
        <v>-</v>
      </c>
    </row>
    <row r="169" spans="1:15">
      <c r="A169" s="7" t="str">
        <f>'5.0 Calc│Forecast Projects'!A169</f>
        <v>-</v>
      </c>
      <c r="B169" s="7" t="str">
        <f>'5.3 Calc│Forecast $2022'!B169</f>
        <v/>
      </c>
      <c r="C169" s="27" t="str">
        <f>IF(B169="[Delete]",0,'5.3 Calc│Forecast $2022'!C169)</f>
        <v>-</v>
      </c>
      <c r="D169" s="7" t="str">
        <f>IF($L169&gt;0,IFERROR(VLOOKUP($A169,'3.0 Input│AMP'!$A$13:$F$855,COLUMN(D169)+1,FALSE),"Other"),"")</f>
        <v/>
      </c>
      <c r="E169" s="7" t="str">
        <f>IF($L169&gt;0,IFERROR(VLOOKUP($A169,'3.0 Input│AMP'!$A$13:$F$855,COLUMN(E169)+1,FALSE),"Non-System"),"")</f>
        <v/>
      </c>
      <c r="F169" s="19"/>
      <c r="G169" s="20">
        <f>'5.3 Calc│Forecast $2022'!G169*'5.4 Calc│Escalators'!G169</f>
        <v>0</v>
      </c>
      <c r="H169" s="20">
        <f>'5.3 Calc│Forecast $2022'!H169*'5.4 Calc│Escalators'!H169</f>
        <v>0</v>
      </c>
      <c r="I169" s="20">
        <f>'5.3 Calc│Forecast $2022'!I169*'5.4 Calc│Escalators'!I169</f>
        <v>0</v>
      </c>
      <c r="J169" s="20">
        <f>'5.3 Calc│Forecast $2022'!J169*'5.4 Calc│Escalators'!J169</f>
        <v>0</v>
      </c>
      <c r="K169" s="20">
        <f>'5.3 Calc│Forecast $2022'!K169*'5.4 Calc│Escalators'!K169</f>
        <v>0</v>
      </c>
      <c r="L169" s="33">
        <f t="shared" si="7"/>
        <v>0</v>
      </c>
      <c r="N169" s="6"/>
      <c r="O169" t="str">
        <f t="shared" si="8"/>
        <v>-</v>
      </c>
    </row>
    <row r="170" spans="1:15">
      <c r="A170" s="7" t="str">
        <f>'5.0 Calc│Forecast Projects'!A170</f>
        <v>-</v>
      </c>
      <c r="B170" s="7" t="str">
        <f>'5.3 Calc│Forecast $2022'!B170</f>
        <v/>
      </c>
      <c r="C170" s="27" t="str">
        <f>IF(B170="[Delete]",0,'5.3 Calc│Forecast $2022'!C170)</f>
        <v>-</v>
      </c>
      <c r="D170" s="7" t="str">
        <f>IF($L170&gt;0,IFERROR(VLOOKUP($A170,'3.0 Input│AMP'!$A$13:$F$855,COLUMN(D170)+1,FALSE),"Other"),"")</f>
        <v/>
      </c>
      <c r="E170" s="7" t="str">
        <f>IF($L170&gt;0,IFERROR(VLOOKUP($A170,'3.0 Input│AMP'!$A$13:$F$855,COLUMN(E170)+1,FALSE),"Non-System"),"")</f>
        <v/>
      </c>
      <c r="F170" s="19"/>
      <c r="G170" s="20">
        <f>'5.3 Calc│Forecast $2022'!G170*'5.4 Calc│Escalators'!G170</f>
        <v>0</v>
      </c>
      <c r="H170" s="20">
        <f>'5.3 Calc│Forecast $2022'!H170*'5.4 Calc│Escalators'!H170</f>
        <v>0</v>
      </c>
      <c r="I170" s="20">
        <f>'5.3 Calc│Forecast $2022'!I170*'5.4 Calc│Escalators'!I170</f>
        <v>0</v>
      </c>
      <c r="J170" s="20">
        <f>'5.3 Calc│Forecast $2022'!J170*'5.4 Calc│Escalators'!J170</f>
        <v>0</v>
      </c>
      <c r="K170" s="20">
        <f>'5.3 Calc│Forecast $2022'!K170*'5.4 Calc│Escalators'!K170</f>
        <v>0</v>
      </c>
      <c r="L170" s="33">
        <f t="shared" si="7"/>
        <v>0</v>
      </c>
      <c r="N170" s="6"/>
      <c r="O170" t="str">
        <f t="shared" si="8"/>
        <v>-</v>
      </c>
    </row>
    <row r="171" spans="1:15">
      <c r="A171" s="7" t="str">
        <f>'5.0 Calc│Forecast Projects'!A171</f>
        <v>-</v>
      </c>
      <c r="B171" s="7" t="str">
        <f>'5.3 Calc│Forecast $2022'!B171</f>
        <v/>
      </c>
      <c r="C171" s="27" t="str">
        <f>IF(B171="[Delete]",0,'5.3 Calc│Forecast $2022'!C171)</f>
        <v>-</v>
      </c>
      <c r="D171" s="7" t="str">
        <f>IF($L171&gt;0,IFERROR(VLOOKUP($A171,'3.0 Input│AMP'!$A$13:$F$855,COLUMN(D171)+1,FALSE),"Other"),"")</f>
        <v/>
      </c>
      <c r="E171" s="7" t="str">
        <f>IF($L171&gt;0,IFERROR(VLOOKUP($A171,'3.0 Input│AMP'!$A$13:$F$855,COLUMN(E171)+1,FALSE),"Non-System"),"")</f>
        <v/>
      </c>
      <c r="F171" s="19"/>
      <c r="G171" s="20">
        <f>'5.3 Calc│Forecast $2022'!G171*'5.4 Calc│Escalators'!G171</f>
        <v>0</v>
      </c>
      <c r="H171" s="20">
        <f>'5.3 Calc│Forecast $2022'!H171*'5.4 Calc│Escalators'!H171</f>
        <v>0</v>
      </c>
      <c r="I171" s="20">
        <f>'5.3 Calc│Forecast $2022'!I171*'5.4 Calc│Escalators'!I171</f>
        <v>0</v>
      </c>
      <c r="J171" s="20">
        <f>'5.3 Calc│Forecast $2022'!J171*'5.4 Calc│Escalators'!J171</f>
        <v>0</v>
      </c>
      <c r="K171" s="20">
        <f>'5.3 Calc│Forecast $2022'!K171*'5.4 Calc│Escalators'!K171</f>
        <v>0</v>
      </c>
      <c r="L171" s="33">
        <f t="shared" si="7"/>
        <v>0</v>
      </c>
      <c r="N171" s="6"/>
      <c r="O171" t="str">
        <f t="shared" si="8"/>
        <v>-</v>
      </c>
    </row>
    <row r="172" spans="1:15">
      <c r="A172" s="7" t="str">
        <f>'5.0 Calc│Forecast Projects'!A172</f>
        <v>-</v>
      </c>
      <c r="B172" s="7" t="str">
        <f>'5.3 Calc│Forecast $2022'!B172</f>
        <v/>
      </c>
      <c r="C172" s="27" t="str">
        <f>IF(B172="[Delete]",0,'5.3 Calc│Forecast $2022'!C172)</f>
        <v>-</v>
      </c>
      <c r="D172" s="7" t="str">
        <f>IF($L172&gt;0,IFERROR(VLOOKUP($A172,'3.0 Input│AMP'!$A$13:$F$855,COLUMN(D172)+1,FALSE),"Other"),"")</f>
        <v/>
      </c>
      <c r="E172" s="7" t="str">
        <f>IF($L172&gt;0,IFERROR(VLOOKUP($A172,'3.0 Input│AMP'!$A$13:$F$855,COLUMN(E172)+1,FALSE),"Non-System"),"")</f>
        <v/>
      </c>
      <c r="F172" s="19"/>
      <c r="G172" s="20">
        <f>'5.3 Calc│Forecast $2022'!G172*'5.4 Calc│Escalators'!G172</f>
        <v>0</v>
      </c>
      <c r="H172" s="20">
        <f>'5.3 Calc│Forecast $2022'!H172*'5.4 Calc│Escalators'!H172</f>
        <v>0</v>
      </c>
      <c r="I172" s="20">
        <f>'5.3 Calc│Forecast $2022'!I172*'5.4 Calc│Escalators'!I172</f>
        <v>0</v>
      </c>
      <c r="J172" s="20">
        <f>'5.3 Calc│Forecast $2022'!J172*'5.4 Calc│Escalators'!J172</f>
        <v>0</v>
      </c>
      <c r="K172" s="20">
        <f>'5.3 Calc│Forecast $2022'!K172*'5.4 Calc│Escalators'!K172</f>
        <v>0</v>
      </c>
      <c r="L172" s="33">
        <f t="shared" si="7"/>
        <v>0</v>
      </c>
      <c r="N172" s="6"/>
      <c r="O172" t="str">
        <f t="shared" si="8"/>
        <v>-</v>
      </c>
    </row>
    <row r="173" spans="1:15">
      <c r="A173" s="7" t="str">
        <f>'5.0 Calc│Forecast Projects'!A173</f>
        <v>-</v>
      </c>
      <c r="B173" s="7" t="str">
        <f>'5.3 Calc│Forecast $2022'!B173</f>
        <v/>
      </c>
      <c r="C173" s="27" t="str">
        <f>IF(B173="[Delete]",0,'5.3 Calc│Forecast $2022'!C173)</f>
        <v>-</v>
      </c>
      <c r="D173" s="7" t="str">
        <f>IF($L173&gt;0,IFERROR(VLOOKUP($A173,'3.0 Input│AMP'!$A$13:$F$855,COLUMN(D173)+1,FALSE),"Other"),"")</f>
        <v/>
      </c>
      <c r="E173" s="7" t="str">
        <f>IF($L173&gt;0,IFERROR(VLOOKUP($A173,'3.0 Input│AMP'!$A$13:$F$855,COLUMN(E173)+1,FALSE),"Non-System"),"")</f>
        <v/>
      </c>
      <c r="F173" s="19"/>
      <c r="G173" s="20">
        <f>'5.3 Calc│Forecast $2022'!G173*'5.4 Calc│Escalators'!G173</f>
        <v>0</v>
      </c>
      <c r="H173" s="20">
        <f>'5.3 Calc│Forecast $2022'!H173*'5.4 Calc│Escalators'!H173</f>
        <v>0</v>
      </c>
      <c r="I173" s="20">
        <f>'5.3 Calc│Forecast $2022'!I173*'5.4 Calc│Escalators'!I173</f>
        <v>0</v>
      </c>
      <c r="J173" s="20">
        <f>'5.3 Calc│Forecast $2022'!J173*'5.4 Calc│Escalators'!J173</f>
        <v>0</v>
      </c>
      <c r="K173" s="20">
        <f>'5.3 Calc│Forecast $2022'!K173*'5.4 Calc│Escalators'!K173</f>
        <v>0</v>
      </c>
      <c r="L173" s="33">
        <f t="shared" si="7"/>
        <v>0</v>
      </c>
      <c r="N173" s="6"/>
      <c r="O173" t="str">
        <f t="shared" si="8"/>
        <v>-</v>
      </c>
    </row>
    <row r="174" spans="1:15">
      <c r="A174" s="7" t="str">
        <f>'5.0 Calc│Forecast Projects'!A174</f>
        <v>-</v>
      </c>
      <c r="B174" s="7" t="str">
        <f>'5.3 Calc│Forecast $2022'!B174</f>
        <v/>
      </c>
      <c r="C174" s="27" t="str">
        <f>IF(B174="[Delete]",0,'5.3 Calc│Forecast $2022'!C174)</f>
        <v>-</v>
      </c>
      <c r="D174" s="7" t="str">
        <f>IF($L174&gt;0,IFERROR(VLOOKUP($A174,'3.0 Input│AMP'!$A$13:$F$855,COLUMN(D174)+1,FALSE),"Other"),"")</f>
        <v/>
      </c>
      <c r="E174" s="7" t="str">
        <f>IF($L174&gt;0,IFERROR(VLOOKUP($A174,'3.0 Input│AMP'!$A$13:$F$855,COLUMN(E174)+1,FALSE),"Non-System"),"")</f>
        <v/>
      </c>
      <c r="F174" s="19"/>
      <c r="G174" s="20">
        <f>'5.3 Calc│Forecast $2022'!G174*'5.4 Calc│Escalators'!G174</f>
        <v>0</v>
      </c>
      <c r="H174" s="20">
        <f>'5.3 Calc│Forecast $2022'!H174*'5.4 Calc│Escalators'!H174</f>
        <v>0</v>
      </c>
      <c r="I174" s="20">
        <f>'5.3 Calc│Forecast $2022'!I174*'5.4 Calc│Escalators'!I174</f>
        <v>0</v>
      </c>
      <c r="J174" s="20">
        <f>'5.3 Calc│Forecast $2022'!J174*'5.4 Calc│Escalators'!J174</f>
        <v>0</v>
      </c>
      <c r="K174" s="20">
        <f>'5.3 Calc│Forecast $2022'!K174*'5.4 Calc│Escalators'!K174</f>
        <v>0</v>
      </c>
      <c r="L174" s="33">
        <f t="shared" si="7"/>
        <v>0</v>
      </c>
      <c r="N174" s="6"/>
      <c r="O174" t="str">
        <f t="shared" si="8"/>
        <v>-</v>
      </c>
    </row>
    <row r="175" spans="1:15">
      <c r="A175" s="7" t="str">
        <f>'5.0 Calc│Forecast Projects'!A175</f>
        <v>-</v>
      </c>
      <c r="B175" s="7" t="str">
        <f>'5.3 Calc│Forecast $2022'!B175</f>
        <v/>
      </c>
      <c r="C175" s="27" t="str">
        <f>IF(B175="[Delete]",0,'5.3 Calc│Forecast $2022'!C175)</f>
        <v>-</v>
      </c>
      <c r="D175" s="7" t="str">
        <f>IF($L175&gt;0,IFERROR(VLOOKUP($A175,'3.0 Input│AMP'!$A$13:$F$855,COLUMN(D175)+1,FALSE),"Other"),"")</f>
        <v/>
      </c>
      <c r="E175" s="7" t="str">
        <f>IF($L175&gt;0,IFERROR(VLOOKUP($A175,'3.0 Input│AMP'!$A$13:$F$855,COLUMN(E175)+1,FALSE),"Non-System"),"")</f>
        <v/>
      </c>
      <c r="F175" s="19"/>
      <c r="G175" s="20">
        <f>'5.3 Calc│Forecast $2022'!G175*'5.4 Calc│Escalators'!G175</f>
        <v>0</v>
      </c>
      <c r="H175" s="20">
        <f>'5.3 Calc│Forecast $2022'!H175*'5.4 Calc│Escalators'!H175</f>
        <v>0</v>
      </c>
      <c r="I175" s="20">
        <f>'5.3 Calc│Forecast $2022'!I175*'5.4 Calc│Escalators'!I175</f>
        <v>0</v>
      </c>
      <c r="J175" s="20">
        <f>'5.3 Calc│Forecast $2022'!J175*'5.4 Calc│Escalators'!J175</f>
        <v>0</v>
      </c>
      <c r="K175" s="20">
        <f>'5.3 Calc│Forecast $2022'!K175*'5.4 Calc│Escalators'!K175</f>
        <v>0</v>
      </c>
      <c r="L175" s="33">
        <f t="shared" si="7"/>
        <v>0</v>
      </c>
      <c r="N175" s="6"/>
      <c r="O175" t="str">
        <f t="shared" si="8"/>
        <v>-</v>
      </c>
    </row>
    <row r="176" spans="1:15">
      <c r="A176" s="7" t="str">
        <f>'5.0 Calc│Forecast Projects'!A176</f>
        <v>-</v>
      </c>
      <c r="B176" s="7" t="str">
        <f>'5.3 Calc│Forecast $2022'!B176</f>
        <v/>
      </c>
      <c r="C176" s="27" t="str">
        <f>IF(B176="[Delete]",0,'5.3 Calc│Forecast $2022'!C176)</f>
        <v>-</v>
      </c>
      <c r="D176" s="7" t="str">
        <f>IF($L176&gt;0,IFERROR(VLOOKUP($A176,'3.0 Input│AMP'!$A$13:$F$855,COLUMN(D176)+1,FALSE),"Other"),"")</f>
        <v/>
      </c>
      <c r="E176" s="7" t="str">
        <f>IF($L176&gt;0,IFERROR(VLOOKUP($A176,'3.0 Input│AMP'!$A$13:$F$855,COLUMN(E176)+1,FALSE),"Non-System"),"")</f>
        <v/>
      </c>
      <c r="F176" s="19"/>
      <c r="G176" s="20">
        <f>'5.3 Calc│Forecast $2022'!G176*'5.4 Calc│Escalators'!G176</f>
        <v>0</v>
      </c>
      <c r="H176" s="20">
        <f>'5.3 Calc│Forecast $2022'!H176*'5.4 Calc│Escalators'!H176</f>
        <v>0</v>
      </c>
      <c r="I176" s="20">
        <f>'5.3 Calc│Forecast $2022'!I176*'5.4 Calc│Escalators'!I176</f>
        <v>0</v>
      </c>
      <c r="J176" s="20">
        <f>'5.3 Calc│Forecast $2022'!J176*'5.4 Calc│Escalators'!J176</f>
        <v>0</v>
      </c>
      <c r="K176" s="20">
        <f>'5.3 Calc│Forecast $2022'!K176*'5.4 Calc│Escalators'!K176</f>
        <v>0</v>
      </c>
      <c r="L176" s="33">
        <f t="shared" si="7"/>
        <v>0</v>
      </c>
      <c r="N176" s="6"/>
      <c r="O176" t="str">
        <f t="shared" si="8"/>
        <v>-</v>
      </c>
    </row>
    <row r="177" spans="1:15">
      <c r="A177" s="7" t="str">
        <f>'5.0 Calc│Forecast Projects'!A177</f>
        <v>-</v>
      </c>
      <c r="B177" s="7" t="str">
        <f>'5.3 Calc│Forecast $2022'!B177</f>
        <v/>
      </c>
      <c r="C177" s="27" t="str">
        <f>IF(B177="[Delete]",0,'5.3 Calc│Forecast $2022'!C177)</f>
        <v>-</v>
      </c>
      <c r="D177" s="7" t="str">
        <f>IF($L177&gt;0,IFERROR(VLOOKUP($A177,'3.0 Input│AMP'!$A$13:$F$855,COLUMN(D177)+1,FALSE),"Other"),"")</f>
        <v/>
      </c>
      <c r="E177" s="7" t="str">
        <f>IF($L177&gt;0,IFERROR(VLOOKUP($A177,'3.0 Input│AMP'!$A$13:$F$855,COLUMN(E177)+1,FALSE),"Non-System"),"")</f>
        <v/>
      </c>
      <c r="F177" s="19"/>
      <c r="G177" s="20">
        <f>'5.3 Calc│Forecast $2022'!G177*'5.4 Calc│Escalators'!G177</f>
        <v>0</v>
      </c>
      <c r="H177" s="20">
        <f>'5.3 Calc│Forecast $2022'!H177*'5.4 Calc│Escalators'!H177</f>
        <v>0</v>
      </c>
      <c r="I177" s="20">
        <f>'5.3 Calc│Forecast $2022'!I177*'5.4 Calc│Escalators'!I177</f>
        <v>0</v>
      </c>
      <c r="J177" s="20">
        <f>'5.3 Calc│Forecast $2022'!J177*'5.4 Calc│Escalators'!J177</f>
        <v>0</v>
      </c>
      <c r="K177" s="20">
        <f>'5.3 Calc│Forecast $2022'!K177*'5.4 Calc│Escalators'!K177</f>
        <v>0</v>
      </c>
      <c r="L177" s="33">
        <f t="shared" si="7"/>
        <v>0</v>
      </c>
      <c r="N177" s="6"/>
      <c r="O177" t="str">
        <f t="shared" si="8"/>
        <v>-</v>
      </c>
    </row>
    <row r="178" spans="1:15">
      <c r="A178" s="7" t="str">
        <f>'5.0 Calc│Forecast Projects'!A178</f>
        <v>-</v>
      </c>
      <c r="B178" s="7" t="str">
        <f>'5.3 Calc│Forecast $2022'!B178</f>
        <v/>
      </c>
      <c r="C178" s="27" t="str">
        <f>IF(B178="[Delete]",0,'5.3 Calc│Forecast $2022'!C178)</f>
        <v>-</v>
      </c>
      <c r="D178" s="7" t="str">
        <f>IF($L178&gt;0,IFERROR(VLOOKUP($A178,'3.0 Input│AMP'!$A$13:$F$855,COLUMN(D178)+1,FALSE),"Other"),"")</f>
        <v/>
      </c>
      <c r="E178" s="7" t="str">
        <f>IF($L178&gt;0,IFERROR(VLOOKUP($A178,'3.0 Input│AMP'!$A$13:$F$855,COLUMN(E178)+1,FALSE),"Non-System"),"")</f>
        <v/>
      </c>
      <c r="F178" s="19"/>
      <c r="G178" s="20">
        <f>'5.3 Calc│Forecast $2022'!G178*'5.4 Calc│Escalators'!G178</f>
        <v>0</v>
      </c>
      <c r="H178" s="20">
        <f>'5.3 Calc│Forecast $2022'!H178*'5.4 Calc│Escalators'!H178</f>
        <v>0</v>
      </c>
      <c r="I178" s="20">
        <f>'5.3 Calc│Forecast $2022'!I178*'5.4 Calc│Escalators'!I178</f>
        <v>0</v>
      </c>
      <c r="J178" s="20">
        <f>'5.3 Calc│Forecast $2022'!J178*'5.4 Calc│Escalators'!J178</f>
        <v>0</v>
      </c>
      <c r="K178" s="20">
        <f>'5.3 Calc│Forecast $2022'!K178*'5.4 Calc│Escalators'!K178</f>
        <v>0</v>
      </c>
      <c r="L178" s="33">
        <f t="shared" si="7"/>
        <v>0</v>
      </c>
      <c r="N178" s="6"/>
      <c r="O178" t="str">
        <f t="shared" si="8"/>
        <v>-</v>
      </c>
    </row>
    <row r="179" spans="1:15">
      <c r="A179" s="7" t="str">
        <f>'5.0 Calc│Forecast Projects'!A179</f>
        <v>-</v>
      </c>
      <c r="B179" s="7" t="str">
        <f>'5.3 Calc│Forecast $2022'!B179</f>
        <v/>
      </c>
      <c r="C179" s="27" t="str">
        <f>IF(B179="[Delete]",0,'5.3 Calc│Forecast $2022'!C179)</f>
        <v>-</v>
      </c>
      <c r="D179" s="7" t="str">
        <f>IF($L179&gt;0,IFERROR(VLOOKUP($A179,'3.0 Input│AMP'!$A$13:$F$855,COLUMN(D179)+1,FALSE),"Other"),"")</f>
        <v/>
      </c>
      <c r="E179" s="7" t="str">
        <f>IF($L179&gt;0,IFERROR(VLOOKUP($A179,'3.0 Input│AMP'!$A$13:$F$855,COLUMN(E179)+1,FALSE),"Non-System"),"")</f>
        <v/>
      </c>
      <c r="F179" s="19"/>
      <c r="G179" s="20">
        <f>'5.3 Calc│Forecast $2022'!G179*'5.4 Calc│Escalators'!G179</f>
        <v>0</v>
      </c>
      <c r="H179" s="20">
        <f>'5.3 Calc│Forecast $2022'!H179*'5.4 Calc│Escalators'!H179</f>
        <v>0</v>
      </c>
      <c r="I179" s="20">
        <f>'5.3 Calc│Forecast $2022'!I179*'5.4 Calc│Escalators'!I179</f>
        <v>0</v>
      </c>
      <c r="J179" s="20">
        <f>'5.3 Calc│Forecast $2022'!J179*'5.4 Calc│Escalators'!J179</f>
        <v>0</v>
      </c>
      <c r="K179" s="20">
        <f>'5.3 Calc│Forecast $2022'!K179*'5.4 Calc│Escalators'!K179</f>
        <v>0</v>
      </c>
      <c r="L179" s="33">
        <f t="shared" si="7"/>
        <v>0</v>
      </c>
      <c r="N179" s="6"/>
      <c r="O179" t="str">
        <f t="shared" si="8"/>
        <v>-</v>
      </c>
    </row>
    <row r="180" spans="1:15">
      <c r="A180" s="7" t="str">
        <f>'5.0 Calc│Forecast Projects'!A180</f>
        <v>-</v>
      </c>
      <c r="B180" s="7" t="str">
        <f>'5.3 Calc│Forecast $2022'!B180</f>
        <v/>
      </c>
      <c r="C180" s="27" t="str">
        <f>IF(B180="[Delete]",0,'5.3 Calc│Forecast $2022'!C180)</f>
        <v>-</v>
      </c>
      <c r="D180" s="7" t="str">
        <f>IF($L180&gt;0,IFERROR(VLOOKUP($A180,'3.0 Input│AMP'!$A$13:$F$855,COLUMN(D180)+1,FALSE),"Other"),"")</f>
        <v/>
      </c>
      <c r="E180" s="7" t="str">
        <f>IF($L180&gt;0,IFERROR(VLOOKUP($A180,'3.0 Input│AMP'!$A$13:$F$855,COLUMN(E180)+1,FALSE),"Non-System"),"")</f>
        <v/>
      </c>
      <c r="F180" s="19"/>
      <c r="G180" s="20">
        <f>'5.3 Calc│Forecast $2022'!G180*'5.4 Calc│Escalators'!G180</f>
        <v>0</v>
      </c>
      <c r="H180" s="20">
        <f>'5.3 Calc│Forecast $2022'!H180*'5.4 Calc│Escalators'!H180</f>
        <v>0</v>
      </c>
      <c r="I180" s="20">
        <f>'5.3 Calc│Forecast $2022'!I180*'5.4 Calc│Escalators'!I180</f>
        <v>0</v>
      </c>
      <c r="J180" s="20">
        <f>'5.3 Calc│Forecast $2022'!J180*'5.4 Calc│Escalators'!J180</f>
        <v>0</v>
      </c>
      <c r="K180" s="20">
        <f>'5.3 Calc│Forecast $2022'!K180*'5.4 Calc│Escalators'!K180</f>
        <v>0</v>
      </c>
      <c r="L180" s="33">
        <f t="shared" si="7"/>
        <v>0</v>
      </c>
      <c r="N180" s="6"/>
      <c r="O180" t="str">
        <f t="shared" si="8"/>
        <v>-</v>
      </c>
    </row>
    <row r="181" spans="1:15">
      <c r="A181" s="7" t="str">
        <f>'5.0 Calc│Forecast Projects'!A181</f>
        <v>-</v>
      </c>
      <c r="B181" s="7" t="str">
        <f>'5.3 Calc│Forecast $2022'!B181</f>
        <v/>
      </c>
      <c r="C181" s="27" t="str">
        <f>IF(B181="[Delete]",0,'5.3 Calc│Forecast $2022'!C181)</f>
        <v>-</v>
      </c>
      <c r="D181" s="7" t="str">
        <f>IF($L181&gt;0,IFERROR(VLOOKUP($A181,'3.0 Input│AMP'!$A$13:$F$855,COLUMN(D181)+1,FALSE),"Other"),"")</f>
        <v/>
      </c>
      <c r="E181" s="7" t="str">
        <f>IF($L181&gt;0,IFERROR(VLOOKUP($A181,'3.0 Input│AMP'!$A$13:$F$855,COLUMN(E181)+1,FALSE),"Non-System"),"")</f>
        <v/>
      </c>
      <c r="F181" s="19"/>
      <c r="G181" s="20">
        <f>'5.3 Calc│Forecast $2022'!G181*'5.4 Calc│Escalators'!G181</f>
        <v>0</v>
      </c>
      <c r="H181" s="20">
        <f>'5.3 Calc│Forecast $2022'!H181*'5.4 Calc│Escalators'!H181</f>
        <v>0</v>
      </c>
      <c r="I181" s="20">
        <f>'5.3 Calc│Forecast $2022'!I181*'5.4 Calc│Escalators'!I181</f>
        <v>0</v>
      </c>
      <c r="J181" s="20">
        <f>'5.3 Calc│Forecast $2022'!J181*'5.4 Calc│Escalators'!J181</f>
        <v>0</v>
      </c>
      <c r="K181" s="20">
        <f>'5.3 Calc│Forecast $2022'!K181*'5.4 Calc│Escalators'!K181</f>
        <v>0</v>
      </c>
      <c r="L181" s="33">
        <f t="shared" si="7"/>
        <v>0</v>
      </c>
      <c r="N181" s="6"/>
      <c r="O181" t="str">
        <f t="shared" si="8"/>
        <v>-</v>
      </c>
    </row>
    <row r="182" spans="1:15">
      <c r="A182" s="7" t="str">
        <f>'5.0 Calc│Forecast Projects'!A182</f>
        <v>-</v>
      </c>
      <c r="B182" s="7" t="str">
        <f>'5.3 Calc│Forecast $2022'!B182</f>
        <v/>
      </c>
      <c r="C182" s="27" t="str">
        <f>IF(B182="[Delete]",0,'5.3 Calc│Forecast $2022'!C182)</f>
        <v>-</v>
      </c>
      <c r="D182" s="7" t="str">
        <f>IF($L182&gt;0,IFERROR(VLOOKUP($A182,'3.0 Input│AMP'!$A$13:$F$855,COLUMN(D182)+1,FALSE),"Other"),"")</f>
        <v/>
      </c>
      <c r="E182" s="7" t="str">
        <f>IF($L182&gt;0,IFERROR(VLOOKUP($A182,'3.0 Input│AMP'!$A$13:$F$855,COLUMN(E182)+1,FALSE),"Non-System"),"")</f>
        <v/>
      </c>
      <c r="F182" s="19"/>
      <c r="G182" s="20">
        <f>'5.3 Calc│Forecast $2022'!G182*'5.4 Calc│Escalators'!G182</f>
        <v>0</v>
      </c>
      <c r="H182" s="20">
        <f>'5.3 Calc│Forecast $2022'!H182*'5.4 Calc│Escalators'!H182</f>
        <v>0</v>
      </c>
      <c r="I182" s="20">
        <f>'5.3 Calc│Forecast $2022'!I182*'5.4 Calc│Escalators'!I182</f>
        <v>0</v>
      </c>
      <c r="J182" s="20">
        <f>'5.3 Calc│Forecast $2022'!J182*'5.4 Calc│Escalators'!J182</f>
        <v>0</v>
      </c>
      <c r="K182" s="20">
        <f>'5.3 Calc│Forecast $2022'!K182*'5.4 Calc│Escalators'!K182</f>
        <v>0</v>
      </c>
      <c r="L182" s="33">
        <f t="shared" si="7"/>
        <v>0</v>
      </c>
      <c r="N182" s="6"/>
      <c r="O182" t="str">
        <f t="shared" si="8"/>
        <v>-</v>
      </c>
    </row>
    <row r="183" spans="1:15">
      <c r="A183" s="7" t="str">
        <f>'5.0 Calc│Forecast Projects'!A183</f>
        <v>-</v>
      </c>
      <c r="B183" s="7" t="str">
        <f>'5.3 Calc│Forecast $2022'!B183</f>
        <v/>
      </c>
      <c r="C183" s="27" t="str">
        <f>IF(B183="[Delete]",0,'5.3 Calc│Forecast $2022'!C183)</f>
        <v>-</v>
      </c>
      <c r="D183" s="7" t="str">
        <f>IF($L183&gt;0,IFERROR(VLOOKUP($A183,'3.0 Input│AMP'!$A$13:$F$855,COLUMN(D183)+1,FALSE),"Other"),"")</f>
        <v/>
      </c>
      <c r="E183" s="7" t="str">
        <f>IF($L183&gt;0,IFERROR(VLOOKUP($A183,'3.0 Input│AMP'!$A$13:$F$855,COLUMN(E183)+1,FALSE),"Non-System"),"")</f>
        <v/>
      </c>
      <c r="F183" s="19"/>
      <c r="G183" s="20">
        <f>'5.3 Calc│Forecast $2022'!G183*'5.4 Calc│Escalators'!G183</f>
        <v>0</v>
      </c>
      <c r="H183" s="20">
        <f>'5.3 Calc│Forecast $2022'!H183*'5.4 Calc│Escalators'!H183</f>
        <v>0</v>
      </c>
      <c r="I183" s="20">
        <f>'5.3 Calc│Forecast $2022'!I183*'5.4 Calc│Escalators'!I183</f>
        <v>0</v>
      </c>
      <c r="J183" s="20">
        <f>'5.3 Calc│Forecast $2022'!J183*'5.4 Calc│Escalators'!J183</f>
        <v>0</v>
      </c>
      <c r="K183" s="20">
        <f>'5.3 Calc│Forecast $2022'!K183*'5.4 Calc│Escalators'!K183</f>
        <v>0</v>
      </c>
      <c r="L183" s="33">
        <f t="shared" si="7"/>
        <v>0</v>
      </c>
      <c r="N183" s="6"/>
      <c r="O183" t="str">
        <f t="shared" si="8"/>
        <v>-</v>
      </c>
    </row>
    <row r="184" spans="1:15">
      <c r="A184" s="7" t="str">
        <f>'5.0 Calc│Forecast Projects'!A184</f>
        <v>-</v>
      </c>
      <c r="B184" s="7" t="str">
        <f>'5.3 Calc│Forecast $2022'!B184</f>
        <v/>
      </c>
      <c r="C184" s="27" t="str">
        <f>IF(B184="[Delete]",0,'5.3 Calc│Forecast $2022'!C184)</f>
        <v>-</v>
      </c>
      <c r="D184" s="7" t="str">
        <f>IF($L184&gt;0,IFERROR(VLOOKUP($A184,'3.0 Input│AMP'!$A$13:$F$855,COLUMN(D184)+1,FALSE),"Other"),"")</f>
        <v/>
      </c>
      <c r="E184" s="7" t="str">
        <f>IF($L184&gt;0,IFERROR(VLOOKUP($A184,'3.0 Input│AMP'!$A$13:$F$855,COLUMN(E184)+1,FALSE),"Non-System"),"")</f>
        <v/>
      </c>
      <c r="F184" s="19"/>
      <c r="G184" s="20">
        <f>'5.3 Calc│Forecast $2022'!G184*'5.4 Calc│Escalators'!G184</f>
        <v>0</v>
      </c>
      <c r="H184" s="20">
        <f>'5.3 Calc│Forecast $2022'!H184*'5.4 Calc│Escalators'!H184</f>
        <v>0</v>
      </c>
      <c r="I184" s="20">
        <f>'5.3 Calc│Forecast $2022'!I184*'5.4 Calc│Escalators'!I184</f>
        <v>0</v>
      </c>
      <c r="J184" s="20">
        <f>'5.3 Calc│Forecast $2022'!J184*'5.4 Calc│Escalators'!J184</f>
        <v>0</v>
      </c>
      <c r="K184" s="20">
        <f>'5.3 Calc│Forecast $2022'!K184*'5.4 Calc│Escalators'!K184</f>
        <v>0</v>
      </c>
      <c r="L184" s="33">
        <f t="shared" si="7"/>
        <v>0</v>
      </c>
      <c r="N184" s="6"/>
      <c r="O184" t="str">
        <f t="shared" si="8"/>
        <v>-</v>
      </c>
    </row>
    <row r="185" spans="1:15">
      <c r="A185" s="7" t="str">
        <f>'5.0 Calc│Forecast Projects'!A185</f>
        <v>-</v>
      </c>
      <c r="B185" s="7" t="str">
        <f>'5.3 Calc│Forecast $2022'!B185</f>
        <v/>
      </c>
      <c r="C185" s="27" t="str">
        <f>IF(B185="[Delete]",0,'5.3 Calc│Forecast $2022'!C185)</f>
        <v>-</v>
      </c>
      <c r="D185" s="7" t="str">
        <f>IF($L185&gt;0,IFERROR(VLOOKUP($A185,'3.0 Input│AMP'!$A$13:$F$855,COLUMN(D185)+1,FALSE),"Other"),"")</f>
        <v/>
      </c>
      <c r="E185" s="7" t="str">
        <f>IF($L185&gt;0,IFERROR(VLOOKUP($A185,'3.0 Input│AMP'!$A$13:$F$855,COLUMN(E185)+1,FALSE),"Non-System"),"")</f>
        <v/>
      </c>
      <c r="F185" s="19"/>
      <c r="G185" s="20">
        <f>'5.3 Calc│Forecast $2022'!G185*'5.4 Calc│Escalators'!G185</f>
        <v>0</v>
      </c>
      <c r="H185" s="20">
        <f>'5.3 Calc│Forecast $2022'!H185*'5.4 Calc│Escalators'!H185</f>
        <v>0</v>
      </c>
      <c r="I185" s="20">
        <f>'5.3 Calc│Forecast $2022'!I185*'5.4 Calc│Escalators'!I185</f>
        <v>0</v>
      </c>
      <c r="J185" s="20">
        <f>'5.3 Calc│Forecast $2022'!J185*'5.4 Calc│Escalators'!J185</f>
        <v>0</v>
      </c>
      <c r="K185" s="20">
        <f>'5.3 Calc│Forecast $2022'!K185*'5.4 Calc│Escalators'!K185</f>
        <v>0</v>
      </c>
      <c r="L185" s="33">
        <f t="shared" si="7"/>
        <v>0</v>
      </c>
      <c r="N185" s="6"/>
      <c r="O185" t="str">
        <f t="shared" si="8"/>
        <v>-</v>
      </c>
    </row>
    <row r="186" spans="1:15">
      <c r="A186" s="7" t="str">
        <f>'5.0 Calc│Forecast Projects'!A186</f>
        <v>-</v>
      </c>
      <c r="B186" s="7" t="str">
        <f>'5.3 Calc│Forecast $2022'!B186</f>
        <v/>
      </c>
      <c r="C186" s="27" t="str">
        <f>IF(B186="[Delete]",0,'5.3 Calc│Forecast $2022'!C186)</f>
        <v>-</v>
      </c>
      <c r="D186" s="7" t="str">
        <f>IF($L186&gt;0,IFERROR(VLOOKUP($A186,'3.0 Input│AMP'!$A$13:$F$855,COLUMN(D186)+1,FALSE),"Other"),"")</f>
        <v/>
      </c>
      <c r="E186" s="7" t="str">
        <f>IF($L186&gt;0,IFERROR(VLOOKUP($A186,'3.0 Input│AMP'!$A$13:$F$855,COLUMN(E186)+1,FALSE),"Non-System"),"")</f>
        <v/>
      </c>
      <c r="F186" s="19"/>
      <c r="G186" s="20">
        <f>'5.3 Calc│Forecast $2022'!G186*'5.4 Calc│Escalators'!G186</f>
        <v>0</v>
      </c>
      <c r="H186" s="20">
        <f>'5.3 Calc│Forecast $2022'!H186*'5.4 Calc│Escalators'!H186</f>
        <v>0</v>
      </c>
      <c r="I186" s="20">
        <f>'5.3 Calc│Forecast $2022'!I186*'5.4 Calc│Escalators'!I186</f>
        <v>0</v>
      </c>
      <c r="J186" s="20">
        <f>'5.3 Calc│Forecast $2022'!J186*'5.4 Calc│Escalators'!J186</f>
        <v>0</v>
      </c>
      <c r="K186" s="20">
        <f>'5.3 Calc│Forecast $2022'!K186*'5.4 Calc│Escalators'!K186</f>
        <v>0</v>
      </c>
      <c r="L186" s="33">
        <f t="shared" si="7"/>
        <v>0</v>
      </c>
      <c r="N186" s="6"/>
      <c r="O186" t="str">
        <f t="shared" si="8"/>
        <v>-</v>
      </c>
    </row>
    <row r="187" spans="1:15">
      <c r="A187" s="7" t="str">
        <f>'5.0 Calc│Forecast Projects'!A187</f>
        <v>-</v>
      </c>
      <c r="B187" s="7" t="str">
        <f>'5.3 Calc│Forecast $2022'!B187</f>
        <v/>
      </c>
      <c r="C187" s="27" t="str">
        <f>IF(B187="[Delete]",0,'5.3 Calc│Forecast $2022'!C187)</f>
        <v>-</v>
      </c>
      <c r="D187" s="7" t="str">
        <f>IF($L187&gt;0,IFERROR(VLOOKUP($A187,'3.0 Input│AMP'!$A$13:$F$855,COLUMN(D187)+1,FALSE),"Other"),"")</f>
        <v/>
      </c>
      <c r="E187" s="7" t="str">
        <f>IF($L187&gt;0,IFERROR(VLOOKUP($A187,'3.0 Input│AMP'!$A$13:$F$855,COLUMN(E187)+1,FALSE),"Non-System"),"")</f>
        <v/>
      </c>
      <c r="F187" s="19"/>
      <c r="G187" s="20">
        <f>'5.3 Calc│Forecast $2022'!G187*'5.4 Calc│Escalators'!G187</f>
        <v>0</v>
      </c>
      <c r="H187" s="20">
        <f>'5.3 Calc│Forecast $2022'!H187*'5.4 Calc│Escalators'!H187</f>
        <v>0</v>
      </c>
      <c r="I187" s="20">
        <f>'5.3 Calc│Forecast $2022'!I187*'5.4 Calc│Escalators'!I187</f>
        <v>0</v>
      </c>
      <c r="J187" s="20">
        <f>'5.3 Calc│Forecast $2022'!J187*'5.4 Calc│Escalators'!J187</f>
        <v>0</v>
      </c>
      <c r="K187" s="20">
        <f>'5.3 Calc│Forecast $2022'!K187*'5.4 Calc│Escalators'!K187</f>
        <v>0</v>
      </c>
      <c r="L187" s="33">
        <f t="shared" si="7"/>
        <v>0</v>
      </c>
      <c r="N187" s="6"/>
      <c r="O187" t="str">
        <f t="shared" si="8"/>
        <v>-</v>
      </c>
    </row>
    <row r="188" spans="1:15">
      <c r="A188" s="7" t="str">
        <f>'5.0 Calc│Forecast Projects'!A188</f>
        <v>-</v>
      </c>
      <c r="B188" s="7" t="str">
        <f>'5.3 Calc│Forecast $2022'!B188</f>
        <v/>
      </c>
      <c r="C188" s="27" t="str">
        <f>IF(B188="[Delete]",0,'5.3 Calc│Forecast $2022'!C188)</f>
        <v>-</v>
      </c>
      <c r="D188" s="7" t="str">
        <f>IF($L188&gt;0,IFERROR(VLOOKUP($A188,'3.0 Input│AMP'!$A$13:$F$855,COLUMN(D188)+1,FALSE),"Other"),"")</f>
        <v/>
      </c>
      <c r="E188" s="7" t="str">
        <f>IF($L188&gt;0,IFERROR(VLOOKUP($A188,'3.0 Input│AMP'!$A$13:$F$855,COLUMN(E188)+1,FALSE),"Non-System"),"")</f>
        <v/>
      </c>
      <c r="F188" s="19"/>
      <c r="G188" s="20">
        <f>'5.3 Calc│Forecast $2022'!G188*'5.4 Calc│Escalators'!G188</f>
        <v>0</v>
      </c>
      <c r="H188" s="20">
        <f>'5.3 Calc│Forecast $2022'!H188*'5.4 Calc│Escalators'!H188</f>
        <v>0</v>
      </c>
      <c r="I188" s="20">
        <f>'5.3 Calc│Forecast $2022'!I188*'5.4 Calc│Escalators'!I188</f>
        <v>0</v>
      </c>
      <c r="J188" s="20">
        <f>'5.3 Calc│Forecast $2022'!J188*'5.4 Calc│Escalators'!J188</f>
        <v>0</v>
      </c>
      <c r="K188" s="20">
        <f>'5.3 Calc│Forecast $2022'!K188*'5.4 Calc│Escalators'!K188</f>
        <v>0</v>
      </c>
      <c r="L188" s="33">
        <f t="shared" si="7"/>
        <v>0</v>
      </c>
      <c r="N188" s="6"/>
      <c r="O188" t="str">
        <f t="shared" si="8"/>
        <v>-</v>
      </c>
    </row>
    <row r="189" spans="1:15">
      <c r="A189" s="7" t="str">
        <f>'5.0 Calc│Forecast Projects'!A189</f>
        <v>-</v>
      </c>
      <c r="B189" s="7" t="str">
        <f>'5.3 Calc│Forecast $2022'!B189</f>
        <v/>
      </c>
      <c r="C189" s="27" t="str">
        <f>IF(B189="[Delete]",0,'5.3 Calc│Forecast $2022'!C189)</f>
        <v>-</v>
      </c>
      <c r="D189" s="7" t="str">
        <f>IF($L189&gt;0,IFERROR(VLOOKUP($A189,'3.0 Input│AMP'!$A$13:$F$855,COLUMN(D189)+1,FALSE),"Other"),"")</f>
        <v/>
      </c>
      <c r="E189" s="7" t="str">
        <f>IF($L189&gt;0,IFERROR(VLOOKUP($A189,'3.0 Input│AMP'!$A$13:$F$855,COLUMN(E189)+1,FALSE),"Non-System"),"")</f>
        <v/>
      </c>
      <c r="F189" s="19"/>
      <c r="G189" s="20">
        <f>'5.3 Calc│Forecast $2022'!G189*'5.4 Calc│Escalators'!G189</f>
        <v>0</v>
      </c>
      <c r="H189" s="20">
        <f>'5.3 Calc│Forecast $2022'!H189*'5.4 Calc│Escalators'!H189</f>
        <v>0</v>
      </c>
      <c r="I189" s="20">
        <f>'5.3 Calc│Forecast $2022'!I189*'5.4 Calc│Escalators'!I189</f>
        <v>0</v>
      </c>
      <c r="J189" s="20">
        <f>'5.3 Calc│Forecast $2022'!J189*'5.4 Calc│Escalators'!J189</f>
        <v>0</v>
      </c>
      <c r="K189" s="20">
        <f>'5.3 Calc│Forecast $2022'!K189*'5.4 Calc│Escalators'!K189</f>
        <v>0</v>
      </c>
      <c r="L189" s="33">
        <f t="shared" si="7"/>
        <v>0</v>
      </c>
      <c r="N189" s="6"/>
      <c r="O189" t="str">
        <f t="shared" si="8"/>
        <v>-</v>
      </c>
    </row>
    <row r="190" spans="1:15">
      <c r="A190" s="7" t="str">
        <f>'5.0 Calc│Forecast Projects'!A190</f>
        <v>-</v>
      </c>
      <c r="B190" s="7" t="str">
        <f>'5.3 Calc│Forecast $2022'!B190</f>
        <v/>
      </c>
      <c r="C190" s="27" t="str">
        <f>IF(B190="[Delete]",0,'5.3 Calc│Forecast $2022'!C190)</f>
        <v>-</v>
      </c>
      <c r="D190" s="7" t="str">
        <f>IF($L190&gt;0,IFERROR(VLOOKUP($A190,'3.0 Input│AMP'!$A$13:$F$855,COLUMN(D190)+1,FALSE),"Other"),"")</f>
        <v/>
      </c>
      <c r="E190" s="7" t="str">
        <f>IF($L190&gt;0,IFERROR(VLOOKUP($A190,'3.0 Input│AMP'!$A$13:$F$855,COLUMN(E190)+1,FALSE),"Non-System"),"")</f>
        <v/>
      </c>
      <c r="F190" s="19"/>
      <c r="G190" s="20">
        <f>'5.3 Calc│Forecast $2022'!G190*'5.4 Calc│Escalators'!G190</f>
        <v>0</v>
      </c>
      <c r="H190" s="20">
        <f>'5.3 Calc│Forecast $2022'!H190*'5.4 Calc│Escalators'!H190</f>
        <v>0</v>
      </c>
      <c r="I190" s="20">
        <f>'5.3 Calc│Forecast $2022'!I190*'5.4 Calc│Escalators'!I190</f>
        <v>0</v>
      </c>
      <c r="J190" s="20">
        <f>'5.3 Calc│Forecast $2022'!J190*'5.4 Calc│Escalators'!J190</f>
        <v>0</v>
      </c>
      <c r="K190" s="20">
        <f>'5.3 Calc│Forecast $2022'!K190*'5.4 Calc│Escalators'!K190</f>
        <v>0</v>
      </c>
      <c r="L190" s="33">
        <f t="shared" si="7"/>
        <v>0</v>
      </c>
      <c r="N190" s="6"/>
      <c r="O190" t="str">
        <f t="shared" si="8"/>
        <v>-</v>
      </c>
    </row>
    <row r="191" spans="1:15">
      <c r="A191" s="7" t="str">
        <f>'5.0 Calc│Forecast Projects'!A191</f>
        <v>-</v>
      </c>
      <c r="B191" s="7" t="str">
        <f>'5.3 Calc│Forecast $2022'!B191</f>
        <v/>
      </c>
      <c r="C191" s="27" t="str">
        <f>IF(B191="[Delete]",0,'5.3 Calc│Forecast $2022'!C191)</f>
        <v>-</v>
      </c>
      <c r="D191" s="7" t="str">
        <f>IF($L191&gt;0,IFERROR(VLOOKUP($A191,'3.0 Input│AMP'!$A$13:$F$855,COLUMN(D191)+1,FALSE),"Other"),"")</f>
        <v/>
      </c>
      <c r="E191" s="7" t="str">
        <f>IF($L191&gt;0,IFERROR(VLOOKUP($A191,'3.0 Input│AMP'!$A$13:$F$855,COLUMN(E191)+1,FALSE),"Non-System"),"")</f>
        <v/>
      </c>
      <c r="F191" s="19"/>
      <c r="G191" s="20">
        <f>'5.3 Calc│Forecast $2022'!G191*'5.4 Calc│Escalators'!G191</f>
        <v>0</v>
      </c>
      <c r="H191" s="20">
        <f>'5.3 Calc│Forecast $2022'!H191*'5.4 Calc│Escalators'!H191</f>
        <v>0</v>
      </c>
      <c r="I191" s="20">
        <f>'5.3 Calc│Forecast $2022'!I191*'5.4 Calc│Escalators'!I191</f>
        <v>0</v>
      </c>
      <c r="J191" s="20">
        <f>'5.3 Calc│Forecast $2022'!J191*'5.4 Calc│Escalators'!J191</f>
        <v>0</v>
      </c>
      <c r="K191" s="20">
        <f>'5.3 Calc│Forecast $2022'!K191*'5.4 Calc│Escalators'!K191</f>
        <v>0</v>
      </c>
      <c r="L191" s="33">
        <f t="shared" si="7"/>
        <v>0</v>
      </c>
      <c r="N191" s="6"/>
      <c r="O191" t="str">
        <f t="shared" si="8"/>
        <v>-</v>
      </c>
    </row>
    <row r="192" spans="1:15">
      <c r="A192" s="7" t="str">
        <f>'5.0 Calc│Forecast Projects'!A192</f>
        <v>-</v>
      </c>
      <c r="B192" s="7" t="str">
        <f>'5.3 Calc│Forecast $2022'!B192</f>
        <v/>
      </c>
      <c r="C192" s="27" t="str">
        <f>IF(B192="[Delete]",0,'5.3 Calc│Forecast $2022'!C192)</f>
        <v>-</v>
      </c>
      <c r="D192" s="7" t="str">
        <f>IF($L192&gt;0,IFERROR(VLOOKUP($A192,'3.0 Input│AMP'!$A$13:$F$855,COLUMN(D192)+1,FALSE),"Other"),"")</f>
        <v/>
      </c>
      <c r="E192" s="7" t="str">
        <f>IF($L192&gt;0,IFERROR(VLOOKUP($A192,'3.0 Input│AMP'!$A$13:$F$855,COLUMN(E192)+1,FALSE),"Non-System"),"")</f>
        <v/>
      </c>
      <c r="F192" s="19"/>
      <c r="G192" s="20">
        <f>'5.3 Calc│Forecast $2022'!G192*'5.4 Calc│Escalators'!G192</f>
        <v>0</v>
      </c>
      <c r="H192" s="20">
        <f>'5.3 Calc│Forecast $2022'!H192*'5.4 Calc│Escalators'!H192</f>
        <v>0</v>
      </c>
      <c r="I192" s="20">
        <f>'5.3 Calc│Forecast $2022'!I192*'5.4 Calc│Escalators'!I192</f>
        <v>0</v>
      </c>
      <c r="J192" s="20">
        <f>'5.3 Calc│Forecast $2022'!J192*'5.4 Calc│Escalators'!J192</f>
        <v>0</v>
      </c>
      <c r="K192" s="20">
        <f>'5.3 Calc│Forecast $2022'!K192*'5.4 Calc│Escalators'!K192</f>
        <v>0</v>
      </c>
      <c r="L192" s="33">
        <f t="shared" si="7"/>
        <v>0</v>
      </c>
      <c r="N192" s="6"/>
      <c r="O192" t="str">
        <f t="shared" si="8"/>
        <v>-</v>
      </c>
    </row>
    <row r="193" spans="1:15">
      <c r="A193" s="7" t="str">
        <f>'5.0 Calc│Forecast Projects'!A193</f>
        <v>-</v>
      </c>
      <c r="B193" s="7" t="str">
        <f>'5.3 Calc│Forecast $2022'!B193</f>
        <v/>
      </c>
      <c r="C193" s="27" t="str">
        <f>IF(B193="[Delete]",0,'5.3 Calc│Forecast $2022'!C193)</f>
        <v>-</v>
      </c>
      <c r="D193" s="7" t="str">
        <f>IF($L193&gt;0,IFERROR(VLOOKUP($A193,'3.0 Input│AMP'!$A$13:$F$855,COLUMN(D193)+1,FALSE),"Other"),"")</f>
        <v/>
      </c>
      <c r="E193" s="7" t="str">
        <f>IF($L193&gt;0,IFERROR(VLOOKUP($A193,'3.0 Input│AMP'!$A$13:$F$855,COLUMN(E193)+1,FALSE),"Non-System"),"")</f>
        <v/>
      </c>
      <c r="F193" s="19"/>
      <c r="G193" s="20">
        <f>'5.3 Calc│Forecast $2022'!G193*'5.4 Calc│Escalators'!G193</f>
        <v>0</v>
      </c>
      <c r="H193" s="20">
        <f>'5.3 Calc│Forecast $2022'!H193*'5.4 Calc│Escalators'!H193</f>
        <v>0</v>
      </c>
      <c r="I193" s="20">
        <f>'5.3 Calc│Forecast $2022'!I193*'5.4 Calc│Escalators'!I193</f>
        <v>0</v>
      </c>
      <c r="J193" s="20">
        <f>'5.3 Calc│Forecast $2022'!J193*'5.4 Calc│Escalators'!J193</f>
        <v>0</v>
      </c>
      <c r="K193" s="20">
        <f>'5.3 Calc│Forecast $2022'!K193*'5.4 Calc│Escalators'!K193</f>
        <v>0</v>
      </c>
      <c r="L193" s="33">
        <f t="shared" si="7"/>
        <v>0</v>
      </c>
      <c r="N193" s="6"/>
      <c r="O193" t="str">
        <f t="shared" si="8"/>
        <v>-</v>
      </c>
    </row>
    <row r="194" spans="1:15">
      <c r="A194" s="7" t="str">
        <f>'5.0 Calc│Forecast Projects'!A194</f>
        <v>-</v>
      </c>
      <c r="B194" s="7" t="str">
        <f>'5.3 Calc│Forecast $2022'!B194</f>
        <v/>
      </c>
      <c r="C194" s="27" t="str">
        <f>IF(B194="[Delete]",0,'5.3 Calc│Forecast $2022'!C194)</f>
        <v>-</v>
      </c>
      <c r="D194" s="7" t="str">
        <f>IF($L194&gt;0,IFERROR(VLOOKUP($A194,'3.0 Input│AMP'!$A$13:$F$855,COLUMN(D194)+1,FALSE),"Other"),"")</f>
        <v/>
      </c>
      <c r="E194" s="7" t="str">
        <f>IF($L194&gt;0,IFERROR(VLOOKUP($A194,'3.0 Input│AMP'!$A$13:$F$855,COLUMN(E194)+1,FALSE),"Non-System"),"")</f>
        <v/>
      </c>
      <c r="F194" s="19"/>
      <c r="G194" s="20">
        <f>'5.3 Calc│Forecast $2022'!G194*'5.4 Calc│Escalators'!G194</f>
        <v>0</v>
      </c>
      <c r="H194" s="20">
        <f>'5.3 Calc│Forecast $2022'!H194*'5.4 Calc│Escalators'!H194</f>
        <v>0</v>
      </c>
      <c r="I194" s="20">
        <f>'5.3 Calc│Forecast $2022'!I194*'5.4 Calc│Escalators'!I194</f>
        <v>0</v>
      </c>
      <c r="J194" s="20">
        <f>'5.3 Calc│Forecast $2022'!J194*'5.4 Calc│Escalators'!J194</f>
        <v>0</v>
      </c>
      <c r="K194" s="20">
        <f>'5.3 Calc│Forecast $2022'!K194*'5.4 Calc│Escalators'!K194</f>
        <v>0</v>
      </c>
      <c r="L194" s="33">
        <f t="shared" si="7"/>
        <v>0</v>
      </c>
      <c r="N194" s="6"/>
      <c r="O194" t="str">
        <f t="shared" si="8"/>
        <v>-</v>
      </c>
    </row>
    <row r="195" spans="1:15">
      <c r="A195" s="7" t="str">
        <f>'5.0 Calc│Forecast Projects'!A195</f>
        <v>-</v>
      </c>
      <c r="B195" s="7" t="str">
        <f>'5.3 Calc│Forecast $2022'!B195</f>
        <v/>
      </c>
      <c r="C195" s="27" t="str">
        <f>IF(B195="[Delete]",0,'5.3 Calc│Forecast $2022'!C195)</f>
        <v>-</v>
      </c>
      <c r="D195" s="7" t="str">
        <f>IF($L195&gt;0,IFERROR(VLOOKUP($A195,'3.0 Input│AMP'!$A$13:$F$855,COLUMN(D195)+1,FALSE),"Other"),"")</f>
        <v/>
      </c>
      <c r="E195" s="7" t="str">
        <f>IF($L195&gt;0,IFERROR(VLOOKUP($A195,'3.0 Input│AMP'!$A$13:$F$855,COLUMN(E195)+1,FALSE),"Non-System"),"")</f>
        <v/>
      </c>
      <c r="F195" s="19"/>
      <c r="G195" s="20">
        <f>'5.3 Calc│Forecast $2022'!G195*'5.4 Calc│Escalators'!G195</f>
        <v>0</v>
      </c>
      <c r="H195" s="20">
        <f>'5.3 Calc│Forecast $2022'!H195*'5.4 Calc│Escalators'!H195</f>
        <v>0</v>
      </c>
      <c r="I195" s="20">
        <f>'5.3 Calc│Forecast $2022'!I195*'5.4 Calc│Escalators'!I195</f>
        <v>0</v>
      </c>
      <c r="J195" s="20">
        <f>'5.3 Calc│Forecast $2022'!J195*'5.4 Calc│Escalators'!J195</f>
        <v>0</v>
      </c>
      <c r="K195" s="20">
        <f>'5.3 Calc│Forecast $2022'!K195*'5.4 Calc│Escalators'!K195</f>
        <v>0</v>
      </c>
      <c r="L195" s="33">
        <f t="shared" si="7"/>
        <v>0</v>
      </c>
      <c r="N195" s="6"/>
      <c r="O195" t="str">
        <f t="shared" si="8"/>
        <v>-</v>
      </c>
    </row>
    <row r="196" spans="1:15">
      <c r="A196" s="7" t="str">
        <f>'5.0 Calc│Forecast Projects'!A196</f>
        <v>-</v>
      </c>
      <c r="B196" s="7" t="str">
        <f>'5.3 Calc│Forecast $2022'!B196</f>
        <v/>
      </c>
      <c r="C196" s="27" t="str">
        <f>IF(B196="[Delete]",0,'5.3 Calc│Forecast $2022'!C196)</f>
        <v>-</v>
      </c>
      <c r="D196" s="7" t="str">
        <f>IF($L196&gt;0,IFERROR(VLOOKUP($A196,'3.0 Input│AMP'!$A$13:$F$855,COLUMN(D196)+1,FALSE),"Other"),"")</f>
        <v/>
      </c>
      <c r="E196" s="7" t="str">
        <f>IF($L196&gt;0,IFERROR(VLOOKUP($A196,'3.0 Input│AMP'!$A$13:$F$855,COLUMN(E196)+1,FALSE),"Non-System"),"")</f>
        <v/>
      </c>
      <c r="F196" s="19"/>
      <c r="G196" s="20">
        <f>'5.3 Calc│Forecast $2022'!G196*'5.4 Calc│Escalators'!G196</f>
        <v>0</v>
      </c>
      <c r="H196" s="20">
        <f>'5.3 Calc│Forecast $2022'!H196*'5.4 Calc│Escalators'!H196</f>
        <v>0</v>
      </c>
      <c r="I196" s="20">
        <f>'5.3 Calc│Forecast $2022'!I196*'5.4 Calc│Escalators'!I196</f>
        <v>0</v>
      </c>
      <c r="J196" s="20">
        <f>'5.3 Calc│Forecast $2022'!J196*'5.4 Calc│Escalators'!J196</f>
        <v>0</v>
      </c>
      <c r="K196" s="20">
        <f>'5.3 Calc│Forecast $2022'!K196*'5.4 Calc│Escalators'!K196</f>
        <v>0</v>
      </c>
      <c r="L196" s="33">
        <f t="shared" si="7"/>
        <v>0</v>
      </c>
      <c r="N196" s="6"/>
      <c r="O196" t="str">
        <f t="shared" si="8"/>
        <v>-</v>
      </c>
    </row>
    <row r="197" spans="1:15">
      <c r="A197" s="7" t="str">
        <f>'5.0 Calc│Forecast Projects'!A197</f>
        <v>-</v>
      </c>
      <c r="B197" s="7" t="str">
        <f>'5.3 Calc│Forecast $2022'!B197</f>
        <v/>
      </c>
      <c r="C197" s="27" t="str">
        <f>IF(B197="[Delete]",0,'5.3 Calc│Forecast $2022'!C197)</f>
        <v>-</v>
      </c>
      <c r="D197" s="7" t="str">
        <f>IF($L197&gt;0,IFERROR(VLOOKUP($A197,'3.0 Input│AMP'!$A$13:$F$855,COLUMN(D197)+1,FALSE),"Other"),"")</f>
        <v/>
      </c>
      <c r="E197" s="7" t="str">
        <f>IF($L197&gt;0,IFERROR(VLOOKUP($A197,'3.0 Input│AMP'!$A$13:$F$855,COLUMN(E197)+1,FALSE),"Non-System"),"")</f>
        <v/>
      </c>
      <c r="F197" s="19"/>
      <c r="G197" s="20">
        <f>'5.3 Calc│Forecast $2022'!G197*'5.4 Calc│Escalators'!G197</f>
        <v>0</v>
      </c>
      <c r="H197" s="20">
        <f>'5.3 Calc│Forecast $2022'!H197*'5.4 Calc│Escalators'!H197</f>
        <v>0</v>
      </c>
      <c r="I197" s="20">
        <f>'5.3 Calc│Forecast $2022'!I197*'5.4 Calc│Escalators'!I197</f>
        <v>0</v>
      </c>
      <c r="J197" s="20">
        <f>'5.3 Calc│Forecast $2022'!J197*'5.4 Calc│Escalators'!J197</f>
        <v>0</v>
      </c>
      <c r="K197" s="20">
        <f>'5.3 Calc│Forecast $2022'!K197*'5.4 Calc│Escalators'!K197</f>
        <v>0</v>
      </c>
      <c r="L197" s="33">
        <f t="shared" si="7"/>
        <v>0</v>
      </c>
      <c r="N197" s="6"/>
      <c r="O197" t="str">
        <f t="shared" si="8"/>
        <v>-</v>
      </c>
    </row>
    <row r="198" spans="1:15">
      <c r="A198" s="7" t="str">
        <f>'5.0 Calc│Forecast Projects'!A198</f>
        <v>-</v>
      </c>
      <c r="B198" s="7" t="str">
        <f>'5.3 Calc│Forecast $2022'!B198</f>
        <v/>
      </c>
      <c r="C198" s="27" t="str">
        <f>IF(B198="[Delete]",0,'5.3 Calc│Forecast $2022'!C198)</f>
        <v>-</v>
      </c>
      <c r="D198" s="7" t="str">
        <f>IF($L198&gt;0,IFERROR(VLOOKUP($A198,'3.0 Input│AMP'!$A$13:$F$855,COLUMN(D198)+1,FALSE),"Other"),"")</f>
        <v/>
      </c>
      <c r="E198" s="7" t="str">
        <f>IF($L198&gt;0,IFERROR(VLOOKUP($A198,'3.0 Input│AMP'!$A$13:$F$855,COLUMN(E198)+1,FALSE),"Non-System"),"")</f>
        <v/>
      </c>
      <c r="F198" s="19"/>
      <c r="G198" s="20">
        <f>'5.3 Calc│Forecast $2022'!G198*'5.4 Calc│Escalators'!G198</f>
        <v>0</v>
      </c>
      <c r="H198" s="20">
        <f>'5.3 Calc│Forecast $2022'!H198*'5.4 Calc│Escalators'!H198</f>
        <v>0</v>
      </c>
      <c r="I198" s="20">
        <f>'5.3 Calc│Forecast $2022'!I198*'5.4 Calc│Escalators'!I198</f>
        <v>0</v>
      </c>
      <c r="J198" s="20">
        <f>'5.3 Calc│Forecast $2022'!J198*'5.4 Calc│Escalators'!J198</f>
        <v>0</v>
      </c>
      <c r="K198" s="20">
        <f>'5.3 Calc│Forecast $2022'!K198*'5.4 Calc│Escalators'!K198</f>
        <v>0</v>
      </c>
      <c r="L198" s="33">
        <f t="shared" si="7"/>
        <v>0</v>
      </c>
      <c r="N198" s="6"/>
      <c r="O198" t="str">
        <f t="shared" si="8"/>
        <v>-</v>
      </c>
    </row>
    <row r="199" spans="1:15">
      <c r="A199" s="7" t="str">
        <f>'5.0 Calc│Forecast Projects'!A199</f>
        <v>-</v>
      </c>
      <c r="B199" s="7" t="str">
        <f>'5.3 Calc│Forecast $2022'!B199</f>
        <v/>
      </c>
      <c r="C199" s="27" t="str">
        <f>IF(B199="[Delete]",0,'5.3 Calc│Forecast $2022'!C199)</f>
        <v>-</v>
      </c>
      <c r="D199" s="7" t="str">
        <f>IF($L199&gt;0,IFERROR(VLOOKUP($A199,'3.0 Input│AMP'!$A$13:$F$855,COLUMN(D199)+1,FALSE),"Other"),"")</f>
        <v/>
      </c>
      <c r="E199" s="7" t="str">
        <f>IF($L199&gt;0,IFERROR(VLOOKUP($A199,'3.0 Input│AMP'!$A$13:$F$855,COLUMN(E199)+1,FALSE),"Non-System"),"")</f>
        <v/>
      </c>
      <c r="F199" s="19"/>
      <c r="G199" s="20">
        <f>'5.3 Calc│Forecast $2022'!G199*'5.4 Calc│Escalators'!G199</f>
        <v>0</v>
      </c>
      <c r="H199" s="20">
        <f>'5.3 Calc│Forecast $2022'!H199*'5.4 Calc│Escalators'!H199</f>
        <v>0</v>
      </c>
      <c r="I199" s="20">
        <f>'5.3 Calc│Forecast $2022'!I199*'5.4 Calc│Escalators'!I199</f>
        <v>0</v>
      </c>
      <c r="J199" s="20">
        <f>'5.3 Calc│Forecast $2022'!J199*'5.4 Calc│Escalators'!J199</f>
        <v>0</v>
      </c>
      <c r="K199" s="20">
        <f>'5.3 Calc│Forecast $2022'!K199*'5.4 Calc│Escalators'!K199</f>
        <v>0</v>
      </c>
      <c r="L199" s="33">
        <f>SUM(G199:K199)</f>
        <v>0</v>
      </c>
      <c r="N199" s="6"/>
      <c r="O199" t="str">
        <f t="shared" si="8"/>
        <v>-</v>
      </c>
    </row>
    <row r="200" spans="1:15">
      <c r="A200" s="7" t="str">
        <f>'5.0 Calc│Forecast Projects'!A200</f>
        <v>-</v>
      </c>
      <c r="B200" s="7" t="str">
        <f>'5.3 Calc│Forecast $2022'!B200</f>
        <v/>
      </c>
      <c r="C200" s="27" t="str">
        <f>IF(B200="[Delete]",0,'5.3 Calc│Forecast $2022'!C200)</f>
        <v>-</v>
      </c>
      <c r="D200" s="7" t="str">
        <f>IF($L200&gt;0,IFERROR(VLOOKUP($A200,'3.0 Input│AMP'!$A$13:$F$855,COLUMN(D200)+1,FALSE),"Other"),"")</f>
        <v/>
      </c>
      <c r="E200" s="7" t="str">
        <f>IF($L200&gt;0,IFERROR(VLOOKUP($A200,'3.0 Input│AMP'!$A$13:$F$855,COLUMN(E200)+1,FALSE),"Non-System"),"")</f>
        <v/>
      </c>
      <c r="F200" s="19"/>
      <c r="G200" s="20">
        <f>'5.3 Calc│Forecast $2022'!G200*'5.4 Calc│Escalators'!G200</f>
        <v>0</v>
      </c>
      <c r="H200" s="20">
        <f>'5.3 Calc│Forecast $2022'!H200*'5.4 Calc│Escalators'!H200</f>
        <v>0</v>
      </c>
      <c r="I200" s="20">
        <f>'5.3 Calc│Forecast $2022'!I200*'5.4 Calc│Escalators'!I200</f>
        <v>0</v>
      </c>
      <c r="J200" s="20">
        <f>'5.3 Calc│Forecast $2022'!J200*'5.4 Calc│Escalators'!J200</f>
        <v>0</v>
      </c>
      <c r="K200" s="20">
        <f>'5.3 Calc│Forecast $2022'!K200*'5.4 Calc│Escalators'!K200</f>
        <v>0</v>
      </c>
      <c r="L200" s="33">
        <f>SUM(G200:K200)</f>
        <v>0</v>
      </c>
      <c r="N200" s="6"/>
      <c r="O200" t="str">
        <f t="shared" si="8"/>
        <v>-</v>
      </c>
    </row>
    <row r="201" spans="1:15">
      <c r="A201" s="7" t="str">
        <f>'5.0 Calc│Forecast Projects'!A201</f>
        <v>-</v>
      </c>
      <c r="B201" s="7" t="str">
        <f>'5.3 Calc│Forecast $2022'!B201</f>
        <v/>
      </c>
      <c r="C201" s="27" t="str">
        <f>IF(B201="[Delete]",0,'5.3 Calc│Forecast $2022'!C201)</f>
        <v>-</v>
      </c>
      <c r="D201" s="7" t="str">
        <f>IF($L201&gt;0,IFERROR(VLOOKUP($A201,'3.0 Input│AMP'!$A$13:$F$855,COLUMN(D201)+1,FALSE),"Other"),"")</f>
        <v/>
      </c>
      <c r="E201" s="7" t="str">
        <f>IF($L201&gt;0,IFERROR(VLOOKUP($A201,'3.0 Input│AMP'!$A$13:$F$855,COLUMN(E201)+1,FALSE),"Non-System"),"")</f>
        <v/>
      </c>
      <c r="F201" s="19"/>
      <c r="G201" s="20">
        <f>'5.3 Calc│Forecast $2022'!G201*'5.4 Calc│Escalators'!G201</f>
        <v>0</v>
      </c>
      <c r="H201" s="20">
        <f>'5.3 Calc│Forecast $2022'!H201*'5.4 Calc│Escalators'!H201</f>
        <v>0</v>
      </c>
      <c r="I201" s="20">
        <f>'5.3 Calc│Forecast $2022'!I201*'5.4 Calc│Escalators'!I201</f>
        <v>0</v>
      </c>
      <c r="J201" s="20">
        <f>'5.3 Calc│Forecast $2022'!J201*'5.4 Calc│Escalators'!J201</f>
        <v>0</v>
      </c>
      <c r="K201" s="20">
        <f>'5.3 Calc│Forecast $2022'!K201*'5.4 Calc│Escalators'!K201</f>
        <v>0</v>
      </c>
      <c r="L201" s="33">
        <f>SUM(G201:K201)</f>
        <v>0</v>
      </c>
      <c r="N201" s="6"/>
      <c r="O201" t="str">
        <f t="shared" si="8"/>
        <v>-</v>
      </c>
    </row>
  </sheetData>
  <mergeCells count="2">
    <mergeCell ref="P13:W13"/>
    <mergeCell ref="C3:J3"/>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BEAFA8"/>
  </sheetPr>
  <dimension ref="A1:M196"/>
  <sheetViews>
    <sheetView zoomScale="60" zoomScaleNormal="60" workbookViewId="0"/>
  </sheetViews>
  <sheetFormatPr defaultColWidth="8.7265625" defaultRowHeight="18"/>
  <cols>
    <col min="1" max="1" width="4" customWidth="1"/>
    <col min="2" max="2" width="60.1796875" customWidth="1"/>
    <col min="3" max="3" width="9.453125" customWidth="1"/>
    <col min="4" max="4" width="19.6328125" customWidth="1"/>
    <col min="5" max="5" width="13.08984375" bestFit="1" customWidth="1"/>
    <col min="6" max="6" width="12.1796875" customWidth="1"/>
    <col min="7" max="13" width="8.7265625" customWidth="1"/>
    <col min="14" max="14" width="24" bestFit="1" customWidth="1"/>
  </cols>
  <sheetData>
    <row r="1" spans="1:13" s="1" customFormat="1" ht="13.5"/>
    <row r="2" spans="1:13" s="1" customFormat="1" ht="13.5"/>
    <row r="3" spans="1:13" s="1" customFormat="1" ht="69" customHeight="1">
      <c r="C3" s="105" t="s">
        <v>462</v>
      </c>
      <c r="D3" s="105"/>
      <c r="E3" s="105"/>
      <c r="F3" s="105"/>
      <c r="G3" s="105"/>
      <c r="H3" s="105"/>
      <c r="I3" s="105"/>
      <c r="J3" s="105"/>
    </row>
    <row r="4" spans="1:13" s="1" customFormat="1" ht="13.5"/>
    <row r="5" spans="1:13" s="1" customFormat="1" ht="13.5"/>
    <row r="6" spans="1:13" s="1" customFormat="1" ht="13.5"/>
    <row r="7" spans="1:13" s="1" customFormat="1" ht="13.5"/>
    <row r="8" spans="1:13" s="1" customFormat="1" ht="13.5"/>
    <row r="9" spans="1:13" s="1" customFormat="1" ht="13.5">
      <c r="G9" s="79"/>
      <c r="H9" s="79"/>
      <c r="I9" s="79"/>
      <c r="J9" s="79"/>
      <c r="K9" s="79"/>
    </row>
    <row r="10" spans="1:13">
      <c r="F10" s="1"/>
      <c r="G10" s="79"/>
      <c r="H10" s="79"/>
      <c r="I10" s="79"/>
      <c r="J10" s="79"/>
      <c r="K10" s="79"/>
      <c r="L10" s="1"/>
    </row>
    <row r="11" spans="1:13" ht="20.25">
      <c r="B11" s="4" t="str">
        <f ca="1">RIGHT(CELL("filename",B1),LEN(CELL("filename",B1))-FIND("]",CELL("filename",B1)))</f>
        <v>5.6 Calc│As Commissioned</v>
      </c>
      <c r="C11" s="13" t="s">
        <v>389</v>
      </c>
      <c r="D11" s="13" t="b">
        <f>MAX(A13:A996)=MAX('5.0 Calc│Forecast Projects'!A13:A1001)</f>
        <v>1</v>
      </c>
      <c r="F11" s="1"/>
      <c r="G11" s="79"/>
      <c r="H11" s="79"/>
      <c r="I11" s="79"/>
      <c r="J11" s="79"/>
      <c r="K11" s="79"/>
      <c r="L11" s="1"/>
    </row>
    <row r="12" spans="1:13" s="8" customFormat="1" ht="54">
      <c r="A12" s="9" t="s">
        <v>31</v>
      </c>
      <c r="B12" s="9" t="s">
        <v>32</v>
      </c>
      <c r="C12" s="9" t="s">
        <v>390</v>
      </c>
      <c r="D12" s="9" t="s">
        <v>391</v>
      </c>
      <c r="E12" s="9" t="s">
        <v>392</v>
      </c>
      <c r="F12" s="9" t="s">
        <v>396</v>
      </c>
      <c r="G12" s="55">
        <f>'5.3 Calc│Forecast $2022'!G12</f>
        <v>2023</v>
      </c>
      <c r="H12" s="55">
        <f>'5.3 Calc│Forecast $2022'!H12</f>
        <v>2024</v>
      </c>
      <c r="I12" s="55">
        <f>'5.3 Calc│Forecast $2022'!I12</f>
        <v>2025</v>
      </c>
      <c r="J12" s="55">
        <f>'5.3 Calc│Forecast $2022'!J12</f>
        <v>2026</v>
      </c>
      <c r="K12" s="55">
        <f>'5.3 Calc│Forecast $2022'!K12</f>
        <v>2027</v>
      </c>
      <c r="L12" s="3" t="s">
        <v>393</v>
      </c>
      <c r="M12"/>
    </row>
    <row r="13" spans="1:13">
      <c r="A13" s="7">
        <f>'5.0 Calc│Forecast Projects'!A13</f>
        <v>1</v>
      </c>
      <c r="B13" s="7" t="str">
        <f>'5.3 Calc│Forecast $2022'!B13</f>
        <v>WCS A Process Safety</v>
      </c>
      <c r="C13" s="24" t="str">
        <f>IF(B13="[Delete]",0,'5.3 Calc│Forecast $2022'!C13)</f>
        <v>BC203</v>
      </c>
      <c r="D13" s="7" t="str">
        <f>IF($L13&gt;0,IFERROR(VLOOKUP($A13,'3.0 Input│AMP'!$A$13:$F$855,COLUMN(D13)+1,FALSE),"Other"),"")</f>
        <v>Compressors</v>
      </c>
      <c r="E13" s="7" t="str">
        <f>IF($L13&gt;0,IFERROR(VLOOKUP($A13,'3.0 Input│AMP'!$A$13:$F$855,COLUMN(E13)+1,FALSE),"Non-System"),"")</f>
        <v>Replacement</v>
      </c>
      <c r="F13" s="6" t="s">
        <v>397</v>
      </c>
      <c r="G13" s="20">
        <f>IF($F13=G$12,'5.5 Calc│Escalated capex'!$L13,IF($F13="incurred",'5.5 Calc│Escalated capex'!G13,0))</f>
        <v>0</v>
      </c>
      <c r="H13" s="20">
        <f>IF($F13=H$12,'5.5 Calc│Escalated capex'!$L13,IF($F13="incurred",'5.5 Calc│Escalated capex'!H13,0))</f>
        <v>5.3457287049773913E-2</v>
      </c>
      <c r="I13" s="20">
        <f>IF($F13=I$12,'5.5 Calc│Escalated capex'!$L13,IF($F13="incurred",'5.5 Calc│Escalated capex'!I13,0))</f>
        <v>0.74840201869683476</v>
      </c>
      <c r="J13" s="20">
        <f>IF($F13=J$12,'5.5 Calc│Escalated capex'!$L13,IF($F13="incurred",'5.5 Calc│Escalated capex'!J13,0))</f>
        <v>0</v>
      </c>
      <c r="K13" s="20">
        <f>IF($F13=K$12,'5.5 Calc│Escalated capex'!$L13,IF($F13="incurred",'5.5 Calc│Escalated capex'!K13,0))</f>
        <v>0</v>
      </c>
      <c r="L13" s="33">
        <f>SUM(G13:K13)</f>
        <v>0.80185930574660869</v>
      </c>
    </row>
    <row r="14" spans="1:13">
      <c r="A14" s="7">
        <f>'5.0 Calc│Forecast Projects'!A14</f>
        <v>2</v>
      </c>
      <c r="B14" s="7" t="str">
        <f>'5.3 Calc│Forecast $2022'!B14</f>
        <v>Brooklyn CS upgrade</v>
      </c>
      <c r="C14" s="24" t="str">
        <f>IF(B14="[Delete]",0,'5.3 Calc│Forecast $2022'!C14)</f>
        <v>BC204</v>
      </c>
      <c r="D14" s="7" t="str">
        <f>IF($L14&gt;0,IFERROR(VLOOKUP($A14,'3.0 Input│AMP'!$A$13:$F$855,COLUMN(D14)+1,FALSE),"Other"),"")</f>
        <v>Compressors</v>
      </c>
      <c r="E14" s="7" t="str">
        <f>IF($L14&gt;0,IFERROR(VLOOKUP($A14,'3.0 Input│AMP'!$A$13:$F$855,COLUMN(E14)+1,FALSE),"Non-System"),"")</f>
        <v>Replacement</v>
      </c>
      <c r="F14" s="6" t="s">
        <v>397</v>
      </c>
      <c r="G14" s="20">
        <f>IF($F14=G$12,'5.5 Calc│Escalated capex'!$L14,IF($F14="incurred",'5.5 Calc│Escalated capex'!G14,0))</f>
        <v>0</v>
      </c>
      <c r="H14" s="20">
        <f>IF($F14=H$12,'5.5 Calc│Escalated capex'!$L14,IF($F14="incurred",'5.5 Calc│Escalated capex'!H14,0))</f>
        <v>0</v>
      </c>
      <c r="I14" s="20">
        <f>IF($F14=I$12,'5.5 Calc│Escalated capex'!$L14,IF($F14="incurred",'5.5 Calc│Escalated capex'!I14,0))</f>
        <v>5.3457287049773913E-2</v>
      </c>
      <c r="J14" s="20">
        <f>IF($F14=J$12,'5.5 Calc│Escalated capex'!$L14,IF($F14="incurred",'5.5 Calc│Escalated capex'!J14,0))</f>
        <v>0.74840201869683476</v>
      </c>
      <c r="K14" s="20">
        <f>IF($F14=K$12,'5.5 Calc│Escalated capex'!$L14,IF($F14="incurred",'5.5 Calc│Escalated capex'!K14,0))</f>
        <v>0</v>
      </c>
      <c r="L14" s="33">
        <f t="shared" ref="L14:L78" si="0">SUM(G14:K14)</f>
        <v>0.80185930574660869</v>
      </c>
    </row>
    <row r="15" spans="1:13">
      <c r="A15" s="7">
        <f>'5.0 Calc│Forecast Projects'!A15</f>
        <v>3</v>
      </c>
      <c r="B15" s="7" t="str">
        <f>'5.3 Calc│Forecast $2022'!B15</f>
        <v>Compressor Station Vent Upgrade</v>
      </c>
      <c r="C15" s="24" t="str">
        <f>IF(B15="[Delete]",0,'5.3 Calc│Forecast $2022'!C15)</f>
        <v>BC205</v>
      </c>
      <c r="D15" s="7" t="str">
        <f>IF($L15&gt;0,IFERROR(VLOOKUP($A15,'3.0 Input│AMP'!$A$13:$F$855,COLUMN(D15)+1,FALSE),"Other"),"")</f>
        <v>Compressors</v>
      </c>
      <c r="E15" s="7" t="str">
        <f>IF($L15&gt;0,IFERROR(VLOOKUP($A15,'3.0 Input│AMP'!$A$13:$F$855,COLUMN(E15)+1,FALSE),"Non-System"),"")</f>
        <v>Replacement</v>
      </c>
      <c r="F15" s="6" t="s">
        <v>397</v>
      </c>
      <c r="G15" s="20">
        <f>IF($F15=G$12,'5.5 Calc│Escalated capex'!$L15,IF($F15="incurred",'5.5 Calc│Escalated capex'!G15,0))</f>
        <v>0</v>
      </c>
      <c r="H15" s="20">
        <f>IF($F15=H$12,'5.5 Calc│Escalated capex'!$L15,IF($F15="incurred",'5.5 Calc│Escalated capex'!H15,0))</f>
        <v>0</v>
      </c>
      <c r="I15" s="20">
        <f>IF($F15=I$12,'5.5 Calc│Escalated capex'!$L15,IF($F15="incurred",'5.5 Calc│Escalated capex'!I15,0))</f>
        <v>0.53457287049773916</v>
      </c>
      <c r="J15" s="20">
        <f>IF($F15=J$12,'5.5 Calc│Escalated capex'!$L15,IF($F15="incurred",'5.5 Calc│Escalated capex'!J15,0))</f>
        <v>0.53457287049773916</v>
      </c>
      <c r="K15" s="20">
        <f>IF($F15=K$12,'5.5 Calc│Escalated capex'!$L15,IF($F15="incurred",'5.5 Calc│Escalated capex'!K15,0))</f>
        <v>1.0424170974705913</v>
      </c>
      <c r="L15" s="33">
        <f t="shared" si="0"/>
        <v>2.1115628384660696</v>
      </c>
    </row>
    <row r="16" spans="1:13">
      <c r="A16" s="7">
        <f>'5.0 Calc│Forecast Projects'!A16</f>
        <v>4</v>
      </c>
      <c r="B16" s="7" t="str">
        <f>'5.3 Calc│Forecast $2022'!B16</f>
        <v>Iona CS Aftercooler Upgrade</v>
      </c>
      <c r="C16" s="24" t="str">
        <f>IF(B16="[Delete]",0,'5.3 Calc│Forecast $2022'!C16)</f>
        <v>BC211</v>
      </c>
      <c r="D16" s="7" t="str">
        <f>IF($L16&gt;0,IFERROR(VLOOKUP($A16,'3.0 Input│AMP'!$A$13:$F$855,COLUMN(D16)+1,FALSE),"Other"),"")</f>
        <v/>
      </c>
      <c r="E16" s="7" t="str">
        <f>IF($L16&gt;0,IFERROR(VLOOKUP($A16,'3.0 Input│AMP'!$A$13:$F$855,COLUMN(E16)+1,FALSE),"Non-System"),"")</f>
        <v/>
      </c>
      <c r="F16" s="6" t="s">
        <v>397</v>
      </c>
      <c r="G16" s="20">
        <f>IF($F16=G$12,'5.5 Calc│Escalated capex'!$L16,IF($F16="incurred",'5.5 Calc│Escalated capex'!G16,0))</f>
        <v>0</v>
      </c>
      <c r="H16" s="20">
        <f>IF($F16=H$12,'5.5 Calc│Escalated capex'!$L16,IF($F16="incurred",'5.5 Calc│Escalated capex'!H16,0))</f>
        <v>0</v>
      </c>
      <c r="I16" s="20">
        <f>IF($F16=I$12,'5.5 Calc│Escalated capex'!$L16,IF($F16="incurred",'5.5 Calc│Escalated capex'!I16,0))</f>
        <v>0</v>
      </c>
      <c r="J16" s="20">
        <f>IF($F16=J$12,'5.5 Calc│Escalated capex'!$L16,IF($F16="incurred",'5.5 Calc│Escalated capex'!J16,0))</f>
        <v>0</v>
      </c>
      <c r="K16" s="20">
        <f>IF($F16=K$12,'5.5 Calc│Escalated capex'!$L16,IF($F16="incurred",'5.5 Calc│Escalated capex'!K16,0))</f>
        <v>0</v>
      </c>
      <c r="L16" s="33">
        <f t="shared" si="0"/>
        <v>0</v>
      </c>
    </row>
    <row r="17" spans="1:12">
      <c r="A17" s="7">
        <f>'5.0 Calc│Forecast Projects'!A17</f>
        <v>5</v>
      </c>
      <c r="B17" s="7" t="str">
        <f>'5.3 Calc│Forecast $2022'!B17</f>
        <v>Battery Charger Upgrades</v>
      </c>
      <c r="C17" s="24" t="str">
        <f>IF(B17="[Delete]",0,'5.3 Calc│Forecast $2022'!C17)</f>
        <v>BC212</v>
      </c>
      <c r="D17" s="7" t="str">
        <f>IF($L17&gt;0,IFERROR(VLOOKUP($A17,'3.0 Input│AMP'!$A$13:$F$855,COLUMN(D17)+1,FALSE),"Other"),"")</f>
        <v>Other - long life</v>
      </c>
      <c r="E17" s="7" t="str">
        <f>IF($L17&gt;0,IFERROR(VLOOKUP($A17,'3.0 Input│AMP'!$A$13:$F$855,COLUMN(E17)+1,FALSE),"Non-System"),"")</f>
        <v>Replacement</v>
      </c>
      <c r="F17" s="6" t="s">
        <v>397</v>
      </c>
      <c r="G17" s="20">
        <f>IF($F17=G$12,'5.5 Calc│Escalated capex'!$L17,IF($F17="incurred",'5.5 Calc│Escalated capex'!G17,0))</f>
        <v>3.7420100934841743E-2</v>
      </c>
      <c r="H17" s="20">
        <f>IF($F17=H$12,'5.5 Calc│Escalated capex'!$L17,IF($F17="incurred",'5.5 Calc│Escalated capex'!H17,0))</f>
        <v>0.39023819546334948</v>
      </c>
      <c r="I17" s="20">
        <f>IF($F17=I$12,'5.5 Calc│Escalated capex'!$L17,IF($F17="incurred",'5.5 Calc│Escalated capex'!I17,0))</f>
        <v>0.21382914819909563</v>
      </c>
      <c r="J17" s="20">
        <f>IF($F17=J$12,'5.5 Calc│Escalated capex'!$L17,IF($F17="incurred",'5.5 Calc│Escalated capex'!J17,0))</f>
        <v>0.21382914819909563</v>
      </c>
      <c r="K17" s="20">
        <f>IF($F17=K$12,'5.5 Calc│Escalated capex'!$L17,IF($F17="incurred",'5.5 Calc│Escalated capex'!K17,0))</f>
        <v>0.21382914819909563</v>
      </c>
      <c r="L17" s="33">
        <f t="shared" si="0"/>
        <v>1.0691457409954781</v>
      </c>
    </row>
    <row r="18" spans="1:12">
      <c r="A18" s="7">
        <f>'5.0 Calc│Forecast Projects'!A18</f>
        <v>6</v>
      </c>
      <c r="B18" s="7" t="str">
        <f>'5.3 Calc│Forecast $2022'!B18</f>
        <v>Wollert CG &amp; T74/T119 PRS Instrument Air</v>
      </c>
      <c r="C18" s="24" t="str">
        <f>IF(B18="[Delete]",0,'5.3 Calc│Forecast $2022'!C18)</f>
        <v>BC216</v>
      </c>
      <c r="D18" s="7" t="str">
        <f>IF($L18&gt;0,IFERROR(VLOOKUP($A18,'3.0 Input│AMP'!$A$13:$F$855,COLUMN(D18)+1,FALSE),"Other"),"")</f>
        <v/>
      </c>
      <c r="E18" s="7" t="str">
        <f>IF($L18&gt;0,IFERROR(VLOOKUP($A18,'3.0 Input│AMP'!$A$13:$F$855,COLUMN(E18)+1,FALSE),"Non-System"),"")</f>
        <v/>
      </c>
      <c r="F18" s="6" t="s">
        <v>397</v>
      </c>
      <c r="G18" s="20">
        <f>IF($F18=G$12,'5.5 Calc│Escalated capex'!$L18,IF($F18="incurred",'5.5 Calc│Escalated capex'!G18,0))</f>
        <v>0</v>
      </c>
      <c r="H18" s="20">
        <f>IF($F18=H$12,'5.5 Calc│Escalated capex'!$L18,IF($F18="incurred",'5.5 Calc│Escalated capex'!H18,0))</f>
        <v>0</v>
      </c>
      <c r="I18" s="20">
        <f>IF($F18=I$12,'5.5 Calc│Escalated capex'!$L18,IF($F18="incurred",'5.5 Calc│Escalated capex'!I18,0))</f>
        <v>0</v>
      </c>
      <c r="J18" s="20">
        <f>IF($F18=J$12,'5.5 Calc│Escalated capex'!$L18,IF($F18="incurred",'5.5 Calc│Escalated capex'!J18,0))</f>
        <v>0</v>
      </c>
      <c r="K18" s="20">
        <f>IF($F18=K$12,'5.5 Calc│Escalated capex'!$L18,IF($F18="incurred",'5.5 Calc│Escalated capex'!K18,0))</f>
        <v>0</v>
      </c>
      <c r="L18" s="33">
        <f t="shared" si="0"/>
        <v>0</v>
      </c>
    </row>
    <row r="19" spans="1:12">
      <c r="A19" s="7">
        <f>'5.0 Calc│Forecast Projects'!A19</f>
        <v>7</v>
      </c>
      <c r="B19" s="7" t="str">
        <f>'5.3 Calc│Forecast $2022'!B19</f>
        <v>T33 LV03 Pit</v>
      </c>
      <c r="C19" s="24" t="str">
        <f>IF(B19="[Delete]",0,'5.3 Calc│Forecast $2022'!C19)</f>
        <v>BC220</v>
      </c>
      <c r="D19" s="7" t="str">
        <f>IF($L19&gt;0,IFERROR(VLOOKUP($A19,'3.0 Input│AMP'!$A$13:$F$855,COLUMN(D19)+1,FALSE),"Other"),"")</f>
        <v>Other - short life</v>
      </c>
      <c r="E19" s="7" t="str">
        <f>IF($L19&gt;0,IFERROR(VLOOKUP($A19,'3.0 Input│AMP'!$A$13:$F$855,COLUMN(E19)+1,FALSE),"Non-System"),"")</f>
        <v>Replacement</v>
      </c>
      <c r="F19" s="6" t="s">
        <v>397</v>
      </c>
      <c r="G19" s="20">
        <f>IF($F19=G$12,'5.5 Calc│Escalated capex'!$L19,IF($F19="incurred",'5.5 Calc│Escalated capex'!G19,0))</f>
        <v>0</v>
      </c>
      <c r="H19" s="20">
        <f>IF($F19=H$12,'5.5 Calc│Escalated capex'!$L19,IF($F19="incurred",'5.5 Calc│Escalated capex'!H19,0))</f>
        <v>0</v>
      </c>
      <c r="I19" s="20">
        <f>IF($F19=I$12,'5.5 Calc│Escalated capex'!$L19,IF($F19="incurred",'5.5 Calc│Escalated capex'!I19,0))</f>
        <v>0</v>
      </c>
      <c r="J19" s="20">
        <f>IF($F19=J$12,'5.5 Calc│Escalated capex'!$L19,IF($F19="incurred",'5.5 Calc│Escalated capex'!J19,0))</f>
        <v>0.35373755986576394</v>
      </c>
      <c r="K19" s="20">
        <f>IF($F19=K$12,'5.5 Calc│Escalated capex'!$L19,IF($F19="incurred",'5.5 Calc│Escalated capex'!K19,0))</f>
        <v>0</v>
      </c>
      <c r="L19" s="33">
        <f t="shared" si="0"/>
        <v>0.35373755986576394</v>
      </c>
    </row>
    <row r="20" spans="1:12">
      <c r="A20" s="7">
        <f>'5.0 Calc│Forecast Projects'!A20</f>
        <v>8</v>
      </c>
      <c r="B20" s="7" t="str">
        <f>'5.3 Calc│Forecast $2022'!B20</f>
        <v>Dandenong City Gate Gas Quality</v>
      </c>
      <c r="C20" s="24" t="str">
        <f>IF(B20="[Delete]",0,'5.3 Calc│Forecast $2022'!C20)</f>
        <v>BC224</v>
      </c>
      <c r="D20" s="7" t="str">
        <f>IF($L20&gt;0,IFERROR(VLOOKUP($A20,'3.0 Input│AMP'!$A$13:$F$855,COLUMN(D20)+1,FALSE),"Other"),"")</f>
        <v/>
      </c>
      <c r="E20" s="7" t="str">
        <f>IF($L20&gt;0,IFERROR(VLOOKUP($A20,'3.0 Input│AMP'!$A$13:$F$855,COLUMN(E20)+1,FALSE),"Non-System"),"")</f>
        <v/>
      </c>
      <c r="F20" s="6" t="s">
        <v>397</v>
      </c>
      <c r="G20" s="20">
        <f>IF($F20=G$12,'5.5 Calc│Escalated capex'!$L20,IF($F20="incurred",'5.5 Calc│Escalated capex'!G20,0))</f>
        <v>0</v>
      </c>
      <c r="H20" s="20">
        <f>IF($F20=H$12,'5.5 Calc│Escalated capex'!$L20,IF($F20="incurred",'5.5 Calc│Escalated capex'!H20,0))</f>
        <v>0</v>
      </c>
      <c r="I20" s="20">
        <f>IF($F20=I$12,'5.5 Calc│Escalated capex'!$L20,IF($F20="incurred",'5.5 Calc│Escalated capex'!I20,0))</f>
        <v>0</v>
      </c>
      <c r="J20" s="20">
        <f>IF($F20=J$12,'5.5 Calc│Escalated capex'!$L20,IF($F20="incurred",'5.5 Calc│Escalated capex'!J20,0))</f>
        <v>0</v>
      </c>
      <c r="K20" s="20">
        <f>IF($F20=K$12,'5.5 Calc│Escalated capex'!$L20,IF($F20="incurred",'5.5 Calc│Escalated capex'!K20,0))</f>
        <v>0</v>
      </c>
      <c r="L20" s="33">
        <f t="shared" si="0"/>
        <v>0</v>
      </c>
    </row>
    <row r="21" spans="1:12">
      <c r="A21" s="7">
        <f>'5.0 Calc│Forecast Projects'!A21</f>
        <v>9</v>
      </c>
      <c r="B21" s="7" t="str">
        <f>'5.3 Calc│Forecast $2022'!B21</f>
        <v>Control Valve Positioner Replacement</v>
      </c>
      <c r="C21" s="24" t="str">
        <f>IF(B21="[Delete]",0,'5.3 Calc│Forecast $2022'!C21)</f>
        <v>BC225</v>
      </c>
      <c r="D21" s="7" t="str">
        <f>IF($L21&gt;0,IFERROR(VLOOKUP($A21,'3.0 Input│AMP'!$A$13:$F$855,COLUMN(D21)+1,FALSE),"Other"),"")</f>
        <v>City Gates &amp; Field Regs</v>
      </c>
      <c r="E21" s="7" t="str">
        <f>IF($L21&gt;0,IFERROR(VLOOKUP($A21,'3.0 Input│AMP'!$A$13:$F$855,COLUMN(E21)+1,FALSE),"Non-System"),"")</f>
        <v>Replacement</v>
      </c>
      <c r="F21" s="6" t="s">
        <v>397</v>
      </c>
      <c r="G21" s="20">
        <f>IF($F21=G$12,'5.5 Calc│Escalated capex'!$L21,IF($F21="incurred",'5.5 Calc│Escalated capex'!G21,0))</f>
        <v>0.10691457409954783</v>
      </c>
      <c r="H21" s="20">
        <f>IF($F21=H$12,'5.5 Calc│Escalated capex'!$L21,IF($F21="incurred",'5.5 Calc│Escalated capex'!H21,0))</f>
        <v>0.10691457409954783</v>
      </c>
      <c r="I21" s="20">
        <f>IF($F21=I$12,'5.5 Calc│Escalated capex'!$L21,IF($F21="incurred",'5.5 Calc│Escalated capex'!I21,0))</f>
        <v>0.10691457409954783</v>
      </c>
      <c r="J21" s="20">
        <f>IF($F21=J$12,'5.5 Calc│Escalated capex'!$L21,IF($F21="incurred",'5.5 Calc│Escalated capex'!J21,0))</f>
        <v>0.10691457409954783</v>
      </c>
      <c r="K21" s="20">
        <f>IF($F21=K$12,'5.5 Calc│Escalated capex'!$L21,IF($F21="incurred",'5.5 Calc│Escalated capex'!K21,0))</f>
        <v>0.11490643851348903</v>
      </c>
      <c r="L21" s="33">
        <f t="shared" si="0"/>
        <v>0.54256473491168034</v>
      </c>
    </row>
    <row r="22" spans="1:12">
      <c r="A22" s="7">
        <f>'5.0 Calc│Forecast Projects'!A22</f>
        <v>10</v>
      </c>
      <c r="B22" s="7" t="str">
        <f>'5.3 Calc│Forecast $2022'!B22</f>
        <v>SMS Aerial Photography</v>
      </c>
      <c r="C22" s="24" t="str">
        <f>IF(B22="[Delete]",0,'5.3 Calc│Forecast $2022'!C22)</f>
        <v>BC227</v>
      </c>
      <c r="D22" s="7" t="str">
        <f>IF($L22&gt;0,IFERROR(VLOOKUP($A22,'3.0 Input│AMP'!$A$13:$F$855,COLUMN(D22)+1,FALSE),"Other"),"")</f>
        <v>Other - short life</v>
      </c>
      <c r="E22" s="7" t="str">
        <f>IF($L22&gt;0,IFERROR(VLOOKUP($A22,'3.0 Input│AMP'!$A$13:$F$855,COLUMN(E22)+1,FALSE),"Non-System"),"")</f>
        <v>Replacement</v>
      </c>
      <c r="F22" s="6" t="s">
        <v>397</v>
      </c>
      <c r="G22" s="20">
        <f>IF($F22=G$12,'5.5 Calc│Escalated capex'!$L22,IF($F22="incurred",'5.5 Calc│Escalated capex'!G22,0))</f>
        <v>0</v>
      </c>
      <c r="H22" s="20">
        <f>IF($F22=H$12,'5.5 Calc│Escalated capex'!$L22,IF($F22="incurred",'5.5 Calc│Escalated capex'!H22,0))</f>
        <v>0</v>
      </c>
      <c r="I22" s="20">
        <f>IF($F22=I$12,'5.5 Calc│Escalated capex'!$L22,IF($F22="incurred",'5.5 Calc│Escalated capex'!I22,0))</f>
        <v>0.21382914819909565</v>
      </c>
      <c r="J22" s="20">
        <f>IF($F22=J$12,'5.5 Calc│Escalated capex'!$L22,IF($F22="incurred",'5.5 Calc│Escalated capex'!J22,0))</f>
        <v>0</v>
      </c>
      <c r="K22" s="20">
        <f>IF($F22=K$12,'5.5 Calc│Escalated capex'!$L22,IF($F22="incurred",'5.5 Calc│Escalated capex'!K22,0))</f>
        <v>0</v>
      </c>
      <c r="L22" s="33">
        <f t="shared" si="0"/>
        <v>0.21382914819909565</v>
      </c>
    </row>
    <row r="23" spans="1:12">
      <c r="A23" s="7">
        <f>'5.0 Calc│Forecast Projects'!A23</f>
        <v>11</v>
      </c>
      <c r="B23" s="7" t="str">
        <f>'5.3 Calc│Forecast $2022'!B23</f>
        <v>Encroachment High Consequence</v>
      </c>
      <c r="C23" s="24" t="str">
        <f>IF(B23="[Delete]",0,'5.3 Calc│Forecast $2022'!C23)</f>
        <v>BC230</v>
      </c>
      <c r="D23" s="7" t="str">
        <f>IF($L23&gt;0,IFERROR(VLOOKUP($A23,'3.0 Input│AMP'!$A$13:$F$855,COLUMN(D23)+1,FALSE),"Other"),"")</f>
        <v>Pipelines</v>
      </c>
      <c r="E23" s="7" t="str">
        <f>IF($L23&gt;0,IFERROR(VLOOKUP($A23,'3.0 Input│AMP'!$A$13:$F$855,COLUMN(E23)+1,FALSE),"Non-System"),"")</f>
        <v>Replacement</v>
      </c>
      <c r="F23" s="6" t="s">
        <v>397</v>
      </c>
      <c r="G23" s="20">
        <f>IF($F23=G$12,'5.5 Calc│Escalated capex'!$L23,IF($F23="incurred",'5.5 Calc│Escalated capex'!G23,0))</f>
        <v>0</v>
      </c>
      <c r="H23" s="20">
        <f>IF($F23=H$12,'5.5 Calc│Escalated capex'!$L23,IF($F23="incurred",'5.5 Calc│Escalated capex'!H23,0))</f>
        <v>0</v>
      </c>
      <c r="I23" s="20">
        <f>IF($F23=I$12,'5.5 Calc│Escalated capex'!$L23,IF($F23="incurred",'5.5 Calc│Escalated capex'!I23,0))</f>
        <v>0.94084825207602085</v>
      </c>
      <c r="J23" s="20">
        <f>IF($F23=J$12,'5.5 Calc│Escalated capex'!$L23,IF($F23="incurred",'5.5 Calc│Escalated capex'!J23,0))</f>
        <v>0.94084825207602085</v>
      </c>
      <c r="K23" s="20">
        <f>IF($F23=K$12,'5.5 Calc│Escalated capex'!$L23,IF($F23="incurred",'5.5 Calc│Escalated capex'!K23,0))</f>
        <v>0.47042412603801043</v>
      </c>
      <c r="L23" s="33">
        <f t="shared" si="0"/>
        <v>2.3521206301900524</v>
      </c>
    </row>
    <row r="24" spans="1:12">
      <c r="A24" s="7">
        <f>'5.0 Calc│Forecast Projects'!A24</f>
        <v>12</v>
      </c>
      <c r="B24" s="7" t="str">
        <f>'5.3 Calc│Forecast $2022'!B24</f>
        <v>Turbine Overhaul and Minor Upgrades</v>
      </c>
      <c r="C24" s="24" t="str">
        <f>IF(B24="[Delete]",0,'5.3 Calc│Forecast $2022'!C24)</f>
        <v>BC235</v>
      </c>
      <c r="D24" s="7" t="str">
        <f>IF($L24&gt;0,IFERROR(VLOOKUP($A24,'3.0 Input│AMP'!$A$13:$F$855,COLUMN(D24)+1,FALSE),"Other"),"")</f>
        <v>Compressors</v>
      </c>
      <c r="E24" s="7" t="str">
        <f>IF($L24&gt;0,IFERROR(VLOOKUP($A24,'3.0 Input│AMP'!$A$13:$F$855,COLUMN(E24)+1,FALSE),"Non-System"),"")</f>
        <v>Replacement</v>
      </c>
      <c r="F24" s="6" t="s">
        <v>397</v>
      </c>
      <c r="G24" s="20">
        <f>IF($F24=G$12,'5.5 Calc│Escalated capex'!$L24,IF($F24="incurred",'5.5 Calc│Escalated capex'!G24,0))</f>
        <v>0.21382914819909565</v>
      </c>
      <c r="H24" s="20">
        <f>IF($F24=H$12,'5.5 Calc│Escalated capex'!$L24,IF($F24="incurred",'5.5 Calc│Escalated capex'!H24,0))</f>
        <v>1.6037186114932174</v>
      </c>
      <c r="I24" s="20">
        <f>IF($F24=I$12,'5.5 Calc│Escalated capex'!$L24,IF($F24="incurred",'5.5 Calc│Escalated capex'!I24,0))</f>
        <v>0</v>
      </c>
      <c r="J24" s="20">
        <f>IF($F24=J$12,'5.5 Calc│Escalated capex'!$L24,IF($F24="incurred",'5.5 Calc│Escalated capex'!J24,0))</f>
        <v>0</v>
      </c>
      <c r="K24" s="20">
        <f>IF($F24=K$12,'5.5 Calc│Escalated capex'!$L24,IF($F24="incurred",'5.5 Calc│Escalated capex'!K24,0))</f>
        <v>3.5281809452850781</v>
      </c>
      <c r="L24" s="33">
        <f t="shared" si="0"/>
        <v>5.3457287049773914</v>
      </c>
    </row>
    <row r="25" spans="1:12">
      <c r="A25" s="7">
        <f>'5.0 Calc│Forecast Projects'!A25</f>
        <v>13</v>
      </c>
      <c r="B25" s="7" t="str">
        <f>'5.3 Calc│Forecast $2022'!B25</f>
        <v>Emergency Response Equipment</v>
      </c>
      <c r="C25" s="24" t="str">
        <f>IF(B25="[Delete]",0,'5.3 Calc│Forecast $2022'!C25)</f>
        <v>BC239</v>
      </c>
      <c r="D25" s="7" t="str">
        <f>IF($L25&gt;0,IFERROR(VLOOKUP($A25,'3.0 Input│AMP'!$A$13:$F$855,COLUMN(D25)+1,FALSE),"Other"),"")</f>
        <v>Other - short life</v>
      </c>
      <c r="E25" s="7" t="str">
        <f>IF($L25&gt;0,IFERROR(VLOOKUP($A25,'3.0 Input│AMP'!$A$13:$F$855,COLUMN(E25)+1,FALSE),"Non-System"),"")</f>
        <v>Replacement</v>
      </c>
      <c r="F25" s="6" t="s">
        <v>397</v>
      </c>
      <c r="G25" s="20">
        <f>IF($F25=G$12,'5.5 Calc│Escalated capex'!$L25,IF($F25="incurred",'5.5 Calc│Escalated capex'!G25,0))</f>
        <v>0</v>
      </c>
      <c r="H25" s="20">
        <f>IF($F25=H$12,'5.5 Calc│Escalated capex'!$L25,IF($F25="incurred",'5.5 Calc│Escalated capex'!H25,0))</f>
        <v>0</v>
      </c>
      <c r="I25" s="20">
        <f>IF($F25=I$12,'5.5 Calc│Escalated capex'!$L25,IF($F25="incurred",'5.5 Calc│Escalated capex'!I25,0))</f>
        <v>3.2074372229864347</v>
      </c>
      <c r="J25" s="20">
        <f>IF($F25=J$12,'5.5 Calc│Escalated capex'!$L25,IF($F25="incurred",'5.5 Calc│Escalated capex'!J25,0))</f>
        <v>3.3143517970859833</v>
      </c>
      <c r="K25" s="20">
        <f>IF($F25=K$12,'5.5 Calc│Escalated capex'!$L25,IF($F25="incurred",'5.5 Calc│Escalated capex'!K25,0))</f>
        <v>0</v>
      </c>
      <c r="L25" s="33">
        <f t="shared" si="0"/>
        <v>6.5217890200724185</v>
      </c>
    </row>
    <row r="26" spans="1:12">
      <c r="A26" s="7">
        <f>'5.0 Calc│Forecast Projects'!A26</f>
        <v>14</v>
      </c>
      <c r="B26" s="7" t="str">
        <f>'5.3 Calc│Forecast $2022'!B26</f>
        <v xml:space="preserve">BCS Unregulated Bypass Upgrade </v>
      </c>
      <c r="C26" s="24" t="str">
        <f>IF(B26="[Delete]",0,'5.3 Calc│Forecast $2022'!C26)</f>
        <v>BC242</v>
      </c>
      <c r="D26" s="7" t="str">
        <f>IF($L26&gt;0,IFERROR(VLOOKUP($A26,'3.0 Input│AMP'!$A$13:$F$855,COLUMN(D26)+1,FALSE),"Other"),"")</f>
        <v/>
      </c>
      <c r="E26" s="7" t="str">
        <f>IF($L26&gt;0,IFERROR(VLOOKUP($A26,'3.0 Input│AMP'!$A$13:$F$855,COLUMN(E26)+1,FALSE),"Non-System"),"")</f>
        <v/>
      </c>
      <c r="F26" s="6" t="s">
        <v>397</v>
      </c>
      <c r="G26" s="20">
        <f>IF($F26=G$12,'5.5 Calc│Escalated capex'!$L26,IF($F26="incurred",'5.5 Calc│Escalated capex'!G26,0))</f>
        <v>0</v>
      </c>
      <c r="H26" s="20">
        <f>IF($F26=H$12,'5.5 Calc│Escalated capex'!$L26,IF($F26="incurred",'5.5 Calc│Escalated capex'!H26,0))</f>
        <v>0</v>
      </c>
      <c r="I26" s="20">
        <f>IF($F26=I$12,'5.5 Calc│Escalated capex'!$L26,IF($F26="incurred",'5.5 Calc│Escalated capex'!I26,0))</f>
        <v>0</v>
      </c>
      <c r="J26" s="20">
        <f>IF($F26=J$12,'5.5 Calc│Escalated capex'!$L26,IF($F26="incurred",'5.5 Calc│Escalated capex'!J26,0))</f>
        <v>0</v>
      </c>
      <c r="K26" s="20">
        <f>IF($F26=K$12,'5.5 Calc│Escalated capex'!$L26,IF($F26="incurred",'5.5 Calc│Escalated capex'!K26,0))</f>
        <v>0</v>
      </c>
      <c r="L26" s="33">
        <f t="shared" si="0"/>
        <v>0</v>
      </c>
    </row>
    <row r="27" spans="1:12">
      <c r="A27" s="7">
        <f>'5.0 Calc│Forecast Projects'!A27</f>
        <v>15</v>
      </c>
      <c r="B27" s="7" t="str">
        <f>'5.3 Calc│Forecast $2022'!B27</f>
        <v>CP Replacement</v>
      </c>
      <c r="C27" s="24" t="str">
        <f>IF(B27="[Delete]",0,'5.3 Calc│Forecast $2022'!C27)</f>
        <v>BC244</v>
      </c>
      <c r="D27" s="7" t="str">
        <f>IF($L27&gt;0,IFERROR(VLOOKUP($A27,'3.0 Input│AMP'!$A$13:$F$855,COLUMN(D27)+1,FALSE),"Other"),"")</f>
        <v>Other - long life</v>
      </c>
      <c r="E27" s="7" t="str">
        <f>IF($L27&gt;0,IFERROR(VLOOKUP($A27,'3.0 Input│AMP'!$A$13:$F$855,COLUMN(E27)+1,FALSE),"Non-System"),"")</f>
        <v>Replacement</v>
      </c>
      <c r="F27" s="6" t="s">
        <v>397</v>
      </c>
      <c r="G27" s="20">
        <f>IF($F27=G$12,'5.5 Calc│Escalated capex'!$L27,IF($F27="incurred",'5.5 Calc│Escalated capex'!G27,0))</f>
        <v>0.24846947020734916</v>
      </c>
      <c r="H27" s="20">
        <f>IF($F27=H$12,'5.5 Calc│Escalated capex'!$L27,IF($F27="incurred",'5.5 Calc│Escalated capex'!H27,0))</f>
        <v>0.24846947020734916</v>
      </c>
      <c r="I27" s="20">
        <f>IF($F27=I$12,'5.5 Calc│Escalated capex'!$L27,IF($F27="incurred",'5.5 Calc│Escalated capex'!I27,0))</f>
        <v>0.24846947020734916</v>
      </c>
      <c r="J27" s="20">
        <f>IF($F27=J$12,'5.5 Calc│Escalated capex'!$L27,IF($F27="incurred",'5.5 Calc│Escalated capex'!J27,0))</f>
        <v>0.24846947020734916</v>
      </c>
      <c r="K27" s="20">
        <f>IF($F27=K$12,'5.5 Calc│Escalated capex'!$L27,IF($F27="incurred",'5.5 Calc│Escalated capex'!K27,0))</f>
        <v>0.2488137351359497</v>
      </c>
      <c r="L27" s="33">
        <f t="shared" si="0"/>
        <v>1.2426916159653463</v>
      </c>
    </row>
    <row r="28" spans="1:12">
      <c r="A28" s="7">
        <f>'5.0 Calc│Forecast Projects'!A28</f>
        <v>16</v>
      </c>
      <c r="B28" s="7" t="str">
        <f>'5.3 Calc│Forecast $2022'!B28</f>
        <v>Hazardous Area Rectification</v>
      </c>
      <c r="C28" s="24" t="str">
        <f>IF(B28="[Delete]",0,'5.3 Calc│Forecast $2022'!C28)</f>
        <v>BC249</v>
      </c>
      <c r="D28" s="7" t="str">
        <f>IF($L28&gt;0,IFERROR(VLOOKUP($A28,'3.0 Input│AMP'!$A$13:$F$855,COLUMN(D28)+1,FALSE),"Other"),"")</f>
        <v>Other - long life</v>
      </c>
      <c r="E28" s="7" t="str">
        <f>IF($L28&gt;0,IFERROR(VLOOKUP($A28,'3.0 Input│AMP'!$A$13:$F$855,COLUMN(E28)+1,FALSE),"Non-System"),"")</f>
        <v>Replacement</v>
      </c>
      <c r="F28" s="6" t="s">
        <v>397</v>
      </c>
      <c r="G28" s="20">
        <f>IF($F28=G$12,'5.5 Calc│Escalated capex'!$L28,IF($F28="incurred",'5.5 Calc│Escalated capex'!G28,0))</f>
        <v>0.22986633431402781</v>
      </c>
      <c r="H28" s="20">
        <f>IF($F28=H$12,'5.5 Calc│Escalated capex'!$L28,IF($F28="incurred",'5.5 Calc│Escalated capex'!H28,0))</f>
        <v>0.10691457409954783</v>
      </c>
      <c r="I28" s="20">
        <f>IF($F28=I$12,'5.5 Calc│Escalated capex'!$L28,IF($F28="incurred",'5.5 Calc│Escalated capex'!I28,0))</f>
        <v>0.21382914819909565</v>
      </c>
      <c r="J28" s="20">
        <f>IF($F28=J$12,'5.5 Calc│Escalated capex'!$L28,IF($F28="incurred",'5.5 Calc│Escalated capex'!J28,0))</f>
        <v>0.3100522648886887</v>
      </c>
      <c r="K28" s="20">
        <f>IF($F28=K$12,'5.5 Calc│Escalated capex'!$L28,IF($F28="incurred",'5.5 Calc│Escalated capex'!K28,0))</f>
        <v>9.0877387984615643E-2</v>
      </c>
      <c r="L28" s="33">
        <f t="shared" si="0"/>
        <v>0.95153970948597566</v>
      </c>
    </row>
    <row r="29" spans="1:12">
      <c r="A29" s="7">
        <f>'5.0 Calc│Forecast Projects'!A29</f>
        <v>17</v>
      </c>
      <c r="B29" s="7" t="str">
        <f>'5.3 Calc│Forecast $2022'!B29</f>
        <v>Pipeline Integrity</v>
      </c>
      <c r="C29" s="24" t="str">
        <f>IF(B29="[Delete]",0,'5.3 Calc│Forecast $2022'!C29)</f>
        <v>BC258</v>
      </c>
      <c r="D29" s="7" t="str">
        <f>IF($L29&gt;0,IFERROR(VLOOKUP($A29,'3.0 Input│AMP'!$A$13:$F$855,COLUMN(D29)+1,FALSE),"Other"),"")</f>
        <v>Integrity Inspections</v>
      </c>
      <c r="E29" s="7" t="str">
        <f>IF($L29&gt;0,IFERROR(VLOOKUP($A29,'3.0 Input│AMP'!$A$13:$F$855,COLUMN(E29)+1,FALSE),"Non-System"),"")</f>
        <v>Replacement</v>
      </c>
      <c r="F29" s="6" t="s">
        <v>397</v>
      </c>
      <c r="G29" s="20">
        <f>IF($F29=G$12,'5.5 Calc│Escalated capex'!$L29,IF($F29="incurred",'5.5 Calc│Escalated capex'!G29,0))</f>
        <v>4.4441533834053573</v>
      </c>
      <c r="H29" s="20">
        <f>IF($F29=H$12,'5.5 Calc│Escalated capex'!$L29,IF($F29="incurred",'5.5 Calc│Escalated capex'!H29,0))</f>
        <v>9.9270182051430158</v>
      </c>
      <c r="I29" s="20">
        <f>IF($F29=I$12,'5.5 Calc│Escalated capex'!$L29,IF($F29="incurred",'5.5 Calc│Escalated capex'!I29,0))</f>
        <v>7.3771056128687995</v>
      </c>
      <c r="J29" s="20">
        <f>IF($F29=J$12,'5.5 Calc│Escalated capex'!$L29,IF($F29="incurred",'5.5 Calc│Escalated capex'!J29,0))</f>
        <v>5.5595578531764858</v>
      </c>
      <c r="K29" s="20">
        <f>IF($F29=K$12,'5.5 Calc│Escalated capex'!$L29,IF($F29="incurred",'5.5 Calc│Escalated capex'!K29,0))</f>
        <v>2.2452060560905043</v>
      </c>
      <c r="L29" s="33">
        <f t="shared" si="0"/>
        <v>29.553041110684163</v>
      </c>
    </row>
    <row r="30" spans="1:12">
      <c r="A30" s="7">
        <f>'5.0 Calc│Forecast Projects'!A30</f>
        <v>18</v>
      </c>
      <c r="B30" s="7" t="str">
        <f>'5.3 Calc│Forecast $2022'!B30</f>
        <v xml:space="preserve">VTS Unpiggables </v>
      </c>
      <c r="C30" s="24" t="str">
        <f>IF(B30="[Delete]",0,'5.3 Calc│Forecast $2022'!C30)</f>
        <v>BC259</v>
      </c>
      <c r="D30" s="7" t="str">
        <f>IF($L30&gt;0,IFERROR(VLOOKUP($A30,'3.0 Input│AMP'!$A$13:$F$855,COLUMN(D30)+1,FALSE),"Other"),"")</f>
        <v>Pipelines</v>
      </c>
      <c r="E30" s="7" t="str">
        <f>IF($L30&gt;0,IFERROR(VLOOKUP($A30,'3.0 Input│AMP'!$A$13:$F$855,COLUMN(E30)+1,FALSE),"Non-System"),"")</f>
        <v>Replacement</v>
      </c>
      <c r="F30" s="6" t="s">
        <v>397</v>
      </c>
      <c r="G30" s="20">
        <f>IF($F30=G$12,'5.5 Calc│Escalated capex'!$L30,IF($F30="incurred",'5.5 Calc│Escalated capex'!G30,0))</f>
        <v>11.036329613336211</v>
      </c>
      <c r="H30" s="20">
        <f>IF($F30=H$12,'5.5 Calc│Escalated capex'!$L30,IF($F30="incurred",'5.5 Calc│Escalated capex'!H30,0))</f>
        <v>17.61548044070452</v>
      </c>
      <c r="I30" s="20">
        <f>IF($F30=I$12,'5.5 Calc│Escalated capex'!$L30,IF($F30="incurred",'5.5 Calc│Escalated capex'!I30,0))</f>
        <v>0</v>
      </c>
      <c r="J30" s="20">
        <f>IF($F30=J$12,'5.5 Calc│Escalated capex'!$L30,IF($F30="incurred",'5.5 Calc│Escalated capex'!J30,0))</f>
        <v>0</v>
      </c>
      <c r="K30" s="20">
        <f>IF($F30=K$12,'5.5 Calc│Escalated capex'!$L30,IF($F30="incurred",'5.5 Calc│Escalated capex'!K30,0))</f>
        <v>0</v>
      </c>
      <c r="L30" s="33">
        <f t="shared" si="0"/>
        <v>28.65181005404073</v>
      </c>
    </row>
    <row r="31" spans="1:12">
      <c r="A31" s="7">
        <f>'5.0 Calc│Forecast Projects'!A31</f>
        <v>19</v>
      </c>
      <c r="B31" s="7" t="str">
        <f>'5.3 Calc│Forecast $2022'!B31</f>
        <v>Pipe Support Replacement</v>
      </c>
      <c r="C31" s="24" t="str">
        <f>IF(B31="[Delete]",0,'5.3 Calc│Forecast $2022'!C31)</f>
        <v>BC263</v>
      </c>
      <c r="D31" s="7" t="str">
        <f>IF($L31&gt;0,IFERROR(VLOOKUP($A31,'3.0 Input│AMP'!$A$13:$F$855,COLUMN(D31)+1,FALSE),"Other"),"")</f>
        <v>Other - short life</v>
      </c>
      <c r="E31" s="7" t="str">
        <f>IF($L31&gt;0,IFERROR(VLOOKUP($A31,'3.0 Input│AMP'!$A$13:$F$855,COLUMN(E31)+1,FALSE),"Non-System"),"")</f>
        <v>Replacement</v>
      </c>
      <c r="F31" s="6" t="s">
        <v>397</v>
      </c>
      <c r="G31" s="20">
        <f>IF($F31=G$12,'5.5 Calc│Escalated capex'!$L31,IF($F31="incurred",'5.5 Calc│Escalated capex'!G31,0))</f>
        <v>0</v>
      </c>
      <c r="H31" s="20">
        <f>IF($F31=H$12,'5.5 Calc│Escalated capex'!$L31,IF($F31="incurred",'5.5 Calc│Escalated capex'!H31,0))</f>
        <v>0</v>
      </c>
      <c r="I31" s="20">
        <f>IF($F31=I$12,'5.5 Calc│Escalated capex'!$L31,IF($F31="incurred",'5.5 Calc│Escalated capex'!I31,0))</f>
        <v>0.26728643524886952</v>
      </c>
      <c r="J31" s="20">
        <f>IF($F31=J$12,'5.5 Calc│Escalated capex'!$L31,IF($F31="incurred",'5.5 Calc│Escalated capex'!J31,0))</f>
        <v>0.26728643524886952</v>
      </c>
      <c r="K31" s="20">
        <f>IF($F31=K$12,'5.5 Calc│Escalated capex'!$L31,IF($F31="incurred",'5.5 Calc│Escalated capex'!K31,0))</f>
        <v>0.37420100934841727</v>
      </c>
      <c r="L31" s="33">
        <f t="shared" si="0"/>
        <v>0.90877387984615632</v>
      </c>
    </row>
    <row r="32" spans="1:12">
      <c r="A32" s="7">
        <f>'5.0 Calc│Forecast Projects'!A32</f>
        <v>20</v>
      </c>
      <c r="B32" s="7" t="str">
        <f>'5.3 Calc│Forecast $2022'!B32</f>
        <v>HMI ClearSCADA Upgrade</v>
      </c>
      <c r="C32" s="24" t="str">
        <f>IF(B32="[Delete]",0,'5.3 Calc│Forecast $2022'!C32)</f>
        <v>BC264</v>
      </c>
      <c r="D32" s="7" t="str">
        <f>IF($L32&gt;0,IFERROR(VLOOKUP($A32,'3.0 Input│AMP'!$A$13:$F$855,COLUMN(D32)+1,FALSE),"Other"),"")</f>
        <v>Other - long life</v>
      </c>
      <c r="E32" s="7" t="str">
        <f>IF($L32&gt;0,IFERROR(VLOOKUP($A32,'3.0 Input│AMP'!$A$13:$F$855,COLUMN(E32)+1,FALSE),"Non-System"),"")</f>
        <v>Replacement</v>
      </c>
      <c r="F32" s="6" t="s">
        <v>397</v>
      </c>
      <c r="G32" s="20">
        <f>IF($F32=G$12,'5.5 Calc│Escalated capex'!$L32,IF($F32="incurred",'5.5 Calc│Escalated capex'!G32,0))</f>
        <v>2.1382914819909563E-2</v>
      </c>
      <c r="H32" s="20">
        <f>IF($F32=H$12,'5.5 Calc│Escalated capex'!$L32,IF($F32="incurred",'5.5 Calc│Escalated capex'!H32,0))</f>
        <v>0.74840201869683476</v>
      </c>
      <c r="I32" s="20">
        <f>IF($F32=I$12,'5.5 Calc│Escalated capex'!$L32,IF($F32="incurred",'5.5 Calc│Escalated capex'!I32,0))</f>
        <v>0</v>
      </c>
      <c r="J32" s="20">
        <f>IF($F32=J$12,'5.5 Calc│Escalated capex'!$L32,IF($F32="incurred",'5.5 Calc│Escalated capex'!J32,0))</f>
        <v>0</v>
      </c>
      <c r="K32" s="20">
        <f>IF($F32=K$12,'5.5 Calc│Escalated capex'!$L32,IF($F32="incurred",'5.5 Calc│Escalated capex'!K32,0))</f>
        <v>0</v>
      </c>
      <c r="L32" s="33">
        <f t="shared" si="0"/>
        <v>0.76978493351674437</v>
      </c>
    </row>
    <row r="33" spans="1:12">
      <c r="A33" s="7">
        <f>'5.0 Calc│Forecast Projects'!A33</f>
        <v>21</v>
      </c>
      <c r="B33" s="7" t="str">
        <f>'5.3 Calc│Forecast $2022'!B33</f>
        <v xml:space="preserve">Liquids Management </v>
      </c>
      <c r="C33" s="24" t="str">
        <f>IF(B33="[Delete]",0,'5.3 Calc│Forecast $2022'!C33)</f>
        <v>BC260</v>
      </c>
      <c r="D33" s="7" t="str">
        <f>IF($L33&gt;0,IFERROR(VLOOKUP($A33,'3.0 Input│AMP'!$A$13:$F$855,COLUMN(D33)+1,FALSE),"Other"),"")</f>
        <v>Gas Quality</v>
      </c>
      <c r="E33" s="7" t="str">
        <f>IF($L33&gt;0,IFERROR(VLOOKUP($A33,'3.0 Input│AMP'!$A$13:$F$855,COLUMN(E33)+1,FALSE),"Non-System"),"")</f>
        <v>Replacement</v>
      </c>
      <c r="F33" s="6" t="s">
        <v>397</v>
      </c>
      <c r="G33" s="20">
        <f>IF($F33=G$12,'5.5 Calc│Escalated capex'!$L33,IF($F33="incurred",'5.5 Calc│Escalated capex'!G33,0))</f>
        <v>0</v>
      </c>
      <c r="H33" s="20">
        <f>IF($F33=H$12,'5.5 Calc│Escalated capex'!$L33,IF($F33="incurred",'5.5 Calc│Escalated capex'!H33,0))</f>
        <v>0</v>
      </c>
      <c r="I33" s="20">
        <f>IF($F33=I$12,'5.5 Calc│Escalated capex'!$L33,IF($F33="incurred",'5.5 Calc│Escalated capex'!I33,0))</f>
        <v>0</v>
      </c>
      <c r="J33" s="20">
        <f>IF($F33=J$12,'5.5 Calc│Escalated capex'!$L33,IF($F33="incurred",'5.5 Calc│Escalated capex'!J33,0))</f>
        <v>0</v>
      </c>
      <c r="K33" s="20">
        <f>IF($F33=K$12,'5.5 Calc│Escalated capex'!$L33,IF($F33="incurred",'5.5 Calc│Escalated capex'!K33,0))</f>
        <v>0.3207437222986434</v>
      </c>
      <c r="L33" s="33">
        <f t="shared" si="0"/>
        <v>0.3207437222986434</v>
      </c>
    </row>
    <row r="34" spans="1:12">
      <c r="A34" s="7">
        <f>'5.0 Calc│Forecast Projects'!A34</f>
        <v>22</v>
      </c>
      <c r="B34" s="7" t="str">
        <f>'5.3 Calc│Forecast $2022'!B34</f>
        <v>BCS Unit 12 Inlet Filter Upgrade</v>
      </c>
      <c r="C34" s="24" t="str">
        <f>IF(B34="[Delete]",0,'5.3 Calc│Forecast $2022'!C34)</f>
        <v>BC267</v>
      </c>
      <c r="D34" s="7" t="str">
        <f>IF($L34&gt;0,IFERROR(VLOOKUP($A34,'3.0 Input│AMP'!$A$13:$F$855,COLUMN(D34)+1,FALSE),"Other"),"")</f>
        <v/>
      </c>
      <c r="E34" s="7" t="str">
        <f>IF($L34&gt;0,IFERROR(VLOOKUP($A34,'3.0 Input│AMP'!$A$13:$F$855,COLUMN(E34)+1,FALSE),"Non-System"),"")</f>
        <v/>
      </c>
      <c r="F34" s="6" t="s">
        <v>397</v>
      </c>
      <c r="G34" s="20">
        <f>IF($F34=G$12,'5.5 Calc│Escalated capex'!$L34,IF($F34="incurred",'5.5 Calc│Escalated capex'!G34,0))</f>
        <v>0</v>
      </c>
      <c r="H34" s="20">
        <f>IF($F34=H$12,'5.5 Calc│Escalated capex'!$L34,IF($F34="incurred",'5.5 Calc│Escalated capex'!H34,0))</f>
        <v>0</v>
      </c>
      <c r="I34" s="20">
        <f>IF($F34=I$12,'5.5 Calc│Escalated capex'!$L34,IF($F34="incurred",'5.5 Calc│Escalated capex'!I34,0))</f>
        <v>0</v>
      </c>
      <c r="J34" s="20">
        <f>IF($F34=J$12,'5.5 Calc│Escalated capex'!$L34,IF($F34="incurred",'5.5 Calc│Escalated capex'!J34,0))</f>
        <v>0</v>
      </c>
      <c r="K34" s="20">
        <f>IF($F34=K$12,'5.5 Calc│Escalated capex'!$L34,IF($F34="incurred",'5.5 Calc│Escalated capex'!K34,0))</f>
        <v>0</v>
      </c>
      <c r="L34" s="33">
        <f t="shared" si="0"/>
        <v>0</v>
      </c>
    </row>
    <row r="35" spans="1:12">
      <c r="A35" s="7">
        <f>'5.0 Calc│Forecast Projects'!A35</f>
        <v>23</v>
      </c>
      <c r="B35" s="7" t="str">
        <f>'5.3 Calc│Forecast $2022'!B35</f>
        <v xml:space="preserve">Type B Compliance </v>
      </c>
      <c r="C35" s="24" t="str">
        <f>IF(B35="[Delete]",0,'5.3 Calc│Forecast $2022'!C35)</f>
        <v>BC271</v>
      </c>
      <c r="D35" s="7" t="str">
        <f>IF($L35&gt;0,IFERROR(VLOOKUP($A35,'3.0 Input│AMP'!$A$13:$F$855,COLUMN(D35)+1,FALSE),"Other"),"")</f>
        <v>Other - long life</v>
      </c>
      <c r="E35" s="7" t="str">
        <f>IF($L35&gt;0,IFERROR(VLOOKUP($A35,'3.0 Input│AMP'!$A$13:$F$855,COLUMN(E35)+1,FALSE),"Non-System"),"")</f>
        <v>Replacement</v>
      </c>
      <c r="F35" s="6" t="s">
        <v>397</v>
      </c>
      <c r="G35" s="20">
        <f>IF($F35=G$12,'5.5 Calc│Escalated capex'!$L35,IF($F35="incurred",'5.5 Calc│Escalated capex'!G35,0))</f>
        <v>0</v>
      </c>
      <c r="H35" s="20">
        <f>IF($F35=H$12,'5.5 Calc│Escalated capex'!$L35,IF($F35="incurred",'5.5 Calc│Escalated capex'!H35,0))</f>
        <v>0.49180704085791999</v>
      </c>
      <c r="I35" s="20">
        <f>IF($F35=I$12,'5.5 Calc│Escalated capex'!$L35,IF($F35="incurred",'5.5 Calc│Escalated capex'!I35,0))</f>
        <v>0.53457287049773916</v>
      </c>
      <c r="J35" s="20">
        <f>IF($F35=J$12,'5.5 Calc│Escalated capex'!$L35,IF($F35="incurred",'5.5 Calc│Escalated capex'!J35,0))</f>
        <v>0.53457287049773916</v>
      </c>
      <c r="K35" s="20">
        <f>IF($F35=K$12,'5.5 Calc│Escalated capex'!$L35,IF($F35="incurred",'5.5 Calc│Escalated capex'!K35,0))</f>
        <v>0.53457287049773916</v>
      </c>
      <c r="L35" s="33">
        <f t="shared" si="0"/>
        <v>2.0955256523511374</v>
      </c>
    </row>
    <row r="36" spans="1:12">
      <c r="A36" s="7">
        <f>'5.0 Calc│Forecast Projects'!A36</f>
        <v>24</v>
      </c>
      <c r="B36" s="7" t="str">
        <f>'5.3 Calc│Forecast $2022'!B36</f>
        <v xml:space="preserve">VTS Mainline Isolation Valve Upgrade​ </v>
      </c>
      <c r="C36" s="24" t="str">
        <f>IF(B36="[Delete]",0,'5.3 Calc│Forecast $2022'!C36)</f>
        <v>BC275</v>
      </c>
      <c r="D36" s="7" t="str">
        <f>IF($L36&gt;0,IFERROR(VLOOKUP($A36,'3.0 Input│AMP'!$A$13:$F$855,COLUMN(D36)+1,FALSE),"Other"),"")</f>
        <v>Pipelines</v>
      </c>
      <c r="E36" s="7" t="str">
        <f>IF($L36&gt;0,IFERROR(VLOOKUP($A36,'3.0 Input│AMP'!$A$13:$F$855,COLUMN(E36)+1,FALSE),"Non-System"),"")</f>
        <v>Replacement</v>
      </c>
      <c r="F36" s="6" t="s">
        <v>397</v>
      </c>
      <c r="G36" s="20">
        <f>IF($F36=G$12,'5.5 Calc│Escalated capex'!$L36,IF($F36="incurred",'5.5 Calc│Escalated capex'!G36,0))</f>
        <v>0</v>
      </c>
      <c r="H36" s="20">
        <f>IF($F36=H$12,'5.5 Calc│Escalated capex'!$L36,IF($F36="incurred",'5.5 Calc│Escalated capex'!H36,0))</f>
        <v>0</v>
      </c>
      <c r="I36" s="20">
        <f>IF($F36=I$12,'5.5 Calc│Escalated capex'!$L36,IF($F36="incurred",'5.5 Calc│Escalated capex'!I36,0))</f>
        <v>0.6414874445972869</v>
      </c>
      <c r="J36" s="20">
        <f>IF($F36=J$12,'5.5 Calc│Escalated capex'!$L36,IF($F36="incurred",'5.5 Calc│Escalated capex'!J36,0))</f>
        <v>1.0691457409954781</v>
      </c>
      <c r="K36" s="20">
        <f>IF($F36=K$12,'5.5 Calc│Escalated capex'!$L36,IF($F36="incurred",'5.5 Calc│Escalated capex'!K36,0))</f>
        <v>1.0691457409954781</v>
      </c>
      <c r="L36" s="33">
        <f t="shared" si="0"/>
        <v>2.7797789265882429</v>
      </c>
    </row>
    <row r="37" spans="1:12">
      <c r="A37" s="7">
        <f>'5.0 Calc│Forecast Projects'!A37</f>
        <v>25</v>
      </c>
      <c r="B37" s="7" t="str">
        <f>'5.3 Calc│Forecast $2022'!B37</f>
        <v xml:space="preserve">Reliability Centred Maintenance </v>
      </c>
      <c r="C37" s="24" t="str">
        <f>IF(B37="[Delete]",0,'5.3 Calc│Forecast $2022'!C37)</f>
        <v>BC307</v>
      </c>
      <c r="D37" s="7" t="str">
        <f>IF($L37&gt;0,IFERROR(VLOOKUP($A37,'3.0 Input│AMP'!$A$13:$F$855,COLUMN(D37)+1,FALSE),"Other"),"")</f>
        <v/>
      </c>
      <c r="E37" s="7" t="str">
        <f>IF($L37&gt;0,IFERROR(VLOOKUP($A37,'3.0 Input│AMP'!$A$13:$F$855,COLUMN(E37)+1,FALSE),"Non-System"),"")</f>
        <v/>
      </c>
      <c r="F37" s="6" t="s">
        <v>397</v>
      </c>
      <c r="G37" s="20">
        <f>IF($F37=G$12,'5.5 Calc│Escalated capex'!$L37,IF($F37="incurred",'5.5 Calc│Escalated capex'!G37,0))</f>
        <v>0</v>
      </c>
      <c r="H37" s="20">
        <f>IF($F37=H$12,'5.5 Calc│Escalated capex'!$L37,IF($F37="incurred",'5.5 Calc│Escalated capex'!H37,0))</f>
        <v>0</v>
      </c>
      <c r="I37" s="20">
        <f>IF($F37=I$12,'5.5 Calc│Escalated capex'!$L37,IF($F37="incurred",'5.5 Calc│Escalated capex'!I37,0))</f>
        <v>0</v>
      </c>
      <c r="J37" s="20">
        <f>IF($F37=J$12,'5.5 Calc│Escalated capex'!$L37,IF($F37="incurred",'5.5 Calc│Escalated capex'!J37,0))</f>
        <v>0</v>
      </c>
      <c r="K37" s="20">
        <f>IF($F37=K$12,'5.5 Calc│Escalated capex'!$L37,IF($F37="incurred",'5.5 Calc│Escalated capex'!K37,0))</f>
        <v>0</v>
      </c>
      <c r="L37" s="33">
        <f t="shared" si="0"/>
        <v>0</v>
      </c>
    </row>
    <row r="38" spans="1:12">
      <c r="A38" s="7">
        <f>'5.0 Calc│Forecast Projects'!A38</f>
        <v>26</v>
      </c>
      <c r="B38" s="7" t="str">
        <f>'5.3 Calc│Forecast $2022'!B38</f>
        <v>Arc Flash Risk Mitigation</v>
      </c>
      <c r="C38" s="24" t="str">
        <f>IF(B38="[Delete]",0,'5.3 Calc│Forecast $2022'!C38)</f>
        <v>BC309</v>
      </c>
      <c r="D38" s="7" t="str">
        <f>IF($L38&gt;0,IFERROR(VLOOKUP($A38,'3.0 Input│AMP'!$A$13:$F$855,COLUMN(D38)+1,FALSE),"Other"),"")</f>
        <v>Other - long life</v>
      </c>
      <c r="E38" s="7" t="str">
        <f>IF($L38&gt;0,IFERROR(VLOOKUP($A38,'3.0 Input│AMP'!$A$13:$F$855,COLUMN(E38)+1,FALSE),"Non-System"),"")</f>
        <v>Replacement</v>
      </c>
      <c r="F38" s="6" t="s">
        <v>397</v>
      </c>
      <c r="G38" s="20">
        <f>IF($F38=G$12,'5.5 Calc│Escalated capex'!$L38,IF($F38="incurred",'5.5 Calc│Escalated capex'!G38,0))</f>
        <v>0.13364321762443479</v>
      </c>
      <c r="H38" s="20">
        <f>IF($F38=H$12,'5.5 Calc│Escalated capex'!$L38,IF($F38="incurred",'5.5 Calc│Escalated capex'!H38,0))</f>
        <v>0.40092965287330434</v>
      </c>
      <c r="I38" s="20">
        <f>IF($F38=I$12,'5.5 Calc│Escalated capex'!$L38,IF($F38="incurred",'5.5 Calc│Escalated capex'!I38,0))</f>
        <v>0.26728643524886958</v>
      </c>
      <c r="J38" s="20">
        <f>IF($F38=J$12,'5.5 Calc│Escalated capex'!$L38,IF($F38="incurred",'5.5 Calc│Escalated capex'!J38,0))</f>
        <v>0.26728643524886958</v>
      </c>
      <c r="K38" s="20">
        <f>IF($F38=K$12,'5.5 Calc│Escalated capex'!$L38,IF($F38="incurred",'5.5 Calc│Escalated capex'!K38,0))</f>
        <v>0.26728643524886958</v>
      </c>
      <c r="L38" s="33">
        <f t="shared" si="0"/>
        <v>1.3364321762443478</v>
      </c>
    </row>
    <row r="39" spans="1:12">
      <c r="A39" s="7">
        <f>'5.0 Calc│Forecast Projects'!A39</f>
        <v>27</v>
      </c>
      <c r="B39" s="7" t="str">
        <f>'5.3 Calc│Forecast $2022'!B39</f>
        <v>Critical Spares</v>
      </c>
      <c r="C39" s="24" t="str">
        <f>IF(B39="[Delete]",0,'5.3 Calc│Forecast $2022'!C39)</f>
        <v>BC314</v>
      </c>
      <c r="D39" s="7" t="str">
        <f>IF($L39&gt;0,IFERROR(VLOOKUP($A39,'3.0 Input│AMP'!$A$13:$F$855,COLUMN(D39)+1,FALSE),"Other"),"")</f>
        <v>Other - short life</v>
      </c>
      <c r="E39" s="7" t="str">
        <f>IF($L39&gt;0,IFERROR(VLOOKUP($A39,'3.0 Input│AMP'!$A$13:$F$855,COLUMN(E39)+1,FALSE),"Non-System"),"")</f>
        <v>Replacement</v>
      </c>
      <c r="F39" s="6" t="s">
        <v>397</v>
      </c>
      <c r="G39" s="20">
        <f>IF($F39=G$12,'5.5 Calc│Escalated capex'!$L39,IF($F39="incurred",'5.5 Calc│Escalated capex'!G39,0))</f>
        <v>0</v>
      </c>
      <c r="H39" s="20">
        <f>IF($F39=H$12,'5.5 Calc│Escalated capex'!$L39,IF($F39="incurred",'5.5 Calc│Escalated capex'!H39,0))</f>
        <v>0</v>
      </c>
      <c r="I39" s="20">
        <f>IF($F39=I$12,'5.5 Calc│Escalated capex'!$L39,IF($F39="incurred",'5.5 Calc│Escalated capex'!I39,0))</f>
        <v>0</v>
      </c>
      <c r="J39" s="20">
        <f>IF($F39=J$12,'5.5 Calc│Escalated capex'!$L39,IF($F39="incurred",'5.5 Calc│Escalated capex'!J39,0))</f>
        <v>0</v>
      </c>
      <c r="K39" s="20">
        <f>IF($F39=K$12,'5.5 Calc│Escalated capex'!$L39,IF($F39="incurred",'5.5 Calc│Escalated capex'!K39,0))</f>
        <v>2.2452060560905043</v>
      </c>
      <c r="L39" s="33">
        <f t="shared" si="0"/>
        <v>2.2452060560905043</v>
      </c>
    </row>
    <row r="40" spans="1:12">
      <c r="A40" s="7">
        <f>'5.0 Calc│Forecast Projects'!A40</f>
        <v>28</v>
      </c>
      <c r="B40" s="7" t="str">
        <f>'5.3 Calc│Forecast $2022'!B40</f>
        <v>Station Control Logic Review &amp; Rectification</v>
      </c>
      <c r="C40" s="24" t="str">
        <f>IF(B40="[Delete]",0,'5.3 Calc│Forecast $2022'!C40)</f>
        <v>BC317</v>
      </c>
      <c r="D40" s="7" t="str">
        <f>IF($L40&gt;0,IFERROR(VLOOKUP($A40,'3.0 Input│AMP'!$A$13:$F$855,COLUMN(D40)+1,FALSE),"Other"),"")</f>
        <v>Other - long life</v>
      </c>
      <c r="E40" s="7" t="str">
        <f>IF($L40&gt;0,IFERROR(VLOOKUP($A40,'3.0 Input│AMP'!$A$13:$F$855,COLUMN(E40)+1,FALSE),"Non-System"),"")</f>
        <v>Replacement</v>
      </c>
      <c r="F40" s="6" t="s">
        <v>397</v>
      </c>
      <c r="G40" s="20">
        <f>IF($F40=G$12,'5.5 Calc│Escalated capex'!$L40,IF($F40="incurred",'5.5 Calc│Escalated capex'!G40,0))</f>
        <v>4.2765850730855107E-2</v>
      </c>
      <c r="H40" s="20">
        <f>IF($F40=H$12,'5.5 Calc│Escalated capex'!$L40,IF($F40="incurred",'5.5 Calc│Escalated capex'!H40,0))</f>
        <v>0.27797802975055819</v>
      </c>
      <c r="I40" s="20">
        <f>IF($F40=I$12,'5.5 Calc│Escalated capex'!$L40,IF($F40="incurred",'5.5 Calc│Escalated capex'!I40,0))</f>
        <v>1.8471404864745571</v>
      </c>
      <c r="J40" s="20">
        <f>IF($F40=J$12,'5.5 Calc│Escalated capex'!$L40,IF($F40="incurred",'5.5 Calc│Escalated capex'!J40,0))</f>
        <v>0</v>
      </c>
      <c r="K40" s="20">
        <f>IF($F40=K$12,'5.5 Calc│Escalated capex'!$L40,IF($F40="incurred",'5.5 Calc│Escalated capex'!K40,0))</f>
        <v>0</v>
      </c>
      <c r="L40" s="33">
        <f t="shared" si="0"/>
        <v>2.1678843669559704</v>
      </c>
    </row>
    <row r="41" spans="1:12">
      <c r="A41" s="7">
        <f>'5.0 Calc│Forecast Projects'!A41</f>
        <v>29</v>
      </c>
      <c r="B41" s="7" t="str">
        <f>'5.3 Calc│Forecast $2022'!B41</f>
        <v>VTS Waterbath Integrity</v>
      </c>
      <c r="C41" s="24" t="str">
        <f>IF(B41="[Delete]",0,'5.3 Calc│Forecast $2022'!C41)</f>
        <v>BC328</v>
      </c>
      <c r="D41" s="7" t="str">
        <f>IF($L41&gt;0,IFERROR(VLOOKUP($A41,'3.0 Input│AMP'!$A$13:$F$855,COLUMN(D41)+1,FALSE),"Other"),"")</f>
        <v>Other - short life</v>
      </c>
      <c r="E41" s="7" t="str">
        <f>IF($L41&gt;0,IFERROR(VLOOKUP($A41,'3.0 Input│AMP'!$A$13:$F$855,COLUMN(E41)+1,FALSE),"Non-System"),"")</f>
        <v>Replacement</v>
      </c>
      <c r="F41" s="6" t="s">
        <v>397</v>
      </c>
      <c r="G41" s="20">
        <f>IF($F41=G$12,'5.5 Calc│Escalated capex'!$L41,IF($F41="incurred",'5.5 Calc│Escalated capex'!G41,0))</f>
        <v>0.2138291481990956</v>
      </c>
      <c r="H41" s="20">
        <f>IF($F41=H$12,'5.5 Calc│Escalated capex'!$L41,IF($F41="incurred",'5.5 Calc│Escalated capex'!H41,0))</f>
        <v>0.4276582963981912</v>
      </c>
      <c r="I41" s="20">
        <f>IF($F41=I$12,'5.5 Calc│Escalated capex'!$L41,IF($F41="incurred",'5.5 Calc│Escalated capex'!I41,0))</f>
        <v>0.4276582963981912</v>
      </c>
      <c r="J41" s="20">
        <f>IF($F41=J$12,'5.5 Calc│Escalated capex'!$L41,IF($F41="incurred",'5.5 Calc│Escalated capex'!J41,0))</f>
        <v>1.0691457409954781</v>
      </c>
      <c r="K41" s="20">
        <f>IF($F41=K$12,'5.5 Calc│Escalated capex'!$L41,IF($F41="incurred",'5.5 Calc│Escalated capex'!K41,0))</f>
        <v>0</v>
      </c>
      <c r="L41" s="33">
        <f t="shared" si="0"/>
        <v>2.1382914819909562</v>
      </c>
    </row>
    <row r="42" spans="1:12">
      <c r="A42" s="7">
        <f>'5.0 Calc│Forecast Projects'!A42</f>
        <v>30</v>
      </c>
      <c r="B42" s="7" t="str">
        <f>'5.3 Calc│Forecast $2022'!B42</f>
        <v>VTS Facility Pipework Integrity</v>
      </c>
      <c r="C42" s="24" t="str">
        <f>IF(B42="[Delete]",0,'5.3 Calc│Forecast $2022'!C42)</f>
        <v>BC329</v>
      </c>
      <c r="D42" s="7" t="str">
        <f>IF($L42&gt;0,IFERROR(VLOOKUP($A42,'3.0 Input│AMP'!$A$13:$F$855,COLUMN(D42)+1,FALSE),"Other"),"")</f>
        <v>Integrity Inspections</v>
      </c>
      <c r="E42" s="7" t="str">
        <f>IF($L42&gt;0,IFERROR(VLOOKUP($A42,'3.0 Input│AMP'!$A$13:$F$855,COLUMN(E42)+1,FALSE),"Non-System"),"")</f>
        <v>Replacement</v>
      </c>
      <c r="F42" s="6" t="s">
        <v>397</v>
      </c>
      <c r="G42" s="20">
        <f>IF($F42=G$12,'5.5 Calc│Escalated capex'!$L42,IF($F42="incurred",'5.5 Calc│Escalated capex'!G42,0))</f>
        <v>0.6414874445972869</v>
      </c>
      <c r="H42" s="20">
        <f>IF($F42=H$12,'5.5 Calc│Escalated capex'!$L42,IF($F42="incurred",'5.5 Calc│Escalated capex'!H42,0))</f>
        <v>0.6414874445972869</v>
      </c>
      <c r="I42" s="20">
        <f>IF($F42=I$12,'5.5 Calc│Escalated capex'!$L42,IF($F42="incurred",'5.5 Calc│Escalated capex'!I42,0))</f>
        <v>2.2345145986805495</v>
      </c>
      <c r="J42" s="20">
        <f>IF($F42=J$12,'5.5 Calc│Escalated capex'!$L42,IF($F42="incurred",'5.5 Calc│Escalated capex'!J42,0))</f>
        <v>3.2074372229864352</v>
      </c>
      <c r="K42" s="20">
        <f>IF($F42=K$12,'5.5 Calc│Escalated capex'!$L42,IF($F42="incurred",'5.5 Calc│Escalated capex'!K42,0))</f>
        <v>3.2074372229864352</v>
      </c>
      <c r="L42" s="33">
        <f t="shared" si="0"/>
        <v>9.9323639338479932</v>
      </c>
    </row>
    <row r="43" spans="1:12">
      <c r="A43" s="7">
        <f>'5.0 Calc│Forecast Projects'!A43</f>
        <v>31</v>
      </c>
      <c r="B43" s="7" t="str">
        <f>'5.3 Calc│Forecast $2022'!B43</f>
        <v xml:space="preserve">Low Value Preventative &amp; Reactive Maintenance (1) </v>
      </c>
      <c r="C43" s="24" t="str">
        <f>IF(B43="[Delete]",0,'5.3 Calc│Forecast $2022'!C43)</f>
        <v>BC330(1)</v>
      </c>
      <c r="D43" s="7" t="str">
        <f>IF($L43&gt;0,IFERROR(VLOOKUP($A43,'3.0 Input│AMP'!$A$13:$F$855,COLUMN(D43)+1,FALSE),"Other"),"")</f>
        <v>Other - short life</v>
      </c>
      <c r="E43" s="7" t="str">
        <f>IF($L43&gt;0,IFERROR(VLOOKUP($A43,'3.0 Input│AMP'!$A$13:$F$855,COLUMN(E43)+1,FALSE),"Non-System"),"")</f>
        <v>Replacement</v>
      </c>
      <c r="F43" s="6" t="s">
        <v>397</v>
      </c>
      <c r="G43" s="20">
        <f>IF($F43=G$12,'5.5 Calc│Escalated capex'!$L43,IF($F43="incurred",'5.5 Calc│Escalated capex'!G43,0))</f>
        <v>0.69979184529794169</v>
      </c>
      <c r="H43" s="20">
        <f>IF($F43=H$12,'5.5 Calc│Escalated capex'!$L43,IF($F43="incurred",'5.5 Calc│Escalated capex'!H43,0))</f>
        <v>0.42118109507045637</v>
      </c>
      <c r="I43" s="20">
        <f>IF($F43=I$12,'5.5 Calc│Escalated capex'!$L43,IF($F43="incurred",'5.5 Calc│Escalated capex'!I43,0))</f>
        <v>0.43532929723044583</v>
      </c>
      <c r="J43" s="20">
        <f>IF($F43=J$12,'5.5 Calc│Escalated capex'!$L43,IF($F43="incurred",'5.5 Calc│Escalated capex'!J43,0))</f>
        <v>0.43532929723044583</v>
      </c>
      <c r="K43" s="20">
        <f>IF($F43=K$12,'5.5 Calc│Escalated capex'!$L43,IF($F43="incurred",'5.5 Calc│Escalated capex'!K43,0))</f>
        <v>0.43532929723044583</v>
      </c>
      <c r="L43" s="33">
        <f t="shared" si="0"/>
        <v>2.4269608320597356</v>
      </c>
    </row>
    <row r="44" spans="1:12">
      <c r="A44" s="7">
        <f>'5.0 Calc│Forecast Projects'!A44</f>
        <v>32</v>
      </c>
      <c r="B44" s="7" t="str">
        <f>'5.3 Calc│Forecast $2022'!B44</f>
        <v>Low Value Preventative &amp; Reactive Maintenance (2)</v>
      </c>
      <c r="C44" s="24" t="str">
        <f>IF(B44="[Delete]",0,'5.3 Calc│Forecast $2022'!C44)</f>
        <v xml:space="preserve">BC330(2) </v>
      </c>
      <c r="D44" s="7" t="str">
        <f>IF($L44&gt;0,IFERROR(VLOOKUP($A44,'3.0 Input│AMP'!$A$13:$F$855,COLUMN(D44)+1,FALSE),"Other"),"")</f>
        <v>Other - long life</v>
      </c>
      <c r="E44" s="7" t="str">
        <f>IF($L44&gt;0,IFERROR(VLOOKUP($A44,'3.0 Input│AMP'!$A$13:$F$855,COLUMN(E44)+1,FALSE),"Non-System"),"")</f>
        <v>Replacement</v>
      </c>
      <c r="F44" s="6" t="s">
        <v>397</v>
      </c>
      <c r="G44" s="20">
        <f>IF($F44=G$12,'5.5 Calc│Escalated capex'!$L44,IF($F44="incurred",'5.5 Calc│Escalated capex'!G44,0))</f>
        <v>3.6430151174660738E-2</v>
      </c>
      <c r="H44" s="20">
        <f>IF($F44=H$12,'5.5 Calc│Escalated capex'!$L44,IF($F44="incurred",'5.5 Calc│Escalated capex'!H44,0))</f>
        <v>0.20947336925429927</v>
      </c>
      <c r="I44" s="20">
        <f>IF($F44=I$12,'5.5 Calc│Escalated capex'!$L44,IF($F44="incurred",'5.5 Calc│Escalated capex'!I44,0))</f>
        <v>0</v>
      </c>
      <c r="J44" s="20">
        <f>IF($F44=J$12,'5.5 Calc│Escalated capex'!$L44,IF($F44="incurred",'5.5 Calc│Escalated capex'!J44,0))</f>
        <v>0</v>
      </c>
      <c r="K44" s="20">
        <f>IF($F44=K$12,'5.5 Calc│Escalated capex'!$L44,IF($F44="incurred",'5.5 Calc│Escalated capex'!K44,0))</f>
        <v>0</v>
      </c>
      <c r="L44" s="33">
        <f t="shared" ref="L44:L45" si="1">SUM(G44:K44)</f>
        <v>0.24590352042896002</v>
      </c>
    </row>
    <row r="45" spans="1:12">
      <c r="A45" s="7">
        <f>'5.0 Calc│Forecast Projects'!A45</f>
        <v>33</v>
      </c>
      <c r="B45" s="7" t="str">
        <f>'5.3 Calc│Forecast $2022'!B45</f>
        <v>WORM (Pipeline)</v>
      </c>
      <c r="C45" s="24" t="str">
        <f>IF(B45="[Delete]",0,'5.3 Calc│Forecast $2022'!C45)</f>
        <v>WORM</v>
      </c>
      <c r="D45" s="7" t="str">
        <f>IF($L45&gt;0,IFERROR(VLOOKUP($A45,'3.0 Input│AMP'!$A$13:$F$855,COLUMN(D45)+1,FALSE),"Other"),"")</f>
        <v>Pipelines</v>
      </c>
      <c r="E45" s="7" t="str">
        <f>IF($L45&gt;0,IFERROR(VLOOKUP($A45,'3.0 Input│AMP'!$A$13:$F$855,COLUMN(E45)+1,FALSE),"Non-System"),"")</f>
        <v>Expansion</v>
      </c>
      <c r="F45" s="6">
        <v>2023</v>
      </c>
      <c r="G45" s="20">
        <v>179.02433051582619</v>
      </c>
      <c r="H45" s="20">
        <v>0.99951762461314786</v>
      </c>
      <c r="I45" s="20">
        <v>0</v>
      </c>
      <c r="J45" s="20">
        <v>0</v>
      </c>
      <c r="K45" s="20">
        <v>0</v>
      </c>
      <c r="L45" s="33">
        <f t="shared" si="1"/>
        <v>180.02384814043933</v>
      </c>
    </row>
    <row r="46" spans="1:12">
      <c r="A46" s="7">
        <f>'5.0 Calc│Forecast Projects'!A46</f>
        <v>34</v>
      </c>
      <c r="B46" s="7" t="str">
        <f>'5.3 Calc│Forecast $2022'!B46</f>
        <v>WORM (Compressor)</v>
      </c>
      <c r="C46" s="24" t="str">
        <f>IF(B46="[Delete]",0,'5.3 Calc│Forecast $2022'!C46)</f>
        <v>WORM</v>
      </c>
      <c r="D46" s="7" t="str">
        <f>IF($L46&gt;0,IFERROR(VLOOKUP($A46,'3.0 Input│AMP'!$A$13:$F$855,COLUMN(D46)+1,FALSE),"Other"),"")</f>
        <v>Compressors</v>
      </c>
      <c r="E46" s="7" t="str">
        <f>IF($L46&gt;0,IFERROR(VLOOKUP($A46,'3.0 Input│AMP'!$A$13:$F$855,COLUMN(E46)+1,FALSE),"Non-System"),"")</f>
        <v>Expansion</v>
      </c>
      <c r="F46" s="6">
        <v>2023</v>
      </c>
      <c r="G46" s="20">
        <v>33.876380548214122</v>
      </c>
      <c r="H46" s="20">
        <v>0</v>
      </c>
      <c r="I46" s="20">
        <v>0</v>
      </c>
      <c r="J46" s="20">
        <v>0</v>
      </c>
      <c r="K46" s="20">
        <v>0</v>
      </c>
      <c r="L46" s="33">
        <f t="shared" ref="L46:L55" si="2">SUM(G46:K46)</f>
        <v>33.876380548214122</v>
      </c>
    </row>
    <row r="47" spans="1:12">
      <c r="A47" s="7">
        <f>'5.0 Calc│Forecast Projects'!A47</f>
        <v>35</v>
      </c>
      <c r="B47" s="7" t="str">
        <f>'5.3 Calc│Forecast $2022'!B47</f>
        <v>WORM (City Gates &amp; Field Regs)</v>
      </c>
      <c r="C47" s="24" t="str">
        <f>IF(B47="[Delete]",0,'5.3 Calc│Forecast $2022'!C47)</f>
        <v>WORM</v>
      </c>
      <c r="D47" s="7" t="str">
        <f>IF($L47&gt;0,IFERROR(VLOOKUP($A47,'3.0 Input│AMP'!$A$13:$F$855,COLUMN(D47)+1,FALSE),"Other"),"")</f>
        <v>City Gates &amp; Field Regs</v>
      </c>
      <c r="E47" s="7" t="str">
        <f>IF($L47&gt;0,IFERROR(VLOOKUP($A47,'3.0 Input│AMP'!$A$13:$F$855,COLUMN(E47)+1,FALSE),"Non-System"),"")</f>
        <v>Expansion</v>
      </c>
      <c r="F47" s="6">
        <v>2023</v>
      </c>
      <c r="G47" s="20">
        <v>8.7110692838264896</v>
      </c>
      <c r="H47" s="20">
        <v>0</v>
      </c>
      <c r="I47" s="20">
        <v>0</v>
      </c>
      <c r="J47" s="20">
        <v>0</v>
      </c>
      <c r="K47" s="20">
        <v>0</v>
      </c>
      <c r="L47" s="33">
        <f t="shared" si="2"/>
        <v>8.7110692838264896</v>
      </c>
    </row>
    <row r="48" spans="1:12">
      <c r="A48" s="7">
        <f>'5.0 Calc│Forecast Projects'!A48</f>
        <v>36</v>
      </c>
      <c r="B48" s="7" t="str">
        <f>'5.3 Calc│Forecast $2022'!B48</f>
        <v>WORM (Buildings)</v>
      </c>
      <c r="C48" s="24" t="str">
        <f>IF(B48="[Delete]",0,'5.3 Calc│Forecast $2022'!C48)</f>
        <v>WORM</v>
      </c>
      <c r="D48" s="7" t="str">
        <f>IF($L48&gt;0,IFERROR(VLOOKUP($A48,'3.0 Input│AMP'!$A$13:$F$855,COLUMN(D48)+1,FALSE),"Other"),"")</f>
        <v>Buildings</v>
      </c>
      <c r="E48" s="7" t="str">
        <f>IF($L48&gt;0,IFERROR(VLOOKUP($A48,'3.0 Input│AMP'!$A$13:$F$855,COLUMN(E48)+1,FALSE),"Non-System"),"")</f>
        <v>Expansion</v>
      </c>
      <c r="F48" s="6">
        <v>2023</v>
      </c>
      <c r="G48" s="20">
        <v>9.9574781138539947</v>
      </c>
      <c r="H48" s="20">
        <v>0</v>
      </c>
      <c r="I48" s="20">
        <v>0</v>
      </c>
      <c r="J48" s="20">
        <v>0</v>
      </c>
      <c r="K48" s="20">
        <v>0</v>
      </c>
      <c r="L48" s="33">
        <f t="shared" si="2"/>
        <v>9.9574781138539947</v>
      </c>
    </row>
    <row r="49" spans="1:12">
      <c r="A49" s="7">
        <f>'5.0 Calc│Forecast Projects'!A49</f>
        <v>37</v>
      </c>
      <c r="B49" s="7" t="str">
        <f>'5.3 Calc│Forecast $2022'!B49</f>
        <v>Winchelsea Compressor Unit 2</v>
      </c>
      <c r="C49" s="24" t="str">
        <f>IF(B49="[Delete]",0,'5.3 Calc│Forecast $2022'!C49)</f>
        <v>Winchelsea</v>
      </c>
      <c r="D49" s="7" t="str">
        <f>IF($L49&gt;0,IFERROR(VLOOKUP($A49,'3.0 Input│AMP'!$A$13:$F$855,COLUMN(D49)+1,FALSE),"Other"),"")</f>
        <v>Compressors</v>
      </c>
      <c r="E49" s="7" t="str">
        <f>IF($L49&gt;0,IFERROR(VLOOKUP($A49,'3.0 Input│AMP'!$A$13:$F$855,COLUMN(E49)+1,FALSE),"Non-System"),"")</f>
        <v>Expansion</v>
      </c>
      <c r="F49" s="6">
        <v>2023</v>
      </c>
      <c r="G49" s="20">
        <f>IF($F49=G$12,'5.5 Calc│Escalated capex'!$L49,IF($F49="incurred",'5.5 Calc│Escalated capex'!G49,0))+'2.0 Input│Historic Capex'!J310/1000000+'2.0 Input│Historic Capex'!J311/1000000</f>
        <v>64.159435917138651</v>
      </c>
      <c r="H49" s="20">
        <f>IF($F49=H$12,'5.5 Calc│Escalated capex'!$L49,IF($F49="incurred",'5.5 Calc│Escalated capex'!H49,0))</f>
        <v>0</v>
      </c>
      <c r="I49" s="20">
        <f>IF($F49=I$12,'5.5 Calc│Escalated capex'!$L49,IF($F49="incurred",'5.5 Calc│Escalated capex'!I49,0))</f>
        <v>0</v>
      </c>
      <c r="J49" s="20">
        <f>IF($F49=J$12,'5.5 Calc│Escalated capex'!$L49,IF($F49="incurred",'5.5 Calc│Escalated capex'!J49,0))</f>
        <v>0</v>
      </c>
      <c r="K49" s="20">
        <f>IF($F49=K$12,'5.5 Calc│Escalated capex'!$L49,IF($F49="incurred",'5.5 Calc│Escalated capex'!K49,0))</f>
        <v>0</v>
      </c>
      <c r="L49" s="33">
        <f t="shared" ref="L49" si="3">SUM(G49:K49)</f>
        <v>64.159435917138651</v>
      </c>
    </row>
    <row r="50" spans="1:12">
      <c r="A50" s="7">
        <f>'5.0 Calc│Forecast Projects'!A50</f>
        <v>38</v>
      </c>
      <c r="B50" s="7" t="str">
        <f>'5.3 Calc│Forecast $2022'!B50</f>
        <v>Pipeline Fracture Resistance Assessment</v>
      </c>
      <c r="C50" s="24" t="str">
        <f>IF(B50="[Delete]",0,'5.3 Calc│Forecast $2022'!C50)</f>
        <v>BC331</v>
      </c>
      <c r="D50" s="7" t="str">
        <f>IF($L50&gt;0,IFERROR(VLOOKUP($A50,'3.0 Input│AMP'!$A$13:$F$855,COLUMN(D50)+1,FALSE),"Other"),"")</f>
        <v>Integrity Inspections</v>
      </c>
      <c r="E50" s="7" t="str">
        <f>IF($L50&gt;0,IFERROR(VLOOKUP($A50,'3.0 Input│AMP'!$A$13:$F$855,COLUMN(E50)+1,FALSE),"Non-System"),"")</f>
        <v>Replacement</v>
      </c>
      <c r="F50" s="6" t="s">
        <v>397</v>
      </c>
      <c r="G50" s="20">
        <f>IF($F50=G$12,'5.5 Calc│Escalated capex'!$L50,IF($F50="incurred",'5.5 Calc│Escalated capex'!G50,0))</f>
        <v>0.74840201869683476</v>
      </c>
      <c r="H50" s="20">
        <f>IF($F50=H$12,'5.5 Calc│Escalated capex'!$L50,IF($F50="incurred",'5.5 Calc│Escalated capex'!H50,0))</f>
        <v>0.78047639092669896</v>
      </c>
      <c r="I50" s="20">
        <f>IF($F50=I$12,'5.5 Calc│Escalated capex'!$L50,IF($F50="incurred",'5.5 Calc│Escalated capex'!I50,0))</f>
        <v>0</v>
      </c>
      <c r="J50" s="20">
        <f>IF($F50=J$12,'5.5 Calc│Escalated capex'!$L50,IF($F50="incurred",'5.5 Calc│Escalated capex'!J50,0))</f>
        <v>0</v>
      </c>
      <c r="K50" s="20">
        <f>IF($F50=K$12,'5.5 Calc│Escalated capex'!$L50,IF($F50="incurred",'5.5 Calc│Escalated capex'!K50,0))</f>
        <v>0</v>
      </c>
      <c r="L50" s="33">
        <f t="shared" si="2"/>
        <v>1.5288784096235337</v>
      </c>
    </row>
    <row r="51" spans="1:12">
      <c r="A51" s="7">
        <f>'5.0 Calc│Forecast Projects'!A51</f>
        <v>39</v>
      </c>
      <c r="B51" s="7" t="str">
        <f>'5.3 Calc│Forecast $2022'!B51</f>
        <v>Share of corporate properties</v>
      </c>
      <c r="C51" s="24">
        <f>IF(B51="[Delete]",0,'5.3 Calc│Forecast $2022'!C51)</f>
        <v>0</v>
      </c>
      <c r="D51" s="7">
        <f>'3.1 Input│B&amp;T'!D13</f>
        <v>0</v>
      </c>
      <c r="E51" s="7" t="str">
        <f>IF($L51&gt;0,IFERROR(VLOOKUP($A51,'3.0 Input│AMP'!$A$13:$F$855,COLUMN(E51)+1,FALSE),"Non-System"),"")</f>
        <v/>
      </c>
      <c r="F51" s="6" t="s">
        <v>397</v>
      </c>
      <c r="G51" s="20">
        <f>IF($F51=G$12,'5.5 Calc│Escalated capex'!$L51,IF($F51="incurred",'5.5 Calc│Escalated capex'!G51,0))</f>
        <v>0</v>
      </c>
      <c r="H51" s="20">
        <f>IF($F51=H$12,'5.5 Calc│Escalated capex'!$L51,IF($F51="incurred",'5.5 Calc│Escalated capex'!H51,0))</f>
        <v>0</v>
      </c>
      <c r="I51" s="20">
        <f>IF($F51=I$12,'5.5 Calc│Escalated capex'!$L51,IF($F51="incurred",'5.5 Calc│Escalated capex'!I51,0))</f>
        <v>0</v>
      </c>
      <c r="J51" s="20">
        <f>IF($F51=J$12,'5.5 Calc│Escalated capex'!$L51,IF($F51="incurred",'5.5 Calc│Escalated capex'!J51,0))</f>
        <v>0</v>
      </c>
      <c r="K51" s="20">
        <f>IF($F51=K$12,'5.5 Calc│Escalated capex'!$L51,IF($F51="incurred",'5.5 Calc│Escalated capex'!K51,0))</f>
        <v>0</v>
      </c>
      <c r="L51" s="33">
        <f t="shared" si="2"/>
        <v>0</v>
      </c>
    </row>
    <row r="52" spans="1:12">
      <c r="A52" s="7">
        <f>'5.0 Calc│Forecast Projects'!A52</f>
        <v>40</v>
      </c>
      <c r="B52" s="7" t="str">
        <f>'5.3 Calc│Forecast $2022'!B52</f>
        <v>Share of corporate motor vehicles</v>
      </c>
      <c r="C52" s="24">
        <f>IF(B52="[Delete]",0,'5.3 Calc│Forecast $2022'!C52)</f>
        <v>0</v>
      </c>
      <c r="D52" s="7" t="str">
        <f>IF($L52&gt;0,IFERROR(VLOOKUP($A52,'3.1 Input│B&amp;T'!$A$13:$F$855,COLUMN(D52),FALSE),"Other"),"")</f>
        <v/>
      </c>
      <c r="E52" s="7" t="str">
        <f>IF($L52&gt;0,IFERROR(VLOOKUP($A52,'3.1 Input│B&amp;T'!$A$13:$F$855,COLUMN(D52)+1,FALSE),"Other"),"")</f>
        <v/>
      </c>
      <c r="F52" s="6" t="s">
        <v>397</v>
      </c>
      <c r="G52" s="20">
        <f>IF($F52=G$12,'5.5 Calc│Escalated capex'!$L52,IF($F52="incurred",'5.5 Calc│Escalated capex'!G52,0))</f>
        <v>0</v>
      </c>
      <c r="H52" s="20">
        <f>IF($F52=H$12,'5.5 Calc│Escalated capex'!$L52,IF($F52="incurred",'5.5 Calc│Escalated capex'!H52,0))</f>
        <v>0</v>
      </c>
      <c r="I52" s="20">
        <f>IF($F52=I$12,'5.5 Calc│Escalated capex'!$L52,IF($F52="incurred",'5.5 Calc│Escalated capex'!I52,0))</f>
        <v>0</v>
      </c>
      <c r="J52" s="20">
        <f>IF($F52=J$12,'5.5 Calc│Escalated capex'!$L52,IF($F52="incurred",'5.5 Calc│Escalated capex'!J52,0))</f>
        <v>0</v>
      </c>
      <c r="K52" s="20">
        <f>IF($F52=K$12,'5.5 Calc│Escalated capex'!$L52,IF($F52="incurred",'5.5 Calc│Escalated capex'!K52,0))</f>
        <v>0</v>
      </c>
      <c r="L52" s="33">
        <f t="shared" si="2"/>
        <v>0</v>
      </c>
    </row>
    <row r="53" spans="1:12">
      <c r="A53" s="7">
        <f>'5.0 Calc│Forecast Projects'!A53</f>
        <v>41</v>
      </c>
      <c r="B53" s="7" t="str">
        <f>'5.3 Calc│Forecast $2022'!B53</f>
        <v>Operational Technology</v>
      </c>
      <c r="C53" s="24">
        <f>IF(B53="[Delete]",0,'5.3 Calc│Forecast $2022'!C53)</f>
        <v>0</v>
      </c>
      <c r="D53" s="7" t="str">
        <f>IF($L53&gt;0,IFERROR(VLOOKUP($A53,'3.1 Input│B&amp;T'!$A$13:$F$855,COLUMN(D53),FALSE),"Other"),"")</f>
        <v/>
      </c>
      <c r="E53" s="7" t="str">
        <f>IF($L53&gt;0,IFERROR(VLOOKUP($A53,'3.1 Input│B&amp;T'!$A$13:$F$855,COLUMN(D53)+1,FALSE),"Other"),"")</f>
        <v/>
      </c>
      <c r="F53" s="6" t="s">
        <v>397</v>
      </c>
      <c r="G53" s="20">
        <f>IF($F53=G$12,'5.5 Calc│Escalated capex'!$L53,IF($F53="incurred",'5.5 Calc│Escalated capex'!G53,0))</f>
        <v>0</v>
      </c>
      <c r="H53" s="20">
        <f>IF($F53=H$12,'5.5 Calc│Escalated capex'!$L53,IF($F53="incurred",'5.5 Calc│Escalated capex'!H53,0))</f>
        <v>0</v>
      </c>
      <c r="I53" s="20">
        <f>IF($F53=I$12,'5.5 Calc│Escalated capex'!$L53,IF($F53="incurred",'5.5 Calc│Escalated capex'!I53,0))</f>
        <v>0</v>
      </c>
      <c r="J53" s="20">
        <f>IF($F53=J$12,'5.5 Calc│Escalated capex'!$L53,IF($F53="incurred",'5.5 Calc│Escalated capex'!J53,0))</f>
        <v>0</v>
      </c>
      <c r="K53" s="20">
        <f>IF($F53=K$12,'5.5 Calc│Escalated capex'!$L53,IF($F53="incurred",'5.5 Calc│Escalated capex'!K53,0))</f>
        <v>0</v>
      </c>
      <c r="L53" s="33">
        <f t="shared" si="2"/>
        <v>0</v>
      </c>
    </row>
    <row r="54" spans="1:12">
      <c r="A54" s="7">
        <f>'5.0 Calc│Forecast Projects'!A54</f>
        <v>42</v>
      </c>
      <c r="B54" s="7" t="str">
        <f>'5.3 Calc│Forecast $2022'!B54</f>
        <v>Information Technology (including Transformation Office)</v>
      </c>
      <c r="C54" s="24">
        <f>IF(B54="[Delete]",0,'5.3 Calc│Forecast $2022'!C54)</f>
        <v>0</v>
      </c>
      <c r="D54" s="7" t="str">
        <f>IF($L54&gt;0,IFERROR(VLOOKUP($A54,'3.1 Input│B&amp;T'!$A$13:$F$855,COLUMN(D54),FALSE),"Other"),"")</f>
        <v/>
      </c>
      <c r="E54" s="7" t="str">
        <f>IF($L54&gt;0,IFERROR(VLOOKUP($A54,'3.1 Input│B&amp;T'!$A$13:$F$855,COLUMN(D54)+1,FALSE),"Other"),"")</f>
        <v/>
      </c>
      <c r="F54" s="6" t="s">
        <v>397</v>
      </c>
      <c r="G54" s="20">
        <f>IF($F54=G$12,'5.5 Calc│Escalated capex'!$L54,IF($F54="incurred",'5.5 Calc│Escalated capex'!G54,0))</f>
        <v>0</v>
      </c>
      <c r="H54" s="20">
        <f>IF($F54=H$12,'5.5 Calc│Escalated capex'!$L54,IF($F54="incurred",'5.5 Calc│Escalated capex'!H54,0))</f>
        <v>0</v>
      </c>
      <c r="I54" s="20">
        <f>IF($F54=I$12,'5.5 Calc│Escalated capex'!$L54,IF($F54="incurred",'5.5 Calc│Escalated capex'!I54,0))</f>
        <v>0</v>
      </c>
      <c r="J54" s="20">
        <f>IF($F54=J$12,'5.5 Calc│Escalated capex'!$L54,IF($F54="incurred",'5.5 Calc│Escalated capex'!J54,0))</f>
        <v>0</v>
      </c>
      <c r="K54" s="20">
        <f>IF($F54=K$12,'5.5 Calc│Escalated capex'!$L54,IF($F54="incurred",'5.5 Calc│Escalated capex'!K54,0))</f>
        <v>0</v>
      </c>
      <c r="L54" s="33">
        <f t="shared" si="2"/>
        <v>0</v>
      </c>
    </row>
    <row r="55" spans="1:12">
      <c r="A55" s="7">
        <f>'5.0 Calc│Forecast Projects'!A55</f>
        <v>43</v>
      </c>
      <c r="B55" s="7" t="str">
        <f>'5.3 Calc│Forecast $2022'!B55</f>
        <v>SoCI cyber</v>
      </c>
      <c r="C55" s="24">
        <f>IF(B55="[Delete]",0,'5.3 Calc│Forecast $2022'!C55)</f>
        <v>0</v>
      </c>
      <c r="D55" s="7" t="str">
        <f>IF($L55&gt;0,IFERROR(VLOOKUP($A55,'3.1 Input│B&amp;T'!$A$13:$F$855,COLUMN(D55),FALSE),"Other"),"")</f>
        <v/>
      </c>
      <c r="E55" s="7" t="str">
        <f>IF($L55&gt;0,IFERROR(VLOOKUP($A55,'3.1 Input│B&amp;T'!$A$13:$F$855,COLUMN(D55)+1,FALSE),"Other"),"")</f>
        <v/>
      </c>
      <c r="F55" s="6" t="s">
        <v>397</v>
      </c>
      <c r="G55" s="20">
        <f>IF($F55=G$12,'5.5 Calc│Escalated capex'!$L55,IF($F55="incurred",'5.5 Calc│Escalated capex'!G55,0))</f>
        <v>0</v>
      </c>
      <c r="H55" s="20">
        <f>IF($F55=H$12,'5.5 Calc│Escalated capex'!$L55,IF($F55="incurred",'5.5 Calc│Escalated capex'!H55,0))</f>
        <v>0</v>
      </c>
      <c r="I55" s="20">
        <f>IF($F55=I$12,'5.5 Calc│Escalated capex'!$L55,IF($F55="incurred",'5.5 Calc│Escalated capex'!I55,0))</f>
        <v>0</v>
      </c>
      <c r="J55" s="20">
        <f>IF($F55=J$12,'5.5 Calc│Escalated capex'!$L55,IF($F55="incurred",'5.5 Calc│Escalated capex'!J55,0))</f>
        <v>0</v>
      </c>
      <c r="K55" s="20">
        <f>IF($F55=K$12,'5.5 Calc│Escalated capex'!$L55,IF($F55="incurred",'5.5 Calc│Escalated capex'!K55,0))</f>
        <v>0</v>
      </c>
      <c r="L55" s="33">
        <f t="shared" si="2"/>
        <v>0</v>
      </c>
    </row>
    <row r="56" spans="1:12">
      <c r="A56" s="7">
        <f>'5.0 Calc│Forecast Projects'!A56</f>
        <v>44</v>
      </c>
      <c r="B56" s="7" t="str">
        <f>'5.3 Calc│Forecast $2022'!B56</f>
        <v>SoCI program</v>
      </c>
      <c r="C56" s="24">
        <f>IF(B56="[Delete]",0,'5.3 Calc│Forecast $2022'!C56)</f>
        <v>0</v>
      </c>
      <c r="D56" s="7" t="str">
        <f>IF($L56&gt;0,IFERROR(VLOOKUP($A56,'3.1 Input│B&amp;T'!$A$13:$F$855,COLUMN(D56),FALSE),"Other"),"")</f>
        <v/>
      </c>
      <c r="E56" s="7" t="str">
        <f>IF($L56&gt;0,IFERROR(VLOOKUP($A56,'3.1 Input│B&amp;T'!$A$13:$F$855,COLUMN(D56)+1,FALSE),"Other"),"")</f>
        <v/>
      </c>
      <c r="F56" s="6" t="s">
        <v>397</v>
      </c>
      <c r="G56" s="20">
        <f>IF($F56=G$12,'5.5 Calc│Escalated capex'!$L56,IF($F56="incurred",'5.5 Calc│Escalated capex'!G56,0))</f>
        <v>0</v>
      </c>
      <c r="H56" s="20">
        <f>IF($F56=H$12,'5.5 Calc│Escalated capex'!$L56,IF($F56="incurred",'5.5 Calc│Escalated capex'!H56,0))</f>
        <v>0</v>
      </c>
      <c r="I56" s="20">
        <f>IF($F56=I$12,'5.5 Calc│Escalated capex'!$L56,IF($F56="incurred",'5.5 Calc│Escalated capex'!I56,0))</f>
        <v>0</v>
      </c>
      <c r="J56" s="20">
        <f>IF($F56=J$12,'5.5 Calc│Escalated capex'!$L56,IF($F56="incurred",'5.5 Calc│Escalated capex'!J56,0))</f>
        <v>0</v>
      </c>
      <c r="K56" s="20">
        <f>IF($F56=K$12,'5.5 Calc│Escalated capex'!$L56,IF($F56="incurred",'5.5 Calc│Escalated capex'!K56,0))</f>
        <v>0</v>
      </c>
      <c r="L56" s="33">
        <f t="shared" si="0"/>
        <v>0</v>
      </c>
    </row>
    <row r="57" spans="1:12">
      <c r="A57" s="7">
        <f>'5.0 Calc│Forecast Projects'!A57</f>
        <v>45</v>
      </c>
      <c r="B57" s="7" t="str">
        <f>'5.3 Calc│Forecast $2022'!B57</f>
        <v>SoCI Physical security</v>
      </c>
      <c r="C57" s="24">
        <f>IF(B57="[Delete]",0,'5.3 Calc│Forecast $2022'!C57)</f>
        <v>0</v>
      </c>
      <c r="D57" s="7" t="str">
        <f>IF($L57&gt;0,IFERROR(VLOOKUP($A57,'3.1 Input│B&amp;T'!$A$13:$F$855,COLUMN(D57),FALSE),"Other"),"")</f>
        <v/>
      </c>
      <c r="E57" s="7" t="str">
        <f>IF($L57&gt;0,IFERROR(VLOOKUP($A57,'3.1 Input│B&amp;T'!$A$13:$F$855,COLUMN(D57)+1,FALSE),"Other"),"")</f>
        <v/>
      </c>
      <c r="F57" s="6" t="s">
        <v>397</v>
      </c>
      <c r="G57" s="20">
        <f>IF($F57=G$12,'5.5 Calc│Escalated capex'!$L57,IF($F57="incurred",'5.5 Calc│Escalated capex'!G57,0))</f>
        <v>0</v>
      </c>
      <c r="H57" s="20">
        <f>IF($F57=H$12,'5.5 Calc│Escalated capex'!$L57,IF($F57="incurred",'5.5 Calc│Escalated capex'!H57,0))</f>
        <v>0</v>
      </c>
      <c r="I57" s="20">
        <f>IF($F57=I$12,'5.5 Calc│Escalated capex'!$L57,IF($F57="incurred",'5.5 Calc│Escalated capex'!I57,0))</f>
        <v>0</v>
      </c>
      <c r="J57" s="20">
        <f>IF($F57=J$12,'5.5 Calc│Escalated capex'!$L57,IF($F57="incurred",'5.5 Calc│Escalated capex'!J57,0))</f>
        <v>0</v>
      </c>
      <c r="K57" s="20">
        <f>IF($F57=K$12,'5.5 Calc│Escalated capex'!$L57,IF($F57="incurred",'5.5 Calc│Escalated capex'!K57,0))</f>
        <v>0</v>
      </c>
      <c r="L57" s="33">
        <f t="shared" si="0"/>
        <v>0</v>
      </c>
    </row>
    <row r="58" spans="1:12">
      <c r="A58" s="7">
        <f>'5.0 Calc│Forecast Projects'!A58</f>
        <v>46</v>
      </c>
      <c r="B58" s="7" t="str">
        <f>'5.3 Calc│Forecast $2022'!B58</f>
        <v>Hydrogen safety</v>
      </c>
      <c r="C58" s="24">
        <f>IF(B58="[Delete]",0,'5.3 Calc│Forecast $2022'!C58)</f>
        <v>0</v>
      </c>
      <c r="D58" s="7" t="str">
        <f>IF($L58&gt;0,IFERROR(VLOOKUP($A58,'3.1 Input│B&amp;T'!$A$13:$F$855,COLUMN(D58),FALSE),"Other"),"")</f>
        <v/>
      </c>
      <c r="E58" s="7" t="str">
        <f>IF($L58&gt;0,IFERROR(VLOOKUP($A58,'3.1 Input│B&amp;T'!$A$13:$F$855,COLUMN(D58)+1,FALSE),"Other"),"")</f>
        <v/>
      </c>
      <c r="F58" s="6" t="s">
        <v>397</v>
      </c>
      <c r="G58" s="20">
        <f>IF($F58=G$12,'5.5 Calc│Escalated capex'!$L58,IF($F58="incurred",'5.5 Calc│Escalated capex'!G58,0))</f>
        <v>0</v>
      </c>
      <c r="H58" s="20">
        <f>IF($F58=H$12,'5.5 Calc│Escalated capex'!$L58,IF($F58="incurred",'5.5 Calc│Escalated capex'!H58,0))</f>
        <v>0</v>
      </c>
      <c r="I58" s="20">
        <f>IF($F58=I$12,'5.5 Calc│Escalated capex'!$L58,IF($F58="incurred",'5.5 Calc│Escalated capex'!I58,0))</f>
        <v>0</v>
      </c>
      <c r="J58" s="20">
        <f>IF($F58=J$12,'5.5 Calc│Escalated capex'!$L58,IF($F58="incurred",'5.5 Calc│Escalated capex'!J58,0))</f>
        <v>0</v>
      </c>
      <c r="K58" s="20">
        <f>IF($F58=K$12,'5.5 Calc│Escalated capex'!$L58,IF($F58="incurred",'5.5 Calc│Escalated capex'!K58,0))</f>
        <v>0</v>
      </c>
      <c r="L58" s="33">
        <f t="shared" si="0"/>
        <v>0</v>
      </c>
    </row>
    <row r="59" spans="1:12">
      <c r="A59" s="7">
        <f>'5.0 Calc│Forecast Projects'!A59</f>
        <v>47</v>
      </c>
      <c r="B59" s="7" t="str">
        <f>'5.3 Calc│Forecast $2022'!B59</f>
        <v>Access Arrangment Costs</v>
      </c>
      <c r="C59" s="24">
        <f>IF(B59="[Delete]",0,'5.3 Calc│Forecast $2022'!C59)</f>
        <v>0</v>
      </c>
      <c r="D59" s="7" t="str">
        <f>IF($L59&gt;0,IFERROR(VLOOKUP($A59,'3.1 Input│B&amp;T'!$A$13:$F$855,COLUMN(D59),FALSE),"Other"),"")</f>
        <v/>
      </c>
      <c r="E59" s="7" t="str">
        <f>IF($L59&gt;0,IFERROR(VLOOKUP($A59,'3.1 Input│B&amp;T'!$A$13:$F$855,COLUMN(D59)+1,FALSE),"Other"),"")</f>
        <v/>
      </c>
      <c r="F59" s="6" t="s">
        <v>397</v>
      </c>
      <c r="G59" s="20">
        <f>IF($F59=G$12,'5.5 Calc│Escalated capex'!$L59,IF($F59="incurred",'5.5 Calc│Escalated capex'!G59,0))</f>
        <v>0</v>
      </c>
      <c r="H59" s="20">
        <f>IF($F59=H$12,'5.5 Calc│Escalated capex'!$L59,IF($F59="incurred",'5.5 Calc│Escalated capex'!H59,0))</f>
        <v>0</v>
      </c>
      <c r="I59" s="20">
        <f>IF($F59=I$12,'5.5 Calc│Escalated capex'!$L59,IF($F59="incurred",'5.5 Calc│Escalated capex'!I59,0))</f>
        <v>0</v>
      </c>
      <c r="J59" s="20">
        <f>IF($F59=J$12,'5.5 Calc│Escalated capex'!$L59,IF($F59="incurred",'5.5 Calc│Escalated capex'!J59,0))</f>
        <v>0</v>
      </c>
      <c r="K59" s="20">
        <f>IF($F59=K$12,'5.5 Calc│Escalated capex'!$L59,IF($F59="incurred",'5.5 Calc│Escalated capex'!K59,0))</f>
        <v>0</v>
      </c>
      <c r="L59" s="33">
        <f t="shared" si="0"/>
        <v>0</v>
      </c>
    </row>
    <row r="60" spans="1:12">
      <c r="A60" s="7" t="str">
        <f>'5.0 Calc│Forecast Projects'!A60</f>
        <v>-</v>
      </c>
      <c r="B60" s="7" t="str">
        <f>'5.3 Calc│Forecast $2022'!B60</f>
        <v/>
      </c>
      <c r="C60" s="24" t="str">
        <f>IF(B60="[Delete]",0,'5.3 Calc│Forecast $2022'!C60)</f>
        <v>-</v>
      </c>
      <c r="D60" s="7" t="str">
        <f>IF($L60&gt;0,IFERROR(VLOOKUP($A60,'3.1 Input│B&amp;T'!$A$13:$F$855,COLUMN(D60),FALSE),"Other"),"")</f>
        <v/>
      </c>
      <c r="E60" s="7" t="str">
        <f>IF($L60&gt;0,IFERROR(VLOOKUP($A60,'3.1 Input│B&amp;T'!$A$13:$F$855,COLUMN(D60)+1,FALSE),"Other"),"")</f>
        <v/>
      </c>
      <c r="F60" s="6"/>
      <c r="G60" s="20">
        <f>IF($F60=G$12,'5.5 Calc│Escalated capex'!$L60,IF($F60="incurred",'5.5 Calc│Escalated capex'!G60,0))</f>
        <v>0</v>
      </c>
      <c r="H60" s="20">
        <f>IF($F60=H$12,'5.5 Calc│Escalated capex'!$L60,IF($F60="incurred",'5.5 Calc│Escalated capex'!H60,0))</f>
        <v>0</v>
      </c>
      <c r="I60" s="20">
        <f>IF($F60=I$12,'5.5 Calc│Escalated capex'!$L60,IF($F60="incurred",'5.5 Calc│Escalated capex'!I60,0))</f>
        <v>0</v>
      </c>
      <c r="J60" s="20">
        <f>IF($F60=J$12,'5.5 Calc│Escalated capex'!$L60,IF($F60="incurred",'5.5 Calc│Escalated capex'!J60,0))</f>
        <v>0</v>
      </c>
      <c r="K60" s="20">
        <f>IF($F60=K$12,'5.5 Calc│Escalated capex'!$L60,IF($F60="incurred",'5.5 Calc│Escalated capex'!K60,0))</f>
        <v>0</v>
      </c>
      <c r="L60" s="33">
        <f t="shared" ref="L60" si="4">SUM(G60:K60)</f>
        <v>0</v>
      </c>
    </row>
    <row r="61" spans="1:12">
      <c r="A61" s="7" t="str">
        <f>'5.0 Calc│Forecast Projects'!A61</f>
        <v>-</v>
      </c>
      <c r="B61" s="7" t="str">
        <f>'5.3 Calc│Forecast $2022'!B61</f>
        <v/>
      </c>
      <c r="C61" s="24" t="str">
        <f>IF(B61="[Delete]",0,'5.3 Calc│Forecast $2022'!C61)</f>
        <v>-</v>
      </c>
      <c r="D61" s="7" t="str">
        <f>IF($L61&gt;0,IFERROR(VLOOKUP($A61,'3.1 Input│B&amp;T'!$A$13:$F$855,COLUMN(D61),FALSE),"Other"),"")</f>
        <v/>
      </c>
      <c r="E61" s="7" t="str">
        <f>IF($L61&gt;0,IFERROR(VLOOKUP($A61,'3.1 Input│B&amp;T'!$A$13:$F$855,COLUMN(D61)+1,FALSE),"Other"),"")</f>
        <v/>
      </c>
      <c r="F61" s="6"/>
      <c r="G61" s="20">
        <f>IF($F61=G$12,'5.5 Calc│Escalated capex'!$L61,IF($F61="incurred",'5.5 Calc│Escalated capex'!G61,0))</f>
        <v>0</v>
      </c>
      <c r="H61" s="20">
        <f>IF($F61=H$12,'5.5 Calc│Escalated capex'!$L61,IF($F61="incurred",'5.5 Calc│Escalated capex'!H61,0))</f>
        <v>0</v>
      </c>
      <c r="I61" s="20">
        <f>IF($F61=I$12,'5.5 Calc│Escalated capex'!$L61,IF($F61="incurred",'5.5 Calc│Escalated capex'!I61,0))</f>
        <v>0</v>
      </c>
      <c r="J61" s="20">
        <f>IF($F61=J$12,'5.5 Calc│Escalated capex'!$L61,IF($F61="incurred",'5.5 Calc│Escalated capex'!J61,0))</f>
        <v>0</v>
      </c>
      <c r="K61" s="20">
        <f>IF($F61=K$12,'5.5 Calc│Escalated capex'!$L61,IF($F61="incurred",'5.5 Calc│Escalated capex'!K61,0))</f>
        <v>0</v>
      </c>
      <c r="L61" s="33">
        <f t="shared" si="0"/>
        <v>0</v>
      </c>
    </row>
    <row r="62" spans="1:12">
      <c r="A62" s="7" t="str">
        <f>'5.0 Calc│Forecast Projects'!A62</f>
        <v>-</v>
      </c>
      <c r="B62" s="7" t="str">
        <f>'5.3 Calc│Forecast $2022'!B62</f>
        <v/>
      </c>
      <c r="C62" s="24" t="str">
        <f>IF(B62="[Delete]",0,'5.3 Calc│Forecast $2022'!C62)</f>
        <v>-</v>
      </c>
      <c r="D62" s="7" t="str">
        <f>IF($L62&gt;0,IFERROR(VLOOKUP($A62,'3.0 Input│AMP'!$A$13:$F$855,COLUMN(D62)+1,FALSE),"Other"),"")</f>
        <v/>
      </c>
      <c r="E62" s="7" t="str">
        <f>IF($L62&gt;0,IFERROR(VLOOKUP($A62,'3.0 Input│AMP'!$A$13:$F$855,COLUMN(E62)+1,FALSE),"Non-System"),"")</f>
        <v/>
      </c>
      <c r="F62" s="6"/>
      <c r="G62" s="20">
        <f>IF($F62=G$12,'5.5 Calc│Escalated capex'!$L62,IF($F62="incurred",'5.5 Calc│Escalated capex'!G62,0))</f>
        <v>0</v>
      </c>
      <c r="H62" s="20">
        <f>IF($F62=H$12,'5.5 Calc│Escalated capex'!$L62,IF($F62="incurred",'5.5 Calc│Escalated capex'!H62,0))</f>
        <v>0</v>
      </c>
      <c r="I62" s="20">
        <f>IF($F62=I$12,'5.5 Calc│Escalated capex'!$L62,IF($F62="incurred",'5.5 Calc│Escalated capex'!I62,0))</f>
        <v>0</v>
      </c>
      <c r="J62" s="20">
        <f>IF($F62=J$12,'5.5 Calc│Escalated capex'!$L62,IF($F62="incurred",'5.5 Calc│Escalated capex'!J62,0))</f>
        <v>0</v>
      </c>
      <c r="K62" s="20">
        <f>IF($F62=K$12,'5.5 Calc│Escalated capex'!$L62,IF($F62="incurred",'5.5 Calc│Escalated capex'!K62,0))</f>
        <v>0</v>
      </c>
      <c r="L62" s="33">
        <f t="shared" si="0"/>
        <v>0</v>
      </c>
    </row>
    <row r="63" spans="1:12">
      <c r="A63" s="7" t="str">
        <f>'5.0 Calc│Forecast Projects'!A63</f>
        <v>-</v>
      </c>
      <c r="B63" s="7" t="str">
        <f>'5.3 Calc│Forecast $2022'!B63</f>
        <v/>
      </c>
      <c r="C63" s="24" t="str">
        <f>IF(B63="[Delete]",0,'5.3 Calc│Forecast $2022'!C63)</f>
        <v>-</v>
      </c>
      <c r="D63" s="7" t="str">
        <f>IF($L63&gt;0,IFERROR(VLOOKUP($A63,'3.0 Input│AMP'!$A$13:$F$855,COLUMN(D63)+1,FALSE),"Other"),"")</f>
        <v/>
      </c>
      <c r="E63" s="7" t="str">
        <f>IF($L63&gt;0,IFERROR(VLOOKUP($A63,'3.0 Input│AMP'!$A$13:$F$855,COLUMN(E63)+1,FALSE),"Non-System"),"")</f>
        <v/>
      </c>
      <c r="F63" s="6"/>
      <c r="G63" s="20">
        <f>IF($F63=G$12,'5.5 Calc│Escalated capex'!$L63,IF($F63="incurred",'5.5 Calc│Escalated capex'!G63,0))</f>
        <v>0</v>
      </c>
      <c r="H63" s="20">
        <f>IF($F63=H$12,'5.5 Calc│Escalated capex'!$L63,IF($F63="incurred",'5.5 Calc│Escalated capex'!H63,0))</f>
        <v>0</v>
      </c>
      <c r="I63" s="20">
        <f>IF($F63=I$12,'5.5 Calc│Escalated capex'!$L63,IF($F63="incurred",'5.5 Calc│Escalated capex'!I63,0))</f>
        <v>0</v>
      </c>
      <c r="J63" s="20">
        <f>IF($F63=J$12,'5.5 Calc│Escalated capex'!$L63,IF($F63="incurred",'5.5 Calc│Escalated capex'!J63,0))</f>
        <v>0</v>
      </c>
      <c r="K63" s="20">
        <f>IF($F63=K$12,'5.5 Calc│Escalated capex'!$L63,IF($F63="incurred",'5.5 Calc│Escalated capex'!K63,0))</f>
        <v>0</v>
      </c>
      <c r="L63" s="33">
        <f t="shared" si="0"/>
        <v>0</v>
      </c>
    </row>
    <row r="64" spans="1:12">
      <c r="A64" s="7" t="str">
        <f>'5.0 Calc│Forecast Projects'!A64</f>
        <v>-</v>
      </c>
      <c r="B64" s="7" t="str">
        <f>'5.3 Calc│Forecast $2022'!B64</f>
        <v/>
      </c>
      <c r="C64" s="24" t="str">
        <f>IF(B64="[Delete]",0,'5.3 Calc│Forecast $2022'!C64)</f>
        <v>-</v>
      </c>
      <c r="D64" s="7" t="str">
        <f>IF($L64&gt;0,IFERROR(VLOOKUP($A64,'3.0 Input│AMP'!$A$13:$F$855,COLUMN(D64)+1,FALSE),"Other"),"")</f>
        <v/>
      </c>
      <c r="E64" s="7" t="str">
        <f>IF($L64&gt;0,IFERROR(VLOOKUP($A64,'3.0 Input│AMP'!$A$13:$F$855,COLUMN(E64)+1,FALSE),"Non-System"),"")</f>
        <v/>
      </c>
      <c r="F64" s="6"/>
      <c r="G64" s="20">
        <f>IF($F64=G$12,'5.5 Calc│Escalated capex'!$L64,IF($F64="incurred",'5.5 Calc│Escalated capex'!G64,0))</f>
        <v>0</v>
      </c>
      <c r="H64" s="20">
        <f>IF($F64=H$12,'5.5 Calc│Escalated capex'!$L64,IF($F64="incurred",'5.5 Calc│Escalated capex'!H64,0))</f>
        <v>0</v>
      </c>
      <c r="I64" s="20">
        <f>IF($F64=I$12,'5.5 Calc│Escalated capex'!$L64,IF($F64="incurred",'5.5 Calc│Escalated capex'!I64,0))</f>
        <v>0</v>
      </c>
      <c r="J64" s="20">
        <f>IF($F64=J$12,'5.5 Calc│Escalated capex'!$L64,IF($F64="incurred",'5.5 Calc│Escalated capex'!J64,0))</f>
        <v>0</v>
      </c>
      <c r="K64" s="20">
        <f>IF($F64=K$12,'5.5 Calc│Escalated capex'!$L64,IF($F64="incurred",'5.5 Calc│Escalated capex'!K64,0))</f>
        <v>0</v>
      </c>
      <c r="L64" s="33">
        <f t="shared" si="0"/>
        <v>0</v>
      </c>
    </row>
    <row r="65" spans="1:12">
      <c r="A65" s="7" t="str">
        <f>'5.0 Calc│Forecast Projects'!A65</f>
        <v>-</v>
      </c>
      <c r="B65" s="7" t="str">
        <f>'5.3 Calc│Forecast $2022'!B65</f>
        <v/>
      </c>
      <c r="C65" s="24" t="str">
        <f>IF(B65="[Delete]",0,'5.3 Calc│Forecast $2022'!C65)</f>
        <v>-</v>
      </c>
      <c r="D65" s="7" t="str">
        <f>IF($L65&gt;0,IFERROR(VLOOKUP($A65,'3.0 Input│AMP'!$A$13:$F$855,COLUMN(D65)+1,FALSE),"Other"),"")</f>
        <v/>
      </c>
      <c r="E65" s="7" t="str">
        <f>IF($L65&gt;0,IFERROR(VLOOKUP($A65,'3.0 Input│AMP'!$A$13:$F$855,COLUMN(E65)+1,FALSE),"Non-System"),"")</f>
        <v/>
      </c>
      <c r="F65" s="6"/>
      <c r="G65" s="20">
        <f>IF($F65=G$12,'5.5 Calc│Escalated capex'!$L65,IF($F65="incurred",'5.5 Calc│Escalated capex'!G65,0))</f>
        <v>0</v>
      </c>
      <c r="H65" s="20">
        <f>IF($F65=H$12,'5.5 Calc│Escalated capex'!$L65,IF($F65="incurred",'5.5 Calc│Escalated capex'!H65,0))</f>
        <v>0</v>
      </c>
      <c r="I65" s="20">
        <f>IF($F65=I$12,'5.5 Calc│Escalated capex'!$L65,IF($F65="incurred",'5.5 Calc│Escalated capex'!I65,0))</f>
        <v>0</v>
      </c>
      <c r="J65" s="20">
        <f>IF($F65=J$12,'5.5 Calc│Escalated capex'!$L65,IF($F65="incurred",'5.5 Calc│Escalated capex'!J65,0))</f>
        <v>0</v>
      </c>
      <c r="K65" s="20">
        <f>IF($F65=K$12,'5.5 Calc│Escalated capex'!$L65,IF($F65="incurred",'5.5 Calc│Escalated capex'!K65,0))</f>
        <v>0</v>
      </c>
      <c r="L65" s="33">
        <f t="shared" si="0"/>
        <v>0</v>
      </c>
    </row>
    <row r="66" spans="1:12">
      <c r="A66" s="7" t="str">
        <f>'5.0 Calc│Forecast Projects'!A66</f>
        <v>-</v>
      </c>
      <c r="B66" s="7" t="str">
        <f>'5.3 Calc│Forecast $2022'!B66</f>
        <v/>
      </c>
      <c r="C66" s="24" t="str">
        <f>IF(B66="[Delete]",0,'5.3 Calc│Forecast $2022'!C66)</f>
        <v>-</v>
      </c>
      <c r="D66" s="7" t="str">
        <f>IF($L66&gt;0,IFERROR(VLOOKUP($A66,'3.0 Input│AMP'!$A$13:$F$855,COLUMN(D66)+1,FALSE),"Other"),"")</f>
        <v/>
      </c>
      <c r="E66" s="7" t="str">
        <f>IF($L66&gt;0,IFERROR(VLOOKUP($A66,'3.0 Input│AMP'!$A$13:$F$855,COLUMN(E66)+1,FALSE),"Non-System"),"")</f>
        <v/>
      </c>
      <c r="F66" s="6"/>
      <c r="G66" s="20">
        <f>IF($F66=G$12,'5.5 Calc│Escalated capex'!$L66,IF($F66="incurred",'5.5 Calc│Escalated capex'!G66,0))</f>
        <v>0</v>
      </c>
      <c r="H66" s="20">
        <f>IF($F66=H$12,'5.5 Calc│Escalated capex'!$L66,IF($F66="incurred",'5.5 Calc│Escalated capex'!H66,0))</f>
        <v>0</v>
      </c>
      <c r="I66" s="20">
        <f>IF($F66=I$12,'5.5 Calc│Escalated capex'!$L66,IF($F66="incurred",'5.5 Calc│Escalated capex'!I66,0))</f>
        <v>0</v>
      </c>
      <c r="J66" s="20">
        <f>IF($F66=J$12,'5.5 Calc│Escalated capex'!$L66,IF($F66="incurred",'5.5 Calc│Escalated capex'!J66,0))</f>
        <v>0</v>
      </c>
      <c r="K66" s="20">
        <f>IF($F66=K$12,'5.5 Calc│Escalated capex'!$L66,IF($F66="incurred",'5.5 Calc│Escalated capex'!K66,0))</f>
        <v>0</v>
      </c>
      <c r="L66" s="33">
        <f t="shared" si="0"/>
        <v>0</v>
      </c>
    </row>
    <row r="67" spans="1:12">
      <c r="A67" s="7" t="str">
        <f>'5.0 Calc│Forecast Projects'!A67</f>
        <v>-</v>
      </c>
      <c r="B67" s="7" t="str">
        <f>'5.3 Calc│Forecast $2022'!B67</f>
        <v/>
      </c>
      <c r="C67" s="24" t="str">
        <f>IF(B67="[Delete]",0,'5.3 Calc│Forecast $2022'!C67)</f>
        <v>-</v>
      </c>
      <c r="D67" s="7" t="str">
        <f>IF($L67&gt;0,IFERROR(VLOOKUP($A67,'3.0 Input│AMP'!$A$13:$F$855,COLUMN(D67)+1,FALSE),"Other"),"")</f>
        <v/>
      </c>
      <c r="E67" s="7" t="str">
        <f>IF($L67&gt;0,IFERROR(VLOOKUP($A67,'3.0 Input│AMP'!$A$13:$F$855,COLUMN(E67)+1,FALSE),"Non-System"),"")</f>
        <v/>
      </c>
      <c r="F67" s="6"/>
      <c r="G67" s="20">
        <f>IF($F67=G$12,'5.5 Calc│Escalated capex'!$L67,IF($F67="incurred",'5.5 Calc│Escalated capex'!G67,0))</f>
        <v>0</v>
      </c>
      <c r="H67" s="20">
        <f>IF($F67=H$12,'5.5 Calc│Escalated capex'!$L67,IF($F67="incurred",'5.5 Calc│Escalated capex'!H67,0))</f>
        <v>0</v>
      </c>
      <c r="I67" s="20">
        <f>IF($F67=I$12,'5.5 Calc│Escalated capex'!$L67,IF($F67="incurred",'5.5 Calc│Escalated capex'!I67,0))</f>
        <v>0</v>
      </c>
      <c r="J67" s="20">
        <f>IF($F67=J$12,'5.5 Calc│Escalated capex'!$L67,IF($F67="incurred",'5.5 Calc│Escalated capex'!J67,0))</f>
        <v>0</v>
      </c>
      <c r="K67" s="20">
        <f>IF($F67=K$12,'5.5 Calc│Escalated capex'!$L67,IF($F67="incurred",'5.5 Calc│Escalated capex'!K67,0))</f>
        <v>0</v>
      </c>
      <c r="L67" s="33">
        <f t="shared" si="0"/>
        <v>0</v>
      </c>
    </row>
    <row r="68" spans="1:12">
      <c r="A68" s="7" t="str">
        <f>'5.0 Calc│Forecast Projects'!A68</f>
        <v>-</v>
      </c>
      <c r="B68" s="7" t="str">
        <f>'5.3 Calc│Forecast $2022'!B68</f>
        <v/>
      </c>
      <c r="C68" s="24" t="str">
        <f>IF(B68="[Delete]",0,'5.3 Calc│Forecast $2022'!C68)</f>
        <v>-</v>
      </c>
      <c r="D68" s="7" t="str">
        <f>IF($L68&gt;0,IFERROR(VLOOKUP($A68,'3.0 Input│AMP'!$A$13:$F$855,COLUMN(D68)+1,FALSE),"Other"),"")</f>
        <v/>
      </c>
      <c r="E68" s="7" t="str">
        <f>IF($L68&gt;0,IFERROR(VLOOKUP($A68,'3.0 Input│AMP'!$A$13:$F$855,COLUMN(E68)+1,FALSE),"Non-System"),"")</f>
        <v/>
      </c>
      <c r="F68" s="6"/>
      <c r="G68" s="20">
        <f>IF($F68=G$12,'5.5 Calc│Escalated capex'!$L68,IF($F68="incurred",'5.5 Calc│Escalated capex'!G68,0))</f>
        <v>0</v>
      </c>
      <c r="H68" s="20">
        <f>IF($F68=H$12,'5.5 Calc│Escalated capex'!$L68,IF($F68="incurred",'5.5 Calc│Escalated capex'!H68,0))</f>
        <v>0</v>
      </c>
      <c r="I68" s="20">
        <f>IF($F68=I$12,'5.5 Calc│Escalated capex'!$L68,IF($F68="incurred",'5.5 Calc│Escalated capex'!I68,0))</f>
        <v>0</v>
      </c>
      <c r="J68" s="20">
        <f>IF($F68=J$12,'5.5 Calc│Escalated capex'!$L68,IF($F68="incurred",'5.5 Calc│Escalated capex'!J68,0))</f>
        <v>0</v>
      </c>
      <c r="K68" s="20">
        <f>IF($F68=K$12,'5.5 Calc│Escalated capex'!$L68,IF($F68="incurred",'5.5 Calc│Escalated capex'!K68,0))</f>
        <v>0</v>
      </c>
      <c r="L68" s="33">
        <f t="shared" si="0"/>
        <v>0</v>
      </c>
    </row>
    <row r="69" spans="1:12">
      <c r="A69" s="7" t="str">
        <f>'5.0 Calc│Forecast Projects'!A69</f>
        <v>-</v>
      </c>
      <c r="B69" s="7" t="str">
        <f>'5.3 Calc│Forecast $2022'!B69</f>
        <v/>
      </c>
      <c r="C69" s="24" t="str">
        <f>IF(B69="[Delete]",0,'5.3 Calc│Forecast $2022'!C69)</f>
        <v>-</v>
      </c>
      <c r="D69" s="7" t="str">
        <f>IF($L69&gt;0,IFERROR(VLOOKUP($A69,'3.0 Input│AMP'!$A$13:$F$855,COLUMN(D69)+1,FALSE),"Other"),"")</f>
        <v/>
      </c>
      <c r="E69" s="7" t="str">
        <f>IF($L69&gt;0,IFERROR(VLOOKUP($A69,'3.0 Input│AMP'!$A$13:$F$855,COLUMN(E69)+1,FALSE),"Non-System"),"")</f>
        <v/>
      </c>
      <c r="F69" s="6"/>
      <c r="G69" s="20">
        <f>IF($F69=G$12,'5.5 Calc│Escalated capex'!$L69,IF($F69="incurred",'5.5 Calc│Escalated capex'!G69,0))</f>
        <v>0</v>
      </c>
      <c r="H69" s="20">
        <f>IF($F69=H$12,'5.5 Calc│Escalated capex'!$L69,IF($F69="incurred",'5.5 Calc│Escalated capex'!H69,0))</f>
        <v>0</v>
      </c>
      <c r="I69" s="20">
        <f>IF($F69=I$12,'5.5 Calc│Escalated capex'!$L69,IF($F69="incurred",'5.5 Calc│Escalated capex'!I69,0))</f>
        <v>0</v>
      </c>
      <c r="J69" s="20">
        <f>IF($F69=J$12,'5.5 Calc│Escalated capex'!$L69,IF($F69="incurred",'5.5 Calc│Escalated capex'!J69,0))</f>
        <v>0</v>
      </c>
      <c r="K69" s="20">
        <f>IF($F69=K$12,'5.5 Calc│Escalated capex'!$L69,IF($F69="incurred",'5.5 Calc│Escalated capex'!K69,0))</f>
        <v>0</v>
      </c>
      <c r="L69" s="33">
        <f t="shared" si="0"/>
        <v>0</v>
      </c>
    </row>
    <row r="70" spans="1:12">
      <c r="A70" s="7" t="str">
        <f>'5.0 Calc│Forecast Projects'!A70</f>
        <v>-</v>
      </c>
      <c r="B70" s="7" t="str">
        <f>'5.3 Calc│Forecast $2022'!B70</f>
        <v/>
      </c>
      <c r="C70" s="24" t="str">
        <f>IF(B70="[Delete]",0,'5.3 Calc│Forecast $2022'!C70)</f>
        <v>-</v>
      </c>
      <c r="D70" s="7" t="str">
        <f>IF($L70&gt;0,IFERROR(VLOOKUP($A70,'3.0 Input│AMP'!$A$13:$F$855,COLUMN(D70)+1,FALSE),"Other"),"")</f>
        <v/>
      </c>
      <c r="E70" s="7" t="str">
        <f>IF($L70&gt;0,IFERROR(VLOOKUP($A70,'3.0 Input│AMP'!$A$13:$F$855,COLUMN(E70)+1,FALSE),"Non-System"),"")</f>
        <v/>
      </c>
      <c r="F70" s="6"/>
      <c r="G70" s="20">
        <f>IF($F70=G$12,'5.5 Calc│Escalated capex'!$L70,IF($F70="incurred",'5.5 Calc│Escalated capex'!G70,0))</f>
        <v>0</v>
      </c>
      <c r="H70" s="20">
        <f>IF($F70=H$12,'5.5 Calc│Escalated capex'!$L70,IF($F70="incurred",'5.5 Calc│Escalated capex'!H70,0))</f>
        <v>0</v>
      </c>
      <c r="I70" s="20">
        <f>IF($F70=I$12,'5.5 Calc│Escalated capex'!$L70,IF($F70="incurred",'5.5 Calc│Escalated capex'!I70,0))</f>
        <v>0</v>
      </c>
      <c r="J70" s="20">
        <f>IF($F70=J$12,'5.5 Calc│Escalated capex'!$L70,IF($F70="incurred",'5.5 Calc│Escalated capex'!J70,0))</f>
        <v>0</v>
      </c>
      <c r="K70" s="20">
        <f>IF($F70=K$12,'5.5 Calc│Escalated capex'!$L70,IF($F70="incurred",'5.5 Calc│Escalated capex'!K70,0))</f>
        <v>0</v>
      </c>
      <c r="L70" s="33">
        <f t="shared" si="0"/>
        <v>0</v>
      </c>
    </row>
    <row r="71" spans="1:12">
      <c r="A71" s="7" t="str">
        <f>'5.0 Calc│Forecast Projects'!A71</f>
        <v>-</v>
      </c>
      <c r="B71" s="7" t="str">
        <f>'5.3 Calc│Forecast $2022'!B71</f>
        <v/>
      </c>
      <c r="C71" s="24" t="str">
        <f>IF(B71="[Delete]",0,'5.3 Calc│Forecast $2022'!C71)</f>
        <v>-</v>
      </c>
      <c r="D71" s="7" t="str">
        <f>IF($L71&gt;0,IFERROR(VLOOKUP($A71,'3.0 Input│AMP'!$A$13:$F$855,COLUMN(D71)+1,FALSE),"Other"),"")</f>
        <v/>
      </c>
      <c r="E71" s="7" t="str">
        <f>IF($L71&gt;0,IFERROR(VLOOKUP($A71,'3.0 Input│AMP'!$A$13:$F$855,COLUMN(E71)+1,FALSE),"Non-System"),"")</f>
        <v/>
      </c>
      <c r="F71" s="6"/>
      <c r="G71" s="20">
        <f>IF($F71=G$12,'5.5 Calc│Escalated capex'!$L71,IF($F71="incurred",'5.5 Calc│Escalated capex'!G71,0))</f>
        <v>0</v>
      </c>
      <c r="H71" s="20">
        <f>IF($F71=H$12,'5.5 Calc│Escalated capex'!$L71,IF($F71="incurred",'5.5 Calc│Escalated capex'!H71,0))</f>
        <v>0</v>
      </c>
      <c r="I71" s="20">
        <f>IF($F71=I$12,'5.5 Calc│Escalated capex'!$L71,IF($F71="incurred",'5.5 Calc│Escalated capex'!I71,0))</f>
        <v>0</v>
      </c>
      <c r="J71" s="20">
        <f>IF($F71=J$12,'5.5 Calc│Escalated capex'!$L71,IF($F71="incurred",'5.5 Calc│Escalated capex'!J71,0))</f>
        <v>0</v>
      </c>
      <c r="K71" s="20">
        <f>IF($F71=K$12,'5.5 Calc│Escalated capex'!$L71,IF($F71="incurred",'5.5 Calc│Escalated capex'!K71,0))</f>
        <v>0</v>
      </c>
      <c r="L71" s="33">
        <f t="shared" si="0"/>
        <v>0</v>
      </c>
    </row>
    <row r="72" spans="1:12">
      <c r="A72" s="7" t="str">
        <f>'5.0 Calc│Forecast Projects'!A72</f>
        <v>-</v>
      </c>
      <c r="B72" s="7" t="str">
        <f>'5.3 Calc│Forecast $2022'!B72</f>
        <v/>
      </c>
      <c r="C72" s="24" t="str">
        <f>IF(B72="[Delete]",0,'5.3 Calc│Forecast $2022'!C72)</f>
        <v>-</v>
      </c>
      <c r="D72" s="7" t="str">
        <f>IF($L72&gt;0,IFERROR(VLOOKUP($A72,'3.0 Input│AMP'!$A$13:$F$855,COLUMN(D72)+1,FALSE),"Other"),"")</f>
        <v/>
      </c>
      <c r="E72" s="7" t="str">
        <f>IF($L72&gt;0,IFERROR(VLOOKUP($A72,'3.0 Input│AMP'!$A$13:$F$855,COLUMN(E72)+1,FALSE),"Non-System"),"")</f>
        <v/>
      </c>
      <c r="F72" s="6"/>
      <c r="G72" s="20">
        <f>IF($F72=G$12,'5.5 Calc│Escalated capex'!$L72,IF($F72="incurred",'5.5 Calc│Escalated capex'!G72,0))</f>
        <v>0</v>
      </c>
      <c r="H72" s="20">
        <f>IF($F72=H$12,'5.5 Calc│Escalated capex'!$L72,IF($F72="incurred",'5.5 Calc│Escalated capex'!H72,0))</f>
        <v>0</v>
      </c>
      <c r="I72" s="20">
        <f>IF($F72=I$12,'5.5 Calc│Escalated capex'!$L72,IF($F72="incurred",'5.5 Calc│Escalated capex'!I72,0))</f>
        <v>0</v>
      </c>
      <c r="J72" s="20">
        <f>IF($F72=J$12,'5.5 Calc│Escalated capex'!$L72,IF($F72="incurred",'5.5 Calc│Escalated capex'!J72,0))</f>
        <v>0</v>
      </c>
      <c r="K72" s="20">
        <f>IF($F72=K$12,'5.5 Calc│Escalated capex'!$L72,IF($F72="incurred",'5.5 Calc│Escalated capex'!K72,0))</f>
        <v>0</v>
      </c>
      <c r="L72" s="33">
        <f t="shared" si="0"/>
        <v>0</v>
      </c>
    </row>
    <row r="73" spans="1:12">
      <c r="A73" s="7" t="str">
        <f>'5.0 Calc│Forecast Projects'!A73</f>
        <v>-</v>
      </c>
      <c r="B73" s="7" t="str">
        <f>'5.3 Calc│Forecast $2022'!B73</f>
        <v/>
      </c>
      <c r="C73" s="24" t="str">
        <f>IF(B73="[Delete]",0,'5.3 Calc│Forecast $2022'!C73)</f>
        <v>-</v>
      </c>
      <c r="D73" s="7" t="str">
        <f>IF($L73&gt;0,IFERROR(VLOOKUP($A73,'3.0 Input│AMP'!$A$13:$F$855,COLUMN(D73)+1,FALSE),"Other"),"")</f>
        <v/>
      </c>
      <c r="E73" s="7" t="str">
        <f>IF($L73&gt;0,IFERROR(VLOOKUP($A73,'3.0 Input│AMP'!$A$13:$F$855,COLUMN(E73)+1,FALSE),"Non-System"),"")</f>
        <v/>
      </c>
      <c r="F73" s="6"/>
      <c r="G73" s="20">
        <f>IF($F73=G$12,'5.5 Calc│Escalated capex'!$L73,IF($F73="incurred",'5.5 Calc│Escalated capex'!G73,0))</f>
        <v>0</v>
      </c>
      <c r="H73" s="20">
        <f>IF($F73=H$12,'5.5 Calc│Escalated capex'!$L73,IF($F73="incurred",'5.5 Calc│Escalated capex'!H73,0))</f>
        <v>0</v>
      </c>
      <c r="I73" s="20">
        <f>IF($F73=I$12,'5.5 Calc│Escalated capex'!$L73,IF($F73="incurred",'5.5 Calc│Escalated capex'!I73,0))</f>
        <v>0</v>
      </c>
      <c r="J73" s="20">
        <f>IF($F73=J$12,'5.5 Calc│Escalated capex'!$L73,IF($F73="incurred",'5.5 Calc│Escalated capex'!J73,0))</f>
        <v>0</v>
      </c>
      <c r="K73" s="20">
        <f>IF($F73=K$12,'5.5 Calc│Escalated capex'!$L73,IF($F73="incurred",'5.5 Calc│Escalated capex'!K73,0))</f>
        <v>0</v>
      </c>
      <c r="L73" s="33">
        <f t="shared" si="0"/>
        <v>0</v>
      </c>
    </row>
    <row r="74" spans="1:12">
      <c r="A74" s="7" t="str">
        <f>'5.0 Calc│Forecast Projects'!A74</f>
        <v>-</v>
      </c>
      <c r="B74" s="7" t="str">
        <f>'5.3 Calc│Forecast $2022'!B74</f>
        <v/>
      </c>
      <c r="C74" s="24" t="str">
        <f>IF(B74="[Delete]",0,'5.3 Calc│Forecast $2022'!C74)</f>
        <v>-</v>
      </c>
      <c r="D74" s="7" t="str">
        <f>IF($L74&gt;0,IFERROR(VLOOKUP($A74,'3.0 Input│AMP'!$A$13:$F$855,COLUMN(D74)+1,FALSE),"Other"),"")</f>
        <v/>
      </c>
      <c r="E74" s="7" t="str">
        <f>IF($L74&gt;0,IFERROR(VLOOKUP($A74,'3.0 Input│AMP'!$A$13:$F$855,COLUMN(E74)+1,FALSE),"Non-System"),"")</f>
        <v/>
      </c>
      <c r="F74" s="6"/>
      <c r="G74" s="20">
        <f>IF($F74=G$12,'5.5 Calc│Escalated capex'!$L74,IF($F74="incurred",'5.5 Calc│Escalated capex'!G74,0))</f>
        <v>0</v>
      </c>
      <c r="H74" s="20">
        <f>IF($F74=H$12,'5.5 Calc│Escalated capex'!$L74,IF($F74="incurred",'5.5 Calc│Escalated capex'!H74,0))</f>
        <v>0</v>
      </c>
      <c r="I74" s="20">
        <f>IF($F74=I$12,'5.5 Calc│Escalated capex'!$L74,IF($F74="incurred",'5.5 Calc│Escalated capex'!I74,0))</f>
        <v>0</v>
      </c>
      <c r="J74" s="20">
        <f>IF($F74=J$12,'5.5 Calc│Escalated capex'!$L74,IF($F74="incurred",'5.5 Calc│Escalated capex'!J74,0))</f>
        <v>0</v>
      </c>
      <c r="K74" s="20">
        <f>IF($F74=K$12,'5.5 Calc│Escalated capex'!$L74,IF($F74="incurred",'5.5 Calc│Escalated capex'!K74,0))</f>
        <v>0</v>
      </c>
      <c r="L74" s="33">
        <f t="shared" si="0"/>
        <v>0</v>
      </c>
    </row>
    <row r="75" spans="1:12">
      <c r="A75" s="7" t="str">
        <f>'5.0 Calc│Forecast Projects'!A75</f>
        <v>-</v>
      </c>
      <c r="B75" s="7" t="str">
        <f>'5.3 Calc│Forecast $2022'!B75</f>
        <v/>
      </c>
      <c r="C75" s="24" t="str">
        <f>IF(B75="[Delete]",0,'5.3 Calc│Forecast $2022'!C75)</f>
        <v>-</v>
      </c>
      <c r="D75" s="7" t="str">
        <f>IF($L75&gt;0,IFERROR(VLOOKUP($A75,'3.0 Input│AMP'!$A$13:$F$855,COLUMN(D75)+1,FALSE),"Other"),"")</f>
        <v/>
      </c>
      <c r="E75" s="7" t="str">
        <f>IF($L75&gt;0,IFERROR(VLOOKUP($A75,'3.0 Input│AMP'!$A$13:$F$855,COLUMN(E75)+1,FALSE),"Non-System"),"")</f>
        <v/>
      </c>
      <c r="F75" s="6"/>
      <c r="G75" s="20">
        <f>IF($F75=G$12,'5.5 Calc│Escalated capex'!$L75,IF($F75="incurred",'5.5 Calc│Escalated capex'!G75,0))</f>
        <v>0</v>
      </c>
      <c r="H75" s="20">
        <f>IF($F75=H$12,'5.5 Calc│Escalated capex'!$L75,IF($F75="incurred",'5.5 Calc│Escalated capex'!H75,0))</f>
        <v>0</v>
      </c>
      <c r="I75" s="20">
        <f>IF($F75=I$12,'5.5 Calc│Escalated capex'!$L75,IF($F75="incurred",'5.5 Calc│Escalated capex'!I75,0))</f>
        <v>0</v>
      </c>
      <c r="J75" s="20">
        <f>IF($F75=J$12,'5.5 Calc│Escalated capex'!$L75,IF($F75="incurred",'5.5 Calc│Escalated capex'!J75,0))</f>
        <v>0</v>
      </c>
      <c r="K75" s="20">
        <f>IF($F75=K$12,'5.5 Calc│Escalated capex'!$L75,IF($F75="incurred",'5.5 Calc│Escalated capex'!K75,0))</f>
        <v>0</v>
      </c>
      <c r="L75" s="33">
        <f t="shared" si="0"/>
        <v>0</v>
      </c>
    </row>
    <row r="76" spans="1:12">
      <c r="A76" s="7" t="str">
        <f>'5.0 Calc│Forecast Projects'!A76</f>
        <v>-</v>
      </c>
      <c r="B76" s="7" t="str">
        <f>'5.3 Calc│Forecast $2022'!B76</f>
        <v/>
      </c>
      <c r="C76" s="24" t="str">
        <f>IF(B76="[Delete]",0,'5.3 Calc│Forecast $2022'!C76)</f>
        <v>-</v>
      </c>
      <c r="D76" s="7" t="str">
        <f>IF($L76&gt;0,IFERROR(VLOOKUP($A76,'3.0 Input│AMP'!$A$13:$F$855,COLUMN(D76)+1,FALSE),"Other"),"")</f>
        <v/>
      </c>
      <c r="E76" s="7" t="str">
        <f>IF($L76&gt;0,IFERROR(VLOOKUP($A76,'3.0 Input│AMP'!$A$13:$F$855,COLUMN(E76)+1,FALSE),"Non-System"),"")</f>
        <v/>
      </c>
      <c r="F76" s="6"/>
      <c r="G76" s="20">
        <f>IF($F76=G$12,'5.5 Calc│Escalated capex'!$L76,IF($F76="incurred",'5.5 Calc│Escalated capex'!G76,0))</f>
        <v>0</v>
      </c>
      <c r="H76" s="20">
        <f>IF($F76=H$12,'5.5 Calc│Escalated capex'!$L76,IF($F76="incurred",'5.5 Calc│Escalated capex'!H76,0))</f>
        <v>0</v>
      </c>
      <c r="I76" s="20">
        <f>IF($F76=I$12,'5.5 Calc│Escalated capex'!$L76,IF($F76="incurred",'5.5 Calc│Escalated capex'!I76,0))</f>
        <v>0</v>
      </c>
      <c r="J76" s="20">
        <f>IF($F76=J$12,'5.5 Calc│Escalated capex'!$L76,IF($F76="incurred",'5.5 Calc│Escalated capex'!J76,0))</f>
        <v>0</v>
      </c>
      <c r="K76" s="20">
        <f>IF($F76=K$12,'5.5 Calc│Escalated capex'!$L76,IF($F76="incurred",'5.5 Calc│Escalated capex'!K76,0))</f>
        <v>0</v>
      </c>
      <c r="L76" s="33">
        <f t="shared" si="0"/>
        <v>0</v>
      </c>
    </row>
    <row r="77" spans="1:12">
      <c r="A77" s="7" t="str">
        <f>'5.0 Calc│Forecast Projects'!A77</f>
        <v>-</v>
      </c>
      <c r="B77" s="7" t="str">
        <f>'5.3 Calc│Forecast $2022'!B77</f>
        <v/>
      </c>
      <c r="C77" s="24" t="str">
        <f>IF(B77="[Delete]",0,'5.3 Calc│Forecast $2022'!C77)</f>
        <v>-</v>
      </c>
      <c r="D77" s="7" t="str">
        <f>IF($L77&gt;0,IFERROR(VLOOKUP($A77,'3.0 Input│AMP'!$A$13:$F$855,COLUMN(D77)+1,FALSE),"Other"),"")</f>
        <v/>
      </c>
      <c r="E77" s="7" t="str">
        <f>IF($L77&gt;0,IFERROR(VLOOKUP($A77,'3.0 Input│AMP'!$A$13:$F$855,COLUMN(E77)+1,FALSE),"Non-System"),"")</f>
        <v/>
      </c>
      <c r="F77" s="6"/>
      <c r="G77" s="20">
        <f>IF($F77=G$12,'5.5 Calc│Escalated capex'!$L77,IF($F77="incurred",'5.5 Calc│Escalated capex'!G77,0))</f>
        <v>0</v>
      </c>
      <c r="H77" s="20">
        <f>IF($F77=H$12,'5.5 Calc│Escalated capex'!$L77,IF($F77="incurred",'5.5 Calc│Escalated capex'!H77,0))</f>
        <v>0</v>
      </c>
      <c r="I77" s="20">
        <f>IF($F77=I$12,'5.5 Calc│Escalated capex'!$L77,IF($F77="incurred",'5.5 Calc│Escalated capex'!I77,0))</f>
        <v>0</v>
      </c>
      <c r="J77" s="20">
        <f>IF($F77=J$12,'5.5 Calc│Escalated capex'!$L77,IF($F77="incurred",'5.5 Calc│Escalated capex'!J77,0))</f>
        <v>0</v>
      </c>
      <c r="K77" s="20">
        <f>IF($F77=K$12,'5.5 Calc│Escalated capex'!$L77,IF($F77="incurred",'5.5 Calc│Escalated capex'!K77,0))</f>
        <v>0</v>
      </c>
      <c r="L77" s="33">
        <f t="shared" si="0"/>
        <v>0</v>
      </c>
    </row>
    <row r="78" spans="1:12">
      <c r="A78" s="7" t="str">
        <f>'5.0 Calc│Forecast Projects'!A78</f>
        <v>-</v>
      </c>
      <c r="B78" s="7" t="str">
        <f>'5.3 Calc│Forecast $2022'!B78</f>
        <v/>
      </c>
      <c r="C78" s="24" t="str">
        <f>IF(B78="[Delete]",0,'5.3 Calc│Forecast $2022'!C78)</f>
        <v>-</v>
      </c>
      <c r="D78" s="7" t="str">
        <f>IF($L78&gt;0,IFERROR(VLOOKUP($A78,'3.0 Input│AMP'!$A$13:$F$855,COLUMN(D78)+1,FALSE),"Other"),"")</f>
        <v/>
      </c>
      <c r="E78" s="7" t="str">
        <f>IF($L78&gt;0,IFERROR(VLOOKUP($A78,'3.0 Input│AMP'!$A$13:$F$855,COLUMN(E78)+1,FALSE),"Non-System"),"")</f>
        <v/>
      </c>
      <c r="F78" s="6"/>
      <c r="G78" s="20">
        <f>IF($F78=G$12,'5.5 Calc│Escalated capex'!$L78,IF($F78="incurred",'5.5 Calc│Escalated capex'!G78,0))</f>
        <v>0</v>
      </c>
      <c r="H78" s="20">
        <f>IF($F78=H$12,'5.5 Calc│Escalated capex'!$L78,IF($F78="incurred",'5.5 Calc│Escalated capex'!H78,0))</f>
        <v>0</v>
      </c>
      <c r="I78" s="20">
        <f>IF($F78=I$12,'5.5 Calc│Escalated capex'!$L78,IF($F78="incurred",'5.5 Calc│Escalated capex'!I78,0))</f>
        <v>0</v>
      </c>
      <c r="J78" s="20">
        <f>IF($F78=J$12,'5.5 Calc│Escalated capex'!$L78,IF($F78="incurred",'5.5 Calc│Escalated capex'!J78,0))</f>
        <v>0</v>
      </c>
      <c r="K78" s="20">
        <f>IF($F78=K$12,'5.5 Calc│Escalated capex'!$L78,IF($F78="incurred",'5.5 Calc│Escalated capex'!K78,0))</f>
        <v>0</v>
      </c>
      <c r="L78" s="33">
        <f t="shared" si="0"/>
        <v>0</v>
      </c>
    </row>
    <row r="79" spans="1:12">
      <c r="A79" s="7" t="str">
        <f>'5.0 Calc│Forecast Projects'!A79</f>
        <v>-</v>
      </c>
      <c r="B79" s="7" t="str">
        <f>'5.3 Calc│Forecast $2022'!B79</f>
        <v/>
      </c>
      <c r="C79" s="24" t="str">
        <f>IF(B79="[Delete]",0,'5.3 Calc│Forecast $2022'!C79)</f>
        <v>-</v>
      </c>
      <c r="D79" s="7" t="str">
        <f>IF($L79&gt;0,IFERROR(VLOOKUP($A79,'3.0 Input│AMP'!$A$13:$F$855,COLUMN(D79)+1,FALSE),"Other"),"")</f>
        <v/>
      </c>
      <c r="E79" s="7" t="str">
        <f>IF($L79&gt;0,IFERROR(VLOOKUP($A79,'3.0 Input│AMP'!$A$13:$F$855,COLUMN(E79)+1,FALSE),"Non-System"),"")</f>
        <v/>
      </c>
      <c r="F79" s="6"/>
      <c r="G79" s="20">
        <f>IF($F79=G$12,'5.5 Calc│Escalated capex'!$L79,IF($F79="incurred",'5.5 Calc│Escalated capex'!G79,0))</f>
        <v>0</v>
      </c>
      <c r="H79" s="20">
        <f>IF($F79=H$12,'5.5 Calc│Escalated capex'!$L79,IF($F79="incurred",'5.5 Calc│Escalated capex'!H79,0))</f>
        <v>0</v>
      </c>
      <c r="I79" s="20">
        <f>IF($F79=I$12,'5.5 Calc│Escalated capex'!$L79,IF($F79="incurred",'5.5 Calc│Escalated capex'!I79,0))</f>
        <v>0</v>
      </c>
      <c r="J79" s="20">
        <f>IF($F79=J$12,'5.5 Calc│Escalated capex'!$L79,IF($F79="incurred",'5.5 Calc│Escalated capex'!J79,0))</f>
        <v>0</v>
      </c>
      <c r="K79" s="20">
        <f>IF($F79=K$12,'5.5 Calc│Escalated capex'!$L79,IF($F79="incurred",'5.5 Calc│Escalated capex'!K79,0))</f>
        <v>0</v>
      </c>
      <c r="L79" s="33">
        <f t="shared" ref="L79:L133" si="5">SUM(G79:K79)</f>
        <v>0</v>
      </c>
    </row>
    <row r="80" spans="1:12">
      <c r="A80" s="7" t="str">
        <f>'5.0 Calc│Forecast Projects'!A80</f>
        <v>-</v>
      </c>
      <c r="B80" s="7" t="str">
        <f>'5.3 Calc│Forecast $2022'!B80</f>
        <v/>
      </c>
      <c r="C80" s="24" t="str">
        <f>IF(B80="[Delete]",0,'5.3 Calc│Forecast $2022'!C80)</f>
        <v>-</v>
      </c>
      <c r="D80" s="7" t="str">
        <f>IF($L80&gt;0,IFERROR(VLOOKUP($A80,'3.0 Input│AMP'!$A$13:$F$855,COLUMN(D80)+1,FALSE),"Other"),"")</f>
        <v/>
      </c>
      <c r="E80" s="7" t="str">
        <f>IF($L80&gt;0,IFERROR(VLOOKUP($A80,'3.0 Input│AMP'!$A$13:$F$855,COLUMN(E80)+1,FALSE),"Non-System"),"")</f>
        <v/>
      </c>
      <c r="F80" s="6"/>
      <c r="G80" s="20">
        <f>IF($F80=G$12,'5.5 Calc│Escalated capex'!$L80,IF($F80="incurred",'5.5 Calc│Escalated capex'!G80,0))</f>
        <v>0</v>
      </c>
      <c r="H80" s="20">
        <f>IF($F80=H$12,'5.5 Calc│Escalated capex'!$L80,IF($F80="incurred",'5.5 Calc│Escalated capex'!H80,0))</f>
        <v>0</v>
      </c>
      <c r="I80" s="20">
        <f>IF($F80=I$12,'5.5 Calc│Escalated capex'!$L80,IF($F80="incurred",'5.5 Calc│Escalated capex'!I80,0))</f>
        <v>0</v>
      </c>
      <c r="J80" s="20">
        <f>IF($F80=J$12,'5.5 Calc│Escalated capex'!$L80,IF($F80="incurred",'5.5 Calc│Escalated capex'!J80,0))</f>
        <v>0</v>
      </c>
      <c r="K80" s="20">
        <f>IF($F80=K$12,'5.5 Calc│Escalated capex'!$L80,IF($F80="incurred",'5.5 Calc│Escalated capex'!K80,0))</f>
        <v>0</v>
      </c>
      <c r="L80" s="33">
        <f t="shared" si="5"/>
        <v>0</v>
      </c>
    </row>
    <row r="81" spans="1:12">
      <c r="A81" s="7" t="str">
        <f>'5.0 Calc│Forecast Projects'!A81</f>
        <v>-</v>
      </c>
      <c r="B81" s="7" t="str">
        <f>'5.3 Calc│Forecast $2022'!B81</f>
        <v/>
      </c>
      <c r="C81" s="24" t="str">
        <f>IF(B81="[Delete]",0,'5.3 Calc│Forecast $2022'!C81)</f>
        <v>-</v>
      </c>
      <c r="D81" s="7" t="str">
        <f>IF($L81&gt;0,IFERROR(VLOOKUP($A81,'3.0 Input│AMP'!$A$13:$F$855,COLUMN(D81)+1,FALSE),"Other"),"")</f>
        <v/>
      </c>
      <c r="E81" s="7" t="str">
        <f>IF($L81&gt;0,IFERROR(VLOOKUP($A81,'3.0 Input│AMP'!$A$13:$F$855,COLUMN(E81)+1,FALSE),"Non-System"),"")</f>
        <v/>
      </c>
      <c r="F81" s="6"/>
      <c r="G81" s="20">
        <f>IF($F81=G$12,'5.5 Calc│Escalated capex'!$L81,IF($F81="incurred",'5.5 Calc│Escalated capex'!G81,0))</f>
        <v>0</v>
      </c>
      <c r="H81" s="20">
        <f>IF($F81=H$12,'5.5 Calc│Escalated capex'!$L81,IF($F81="incurred",'5.5 Calc│Escalated capex'!H81,0))</f>
        <v>0</v>
      </c>
      <c r="I81" s="20">
        <f>IF($F81=I$12,'5.5 Calc│Escalated capex'!$L81,IF($F81="incurred",'5.5 Calc│Escalated capex'!I81,0))</f>
        <v>0</v>
      </c>
      <c r="J81" s="20">
        <f>IF($F81=J$12,'5.5 Calc│Escalated capex'!$L81,IF($F81="incurred",'5.5 Calc│Escalated capex'!J81,0))</f>
        <v>0</v>
      </c>
      <c r="K81" s="20">
        <f>IF($F81=K$12,'5.5 Calc│Escalated capex'!$L81,IF($F81="incurred",'5.5 Calc│Escalated capex'!K81,0))</f>
        <v>0</v>
      </c>
      <c r="L81" s="33">
        <f t="shared" si="5"/>
        <v>0</v>
      </c>
    </row>
    <row r="82" spans="1:12">
      <c r="A82" s="7" t="str">
        <f>'5.0 Calc│Forecast Projects'!A82</f>
        <v>-</v>
      </c>
      <c r="B82" s="7" t="str">
        <f>'5.3 Calc│Forecast $2022'!B82</f>
        <v/>
      </c>
      <c r="C82" s="24" t="str">
        <f>IF(B82="[Delete]",0,'5.3 Calc│Forecast $2022'!C82)</f>
        <v>-</v>
      </c>
      <c r="D82" s="7" t="str">
        <f>IF($L82&gt;0,IFERROR(VLOOKUP($A82,'3.0 Input│AMP'!$A$13:$F$855,COLUMN(D82)+1,FALSE),"Other"),"")</f>
        <v/>
      </c>
      <c r="E82" s="7" t="str">
        <f>IF($L82&gt;0,IFERROR(VLOOKUP($A82,'3.0 Input│AMP'!$A$13:$F$855,COLUMN(E82)+1,FALSE),"Non-System"),"")</f>
        <v/>
      </c>
      <c r="F82" s="6"/>
      <c r="G82" s="20">
        <f>IF($F82=G$12,'5.5 Calc│Escalated capex'!$L82,IF($F82="incurred",'5.5 Calc│Escalated capex'!G82,0))</f>
        <v>0</v>
      </c>
      <c r="H82" s="20">
        <f>IF($F82=H$12,'5.5 Calc│Escalated capex'!$L82,IF($F82="incurred",'5.5 Calc│Escalated capex'!H82,0))</f>
        <v>0</v>
      </c>
      <c r="I82" s="20">
        <f>IF($F82=I$12,'5.5 Calc│Escalated capex'!$L82,IF($F82="incurred",'5.5 Calc│Escalated capex'!I82,0))</f>
        <v>0</v>
      </c>
      <c r="J82" s="20">
        <f>IF($F82=J$12,'5.5 Calc│Escalated capex'!$L82,IF($F82="incurred",'5.5 Calc│Escalated capex'!J82,0))</f>
        <v>0</v>
      </c>
      <c r="K82" s="20">
        <f>IF($F82=K$12,'5.5 Calc│Escalated capex'!$L82,IF($F82="incurred",'5.5 Calc│Escalated capex'!K82,0))</f>
        <v>0</v>
      </c>
      <c r="L82" s="33">
        <f t="shared" si="5"/>
        <v>0</v>
      </c>
    </row>
    <row r="83" spans="1:12">
      <c r="A83" s="7" t="str">
        <f>'5.0 Calc│Forecast Projects'!A83</f>
        <v>-</v>
      </c>
      <c r="B83" s="7" t="str">
        <f>'5.3 Calc│Forecast $2022'!B83</f>
        <v/>
      </c>
      <c r="C83" s="24" t="str">
        <f>IF(B83="[Delete]",0,'5.3 Calc│Forecast $2022'!C83)</f>
        <v>-</v>
      </c>
      <c r="D83" s="7" t="str">
        <f>IF($L83&gt;0,IFERROR(VLOOKUP($A83,'3.0 Input│AMP'!$A$13:$F$855,COLUMN(D83)+1,FALSE),"Other"),"")</f>
        <v/>
      </c>
      <c r="E83" s="7" t="str">
        <f>IF($L83&gt;0,IFERROR(VLOOKUP($A83,'3.0 Input│AMP'!$A$13:$F$855,COLUMN(E83)+1,FALSE),"Non-System"),"")</f>
        <v/>
      </c>
      <c r="F83" s="6"/>
      <c r="G83" s="20">
        <f>IF($F83=G$12,'5.5 Calc│Escalated capex'!$L83,IF($F83="incurred",'5.5 Calc│Escalated capex'!G83,0))</f>
        <v>0</v>
      </c>
      <c r="H83" s="20">
        <f>IF($F83=H$12,'5.5 Calc│Escalated capex'!$L83,IF($F83="incurred",'5.5 Calc│Escalated capex'!H83,0))</f>
        <v>0</v>
      </c>
      <c r="I83" s="20">
        <f>IF($F83=I$12,'5.5 Calc│Escalated capex'!$L83,IF($F83="incurred",'5.5 Calc│Escalated capex'!I83,0))</f>
        <v>0</v>
      </c>
      <c r="J83" s="20">
        <f>IF($F83=J$12,'5.5 Calc│Escalated capex'!$L83,IF($F83="incurred",'5.5 Calc│Escalated capex'!J83,0))</f>
        <v>0</v>
      </c>
      <c r="K83" s="20">
        <f>IF($F83=K$12,'5.5 Calc│Escalated capex'!$L83,IF($F83="incurred",'5.5 Calc│Escalated capex'!K83,0))</f>
        <v>0</v>
      </c>
      <c r="L83" s="33">
        <f t="shared" si="5"/>
        <v>0</v>
      </c>
    </row>
    <row r="84" spans="1:12">
      <c r="A84" s="7" t="str">
        <f>'5.0 Calc│Forecast Projects'!A84</f>
        <v>-</v>
      </c>
      <c r="B84" s="7" t="str">
        <f>'5.3 Calc│Forecast $2022'!B84</f>
        <v/>
      </c>
      <c r="C84" s="24" t="str">
        <f>IF(B84="[Delete]",0,'5.3 Calc│Forecast $2022'!C84)</f>
        <v>-</v>
      </c>
      <c r="D84" s="7" t="str">
        <f>IF($L84&gt;0,IFERROR(VLOOKUP($A84,'3.0 Input│AMP'!$A$13:$F$855,COLUMN(D84)+1,FALSE),"Other"),"")</f>
        <v/>
      </c>
      <c r="E84" s="7" t="str">
        <f>IF($L84&gt;0,IFERROR(VLOOKUP($A84,'3.0 Input│AMP'!$A$13:$F$855,COLUMN(E84)+1,FALSE),"Non-System"),"")</f>
        <v/>
      </c>
      <c r="F84" s="6"/>
      <c r="G84" s="20">
        <f>IF($F84=G$12,'5.5 Calc│Escalated capex'!$L84,IF($F84="incurred",'5.5 Calc│Escalated capex'!G84,0))</f>
        <v>0</v>
      </c>
      <c r="H84" s="20">
        <f>IF($F84=H$12,'5.5 Calc│Escalated capex'!$L84,IF($F84="incurred",'5.5 Calc│Escalated capex'!H84,0))</f>
        <v>0</v>
      </c>
      <c r="I84" s="20">
        <f>IF($F84=I$12,'5.5 Calc│Escalated capex'!$L84,IF($F84="incurred",'5.5 Calc│Escalated capex'!I84,0))</f>
        <v>0</v>
      </c>
      <c r="J84" s="20">
        <f>IF($F84=J$12,'5.5 Calc│Escalated capex'!$L84,IF($F84="incurred",'5.5 Calc│Escalated capex'!J84,0))</f>
        <v>0</v>
      </c>
      <c r="K84" s="20">
        <f>IF($F84=K$12,'5.5 Calc│Escalated capex'!$L84,IF($F84="incurred",'5.5 Calc│Escalated capex'!K84,0))</f>
        <v>0</v>
      </c>
      <c r="L84" s="33">
        <f t="shared" si="5"/>
        <v>0</v>
      </c>
    </row>
    <row r="85" spans="1:12">
      <c r="A85" s="7" t="str">
        <f>'5.0 Calc│Forecast Projects'!A85</f>
        <v>-</v>
      </c>
      <c r="B85" s="7" t="str">
        <f>'5.3 Calc│Forecast $2022'!B85</f>
        <v/>
      </c>
      <c r="C85" s="24" t="str">
        <f>IF(B85="[Delete]",0,'5.3 Calc│Forecast $2022'!C85)</f>
        <v>-</v>
      </c>
      <c r="D85" s="7" t="str">
        <f>IF($L85&gt;0,IFERROR(VLOOKUP($A85,'3.0 Input│AMP'!$A$13:$F$855,COLUMN(D85)+1,FALSE),"Other"),"")</f>
        <v/>
      </c>
      <c r="E85" s="7" t="str">
        <f>IF($L85&gt;0,IFERROR(VLOOKUP($A85,'3.0 Input│AMP'!$A$13:$F$855,COLUMN(E85)+1,FALSE),"Non-System"),"")</f>
        <v/>
      </c>
      <c r="F85" s="6"/>
      <c r="G85" s="20">
        <f>IF($F85=G$12,'5.5 Calc│Escalated capex'!$L85,IF($F85="incurred",'5.5 Calc│Escalated capex'!G85,0))</f>
        <v>0</v>
      </c>
      <c r="H85" s="20">
        <f>IF($F85=H$12,'5.5 Calc│Escalated capex'!$L85,IF($F85="incurred",'5.5 Calc│Escalated capex'!H85,0))</f>
        <v>0</v>
      </c>
      <c r="I85" s="20">
        <f>IF($F85=I$12,'5.5 Calc│Escalated capex'!$L85,IF($F85="incurred",'5.5 Calc│Escalated capex'!I85,0))</f>
        <v>0</v>
      </c>
      <c r="J85" s="20">
        <f>IF($F85=J$12,'5.5 Calc│Escalated capex'!$L85,IF($F85="incurred",'5.5 Calc│Escalated capex'!J85,0))</f>
        <v>0</v>
      </c>
      <c r="K85" s="20">
        <f>IF($F85=K$12,'5.5 Calc│Escalated capex'!$L85,IF($F85="incurred",'5.5 Calc│Escalated capex'!K85,0))</f>
        <v>0</v>
      </c>
      <c r="L85" s="33">
        <f t="shared" si="5"/>
        <v>0</v>
      </c>
    </row>
    <row r="86" spans="1:12">
      <c r="A86" s="7" t="str">
        <f>'5.0 Calc│Forecast Projects'!A86</f>
        <v>-</v>
      </c>
      <c r="B86" s="7" t="str">
        <f>'5.3 Calc│Forecast $2022'!B86</f>
        <v/>
      </c>
      <c r="C86" s="24" t="str">
        <f>IF(B86="[Delete]",0,'5.3 Calc│Forecast $2022'!C86)</f>
        <v>-</v>
      </c>
      <c r="D86" s="7" t="str">
        <f>IF($L86&gt;0,IFERROR(VLOOKUP($A86,'3.0 Input│AMP'!$A$13:$F$855,COLUMN(D86)+1,FALSE),"Other"),"")</f>
        <v/>
      </c>
      <c r="E86" s="7" t="str">
        <f>IF($L86&gt;0,IFERROR(VLOOKUP($A86,'3.0 Input│AMP'!$A$13:$F$855,COLUMN(E86)+1,FALSE),"Non-System"),"")</f>
        <v/>
      </c>
      <c r="F86" s="6"/>
      <c r="G86" s="20">
        <f>IF($F86=G$12,'5.5 Calc│Escalated capex'!$L86,IF($F86="incurred",'5.5 Calc│Escalated capex'!G86,0))</f>
        <v>0</v>
      </c>
      <c r="H86" s="20">
        <f>IF($F86=H$12,'5.5 Calc│Escalated capex'!$L86,IF($F86="incurred",'5.5 Calc│Escalated capex'!H86,0))</f>
        <v>0</v>
      </c>
      <c r="I86" s="20">
        <f>IF($F86=I$12,'5.5 Calc│Escalated capex'!$L86,IF($F86="incurred",'5.5 Calc│Escalated capex'!I86,0))</f>
        <v>0</v>
      </c>
      <c r="J86" s="20">
        <f>IF($F86=J$12,'5.5 Calc│Escalated capex'!$L86,IF($F86="incurred",'5.5 Calc│Escalated capex'!J86,0))</f>
        <v>0</v>
      </c>
      <c r="K86" s="20">
        <f>IF($F86=K$12,'5.5 Calc│Escalated capex'!$L86,IF($F86="incurred",'5.5 Calc│Escalated capex'!K86,0))</f>
        <v>0</v>
      </c>
      <c r="L86" s="33">
        <f t="shared" si="5"/>
        <v>0</v>
      </c>
    </row>
    <row r="87" spans="1:12">
      <c r="A87" s="7" t="str">
        <f>'5.0 Calc│Forecast Projects'!A87</f>
        <v>-</v>
      </c>
      <c r="B87" s="7" t="str">
        <f>'5.3 Calc│Forecast $2022'!B87</f>
        <v/>
      </c>
      <c r="C87" s="24" t="str">
        <f>IF(B87="[Delete]",0,'5.3 Calc│Forecast $2022'!C87)</f>
        <v>-</v>
      </c>
      <c r="D87" s="7" t="str">
        <f>IF($L87&gt;0,IFERROR(VLOOKUP($A87,'3.0 Input│AMP'!$A$13:$F$855,COLUMN(D87)+1,FALSE),"Other"),"")</f>
        <v/>
      </c>
      <c r="E87" s="7" t="str">
        <f>IF($L87&gt;0,IFERROR(VLOOKUP($A87,'3.0 Input│AMP'!$A$13:$F$855,COLUMN(E87)+1,FALSE),"Non-System"),"")</f>
        <v/>
      </c>
      <c r="F87" s="6"/>
      <c r="G87" s="20">
        <f>IF($F87=G$12,'5.5 Calc│Escalated capex'!$L87,IF($F87="incurred",'5.5 Calc│Escalated capex'!G87,0))</f>
        <v>0</v>
      </c>
      <c r="H87" s="20">
        <f>IF($F87=H$12,'5.5 Calc│Escalated capex'!$L87,IF($F87="incurred",'5.5 Calc│Escalated capex'!H87,0))</f>
        <v>0</v>
      </c>
      <c r="I87" s="20">
        <f>IF($F87=I$12,'5.5 Calc│Escalated capex'!$L87,IF($F87="incurred",'5.5 Calc│Escalated capex'!I87,0))</f>
        <v>0</v>
      </c>
      <c r="J87" s="20">
        <f>IF($F87=J$12,'5.5 Calc│Escalated capex'!$L87,IF($F87="incurred",'5.5 Calc│Escalated capex'!J87,0))</f>
        <v>0</v>
      </c>
      <c r="K87" s="20">
        <f>IF($F87=K$12,'5.5 Calc│Escalated capex'!$L87,IF($F87="incurred",'5.5 Calc│Escalated capex'!K87,0))</f>
        <v>0</v>
      </c>
      <c r="L87" s="33">
        <f t="shared" si="5"/>
        <v>0</v>
      </c>
    </row>
    <row r="88" spans="1:12">
      <c r="A88" s="7" t="str">
        <f>'5.0 Calc│Forecast Projects'!A88</f>
        <v>-</v>
      </c>
      <c r="B88" s="7" t="str">
        <f>'5.3 Calc│Forecast $2022'!B88</f>
        <v/>
      </c>
      <c r="C88" s="24" t="str">
        <f>IF(B88="[Delete]",0,'5.3 Calc│Forecast $2022'!C88)</f>
        <v>-</v>
      </c>
      <c r="D88" s="7" t="str">
        <f>IF($L88&gt;0,IFERROR(VLOOKUP($A88,'3.0 Input│AMP'!$A$13:$F$855,COLUMN(D88)+1,FALSE),"Other"),"")</f>
        <v/>
      </c>
      <c r="E88" s="7" t="str">
        <f>IF($L88&gt;0,IFERROR(VLOOKUP($A88,'3.0 Input│AMP'!$A$13:$F$855,COLUMN(E88)+1,FALSE),"Non-System"),"")</f>
        <v/>
      </c>
      <c r="F88" s="6"/>
      <c r="G88" s="20">
        <f>IF($F88=G$12,'5.5 Calc│Escalated capex'!$L88,IF($F88="incurred",'5.5 Calc│Escalated capex'!G88,0))</f>
        <v>0</v>
      </c>
      <c r="H88" s="20">
        <f>IF($F88=H$12,'5.5 Calc│Escalated capex'!$L88,IF($F88="incurred",'5.5 Calc│Escalated capex'!H88,0))</f>
        <v>0</v>
      </c>
      <c r="I88" s="20">
        <f>IF($F88=I$12,'5.5 Calc│Escalated capex'!$L88,IF($F88="incurred",'5.5 Calc│Escalated capex'!I88,0))</f>
        <v>0</v>
      </c>
      <c r="J88" s="20">
        <f>IF($F88=J$12,'5.5 Calc│Escalated capex'!$L88,IF($F88="incurred",'5.5 Calc│Escalated capex'!J88,0))</f>
        <v>0</v>
      </c>
      <c r="K88" s="20">
        <f>IF($F88=K$12,'5.5 Calc│Escalated capex'!$L88,IF($F88="incurred",'5.5 Calc│Escalated capex'!K88,0))</f>
        <v>0</v>
      </c>
      <c r="L88" s="33">
        <f t="shared" si="5"/>
        <v>0</v>
      </c>
    </row>
    <row r="89" spans="1:12">
      <c r="A89" s="7" t="str">
        <f>'5.0 Calc│Forecast Projects'!A89</f>
        <v>-</v>
      </c>
      <c r="B89" s="7" t="str">
        <f>'5.3 Calc│Forecast $2022'!B89</f>
        <v/>
      </c>
      <c r="C89" s="24" t="str">
        <f>IF(B89="[Delete]",0,'5.3 Calc│Forecast $2022'!C89)</f>
        <v>-</v>
      </c>
      <c r="D89" s="7" t="str">
        <f>IF($L89&gt;0,IFERROR(VLOOKUP($A89,'3.0 Input│AMP'!$A$13:$F$855,COLUMN(D89)+1,FALSE),"Other"),"")</f>
        <v/>
      </c>
      <c r="E89" s="7" t="str">
        <f>IF($L89&gt;0,IFERROR(VLOOKUP($A89,'3.0 Input│AMP'!$A$13:$F$855,COLUMN(E89)+1,FALSE),"Non-System"),"")</f>
        <v/>
      </c>
      <c r="F89" s="6"/>
      <c r="G89" s="20">
        <f>IF($F89=G$12,'5.5 Calc│Escalated capex'!$L89,IF($F89="incurred",'5.5 Calc│Escalated capex'!G89,0))</f>
        <v>0</v>
      </c>
      <c r="H89" s="20">
        <f>IF($F89=H$12,'5.5 Calc│Escalated capex'!$L89,IF($F89="incurred",'5.5 Calc│Escalated capex'!H89,0))</f>
        <v>0</v>
      </c>
      <c r="I89" s="20">
        <f>IF($F89=I$12,'5.5 Calc│Escalated capex'!$L89,IF($F89="incurred",'5.5 Calc│Escalated capex'!I89,0))</f>
        <v>0</v>
      </c>
      <c r="J89" s="20">
        <f>IF($F89=J$12,'5.5 Calc│Escalated capex'!$L89,IF($F89="incurred",'5.5 Calc│Escalated capex'!J89,0))</f>
        <v>0</v>
      </c>
      <c r="K89" s="20">
        <f>IF($F89=K$12,'5.5 Calc│Escalated capex'!$L89,IF($F89="incurred",'5.5 Calc│Escalated capex'!K89,0))</f>
        <v>0</v>
      </c>
      <c r="L89" s="33">
        <f t="shared" si="5"/>
        <v>0</v>
      </c>
    </row>
    <row r="90" spans="1:12">
      <c r="A90" s="7" t="str">
        <f>'5.0 Calc│Forecast Projects'!A90</f>
        <v>-</v>
      </c>
      <c r="B90" s="7" t="str">
        <f>'5.3 Calc│Forecast $2022'!B90</f>
        <v/>
      </c>
      <c r="C90" s="24" t="str">
        <f>IF(B90="[Delete]",0,'5.3 Calc│Forecast $2022'!C90)</f>
        <v>-</v>
      </c>
      <c r="D90" s="7" t="str">
        <f>IF($L90&gt;0,IFERROR(VLOOKUP($A90,'3.0 Input│AMP'!$A$13:$F$855,COLUMN(D90)+1,FALSE),"Other"),"")</f>
        <v/>
      </c>
      <c r="E90" s="7" t="str">
        <f>IF($L90&gt;0,IFERROR(VLOOKUP($A90,'3.0 Input│AMP'!$A$13:$F$855,COLUMN(E90)+1,FALSE),"Non-System"),"")</f>
        <v/>
      </c>
      <c r="F90" s="6"/>
      <c r="G90" s="20">
        <f>IF($F90=G$12,'5.5 Calc│Escalated capex'!$L90,IF($F90="incurred",'5.5 Calc│Escalated capex'!G90,0))</f>
        <v>0</v>
      </c>
      <c r="H90" s="20">
        <f>IF($F90=H$12,'5.5 Calc│Escalated capex'!$L90,IF($F90="incurred",'5.5 Calc│Escalated capex'!H90,0))</f>
        <v>0</v>
      </c>
      <c r="I90" s="20">
        <f>IF($F90=I$12,'5.5 Calc│Escalated capex'!$L90,IF($F90="incurred",'5.5 Calc│Escalated capex'!I90,0))</f>
        <v>0</v>
      </c>
      <c r="J90" s="20">
        <f>IF($F90=J$12,'5.5 Calc│Escalated capex'!$L90,IF($F90="incurred",'5.5 Calc│Escalated capex'!J90,0))</f>
        <v>0</v>
      </c>
      <c r="K90" s="20">
        <f>IF($F90=K$12,'5.5 Calc│Escalated capex'!$L90,IF($F90="incurred",'5.5 Calc│Escalated capex'!K90,0))</f>
        <v>0</v>
      </c>
      <c r="L90" s="33">
        <f t="shared" si="5"/>
        <v>0</v>
      </c>
    </row>
    <row r="91" spans="1:12">
      <c r="A91" s="7" t="str">
        <f>'5.0 Calc│Forecast Projects'!A91</f>
        <v>-</v>
      </c>
      <c r="B91" s="7" t="str">
        <f>'5.3 Calc│Forecast $2022'!B91</f>
        <v/>
      </c>
      <c r="C91" s="24" t="str">
        <f>IF(B91="[Delete]",0,'5.3 Calc│Forecast $2022'!C91)</f>
        <v>-</v>
      </c>
      <c r="D91" s="7" t="str">
        <f>IF($L91&gt;0,IFERROR(VLOOKUP($A91,'3.0 Input│AMP'!$A$13:$F$855,COLUMN(D91)+1,FALSE),"Other"),"")</f>
        <v/>
      </c>
      <c r="E91" s="7" t="str">
        <f>IF($L91&gt;0,IFERROR(VLOOKUP($A91,'3.0 Input│AMP'!$A$13:$F$855,COLUMN(E91)+1,FALSE),"Non-System"),"")</f>
        <v/>
      </c>
      <c r="F91" s="6"/>
      <c r="G91" s="20">
        <f>IF($F91=G$12,'5.5 Calc│Escalated capex'!$L91,IF($F91="incurred",'5.5 Calc│Escalated capex'!G91,0))</f>
        <v>0</v>
      </c>
      <c r="H91" s="20">
        <f>IF($F91=H$12,'5.5 Calc│Escalated capex'!$L91,IF($F91="incurred",'5.5 Calc│Escalated capex'!H91,0))</f>
        <v>0</v>
      </c>
      <c r="I91" s="20">
        <f>IF($F91=I$12,'5.5 Calc│Escalated capex'!$L91,IF($F91="incurred",'5.5 Calc│Escalated capex'!I91,0))</f>
        <v>0</v>
      </c>
      <c r="J91" s="20">
        <f>IF($F91=J$12,'5.5 Calc│Escalated capex'!$L91,IF($F91="incurred",'5.5 Calc│Escalated capex'!J91,0))</f>
        <v>0</v>
      </c>
      <c r="K91" s="20">
        <f>IF($F91=K$12,'5.5 Calc│Escalated capex'!$L91,IF($F91="incurred",'5.5 Calc│Escalated capex'!K91,0))</f>
        <v>0</v>
      </c>
      <c r="L91" s="33">
        <f t="shared" si="5"/>
        <v>0</v>
      </c>
    </row>
    <row r="92" spans="1:12">
      <c r="A92" s="7" t="str">
        <f>'5.0 Calc│Forecast Projects'!A92</f>
        <v>-</v>
      </c>
      <c r="B92" s="7" t="str">
        <f>'5.3 Calc│Forecast $2022'!B92</f>
        <v/>
      </c>
      <c r="C92" s="24" t="str">
        <f>IF(B92="[Delete]",0,'5.3 Calc│Forecast $2022'!C92)</f>
        <v>-</v>
      </c>
      <c r="D92" s="7" t="str">
        <f>IF($L92&gt;0,IFERROR(VLOOKUP($A92,'3.0 Input│AMP'!$A$13:$F$855,COLUMN(D92)+1,FALSE),"Other"),"")</f>
        <v/>
      </c>
      <c r="E92" s="7" t="str">
        <f>IF($L92&gt;0,IFERROR(VLOOKUP($A92,'3.0 Input│AMP'!$A$13:$F$855,COLUMN(E92)+1,FALSE),"Non-System"),"")</f>
        <v/>
      </c>
      <c r="F92" s="6"/>
      <c r="G92" s="20">
        <f>IF($F92=G$12,'5.5 Calc│Escalated capex'!$L92,IF($F92="incurred",'5.5 Calc│Escalated capex'!G92,0))</f>
        <v>0</v>
      </c>
      <c r="H92" s="20">
        <f>IF($F92=H$12,'5.5 Calc│Escalated capex'!$L92,IF($F92="incurred",'5.5 Calc│Escalated capex'!H92,0))</f>
        <v>0</v>
      </c>
      <c r="I92" s="20">
        <f>IF($F92=I$12,'5.5 Calc│Escalated capex'!$L92,IF($F92="incurred",'5.5 Calc│Escalated capex'!I92,0))</f>
        <v>0</v>
      </c>
      <c r="J92" s="20">
        <f>IF($F92=J$12,'5.5 Calc│Escalated capex'!$L92,IF($F92="incurred",'5.5 Calc│Escalated capex'!J92,0))</f>
        <v>0</v>
      </c>
      <c r="K92" s="20">
        <f>IF($F92=K$12,'5.5 Calc│Escalated capex'!$L92,IF($F92="incurred",'5.5 Calc│Escalated capex'!K92,0))</f>
        <v>0</v>
      </c>
      <c r="L92" s="33">
        <f t="shared" si="5"/>
        <v>0</v>
      </c>
    </row>
    <row r="93" spans="1:12">
      <c r="A93" s="7" t="str">
        <f>'5.0 Calc│Forecast Projects'!A93</f>
        <v>-</v>
      </c>
      <c r="B93" s="7" t="str">
        <f>'5.3 Calc│Forecast $2022'!B93</f>
        <v/>
      </c>
      <c r="C93" s="24" t="str">
        <f>IF(B93="[Delete]",0,'5.3 Calc│Forecast $2022'!C93)</f>
        <v>-</v>
      </c>
      <c r="D93" s="7" t="str">
        <f>IF($L93&gt;0,IFERROR(VLOOKUP($A93,'3.0 Input│AMP'!$A$13:$F$855,COLUMN(D93)+1,FALSE),"Other"),"")</f>
        <v/>
      </c>
      <c r="E93" s="7" t="str">
        <f>IF($L93&gt;0,IFERROR(VLOOKUP($A93,'3.0 Input│AMP'!$A$13:$F$855,COLUMN(E93)+1,FALSE),"Non-System"),"")</f>
        <v/>
      </c>
      <c r="F93" s="6"/>
      <c r="G93" s="20">
        <f>IF($F93=G$12,'5.5 Calc│Escalated capex'!$L93,IF($F93="incurred",'5.5 Calc│Escalated capex'!G93,0))</f>
        <v>0</v>
      </c>
      <c r="H93" s="20">
        <f>IF($F93=H$12,'5.5 Calc│Escalated capex'!$L93,IF($F93="incurred",'5.5 Calc│Escalated capex'!H93,0))</f>
        <v>0</v>
      </c>
      <c r="I93" s="20">
        <f>IF($F93=I$12,'5.5 Calc│Escalated capex'!$L93,IF($F93="incurred",'5.5 Calc│Escalated capex'!I93,0))</f>
        <v>0</v>
      </c>
      <c r="J93" s="20">
        <f>IF($F93=J$12,'5.5 Calc│Escalated capex'!$L93,IF($F93="incurred",'5.5 Calc│Escalated capex'!J93,0))</f>
        <v>0</v>
      </c>
      <c r="K93" s="20">
        <f>IF($F93=K$12,'5.5 Calc│Escalated capex'!$L93,IF($F93="incurred",'5.5 Calc│Escalated capex'!K93,0))</f>
        <v>0</v>
      </c>
      <c r="L93" s="33">
        <f t="shared" si="5"/>
        <v>0</v>
      </c>
    </row>
    <row r="94" spans="1:12">
      <c r="A94" s="7" t="str">
        <f>'5.0 Calc│Forecast Projects'!A94</f>
        <v>-</v>
      </c>
      <c r="B94" s="7" t="str">
        <f>'5.3 Calc│Forecast $2022'!B94</f>
        <v/>
      </c>
      <c r="C94" s="24" t="str">
        <f>IF(B94="[Delete]",0,'5.3 Calc│Forecast $2022'!C94)</f>
        <v>-</v>
      </c>
      <c r="D94" s="7" t="str">
        <f>IF($L94&gt;0,IFERROR(VLOOKUP($A94,'3.0 Input│AMP'!$A$13:$F$855,COLUMN(D94)+1,FALSE),"Other"),"")</f>
        <v/>
      </c>
      <c r="E94" s="7" t="str">
        <f>IF($L94&gt;0,IFERROR(VLOOKUP($A94,'3.0 Input│AMP'!$A$13:$F$855,COLUMN(E94)+1,FALSE),"Non-System"),"")</f>
        <v/>
      </c>
      <c r="F94" s="6"/>
      <c r="G94" s="20">
        <f>IF($F94=G$12,'5.5 Calc│Escalated capex'!$L94,IF($F94="incurred",'5.5 Calc│Escalated capex'!G94,0))</f>
        <v>0</v>
      </c>
      <c r="H94" s="20">
        <f>IF($F94=H$12,'5.5 Calc│Escalated capex'!$L94,IF($F94="incurred",'5.5 Calc│Escalated capex'!H94,0))</f>
        <v>0</v>
      </c>
      <c r="I94" s="20">
        <f>IF($F94=I$12,'5.5 Calc│Escalated capex'!$L94,IF($F94="incurred",'5.5 Calc│Escalated capex'!I94,0))</f>
        <v>0</v>
      </c>
      <c r="J94" s="20">
        <f>IF($F94=J$12,'5.5 Calc│Escalated capex'!$L94,IF($F94="incurred",'5.5 Calc│Escalated capex'!J94,0))</f>
        <v>0</v>
      </c>
      <c r="K94" s="20">
        <f>IF($F94=K$12,'5.5 Calc│Escalated capex'!$L94,IF($F94="incurred",'5.5 Calc│Escalated capex'!K94,0))</f>
        <v>0</v>
      </c>
      <c r="L94" s="33">
        <f t="shared" si="5"/>
        <v>0</v>
      </c>
    </row>
    <row r="95" spans="1:12">
      <c r="A95" s="7" t="str">
        <f>'5.0 Calc│Forecast Projects'!A95</f>
        <v>-</v>
      </c>
      <c r="B95" s="7" t="str">
        <f>'5.3 Calc│Forecast $2022'!B95</f>
        <v/>
      </c>
      <c r="C95" s="24" t="str">
        <f>IF(B95="[Delete]",0,'5.3 Calc│Forecast $2022'!C95)</f>
        <v>-</v>
      </c>
      <c r="D95" s="7" t="str">
        <f>IF($L95&gt;0,IFERROR(VLOOKUP($A95,'3.0 Input│AMP'!$A$13:$F$855,COLUMN(D95)+1,FALSE),"Other"),"")</f>
        <v/>
      </c>
      <c r="E95" s="7" t="str">
        <f>IF($L95&gt;0,IFERROR(VLOOKUP($A95,'3.0 Input│AMP'!$A$13:$F$855,COLUMN(E95)+1,FALSE),"Non-System"),"")</f>
        <v/>
      </c>
      <c r="F95" s="6"/>
      <c r="G95" s="20">
        <f>IF($F95=G$12,'5.5 Calc│Escalated capex'!$L95,IF($F95="incurred",'5.5 Calc│Escalated capex'!G95,0))</f>
        <v>0</v>
      </c>
      <c r="H95" s="20">
        <f>IF($F95=H$12,'5.5 Calc│Escalated capex'!$L95,IF($F95="incurred",'5.5 Calc│Escalated capex'!H95,0))</f>
        <v>0</v>
      </c>
      <c r="I95" s="20">
        <f>IF($F95=I$12,'5.5 Calc│Escalated capex'!$L95,IF($F95="incurred",'5.5 Calc│Escalated capex'!I95,0))</f>
        <v>0</v>
      </c>
      <c r="J95" s="20">
        <f>IF($F95=J$12,'5.5 Calc│Escalated capex'!$L95,IF($F95="incurred",'5.5 Calc│Escalated capex'!J95,0))</f>
        <v>0</v>
      </c>
      <c r="K95" s="20">
        <f>IF($F95=K$12,'5.5 Calc│Escalated capex'!$L95,IF($F95="incurred",'5.5 Calc│Escalated capex'!K95,0))</f>
        <v>0</v>
      </c>
      <c r="L95" s="33">
        <f t="shared" si="5"/>
        <v>0</v>
      </c>
    </row>
    <row r="96" spans="1:12">
      <c r="A96" s="7" t="str">
        <f>'5.0 Calc│Forecast Projects'!A96</f>
        <v>-</v>
      </c>
      <c r="B96" s="7" t="str">
        <f>'5.3 Calc│Forecast $2022'!B96</f>
        <v/>
      </c>
      <c r="C96" s="24" t="str">
        <f>IF(B96="[Delete]",0,'5.3 Calc│Forecast $2022'!C96)</f>
        <v>-</v>
      </c>
      <c r="D96" s="7" t="str">
        <f>IF($L96&gt;0,IFERROR(VLOOKUP($A96,'3.0 Input│AMP'!$A$13:$F$855,COLUMN(D96)+1,FALSE),"Other"),"")</f>
        <v/>
      </c>
      <c r="E96" s="7" t="str">
        <f>IF($L96&gt;0,IFERROR(VLOOKUP($A96,'3.0 Input│AMP'!$A$13:$F$855,COLUMN(E96)+1,FALSE),"Non-System"),"")</f>
        <v/>
      </c>
      <c r="F96" s="6"/>
      <c r="G96" s="20">
        <f>IF($F96=G$12,'5.5 Calc│Escalated capex'!$L96,IF($F96="incurred",'5.5 Calc│Escalated capex'!G96,0))</f>
        <v>0</v>
      </c>
      <c r="H96" s="20">
        <f>IF($F96=H$12,'5.5 Calc│Escalated capex'!$L96,IF($F96="incurred",'5.5 Calc│Escalated capex'!H96,0))</f>
        <v>0</v>
      </c>
      <c r="I96" s="20">
        <f>IF($F96=I$12,'5.5 Calc│Escalated capex'!$L96,IF($F96="incurred",'5.5 Calc│Escalated capex'!I96,0))</f>
        <v>0</v>
      </c>
      <c r="J96" s="20">
        <f>IF($F96=J$12,'5.5 Calc│Escalated capex'!$L96,IF($F96="incurred",'5.5 Calc│Escalated capex'!J96,0))</f>
        <v>0</v>
      </c>
      <c r="K96" s="20">
        <f>IF($F96=K$12,'5.5 Calc│Escalated capex'!$L96,IF($F96="incurred",'5.5 Calc│Escalated capex'!K96,0))</f>
        <v>0</v>
      </c>
      <c r="L96" s="33">
        <f t="shared" si="5"/>
        <v>0</v>
      </c>
    </row>
    <row r="97" spans="1:12">
      <c r="A97" s="7" t="str">
        <f>'5.0 Calc│Forecast Projects'!A97</f>
        <v>-</v>
      </c>
      <c r="B97" s="7" t="str">
        <f>'5.3 Calc│Forecast $2022'!B97</f>
        <v/>
      </c>
      <c r="C97" s="24" t="str">
        <f>IF(B97="[Delete]",0,'5.3 Calc│Forecast $2022'!C97)</f>
        <v>-</v>
      </c>
      <c r="D97" s="7" t="str">
        <f>IF($L97&gt;0,IFERROR(VLOOKUP($A97,'3.0 Input│AMP'!$A$13:$F$855,COLUMN(D97)+1,FALSE),"Other"),"")</f>
        <v/>
      </c>
      <c r="E97" s="7" t="str">
        <f>IF($L97&gt;0,IFERROR(VLOOKUP($A97,'3.0 Input│AMP'!$A$13:$F$855,COLUMN(E97)+1,FALSE),"Non-System"),"")</f>
        <v/>
      </c>
      <c r="F97" s="6"/>
      <c r="G97" s="20">
        <f>IF($F97=G$12,'5.5 Calc│Escalated capex'!$L97,IF($F97="incurred",'5.5 Calc│Escalated capex'!G97,0))</f>
        <v>0</v>
      </c>
      <c r="H97" s="20">
        <f>IF($F97=H$12,'5.5 Calc│Escalated capex'!$L97,IF($F97="incurred",'5.5 Calc│Escalated capex'!H97,0))</f>
        <v>0</v>
      </c>
      <c r="I97" s="20">
        <f>IF($F97=I$12,'5.5 Calc│Escalated capex'!$L97,IF($F97="incurred",'5.5 Calc│Escalated capex'!I97,0))</f>
        <v>0</v>
      </c>
      <c r="J97" s="20">
        <f>IF($F97=J$12,'5.5 Calc│Escalated capex'!$L97,IF($F97="incurred",'5.5 Calc│Escalated capex'!J97,0))</f>
        <v>0</v>
      </c>
      <c r="K97" s="20">
        <f>IF($F97=K$12,'5.5 Calc│Escalated capex'!$L97,IF($F97="incurred",'5.5 Calc│Escalated capex'!K97,0))</f>
        <v>0</v>
      </c>
      <c r="L97" s="33">
        <f t="shared" si="5"/>
        <v>0</v>
      </c>
    </row>
    <row r="98" spans="1:12">
      <c r="A98" s="7" t="str">
        <f>'5.0 Calc│Forecast Projects'!A98</f>
        <v>-</v>
      </c>
      <c r="B98" s="7" t="str">
        <f>'5.3 Calc│Forecast $2022'!B98</f>
        <v/>
      </c>
      <c r="C98" s="24" t="str">
        <f>IF(B98="[Delete]",0,'5.3 Calc│Forecast $2022'!C98)</f>
        <v>-</v>
      </c>
      <c r="D98" s="7" t="str">
        <f>IF($L98&gt;0,IFERROR(VLOOKUP($A98,'3.0 Input│AMP'!$A$13:$F$855,COLUMN(D98)+1,FALSE),"Other"),"")</f>
        <v/>
      </c>
      <c r="E98" s="7" t="str">
        <f>IF($L98&gt;0,IFERROR(VLOOKUP($A98,'3.0 Input│AMP'!$A$13:$F$855,COLUMN(E98)+1,FALSE),"Non-System"),"")</f>
        <v/>
      </c>
      <c r="F98" s="6"/>
      <c r="G98" s="20">
        <f>IF($F98=G$12,'5.5 Calc│Escalated capex'!$L98,IF($F98="incurred",'5.5 Calc│Escalated capex'!G98,0))</f>
        <v>0</v>
      </c>
      <c r="H98" s="20">
        <f>IF($F98=H$12,'5.5 Calc│Escalated capex'!$L98,IF($F98="incurred",'5.5 Calc│Escalated capex'!H98,0))</f>
        <v>0</v>
      </c>
      <c r="I98" s="20">
        <f>IF($F98=I$12,'5.5 Calc│Escalated capex'!$L98,IF($F98="incurred",'5.5 Calc│Escalated capex'!I98,0))</f>
        <v>0</v>
      </c>
      <c r="J98" s="20">
        <f>IF($F98=J$12,'5.5 Calc│Escalated capex'!$L98,IF($F98="incurred",'5.5 Calc│Escalated capex'!J98,0))</f>
        <v>0</v>
      </c>
      <c r="K98" s="20">
        <f>IF($F98=K$12,'5.5 Calc│Escalated capex'!$L98,IF($F98="incurred",'5.5 Calc│Escalated capex'!K98,0))</f>
        <v>0</v>
      </c>
      <c r="L98" s="33">
        <f t="shared" si="5"/>
        <v>0</v>
      </c>
    </row>
    <row r="99" spans="1:12">
      <c r="A99" s="7" t="str">
        <f>'5.0 Calc│Forecast Projects'!A99</f>
        <v>-</v>
      </c>
      <c r="B99" s="7" t="str">
        <f>'5.3 Calc│Forecast $2022'!B99</f>
        <v/>
      </c>
      <c r="C99" s="24" t="str">
        <f>IF(B99="[Delete]",0,'5.3 Calc│Forecast $2022'!C99)</f>
        <v>-</v>
      </c>
      <c r="D99" s="7" t="str">
        <f>IF($L99&gt;0,IFERROR(VLOOKUP($A99,'3.0 Input│AMP'!$A$13:$F$855,COLUMN(D99)+1,FALSE),"Other"),"")</f>
        <v/>
      </c>
      <c r="E99" s="7" t="str">
        <f>IF($L99&gt;0,IFERROR(VLOOKUP($A99,'3.0 Input│AMP'!$A$13:$F$855,COLUMN(E99)+1,FALSE),"Non-System"),"")</f>
        <v/>
      </c>
      <c r="F99" s="6"/>
      <c r="G99" s="20">
        <f>IF($F99=G$12,'5.5 Calc│Escalated capex'!$L99,IF($F99="incurred",'5.5 Calc│Escalated capex'!G99,0))</f>
        <v>0</v>
      </c>
      <c r="H99" s="20">
        <f>IF($F99=H$12,'5.5 Calc│Escalated capex'!$L99,IF($F99="incurred",'5.5 Calc│Escalated capex'!H99,0))</f>
        <v>0</v>
      </c>
      <c r="I99" s="20">
        <f>IF($F99=I$12,'5.5 Calc│Escalated capex'!$L99,IF($F99="incurred",'5.5 Calc│Escalated capex'!I99,0))</f>
        <v>0</v>
      </c>
      <c r="J99" s="20">
        <f>IF($F99=J$12,'5.5 Calc│Escalated capex'!$L99,IF($F99="incurred",'5.5 Calc│Escalated capex'!J99,0))</f>
        <v>0</v>
      </c>
      <c r="K99" s="20">
        <f>IF($F99=K$12,'5.5 Calc│Escalated capex'!$L99,IF($F99="incurred",'5.5 Calc│Escalated capex'!K99,0))</f>
        <v>0</v>
      </c>
      <c r="L99" s="33">
        <f t="shared" si="5"/>
        <v>0</v>
      </c>
    </row>
    <row r="100" spans="1:12">
      <c r="A100" s="7" t="str">
        <f>'5.0 Calc│Forecast Projects'!A100</f>
        <v>-</v>
      </c>
      <c r="B100" s="7" t="str">
        <f>'5.3 Calc│Forecast $2022'!B100</f>
        <v/>
      </c>
      <c r="C100" s="24" t="str">
        <f>IF(B100="[Delete]",0,'5.3 Calc│Forecast $2022'!C100)</f>
        <v>-</v>
      </c>
      <c r="D100" s="7" t="str">
        <f>IF($L100&gt;0,IFERROR(VLOOKUP($A100,'3.0 Input│AMP'!$A$13:$F$855,COLUMN(D100)+1,FALSE),"Other"),"")</f>
        <v/>
      </c>
      <c r="E100" s="7" t="str">
        <f>IF($L100&gt;0,IFERROR(VLOOKUP($A100,'3.0 Input│AMP'!$A$13:$F$855,COLUMN(E100)+1,FALSE),"Non-System"),"")</f>
        <v/>
      </c>
      <c r="F100" s="6"/>
      <c r="G100" s="20">
        <f>IF($F100=G$12,'5.5 Calc│Escalated capex'!$L100,IF($F100="incurred",'5.5 Calc│Escalated capex'!G100,0))</f>
        <v>0</v>
      </c>
      <c r="H100" s="20">
        <f>IF($F100=H$12,'5.5 Calc│Escalated capex'!$L100,IF($F100="incurred",'5.5 Calc│Escalated capex'!H100,0))</f>
        <v>0</v>
      </c>
      <c r="I100" s="20">
        <f>IF($F100=I$12,'5.5 Calc│Escalated capex'!$L100,IF($F100="incurred",'5.5 Calc│Escalated capex'!I100,0))</f>
        <v>0</v>
      </c>
      <c r="J100" s="20">
        <f>IF($F100=J$12,'5.5 Calc│Escalated capex'!$L100,IF($F100="incurred",'5.5 Calc│Escalated capex'!J100,0))</f>
        <v>0</v>
      </c>
      <c r="K100" s="20">
        <f>IF($F100=K$12,'5.5 Calc│Escalated capex'!$L100,IF($F100="incurred",'5.5 Calc│Escalated capex'!K100,0))</f>
        <v>0</v>
      </c>
      <c r="L100" s="33">
        <f t="shared" si="5"/>
        <v>0</v>
      </c>
    </row>
    <row r="101" spans="1:12">
      <c r="A101" s="7" t="str">
        <f>'5.0 Calc│Forecast Projects'!A101</f>
        <v>-</v>
      </c>
      <c r="B101" s="7" t="str">
        <f>'5.3 Calc│Forecast $2022'!B101</f>
        <v/>
      </c>
      <c r="C101" s="24" t="str">
        <f>IF(B101="[Delete]",0,'5.3 Calc│Forecast $2022'!C101)</f>
        <v>-</v>
      </c>
      <c r="D101" s="7" t="str">
        <f>IF($L101&gt;0,IFERROR(VLOOKUP($A101,'3.0 Input│AMP'!$A$13:$F$855,COLUMN(D101)+1,FALSE),"Other"),"")</f>
        <v/>
      </c>
      <c r="E101" s="7" t="str">
        <f>IF($L101&gt;0,IFERROR(VLOOKUP($A101,'3.0 Input│AMP'!$A$13:$F$855,COLUMN(E101)+1,FALSE),"Non-System"),"")</f>
        <v/>
      </c>
      <c r="F101" s="6"/>
      <c r="G101" s="20">
        <f>IF($F101=G$12,'5.5 Calc│Escalated capex'!$L101,IF($F101="incurred",'5.5 Calc│Escalated capex'!G101,0))</f>
        <v>0</v>
      </c>
      <c r="H101" s="20">
        <f>IF($F101=H$12,'5.5 Calc│Escalated capex'!$L101,IF($F101="incurred",'5.5 Calc│Escalated capex'!H101,0))</f>
        <v>0</v>
      </c>
      <c r="I101" s="20">
        <f>IF($F101=I$12,'5.5 Calc│Escalated capex'!$L101,IF($F101="incurred",'5.5 Calc│Escalated capex'!I101,0))</f>
        <v>0</v>
      </c>
      <c r="J101" s="20">
        <f>IF($F101=J$12,'5.5 Calc│Escalated capex'!$L101,IF($F101="incurred",'5.5 Calc│Escalated capex'!J101,0))</f>
        <v>0</v>
      </c>
      <c r="K101" s="20">
        <f>IF($F101=K$12,'5.5 Calc│Escalated capex'!$L101,IF($F101="incurred",'5.5 Calc│Escalated capex'!K101,0))</f>
        <v>0</v>
      </c>
      <c r="L101" s="33">
        <f t="shared" si="5"/>
        <v>0</v>
      </c>
    </row>
    <row r="102" spans="1:12">
      <c r="A102" s="7" t="str">
        <f>'5.0 Calc│Forecast Projects'!A102</f>
        <v>-</v>
      </c>
      <c r="B102" s="7" t="str">
        <f>'5.3 Calc│Forecast $2022'!B102</f>
        <v/>
      </c>
      <c r="C102" s="24" t="str">
        <f>IF(B102="[Delete]",0,'5.3 Calc│Forecast $2022'!C102)</f>
        <v>-</v>
      </c>
      <c r="D102" s="7" t="str">
        <f>IF($L102&gt;0,IFERROR(VLOOKUP($A102,'3.0 Input│AMP'!$A$13:$F$855,COLUMN(D102)+1,FALSE),"Other"),"")</f>
        <v/>
      </c>
      <c r="E102" s="7" t="str">
        <f>IF($L102&gt;0,IFERROR(VLOOKUP($A102,'3.0 Input│AMP'!$A$13:$F$855,COLUMN(E102)+1,FALSE),"Non-System"),"")</f>
        <v/>
      </c>
      <c r="F102" s="6"/>
      <c r="G102" s="20">
        <f>IF($F102=G$12,'5.5 Calc│Escalated capex'!$L102,IF($F102="incurred",'5.5 Calc│Escalated capex'!G102,0))</f>
        <v>0</v>
      </c>
      <c r="H102" s="20">
        <f>IF($F102=H$12,'5.5 Calc│Escalated capex'!$L102,IF($F102="incurred",'5.5 Calc│Escalated capex'!H102,0))</f>
        <v>0</v>
      </c>
      <c r="I102" s="20">
        <f>IF($F102=I$12,'5.5 Calc│Escalated capex'!$L102,IF($F102="incurred",'5.5 Calc│Escalated capex'!I102,0))</f>
        <v>0</v>
      </c>
      <c r="J102" s="20">
        <f>IF($F102=J$12,'5.5 Calc│Escalated capex'!$L102,IF($F102="incurred",'5.5 Calc│Escalated capex'!J102,0))</f>
        <v>0</v>
      </c>
      <c r="K102" s="20">
        <f>IF($F102=K$12,'5.5 Calc│Escalated capex'!$L102,IF($F102="incurred",'5.5 Calc│Escalated capex'!K102,0))</f>
        <v>0</v>
      </c>
      <c r="L102" s="33">
        <f t="shared" si="5"/>
        <v>0</v>
      </c>
    </row>
    <row r="103" spans="1:12">
      <c r="A103" s="7" t="str">
        <f>'5.0 Calc│Forecast Projects'!A103</f>
        <v>-</v>
      </c>
      <c r="B103" s="7" t="str">
        <f>'5.3 Calc│Forecast $2022'!B103</f>
        <v/>
      </c>
      <c r="C103" s="24" t="str">
        <f>IF(B103="[Delete]",0,'5.3 Calc│Forecast $2022'!C103)</f>
        <v>-</v>
      </c>
      <c r="D103" s="7" t="str">
        <f>IF($L103&gt;0,IFERROR(VLOOKUP($A103,'3.0 Input│AMP'!$A$13:$F$855,COLUMN(D103)+1,FALSE),"Other"),"")</f>
        <v/>
      </c>
      <c r="E103" s="7" t="str">
        <f>IF($L103&gt;0,IFERROR(VLOOKUP($A103,'3.0 Input│AMP'!$A$13:$F$855,COLUMN(E103)+1,FALSE),"Non-System"),"")</f>
        <v/>
      </c>
      <c r="F103" s="6"/>
      <c r="G103" s="20">
        <f>IF($F103=G$12,'5.5 Calc│Escalated capex'!$L103,IF($F103="incurred",'5.5 Calc│Escalated capex'!G103,0))</f>
        <v>0</v>
      </c>
      <c r="H103" s="20">
        <f>IF($F103=H$12,'5.5 Calc│Escalated capex'!$L103,IF($F103="incurred",'5.5 Calc│Escalated capex'!H103,0))</f>
        <v>0</v>
      </c>
      <c r="I103" s="20">
        <f>IF($F103=I$12,'5.5 Calc│Escalated capex'!$L103,IF($F103="incurred",'5.5 Calc│Escalated capex'!I103,0))</f>
        <v>0</v>
      </c>
      <c r="J103" s="20">
        <f>IF($F103=J$12,'5.5 Calc│Escalated capex'!$L103,IF($F103="incurred",'5.5 Calc│Escalated capex'!J103,0))</f>
        <v>0</v>
      </c>
      <c r="K103" s="20">
        <f>IF($F103=K$12,'5.5 Calc│Escalated capex'!$L103,IF($F103="incurred",'5.5 Calc│Escalated capex'!K103,0))</f>
        <v>0</v>
      </c>
      <c r="L103" s="33">
        <f t="shared" si="5"/>
        <v>0</v>
      </c>
    </row>
    <row r="104" spans="1:12">
      <c r="A104" s="7" t="str">
        <f>'5.0 Calc│Forecast Projects'!A104</f>
        <v>-</v>
      </c>
      <c r="B104" s="7" t="str">
        <f>'5.3 Calc│Forecast $2022'!B104</f>
        <v/>
      </c>
      <c r="C104" s="24" t="str">
        <f>IF(B104="[Delete]",0,'5.3 Calc│Forecast $2022'!C104)</f>
        <v>-</v>
      </c>
      <c r="D104" s="7" t="str">
        <f>IF($L104&gt;0,IFERROR(VLOOKUP($A104,'3.0 Input│AMP'!$A$13:$F$855,COLUMN(D104)+1,FALSE),"Other"),"")</f>
        <v/>
      </c>
      <c r="E104" s="7" t="str">
        <f>IF($L104&gt;0,IFERROR(VLOOKUP($A104,'3.0 Input│AMP'!$A$13:$F$855,COLUMN(E104)+1,FALSE),"Non-System"),"")</f>
        <v/>
      </c>
      <c r="F104" s="6"/>
      <c r="G104" s="20">
        <f>IF($F104=G$12,'5.5 Calc│Escalated capex'!$L104,IF($F104="incurred",'5.5 Calc│Escalated capex'!G104,0))</f>
        <v>0</v>
      </c>
      <c r="H104" s="20">
        <f>IF($F104=H$12,'5.5 Calc│Escalated capex'!$L104,IF($F104="incurred",'5.5 Calc│Escalated capex'!H104,0))</f>
        <v>0</v>
      </c>
      <c r="I104" s="20">
        <f>IF($F104=I$12,'5.5 Calc│Escalated capex'!$L104,IF($F104="incurred",'5.5 Calc│Escalated capex'!I104,0))</f>
        <v>0</v>
      </c>
      <c r="J104" s="20">
        <f>IF($F104=J$12,'5.5 Calc│Escalated capex'!$L104,IF($F104="incurred",'5.5 Calc│Escalated capex'!J104,0))</f>
        <v>0</v>
      </c>
      <c r="K104" s="20">
        <f>IF($F104=K$12,'5.5 Calc│Escalated capex'!$L104,IF($F104="incurred",'5.5 Calc│Escalated capex'!K104,0))</f>
        <v>0</v>
      </c>
      <c r="L104" s="33">
        <f t="shared" si="5"/>
        <v>0</v>
      </c>
    </row>
    <row r="105" spans="1:12">
      <c r="A105" s="7" t="str">
        <f>'5.0 Calc│Forecast Projects'!A105</f>
        <v>-</v>
      </c>
      <c r="B105" s="7" t="str">
        <f>'5.3 Calc│Forecast $2022'!B105</f>
        <v/>
      </c>
      <c r="C105" s="24" t="str">
        <f>IF(B105="[Delete]",0,'5.3 Calc│Forecast $2022'!C105)</f>
        <v>-</v>
      </c>
      <c r="D105" s="7" t="str">
        <f>IF($L105&gt;0,IFERROR(VLOOKUP($A105,'3.0 Input│AMP'!$A$13:$F$855,COLUMN(D105)+1,FALSE),"Other"),"")</f>
        <v/>
      </c>
      <c r="E105" s="7" t="str">
        <f>IF($L105&gt;0,IFERROR(VLOOKUP($A105,'3.0 Input│AMP'!$A$13:$F$855,COLUMN(E105)+1,FALSE),"Non-System"),"")</f>
        <v/>
      </c>
      <c r="F105" s="6"/>
      <c r="G105" s="20">
        <f>IF($F105=G$12,'5.5 Calc│Escalated capex'!$L105,IF($F105="incurred",'5.5 Calc│Escalated capex'!G105,0))</f>
        <v>0</v>
      </c>
      <c r="H105" s="20">
        <f>IF($F105=H$12,'5.5 Calc│Escalated capex'!$L105,IF($F105="incurred",'5.5 Calc│Escalated capex'!H105,0))</f>
        <v>0</v>
      </c>
      <c r="I105" s="20">
        <f>IF($F105=I$12,'5.5 Calc│Escalated capex'!$L105,IF($F105="incurred",'5.5 Calc│Escalated capex'!I105,0))</f>
        <v>0</v>
      </c>
      <c r="J105" s="20">
        <f>IF($F105=J$12,'5.5 Calc│Escalated capex'!$L105,IF($F105="incurred",'5.5 Calc│Escalated capex'!J105,0))</f>
        <v>0</v>
      </c>
      <c r="K105" s="20">
        <f>IF($F105=K$12,'5.5 Calc│Escalated capex'!$L105,IF($F105="incurred",'5.5 Calc│Escalated capex'!K105,0))</f>
        <v>0</v>
      </c>
      <c r="L105" s="33">
        <f t="shared" si="5"/>
        <v>0</v>
      </c>
    </row>
    <row r="106" spans="1:12">
      <c r="A106" s="7" t="str">
        <f>'5.0 Calc│Forecast Projects'!A106</f>
        <v>-</v>
      </c>
      <c r="B106" s="7" t="str">
        <f>'5.3 Calc│Forecast $2022'!B106</f>
        <v/>
      </c>
      <c r="C106" s="24" t="str">
        <f>IF(B106="[Delete]",0,'5.3 Calc│Forecast $2022'!C106)</f>
        <v>-</v>
      </c>
      <c r="D106" s="7" t="str">
        <f>IF($L106&gt;0,IFERROR(VLOOKUP($A106,'3.0 Input│AMP'!$A$13:$F$855,COLUMN(D106)+1,FALSE),"Other"),"")</f>
        <v/>
      </c>
      <c r="E106" s="7" t="str">
        <f>IF($L106&gt;0,IFERROR(VLOOKUP($A106,'3.0 Input│AMP'!$A$13:$F$855,COLUMN(E106)+1,FALSE),"Non-System"),"")</f>
        <v/>
      </c>
      <c r="F106" s="6"/>
      <c r="G106" s="20">
        <f>IF($F106=G$12,'5.5 Calc│Escalated capex'!$L106,IF($F106="incurred",'5.5 Calc│Escalated capex'!G106,0))</f>
        <v>0</v>
      </c>
      <c r="H106" s="20">
        <f>IF($F106=H$12,'5.5 Calc│Escalated capex'!$L106,IF($F106="incurred",'5.5 Calc│Escalated capex'!H106,0))</f>
        <v>0</v>
      </c>
      <c r="I106" s="20">
        <f>IF($F106=I$12,'5.5 Calc│Escalated capex'!$L106,IF($F106="incurred",'5.5 Calc│Escalated capex'!I106,0))</f>
        <v>0</v>
      </c>
      <c r="J106" s="20">
        <f>IF($F106=J$12,'5.5 Calc│Escalated capex'!$L106,IF($F106="incurred",'5.5 Calc│Escalated capex'!J106,0))</f>
        <v>0</v>
      </c>
      <c r="K106" s="20">
        <f>IF($F106=K$12,'5.5 Calc│Escalated capex'!$L106,IF($F106="incurred",'5.5 Calc│Escalated capex'!K106,0))</f>
        <v>0</v>
      </c>
      <c r="L106" s="33">
        <f t="shared" si="5"/>
        <v>0</v>
      </c>
    </row>
    <row r="107" spans="1:12">
      <c r="A107" s="7" t="str">
        <f>'5.0 Calc│Forecast Projects'!A107</f>
        <v>-</v>
      </c>
      <c r="B107" s="7" t="str">
        <f>'5.3 Calc│Forecast $2022'!B107</f>
        <v/>
      </c>
      <c r="C107" s="24" t="str">
        <f>IF(B107="[Delete]",0,'5.3 Calc│Forecast $2022'!C107)</f>
        <v>-</v>
      </c>
      <c r="D107" s="7" t="str">
        <f>IF($L107&gt;0,IFERROR(VLOOKUP($A107,'3.0 Input│AMP'!$A$13:$F$855,COLUMN(D107)+1,FALSE),"Other"),"")</f>
        <v/>
      </c>
      <c r="E107" s="7" t="str">
        <f>IF($L107&gt;0,IFERROR(VLOOKUP($A107,'3.0 Input│AMP'!$A$13:$F$855,COLUMN(E107)+1,FALSE),"Non-System"),"")</f>
        <v/>
      </c>
      <c r="F107" s="6"/>
      <c r="G107" s="20">
        <f>IF($F107=G$12,'5.5 Calc│Escalated capex'!$L107,IF($F107="incurred",'5.5 Calc│Escalated capex'!G107,0))</f>
        <v>0</v>
      </c>
      <c r="H107" s="20">
        <f>IF($F107=H$12,'5.5 Calc│Escalated capex'!$L107,IF($F107="incurred",'5.5 Calc│Escalated capex'!H107,0))</f>
        <v>0</v>
      </c>
      <c r="I107" s="20">
        <f>IF($F107=I$12,'5.5 Calc│Escalated capex'!$L107,IF($F107="incurred",'5.5 Calc│Escalated capex'!I107,0))</f>
        <v>0</v>
      </c>
      <c r="J107" s="20">
        <f>IF($F107=J$12,'5.5 Calc│Escalated capex'!$L107,IF($F107="incurred",'5.5 Calc│Escalated capex'!J107,0))</f>
        <v>0</v>
      </c>
      <c r="K107" s="20">
        <f>IF($F107=K$12,'5.5 Calc│Escalated capex'!$L107,IF($F107="incurred",'5.5 Calc│Escalated capex'!K107,0))</f>
        <v>0</v>
      </c>
      <c r="L107" s="33">
        <f t="shared" si="5"/>
        <v>0</v>
      </c>
    </row>
    <row r="108" spans="1:12">
      <c r="A108" s="7" t="str">
        <f>'5.0 Calc│Forecast Projects'!A108</f>
        <v>-</v>
      </c>
      <c r="B108" s="7" t="str">
        <f>'5.3 Calc│Forecast $2022'!B108</f>
        <v/>
      </c>
      <c r="C108" s="24" t="str">
        <f>IF(B108="[Delete]",0,'5.3 Calc│Forecast $2022'!C108)</f>
        <v>-</v>
      </c>
      <c r="D108" s="7" t="str">
        <f>IF($L108&gt;0,IFERROR(VLOOKUP($A108,'3.0 Input│AMP'!$A$13:$F$855,COLUMN(D108)+1,FALSE),"Other"),"")</f>
        <v/>
      </c>
      <c r="E108" s="7" t="str">
        <f>IF($L108&gt;0,IFERROR(VLOOKUP($A108,'3.0 Input│AMP'!$A$13:$F$855,COLUMN(E108)+1,FALSE),"Non-System"),"")</f>
        <v/>
      </c>
      <c r="F108" s="6"/>
      <c r="G108" s="20">
        <f>IF($F108=G$12,'5.5 Calc│Escalated capex'!$L108,IF($F108="incurred",'5.5 Calc│Escalated capex'!G108,0))</f>
        <v>0</v>
      </c>
      <c r="H108" s="20">
        <f>IF($F108=H$12,'5.5 Calc│Escalated capex'!$L108,IF($F108="incurred",'5.5 Calc│Escalated capex'!H108,0))</f>
        <v>0</v>
      </c>
      <c r="I108" s="20">
        <f>IF($F108=I$12,'5.5 Calc│Escalated capex'!$L108,IF($F108="incurred",'5.5 Calc│Escalated capex'!I108,0))</f>
        <v>0</v>
      </c>
      <c r="J108" s="20">
        <f>IF($F108=J$12,'5.5 Calc│Escalated capex'!$L108,IF($F108="incurred",'5.5 Calc│Escalated capex'!J108,0))</f>
        <v>0</v>
      </c>
      <c r="K108" s="20">
        <f>IF($F108=K$12,'5.5 Calc│Escalated capex'!$L108,IF($F108="incurred",'5.5 Calc│Escalated capex'!K108,0))</f>
        <v>0</v>
      </c>
      <c r="L108" s="33">
        <f t="shared" si="5"/>
        <v>0</v>
      </c>
    </row>
    <row r="109" spans="1:12">
      <c r="A109" s="7" t="str">
        <f>'5.0 Calc│Forecast Projects'!A109</f>
        <v>-</v>
      </c>
      <c r="B109" s="7" t="str">
        <f>'5.3 Calc│Forecast $2022'!B109</f>
        <v/>
      </c>
      <c r="C109" s="24" t="str">
        <f>IF(B109="[Delete]",0,'5.3 Calc│Forecast $2022'!C109)</f>
        <v>-</v>
      </c>
      <c r="D109" s="7" t="str">
        <f>IF($L109&gt;0,IFERROR(VLOOKUP($A109,'3.0 Input│AMP'!$A$13:$F$855,COLUMN(D109)+1,FALSE),"Other"),"")</f>
        <v/>
      </c>
      <c r="E109" s="7" t="str">
        <f>IF($L109&gt;0,IFERROR(VLOOKUP($A109,'3.0 Input│AMP'!$A$13:$F$855,COLUMN(E109)+1,FALSE),"Non-System"),"")</f>
        <v/>
      </c>
      <c r="F109" s="6"/>
      <c r="G109" s="20">
        <f>IF($F109=G$12,'5.5 Calc│Escalated capex'!$L109,IF($F109="incurred",'5.5 Calc│Escalated capex'!G109,0))</f>
        <v>0</v>
      </c>
      <c r="H109" s="20">
        <f>IF($F109=H$12,'5.5 Calc│Escalated capex'!$L109,IF($F109="incurred",'5.5 Calc│Escalated capex'!H109,0))</f>
        <v>0</v>
      </c>
      <c r="I109" s="20">
        <f>IF($F109=I$12,'5.5 Calc│Escalated capex'!$L109,IF($F109="incurred",'5.5 Calc│Escalated capex'!I109,0))</f>
        <v>0</v>
      </c>
      <c r="J109" s="20">
        <f>IF($F109=J$12,'5.5 Calc│Escalated capex'!$L109,IF($F109="incurred",'5.5 Calc│Escalated capex'!J109,0))</f>
        <v>0</v>
      </c>
      <c r="K109" s="20">
        <f>IF($F109=K$12,'5.5 Calc│Escalated capex'!$L109,IF($F109="incurred",'5.5 Calc│Escalated capex'!K109,0))</f>
        <v>0</v>
      </c>
      <c r="L109" s="33">
        <f t="shared" si="5"/>
        <v>0</v>
      </c>
    </row>
    <row r="110" spans="1:12">
      <c r="A110" s="7" t="str">
        <f>'5.0 Calc│Forecast Projects'!A110</f>
        <v>-</v>
      </c>
      <c r="B110" s="7" t="str">
        <f>'5.3 Calc│Forecast $2022'!B110</f>
        <v/>
      </c>
      <c r="C110" s="24" t="str">
        <f>IF(B110="[Delete]",0,'5.3 Calc│Forecast $2022'!C110)</f>
        <v>-</v>
      </c>
      <c r="D110" s="7" t="str">
        <f>IF($L110&gt;0,IFERROR(VLOOKUP($A110,'3.0 Input│AMP'!$A$13:$F$855,COLUMN(D110)+1,FALSE),"Other"),"")</f>
        <v/>
      </c>
      <c r="E110" s="7" t="str">
        <f>IF($L110&gt;0,IFERROR(VLOOKUP($A110,'3.0 Input│AMP'!$A$13:$F$855,COLUMN(E110)+1,FALSE),"Non-System"),"")</f>
        <v/>
      </c>
      <c r="F110" s="6"/>
      <c r="G110" s="20">
        <f>IF($F110=G$12,'5.5 Calc│Escalated capex'!$L110,IF($F110="incurred",'5.5 Calc│Escalated capex'!G110,0))</f>
        <v>0</v>
      </c>
      <c r="H110" s="20">
        <f>IF($F110=H$12,'5.5 Calc│Escalated capex'!$L110,IF($F110="incurred",'5.5 Calc│Escalated capex'!H110,0))</f>
        <v>0</v>
      </c>
      <c r="I110" s="20">
        <f>IF($F110=I$12,'5.5 Calc│Escalated capex'!$L110,IF($F110="incurred",'5.5 Calc│Escalated capex'!I110,0))</f>
        <v>0</v>
      </c>
      <c r="J110" s="20">
        <f>IF($F110=J$12,'5.5 Calc│Escalated capex'!$L110,IF($F110="incurred",'5.5 Calc│Escalated capex'!J110,0))</f>
        <v>0</v>
      </c>
      <c r="K110" s="20">
        <f>IF($F110=K$12,'5.5 Calc│Escalated capex'!$L110,IF($F110="incurred",'5.5 Calc│Escalated capex'!K110,0))</f>
        <v>0</v>
      </c>
      <c r="L110" s="33">
        <f t="shared" si="5"/>
        <v>0</v>
      </c>
    </row>
    <row r="111" spans="1:12">
      <c r="A111" s="7" t="str">
        <f>'5.0 Calc│Forecast Projects'!A111</f>
        <v>-</v>
      </c>
      <c r="B111" s="7" t="str">
        <f>'5.3 Calc│Forecast $2022'!B111</f>
        <v/>
      </c>
      <c r="C111" s="24" t="str">
        <f>IF(B111="[Delete]",0,'5.3 Calc│Forecast $2022'!C111)</f>
        <v>-</v>
      </c>
      <c r="D111" s="7" t="str">
        <f>IF($L111&gt;0,IFERROR(VLOOKUP($A111,'3.0 Input│AMP'!$A$13:$F$855,COLUMN(D111)+1,FALSE),"Other"),"")</f>
        <v/>
      </c>
      <c r="E111" s="7" t="str">
        <f>IF($L111&gt;0,IFERROR(VLOOKUP($A111,'3.0 Input│AMP'!$A$13:$F$855,COLUMN(E111)+1,FALSE),"Non-System"),"")</f>
        <v/>
      </c>
      <c r="F111" s="6"/>
      <c r="G111" s="20">
        <f>IF($F111=G$12,'5.5 Calc│Escalated capex'!$L111,IF($F111="incurred",'5.5 Calc│Escalated capex'!G111,0))</f>
        <v>0</v>
      </c>
      <c r="H111" s="20">
        <f>IF($F111=H$12,'5.5 Calc│Escalated capex'!$L111,IF($F111="incurred",'5.5 Calc│Escalated capex'!H111,0))</f>
        <v>0</v>
      </c>
      <c r="I111" s="20">
        <f>IF($F111=I$12,'5.5 Calc│Escalated capex'!$L111,IF($F111="incurred",'5.5 Calc│Escalated capex'!I111,0))</f>
        <v>0</v>
      </c>
      <c r="J111" s="20">
        <f>IF($F111=J$12,'5.5 Calc│Escalated capex'!$L111,IF($F111="incurred",'5.5 Calc│Escalated capex'!J111,0))</f>
        <v>0</v>
      </c>
      <c r="K111" s="20">
        <f>IF($F111=K$12,'5.5 Calc│Escalated capex'!$L111,IF($F111="incurred",'5.5 Calc│Escalated capex'!K111,0))</f>
        <v>0</v>
      </c>
      <c r="L111" s="33">
        <f t="shared" si="5"/>
        <v>0</v>
      </c>
    </row>
    <row r="112" spans="1:12">
      <c r="A112" s="7" t="str">
        <f>'5.0 Calc│Forecast Projects'!A112</f>
        <v>-</v>
      </c>
      <c r="B112" s="7" t="str">
        <f>'5.3 Calc│Forecast $2022'!B112</f>
        <v/>
      </c>
      <c r="C112" s="24" t="str">
        <f>IF(B112="[Delete]",0,'5.3 Calc│Forecast $2022'!C112)</f>
        <v>-</v>
      </c>
      <c r="D112" s="7" t="str">
        <f>IF($L112&gt;0,IFERROR(VLOOKUP($A112,'3.0 Input│AMP'!$A$13:$F$855,COLUMN(D112)+1,FALSE),"Other"),"")</f>
        <v/>
      </c>
      <c r="E112" s="7" t="str">
        <f>IF($L112&gt;0,IFERROR(VLOOKUP($A112,'3.0 Input│AMP'!$A$13:$F$855,COLUMN(E112)+1,FALSE),"Non-System"),"")</f>
        <v/>
      </c>
      <c r="F112" s="6"/>
      <c r="G112" s="20">
        <f>IF($F112=G$12,'5.5 Calc│Escalated capex'!$L112,IF($F112="incurred",'5.5 Calc│Escalated capex'!G112,0))</f>
        <v>0</v>
      </c>
      <c r="H112" s="20">
        <f>IF($F112=H$12,'5.5 Calc│Escalated capex'!$L112,IF($F112="incurred",'5.5 Calc│Escalated capex'!H112,0))</f>
        <v>0</v>
      </c>
      <c r="I112" s="20">
        <f>IF($F112=I$12,'5.5 Calc│Escalated capex'!$L112,IF($F112="incurred",'5.5 Calc│Escalated capex'!I112,0))</f>
        <v>0</v>
      </c>
      <c r="J112" s="20">
        <f>IF($F112=J$12,'5.5 Calc│Escalated capex'!$L112,IF($F112="incurred",'5.5 Calc│Escalated capex'!J112,0))</f>
        <v>0</v>
      </c>
      <c r="K112" s="20">
        <f>IF($F112=K$12,'5.5 Calc│Escalated capex'!$L112,IF($F112="incurred",'5.5 Calc│Escalated capex'!K112,0))</f>
        <v>0</v>
      </c>
      <c r="L112" s="33">
        <f t="shared" si="5"/>
        <v>0</v>
      </c>
    </row>
    <row r="113" spans="1:12">
      <c r="A113" s="7" t="str">
        <f>'5.0 Calc│Forecast Projects'!A113</f>
        <v>-</v>
      </c>
      <c r="B113" s="7" t="str">
        <f>'5.3 Calc│Forecast $2022'!B113</f>
        <v/>
      </c>
      <c r="C113" s="24" t="str">
        <f>IF(B113="[Delete]",0,'5.3 Calc│Forecast $2022'!C113)</f>
        <v>-</v>
      </c>
      <c r="D113" s="7" t="str">
        <f>IF($L113&gt;0,IFERROR(VLOOKUP($A113,'3.0 Input│AMP'!$A$13:$F$855,COLUMN(D113)+1,FALSE),"Other"),"")</f>
        <v/>
      </c>
      <c r="E113" s="7" t="str">
        <f>IF($L113&gt;0,IFERROR(VLOOKUP($A113,'3.0 Input│AMP'!$A$13:$F$855,COLUMN(E113)+1,FALSE),"Non-System"),"")</f>
        <v/>
      </c>
      <c r="F113" s="6"/>
      <c r="G113" s="20">
        <f>IF($F113=G$12,'5.5 Calc│Escalated capex'!$L113,IF($F113="incurred",'5.5 Calc│Escalated capex'!G113,0))</f>
        <v>0</v>
      </c>
      <c r="H113" s="20">
        <f>IF($F113=H$12,'5.5 Calc│Escalated capex'!$L113,IF($F113="incurred",'5.5 Calc│Escalated capex'!H113,0))</f>
        <v>0</v>
      </c>
      <c r="I113" s="20">
        <f>IF($F113=I$12,'5.5 Calc│Escalated capex'!$L113,IF($F113="incurred",'5.5 Calc│Escalated capex'!I113,0))</f>
        <v>0</v>
      </c>
      <c r="J113" s="20">
        <f>IF($F113=J$12,'5.5 Calc│Escalated capex'!$L113,IF($F113="incurred",'5.5 Calc│Escalated capex'!J113,0))</f>
        <v>0</v>
      </c>
      <c r="K113" s="20">
        <f>IF($F113=K$12,'5.5 Calc│Escalated capex'!$L113,IF($F113="incurred",'5.5 Calc│Escalated capex'!K113,0))</f>
        <v>0</v>
      </c>
      <c r="L113" s="33">
        <f t="shared" si="5"/>
        <v>0</v>
      </c>
    </row>
    <row r="114" spans="1:12">
      <c r="A114" s="7" t="str">
        <f>'5.0 Calc│Forecast Projects'!A114</f>
        <v>-</v>
      </c>
      <c r="B114" s="7" t="str">
        <f>'5.3 Calc│Forecast $2022'!B114</f>
        <v/>
      </c>
      <c r="C114" s="24" t="str">
        <f>IF(B114="[Delete]",0,'5.3 Calc│Forecast $2022'!C114)</f>
        <v>-</v>
      </c>
      <c r="D114" s="7" t="str">
        <f>IF($L114&gt;0,IFERROR(VLOOKUP($A114,'3.0 Input│AMP'!$A$13:$F$855,COLUMN(D114)+1,FALSE),"Other"),"")</f>
        <v/>
      </c>
      <c r="E114" s="7" t="str">
        <f>IF($L114&gt;0,IFERROR(VLOOKUP($A114,'3.0 Input│AMP'!$A$13:$F$855,COLUMN(E114)+1,FALSE),"Non-System"),"")</f>
        <v/>
      </c>
      <c r="F114" s="6"/>
      <c r="G114" s="20">
        <f>IF($F114=G$12,'5.5 Calc│Escalated capex'!$L114,IF($F114="incurred",'5.5 Calc│Escalated capex'!G114,0))</f>
        <v>0</v>
      </c>
      <c r="H114" s="20">
        <f>IF($F114=H$12,'5.5 Calc│Escalated capex'!$L114,IF($F114="incurred",'5.5 Calc│Escalated capex'!H114,0))</f>
        <v>0</v>
      </c>
      <c r="I114" s="20">
        <f>IF($F114=I$12,'5.5 Calc│Escalated capex'!$L114,IF($F114="incurred",'5.5 Calc│Escalated capex'!I114,0))</f>
        <v>0</v>
      </c>
      <c r="J114" s="20">
        <f>IF($F114=J$12,'5.5 Calc│Escalated capex'!$L114,IF($F114="incurred",'5.5 Calc│Escalated capex'!J114,0))</f>
        <v>0</v>
      </c>
      <c r="K114" s="20">
        <f>IF($F114=K$12,'5.5 Calc│Escalated capex'!$L114,IF($F114="incurred",'5.5 Calc│Escalated capex'!K114,0))</f>
        <v>0</v>
      </c>
      <c r="L114" s="33">
        <f t="shared" si="5"/>
        <v>0</v>
      </c>
    </row>
    <row r="115" spans="1:12">
      <c r="A115" s="7" t="str">
        <f>'5.0 Calc│Forecast Projects'!A115</f>
        <v>-</v>
      </c>
      <c r="B115" s="7" t="str">
        <f>'5.3 Calc│Forecast $2022'!B115</f>
        <v/>
      </c>
      <c r="C115" s="24" t="str">
        <f>IF(B115="[Delete]",0,'5.3 Calc│Forecast $2022'!C115)</f>
        <v>-</v>
      </c>
      <c r="D115" s="7" t="str">
        <f>IF($L115&gt;0,IFERROR(VLOOKUP($A115,'3.0 Input│AMP'!$A$13:$F$855,COLUMN(D115)+1,FALSE),"Other"),"")</f>
        <v/>
      </c>
      <c r="E115" s="7" t="str">
        <f>IF($L115&gt;0,IFERROR(VLOOKUP($A115,'3.0 Input│AMP'!$A$13:$F$855,COLUMN(E115)+1,FALSE),"Non-System"),"")</f>
        <v/>
      </c>
      <c r="F115" s="6"/>
      <c r="G115" s="20">
        <f>IF($F115=G$12,'5.5 Calc│Escalated capex'!$L115,IF($F115="incurred",'5.5 Calc│Escalated capex'!G115,0))</f>
        <v>0</v>
      </c>
      <c r="H115" s="20">
        <f>IF($F115=H$12,'5.5 Calc│Escalated capex'!$L115,IF($F115="incurred",'5.5 Calc│Escalated capex'!H115,0))</f>
        <v>0</v>
      </c>
      <c r="I115" s="20">
        <f>IF($F115=I$12,'5.5 Calc│Escalated capex'!$L115,IF($F115="incurred",'5.5 Calc│Escalated capex'!I115,0))</f>
        <v>0</v>
      </c>
      <c r="J115" s="20">
        <f>IF($F115=J$12,'5.5 Calc│Escalated capex'!$L115,IF($F115="incurred",'5.5 Calc│Escalated capex'!J115,0))</f>
        <v>0</v>
      </c>
      <c r="K115" s="20">
        <f>IF($F115=K$12,'5.5 Calc│Escalated capex'!$L115,IF($F115="incurred",'5.5 Calc│Escalated capex'!K115,0))</f>
        <v>0</v>
      </c>
      <c r="L115" s="33">
        <f t="shared" si="5"/>
        <v>0</v>
      </c>
    </row>
    <row r="116" spans="1:12">
      <c r="A116" s="7" t="str">
        <f>'5.0 Calc│Forecast Projects'!A116</f>
        <v>-</v>
      </c>
      <c r="B116" s="7" t="str">
        <f>'5.3 Calc│Forecast $2022'!B116</f>
        <v/>
      </c>
      <c r="C116" s="24" t="str">
        <f>IF(B116="[Delete]",0,'5.3 Calc│Forecast $2022'!C116)</f>
        <v>-</v>
      </c>
      <c r="D116" s="7" t="str">
        <f>IF($L116&gt;0,IFERROR(VLOOKUP($A116,'3.0 Input│AMP'!$A$13:$F$855,COLUMN(D116)+1,FALSE),"Other"),"")</f>
        <v/>
      </c>
      <c r="E116" s="7" t="str">
        <f>IF($L116&gt;0,IFERROR(VLOOKUP($A116,'3.0 Input│AMP'!$A$13:$F$855,COLUMN(E116)+1,FALSE),"Non-System"),"")</f>
        <v/>
      </c>
      <c r="F116" s="6"/>
      <c r="G116" s="20">
        <f>IF($F116=G$12,'5.5 Calc│Escalated capex'!$L116,IF($F116="incurred",'5.5 Calc│Escalated capex'!G116,0))</f>
        <v>0</v>
      </c>
      <c r="H116" s="20">
        <f>IF($F116=H$12,'5.5 Calc│Escalated capex'!$L116,IF($F116="incurred",'5.5 Calc│Escalated capex'!H116,0))</f>
        <v>0</v>
      </c>
      <c r="I116" s="20">
        <f>IF($F116=I$12,'5.5 Calc│Escalated capex'!$L116,IF($F116="incurred",'5.5 Calc│Escalated capex'!I116,0))</f>
        <v>0</v>
      </c>
      <c r="J116" s="20">
        <f>IF($F116=J$12,'5.5 Calc│Escalated capex'!$L116,IF($F116="incurred",'5.5 Calc│Escalated capex'!J116,0))</f>
        <v>0</v>
      </c>
      <c r="K116" s="20">
        <f>IF($F116=K$12,'5.5 Calc│Escalated capex'!$L116,IF($F116="incurred",'5.5 Calc│Escalated capex'!K116,0))</f>
        <v>0</v>
      </c>
      <c r="L116" s="33">
        <f t="shared" si="5"/>
        <v>0</v>
      </c>
    </row>
    <row r="117" spans="1:12">
      <c r="A117" s="7" t="str">
        <f>'5.0 Calc│Forecast Projects'!A117</f>
        <v>-</v>
      </c>
      <c r="B117" s="7" t="str">
        <f>'5.3 Calc│Forecast $2022'!B117</f>
        <v/>
      </c>
      <c r="C117" s="24" t="str">
        <f>IF(B117="[Delete]",0,'5.3 Calc│Forecast $2022'!C117)</f>
        <v>-</v>
      </c>
      <c r="D117" s="7" t="str">
        <f>IF($L117&gt;0,IFERROR(VLOOKUP($A117,'3.0 Input│AMP'!$A$13:$F$855,COLUMN(D117)+1,FALSE),"Other"),"")</f>
        <v/>
      </c>
      <c r="E117" s="7" t="str">
        <f>IF($L117&gt;0,IFERROR(VLOOKUP($A117,'3.0 Input│AMP'!$A$13:$F$855,COLUMN(E117)+1,FALSE),"Non-System"),"")</f>
        <v/>
      </c>
      <c r="F117" s="6"/>
      <c r="G117" s="20">
        <f>IF($F117=G$12,'5.5 Calc│Escalated capex'!$L117,IF($F117="incurred",'5.5 Calc│Escalated capex'!G117,0))</f>
        <v>0</v>
      </c>
      <c r="H117" s="20">
        <f>IF($F117=H$12,'5.5 Calc│Escalated capex'!$L117,IF($F117="incurred",'5.5 Calc│Escalated capex'!H117,0))</f>
        <v>0</v>
      </c>
      <c r="I117" s="20">
        <f>IF($F117=I$12,'5.5 Calc│Escalated capex'!$L117,IF($F117="incurred",'5.5 Calc│Escalated capex'!I117,0))</f>
        <v>0</v>
      </c>
      <c r="J117" s="20">
        <f>IF($F117=J$12,'5.5 Calc│Escalated capex'!$L117,IF($F117="incurred",'5.5 Calc│Escalated capex'!J117,0))</f>
        <v>0</v>
      </c>
      <c r="K117" s="20">
        <f>IF($F117=K$12,'5.5 Calc│Escalated capex'!$L117,IF($F117="incurred",'5.5 Calc│Escalated capex'!K117,0))</f>
        <v>0</v>
      </c>
      <c r="L117" s="33">
        <f t="shared" si="5"/>
        <v>0</v>
      </c>
    </row>
    <row r="118" spans="1:12">
      <c r="A118" s="7" t="str">
        <f>'5.0 Calc│Forecast Projects'!A118</f>
        <v>-</v>
      </c>
      <c r="B118" s="7" t="str">
        <f>'5.3 Calc│Forecast $2022'!B118</f>
        <v/>
      </c>
      <c r="C118" s="24" t="str">
        <f>IF(B118="[Delete]",0,'5.3 Calc│Forecast $2022'!C118)</f>
        <v>-</v>
      </c>
      <c r="D118" s="7" t="str">
        <f>IF($L118&gt;0,IFERROR(VLOOKUP($A118,'3.0 Input│AMP'!$A$13:$F$855,COLUMN(D118)+1,FALSE),"Other"),"")</f>
        <v/>
      </c>
      <c r="E118" s="7" t="str">
        <f>IF($L118&gt;0,IFERROR(VLOOKUP($A118,'3.0 Input│AMP'!$A$13:$F$855,COLUMN(E118)+1,FALSE),"Non-System"),"")</f>
        <v/>
      </c>
      <c r="F118" s="6"/>
      <c r="G118" s="20">
        <f>IF($F118=G$12,'5.5 Calc│Escalated capex'!$L118,IF($F118="incurred",'5.5 Calc│Escalated capex'!G118,0))</f>
        <v>0</v>
      </c>
      <c r="H118" s="20">
        <f>IF($F118=H$12,'5.5 Calc│Escalated capex'!$L118,IF($F118="incurred",'5.5 Calc│Escalated capex'!H118,0))</f>
        <v>0</v>
      </c>
      <c r="I118" s="20">
        <f>IF($F118=I$12,'5.5 Calc│Escalated capex'!$L118,IF($F118="incurred",'5.5 Calc│Escalated capex'!I118,0))</f>
        <v>0</v>
      </c>
      <c r="J118" s="20">
        <f>IF($F118=J$12,'5.5 Calc│Escalated capex'!$L118,IF($F118="incurred",'5.5 Calc│Escalated capex'!J118,0))</f>
        <v>0</v>
      </c>
      <c r="K118" s="20">
        <f>IF($F118=K$12,'5.5 Calc│Escalated capex'!$L118,IF($F118="incurred",'5.5 Calc│Escalated capex'!K118,0))</f>
        <v>0</v>
      </c>
      <c r="L118" s="33">
        <f t="shared" si="5"/>
        <v>0</v>
      </c>
    </row>
    <row r="119" spans="1:12">
      <c r="A119" s="7" t="str">
        <f>'5.0 Calc│Forecast Projects'!A119</f>
        <v>-</v>
      </c>
      <c r="B119" s="7" t="str">
        <f>'5.3 Calc│Forecast $2022'!B119</f>
        <v/>
      </c>
      <c r="C119" s="24" t="str">
        <f>IF(B119="[Delete]",0,'5.3 Calc│Forecast $2022'!C119)</f>
        <v>-</v>
      </c>
      <c r="D119" s="7" t="str">
        <f>IF($L119&gt;0,IFERROR(VLOOKUP($A119,'3.0 Input│AMP'!$A$13:$F$855,COLUMN(D119)+1,FALSE),"Other"),"")</f>
        <v/>
      </c>
      <c r="E119" s="7" t="str">
        <f>IF($L119&gt;0,IFERROR(VLOOKUP($A119,'3.0 Input│AMP'!$A$13:$F$855,COLUMN(E119)+1,FALSE),"Non-System"),"")</f>
        <v/>
      </c>
      <c r="F119" s="6"/>
      <c r="G119" s="20">
        <f>IF($F119=G$12,'5.5 Calc│Escalated capex'!$L119,IF($F119="incurred",'5.5 Calc│Escalated capex'!G119,0))</f>
        <v>0</v>
      </c>
      <c r="H119" s="20">
        <f>IF($F119=H$12,'5.5 Calc│Escalated capex'!$L119,IF($F119="incurred",'5.5 Calc│Escalated capex'!H119,0))</f>
        <v>0</v>
      </c>
      <c r="I119" s="20">
        <f>IF($F119=I$12,'5.5 Calc│Escalated capex'!$L119,IF($F119="incurred",'5.5 Calc│Escalated capex'!I119,0))</f>
        <v>0</v>
      </c>
      <c r="J119" s="20">
        <f>IF($F119=J$12,'5.5 Calc│Escalated capex'!$L119,IF($F119="incurred",'5.5 Calc│Escalated capex'!J119,0))</f>
        <v>0</v>
      </c>
      <c r="K119" s="20">
        <f>IF($F119=K$12,'5.5 Calc│Escalated capex'!$L119,IF($F119="incurred",'5.5 Calc│Escalated capex'!K119,0))</f>
        <v>0</v>
      </c>
      <c r="L119" s="33">
        <f t="shared" si="5"/>
        <v>0</v>
      </c>
    </row>
    <row r="120" spans="1:12">
      <c r="A120" s="7" t="str">
        <f>'5.0 Calc│Forecast Projects'!A120</f>
        <v>-</v>
      </c>
      <c r="B120" s="7" t="str">
        <f>'5.3 Calc│Forecast $2022'!B120</f>
        <v/>
      </c>
      <c r="C120" s="24" t="str">
        <f>IF(B120="[Delete]",0,'5.3 Calc│Forecast $2022'!C120)</f>
        <v>-</v>
      </c>
      <c r="D120" s="7" t="str">
        <f>IF($L120&gt;0,IFERROR(VLOOKUP($A120,'3.0 Input│AMP'!$A$13:$F$855,COLUMN(D120)+1,FALSE),"Other"),"")</f>
        <v/>
      </c>
      <c r="E120" s="7" t="str">
        <f>IF($L120&gt;0,IFERROR(VLOOKUP($A120,'3.0 Input│AMP'!$A$13:$F$855,COLUMN(E120)+1,FALSE),"Non-System"),"")</f>
        <v/>
      </c>
      <c r="F120" s="6"/>
      <c r="G120" s="20">
        <f>IF($F120=G$12,'5.5 Calc│Escalated capex'!$L120,IF($F120="incurred",'5.5 Calc│Escalated capex'!G120,0))</f>
        <v>0</v>
      </c>
      <c r="H120" s="20">
        <f>IF($F120=H$12,'5.5 Calc│Escalated capex'!$L120,IF($F120="incurred",'5.5 Calc│Escalated capex'!H120,0))</f>
        <v>0</v>
      </c>
      <c r="I120" s="20">
        <f>IF($F120=I$12,'5.5 Calc│Escalated capex'!$L120,IF($F120="incurred",'5.5 Calc│Escalated capex'!I120,0))</f>
        <v>0</v>
      </c>
      <c r="J120" s="20">
        <f>IF($F120=J$12,'5.5 Calc│Escalated capex'!$L120,IF($F120="incurred",'5.5 Calc│Escalated capex'!J120,0))</f>
        <v>0</v>
      </c>
      <c r="K120" s="20">
        <f>IF($F120=K$12,'5.5 Calc│Escalated capex'!$L120,IF($F120="incurred",'5.5 Calc│Escalated capex'!K120,0))</f>
        <v>0</v>
      </c>
      <c r="L120" s="33">
        <f t="shared" si="5"/>
        <v>0</v>
      </c>
    </row>
    <row r="121" spans="1:12">
      <c r="A121" s="7" t="str">
        <f>'5.0 Calc│Forecast Projects'!A121</f>
        <v>-</v>
      </c>
      <c r="B121" s="7" t="str">
        <f>'5.3 Calc│Forecast $2022'!B121</f>
        <v/>
      </c>
      <c r="C121" s="24" t="str">
        <f>IF(B121="[Delete]",0,'5.3 Calc│Forecast $2022'!C121)</f>
        <v>-</v>
      </c>
      <c r="D121" s="7" t="str">
        <f>IF($L121&gt;0,IFERROR(VLOOKUP($A121,'3.0 Input│AMP'!$A$13:$F$855,COLUMN(D121)+1,FALSE),"Other"),"")</f>
        <v/>
      </c>
      <c r="E121" s="7" t="str">
        <f>IF($L121&gt;0,IFERROR(VLOOKUP($A121,'3.0 Input│AMP'!$A$13:$F$855,COLUMN(E121)+1,FALSE),"Non-System"),"")</f>
        <v/>
      </c>
      <c r="F121" s="6"/>
      <c r="G121" s="20">
        <f>IF($F121=G$12,'5.5 Calc│Escalated capex'!$L121,IF($F121="incurred",'5.5 Calc│Escalated capex'!G121,0))</f>
        <v>0</v>
      </c>
      <c r="H121" s="20">
        <f>IF($F121=H$12,'5.5 Calc│Escalated capex'!$L121,IF($F121="incurred",'5.5 Calc│Escalated capex'!H121,0))</f>
        <v>0</v>
      </c>
      <c r="I121" s="20">
        <f>IF($F121=I$12,'5.5 Calc│Escalated capex'!$L121,IF($F121="incurred",'5.5 Calc│Escalated capex'!I121,0))</f>
        <v>0</v>
      </c>
      <c r="J121" s="20">
        <f>IF($F121=J$12,'5.5 Calc│Escalated capex'!$L121,IF($F121="incurred",'5.5 Calc│Escalated capex'!J121,0))</f>
        <v>0</v>
      </c>
      <c r="K121" s="20">
        <f>IF($F121=K$12,'5.5 Calc│Escalated capex'!$L121,IF($F121="incurred",'5.5 Calc│Escalated capex'!K121,0))</f>
        <v>0</v>
      </c>
      <c r="L121" s="33">
        <f t="shared" si="5"/>
        <v>0</v>
      </c>
    </row>
    <row r="122" spans="1:12">
      <c r="A122" s="7" t="str">
        <f>'5.0 Calc│Forecast Projects'!A127</f>
        <v>-</v>
      </c>
      <c r="B122" s="20"/>
      <c r="C122" s="24" t="str">
        <f>IF(B122="[Delete]",0,'5.3 Calc│Forecast $2022'!C122)</f>
        <v>-</v>
      </c>
      <c r="D122" s="7"/>
      <c r="E122" s="7"/>
      <c r="F122" s="6"/>
      <c r="G122" s="20">
        <f>SUMIF('4.1 Calc│Hist Incurred ($nom)'!B14:B1008,B122,'4.1 Calc│Hist Incurred ($nom)'!K14:K1008)/1000000</f>
        <v>0</v>
      </c>
      <c r="H122" s="20">
        <f>IF($F122=H$12,'5.5 Calc│Escalated capex'!$L127,IF($F122="incurred",'5.5 Calc│Escalated capex'!H127,0))</f>
        <v>0</v>
      </c>
      <c r="I122" s="20">
        <f>IF($F122=I$12,'5.5 Calc│Escalated capex'!$L127,IF($F122="incurred",'5.5 Calc│Escalated capex'!I127,0))</f>
        <v>0</v>
      </c>
      <c r="J122" s="20">
        <f>IF($F122=J$12,'5.5 Calc│Escalated capex'!$L127,IF($F122="incurred",'5.5 Calc│Escalated capex'!J127,0))</f>
        <v>0</v>
      </c>
      <c r="K122" s="20">
        <f>IF($F122=K$12,'5.5 Calc│Escalated capex'!$L127,IF($F122="incurred",'5.5 Calc│Escalated capex'!K127,0))</f>
        <v>0</v>
      </c>
      <c r="L122" s="33">
        <f t="shared" si="5"/>
        <v>0</v>
      </c>
    </row>
    <row r="123" spans="1:12">
      <c r="A123" s="7" t="str">
        <f>'5.0 Calc│Forecast Projects'!A128</f>
        <v>-</v>
      </c>
      <c r="B123" s="20"/>
      <c r="C123" s="24" t="str">
        <f>IF(B123="[Delete]",0,'5.3 Calc│Forecast $2022'!C123)</f>
        <v>-</v>
      </c>
      <c r="D123" s="7"/>
      <c r="E123" s="7"/>
      <c r="F123" s="6"/>
      <c r="G123" s="20">
        <f>SUMIF('4.1 Calc│Hist Incurred ($nom)'!B15:B1009,B123,'4.1 Calc│Hist Incurred ($nom)'!K15:K1009)/1000000</f>
        <v>0</v>
      </c>
      <c r="H123" s="20">
        <f>IF($F123=H$12,'5.5 Calc│Escalated capex'!$L128,IF($F123="incurred",'5.5 Calc│Escalated capex'!H128,0))</f>
        <v>0</v>
      </c>
      <c r="I123" s="20">
        <f>IF($F123=I$12,'5.5 Calc│Escalated capex'!$L128,IF($F123="incurred",'5.5 Calc│Escalated capex'!I128,0))</f>
        <v>0</v>
      </c>
      <c r="J123" s="20">
        <f>IF($F123=J$12,'5.5 Calc│Escalated capex'!$L128,IF($F123="incurred",'5.5 Calc│Escalated capex'!J128,0))</f>
        <v>0</v>
      </c>
      <c r="K123" s="20">
        <f>IF($F123=K$12,'5.5 Calc│Escalated capex'!$L128,IF($F123="incurred",'5.5 Calc│Escalated capex'!K128,0))</f>
        <v>0</v>
      </c>
      <c r="L123" s="33">
        <f t="shared" si="5"/>
        <v>0</v>
      </c>
    </row>
    <row r="124" spans="1:12">
      <c r="A124" s="7" t="str">
        <f>'5.0 Calc│Forecast Projects'!A129</f>
        <v>-</v>
      </c>
      <c r="B124" s="7" t="str">
        <f>'5.3 Calc│Forecast $2022'!B129</f>
        <v/>
      </c>
      <c r="C124" s="24" t="str">
        <f>IF(B124="[Delete]",0,'5.3 Calc│Forecast $2022'!C124)</f>
        <v>-</v>
      </c>
      <c r="D124" s="7" t="str">
        <f>IF($L124&gt;0,IFERROR(VLOOKUP($A124,'3.0 Input│AMP'!$A$13:$F$855,COLUMN(D124)+1,FALSE),"Other"),"")</f>
        <v/>
      </c>
      <c r="E124" s="7" t="str">
        <f>IF($L124&gt;0,IFERROR(VLOOKUP($A124,'3.0 Input│AMP'!$A$13:$F$855,COLUMN(E124)+1,FALSE),"Non-System"),"")</f>
        <v/>
      </c>
      <c r="F124" s="6"/>
      <c r="G124" s="20">
        <f>IF($F124=G$12,'5.5 Calc│Escalated capex'!$L129,IF($F124="incurred",'5.5 Calc│Escalated capex'!G129,0))</f>
        <v>0</v>
      </c>
      <c r="H124" s="20">
        <f>IF($F124=H$12,'5.5 Calc│Escalated capex'!$L129,IF($F124="incurred",'5.5 Calc│Escalated capex'!H129,0))</f>
        <v>0</v>
      </c>
      <c r="I124" s="20">
        <f>IF($F124=I$12,'5.5 Calc│Escalated capex'!$L129,IF($F124="incurred",'5.5 Calc│Escalated capex'!I129,0))</f>
        <v>0</v>
      </c>
      <c r="J124" s="20">
        <f>IF($F124=J$12,'5.5 Calc│Escalated capex'!$L129,IF($F124="incurred",'5.5 Calc│Escalated capex'!J129,0))</f>
        <v>0</v>
      </c>
      <c r="K124" s="20">
        <f>IF($F124=K$12,'5.5 Calc│Escalated capex'!$L129,IF($F124="incurred",'5.5 Calc│Escalated capex'!K129,0))</f>
        <v>0</v>
      </c>
      <c r="L124" s="33">
        <f t="shared" si="5"/>
        <v>0</v>
      </c>
    </row>
    <row r="125" spans="1:12">
      <c r="A125" s="7" t="str">
        <f>'5.0 Calc│Forecast Projects'!A130</f>
        <v>-</v>
      </c>
      <c r="B125" s="7" t="str">
        <f>'5.3 Calc│Forecast $2022'!B130</f>
        <v/>
      </c>
      <c r="C125" s="24" t="str">
        <f>IF(B125="[Delete]",0,'5.3 Calc│Forecast $2022'!C125)</f>
        <v>-</v>
      </c>
      <c r="D125" s="7" t="str">
        <f>IF($L125&gt;0,IFERROR(VLOOKUP($A125,'3.0 Input│AMP'!$A$13:$F$855,COLUMN(D125)+1,FALSE),"Other"),"")</f>
        <v/>
      </c>
      <c r="E125" s="7" t="str">
        <f>IF($L125&gt;0,IFERROR(VLOOKUP($A125,'3.0 Input│AMP'!$A$13:$F$855,COLUMN(E125)+1,FALSE),"Non-System"),"")</f>
        <v/>
      </c>
      <c r="F125" s="6"/>
      <c r="G125" s="20">
        <f>IF($F125=G$12,'5.5 Calc│Escalated capex'!$L130,IF($F125="incurred",'5.5 Calc│Escalated capex'!G130,0))</f>
        <v>0</v>
      </c>
      <c r="H125" s="20">
        <f>IF($F125=H$12,'5.5 Calc│Escalated capex'!$L130,IF($F125="incurred",'5.5 Calc│Escalated capex'!H130,0))</f>
        <v>0</v>
      </c>
      <c r="I125" s="20">
        <f>IF($F125=I$12,'5.5 Calc│Escalated capex'!$L130,IF($F125="incurred",'5.5 Calc│Escalated capex'!I130,0))</f>
        <v>0</v>
      </c>
      <c r="J125" s="20">
        <f>IF($F125=J$12,'5.5 Calc│Escalated capex'!$L130,IF($F125="incurred",'5.5 Calc│Escalated capex'!J130,0))</f>
        <v>0</v>
      </c>
      <c r="K125" s="20">
        <f>IF($F125=K$12,'5.5 Calc│Escalated capex'!$L130,IF($F125="incurred",'5.5 Calc│Escalated capex'!K130,0))</f>
        <v>0</v>
      </c>
      <c r="L125" s="33">
        <f t="shared" si="5"/>
        <v>0</v>
      </c>
    </row>
    <row r="126" spans="1:12">
      <c r="A126" s="7" t="str">
        <f>'5.0 Calc│Forecast Projects'!A131</f>
        <v>-</v>
      </c>
      <c r="B126" s="7" t="str">
        <f>'5.3 Calc│Forecast $2022'!B131</f>
        <v/>
      </c>
      <c r="C126" s="24" t="str">
        <f>IF(B126="[Delete]",0,'5.3 Calc│Forecast $2022'!C126)</f>
        <v>-</v>
      </c>
      <c r="D126" s="7" t="str">
        <f>IF($L126&gt;0,IFERROR(VLOOKUP($A126,'3.0 Input│AMP'!$A$13:$F$855,COLUMN(D126)+1,FALSE),"Other"),"")</f>
        <v/>
      </c>
      <c r="E126" s="7" t="str">
        <f>IF($L126&gt;0,IFERROR(VLOOKUP($A126,'3.0 Input│AMP'!$A$13:$F$855,COLUMN(E126)+1,FALSE),"Non-System"),"")</f>
        <v/>
      </c>
      <c r="F126" s="6"/>
      <c r="G126" s="20">
        <f>IF($F126=G$12,'5.5 Calc│Escalated capex'!$L131,IF($F126="incurred",'5.5 Calc│Escalated capex'!G131,0))</f>
        <v>0</v>
      </c>
      <c r="H126" s="20">
        <f>IF($F126=H$12,'5.5 Calc│Escalated capex'!$L131,IF($F126="incurred",'5.5 Calc│Escalated capex'!H131,0))</f>
        <v>0</v>
      </c>
      <c r="I126" s="20">
        <f>IF($F126=I$12,'5.5 Calc│Escalated capex'!$L131,IF($F126="incurred",'5.5 Calc│Escalated capex'!I131,0))</f>
        <v>0</v>
      </c>
      <c r="J126" s="20">
        <f>IF($F126=J$12,'5.5 Calc│Escalated capex'!$L131,IF($F126="incurred",'5.5 Calc│Escalated capex'!J131,0))</f>
        <v>0</v>
      </c>
      <c r="K126" s="20">
        <f>IF($F126=K$12,'5.5 Calc│Escalated capex'!$L131,IF($F126="incurred",'5.5 Calc│Escalated capex'!K131,0))</f>
        <v>0</v>
      </c>
      <c r="L126" s="33">
        <f t="shared" si="5"/>
        <v>0</v>
      </c>
    </row>
    <row r="127" spans="1:12">
      <c r="A127" s="7" t="str">
        <f>'5.0 Calc│Forecast Projects'!A132</f>
        <v>-</v>
      </c>
      <c r="B127" s="7" t="str">
        <f>'5.3 Calc│Forecast $2022'!B132</f>
        <v/>
      </c>
      <c r="C127" s="24" t="str">
        <f>IF(B127="[Delete]",0,'5.3 Calc│Forecast $2022'!C132)</f>
        <v>-</v>
      </c>
      <c r="D127" s="7" t="str">
        <f>IF($L127&gt;0,IFERROR(VLOOKUP($A127,'3.0 Input│AMP'!$A$13:$F$855,COLUMN(D127)+1,FALSE),"Other"),"")</f>
        <v/>
      </c>
      <c r="E127" s="7" t="str">
        <f>IF($L127&gt;0,IFERROR(VLOOKUP($A127,'3.0 Input│AMP'!$A$13:$F$855,COLUMN(E127)+1,FALSE),"Non-System"),"")</f>
        <v/>
      </c>
      <c r="F127" s="6"/>
      <c r="G127" s="20">
        <f>IF($F127=G$12,'5.5 Calc│Escalated capex'!$L132,IF($F127="incurred",'5.5 Calc│Escalated capex'!G132,0))</f>
        <v>0</v>
      </c>
      <c r="H127" s="20">
        <f>IF($F127=H$12,'5.5 Calc│Escalated capex'!$L132,IF($F127="incurred",'5.5 Calc│Escalated capex'!H132,0))</f>
        <v>0</v>
      </c>
      <c r="I127" s="20">
        <f>IF($F127=I$12,'5.5 Calc│Escalated capex'!$L132,IF($F127="incurred",'5.5 Calc│Escalated capex'!I132,0))</f>
        <v>0</v>
      </c>
      <c r="J127" s="20">
        <f>IF($F127=J$12,'5.5 Calc│Escalated capex'!$L132,IF($F127="incurred",'5.5 Calc│Escalated capex'!J132,0))</f>
        <v>0</v>
      </c>
      <c r="K127" s="20">
        <f>IF($F127=K$12,'5.5 Calc│Escalated capex'!$L132,IF($F127="incurred",'5.5 Calc│Escalated capex'!K132,0))</f>
        <v>0</v>
      </c>
      <c r="L127" s="33">
        <f t="shared" si="5"/>
        <v>0</v>
      </c>
    </row>
    <row r="128" spans="1:12">
      <c r="A128" s="7" t="str">
        <f>'5.0 Calc│Forecast Projects'!A133</f>
        <v>-</v>
      </c>
      <c r="B128" s="7" t="str">
        <f>'5.3 Calc│Forecast $2022'!B133</f>
        <v/>
      </c>
      <c r="C128" s="24" t="str">
        <f>IF(B128="[Delete]",0,'5.3 Calc│Forecast $2022'!C133)</f>
        <v>-</v>
      </c>
      <c r="D128" s="7" t="str">
        <f>IF($L128&gt;0,IFERROR(VLOOKUP($A128,'3.0 Input│AMP'!$A$13:$F$855,COLUMN(D128)+1,FALSE),"Other"),"")</f>
        <v/>
      </c>
      <c r="E128" s="7" t="str">
        <f>IF($L128&gt;0,IFERROR(VLOOKUP($A128,'3.0 Input│AMP'!$A$13:$F$855,COLUMN(E128)+1,FALSE),"Non-System"),"")</f>
        <v/>
      </c>
      <c r="F128" s="6"/>
      <c r="G128" s="20">
        <f>IF($F128=G$12,'5.5 Calc│Escalated capex'!$L133,IF($F128="incurred",'5.5 Calc│Escalated capex'!G133,0))</f>
        <v>0</v>
      </c>
      <c r="H128" s="20">
        <f>IF($F128=H$12,'5.5 Calc│Escalated capex'!$L133,IF($F128="incurred",'5.5 Calc│Escalated capex'!H133,0))</f>
        <v>0</v>
      </c>
      <c r="I128" s="20">
        <f>IF($F128=I$12,'5.5 Calc│Escalated capex'!$L133,IF($F128="incurred",'5.5 Calc│Escalated capex'!I133,0))</f>
        <v>0</v>
      </c>
      <c r="J128" s="20">
        <f>IF($F128=J$12,'5.5 Calc│Escalated capex'!$L133,IF($F128="incurred",'5.5 Calc│Escalated capex'!J133,0))</f>
        <v>0</v>
      </c>
      <c r="K128" s="20">
        <f>IF($F128=K$12,'5.5 Calc│Escalated capex'!$L133,IF($F128="incurred",'5.5 Calc│Escalated capex'!K133,0))</f>
        <v>0</v>
      </c>
      <c r="L128" s="33">
        <f t="shared" si="5"/>
        <v>0</v>
      </c>
    </row>
    <row r="129" spans="1:12">
      <c r="A129" s="7" t="str">
        <f>'5.0 Calc│Forecast Projects'!A134</f>
        <v>-</v>
      </c>
      <c r="B129" s="7" t="str">
        <f>'5.3 Calc│Forecast $2022'!B134</f>
        <v/>
      </c>
      <c r="C129" s="24" t="str">
        <f>IF(B129="[Delete]",0,'5.3 Calc│Forecast $2022'!C134)</f>
        <v>-</v>
      </c>
      <c r="D129" s="7" t="str">
        <f>IF($L129&gt;0,IFERROR(VLOOKUP($A129,'3.0 Input│AMP'!$A$13:$F$855,COLUMN(D129)+1,FALSE),"Other"),"")</f>
        <v/>
      </c>
      <c r="E129" s="7" t="str">
        <f>IF($L129&gt;0,IFERROR(VLOOKUP($A129,'3.0 Input│AMP'!$A$13:$F$855,COLUMN(E129)+1,FALSE),"Non-System"),"")</f>
        <v/>
      </c>
      <c r="F129" s="6"/>
      <c r="G129" s="20">
        <f>IF($F129=G$12,'5.5 Calc│Escalated capex'!$L134,IF($F129="incurred",'5.5 Calc│Escalated capex'!G134,0))</f>
        <v>0</v>
      </c>
      <c r="H129" s="20">
        <f>IF($F129=H$12,'5.5 Calc│Escalated capex'!$L134,IF($F129="incurred",'5.5 Calc│Escalated capex'!H134,0))</f>
        <v>0</v>
      </c>
      <c r="I129" s="20">
        <f>IF($F129=I$12,'5.5 Calc│Escalated capex'!$L134,IF($F129="incurred",'5.5 Calc│Escalated capex'!I134,0))</f>
        <v>0</v>
      </c>
      <c r="J129" s="20">
        <f>IF($F129=J$12,'5.5 Calc│Escalated capex'!$L134,IF($F129="incurred",'5.5 Calc│Escalated capex'!J134,0))</f>
        <v>0</v>
      </c>
      <c r="K129" s="20">
        <f>IF($F129=K$12,'5.5 Calc│Escalated capex'!$L134,IF($F129="incurred",'5.5 Calc│Escalated capex'!K134,0))</f>
        <v>0</v>
      </c>
      <c r="L129" s="33">
        <f t="shared" si="5"/>
        <v>0</v>
      </c>
    </row>
    <row r="130" spans="1:12">
      <c r="A130" s="7" t="str">
        <f>'5.0 Calc│Forecast Projects'!A135</f>
        <v>-</v>
      </c>
      <c r="B130" s="7" t="str">
        <f>'5.3 Calc│Forecast $2022'!B135</f>
        <v/>
      </c>
      <c r="C130" s="24" t="str">
        <f>IF(B130="[Delete]",0,'5.3 Calc│Forecast $2022'!C135)</f>
        <v>-</v>
      </c>
      <c r="D130" s="7" t="str">
        <f>IF($L130&gt;0,IFERROR(VLOOKUP($A130,'3.0 Input│AMP'!$A$13:$F$855,COLUMN(D130)+1,FALSE),"Other"),"")</f>
        <v/>
      </c>
      <c r="E130" s="7" t="str">
        <f>IF($L130&gt;0,IFERROR(VLOOKUP($A130,'3.0 Input│AMP'!$A$13:$F$855,COLUMN(E130)+1,FALSE),"Non-System"),"")</f>
        <v/>
      </c>
      <c r="F130" s="6"/>
      <c r="G130" s="20">
        <f>IF($F130=G$12,'5.5 Calc│Escalated capex'!$L135,IF($F130="incurred",'5.5 Calc│Escalated capex'!G135,0))</f>
        <v>0</v>
      </c>
      <c r="H130" s="20">
        <f>IF($F130=H$12,'5.5 Calc│Escalated capex'!$L135,IF($F130="incurred",'5.5 Calc│Escalated capex'!H135,0))</f>
        <v>0</v>
      </c>
      <c r="I130" s="20">
        <f>IF($F130=I$12,'5.5 Calc│Escalated capex'!$L135,IF($F130="incurred",'5.5 Calc│Escalated capex'!I135,0))</f>
        <v>0</v>
      </c>
      <c r="J130" s="20">
        <f>IF($F130=J$12,'5.5 Calc│Escalated capex'!$L135,IF($F130="incurred",'5.5 Calc│Escalated capex'!J135,0))</f>
        <v>0</v>
      </c>
      <c r="K130" s="20">
        <f>IF($F130=K$12,'5.5 Calc│Escalated capex'!$L135,IF($F130="incurred",'5.5 Calc│Escalated capex'!K135,0))</f>
        <v>0</v>
      </c>
      <c r="L130" s="33">
        <f t="shared" si="5"/>
        <v>0</v>
      </c>
    </row>
    <row r="131" spans="1:12">
      <c r="A131" s="7" t="str">
        <f>'5.0 Calc│Forecast Projects'!A136</f>
        <v>-</v>
      </c>
      <c r="B131" s="7" t="str">
        <f>'5.3 Calc│Forecast $2022'!B136</f>
        <v/>
      </c>
      <c r="C131" s="24" t="str">
        <f>IF(B131="[Delete]",0,'5.3 Calc│Forecast $2022'!C136)</f>
        <v>-</v>
      </c>
      <c r="D131" s="7" t="str">
        <f>IF($L131&gt;0,IFERROR(VLOOKUP($A131,'3.0 Input│AMP'!$A$13:$F$855,COLUMN(D131)+1,FALSE),"Other"),"")</f>
        <v/>
      </c>
      <c r="E131" s="7" t="str">
        <f>IF($L131&gt;0,IFERROR(VLOOKUP($A131,'3.0 Input│AMP'!$A$13:$F$855,COLUMN(E131)+1,FALSE),"Non-System"),"")</f>
        <v/>
      </c>
      <c r="F131" s="6"/>
      <c r="G131" s="20">
        <f>IF($F131=G$12,'5.5 Calc│Escalated capex'!$L136,IF($F131="incurred",'5.5 Calc│Escalated capex'!G136,0))</f>
        <v>0</v>
      </c>
      <c r="H131" s="20">
        <f>IF($F131=H$12,'5.5 Calc│Escalated capex'!$L136,IF($F131="incurred",'5.5 Calc│Escalated capex'!H136,0))</f>
        <v>0</v>
      </c>
      <c r="I131" s="20">
        <f>IF($F131=I$12,'5.5 Calc│Escalated capex'!$L136,IF($F131="incurred",'5.5 Calc│Escalated capex'!I136,0))</f>
        <v>0</v>
      </c>
      <c r="J131" s="20">
        <f>IF($F131=J$12,'5.5 Calc│Escalated capex'!$L136,IF($F131="incurred",'5.5 Calc│Escalated capex'!J136,0))</f>
        <v>0</v>
      </c>
      <c r="K131" s="20">
        <f>IF($F131=K$12,'5.5 Calc│Escalated capex'!$L136,IF($F131="incurred",'5.5 Calc│Escalated capex'!K136,0))</f>
        <v>0</v>
      </c>
      <c r="L131" s="33">
        <f t="shared" si="5"/>
        <v>0</v>
      </c>
    </row>
    <row r="132" spans="1:12">
      <c r="A132" s="7" t="str">
        <f>'5.0 Calc│Forecast Projects'!A137</f>
        <v>-</v>
      </c>
      <c r="B132" s="7" t="str">
        <f>'5.3 Calc│Forecast $2022'!B137</f>
        <v/>
      </c>
      <c r="C132" s="24" t="str">
        <f>IF(B132="[Delete]",0,'5.3 Calc│Forecast $2022'!C137)</f>
        <v>-</v>
      </c>
      <c r="D132" s="7" t="str">
        <f>IF($L132&gt;0,IFERROR(VLOOKUP($A132,'3.0 Input│AMP'!$A$13:$F$855,COLUMN(D132)+1,FALSE),"Other"),"")</f>
        <v/>
      </c>
      <c r="E132" s="7" t="str">
        <f>IF($L132&gt;0,IFERROR(VLOOKUP($A132,'3.0 Input│AMP'!$A$13:$F$855,COLUMN(E132)+1,FALSE),"Non-System"),"")</f>
        <v/>
      </c>
      <c r="F132" s="6"/>
      <c r="G132" s="20">
        <f>IF($F132=G$12,'5.5 Calc│Escalated capex'!$L137,IF($F132="incurred",'5.5 Calc│Escalated capex'!G137,0))</f>
        <v>0</v>
      </c>
      <c r="H132" s="20">
        <f>IF($F132=H$12,'5.5 Calc│Escalated capex'!$L137,IF($F132="incurred",'5.5 Calc│Escalated capex'!H137,0))</f>
        <v>0</v>
      </c>
      <c r="I132" s="20">
        <f>IF($F132=I$12,'5.5 Calc│Escalated capex'!$L137,IF($F132="incurred",'5.5 Calc│Escalated capex'!I137,0))</f>
        <v>0</v>
      </c>
      <c r="J132" s="20">
        <f>IF($F132=J$12,'5.5 Calc│Escalated capex'!$L137,IF($F132="incurred",'5.5 Calc│Escalated capex'!J137,0))</f>
        <v>0</v>
      </c>
      <c r="K132" s="20">
        <f>IF($F132=K$12,'5.5 Calc│Escalated capex'!$L137,IF($F132="incurred",'5.5 Calc│Escalated capex'!K137,0))</f>
        <v>0</v>
      </c>
      <c r="L132" s="33">
        <f t="shared" si="5"/>
        <v>0</v>
      </c>
    </row>
    <row r="133" spans="1:12">
      <c r="A133" s="7" t="str">
        <f>'5.0 Calc│Forecast Projects'!A138</f>
        <v>-</v>
      </c>
      <c r="B133" s="7" t="str">
        <f>'5.3 Calc│Forecast $2022'!B138</f>
        <v/>
      </c>
      <c r="C133" s="24" t="str">
        <f>IF(B133="[Delete]",0,'5.3 Calc│Forecast $2022'!C138)</f>
        <v>-</v>
      </c>
      <c r="D133" s="7" t="str">
        <f>IF($L133&gt;0,IFERROR(VLOOKUP($A133,'3.0 Input│AMP'!$A$13:$F$855,COLUMN(D133)+1,FALSE),"Other"),"")</f>
        <v/>
      </c>
      <c r="E133" s="7" t="str">
        <f>IF($L133&gt;0,IFERROR(VLOOKUP($A133,'3.0 Input│AMP'!$A$13:$F$855,COLUMN(E133)+1,FALSE),"Non-System"),"")</f>
        <v/>
      </c>
      <c r="F133" s="6"/>
      <c r="G133" s="20">
        <f>IF($F133=G$12,'5.5 Calc│Escalated capex'!$L138,IF($F133="incurred",'5.5 Calc│Escalated capex'!G138,0))</f>
        <v>0</v>
      </c>
      <c r="H133" s="20">
        <f>IF($F133=H$12,'5.5 Calc│Escalated capex'!$L138,IF($F133="incurred",'5.5 Calc│Escalated capex'!H138,0))</f>
        <v>0</v>
      </c>
      <c r="I133" s="20">
        <f>IF($F133=I$12,'5.5 Calc│Escalated capex'!$L138,IF($F133="incurred",'5.5 Calc│Escalated capex'!I138,0))</f>
        <v>0</v>
      </c>
      <c r="J133" s="20">
        <f>IF($F133=J$12,'5.5 Calc│Escalated capex'!$L138,IF($F133="incurred",'5.5 Calc│Escalated capex'!J138,0))</f>
        <v>0</v>
      </c>
      <c r="K133" s="20">
        <f>IF($F133=K$12,'5.5 Calc│Escalated capex'!$L138,IF($F133="incurred",'5.5 Calc│Escalated capex'!K138,0))</f>
        <v>0</v>
      </c>
      <c r="L133" s="33">
        <f t="shared" si="5"/>
        <v>0</v>
      </c>
    </row>
    <row r="134" spans="1:12">
      <c r="A134" s="7" t="str">
        <f>'5.0 Calc│Forecast Projects'!A139</f>
        <v>-</v>
      </c>
      <c r="B134" s="7" t="str">
        <f>'5.3 Calc│Forecast $2022'!B139</f>
        <v/>
      </c>
      <c r="C134" s="24" t="str">
        <f>IF(B134="[Delete]",0,'5.3 Calc│Forecast $2022'!C139)</f>
        <v>-</v>
      </c>
      <c r="D134" s="7" t="str">
        <f>IF($L134&gt;0,IFERROR(VLOOKUP($A134,'3.0 Input│AMP'!$A$13:$F$855,COLUMN(D134)+1,FALSE),"Other"),"")</f>
        <v/>
      </c>
      <c r="E134" s="7" t="str">
        <f>IF($L134&gt;0,IFERROR(VLOOKUP($A134,'3.0 Input│AMP'!$A$13:$F$855,COLUMN(E134)+1,FALSE),"Non-System"),"")</f>
        <v/>
      </c>
      <c r="F134" s="6"/>
      <c r="G134" s="20">
        <f>IF($F134=G$12,'5.5 Calc│Escalated capex'!$L139,IF($F134="incurred",'5.5 Calc│Escalated capex'!G139,0))</f>
        <v>0</v>
      </c>
      <c r="H134" s="20">
        <f>IF($F134=H$12,'5.5 Calc│Escalated capex'!$L139,IF($F134="incurred",'5.5 Calc│Escalated capex'!H139,0))</f>
        <v>0</v>
      </c>
      <c r="I134" s="20">
        <f>IF($F134=I$12,'5.5 Calc│Escalated capex'!$L139,IF($F134="incurred",'5.5 Calc│Escalated capex'!I139,0))</f>
        <v>0</v>
      </c>
      <c r="J134" s="20">
        <f>IF($F134=J$12,'5.5 Calc│Escalated capex'!$L139,IF($F134="incurred",'5.5 Calc│Escalated capex'!J139,0))</f>
        <v>0</v>
      </c>
      <c r="K134" s="20">
        <f>IF($F134=K$12,'5.5 Calc│Escalated capex'!$L139,IF($F134="incurred",'5.5 Calc│Escalated capex'!K139,0))</f>
        <v>0</v>
      </c>
      <c r="L134" s="33">
        <f t="shared" ref="L134:L174" si="6">SUM(G134:K134)</f>
        <v>0</v>
      </c>
    </row>
    <row r="135" spans="1:12">
      <c r="A135" s="7" t="str">
        <f>'5.0 Calc│Forecast Projects'!A140</f>
        <v>-</v>
      </c>
      <c r="B135" s="7" t="str">
        <f>'5.3 Calc│Forecast $2022'!B140</f>
        <v/>
      </c>
      <c r="C135" s="24" t="str">
        <f>IF(B135="[Delete]",0,'5.3 Calc│Forecast $2022'!C140)</f>
        <v>-</v>
      </c>
      <c r="D135" s="7" t="str">
        <f>IF($L135&gt;0,IFERROR(VLOOKUP($A135,'3.0 Input│AMP'!$A$13:$F$855,COLUMN(D135)+1,FALSE),"Other"),"")</f>
        <v/>
      </c>
      <c r="E135" s="7" t="str">
        <f>IF($L135&gt;0,IFERROR(VLOOKUP($A135,'3.0 Input│AMP'!$A$13:$F$855,COLUMN(E135)+1,FALSE),"Non-System"),"")</f>
        <v/>
      </c>
      <c r="F135" s="6"/>
      <c r="G135" s="20">
        <f>IF($F135=G$12,'5.5 Calc│Escalated capex'!$L140,IF($F135="incurred",'5.5 Calc│Escalated capex'!G140,0))</f>
        <v>0</v>
      </c>
      <c r="H135" s="20">
        <f>IF($F135=H$12,'5.5 Calc│Escalated capex'!$L140,IF($F135="incurred",'5.5 Calc│Escalated capex'!H140,0))</f>
        <v>0</v>
      </c>
      <c r="I135" s="20">
        <f>IF($F135=I$12,'5.5 Calc│Escalated capex'!$L140,IF($F135="incurred",'5.5 Calc│Escalated capex'!I140,0))</f>
        <v>0</v>
      </c>
      <c r="J135" s="20">
        <f>IF($F135=J$12,'5.5 Calc│Escalated capex'!$L140,IF($F135="incurred",'5.5 Calc│Escalated capex'!J140,0))</f>
        <v>0</v>
      </c>
      <c r="K135" s="20">
        <f>IF($F135=K$12,'5.5 Calc│Escalated capex'!$L140,IF($F135="incurred",'5.5 Calc│Escalated capex'!K140,0))</f>
        <v>0</v>
      </c>
      <c r="L135" s="33">
        <f t="shared" si="6"/>
        <v>0</v>
      </c>
    </row>
    <row r="136" spans="1:12">
      <c r="A136" s="7" t="str">
        <f>'5.0 Calc│Forecast Projects'!A141</f>
        <v>-</v>
      </c>
      <c r="B136" s="7" t="str">
        <f>'5.3 Calc│Forecast $2022'!B141</f>
        <v/>
      </c>
      <c r="C136" s="24" t="str">
        <f>IF(B136="[Delete]",0,'5.3 Calc│Forecast $2022'!C141)</f>
        <v>-</v>
      </c>
      <c r="D136" s="7" t="str">
        <f>IF($L136&gt;0,IFERROR(VLOOKUP($A136,'3.0 Input│AMP'!$A$13:$F$855,COLUMN(D136)+1,FALSE),"Other"),"")</f>
        <v/>
      </c>
      <c r="E136" s="7" t="str">
        <f>IF($L136&gt;0,IFERROR(VLOOKUP($A136,'3.0 Input│AMP'!$A$13:$F$855,COLUMN(E136)+1,FALSE),"Non-System"),"")</f>
        <v/>
      </c>
      <c r="F136" s="6"/>
      <c r="G136" s="20">
        <f>IF($F136=G$12,'5.5 Calc│Escalated capex'!$L141,IF($F136="incurred",'5.5 Calc│Escalated capex'!G141,0))</f>
        <v>0</v>
      </c>
      <c r="H136" s="20">
        <f>IF($F136=H$12,'5.5 Calc│Escalated capex'!$L141,IF($F136="incurred",'5.5 Calc│Escalated capex'!H141,0))</f>
        <v>0</v>
      </c>
      <c r="I136" s="20">
        <f>IF($F136=I$12,'5.5 Calc│Escalated capex'!$L141,IF($F136="incurred",'5.5 Calc│Escalated capex'!I141,0))</f>
        <v>0</v>
      </c>
      <c r="J136" s="20">
        <f>IF($F136=J$12,'5.5 Calc│Escalated capex'!$L141,IF($F136="incurred",'5.5 Calc│Escalated capex'!J141,0))</f>
        <v>0</v>
      </c>
      <c r="K136" s="20">
        <f>IF($F136=K$12,'5.5 Calc│Escalated capex'!$L141,IF($F136="incurred",'5.5 Calc│Escalated capex'!K141,0))</f>
        <v>0</v>
      </c>
      <c r="L136" s="33">
        <f t="shared" si="6"/>
        <v>0</v>
      </c>
    </row>
    <row r="137" spans="1:12">
      <c r="A137" s="7" t="str">
        <f>'5.0 Calc│Forecast Projects'!A142</f>
        <v>-</v>
      </c>
      <c r="B137" s="7" t="str">
        <f>'5.3 Calc│Forecast $2022'!B142</f>
        <v/>
      </c>
      <c r="C137" s="24" t="str">
        <f>IF(B137="[Delete]",0,'5.3 Calc│Forecast $2022'!C142)</f>
        <v>-</v>
      </c>
      <c r="D137" s="7" t="str">
        <f>IF($L137&gt;0,IFERROR(VLOOKUP($A137,'3.0 Input│AMP'!$A$13:$F$855,COLUMN(D137)+1,FALSE),"Other"),"")</f>
        <v/>
      </c>
      <c r="E137" s="7" t="str">
        <f>IF($L137&gt;0,IFERROR(VLOOKUP($A137,'3.0 Input│AMP'!$A$13:$F$855,COLUMN(E137)+1,FALSE),"Non-System"),"")</f>
        <v/>
      </c>
      <c r="F137" s="6"/>
      <c r="G137" s="20">
        <f>IF($F137=G$12,'5.5 Calc│Escalated capex'!$L142,IF($F137="incurred",'5.5 Calc│Escalated capex'!G142,0))</f>
        <v>0</v>
      </c>
      <c r="H137" s="20">
        <f>IF($F137=H$12,'5.5 Calc│Escalated capex'!$L142,IF($F137="incurred",'5.5 Calc│Escalated capex'!H142,0))</f>
        <v>0</v>
      </c>
      <c r="I137" s="20">
        <f>IF($F137=I$12,'5.5 Calc│Escalated capex'!$L142,IF($F137="incurred",'5.5 Calc│Escalated capex'!I142,0))</f>
        <v>0</v>
      </c>
      <c r="J137" s="20">
        <f>IF($F137=J$12,'5.5 Calc│Escalated capex'!$L142,IF($F137="incurred",'5.5 Calc│Escalated capex'!J142,0))</f>
        <v>0</v>
      </c>
      <c r="K137" s="20">
        <f>IF($F137=K$12,'5.5 Calc│Escalated capex'!$L142,IF($F137="incurred",'5.5 Calc│Escalated capex'!K142,0))</f>
        <v>0</v>
      </c>
      <c r="L137" s="33">
        <f t="shared" si="6"/>
        <v>0</v>
      </c>
    </row>
    <row r="138" spans="1:12">
      <c r="A138" s="7" t="str">
        <f>'5.0 Calc│Forecast Projects'!A143</f>
        <v>-</v>
      </c>
      <c r="B138" s="7" t="str">
        <f>'5.3 Calc│Forecast $2022'!B143</f>
        <v/>
      </c>
      <c r="C138" s="24" t="str">
        <f>IF(B138="[Delete]",0,'5.3 Calc│Forecast $2022'!C143)</f>
        <v>-</v>
      </c>
      <c r="D138" s="7" t="str">
        <f>IF($L138&gt;0,IFERROR(VLOOKUP($A138,'3.0 Input│AMP'!$A$13:$F$855,COLUMN(D138)+1,FALSE),"Other"),"")</f>
        <v/>
      </c>
      <c r="E138" s="7" t="str">
        <f>IF($L138&gt;0,IFERROR(VLOOKUP($A138,'3.0 Input│AMP'!$A$13:$F$855,COLUMN(E138)+1,FALSE),"Non-System"),"")</f>
        <v/>
      </c>
      <c r="F138" s="6"/>
      <c r="G138" s="20">
        <f>IF($F138=G$12,'5.5 Calc│Escalated capex'!$L143,IF($F138="incurred",'5.5 Calc│Escalated capex'!G143,0))</f>
        <v>0</v>
      </c>
      <c r="H138" s="20">
        <f>IF($F138=H$12,'5.5 Calc│Escalated capex'!$L143,IF($F138="incurred",'5.5 Calc│Escalated capex'!H143,0))</f>
        <v>0</v>
      </c>
      <c r="I138" s="20">
        <f>IF($F138=I$12,'5.5 Calc│Escalated capex'!$L143,IF($F138="incurred",'5.5 Calc│Escalated capex'!I143,0))</f>
        <v>0</v>
      </c>
      <c r="J138" s="20">
        <f>IF($F138=J$12,'5.5 Calc│Escalated capex'!$L143,IF($F138="incurred",'5.5 Calc│Escalated capex'!J143,0))</f>
        <v>0</v>
      </c>
      <c r="K138" s="20">
        <f>IF($F138=K$12,'5.5 Calc│Escalated capex'!$L143,IF($F138="incurred",'5.5 Calc│Escalated capex'!K143,0))</f>
        <v>0</v>
      </c>
      <c r="L138" s="33">
        <f t="shared" si="6"/>
        <v>0</v>
      </c>
    </row>
    <row r="139" spans="1:12">
      <c r="A139" s="7" t="str">
        <f>'5.0 Calc│Forecast Projects'!A144</f>
        <v>-</v>
      </c>
      <c r="B139" s="7" t="str">
        <f>'5.3 Calc│Forecast $2022'!B144</f>
        <v/>
      </c>
      <c r="C139" s="24" t="str">
        <f>IF(B139="[Delete]",0,'5.3 Calc│Forecast $2022'!C144)</f>
        <v>-</v>
      </c>
      <c r="D139" s="7" t="str">
        <f>IF($L139&gt;0,IFERROR(VLOOKUP($A139,'3.0 Input│AMP'!$A$13:$F$855,COLUMN(D139)+1,FALSE),"Other"),"")</f>
        <v/>
      </c>
      <c r="E139" s="7" t="str">
        <f>IF($L139&gt;0,IFERROR(VLOOKUP($A139,'3.0 Input│AMP'!$A$13:$F$855,COLUMN(E139)+1,FALSE),"Non-System"),"")</f>
        <v/>
      </c>
      <c r="F139" s="6"/>
      <c r="G139" s="20">
        <f>IF($F139=G$12,'5.5 Calc│Escalated capex'!$L144,IF($F139="incurred",'5.5 Calc│Escalated capex'!G144,0))</f>
        <v>0</v>
      </c>
      <c r="H139" s="20">
        <f>IF($F139=H$12,'5.5 Calc│Escalated capex'!$L144,IF($F139="incurred",'5.5 Calc│Escalated capex'!H144,0))</f>
        <v>0</v>
      </c>
      <c r="I139" s="20">
        <f>IF($F139=I$12,'5.5 Calc│Escalated capex'!$L144,IF($F139="incurred",'5.5 Calc│Escalated capex'!I144,0))</f>
        <v>0</v>
      </c>
      <c r="J139" s="20">
        <f>IF($F139=J$12,'5.5 Calc│Escalated capex'!$L144,IF($F139="incurred",'5.5 Calc│Escalated capex'!J144,0))</f>
        <v>0</v>
      </c>
      <c r="K139" s="20">
        <f>IF($F139=K$12,'5.5 Calc│Escalated capex'!$L144,IF($F139="incurred",'5.5 Calc│Escalated capex'!K144,0))</f>
        <v>0</v>
      </c>
      <c r="L139" s="33">
        <f t="shared" si="6"/>
        <v>0</v>
      </c>
    </row>
    <row r="140" spans="1:12">
      <c r="A140" s="7" t="str">
        <f>'5.0 Calc│Forecast Projects'!A145</f>
        <v>-</v>
      </c>
      <c r="B140" s="7" t="str">
        <f>'5.3 Calc│Forecast $2022'!B145</f>
        <v/>
      </c>
      <c r="C140" s="24" t="str">
        <f>IF(B140="[Delete]",0,'5.3 Calc│Forecast $2022'!C145)</f>
        <v>-</v>
      </c>
      <c r="D140" s="7" t="str">
        <f>IF($L140&gt;0,IFERROR(VLOOKUP($A140,'3.0 Input│AMP'!$A$13:$F$855,COLUMN(D140)+1,FALSE),"Other"),"")</f>
        <v/>
      </c>
      <c r="E140" s="7" t="str">
        <f>IF($L140&gt;0,IFERROR(VLOOKUP($A140,'3.0 Input│AMP'!$A$13:$F$855,COLUMN(E140)+1,FALSE),"Non-System"),"")</f>
        <v/>
      </c>
      <c r="F140" s="6"/>
      <c r="G140" s="20">
        <f>IF($F140=G$12,'5.5 Calc│Escalated capex'!$L145,IF($F140="incurred",'5.5 Calc│Escalated capex'!G145,0))</f>
        <v>0</v>
      </c>
      <c r="H140" s="20">
        <f>IF($F140=H$12,'5.5 Calc│Escalated capex'!$L145,IF($F140="incurred",'5.5 Calc│Escalated capex'!H145,0))</f>
        <v>0</v>
      </c>
      <c r="I140" s="20">
        <f>IF($F140=I$12,'5.5 Calc│Escalated capex'!$L145,IF($F140="incurred",'5.5 Calc│Escalated capex'!I145,0))</f>
        <v>0</v>
      </c>
      <c r="J140" s="20">
        <f>IF($F140=J$12,'5.5 Calc│Escalated capex'!$L145,IF($F140="incurred",'5.5 Calc│Escalated capex'!J145,0))</f>
        <v>0</v>
      </c>
      <c r="K140" s="20">
        <f>IF($F140=K$12,'5.5 Calc│Escalated capex'!$L145,IF($F140="incurred",'5.5 Calc│Escalated capex'!K145,0))</f>
        <v>0</v>
      </c>
      <c r="L140" s="33">
        <f t="shared" si="6"/>
        <v>0</v>
      </c>
    </row>
    <row r="141" spans="1:12">
      <c r="A141" s="7" t="str">
        <f>'5.0 Calc│Forecast Projects'!A146</f>
        <v>-</v>
      </c>
      <c r="B141" s="7" t="str">
        <f>'5.3 Calc│Forecast $2022'!B146</f>
        <v/>
      </c>
      <c r="C141" s="24" t="str">
        <f>IF(B141="[Delete]",0,'5.3 Calc│Forecast $2022'!C146)</f>
        <v>-</v>
      </c>
      <c r="D141" s="7" t="str">
        <f>IF($L141&gt;0,IFERROR(VLOOKUP($A141,'3.0 Input│AMP'!$A$13:$F$855,COLUMN(D141)+1,FALSE),"Other"),"")</f>
        <v/>
      </c>
      <c r="E141" s="7" t="str">
        <f>IF($L141&gt;0,IFERROR(VLOOKUP($A141,'3.0 Input│AMP'!$A$13:$F$855,COLUMN(E141)+1,FALSE),"Non-System"),"")</f>
        <v/>
      </c>
      <c r="F141" s="6"/>
      <c r="G141" s="20">
        <f>IF($F141=G$12,'5.5 Calc│Escalated capex'!$L146,IF($F141="incurred",'5.5 Calc│Escalated capex'!G146,0))</f>
        <v>0</v>
      </c>
      <c r="H141" s="20">
        <f>IF($F141=H$12,'5.5 Calc│Escalated capex'!$L146,IF($F141="incurred",'5.5 Calc│Escalated capex'!H146,0))</f>
        <v>0</v>
      </c>
      <c r="I141" s="20">
        <f>IF($F141=I$12,'5.5 Calc│Escalated capex'!$L146,IF($F141="incurred",'5.5 Calc│Escalated capex'!I146,0))</f>
        <v>0</v>
      </c>
      <c r="J141" s="20">
        <f>IF($F141=J$12,'5.5 Calc│Escalated capex'!$L146,IF($F141="incurred",'5.5 Calc│Escalated capex'!J146,0))</f>
        <v>0</v>
      </c>
      <c r="K141" s="20">
        <f>IF($F141=K$12,'5.5 Calc│Escalated capex'!$L146,IF($F141="incurred",'5.5 Calc│Escalated capex'!K146,0))</f>
        <v>0</v>
      </c>
      <c r="L141" s="33">
        <f t="shared" si="6"/>
        <v>0</v>
      </c>
    </row>
    <row r="142" spans="1:12">
      <c r="A142" s="7" t="str">
        <f>'5.0 Calc│Forecast Projects'!A147</f>
        <v>-</v>
      </c>
      <c r="B142" s="7" t="str">
        <f>'5.3 Calc│Forecast $2022'!B147</f>
        <v/>
      </c>
      <c r="C142" s="24" t="str">
        <f>IF(B142="[Delete]",0,'5.3 Calc│Forecast $2022'!C147)</f>
        <v>-</v>
      </c>
      <c r="D142" s="7" t="str">
        <f>IF($L142&gt;0,IFERROR(VLOOKUP($A142,'3.0 Input│AMP'!$A$13:$F$855,COLUMN(D142)+1,FALSE),"Other"),"")</f>
        <v/>
      </c>
      <c r="E142" s="7" t="str">
        <f>IF($L142&gt;0,IFERROR(VLOOKUP($A142,'3.0 Input│AMP'!$A$13:$F$855,COLUMN(E142)+1,FALSE),"Non-System"),"")</f>
        <v/>
      </c>
      <c r="F142" s="6"/>
      <c r="G142" s="20">
        <f>IF($F142=G$12,'5.5 Calc│Escalated capex'!$L147,IF($F142="incurred",'5.5 Calc│Escalated capex'!G147,0))</f>
        <v>0</v>
      </c>
      <c r="H142" s="20">
        <f>IF($F142=H$12,'5.5 Calc│Escalated capex'!$L147,IF($F142="incurred",'5.5 Calc│Escalated capex'!H147,0))</f>
        <v>0</v>
      </c>
      <c r="I142" s="20">
        <f>IF($F142=I$12,'5.5 Calc│Escalated capex'!$L147,IF($F142="incurred",'5.5 Calc│Escalated capex'!I147,0))</f>
        <v>0</v>
      </c>
      <c r="J142" s="20">
        <f>IF($F142=J$12,'5.5 Calc│Escalated capex'!$L147,IF($F142="incurred",'5.5 Calc│Escalated capex'!J147,0))</f>
        <v>0</v>
      </c>
      <c r="K142" s="20">
        <f>IF($F142=K$12,'5.5 Calc│Escalated capex'!$L147,IF($F142="incurred",'5.5 Calc│Escalated capex'!K147,0))</f>
        <v>0</v>
      </c>
      <c r="L142" s="33">
        <f t="shared" si="6"/>
        <v>0</v>
      </c>
    </row>
    <row r="143" spans="1:12">
      <c r="A143" s="7" t="str">
        <f>'5.0 Calc│Forecast Projects'!A148</f>
        <v>-</v>
      </c>
      <c r="B143" s="7" t="str">
        <f>'5.3 Calc│Forecast $2022'!B148</f>
        <v/>
      </c>
      <c r="C143" s="24" t="str">
        <f>IF(B143="[Delete]",0,'5.3 Calc│Forecast $2022'!C148)</f>
        <v>-</v>
      </c>
      <c r="D143" s="7" t="str">
        <f>IF($L143&gt;0,IFERROR(VLOOKUP($A143,'3.0 Input│AMP'!$A$13:$F$855,COLUMN(D143)+1,FALSE),"Other"),"")</f>
        <v/>
      </c>
      <c r="E143" s="7" t="str">
        <f>IF($L143&gt;0,IFERROR(VLOOKUP($A143,'3.0 Input│AMP'!$A$13:$F$855,COLUMN(E143)+1,FALSE),"Non-System"),"")</f>
        <v/>
      </c>
      <c r="F143" s="6"/>
      <c r="G143" s="20">
        <f>IF($F143=G$12,'5.5 Calc│Escalated capex'!$L148,IF($F143="incurred",'5.5 Calc│Escalated capex'!G148,0))</f>
        <v>0</v>
      </c>
      <c r="H143" s="20">
        <f>IF($F143=H$12,'5.5 Calc│Escalated capex'!$L148,IF($F143="incurred",'5.5 Calc│Escalated capex'!H148,0))</f>
        <v>0</v>
      </c>
      <c r="I143" s="20">
        <f>IF($F143=I$12,'5.5 Calc│Escalated capex'!$L148,IF($F143="incurred",'5.5 Calc│Escalated capex'!I148,0))</f>
        <v>0</v>
      </c>
      <c r="J143" s="20">
        <f>IF($F143=J$12,'5.5 Calc│Escalated capex'!$L148,IF($F143="incurred",'5.5 Calc│Escalated capex'!J148,0))</f>
        <v>0</v>
      </c>
      <c r="K143" s="20">
        <f>IF($F143=K$12,'5.5 Calc│Escalated capex'!$L148,IF($F143="incurred",'5.5 Calc│Escalated capex'!K148,0))</f>
        <v>0</v>
      </c>
      <c r="L143" s="33">
        <f t="shared" si="6"/>
        <v>0</v>
      </c>
    </row>
    <row r="144" spans="1:12">
      <c r="A144" s="7" t="str">
        <f>'5.0 Calc│Forecast Projects'!A149</f>
        <v>-</v>
      </c>
      <c r="B144" s="7" t="str">
        <f>'5.3 Calc│Forecast $2022'!B149</f>
        <v/>
      </c>
      <c r="C144" s="24" t="str">
        <f>IF(B144="[Delete]",0,'5.3 Calc│Forecast $2022'!C149)</f>
        <v>-</v>
      </c>
      <c r="D144" s="7" t="str">
        <f>IF($L144&gt;0,IFERROR(VLOOKUP($A144,'3.0 Input│AMP'!$A$13:$F$855,COLUMN(D144)+1,FALSE),"Other"),"")</f>
        <v/>
      </c>
      <c r="E144" s="7" t="str">
        <f>IF($L144&gt;0,IFERROR(VLOOKUP($A144,'3.0 Input│AMP'!$A$13:$F$855,COLUMN(E144)+1,FALSE),"Non-System"),"")</f>
        <v/>
      </c>
      <c r="F144" s="6"/>
      <c r="G144" s="20">
        <f>IF($F144=G$12,'5.5 Calc│Escalated capex'!$L149,IF($F144="incurred",'5.5 Calc│Escalated capex'!G149,0))</f>
        <v>0</v>
      </c>
      <c r="H144" s="20">
        <f>IF($F144=H$12,'5.5 Calc│Escalated capex'!$L149,IF($F144="incurred",'5.5 Calc│Escalated capex'!H149,0))</f>
        <v>0</v>
      </c>
      <c r="I144" s="20">
        <f>IF($F144=I$12,'5.5 Calc│Escalated capex'!$L149,IF($F144="incurred",'5.5 Calc│Escalated capex'!I149,0))</f>
        <v>0</v>
      </c>
      <c r="J144" s="20">
        <f>IF($F144=J$12,'5.5 Calc│Escalated capex'!$L149,IF($F144="incurred",'5.5 Calc│Escalated capex'!J149,0))</f>
        <v>0</v>
      </c>
      <c r="K144" s="20">
        <f>IF($F144=K$12,'5.5 Calc│Escalated capex'!$L149,IF($F144="incurred",'5.5 Calc│Escalated capex'!K149,0))</f>
        <v>0</v>
      </c>
      <c r="L144" s="33">
        <f t="shared" si="6"/>
        <v>0</v>
      </c>
    </row>
    <row r="145" spans="1:12">
      <c r="A145" s="7" t="str">
        <f>'5.0 Calc│Forecast Projects'!A150</f>
        <v>-</v>
      </c>
      <c r="B145" s="7" t="str">
        <f>'5.3 Calc│Forecast $2022'!B150</f>
        <v/>
      </c>
      <c r="C145" s="24" t="str">
        <f>IF(B145="[Delete]",0,'5.3 Calc│Forecast $2022'!C150)</f>
        <v>-</v>
      </c>
      <c r="D145" s="7" t="str">
        <f>IF($L145&gt;0,IFERROR(VLOOKUP($A145,'3.0 Input│AMP'!$A$13:$F$855,COLUMN(D145)+1,FALSE),"Other"),"")</f>
        <v/>
      </c>
      <c r="E145" s="7" t="str">
        <f>IF($L145&gt;0,IFERROR(VLOOKUP($A145,'3.0 Input│AMP'!$A$13:$F$855,COLUMN(E145)+1,FALSE),"Non-System"),"")</f>
        <v/>
      </c>
      <c r="F145" s="6"/>
      <c r="G145" s="20">
        <f>IF($F145=G$12,'5.5 Calc│Escalated capex'!$L150,IF($F145="incurred",'5.5 Calc│Escalated capex'!G150,0))</f>
        <v>0</v>
      </c>
      <c r="H145" s="20">
        <f>IF($F145=H$12,'5.5 Calc│Escalated capex'!$L150,IF($F145="incurred",'5.5 Calc│Escalated capex'!H150,0))</f>
        <v>0</v>
      </c>
      <c r="I145" s="20">
        <f>IF($F145=I$12,'5.5 Calc│Escalated capex'!$L150,IF($F145="incurred",'5.5 Calc│Escalated capex'!I150,0))</f>
        <v>0</v>
      </c>
      <c r="J145" s="20">
        <f>IF($F145=J$12,'5.5 Calc│Escalated capex'!$L150,IF($F145="incurred",'5.5 Calc│Escalated capex'!J150,0))</f>
        <v>0</v>
      </c>
      <c r="K145" s="20">
        <f>IF($F145=K$12,'5.5 Calc│Escalated capex'!$L150,IF($F145="incurred",'5.5 Calc│Escalated capex'!K150,0))</f>
        <v>0</v>
      </c>
      <c r="L145" s="33">
        <f t="shared" si="6"/>
        <v>0</v>
      </c>
    </row>
    <row r="146" spans="1:12">
      <c r="A146" s="7" t="str">
        <f>'5.0 Calc│Forecast Projects'!A151</f>
        <v>-</v>
      </c>
      <c r="B146" s="7" t="str">
        <f>'5.3 Calc│Forecast $2022'!B151</f>
        <v/>
      </c>
      <c r="C146" s="24" t="str">
        <f>IF(B146="[Delete]",0,'5.3 Calc│Forecast $2022'!C151)</f>
        <v>-</v>
      </c>
      <c r="D146" s="7" t="str">
        <f>IF($L146&gt;0,IFERROR(VLOOKUP($A146,'3.0 Input│AMP'!$A$13:$F$855,COLUMN(D146)+1,FALSE),"Other"),"")</f>
        <v/>
      </c>
      <c r="E146" s="7" t="str">
        <f>IF($L146&gt;0,IFERROR(VLOOKUP($A146,'3.0 Input│AMP'!$A$13:$F$855,COLUMN(E146)+1,FALSE),"Non-System"),"")</f>
        <v/>
      </c>
      <c r="F146" s="6"/>
      <c r="G146" s="20">
        <f>IF($F146=G$12,'5.5 Calc│Escalated capex'!$L151,IF($F146="incurred",'5.5 Calc│Escalated capex'!G151,0))</f>
        <v>0</v>
      </c>
      <c r="H146" s="20">
        <f>IF($F146=H$12,'5.5 Calc│Escalated capex'!$L151,IF($F146="incurred",'5.5 Calc│Escalated capex'!H151,0))</f>
        <v>0</v>
      </c>
      <c r="I146" s="20">
        <f>IF($F146=I$12,'5.5 Calc│Escalated capex'!$L151,IF($F146="incurred",'5.5 Calc│Escalated capex'!I151,0))</f>
        <v>0</v>
      </c>
      <c r="J146" s="20">
        <f>IF($F146=J$12,'5.5 Calc│Escalated capex'!$L151,IF($F146="incurred",'5.5 Calc│Escalated capex'!J151,0))</f>
        <v>0</v>
      </c>
      <c r="K146" s="20">
        <f>IF($F146=K$12,'5.5 Calc│Escalated capex'!$L151,IF($F146="incurred",'5.5 Calc│Escalated capex'!K151,0))</f>
        <v>0</v>
      </c>
      <c r="L146" s="33">
        <f t="shared" si="6"/>
        <v>0</v>
      </c>
    </row>
    <row r="147" spans="1:12">
      <c r="A147" s="7" t="str">
        <f>'5.0 Calc│Forecast Projects'!A152</f>
        <v>-</v>
      </c>
      <c r="B147" s="7" t="str">
        <f>'5.3 Calc│Forecast $2022'!B152</f>
        <v/>
      </c>
      <c r="C147" s="24" t="str">
        <f>IF(B147="[Delete]",0,'5.3 Calc│Forecast $2022'!C152)</f>
        <v>-</v>
      </c>
      <c r="D147" s="7" t="str">
        <f>IF($L147&gt;0,IFERROR(VLOOKUP($A147,'3.0 Input│AMP'!$A$13:$F$855,COLUMN(D147)+1,FALSE),"Other"),"")</f>
        <v/>
      </c>
      <c r="E147" s="7" t="str">
        <f>IF($L147&gt;0,IFERROR(VLOOKUP($A147,'3.0 Input│AMP'!$A$13:$F$855,COLUMN(E147)+1,FALSE),"Non-System"),"")</f>
        <v/>
      </c>
      <c r="F147" s="6"/>
      <c r="G147" s="20">
        <f>IF($F147=G$12,'5.5 Calc│Escalated capex'!$L152,IF($F147="incurred",'5.5 Calc│Escalated capex'!G152,0))</f>
        <v>0</v>
      </c>
      <c r="H147" s="20">
        <f>IF($F147=H$12,'5.5 Calc│Escalated capex'!$L152,IF($F147="incurred",'5.5 Calc│Escalated capex'!H152,0))</f>
        <v>0</v>
      </c>
      <c r="I147" s="20">
        <f>IF($F147=I$12,'5.5 Calc│Escalated capex'!$L152,IF($F147="incurred",'5.5 Calc│Escalated capex'!I152,0))</f>
        <v>0</v>
      </c>
      <c r="J147" s="20">
        <f>IF($F147=J$12,'5.5 Calc│Escalated capex'!$L152,IF($F147="incurred",'5.5 Calc│Escalated capex'!J152,0))</f>
        <v>0</v>
      </c>
      <c r="K147" s="20">
        <f>IF($F147=K$12,'5.5 Calc│Escalated capex'!$L152,IF($F147="incurred",'5.5 Calc│Escalated capex'!K152,0))</f>
        <v>0</v>
      </c>
      <c r="L147" s="33">
        <f t="shared" si="6"/>
        <v>0</v>
      </c>
    </row>
    <row r="148" spans="1:12">
      <c r="A148" s="7" t="str">
        <f>'5.0 Calc│Forecast Projects'!A153</f>
        <v>-</v>
      </c>
      <c r="B148" s="7" t="str">
        <f>'5.3 Calc│Forecast $2022'!B153</f>
        <v/>
      </c>
      <c r="C148" s="24" t="str">
        <f>IF(B148="[Delete]",0,'5.3 Calc│Forecast $2022'!C153)</f>
        <v>-</v>
      </c>
      <c r="D148" s="7" t="str">
        <f>IF($L148&gt;0,IFERROR(VLOOKUP($A148,'3.0 Input│AMP'!$A$13:$F$855,COLUMN(D148)+1,FALSE),"Other"),"")</f>
        <v/>
      </c>
      <c r="E148" s="7" t="str">
        <f>IF($L148&gt;0,IFERROR(VLOOKUP($A148,'3.0 Input│AMP'!$A$13:$F$855,COLUMN(E148)+1,FALSE),"Non-System"),"")</f>
        <v/>
      </c>
      <c r="F148" s="6"/>
      <c r="G148" s="20">
        <f>IF($F148=G$12,'5.5 Calc│Escalated capex'!$L153,IF($F148="incurred",'5.5 Calc│Escalated capex'!G153,0))</f>
        <v>0</v>
      </c>
      <c r="H148" s="20">
        <f>IF($F148=H$12,'5.5 Calc│Escalated capex'!$L153,IF($F148="incurred",'5.5 Calc│Escalated capex'!H153,0))</f>
        <v>0</v>
      </c>
      <c r="I148" s="20">
        <f>IF($F148=I$12,'5.5 Calc│Escalated capex'!$L153,IF($F148="incurred",'5.5 Calc│Escalated capex'!I153,0))</f>
        <v>0</v>
      </c>
      <c r="J148" s="20">
        <f>IF($F148=J$12,'5.5 Calc│Escalated capex'!$L153,IF($F148="incurred",'5.5 Calc│Escalated capex'!J153,0))</f>
        <v>0</v>
      </c>
      <c r="K148" s="20">
        <f>IF($F148=K$12,'5.5 Calc│Escalated capex'!$L153,IF($F148="incurred",'5.5 Calc│Escalated capex'!K153,0))</f>
        <v>0</v>
      </c>
      <c r="L148" s="33">
        <f t="shared" si="6"/>
        <v>0</v>
      </c>
    </row>
    <row r="149" spans="1:12">
      <c r="A149" s="7" t="str">
        <f>'5.0 Calc│Forecast Projects'!A154</f>
        <v>-</v>
      </c>
      <c r="B149" s="7" t="str">
        <f>'5.3 Calc│Forecast $2022'!B154</f>
        <v/>
      </c>
      <c r="C149" s="24" t="str">
        <f>IF(B149="[Delete]",0,'5.3 Calc│Forecast $2022'!C154)</f>
        <v>-</v>
      </c>
      <c r="D149" s="7" t="str">
        <f>IF($L149&gt;0,IFERROR(VLOOKUP($A149,'3.0 Input│AMP'!$A$13:$F$855,COLUMN(D149)+1,FALSE),"Other"),"")</f>
        <v/>
      </c>
      <c r="E149" s="7" t="str">
        <f>IF($L149&gt;0,IFERROR(VLOOKUP($A149,'3.0 Input│AMP'!$A$13:$F$855,COLUMN(E149)+1,FALSE),"Non-System"),"")</f>
        <v/>
      </c>
      <c r="F149" s="6"/>
      <c r="G149" s="20">
        <f>IF($F149=G$12,'5.5 Calc│Escalated capex'!$L154,IF($F149="incurred",'5.5 Calc│Escalated capex'!G154,0))</f>
        <v>0</v>
      </c>
      <c r="H149" s="20">
        <f>IF($F149=H$12,'5.5 Calc│Escalated capex'!$L154,IF($F149="incurred",'5.5 Calc│Escalated capex'!H154,0))</f>
        <v>0</v>
      </c>
      <c r="I149" s="20">
        <f>IF($F149=I$12,'5.5 Calc│Escalated capex'!$L154,IF($F149="incurred",'5.5 Calc│Escalated capex'!I154,0))</f>
        <v>0</v>
      </c>
      <c r="J149" s="20">
        <f>IF($F149=J$12,'5.5 Calc│Escalated capex'!$L154,IF($F149="incurred",'5.5 Calc│Escalated capex'!J154,0))</f>
        <v>0</v>
      </c>
      <c r="K149" s="20">
        <f>IF($F149=K$12,'5.5 Calc│Escalated capex'!$L154,IF($F149="incurred",'5.5 Calc│Escalated capex'!K154,0))</f>
        <v>0</v>
      </c>
      <c r="L149" s="33">
        <f t="shared" si="6"/>
        <v>0</v>
      </c>
    </row>
    <row r="150" spans="1:12">
      <c r="A150" s="7" t="str">
        <f>'5.0 Calc│Forecast Projects'!A155</f>
        <v>-</v>
      </c>
      <c r="B150" s="7" t="str">
        <f>'5.3 Calc│Forecast $2022'!B155</f>
        <v/>
      </c>
      <c r="C150" s="24" t="str">
        <f>IF(B150="[Delete]",0,'5.3 Calc│Forecast $2022'!C155)</f>
        <v>-</v>
      </c>
      <c r="D150" s="7" t="str">
        <f>IF($L150&gt;0,IFERROR(VLOOKUP($A150,'3.0 Input│AMP'!$A$13:$F$855,COLUMN(D150)+1,FALSE),"Other"),"")</f>
        <v/>
      </c>
      <c r="E150" s="7" t="str">
        <f>IF($L150&gt;0,IFERROR(VLOOKUP($A150,'3.0 Input│AMP'!$A$13:$F$855,COLUMN(E150)+1,FALSE),"Non-System"),"")</f>
        <v/>
      </c>
      <c r="F150" s="6"/>
      <c r="G150" s="20">
        <f>IF($F150=G$12,'5.5 Calc│Escalated capex'!$L155,IF($F150="incurred",'5.5 Calc│Escalated capex'!G155,0))</f>
        <v>0</v>
      </c>
      <c r="H150" s="20">
        <f>IF($F150=H$12,'5.5 Calc│Escalated capex'!$L155,IF($F150="incurred",'5.5 Calc│Escalated capex'!H155,0))</f>
        <v>0</v>
      </c>
      <c r="I150" s="20">
        <f>IF($F150=I$12,'5.5 Calc│Escalated capex'!$L155,IF($F150="incurred",'5.5 Calc│Escalated capex'!I155,0))</f>
        <v>0</v>
      </c>
      <c r="J150" s="20">
        <f>IF($F150=J$12,'5.5 Calc│Escalated capex'!$L155,IF($F150="incurred",'5.5 Calc│Escalated capex'!J155,0))</f>
        <v>0</v>
      </c>
      <c r="K150" s="20">
        <f>IF($F150=K$12,'5.5 Calc│Escalated capex'!$L155,IF($F150="incurred",'5.5 Calc│Escalated capex'!K155,0))</f>
        <v>0</v>
      </c>
      <c r="L150" s="33">
        <f t="shared" si="6"/>
        <v>0</v>
      </c>
    </row>
    <row r="151" spans="1:12">
      <c r="A151" s="7" t="str">
        <f>'5.0 Calc│Forecast Projects'!A156</f>
        <v>-</v>
      </c>
      <c r="B151" s="7" t="str">
        <f>'5.3 Calc│Forecast $2022'!B156</f>
        <v/>
      </c>
      <c r="C151" s="24" t="str">
        <f>IF(B151="[Delete]",0,'5.3 Calc│Forecast $2022'!C156)</f>
        <v>-</v>
      </c>
      <c r="D151" s="7" t="str">
        <f>IF($L151&gt;0,IFERROR(VLOOKUP($A151,'3.0 Input│AMP'!$A$13:$F$855,COLUMN(D151)+1,FALSE),"Other"),"")</f>
        <v/>
      </c>
      <c r="E151" s="7" t="str">
        <f>IF($L151&gt;0,IFERROR(VLOOKUP($A151,'3.0 Input│AMP'!$A$13:$F$855,COLUMN(E151)+1,FALSE),"Non-System"),"")</f>
        <v/>
      </c>
      <c r="F151" s="6"/>
      <c r="G151" s="20">
        <f>IF($F151=G$12,'5.5 Calc│Escalated capex'!$L156,IF($F151="incurred",'5.5 Calc│Escalated capex'!G156,0))</f>
        <v>0</v>
      </c>
      <c r="H151" s="20">
        <f>IF($F151=H$12,'5.5 Calc│Escalated capex'!$L156,IF($F151="incurred",'5.5 Calc│Escalated capex'!H156,0))</f>
        <v>0</v>
      </c>
      <c r="I151" s="20">
        <f>IF($F151=I$12,'5.5 Calc│Escalated capex'!$L156,IF($F151="incurred",'5.5 Calc│Escalated capex'!I156,0))</f>
        <v>0</v>
      </c>
      <c r="J151" s="20">
        <f>IF($F151=J$12,'5.5 Calc│Escalated capex'!$L156,IF($F151="incurred",'5.5 Calc│Escalated capex'!J156,0))</f>
        <v>0</v>
      </c>
      <c r="K151" s="20">
        <f>IF($F151=K$12,'5.5 Calc│Escalated capex'!$L156,IF($F151="incurred",'5.5 Calc│Escalated capex'!K156,0))</f>
        <v>0</v>
      </c>
      <c r="L151" s="33">
        <f t="shared" si="6"/>
        <v>0</v>
      </c>
    </row>
    <row r="152" spans="1:12">
      <c r="A152" s="7" t="str">
        <f>'5.0 Calc│Forecast Projects'!A157</f>
        <v>-</v>
      </c>
      <c r="B152" s="7" t="str">
        <f>'5.3 Calc│Forecast $2022'!B157</f>
        <v/>
      </c>
      <c r="C152" s="24" t="str">
        <f>IF(B152="[Delete]",0,'5.3 Calc│Forecast $2022'!C157)</f>
        <v>-</v>
      </c>
      <c r="D152" s="7" t="str">
        <f>IF($L152&gt;0,IFERROR(VLOOKUP($A152,'3.0 Input│AMP'!$A$13:$F$855,COLUMN(D152)+1,FALSE),"Other"),"")</f>
        <v/>
      </c>
      <c r="E152" s="7" t="str">
        <f>IF($L152&gt;0,IFERROR(VLOOKUP($A152,'3.0 Input│AMP'!$A$13:$F$855,COLUMN(E152)+1,FALSE),"Non-System"),"")</f>
        <v/>
      </c>
      <c r="F152" s="6"/>
      <c r="G152" s="20">
        <f>IF($F152=G$12,'5.5 Calc│Escalated capex'!$L157,IF($F152="incurred",'5.5 Calc│Escalated capex'!G157,0))</f>
        <v>0</v>
      </c>
      <c r="H152" s="20">
        <f>IF($F152=H$12,'5.5 Calc│Escalated capex'!$L157,IF($F152="incurred",'5.5 Calc│Escalated capex'!H157,0))</f>
        <v>0</v>
      </c>
      <c r="I152" s="20">
        <f>IF($F152=I$12,'5.5 Calc│Escalated capex'!$L157,IF($F152="incurred",'5.5 Calc│Escalated capex'!I157,0))</f>
        <v>0</v>
      </c>
      <c r="J152" s="20">
        <f>IF($F152=J$12,'5.5 Calc│Escalated capex'!$L157,IF($F152="incurred",'5.5 Calc│Escalated capex'!J157,0))</f>
        <v>0</v>
      </c>
      <c r="K152" s="20">
        <f>IF($F152=K$12,'5.5 Calc│Escalated capex'!$L157,IF($F152="incurred",'5.5 Calc│Escalated capex'!K157,0))</f>
        <v>0</v>
      </c>
      <c r="L152" s="33">
        <f t="shared" si="6"/>
        <v>0</v>
      </c>
    </row>
    <row r="153" spans="1:12">
      <c r="A153" s="7" t="str">
        <f>'5.0 Calc│Forecast Projects'!A158</f>
        <v>-</v>
      </c>
      <c r="B153" s="7" t="str">
        <f>'5.3 Calc│Forecast $2022'!B158</f>
        <v/>
      </c>
      <c r="C153" s="24" t="str">
        <f>IF(B153="[Delete]",0,'5.3 Calc│Forecast $2022'!C158)</f>
        <v>-</v>
      </c>
      <c r="D153" s="7" t="str">
        <f>IF($L153&gt;0,IFERROR(VLOOKUP($A153,'3.0 Input│AMP'!$A$13:$F$855,COLUMN(D153)+1,FALSE),"Other"),"")</f>
        <v/>
      </c>
      <c r="E153" s="7" t="str">
        <f>IF($L153&gt;0,IFERROR(VLOOKUP($A153,'3.0 Input│AMP'!$A$13:$F$855,COLUMN(E153)+1,FALSE),"Non-System"),"")</f>
        <v/>
      </c>
      <c r="F153" s="6"/>
      <c r="G153" s="20">
        <f>IF($F153=G$12,'5.5 Calc│Escalated capex'!$L158,IF($F153="incurred",'5.5 Calc│Escalated capex'!G158,0))</f>
        <v>0</v>
      </c>
      <c r="H153" s="20">
        <f>IF($F153=H$12,'5.5 Calc│Escalated capex'!$L158,IF($F153="incurred",'5.5 Calc│Escalated capex'!H158,0))</f>
        <v>0</v>
      </c>
      <c r="I153" s="20">
        <f>IF($F153=I$12,'5.5 Calc│Escalated capex'!$L158,IF($F153="incurred",'5.5 Calc│Escalated capex'!I158,0))</f>
        <v>0</v>
      </c>
      <c r="J153" s="20">
        <f>IF($F153=J$12,'5.5 Calc│Escalated capex'!$L158,IF($F153="incurred",'5.5 Calc│Escalated capex'!J158,0))</f>
        <v>0</v>
      </c>
      <c r="K153" s="20">
        <f>IF($F153=K$12,'5.5 Calc│Escalated capex'!$L158,IF($F153="incurred",'5.5 Calc│Escalated capex'!K158,0))</f>
        <v>0</v>
      </c>
      <c r="L153" s="33">
        <f t="shared" si="6"/>
        <v>0</v>
      </c>
    </row>
    <row r="154" spans="1:12">
      <c r="A154" s="7" t="str">
        <f>'5.0 Calc│Forecast Projects'!A159</f>
        <v>-</v>
      </c>
      <c r="B154" s="7" t="str">
        <f>'5.3 Calc│Forecast $2022'!B159</f>
        <v/>
      </c>
      <c r="C154" s="24" t="str">
        <f>IF(B154="[Delete]",0,'5.3 Calc│Forecast $2022'!C159)</f>
        <v>-</v>
      </c>
      <c r="D154" s="7" t="str">
        <f>IF($L154&gt;0,IFERROR(VLOOKUP($A154,'3.0 Input│AMP'!$A$13:$F$855,COLUMN(D154)+1,FALSE),"Other"),"")</f>
        <v/>
      </c>
      <c r="E154" s="7" t="str">
        <f>IF($L154&gt;0,IFERROR(VLOOKUP($A154,'3.0 Input│AMP'!$A$13:$F$855,COLUMN(E154)+1,FALSE),"Non-System"),"")</f>
        <v/>
      </c>
      <c r="F154" s="6"/>
      <c r="G154" s="20">
        <f>IF($F154=G$12,'5.5 Calc│Escalated capex'!$L159,IF($F154="incurred",'5.5 Calc│Escalated capex'!G159,0))</f>
        <v>0</v>
      </c>
      <c r="H154" s="20">
        <f>IF($F154=H$12,'5.5 Calc│Escalated capex'!$L159,IF($F154="incurred",'5.5 Calc│Escalated capex'!H159,0))</f>
        <v>0</v>
      </c>
      <c r="I154" s="20">
        <f>IF($F154=I$12,'5.5 Calc│Escalated capex'!$L159,IF($F154="incurred",'5.5 Calc│Escalated capex'!I159,0))</f>
        <v>0</v>
      </c>
      <c r="J154" s="20">
        <f>IF($F154=J$12,'5.5 Calc│Escalated capex'!$L159,IF($F154="incurred",'5.5 Calc│Escalated capex'!J159,0))</f>
        <v>0</v>
      </c>
      <c r="K154" s="20">
        <f>IF($F154=K$12,'5.5 Calc│Escalated capex'!$L159,IF($F154="incurred",'5.5 Calc│Escalated capex'!K159,0))</f>
        <v>0</v>
      </c>
      <c r="L154" s="33">
        <f t="shared" si="6"/>
        <v>0</v>
      </c>
    </row>
    <row r="155" spans="1:12">
      <c r="A155" s="7" t="str">
        <f>'5.0 Calc│Forecast Projects'!A160</f>
        <v>-</v>
      </c>
      <c r="B155" s="7" t="str">
        <f>'5.3 Calc│Forecast $2022'!B160</f>
        <v/>
      </c>
      <c r="C155" s="24" t="str">
        <f>IF(B155="[Delete]",0,'5.3 Calc│Forecast $2022'!C160)</f>
        <v>-</v>
      </c>
      <c r="D155" s="7" t="str">
        <f>IF($L155&gt;0,IFERROR(VLOOKUP($A155,'3.0 Input│AMP'!$A$13:$F$855,COLUMN(D155)+1,FALSE),"Other"),"")</f>
        <v/>
      </c>
      <c r="E155" s="7" t="str">
        <f>IF($L155&gt;0,IFERROR(VLOOKUP($A155,'3.0 Input│AMP'!$A$13:$F$855,COLUMN(E155)+1,FALSE),"Non-System"),"")</f>
        <v/>
      </c>
      <c r="F155" s="6"/>
      <c r="G155" s="20">
        <f>IF($F155=G$12,'5.5 Calc│Escalated capex'!$L160,IF($F155="incurred",'5.5 Calc│Escalated capex'!G160,0))</f>
        <v>0</v>
      </c>
      <c r="H155" s="20">
        <f>IF($F155=H$12,'5.5 Calc│Escalated capex'!$L160,IF($F155="incurred",'5.5 Calc│Escalated capex'!H160,0))</f>
        <v>0</v>
      </c>
      <c r="I155" s="20">
        <f>IF($F155=I$12,'5.5 Calc│Escalated capex'!$L160,IF($F155="incurred",'5.5 Calc│Escalated capex'!I160,0))</f>
        <v>0</v>
      </c>
      <c r="J155" s="20">
        <f>IF($F155=J$12,'5.5 Calc│Escalated capex'!$L160,IF($F155="incurred",'5.5 Calc│Escalated capex'!J160,0))</f>
        <v>0</v>
      </c>
      <c r="K155" s="20">
        <f>IF($F155=K$12,'5.5 Calc│Escalated capex'!$L160,IF($F155="incurred",'5.5 Calc│Escalated capex'!K160,0))</f>
        <v>0</v>
      </c>
      <c r="L155" s="33">
        <f t="shared" si="6"/>
        <v>0</v>
      </c>
    </row>
    <row r="156" spans="1:12">
      <c r="A156" s="7" t="str">
        <f>'5.0 Calc│Forecast Projects'!A161</f>
        <v>-</v>
      </c>
      <c r="B156" s="7" t="str">
        <f>'5.3 Calc│Forecast $2022'!B161</f>
        <v/>
      </c>
      <c r="C156" s="24" t="str">
        <f>IF(B156="[Delete]",0,'5.3 Calc│Forecast $2022'!C161)</f>
        <v>-</v>
      </c>
      <c r="D156" s="7" t="str">
        <f>IF($L156&gt;0,IFERROR(VLOOKUP($A156,'3.0 Input│AMP'!$A$13:$F$855,COLUMN(D156)+1,FALSE),"Other"),"")</f>
        <v/>
      </c>
      <c r="E156" s="7" t="str">
        <f>IF($L156&gt;0,IFERROR(VLOOKUP($A156,'3.0 Input│AMP'!$A$13:$F$855,COLUMN(E156)+1,FALSE),"Non-System"),"")</f>
        <v/>
      </c>
      <c r="F156" s="6"/>
      <c r="G156" s="20">
        <f>IF($F156=G$12,'5.5 Calc│Escalated capex'!$L161,IF($F156="incurred",'5.5 Calc│Escalated capex'!G161,0))</f>
        <v>0</v>
      </c>
      <c r="H156" s="20">
        <f>IF($F156=H$12,'5.5 Calc│Escalated capex'!$L161,IF($F156="incurred",'5.5 Calc│Escalated capex'!H161,0))</f>
        <v>0</v>
      </c>
      <c r="I156" s="20">
        <f>IF($F156=I$12,'5.5 Calc│Escalated capex'!$L161,IF($F156="incurred",'5.5 Calc│Escalated capex'!I161,0))</f>
        <v>0</v>
      </c>
      <c r="J156" s="20">
        <f>IF($F156=J$12,'5.5 Calc│Escalated capex'!$L161,IF($F156="incurred",'5.5 Calc│Escalated capex'!J161,0))</f>
        <v>0</v>
      </c>
      <c r="K156" s="20">
        <f>IF($F156=K$12,'5.5 Calc│Escalated capex'!$L161,IF($F156="incurred",'5.5 Calc│Escalated capex'!K161,0))</f>
        <v>0</v>
      </c>
      <c r="L156" s="33">
        <f t="shared" si="6"/>
        <v>0</v>
      </c>
    </row>
    <row r="157" spans="1:12">
      <c r="A157" s="7" t="str">
        <f>'5.0 Calc│Forecast Projects'!A162</f>
        <v>-</v>
      </c>
      <c r="B157" s="7" t="str">
        <f>'5.3 Calc│Forecast $2022'!B162</f>
        <v/>
      </c>
      <c r="C157" s="24" t="str">
        <f>IF(B157="[Delete]",0,'5.3 Calc│Forecast $2022'!C162)</f>
        <v>-</v>
      </c>
      <c r="D157" s="7" t="str">
        <f>IF($L157&gt;0,IFERROR(VLOOKUP($A157,'3.0 Input│AMP'!$A$13:$F$855,COLUMN(D157)+1,FALSE),"Other"),"")</f>
        <v/>
      </c>
      <c r="E157" s="7" t="str">
        <f>IF($L157&gt;0,IFERROR(VLOOKUP($A157,'3.0 Input│AMP'!$A$13:$F$855,COLUMN(E157)+1,FALSE),"Non-System"),"")</f>
        <v/>
      </c>
      <c r="F157" s="6"/>
      <c r="G157" s="20">
        <f>IF($F157=G$12,'5.5 Calc│Escalated capex'!$L162,IF($F157="incurred",'5.5 Calc│Escalated capex'!G162,0))</f>
        <v>0</v>
      </c>
      <c r="H157" s="20">
        <f>IF($F157=H$12,'5.5 Calc│Escalated capex'!$L162,IF($F157="incurred",'5.5 Calc│Escalated capex'!H162,0))</f>
        <v>0</v>
      </c>
      <c r="I157" s="20">
        <f>IF($F157=I$12,'5.5 Calc│Escalated capex'!$L162,IF($F157="incurred",'5.5 Calc│Escalated capex'!I162,0))</f>
        <v>0</v>
      </c>
      <c r="J157" s="20">
        <f>IF($F157=J$12,'5.5 Calc│Escalated capex'!$L162,IF($F157="incurred",'5.5 Calc│Escalated capex'!J162,0))</f>
        <v>0</v>
      </c>
      <c r="K157" s="20">
        <f>IF($F157=K$12,'5.5 Calc│Escalated capex'!$L162,IF($F157="incurred",'5.5 Calc│Escalated capex'!K162,0))</f>
        <v>0</v>
      </c>
      <c r="L157" s="33">
        <f t="shared" si="6"/>
        <v>0</v>
      </c>
    </row>
    <row r="158" spans="1:12">
      <c r="A158" s="7" t="str">
        <f>'5.0 Calc│Forecast Projects'!A163</f>
        <v>-</v>
      </c>
      <c r="B158" s="7" t="str">
        <f>'5.3 Calc│Forecast $2022'!B163</f>
        <v/>
      </c>
      <c r="C158" s="24" t="str">
        <f>IF(B158="[Delete]",0,'5.3 Calc│Forecast $2022'!C163)</f>
        <v>-</v>
      </c>
      <c r="D158" s="7" t="str">
        <f>IF($L158&gt;0,IFERROR(VLOOKUP($A158,'3.0 Input│AMP'!$A$13:$F$855,COLUMN(D158)+1,FALSE),"Other"),"")</f>
        <v/>
      </c>
      <c r="E158" s="7" t="str">
        <f>IF($L158&gt;0,IFERROR(VLOOKUP($A158,'3.0 Input│AMP'!$A$13:$F$855,COLUMN(E158)+1,FALSE),"Non-System"),"")</f>
        <v/>
      </c>
      <c r="F158" s="6"/>
      <c r="G158" s="20">
        <f>IF($F158=G$12,'5.5 Calc│Escalated capex'!$L163,IF($F158="incurred",'5.5 Calc│Escalated capex'!G163,0))</f>
        <v>0</v>
      </c>
      <c r="H158" s="20">
        <f>IF($F158=H$12,'5.5 Calc│Escalated capex'!$L163,IF($F158="incurred",'5.5 Calc│Escalated capex'!H163,0))</f>
        <v>0</v>
      </c>
      <c r="I158" s="20">
        <f>IF($F158=I$12,'5.5 Calc│Escalated capex'!$L163,IF($F158="incurred",'5.5 Calc│Escalated capex'!I163,0))</f>
        <v>0</v>
      </c>
      <c r="J158" s="20">
        <f>IF($F158=J$12,'5.5 Calc│Escalated capex'!$L163,IF($F158="incurred",'5.5 Calc│Escalated capex'!J163,0))</f>
        <v>0</v>
      </c>
      <c r="K158" s="20">
        <f>IF($F158=K$12,'5.5 Calc│Escalated capex'!$L163,IF($F158="incurred",'5.5 Calc│Escalated capex'!K163,0))</f>
        <v>0</v>
      </c>
      <c r="L158" s="33">
        <f t="shared" si="6"/>
        <v>0</v>
      </c>
    </row>
    <row r="159" spans="1:12">
      <c r="A159" s="7" t="str">
        <f>'5.0 Calc│Forecast Projects'!A164</f>
        <v>-</v>
      </c>
      <c r="B159" s="7" t="str">
        <f>'5.3 Calc│Forecast $2022'!B164</f>
        <v/>
      </c>
      <c r="C159" s="24" t="str">
        <f>IF(B159="[Delete]",0,'5.3 Calc│Forecast $2022'!C164)</f>
        <v>-</v>
      </c>
      <c r="D159" s="7" t="str">
        <f>IF($L159&gt;0,IFERROR(VLOOKUP($A159,'3.0 Input│AMP'!$A$13:$F$855,COLUMN(D159)+1,FALSE),"Other"),"")</f>
        <v/>
      </c>
      <c r="E159" s="7" t="str">
        <f>IF($L159&gt;0,IFERROR(VLOOKUP($A159,'3.0 Input│AMP'!$A$13:$F$855,COLUMN(E159)+1,FALSE),"Non-System"),"")</f>
        <v/>
      </c>
      <c r="F159" s="6"/>
      <c r="G159" s="20">
        <f>IF($F159=G$12,'5.5 Calc│Escalated capex'!$L164,IF($F159="incurred",'5.5 Calc│Escalated capex'!G164,0))</f>
        <v>0</v>
      </c>
      <c r="H159" s="20">
        <f>IF($F159=H$12,'5.5 Calc│Escalated capex'!$L164,IF($F159="incurred",'5.5 Calc│Escalated capex'!H164,0))</f>
        <v>0</v>
      </c>
      <c r="I159" s="20">
        <f>IF($F159=I$12,'5.5 Calc│Escalated capex'!$L164,IF($F159="incurred",'5.5 Calc│Escalated capex'!I164,0))</f>
        <v>0</v>
      </c>
      <c r="J159" s="20">
        <f>IF($F159=J$12,'5.5 Calc│Escalated capex'!$L164,IF($F159="incurred",'5.5 Calc│Escalated capex'!J164,0))</f>
        <v>0</v>
      </c>
      <c r="K159" s="20">
        <f>IF($F159=K$12,'5.5 Calc│Escalated capex'!$L164,IF($F159="incurred",'5.5 Calc│Escalated capex'!K164,0))</f>
        <v>0</v>
      </c>
      <c r="L159" s="33">
        <f t="shared" si="6"/>
        <v>0</v>
      </c>
    </row>
    <row r="160" spans="1:12">
      <c r="A160" s="7" t="str">
        <f>'5.0 Calc│Forecast Projects'!A165</f>
        <v>-</v>
      </c>
      <c r="B160" s="7" t="str">
        <f>'5.3 Calc│Forecast $2022'!B165</f>
        <v/>
      </c>
      <c r="C160" s="24" t="str">
        <f>IF(B160="[Delete]",0,'5.3 Calc│Forecast $2022'!C165)</f>
        <v>-</v>
      </c>
      <c r="D160" s="7" t="str">
        <f>IF($L160&gt;0,IFERROR(VLOOKUP($A160,'3.0 Input│AMP'!$A$13:$F$855,COLUMN(D160)+1,FALSE),"Other"),"")</f>
        <v/>
      </c>
      <c r="E160" s="7" t="str">
        <f>IF($L160&gt;0,IFERROR(VLOOKUP($A160,'3.0 Input│AMP'!$A$13:$F$855,COLUMN(E160)+1,FALSE),"Non-System"),"")</f>
        <v/>
      </c>
      <c r="F160" s="6"/>
      <c r="G160" s="20">
        <f>IF($F160=G$12,'5.5 Calc│Escalated capex'!$L165,IF($F160="incurred",'5.5 Calc│Escalated capex'!G165,0))</f>
        <v>0</v>
      </c>
      <c r="H160" s="20">
        <f>IF($F160=H$12,'5.5 Calc│Escalated capex'!$L165,IF($F160="incurred",'5.5 Calc│Escalated capex'!H165,0))</f>
        <v>0</v>
      </c>
      <c r="I160" s="20">
        <f>IF($F160=I$12,'5.5 Calc│Escalated capex'!$L165,IF($F160="incurred",'5.5 Calc│Escalated capex'!I165,0))</f>
        <v>0</v>
      </c>
      <c r="J160" s="20">
        <f>IF($F160=J$12,'5.5 Calc│Escalated capex'!$L165,IF($F160="incurred",'5.5 Calc│Escalated capex'!J165,0))</f>
        <v>0</v>
      </c>
      <c r="K160" s="20">
        <f>IF($F160=K$12,'5.5 Calc│Escalated capex'!$L165,IF($F160="incurred",'5.5 Calc│Escalated capex'!K165,0))</f>
        <v>0</v>
      </c>
      <c r="L160" s="33">
        <f t="shared" si="6"/>
        <v>0</v>
      </c>
    </row>
    <row r="161" spans="1:12">
      <c r="A161" s="7" t="str">
        <f>'5.0 Calc│Forecast Projects'!A166</f>
        <v>-</v>
      </c>
      <c r="B161" s="7" t="str">
        <f>'5.3 Calc│Forecast $2022'!B166</f>
        <v/>
      </c>
      <c r="C161" s="24" t="str">
        <f>IF(B161="[Delete]",0,'5.3 Calc│Forecast $2022'!C166)</f>
        <v>-</v>
      </c>
      <c r="D161" s="7" t="str">
        <f>IF($L161&gt;0,IFERROR(VLOOKUP($A161,'3.0 Input│AMP'!$A$13:$F$855,COLUMN(D161)+1,FALSE),"Other"),"")</f>
        <v/>
      </c>
      <c r="E161" s="7" t="str">
        <f>IF($L161&gt;0,IFERROR(VLOOKUP($A161,'3.0 Input│AMP'!$A$13:$F$855,COLUMN(E161)+1,FALSE),"Non-System"),"")</f>
        <v/>
      </c>
      <c r="F161" s="6"/>
      <c r="G161" s="20">
        <f>IF($F161=G$12,'5.5 Calc│Escalated capex'!$L166,IF($F161="incurred",'5.5 Calc│Escalated capex'!G166,0))</f>
        <v>0</v>
      </c>
      <c r="H161" s="20">
        <f>IF($F161=H$12,'5.5 Calc│Escalated capex'!$L166,IF($F161="incurred",'5.5 Calc│Escalated capex'!H166,0))</f>
        <v>0</v>
      </c>
      <c r="I161" s="20">
        <f>IF($F161=I$12,'5.5 Calc│Escalated capex'!$L166,IF($F161="incurred",'5.5 Calc│Escalated capex'!I166,0))</f>
        <v>0</v>
      </c>
      <c r="J161" s="20">
        <f>IF($F161=J$12,'5.5 Calc│Escalated capex'!$L166,IF($F161="incurred",'5.5 Calc│Escalated capex'!J166,0))</f>
        <v>0</v>
      </c>
      <c r="K161" s="20">
        <f>IF($F161=K$12,'5.5 Calc│Escalated capex'!$L166,IF($F161="incurred",'5.5 Calc│Escalated capex'!K166,0))</f>
        <v>0</v>
      </c>
      <c r="L161" s="33">
        <f t="shared" si="6"/>
        <v>0</v>
      </c>
    </row>
    <row r="162" spans="1:12">
      <c r="A162" s="7" t="str">
        <f>'5.0 Calc│Forecast Projects'!A167</f>
        <v>-</v>
      </c>
      <c r="B162" s="7" t="str">
        <f>'5.3 Calc│Forecast $2022'!B167</f>
        <v/>
      </c>
      <c r="C162" s="24" t="str">
        <f>IF(B162="[Delete]",0,'5.3 Calc│Forecast $2022'!C167)</f>
        <v>-</v>
      </c>
      <c r="D162" s="7" t="str">
        <f>IF($L162&gt;0,IFERROR(VLOOKUP($A162,'3.0 Input│AMP'!$A$13:$F$855,COLUMN(D162)+1,FALSE),"Other"),"")</f>
        <v/>
      </c>
      <c r="E162" s="7" t="str">
        <f>IF($L162&gt;0,IFERROR(VLOOKUP($A162,'3.0 Input│AMP'!$A$13:$F$855,COLUMN(E162)+1,FALSE),"Non-System"),"")</f>
        <v/>
      </c>
      <c r="F162" s="6"/>
      <c r="G162" s="20">
        <f>IF($F162=G$12,'5.5 Calc│Escalated capex'!$L167,IF($F162="incurred",'5.5 Calc│Escalated capex'!G167,0))</f>
        <v>0</v>
      </c>
      <c r="H162" s="20">
        <f>IF($F162=H$12,'5.5 Calc│Escalated capex'!$L167,IF($F162="incurred",'5.5 Calc│Escalated capex'!H167,0))</f>
        <v>0</v>
      </c>
      <c r="I162" s="20">
        <f>IF($F162=I$12,'5.5 Calc│Escalated capex'!$L167,IF($F162="incurred",'5.5 Calc│Escalated capex'!I167,0))</f>
        <v>0</v>
      </c>
      <c r="J162" s="20">
        <f>IF($F162=J$12,'5.5 Calc│Escalated capex'!$L167,IF($F162="incurred",'5.5 Calc│Escalated capex'!J167,0))</f>
        <v>0</v>
      </c>
      <c r="K162" s="20">
        <f>IF($F162=K$12,'5.5 Calc│Escalated capex'!$L167,IF($F162="incurred",'5.5 Calc│Escalated capex'!K167,0))</f>
        <v>0</v>
      </c>
      <c r="L162" s="33">
        <f t="shared" si="6"/>
        <v>0</v>
      </c>
    </row>
    <row r="163" spans="1:12">
      <c r="A163" s="7" t="str">
        <f>'5.0 Calc│Forecast Projects'!A168</f>
        <v>-</v>
      </c>
      <c r="B163" s="7" t="str">
        <f>'5.3 Calc│Forecast $2022'!B168</f>
        <v/>
      </c>
      <c r="C163" s="24" t="str">
        <f>IF(B163="[Delete]",0,'5.3 Calc│Forecast $2022'!C168)</f>
        <v>-</v>
      </c>
      <c r="D163" s="7" t="str">
        <f>IF($L163&gt;0,IFERROR(VLOOKUP($A163,'3.0 Input│AMP'!$A$13:$F$855,COLUMN(D163)+1,FALSE),"Other"),"")</f>
        <v/>
      </c>
      <c r="E163" s="7" t="str">
        <f>IF($L163&gt;0,IFERROR(VLOOKUP($A163,'3.0 Input│AMP'!$A$13:$F$855,COLUMN(E163)+1,FALSE),"Non-System"),"")</f>
        <v/>
      </c>
      <c r="F163" s="6"/>
      <c r="G163" s="20">
        <f>IF($F163=G$12,'5.5 Calc│Escalated capex'!$L168,IF($F163="incurred",'5.5 Calc│Escalated capex'!G168,0))</f>
        <v>0</v>
      </c>
      <c r="H163" s="20">
        <f>IF($F163=H$12,'5.5 Calc│Escalated capex'!$L168,IF($F163="incurred",'5.5 Calc│Escalated capex'!H168,0))</f>
        <v>0</v>
      </c>
      <c r="I163" s="20">
        <f>IF($F163=I$12,'5.5 Calc│Escalated capex'!$L168,IF($F163="incurred",'5.5 Calc│Escalated capex'!I168,0))</f>
        <v>0</v>
      </c>
      <c r="J163" s="20">
        <f>IF($F163=J$12,'5.5 Calc│Escalated capex'!$L168,IF($F163="incurred",'5.5 Calc│Escalated capex'!J168,0))</f>
        <v>0</v>
      </c>
      <c r="K163" s="20">
        <f>IF($F163=K$12,'5.5 Calc│Escalated capex'!$L168,IF($F163="incurred",'5.5 Calc│Escalated capex'!K168,0))</f>
        <v>0</v>
      </c>
      <c r="L163" s="33">
        <f t="shared" si="6"/>
        <v>0</v>
      </c>
    </row>
    <row r="164" spans="1:12">
      <c r="A164" s="7" t="str">
        <f>'5.0 Calc│Forecast Projects'!A169</f>
        <v>-</v>
      </c>
      <c r="B164" s="7" t="str">
        <f>'5.3 Calc│Forecast $2022'!B169</f>
        <v/>
      </c>
      <c r="C164" s="24" t="str">
        <f>IF(B164="[Delete]",0,'5.3 Calc│Forecast $2022'!C169)</f>
        <v>-</v>
      </c>
      <c r="D164" s="7" t="str">
        <f>IF($L164&gt;0,IFERROR(VLOOKUP($A164,'3.0 Input│AMP'!$A$13:$F$855,COLUMN(D164)+1,FALSE),"Other"),"")</f>
        <v/>
      </c>
      <c r="E164" s="7" t="str">
        <f>IF($L164&gt;0,IFERROR(VLOOKUP($A164,'3.0 Input│AMP'!$A$13:$F$855,COLUMN(E164)+1,FALSE),"Non-System"),"")</f>
        <v/>
      </c>
      <c r="F164" s="6"/>
      <c r="G164" s="20">
        <f>IF($F164=G$12,'5.5 Calc│Escalated capex'!$L169,IF($F164="incurred",'5.5 Calc│Escalated capex'!G169,0))</f>
        <v>0</v>
      </c>
      <c r="H164" s="20">
        <f>IF($F164=H$12,'5.5 Calc│Escalated capex'!$L169,IF($F164="incurred",'5.5 Calc│Escalated capex'!H169,0))</f>
        <v>0</v>
      </c>
      <c r="I164" s="20">
        <f>IF($F164=I$12,'5.5 Calc│Escalated capex'!$L169,IF($F164="incurred",'5.5 Calc│Escalated capex'!I169,0))</f>
        <v>0</v>
      </c>
      <c r="J164" s="20">
        <f>IF($F164=J$12,'5.5 Calc│Escalated capex'!$L169,IF($F164="incurred",'5.5 Calc│Escalated capex'!J169,0))</f>
        <v>0</v>
      </c>
      <c r="K164" s="20">
        <f>IF($F164=K$12,'5.5 Calc│Escalated capex'!$L169,IF($F164="incurred",'5.5 Calc│Escalated capex'!K169,0))</f>
        <v>0</v>
      </c>
      <c r="L164" s="33">
        <f t="shared" si="6"/>
        <v>0</v>
      </c>
    </row>
    <row r="165" spans="1:12">
      <c r="A165" s="7" t="str">
        <f>'5.0 Calc│Forecast Projects'!A170</f>
        <v>-</v>
      </c>
      <c r="B165" s="7" t="str">
        <f>'5.3 Calc│Forecast $2022'!B170</f>
        <v/>
      </c>
      <c r="C165" s="24" t="str">
        <f>IF(B165="[Delete]",0,'5.3 Calc│Forecast $2022'!C170)</f>
        <v>-</v>
      </c>
      <c r="D165" s="7" t="str">
        <f>IF($L165&gt;0,IFERROR(VLOOKUP($A165,'3.0 Input│AMP'!$A$13:$F$855,COLUMN(D165)+1,FALSE),"Other"),"")</f>
        <v/>
      </c>
      <c r="E165" s="7" t="str">
        <f>IF($L165&gt;0,IFERROR(VLOOKUP($A165,'3.0 Input│AMP'!$A$13:$F$855,COLUMN(E165)+1,FALSE),"Non-System"),"")</f>
        <v/>
      </c>
      <c r="F165" s="6"/>
      <c r="G165" s="20">
        <f>IF($F165=G$12,'5.5 Calc│Escalated capex'!$L170,IF($F165="incurred",'5.5 Calc│Escalated capex'!G170,0))</f>
        <v>0</v>
      </c>
      <c r="H165" s="20">
        <f>IF($F165=H$12,'5.5 Calc│Escalated capex'!$L170,IF($F165="incurred",'5.5 Calc│Escalated capex'!H170,0))</f>
        <v>0</v>
      </c>
      <c r="I165" s="20">
        <f>IF($F165=I$12,'5.5 Calc│Escalated capex'!$L170,IF($F165="incurred",'5.5 Calc│Escalated capex'!I170,0))</f>
        <v>0</v>
      </c>
      <c r="J165" s="20">
        <f>IF($F165=J$12,'5.5 Calc│Escalated capex'!$L170,IF($F165="incurred",'5.5 Calc│Escalated capex'!J170,0))</f>
        <v>0</v>
      </c>
      <c r="K165" s="20">
        <f>IF($F165=K$12,'5.5 Calc│Escalated capex'!$L170,IF($F165="incurred",'5.5 Calc│Escalated capex'!K170,0))</f>
        <v>0</v>
      </c>
      <c r="L165" s="33">
        <f t="shared" si="6"/>
        <v>0</v>
      </c>
    </row>
    <row r="166" spans="1:12">
      <c r="A166" s="7" t="str">
        <f>'5.0 Calc│Forecast Projects'!A171</f>
        <v>-</v>
      </c>
      <c r="B166" s="7" t="str">
        <f>'5.3 Calc│Forecast $2022'!B171</f>
        <v/>
      </c>
      <c r="C166" s="24" t="str">
        <f>IF(B166="[Delete]",0,'5.3 Calc│Forecast $2022'!C171)</f>
        <v>-</v>
      </c>
      <c r="D166" s="7" t="str">
        <f>IF($L166&gt;0,IFERROR(VLOOKUP($A166,'3.0 Input│AMP'!$A$13:$F$855,COLUMN(D166)+1,FALSE),"Other"),"")</f>
        <v/>
      </c>
      <c r="E166" s="7" t="str">
        <f>IF($L166&gt;0,IFERROR(VLOOKUP($A166,'3.0 Input│AMP'!$A$13:$F$855,COLUMN(E166)+1,FALSE),"Non-System"),"")</f>
        <v/>
      </c>
      <c r="F166" s="6"/>
      <c r="G166" s="20">
        <f>IF($F166=G$12,'5.5 Calc│Escalated capex'!$L171,IF($F166="incurred",'5.5 Calc│Escalated capex'!G171,0))</f>
        <v>0</v>
      </c>
      <c r="H166" s="20">
        <f>IF($F166=H$12,'5.5 Calc│Escalated capex'!$L171,IF($F166="incurred",'5.5 Calc│Escalated capex'!H171,0))</f>
        <v>0</v>
      </c>
      <c r="I166" s="20">
        <f>IF($F166=I$12,'5.5 Calc│Escalated capex'!$L171,IF($F166="incurred",'5.5 Calc│Escalated capex'!I171,0))</f>
        <v>0</v>
      </c>
      <c r="J166" s="20">
        <f>IF($F166=J$12,'5.5 Calc│Escalated capex'!$L171,IF($F166="incurred",'5.5 Calc│Escalated capex'!J171,0))</f>
        <v>0</v>
      </c>
      <c r="K166" s="20">
        <f>IF($F166=K$12,'5.5 Calc│Escalated capex'!$L171,IF($F166="incurred",'5.5 Calc│Escalated capex'!K171,0))</f>
        <v>0</v>
      </c>
      <c r="L166" s="33">
        <f t="shared" si="6"/>
        <v>0</v>
      </c>
    </row>
    <row r="167" spans="1:12">
      <c r="A167" s="7" t="str">
        <f>'5.0 Calc│Forecast Projects'!A172</f>
        <v>-</v>
      </c>
      <c r="B167" s="7" t="str">
        <f>'5.3 Calc│Forecast $2022'!B172</f>
        <v/>
      </c>
      <c r="C167" s="24" t="str">
        <f>IF(B167="[Delete]",0,'5.3 Calc│Forecast $2022'!C172)</f>
        <v>-</v>
      </c>
      <c r="D167" s="7" t="str">
        <f>IF($L167&gt;0,IFERROR(VLOOKUP($A167,'3.0 Input│AMP'!$A$13:$F$855,COLUMN(D167)+1,FALSE),"Other"),"")</f>
        <v/>
      </c>
      <c r="E167" s="7" t="str">
        <f>IF($L167&gt;0,IFERROR(VLOOKUP($A167,'3.0 Input│AMP'!$A$13:$F$855,COLUMN(E167)+1,FALSE),"Non-System"),"")</f>
        <v/>
      </c>
      <c r="F167" s="6"/>
      <c r="G167" s="20">
        <f>IF($F167=G$12,'5.5 Calc│Escalated capex'!$L172,IF($F167="incurred",'5.5 Calc│Escalated capex'!G172,0))</f>
        <v>0</v>
      </c>
      <c r="H167" s="20">
        <f>IF($F167=H$12,'5.5 Calc│Escalated capex'!$L172,IF($F167="incurred",'5.5 Calc│Escalated capex'!H172,0))</f>
        <v>0</v>
      </c>
      <c r="I167" s="20">
        <f>IF($F167=I$12,'5.5 Calc│Escalated capex'!$L172,IF($F167="incurred",'5.5 Calc│Escalated capex'!I172,0))</f>
        <v>0</v>
      </c>
      <c r="J167" s="20">
        <f>IF($F167=J$12,'5.5 Calc│Escalated capex'!$L172,IF($F167="incurred",'5.5 Calc│Escalated capex'!J172,0))</f>
        <v>0</v>
      </c>
      <c r="K167" s="20">
        <f>IF($F167=K$12,'5.5 Calc│Escalated capex'!$L172,IF($F167="incurred",'5.5 Calc│Escalated capex'!K172,0))</f>
        <v>0</v>
      </c>
      <c r="L167" s="33">
        <f t="shared" si="6"/>
        <v>0</v>
      </c>
    </row>
    <row r="168" spans="1:12">
      <c r="A168" s="7" t="str">
        <f>'5.0 Calc│Forecast Projects'!A173</f>
        <v>-</v>
      </c>
      <c r="B168" s="7" t="str">
        <f>'5.3 Calc│Forecast $2022'!B173</f>
        <v/>
      </c>
      <c r="C168" s="24" t="str">
        <f>IF(B168="[Delete]",0,'5.3 Calc│Forecast $2022'!C173)</f>
        <v>-</v>
      </c>
      <c r="D168" s="7" t="str">
        <f>IF($L168&gt;0,IFERROR(VLOOKUP($A168,'3.0 Input│AMP'!$A$13:$F$855,COLUMN(D168)+1,FALSE),"Other"),"")</f>
        <v/>
      </c>
      <c r="E168" s="7" t="str">
        <f>IF($L168&gt;0,IFERROR(VLOOKUP($A168,'3.0 Input│AMP'!$A$13:$F$855,COLUMN(E168)+1,FALSE),"Non-System"),"")</f>
        <v/>
      </c>
      <c r="F168" s="6"/>
      <c r="G168" s="20">
        <f>IF($F168=G$12,'5.5 Calc│Escalated capex'!$L173,IF($F168="incurred",'5.5 Calc│Escalated capex'!G173,0))</f>
        <v>0</v>
      </c>
      <c r="H168" s="20">
        <f>IF($F168=H$12,'5.5 Calc│Escalated capex'!$L173,IF($F168="incurred",'5.5 Calc│Escalated capex'!H173,0))</f>
        <v>0</v>
      </c>
      <c r="I168" s="20">
        <f>IF($F168=I$12,'5.5 Calc│Escalated capex'!$L173,IF($F168="incurred",'5.5 Calc│Escalated capex'!I173,0))</f>
        <v>0</v>
      </c>
      <c r="J168" s="20">
        <f>IF($F168=J$12,'5.5 Calc│Escalated capex'!$L173,IF($F168="incurred",'5.5 Calc│Escalated capex'!J173,0))</f>
        <v>0</v>
      </c>
      <c r="K168" s="20">
        <f>IF($F168=K$12,'5.5 Calc│Escalated capex'!$L173,IF($F168="incurred",'5.5 Calc│Escalated capex'!K173,0))</f>
        <v>0</v>
      </c>
      <c r="L168" s="33">
        <f t="shared" si="6"/>
        <v>0</v>
      </c>
    </row>
    <row r="169" spans="1:12">
      <c r="A169" s="7" t="str">
        <f>'5.0 Calc│Forecast Projects'!A174</f>
        <v>-</v>
      </c>
      <c r="B169" s="7" t="str">
        <f>'5.3 Calc│Forecast $2022'!B174</f>
        <v/>
      </c>
      <c r="C169" s="24" t="str">
        <f>IF(B169="[Delete]",0,'5.3 Calc│Forecast $2022'!C174)</f>
        <v>-</v>
      </c>
      <c r="D169" s="7" t="str">
        <f>IF($L169&gt;0,IFERROR(VLOOKUP($A169,'3.0 Input│AMP'!$A$13:$F$855,COLUMN(D169)+1,FALSE),"Other"),"")</f>
        <v/>
      </c>
      <c r="E169" s="7" t="str">
        <f>IF($L169&gt;0,IFERROR(VLOOKUP($A169,'3.0 Input│AMP'!$A$13:$F$855,COLUMN(E169)+1,FALSE),"Non-System"),"")</f>
        <v/>
      </c>
      <c r="F169" s="6"/>
      <c r="G169" s="20">
        <f>IF($F169=G$12,'5.5 Calc│Escalated capex'!$L174,IF($F169="incurred",'5.5 Calc│Escalated capex'!G174,0))</f>
        <v>0</v>
      </c>
      <c r="H169" s="20">
        <f>IF($F169=H$12,'5.5 Calc│Escalated capex'!$L174,IF($F169="incurred",'5.5 Calc│Escalated capex'!H174,0))</f>
        <v>0</v>
      </c>
      <c r="I169" s="20">
        <f>IF($F169=I$12,'5.5 Calc│Escalated capex'!$L174,IF($F169="incurred",'5.5 Calc│Escalated capex'!I174,0))</f>
        <v>0</v>
      </c>
      <c r="J169" s="20">
        <f>IF($F169=J$12,'5.5 Calc│Escalated capex'!$L174,IF($F169="incurred",'5.5 Calc│Escalated capex'!J174,0))</f>
        <v>0</v>
      </c>
      <c r="K169" s="20">
        <f>IF($F169=K$12,'5.5 Calc│Escalated capex'!$L174,IF($F169="incurred",'5.5 Calc│Escalated capex'!K174,0))</f>
        <v>0</v>
      </c>
      <c r="L169" s="33">
        <f t="shared" si="6"/>
        <v>0</v>
      </c>
    </row>
    <row r="170" spans="1:12">
      <c r="A170" s="7" t="str">
        <f>'5.0 Calc│Forecast Projects'!A175</f>
        <v>-</v>
      </c>
      <c r="B170" s="7" t="str">
        <f>'5.3 Calc│Forecast $2022'!B175</f>
        <v/>
      </c>
      <c r="C170" s="24" t="str">
        <f>IF(B170="[Delete]",0,'5.3 Calc│Forecast $2022'!C175)</f>
        <v>-</v>
      </c>
      <c r="D170" s="7" t="str">
        <f>IF($L170&gt;0,IFERROR(VLOOKUP($A170,'3.0 Input│AMP'!$A$13:$F$855,COLUMN(D170)+1,FALSE),"Other"),"")</f>
        <v/>
      </c>
      <c r="E170" s="7" t="str">
        <f>IF($L170&gt;0,IFERROR(VLOOKUP($A170,'3.0 Input│AMP'!$A$13:$F$855,COLUMN(E170)+1,FALSE),"Non-System"),"")</f>
        <v/>
      </c>
      <c r="F170" s="6"/>
      <c r="G170" s="20">
        <f>IF($F170=G$12,'5.5 Calc│Escalated capex'!$L175,IF($F170="incurred",'5.5 Calc│Escalated capex'!G175,0))</f>
        <v>0</v>
      </c>
      <c r="H170" s="20">
        <f>IF($F170=H$12,'5.5 Calc│Escalated capex'!$L175,IF($F170="incurred",'5.5 Calc│Escalated capex'!H175,0))</f>
        <v>0</v>
      </c>
      <c r="I170" s="20">
        <f>IF($F170=I$12,'5.5 Calc│Escalated capex'!$L175,IF($F170="incurred",'5.5 Calc│Escalated capex'!I175,0))</f>
        <v>0</v>
      </c>
      <c r="J170" s="20">
        <f>IF($F170=J$12,'5.5 Calc│Escalated capex'!$L175,IF($F170="incurred",'5.5 Calc│Escalated capex'!J175,0))</f>
        <v>0</v>
      </c>
      <c r="K170" s="20">
        <f>IF($F170=K$12,'5.5 Calc│Escalated capex'!$L175,IF($F170="incurred",'5.5 Calc│Escalated capex'!K175,0))</f>
        <v>0</v>
      </c>
      <c r="L170" s="33">
        <f t="shared" si="6"/>
        <v>0</v>
      </c>
    </row>
    <row r="171" spans="1:12">
      <c r="A171" s="7" t="str">
        <f>'5.0 Calc│Forecast Projects'!A176</f>
        <v>-</v>
      </c>
      <c r="B171" s="7" t="str">
        <f>'5.3 Calc│Forecast $2022'!B176</f>
        <v/>
      </c>
      <c r="C171" s="24" t="str">
        <f>IF(B171="[Delete]",0,'5.3 Calc│Forecast $2022'!C176)</f>
        <v>-</v>
      </c>
      <c r="D171" s="7" t="str">
        <f>IF($L171&gt;0,IFERROR(VLOOKUP($A171,'3.0 Input│AMP'!$A$13:$F$855,COLUMN(D171)+1,FALSE),"Other"),"")</f>
        <v/>
      </c>
      <c r="E171" s="7" t="str">
        <f>IF($L171&gt;0,IFERROR(VLOOKUP($A171,'3.0 Input│AMP'!$A$13:$F$855,COLUMN(E171)+1,FALSE),"Non-System"),"")</f>
        <v/>
      </c>
      <c r="F171" s="6"/>
      <c r="G171" s="20">
        <f>IF($F171=G$12,'5.5 Calc│Escalated capex'!$L176,IF($F171="incurred",'5.5 Calc│Escalated capex'!G176,0))</f>
        <v>0</v>
      </c>
      <c r="H171" s="20">
        <f>IF($F171=H$12,'5.5 Calc│Escalated capex'!$L176,IF($F171="incurred",'5.5 Calc│Escalated capex'!H176,0))</f>
        <v>0</v>
      </c>
      <c r="I171" s="20">
        <f>IF($F171=I$12,'5.5 Calc│Escalated capex'!$L176,IF($F171="incurred",'5.5 Calc│Escalated capex'!I176,0))</f>
        <v>0</v>
      </c>
      <c r="J171" s="20">
        <f>IF($F171=J$12,'5.5 Calc│Escalated capex'!$L176,IF($F171="incurred",'5.5 Calc│Escalated capex'!J176,0))</f>
        <v>0</v>
      </c>
      <c r="K171" s="20">
        <f>IF($F171=K$12,'5.5 Calc│Escalated capex'!$L176,IF($F171="incurred",'5.5 Calc│Escalated capex'!K176,0))</f>
        <v>0</v>
      </c>
      <c r="L171" s="33">
        <f t="shared" si="6"/>
        <v>0</v>
      </c>
    </row>
    <row r="172" spans="1:12">
      <c r="A172" s="7" t="str">
        <f>'5.0 Calc│Forecast Projects'!A177</f>
        <v>-</v>
      </c>
      <c r="B172" s="7" t="str">
        <f>'5.3 Calc│Forecast $2022'!B177</f>
        <v/>
      </c>
      <c r="C172" s="24" t="str">
        <f>IF(B172="[Delete]",0,'5.3 Calc│Forecast $2022'!C177)</f>
        <v>-</v>
      </c>
      <c r="D172" s="7" t="str">
        <f>IF($L172&gt;0,IFERROR(VLOOKUP($A172,'3.0 Input│AMP'!$A$13:$F$855,COLUMN(D172)+1,FALSE),"Other"),"")</f>
        <v/>
      </c>
      <c r="E172" s="7" t="str">
        <f>IF($L172&gt;0,IFERROR(VLOOKUP($A172,'3.0 Input│AMP'!$A$13:$F$855,COLUMN(E172)+1,FALSE),"Non-System"),"")</f>
        <v/>
      </c>
      <c r="F172" s="6"/>
      <c r="G172" s="20">
        <f>IF($F172=G$12,'5.5 Calc│Escalated capex'!$L177,IF($F172="incurred",'5.5 Calc│Escalated capex'!G177,0))</f>
        <v>0</v>
      </c>
      <c r="H172" s="20">
        <f>IF($F172=H$12,'5.5 Calc│Escalated capex'!$L177,IF($F172="incurred",'5.5 Calc│Escalated capex'!H177,0))</f>
        <v>0</v>
      </c>
      <c r="I172" s="20">
        <f>IF($F172=I$12,'5.5 Calc│Escalated capex'!$L177,IF($F172="incurred",'5.5 Calc│Escalated capex'!I177,0))</f>
        <v>0</v>
      </c>
      <c r="J172" s="20">
        <f>IF($F172=J$12,'5.5 Calc│Escalated capex'!$L177,IF($F172="incurred",'5.5 Calc│Escalated capex'!J177,0))</f>
        <v>0</v>
      </c>
      <c r="K172" s="20">
        <f>IF($F172=K$12,'5.5 Calc│Escalated capex'!$L177,IF($F172="incurred",'5.5 Calc│Escalated capex'!K177,0))</f>
        <v>0</v>
      </c>
      <c r="L172" s="33">
        <f t="shared" si="6"/>
        <v>0</v>
      </c>
    </row>
    <row r="173" spans="1:12">
      <c r="A173" s="7" t="str">
        <f>'5.0 Calc│Forecast Projects'!A178</f>
        <v>-</v>
      </c>
      <c r="B173" s="7" t="str">
        <f>'5.3 Calc│Forecast $2022'!B178</f>
        <v/>
      </c>
      <c r="C173" s="24" t="str">
        <f>IF(B173="[Delete]",0,'5.3 Calc│Forecast $2022'!C178)</f>
        <v>-</v>
      </c>
      <c r="D173" s="7" t="str">
        <f>IF($L173&gt;0,IFERROR(VLOOKUP($A173,'3.0 Input│AMP'!$A$13:$F$855,COLUMN(D173)+1,FALSE),"Other"),"")</f>
        <v/>
      </c>
      <c r="E173" s="7" t="str">
        <f>IF($L173&gt;0,IFERROR(VLOOKUP($A173,'3.0 Input│AMP'!$A$13:$F$855,COLUMN(E173)+1,FALSE),"Non-System"),"")</f>
        <v/>
      </c>
      <c r="F173" s="6"/>
      <c r="G173" s="20">
        <f>IF($F173=G$12,'5.5 Calc│Escalated capex'!$L178,IF($F173="incurred",'5.5 Calc│Escalated capex'!G178,0))</f>
        <v>0</v>
      </c>
      <c r="H173" s="20">
        <f>IF($F173=H$12,'5.5 Calc│Escalated capex'!$L178,IF($F173="incurred",'5.5 Calc│Escalated capex'!H178,0))</f>
        <v>0</v>
      </c>
      <c r="I173" s="20">
        <f>IF($F173=I$12,'5.5 Calc│Escalated capex'!$L178,IF($F173="incurred",'5.5 Calc│Escalated capex'!I178,0))</f>
        <v>0</v>
      </c>
      <c r="J173" s="20">
        <f>IF($F173=J$12,'5.5 Calc│Escalated capex'!$L178,IF($F173="incurred",'5.5 Calc│Escalated capex'!J178,0))</f>
        <v>0</v>
      </c>
      <c r="K173" s="20">
        <f>IF($F173=K$12,'5.5 Calc│Escalated capex'!$L178,IF($F173="incurred",'5.5 Calc│Escalated capex'!K178,0))</f>
        <v>0</v>
      </c>
      <c r="L173" s="33">
        <f t="shared" si="6"/>
        <v>0</v>
      </c>
    </row>
    <row r="174" spans="1:12">
      <c r="A174" s="7" t="str">
        <f>'5.0 Calc│Forecast Projects'!A179</f>
        <v>-</v>
      </c>
      <c r="B174" s="7" t="str">
        <f>'5.3 Calc│Forecast $2022'!B179</f>
        <v/>
      </c>
      <c r="C174" s="24" t="str">
        <f>IF(B174="[Delete]",0,'5.3 Calc│Forecast $2022'!C179)</f>
        <v>-</v>
      </c>
      <c r="D174" s="7" t="str">
        <f>IF($L174&gt;0,IFERROR(VLOOKUP($A174,'3.0 Input│AMP'!$A$13:$F$855,COLUMN(D174)+1,FALSE),"Other"),"")</f>
        <v/>
      </c>
      <c r="E174" s="7" t="str">
        <f>IF($L174&gt;0,IFERROR(VLOOKUP($A174,'3.0 Input│AMP'!$A$13:$F$855,COLUMN(E174)+1,FALSE),"Non-System"),"")</f>
        <v/>
      </c>
      <c r="F174" s="6"/>
      <c r="G174" s="20">
        <f>IF($F174=G$12,'5.5 Calc│Escalated capex'!$L179,IF($F174="incurred",'5.5 Calc│Escalated capex'!G179,0))</f>
        <v>0</v>
      </c>
      <c r="H174" s="20">
        <f>IF($F174=H$12,'5.5 Calc│Escalated capex'!$L179,IF($F174="incurred",'5.5 Calc│Escalated capex'!H179,0))</f>
        <v>0</v>
      </c>
      <c r="I174" s="20">
        <f>IF($F174=I$12,'5.5 Calc│Escalated capex'!$L179,IF($F174="incurred",'5.5 Calc│Escalated capex'!I179,0))</f>
        <v>0</v>
      </c>
      <c r="J174" s="20">
        <f>IF($F174=J$12,'5.5 Calc│Escalated capex'!$L179,IF($F174="incurred",'5.5 Calc│Escalated capex'!J179,0))</f>
        <v>0</v>
      </c>
      <c r="K174" s="20">
        <f>IF($F174=K$12,'5.5 Calc│Escalated capex'!$L179,IF($F174="incurred",'5.5 Calc│Escalated capex'!K179,0))</f>
        <v>0</v>
      </c>
      <c r="L174" s="33">
        <f t="shared" si="6"/>
        <v>0</v>
      </c>
    </row>
    <row r="175" spans="1:12">
      <c r="A175" s="7" t="str">
        <f>'5.0 Calc│Forecast Projects'!A180</f>
        <v>-</v>
      </c>
      <c r="B175" s="7" t="str">
        <f>'5.3 Calc│Forecast $2022'!B180</f>
        <v/>
      </c>
      <c r="C175" s="24" t="str">
        <f>IF(B175="[Delete]",0,'5.3 Calc│Forecast $2022'!C180)</f>
        <v>-</v>
      </c>
      <c r="D175" s="7" t="str">
        <f>IF($L175&gt;0,IFERROR(VLOOKUP($A175,'3.0 Input│AMP'!$A$13:$F$855,COLUMN(D175)+1,FALSE),"Other"),"")</f>
        <v/>
      </c>
      <c r="E175" s="7" t="str">
        <f>IF($L175&gt;0,IFERROR(VLOOKUP($A175,'3.0 Input│AMP'!$A$13:$F$855,COLUMN(E175)+1,FALSE),"Non-System"),"")</f>
        <v/>
      </c>
      <c r="F175" s="19"/>
      <c r="G175" s="20"/>
      <c r="H175" s="20"/>
      <c r="I175" s="20"/>
      <c r="J175" s="20"/>
      <c r="K175" s="20"/>
      <c r="L175" s="33">
        <f t="shared" ref="L175:L196" si="7">SUM(G175:K175)</f>
        <v>0</v>
      </c>
    </row>
    <row r="176" spans="1:12">
      <c r="A176" s="7" t="str">
        <f>'5.0 Calc│Forecast Projects'!A181</f>
        <v>-</v>
      </c>
      <c r="B176" s="7" t="str">
        <f>'5.3 Calc│Forecast $2022'!B181</f>
        <v/>
      </c>
      <c r="C176" s="24" t="str">
        <f>IF(B176="[Delete]",0,'5.3 Calc│Forecast $2022'!C181)</f>
        <v>-</v>
      </c>
      <c r="D176" s="7" t="str">
        <f>IF($L176&gt;0,IFERROR(VLOOKUP($A176,'3.0 Input│AMP'!$A$13:$F$855,COLUMN(D176)+1,FALSE),"Other"),"")</f>
        <v/>
      </c>
      <c r="E176" s="7" t="str">
        <f>IF($L176&gt;0,IFERROR(VLOOKUP($A176,'3.0 Input│AMP'!$A$13:$F$855,COLUMN(E176)+1,FALSE),"Non-System"),"")</f>
        <v/>
      </c>
      <c r="F176" s="19"/>
      <c r="G176" s="20"/>
      <c r="H176" s="20"/>
      <c r="I176" s="20"/>
      <c r="J176" s="20"/>
      <c r="K176" s="20"/>
      <c r="L176" s="33">
        <f t="shared" si="7"/>
        <v>0</v>
      </c>
    </row>
    <row r="177" spans="1:12">
      <c r="A177" s="7" t="str">
        <f>'5.0 Calc│Forecast Projects'!A182</f>
        <v>-</v>
      </c>
      <c r="B177" s="7" t="str">
        <f>'5.3 Calc│Forecast $2022'!B182</f>
        <v/>
      </c>
      <c r="C177" s="24" t="str">
        <f>IF(B177="[Delete]",0,'5.3 Calc│Forecast $2022'!C182)</f>
        <v>-</v>
      </c>
      <c r="D177" s="7" t="str">
        <f>IF($L177&gt;0,IFERROR(VLOOKUP($A177,'3.0 Input│AMP'!$A$13:$F$855,COLUMN(D177)+1,FALSE),"Other"),"")</f>
        <v/>
      </c>
      <c r="E177" s="7" t="str">
        <f>IF($L177&gt;0,IFERROR(VLOOKUP($A177,'3.0 Input│AMP'!$A$13:$F$855,COLUMN(E177)+1,FALSE),"Non-System"),"")</f>
        <v/>
      </c>
      <c r="F177" s="19"/>
      <c r="G177" s="20"/>
      <c r="H177" s="20"/>
      <c r="I177" s="20"/>
      <c r="J177" s="20"/>
      <c r="K177" s="20"/>
      <c r="L177" s="33">
        <f t="shared" si="7"/>
        <v>0</v>
      </c>
    </row>
    <row r="178" spans="1:12">
      <c r="A178" s="7" t="str">
        <f>'5.0 Calc│Forecast Projects'!A183</f>
        <v>-</v>
      </c>
      <c r="B178" s="7" t="str">
        <f>'5.3 Calc│Forecast $2022'!B183</f>
        <v/>
      </c>
      <c r="C178" s="24" t="str">
        <f>IF(B178="[Delete]",0,'5.3 Calc│Forecast $2022'!C183)</f>
        <v>-</v>
      </c>
      <c r="D178" s="7" t="str">
        <f>IF($L178&gt;0,IFERROR(VLOOKUP($A178,'3.0 Input│AMP'!$A$13:$F$855,COLUMN(D178)+1,FALSE),"Other"),"")</f>
        <v/>
      </c>
      <c r="E178" s="7" t="str">
        <f>IF($L178&gt;0,IFERROR(VLOOKUP($A178,'3.0 Input│AMP'!$A$13:$F$855,COLUMN(E178)+1,FALSE),"Non-System"),"")</f>
        <v/>
      </c>
      <c r="F178" s="19"/>
      <c r="G178" s="20"/>
      <c r="H178" s="20"/>
      <c r="I178" s="20"/>
      <c r="J178" s="20"/>
      <c r="K178" s="20"/>
      <c r="L178" s="33">
        <f t="shared" si="7"/>
        <v>0</v>
      </c>
    </row>
    <row r="179" spans="1:12">
      <c r="A179" s="7" t="str">
        <f>'5.0 Calc│Forecast Projects'!A184</f>
        <v>-</v>
      </c>
      <c r="B179" s="7" t="str">
        <f>'5.3 Calc│Forecast $2022'!B184</f>
        <v/>
      </c>
      <c r="C179" s="24" t="str">
        <f>IF(B179="[Delete]",0,'5.3 Calc│Forecast $2022'!C184)</f>
        <v>-</v>
      </c>
      <c r="D179" s="7" t="str">
        <f>IF($L179&gt;0,IFERROR(VLOOKUP($A179,'3.0 Input│AMP'!$A$13:$F$855,COLUMN(D179)+1,FALSE),"Other"),"")</f>
        <v/>
      </c>
      <c r="E179" s="7" t="str">
        <f>IF($L179&gt;0,IFERROR(VLOOKUP($A179,'3.0 Input│AMP'!$A$13:$F$855,COLUMN(E179)+1,FALSE),"Non-System"),"")</f>
        <v/>
      </c>
      <c r="F179" s="19"/>
      <c r="G179" s="20"/>
      <c r="H179" s="20"/>
      <c r="I179" s="20"/>
      <c r="J179" s="20"/>
      <c r="K179" s="20"/>
      <c r="L179" s="33">
        <f t="shared" si="7"/>
        <v>0</v>
      </c>
    </row>
    <row r="180" spans="1:12">
      <c r="A180" s="7" t="str">
        <f>'5.0 Calc│Forecast Projects'!A185</f>
        <v>-</v>
      </c>
      <c r="B180" s="7" t="str">
        <f>'5.3 Calc│Forecast $2022'!B185</f>
        <v/>
      </c>
      <c r="C180" s="24" t="str">
        <f>IF(B180="[Delete]",0,'5.3 Calc│Forecast $2022'!C185)</f>
        <v>-</v>
      </c>
      <c r="D180" s="7" t="str">
        <f>IF($L180&gt;0,IFERROR(VLOOKUP($A180,'3.0 Input│AMP'!$A$13:$F$855,COLUMN(D180)+1,FALSE),"Other"),"")</f>
        <v/>
      </c>
      <c r="E180" s="7" t="str">
        <f>IF($L180&gt;0,IFERROR(VLOOKUP($A180,'3.0 Input│AMP'!$A$13:$F$855,COLUMN(E180)+1,FALSE),"Non-System"),"")</f>
        <v/>
      </c>
      <c r="F180" s="19"/>
      <c r="G180" s="20"/>
      <c r="H180" s="20"/>
      <c r="I180" s="20"/>
      <c r="J180" s="20"/>
      <c r="K180" s="20"/>
      <c r="L180" s="33">
        <f t="shared" si="7"/>
        <v>0</v>
      </c>
    </row>
    <row r="181" spans="1:12">
      <c r="A181" s="7" t="str">
        <f>'5.0 Calc│Forecast Projects'!A186</f>
        <v>-</v>
      </c>
      <c r="B181" s="7" t="str">
        <f>'5.3 Calc│Forecast $2022'!B186</f>
        <v/>
      </c>
      <c r="C181" s="24" t="str">
        <f>IF(B181="[Delete]",0,'5.3 Calc│Forecast $2022'!C186)</f>
        <v>-</v>
      </c>
      <c r="D181" s="7" t="str">
        <f>IF($L181&gt;0,IFERROR(VLOOKUP($A181,'3.0 Input│AMP'!$A$13:$F$855,COLUMN(D181)+1,FALSE),"Other"),"")</f>
        <v/>
      </c>
      <c r="E181" s="7" t="str">
        <f>IF($L181&gt;0,IFERROR(VLOOKUP($A181,'3.0 Input│AMP'!$A$13:$F$855,COLUMN(E181)+1,FALSE),"Non-System"),"")</f>
        <v/>
      </c>
      <c r="F181" s="19"/>
      <c r="G181" s="20"/>
      <c r="H181" s="20"/>
      <c r="I181" s="20"/>
      <c r="J181" s="20"/>
      <c r="K181" s="20"/>
      <c r="L181" s="33">
        <f t="shared" si="7"/>
        <v>0</v>
      </c>
    </row>
    <row r="182" spans="1:12">
      <c r="A182" s="7" t="str">
        <f>'5.0 Calc│Forecast Projects'!A187</f>
        <v>-</v>
      </c>
      <c r="B182" s="7" t="str">
        <f>'5.3 Calc│Forecast $2022'!B187</f>
        <v/>
      </c>
      <c r="C182" s="24" t="str">
        <f>IF(B182="[Delete]",0,'5.3 Calc│Forecast $2022'!C187)</f>
        <v>-</v>
      </c>
      <c r="D182" s="7" t="str">
        <f>IF($L182&gt;0,IFERROR(VLOOKUP($A182,'3.0 Input│AMP'!$A$13:$F$855,COLUMN(D182)+1,FALSE),"Other"),"")</f>
        <v/>
      </c>
      <c r="E182" s="7" t="str">
        <f>IF($L182&gt;0,IFERROR(VLOOKUP($A182,'3.0 Input│AMP'!$A$13:$F$855,COLUMN(E182)+1,FALSE),"Non-System"),"")</f>
        <v/>
      </c>
      <c r="F182" s="19"/>
      <c r="G182" s="20"/>
      <c r="H182" s="20"/>
      <c r="I182" s="20"/>
      <c r="J182" s="20"/>
      <c r="K182" s="20"/>
      <c r="L182" s="33">
        <f t="shared" si="7"/>
        <v>0</v>
      </c>
    </row>
    <row r="183" spans="1:12">
      <c r="A183" s="7" t="str">
        <f>'5.0 Calc│Forecast Projects'!A188</f>
        <v>-</v>
      </c>
      <c r="B183" s="7" t="str">
        <f>'5.3 Calc│Forecast $2022'!B188</f>
        <v/>
      </c>
      <c r="C183" s="24" t="str">
        <f>IF(B183="[Delete]",0,'5.3 Calc│Forecast $2022'!C188)</f>
        <v>-</v>
      </c>
      <c r="D183" s="7" t="str">
        <f>IF($L183&gt;0,IFERROR(VLOOKUP($A183,'3.0 Input│AMP'!$A$13:$F$855,COLUMN(D183)+1,FALSE),"Other"),"")</f>
        <v/>
      </c>
      <c r="E183" s="7" t="str">
        <f>IF($L183&gt;0,IFERROR(VLOOKUP($A183,'3.0 Input│AMP'!$A$13:$F$855,COLUMN(E183)+1,FALSE),"Non-System"),"")</f>
        <v/>
      </c>
      <c r="F183" s="19"/>
      <c r="G183" s="20"/>
      <c r="H183" s="20"/>
      <c r="I183" s="20"/>
      <c r="J183" s="20"/>
      <c r="K183" s="20"/>
      <c r="L183" s="33">
        <f t="shared" si="7"/>
        <v>0</v>
      </c>
    </row>
    <row r="184" spans="1:12">
      <c r="A184" s="7" t="str">
        <f>'5.0 Calc│Forecast Projects'!A189</f>
        <v>-</v>
      </c>
      <c r="B184" s="7" t="str">
        <f>'5.3 Calc│Forecast $2022'!B189</f>
        <v/>
      </c>
      <c r="C184" s="24" t="str">
        <f>IF(B184="[Delete]",0,'5.3 Calc│Forecast $2022'!C189)</f>
        <v>-</v>
      </c>
      <c r="D184" s="7" t="str">
        <f>IF($L184&gt;0,IFERROR(VLOOKUP($A184,'3.0 Input│AMP'!$A$13:$F$855,COLUMN(D184)+1,FALSE),"Other"),"")</f>
        <v/>
      </c>
      <c r="E184" s="7" t="str">
        <f>IF($L184&gt;0,IFERROR(VLOOKUP($A184,'3.0 Input│AMP'!$A$13:$F$855,COLUMN(E184)+1,FALSE),"Non-System"),"")</f>
        <v/>
      </c>
      <c r="F184" s="19"/>
      <c r="G184" s="20"/>
      <c r="H184" s="20"/>
      <c r="I184" s="20"/>
      <c r="J184" s="20"/>
      <c r="K184" s="20"/>
      <c r="L184" s="33">
        <f t="shared" si="7"/>
        <v>0</v>
      </c>
    </row>
    <row r="185" spans="1:12">
      <c r="A185" s="7" t="str">
        <f>'5.0 Calc│Forecast Projects'!A190</f>
        <v>-</v>
      </c>
      <c r="B185" s="7" t="str">
        <f>'5.3 Calc│Forecast $2022'!B190</f>
        <v/>
      </c>
      <c r="C185" s="24" t="str">
        <f>IF(B185="[Delete]",0,'5.3 Calc│Forecast $2022'!C190)</f>
        <v>-</v>
      </c>
      <c r="D185" s="7" t="str">
        <f>IF($L185&gt;0,IFERROR(VLOOKUP($A185,'3.0 Input│AMP'!$A$13:$F$855,COLUMN(D185)+1,FALSE),"Other"),"")</f>
        <v/>
      </c>
      <c r="E185" s="7" t="str">
        <f>IF($L185&gt;0,IFERROR(VLOOKUP($A185,'3.0 Input│AMP'!$A$13:$F$855,COLUMN(E185)+1,FALSE),"Non-System"),"")</f>
        <v/>
      </c>
      <c r="F185" s="19"/>
      <c r="G185" s="20"/>
      <c r="H185" s="20"/>
      <c r="I185" s="20"/>
      <c r="J185" s="20"/>
      <c r="K185" s="20"/>
      <c r="L185" s="33">
        <f t="shared" si="7"/>
        <v>0</v>
      </c>
    </row>
    <row r="186" spans="1:12">
      <c r="A186" s="7" t="str">
        <f>'5.0 Calc│Forecast Projects'!A191</f>
        <v>-</v>
      </c>
      <c r="B186" s="7" t="str">
        <f>'5.3 Calc│Forecast $2022'!B191</f>
        <v/>
      </c>
      <c r="C186" s="24" t="str">
        <f>IF(B186="[Delete]",0,'5.3 Calc│Forecast $2022'!C191)</f>
        <v>-</v>
      </c>
      <c r="D186" s="7" t="str">
        <f>IF($L186&gt;0,IFERROR(VLOOKUP($A186,'3.0 Input│AMP'!$A$13:$F$855,COLUMN(D186)+1,FALSE),"Other"),"")</f>
        <v/>
      </c>
      <c r="E186" s="7" t="str">
        <f>IF($L186&gt;0,IFERROR(VLOOKUP($A186,'3.0 Input│AMP'!$A$13:$F$855,COLUMN(E186)+1,FALSE),"Non-System"),"")</f>
        <v/>
      </c>
      <c r="F186" s="19"/>
      <c r="G186" s="20"/>
      <c r="H186" s="20"/>
      <c r="I186" s="20"/>
      <c r="J186" s="20"/>
      <c r="K186" s="20"/>
      <c r="L186" s="33">
        <f t="shared" si="7"/>
        <v>0</v>
      </c>
    </row>
    <row r="187" spans="1:12">
      <c r="A187" s="7" t="str">
        <f>'5.0 Calc│Forecast Projects'!A192</f>
        <v>-</v>
      </c>
      <c r="B187" s="7" t="str">
        <f>'5.3 Calc│Forecast $2022'!B192</f>
        <v/>
      </c>
      <c r="C187" s="24" t="str">
        <f>IF(B187="[Delete]",0,'5.3 Calc│Forecast $2022'!C192)</f>
        <v>-</v>
      </c>
      <c r="D187" s="7" t="str">
        <f>IF($L187&gt;0,IFERROR(VLOOKUP($A187,'3.0 Input│AMP'!$A$13:$F$855,COLUMN(D187)+1,FALSE),"Other"),"")</f>
        <v/>
      </c>
      <c r="E187" s="7" t="str">
        <f>IF($L187&gt;0,IFERROR(VLOOKUP($A187,'3.0 Input│AMP'!$A$13:$F$855,COLUMN(E187)+1,FALSE),"Non-System"),"")</f>
        <v/>
      </c>
      <c r="F187" s="19"/>
      <c r="G187" s="20"/>
      <c r="H187" s="20"/>
      <c r="I187" s="20"/>
      <c r="J187" s="20"/>
      <c r="K187" s="20"/>
      <c r="L187" s="33">
        <f t="shared" si="7"/>
        <v>0</v>
      </c>
    </row>
    <row r="188" spans="1:12">
      <c r="A188" s="7" t="str">
        <f>'5.0 Calc│Forecast Projects'!A193</f>
        <v>-</v>
      </c>
      <c r="B188" s="7" t="str">
        <f>'5.3 Calc│Forecast $2022'!B193</f>
        <v/>
      </c>
      <c r="C188" s="24" t="str">
        <f>IF(B188="[Delete]",0,'5.3 Calc│Forecast $2022'!C193)</f>
        <v>-</v>
      </c>
      <c r="D188" s="7" t="str">
        <f>IF($L188&gt;0,IFERROR(VLOOKUP($A188,'3.0 Input│AMP'!$A$13:$F$855,COLUMN(D188)+1,FALSE),"Other"),"")</f>
        <v/>
      </c>
      <c r="E188" s="7" t="str">
        <f>IF($L188&gt;0,IFERROR(VLOOKUP($A188,'3.0 Input│AMP'!$A$13:$F$855,COLUMN(E188)+1,FALSE),"Non-System"),"")</f>
        <v/>
      </c>
      <c r="F188" s="19"/>
      <c r="G188" s="20"/>
      <c r="H188" s="20"/>
      <c r="I188" s="20"/>
      <c r="J188" s="20"/>
      <c r="K188" s="20"/>
      <c r="L188" s="33">
        <f t="shared" si="7"/>
        <v>0</v>
      </c>
    </row>
    <row r="189" spans="1:12">
      <c r="A189" s="7" t="str">
        <f>'5.0 Calc│Forecast Projects'!A194</f>
        <v>-</v>
      </c>
      <c r="B189" s="7" t="str">
        <f>'5.3 Calc│Forecast $2022'!B194</f>
        <v/>
      </c>
      <c r="C189" s="24" t="str">
        <f>IF(B189="[Delete]",0,'5.3 Calc│Forecast $2022'!C194)</f>
        <v>-</v>
      </c>
      <c r="D189" s="7" t="str">
        <f>IF($L189&gt;0,IFERROR(VLOOKUP($A189,'3.0 Input│AMP'!$A$13:$F$855,COLUMN(D189)+1,FALSE),"Other"),"")</f>
        <v/>
      </c>
      <c r="E189" s="7" t="str">
        <f>IF($L189&gt;0,IFERROR(VLOOKUP($A189,'3.0 Input│AMP'!$A$13:$F$855,COLUMN(E189)+1,FALSE),"Non-System"),"")</f>
        <v/>
      </c>
      <c r="F189" s="19"/>
      <c r="G189" s="20"/>
      <c r="H189" s="20"/>
      <c r="I189" s="20"/>
      <c r="J189" s="20"/>
      <c r="K189" s="20"/>
      <c r="L189" s="33">
        <f t="shared" si="7"/>
        <v>0</v>
      </c>
    </row>
    <row r="190" spans="1:12">
      <c r="A190" s="7" t="str">
        <f>'5.0 Calc│Forecast Projects'!A195</f>
        <v>-</v>
      </c>
      <c r="B190" s="7" t="str">
        <f>'5.3 Calc│Forecast $2022'!B195</f>
        <v/>
      </c>
      <c r="C190" s="24" t="str">
        <f>IF(B190="[Delete]",0,'5.3 Calc│Forecast $2022'!C195)</f>
        <v>-</v>
      </c>
      <c r="D190" s="7" t="str">
        <f>IF($L190&gt;0,IFERROR(VLOOKUP($A190,'3.0 Input│AMP'!$A$13:$F$855,COLUMN(D190)+1,FALSE),"Other"),"")</f>
        <v/>
      </c>
      <c r="E190" s="7" t="str">
        <f>IF($L190&gt;0,IFERROR(VLOOKUP($A190,'3.0 Input│AMP'!$A$13:$F$855,COLUMN(E190)+1,FALSE),"Non-System"),"")</f>
        <v/>
      </c>
      <c r="F190" s="19"/>
      <c r="G190" s="20"/>
      <c r="H190" s="20"/>
      <c r="I190" s="20"/>
      <c r="J190" s="20"/>
      <c r="K190" s="20"/>
      <c r="L190" s="33">
        <f t="shared" si="7"/>
        <v>0</v>
      </c>
    </row>
    <row r="191" spans="1:12">
      <c r="A191" s="7" t="str">
        <f>'5.0 Calc│Forecast Projects'!A196</f>
        <v>-</v>
      </c>
      <c r="B191" s="7" t="str">
        <f>'5.3 Calc│Forecast $2022'!B196</f>
        <v/>
      </c>
      <c r="C191" s="24" t="str">
        <f>IF(B191="[Delete]",0,'5.3 Calc│Forecast $2022'!C196)</f>
        <v>-</v>
      </c>
      <c r="D191" s="7" t="str">
        <f>IF($L191&gt;0,IFERROR(VLOOKUP($A191,'3.0 Input│AMP'!$A$13:$F$855,COLUMN(D191)+1,FALSE),"Other"),"")</f>
        <v/>
      </c>
      <c r="E191" s="7" t="str">
        <f>IF($L191&gt;0,IFERROR(VLOOKUP($A191,'3.0 Input│AMP'!$A$13:$F$855,COLUMN(E191)+1,FALSE),"Non-System"),"")</f>
        <v/>
      </c>
      <c r="F191" s="19"/>
      <c r="G191" s="20"/>
      <c r="H191" s="20"/>
      <c r="I191" s="20"/>
      <c r="J191" s="20"/>
      <c r="K191" s="20"/>
      <c r="L191" s="33">
        <f t="shared" si="7"/>
        <v>0</v>
      </c>
    </row>
    <row r="192" spans="1:12">
      <c r="A192" s="7" t="str">
        <f>'5.0 Calc│Forecast Projects'!A197</f>
        <v>-</v>
      </c>
      <c r="B192" s="7" t="str">
        <f>'5.3 Calc│Forecast $2022'!B197</f>
        <v/>
      </c>
      <c r="C192" s="24" t="str">
        <f>IF(B192="[Delete]",0,'5.3 Calc│Forecast $2022'!C197)</f>
        <v>-</v>
      </c>
      <c r="D192" s="7" t="str">
        <f>IF($L192&gt;0,IFERROR(VLOOKUP($A192,'3.0 Input│AMP'!$A$13:$F$855,COLUMN(D192)+1,FALSE),"Other"),"")</f>
        <v/>
      </c>
      <c r="E192" s="7" t="str">
        <f>IF($L192&gt;0,IFERROR(VLOOKUP($A192,'3.0 Input│AMP'!$A$13:$F$855,COLUMN(E192)+1,FALSE),"Non-System"),"")</f>
        <v/>
      </c>
      <c r="F192" s="19"/>
      <c r="G192" s="20"/>
      <c r="H192" s="20"/>
      <c r="I192" s="20"/>
      <c r="J192" s="20"/>
      <c r="K192" s="20"/>
      <c r="L192" s="33">
        <f t="shared" si="7"/>
        <v>0</v>
      </c>
    </row>
    <row r="193" spans="1:12">
      <c r="A193" s="7" t="str">
        <f>'5.0 Calc│Forecast Projects'!A198</f>
        <v>-</v>
      </c>
      <c r="B193" s="7" t="str">
        <f>'5.3 Calc│Forecast $2022'!B198</f>
        <v/>
      </c>
      <c r="C193" s="24" t="str">
        <f>IF(B193="[Delete]",0,'5.3 Calc│Forecast $2022'!C198)</f>
        <v>-</v>
      </c>
      <c r="D193" s="7" t="str">
        <f>IF($L193&gt;0,IFERROR(VLOOKUP($A193,'3.0 Input│AMP'!$A$13:$F$855,COLUMN(D193)+1,FALSE),"Other"),"")</f>
        <v/>
      </c>
      <c r="E193" s="7" t="str">
        <f>IF($L193&gt;0,IFERROR(VLOOKUP($A193,'3.0 Input│AMP'!$A$13:$F$855,COLUMN(E193)+1,FALSE),"Non-System"),"")</f>
        <v/>
      </c>
      <c r="F193" s="19"/>
      <c r="G193" s="20"/>
      <c r="H193" s="20"/>
      <c r="I193" s="20"/>
      <c r="J193" s="20"/>
      <c r="K193" s="20"/>
      <c r="L193" s="33">
        <f t="shared" si="7"/>
        <v>0</v>
      </c>
    </row>
    <row r="194" spans="1:12">
      <c r="A194" s="7" t="str">
        <f>'5.0 Calc│Forecast Projects'!A199</f>
        <v>-</v>
      </c>
      <c r="B194" s="7" t="str">
        <f>'5.3 Calc│Forecast $2022'!B199</f>
        <v/>
      </c>
      <c r="C194" s="24" t="str">
        <f>IF(B194="[Delete]",0,'5.3 Calc│Forecast $2022'!C199)</f>
        <v>-</v>
      </c>
      <c r="D194" s="7" t="str">
        <f>IF($L194&gt;0,IFERROR(VLOOKUP($A194,'3.0 Input│AMP'!$A$13:$F$855,COLUMN(D194)+1,FALSE),"Other"),"")</f>
        <v/>
      </c>
      <c r="E194" s="7" t="str">
        <f>IF($L194&gt;0,IFERROR(VLOOKUP($A194,'3.0 Input│AMP'!$A$13:$F$855,COLUMN(E194)+1,FALSE),"Non-System"),"")</f>
        <v/>
      </c>
      <c r="F194" s="19"/>
      <c r="G194" s="20"/>
      <c r="H194" s="20"/>
      <c r="I194" s="20"/>
      <c r="J194" s="20"/>
      <c r="K194" s="20"/>
      <c r="L194" s="33">
        <f t="shared" si="7"/>
        <v>0</v>
      </c>
    </row>
    <row r="195" spans="1:12">
      <c r="A195" s="7" t="str">
        <f>'5.0 Calc│Forecast Projects'!A200</f>
        <v>-</v>
      </c>
      <c r="B195" s="7" t="str">
        <f>'5.3 Calc│Forecast $2022'!B200</f>
        <v/>
      </c>
      <c r="C195" s="24" t="str">
        <f>IF(B195="[Delete]",0,'5.3 Calc│Forecast $2022'!C200)</f>
        <v>-</v>
      </c>
      <c r="D195" s="7" t="str">
        <f>IF($L195&gt;0,IFERROR(VLOOKUP($A195,'3.0 Input│AMP'!$A$13:$F$855,COLUMN(D195)+1,FALSE),"Other"),"")</f>
        <v/>
      </c>
      <c r="E195" s="7" t="str">
        <f>IF($L195&gt;0,IFERROR(VLOOKUP($A195,'3.0 Input│AMP'!$A$13:$F$855,COLUMN(E195)+1,FALSE),"Non-System"),"")</f>
        <v/>
      </c>
      <c r="F195" s="19"/>
      <c r="G195" s="20"/>
      <c r="H195" s="20"/>
      <c r="I195" s="20"/>
      <c r="J195" s="20"/>
      <c r="K195" s="20"/>
      <c r="L195" s="33">
        <f t="shared" si="7"/>
        <v>0</v>
      </c>
    </row>
    <row r="196" spans="1:12">
      <c r="A196" s="7" t="str">
        <f>'5.0 Calc│Forecast Projects'!A201</f>
        <v>-</v>
      </c>
      <c r="B196" s="7" t="str">
        <f>'5.3 Calc│Forecast $2022'!B201</f>
        <v/>
      </c>
      <c r="C196" s="24" t="str">
        <f>IF(B196="[Delete]",0,'5.3 Calc│Forecast $2022'!C201)</f>
        <v>-</v>
      </c>
      <c r="D196" s="7" t="str">
        <f>IF($L196&gt;0,IFERROR(VLOOKUP($A196,'3.0 Input│AMP'!$A$13:$F$855,COLUMN(D196)+1,FALSE),"Other"),"")</f>
        <v/>
      </c>
      <c r="E196" s="7" t="str">
        <f>IF($L196&gt;0,IFERROR(VLOOKUP($A196,'3.0 Input│AMP'!$A$13:$F$855,COLUMN(E196)+1,FALSE),"Non-System"),"")</f>
        <v/>
      </c>
      <c r="F196" s="19"/>
      <c r="G196" s="20"/>
      <c r="H196" s="20"/>
      <c r="I196" s="20"/>
      <c r="J196" s="20"/>
      <c r="K196" s="20"/>
      <c r="L196" s="33">
        <f t="shared" si="7"/>
        <v>0</v>
      </c>
    </row>
  </sheetData>
  <mergeCells count="1">
    <mergeCell ref="C3:J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C8102E"/>
  </sheetPr>
  <dimension ref="A1:N41"/>
  <sheetViews>
    <sheetView zoomScale="80" zoomScaleNormal="80" workbookViewId="0"/>
  </sheetViews>
  <sheetFormatPr defaultColWidth="8.7265625" defaultRowHeight="18"/>
  <cols>
    <col min="1" max="5" width="1" customWidth="1"/>
    <col min="6" max="6" width="20.81640625" customWidth="1"/>
    <col min="7" max="7" width="6.7265625" bestFit="1" customWidth="1"/>
    <col min="8" max="8" width="5.81640625" bestFit="1" customWidth="1"/>
    <col min="9" max="12" width="5.1796875" customWidth="1"/>
    <col min="14" max="14" width="7" bestFit="1" customWidth="1"/>
  </cols>
  <sheetData>
    <row r="1" spans="1:14" s="1" customFormat="1" ht="13.5"/>
    <row r="2" spans="1:14" s="1" customFormat="1" ht="13.5"/>
    <row r="3" spans="1:14" s="1" customFormat="1" ht="13.5"/>
    <row r="4" spans="1:14" s="1" customFormat="1" ht="13.5"/>
    <row r="5" spans="1:14" s="1" customFormat="1" ht="13.5"/>
    <row r="6" spans="1:14" s="1" customFormat="1" ht="13.5"/>
    <row r="7" spans="1:14" s="1" customFormat="1" ht="13.5"/>
    <row r="8" spans="1:14" s="1" customFormat="1" ht="13.5"/>
    <row r="9" spans="1:14" s="1" customFormat="1" ht="13.5"/>
    <row r="11" spans="1:14" ht="20.25">
      <c r="A11" s="26" t="str">
        <f ca="1">RIGHT(CELL("filename",A1),LEN(CELL("filename",A1))-FIND("]",CELL("filename",A1)))</f>
        <v>1.1 Output│RFM</v>
      </c>
      <c r="G11" s="13" t="s">
        <v>17</v>
      </c>
      <c r="H11" s="13" t="b">
        <f>ROUND(L24,2)=ROUND(SUM('4.1 Calc│Hist Incurred ($nom)'!$K$13:$K$1013)/1000000,2)</f>
        <v>1</v>
      </c>
    </row>
    <row r="12" spans="1:14" ht="20.25">
      <c r="A12" s="26"/>
    </row>
    <row r="13" spans="1:14" ht="20.25">
      <c r="A13" s="26"/>
      <c r="F13" s="5" t="s">
        <v>19</v>
      </c>
    </row>
    <row r="14" spans="1:14" ht="20.25">
      <c r="A14" s="26"/>
    </row>
    <row r="15" spans="1:14" s="8" customFormat="1">
      <c r="A15" s="9"/>
      <c r="C15"/>
      <c r="D15"/>
      <c r="E15"/>
      <c r="F15" s="49" t="s">
        <v>18</v>
      </c>
      <c r="G15" s="48">
        <f>YEAR('3.2 Input│Other'!B14)</f>
        <v>2018</v>
      </c>
      <c r="H15" s="48">
        <f>G15+1</f>
        <v>2019</v>
      </c>
      <c r="I15" s="48">
        <f>H15+1</f>
        <v>2020</v>
      </c>
      <c r="J15" s="48">
        <f>I15+1</f>
        <v>2021</v>
      </c>
      <c r="K15" s="48">
        <f>J15+1</f>
        <v>2022</v>
      </c>
      <c r="L15" s="48" t="s">
        <v>1</v>
      </c>
    </row>
    <row r="16" spans="1:14" ht="19.5" thickBot="1">
      <c r="F16" s="45" t="s">
        <v>5</v>
      </c>
      <c r="G16" s="44">
        <f>SUMIF('4.1 Calc│Hist Incurred ($nom)'!$C$13:$C$1007,$F16,'4.1 Calc│Hist Incurred ($nom)'!F$13:F$1007)/1000000</f>
        <v>11.434231289999982</v>
      </c>
      <c r="H16" s="44">
        <f>SUMIF('4.1 Calc│Hist Incurred ($nom)'!$C$13:$C$1007,$F16,'4.1 Calc│Hist Incurred ($nom)'!G$13:G$1007)/1000000</f>
        <v>18.681498981452407</v>
      </c>
      <c r="I16" s="44">
        <f>SUMIF('4.1 Calc│Hist Incurred ($nom)'!$C$13:$C$1007,$F16,'4.1 Calc│Hist Incurred ($nom)'!H$13:H$1007)/1000000</f>
        <v>14.173096259505879</v>
      </c>
      <c r="J16" s="44">
        <f>SUMIF('4.1 Calc│Hist Incurred ($nom)'!$C$13:$C$1007,$F16,'4.1 Calc│Hist Incurred ($nom)'!I$13:I$1007)/1000000</f>
        <v>30.135913850752143</v>
      </c>
      <c r="K16" s="44">
        <f>SUMIF('4.1 Calc│Hist Incurred ($nom)'!$C$13:$C$1007,$F16,'4.1 Calc│Hist Incurred ($nom)'!J$13:J$1007)/1000000</f>
        <v>86.958073563055777</v>
      </c>
      <c r="L16" s="44">
        <f t="shared" ref="L16:L22" si="0">SUM(G16:K16)</f>
        <v>161.38281394476618</v>
      </c>
      <c r="N16" s="30"/>
    </row>
    <row r="17" spans="6:14" ht="19.5" thickBot="1">
      <c r="F17" s="45" t="s">
        <v>6</v>
      </c>
      <c r="G17" s="44">
        <f>SUMIF('4.1 Calc│Hist Incurred ($nom)'!$C$13:$C$1007,$F17,'4.1 Calc│Hist Incurred ($nom)'!F$13:F$1007)/1000000</f>
        <v>2.1385102199999997</v>
      </c>
      <c r="H17" s="44">
        <f>SUMIF('4.1 Calc│Hist Incurred ($nom)'!$C$13:$C$1007,$F17,'4.1 Calc│Hist Incurred ($nom)'!G$13:G$1007)/1000000</f>
        <v>1.1014873399999998</v>
      </c>
      <c r="I17" s="44">
        <f>SUMIF('4.1 Calc│Hist Incurred ($nom)'!$C$13:$C$1007,$F17,'4.1 Calc│Hist Incurred ($nom)'!H$13:H$1007)/1000000</f>
        <v>2.4996668199999998</v>
      </c>
      <c r="J17" s="97">
        <f>SUMIF('4.1 Calc│Hist Incurred ($nom)'!$C$13:$C$1007,$F17,'4.1 Calc│Hist Incurred ($nom)'!I$13:I$1007)/1000000</f>
        <v>9.234130599028191</v>
      </c>
      <c r="K17" s="44">
        <f>SUMIF('4.1 Calc│Hist Incurred ($nom)'!$C$13:$C$1007,$F17,'4.1 Calc│Hist Incurred ($nom)'!J$13:J$1007)/1000000</f>
        <v>54.246743899698231</v>
      </c>
      <c r="L17" s="44">
        <f t="shared" si="0"/>
        <v>69.220538878726416</v>
      </c>
      <c r="N17" s="30"/>
    </row>
    <row r="18" spans="6:14" ht="19.5" thickBot="1">
      <c r="F18" s="45" t="s">
        <v>7</v>
      </c>
      <c r="G18" s="44">
        <f>SUMIF('4.1 Calc│Hist Incurred ($nom)'!$C$13:$C$1007,$F18,'4.1 Calc│Hist Incurred ($nom)'!F$13:F$1007)/1000000</f>
        <v>8.0308289999999991E-2</v>
      </c>
      <c r="H18" s="44">
        <f>SUMIF('4.1 Calc│Hist Incurred ($nom)'!$C$13:$C$1007,$F18,'4.1 Calc│Hist Incurred ($nom)'!G$13:G$1007)/1000000</f>
        <v>1.2009344300000002</v>
      </c>
      <c r="I18" s="44">
        <f>SUMIF('4.1 Calc│Hist Incurred ($nom)'!$C$13:$C$1007,$F18,'4.1 Calc│Hist Incurred ($nom)'!H$13:H$1007)/1000000</f>
        <v>1.5610186900000003</v>
      </c>
      <c r="J18" s="97">
        <f>SUMIF('4.1 Calc│Hist Incurred ($nom)'!$C$13:$C$1007,$F18,'4.1 Calc│Hist Incurred ($nom)'!I$13:I$1007)/1000000</f>
        <v>2.2988597271786779</v>
      </c>
      <c r="K18" s="44">
        <f>SUMIF('4.1 Calc│Hist Incurred ($nom)'!$C$13:$C$1007,$F18,'4.1 Calc│Hist Incurred ($nom)'!J$13:J$1007)/1000000</f>
        <v>5.5190756373409151</v>
      </c>
      <c r="L18" s="44">
        <f t="shared" si="0"/>
        <v>10.660196774519594</v>
      </c>
      <c r="N18" s="30"/>
    </row>
    <row r="19" spans="6:14" ht="19.5" thickBot="1">
      <c r="F19" s="45" t="s">
        <v>8</v>
      </c>
      <c r="G19" s="44">
        <f>SUMIF('4.1 Calc│Hist Incurred ($nom)'!$C$13:$C$1007,$F19,'4.1 Calc│Hist Incurred ($nom)'!F$13:F$1007)/1000000</f>
        <v>0</v>
      </c>
      <c r="H19" s="44">
        <f>SUMIF('4.1 Calc│Hist Incurred ($nom)'!$C$13:$C$1007,$F19,'4.1 Calc│Hist Incurred ($nom)'!G$13:G$1007)/1000000</f>
        <v>0</v>
      </c>
      <c r="I19" s="44">
        <f>SUMIF('4.1 Calc│Hist Incurred ($nom)'!$C$13:$C$1007,$F19,'4.1 Calc│Hist Incurred ($nom)'!H$13:H$1007)/1000000</f>
        <v>0</v>
      </c>
      <c r="J19" s="44">
        <f>SUMIF('4.1 Calc│Hist Incurred ($nom)'!$C$13:$C$1007,$F19,'4.1 Calc│Hist Incurred ($nom)'!I$13:I$1007)/1000000</f>
        <v>0</v>
      </c>
      <c r="K19" s="44">
        <f>SUMIF('4.1 Calc│Hist Incurred ($nom)'!$C$13:$C$1007,$F19,'4.1 Calc│Hist Incurred ($nom)'!J$13:J$1007)/1000000</f>
        <v>0</v>
      </c>
      <c r="L19" s="44">
        <f t="shared" si="0"/>
        <v>0</v>
      </c>
      <c r="N19" s="30"/>
    </row>
    <row r="20" spans="6:14" ht="19.5" thickBot="1">
      <c r="F20" s="45" t="s">
        <v>9</v>
      </c>
      <c r="G20" s="44">
        <f>SUMIF('4.1 Calc│Hist Incurred ($nom)'!$C$13:$C$1007,$F20,'4.1 Calc│Hist Incurred ($nom)'!F$13:F$1007)/1000000</f>
        <v>0</v>
      </c>
      <c r="H20" s="44">
        <f>SUMIF('4.1 Calc│Hist Incurred ($nom)'!$C$13:$C$1007,$F20,'4.1 Calc│Hist Incurred ($nom)'!G$13:G$1007)/1000000</f>
        <v>0</v>
      </c>
      <c r="I20" s="44">
        <f>SUMIF('4.1 Calc│Hist Incurred ($nom)'!$C$13:$C$1007,$F20,'4.1 Calc│Hist Incurred ($nom)'!H$13:H$1007)/1000000</f>
        <v>2.5325999999999999E-3</v>
      </c>
      <c r="J20" s="44">
        <f>SUMIF('4.1 Calc│Hist Incurred ($nom)'!$C$13:$C$1007,$F20,'4.1 Calc│Hist Incurred ($nom)'!I$13:I$1007)/1000000</f>
        <v>0.92896646999999999</v>
      </c>
      <c r="K20" s="44">
        <f>SUMIF('4.1 Calc│Hist Incurred ($nom)'!$C$13:$C$1007,$F20,'4.1 Calc│Hist Incurred ($nom)'!J$13:J$1007)/1000000</f>
        <v>0.67509348000000002</v>
      </c>
      <c r="L20" s="44">
        <f t="shared" si="0"/>
        <v>1.60659255</v>
      </c>
      <c r="N20" s="30"/>
    </row>
    <row r="21" spans="6:14" ht="19.5" thickBot="1">
      <c r="F21" s="45" t="s">
        <v>10</v>
      </c>
      <c r="G21" s="44">
        <f>SUMIF('4.1 Calc│Hist Incurred ($nom)'!$C$13:$C$1007,$F21,'4.1 Calc│Hist Incurred ($nom)'!F$13:F$1007)/1000000</f>
        <v>10.16601334061164</v>
      </c>
      <c r="H21" s="44">
        <f>SUMIF('4.1 Calc│Hist Incurred ($nom)'!$C$13:$C$1007,$F21,'4.1 Calc│Hist Incurred ($nom)'!G$13:G$1007)/1000000</f>
        <v>14.245319015422895</v>
      </c>
      <c r="I21" s="44">
        <f>SUMIF('4.1 Calc│Hist Incurred ($nom)'!$C$13:$C$1007,$F21,'4.1 Calc│Hist Incurred ($nom)'!H$13:H$1007)/1000000</f>
        <v>10.219878748787261</v>
      </c>
      <c r="J21" s="44">
        <f>SUMIF('4.1 Calc│Hist Incurred ($nom)'!$C$13:$C$1007,$F21,'4.1 Calc│Hist Incurred ($nom)'!I$13:I$1007)/1000000</f>
        <v>15.878519146709047</v>
      </c>
      <c r="K21" s="44">
        <f>SUMIF('4.1 Calc│Hist Incurred ($nom)'!$C$13:$C$1007,$F21,'4.1 Calc│Hist Incurred ($nom)'!J$13:J$1007)/1000000</f>
        <v>14.77796042398386</v>
      </c>
      <c r="L21" s="44">
        <f t="shared" si="0"/>
        <v>65.287690675514696</v>
      </c>
      <c r="N21" s="30"/>
    </row>
    <row r="22" spans="6:14" ht="19.5" thickBot="1">
      <c r="F22" s="45" t="s">
        <v>11</v>
      </c>
      <c r="G22" s="44">
        <f>SUMIF('4.1 Calc│Hist Incurred ($nom)'!$C$13:$C$1007,$F22,'4.1 Calc│Hist Incurred ($nom)'!F$13:F$1007)/1000000</f>
        <v>0.43509929977999995</v>
      </c>
      <c r="H22" s="44">
        <f>SUMIF('4.1 Calc│Hist Incurred ($nom)'!$C$13:$C$1007,$F22,'4.1 Calc│Hist Incurred ($nom)'!G$13:G$1007)/1000000</f>
        <v>8.1072082138574295</v>
      </c>
      <c r="I22" s="44">
        <f>SUMIF('4.1 Calc│Hist Incurred ($nom)'!$C$13:$C$1007,$F22,'4.1 Calc│Hist Incurred ($nom)'!H$13:H$1007)/1000000</f>
        <v>3.7539655178431777</v>
      </c>
      <c r="J22" s="44">
        <f>SUMIF('4.1 Calc│Hist Incurred ($nom)'!$C$13:$C$1007,$F22,'4.1 Calc│Hist Incurred ($nom)'!I$13:I$1007)/1000000</f>
        <v>1.6057937932549329</v>
      </c>
      <c r="K22" s="44">
        <f>SUMIF('4.1 Calc│Hist Incurred ($nom)'!$C$13:$C$1007,$F22,'4.1 Calc│Hist Incurred ($nom)'!J$13:J$1007)/1000000</f>
        <v>9.9781488574590629</v>
      </c>
      <c r="L22" s="44">
        <f t="shared" si="0"/>
        <v>23.880215682194603</v>
      </c>
      <c r="N22" s="30"/>
    </row>
    <row r="23" spans="6:14" ht="19.5" thickBot="1">
      <c r="F23" s="45" t="s">
        <v>12</v>
      </c>
      <c r="G23" s="44">
        <f>SUMIF('4.1 Calc│Hist Incurred ($nom)'!$C$13:$C$1007,$F23,'4.1 Calc│Hist Incurred ($nom)'!F$13:F$1007)/1000000</f>
        <v>0</v>
      </c>
      <c r="H23" s="44">
        <f>SUMIF('4.1 Calc│Hist Incurred ($nom)'!$C$13:$C$1007,$F23,'4.1 Calc│Hist Incurred ($nom)'!G$13:G$1007)/1000000</f>
        <v>0</v>
      </c>
      <c r="I23" s="44">
        <f>SUMIF('4.1 Calc│Hist Incurred ($nom)'!$C$13:$C$1007,$F23,'4.1 Calc│Hist Incurred ($nom)'!H$13:H$1007)/1000000</f>
        <v>0</v>
      </c>
      <c r="J23" s="44">
        <f>SUMIF('4.1 Calc│Hist Incurred ($nom)'!$C$13:$C$1007,$F23,'4.1 Calc│Hist Incurred ($nom)'!I$13:I$1007)/1000000</f>
        <v>0</v>
      </c>
      <c r="K23" s="44">
        <f>SUMIF('4.1 Calc│Hist Incurred ($nom)'!$C$13:$C$1007,$F23,'4.1 Calc│Hist Incurred ($nom)'!J$13:J$1007)/1000000</f>
        <v>0</v>
      </c>
      <c r="L23" s="44">
        <f t="shared" ref="L23" si="1">SUM(G23:K23)</f>
        <v>0</v>
      </c>
      <c r="N23" s="30"/>
    </row>
    <row r="24" spans="6:14" ht="19.5" thickBot="1">
      <c r="F24" s="45" t="s">
        <v>1</v>
      </c>
      <c r="G24" s="44">
        <f t="shared" ref="G24:L24" si="2">SUM(G16:G23)</f>
        <v>24.254162440391621</v>
      </c>
      <c r="H24" s="44">
        <f t="shared" si="2"/>
        <v>43.336447980732729</v>
      </c>
      <c r="I24" s="44">
        <f t="shared" si="2"/>
        <v>32.210158636136313</v>
      </c>
      <c r="J24" s="95">
        <f t="shared" si="2"/>
        <v>60.082183586922994</v>
      </c>
      <c r="K24" s="44">
        <f t="shared" si="2"/>
        <v>172.15509586153786</v>
      </c>
      <c r="L24" s="44">
        <f t="shared" si="2"/>
        <v>332.03804850572146</v>
      </c>
      <c r="N24" s="30"/>
    </row>
    <row r="25" spans="6:14">
      <c r="N25" s="30"/>
    </row>
    <row r="26" spans="6:14" ht="20.25">
      <c r="F26" s="5" t="s">
        <v>20</v>
      </c>
      <c r="N26" s="30"/>
    </row>
    <row r="28" spans="6:14">
      <c r="F28" s="49" t="s">
        <v>18</v>
      </c>
      <c r="G28" s="48">
        <f>G15</f>
        <v>2018</v>
      </c>
      <c r="H28" s="48">
        <f>G28+1</f>
        <v>2019</v>
      </c>
      <c r="I28" s="48">
        <f>H28+1</f>
        <v>2020</v>
      </c>
      <c r="J28" s="48">
        <f>I28+1</f>
        <v>2021</v>
      </c>
      <c r="K28" s="48">
        <f>J28+1</f>
        <v>2022</v>
      </c>
      <c r="L28" s="48" t="s">
        <v>1</v>
      </c>
      <c r="N28" s="8"/>
    </row>
    <row r="29" spans="6:14" ht="19.5" thickBot="1">
      <c r="F29" s="45" t="str">
        <f t="shared" ref="F29:F36" si="3">F16</f>
        <v>Pipelines</v>
      </c>
      <c r="G29" s="57">
        <f>SUMIF('4.2 Calc│Hist Com ($nom)'!$C$13:$C$964,$F29,'4.2 Calc│Hist Com ($nom)'!F$13:F$964)/1000000</f>
        <v>13.962296579999999</v>
      </c>
      <c r="H29" s="57">
        <f>SUMIF('4.2 Calc│Hist Com ($nom)'!$C$13:$C$964,$F29,'4.2 Calc│Hist Com ($nom)'!G$13:G$964)/1000000</f>
        <v>10.301638140000001</v>
      </c>
      <c r="I29" s="57">
        <f>SUMIF('4.2 Calc│Hist Com ($nom)'!$C$13:$C$964,$F29,'4.2 Calc│Hist Com ($nom)'!H$13:H$964)/1000000</f>
        <v>-0.21973918999999995</v>
      </c>
      <c r="J29" s="57">
        <f>SUMIF('4.2 Calc│Hist Com ($nom)'!$C$13:$C$964,$F29,'4.2 Calc│Hist Com ($nom)'!I$13:I$964)/1000000</f>
        <v>14.354206359999999</v>
      </c>
      <c r="K29" s="57">
        <f>SUMIF('4.2 Calc│Hist Com ($nom)'!$C$13:$C$964,$F29,'4.2 Calc│Hist Com ($nom)'!J$13:J$964)/1000000</f>
        <v>7.611030832638523</v>
      </c>
      <c r="L29" s="44">
        <f t="shared" ref="L29:L36" si="4">SUM(G29:K29)</f>
        <v>46.009432722638522</v>
      </c>
      <c r="N29" s="66"/>
    </row>
    <row r="30" spans="6:14" ht="19.5" thickBot="1">
      <c r="F30" s="45" t="str">
        <f t="shared" si="3"/>
        <v>Compressors</v>
      </c>
      <c r="G30" s="57">
        <f>SUMIF('4.2 Calc│Hist Com ($nom)'!$C$13:$C$964,$F30,'4.2 Calc│Hist Com ($nom)'!F$13:F$964)/1000000</f>
        <v>5.9256013200000002</v>
      </c>
      <c r="H30" s="57">
        <f>SUMIF('4.2 Calc│Hist Com ($nom)'!$C$13:$C$964,$F30,'4.2 Calc│Hist Com ($nom)'!G$13:G$964)/1000000</f>
        <v>0.23662170999999999</v>
      </c>
      <c r="I30" s="57">
        <f>SUMIF('4.2 Calc│Hist Com ($nom)'!$C$13:$C$964,$F30,'4.2 Calc│Hist Com ($nom)'!H$13:H$964)/1000000</f>
        <v>1.9110462399999999</v>
      </c>
      <c r="J30" s="57">
        <f>SUMIF('4.2 Calc│Hist Com ($nom)'!$C$13:$C$964,$F30,'4.2 Calc│Hist Com ($nom)'!I$13:I$964)/1000000</f>
        <v>6.6990038400000005</v>
      </c>
      <c r="K30" s="57">
        <f>SUMIF('4.2 Calc│Hist Com ($nom)'!$C$13:$C$964,$F30,'4.2 Calc│Hist Com ($nom)'!J$13:J$964)/1000000</f>
        <v>4.3480829599999993</v>
      </c>
      <c r="L30" s="44">
        <f t="shared" si="4"/>
        <v>19.12035607</v>
      </c>
      <c r="N30" s="66"/>
    </row>
    <row r="31" spans="6:14" ht="19.5" thickBot="1">
      <c r="F31" s="45" t="str">
        <f t="shared" si="3"/>
        <v>City Gates &amp; Field Regs</v>
      </c>
      <c r="G31" s="57">
        <f>SUMIF('4.2 Calc│Hist Com ($nom)'!$C$13:$C$964,$F31,'4.2 Calc│Hist Com ($nom)'!F$13:F$964)/1000000</f>
        <v>2.7288799999999999E-3</v>
      </c>
      <c r="H31" s="57">
        <f>SUMIF('4.2 Calc│Hist Com ($nom)'!$C$13:$C$964,$F31,'4.2 Calc│Hist Com ($nom)'!G$13:G$964)/1000000</f>
        <v>5.0000000000000004E-8</v>
      </c>
      <c r="I31" s="57">
        <f>SUMIF('4.2 Calc│Hist Com ($nom)'!$C$13:$C$964,$F31,'4.2 Calc│Hist Com ($nom)'!H$13:H$964)/1000000</f>
        <v>2.4512150300000002</v>
      </c>
      <c r="J31" s="57">
        <f>SUMIF('4.2 Calc│Hist Com ($nom)'!$C$13:$C$964,$F31,'4.2 Calc│Hist Com ($nom)'!I$13:I$964)/1000000</f>
        <v>1.4797902899999997</v>
      </c>
      <c r="K31" s="57">
        <f>SUMIF('4.2 Calc│Hist Com ($nom)'!$C$13:$C$964,$F31,'4.2 Calc│Hist Com ($nom)'!J$13:J$964)/1000000</f>
        <v>1.72386061</v>
      </c>
      <c r="L31" s="44">
        <f t="shared" si="4"/>
        <v>5.6575948599999997</v>
      </c>
      <c r="N31" s="66"/>
    </row>
    <row r="32" spans="6:14" ht="19.5" thickBot="1">
      <c r="F32" s="45" t="str">
        <f t="shared" si="3"/>
        <v>Odourant Plants</v>
      </c>
      <c r="G32" s="57">
        <f>SUMIF('4.2 Calc│Hist Com ($nom)'!$C$13:$C$964,$F32,'4.2 Calc│Hist Com ($nom)'!F$13:F$964)/1000000</f>
        <v>0</v>
      </c>
      <c r="H32" s="57">
        <f>SUMIF('4.2 Calc│Hist Com ($nom)'!$C$13:$C$964,$F32,'4.2 Calc│Hist Com ($nom)'!G$13:G$964)/1000000</f>
        <v>0</v>
      </c>
      <c r="I32" s="57">
        <f>SUMIF('4.2 Calc│Hist Com ($nom)'!$C$13:$C$964,$F32,'4.2 Calc│Hist Com ($nom)'!H$13:H$964)/1000000</f>
        <v>0</v>
      </c>
      <c r="J32" s="57">
        <f>SUMIF('4.2 Calc│Hist Com ($nom)'!$C$13:$C$964,$F32,'4.2 Calc│Hist Com ($nom)'!I$13:I$964)/1000000</f>
        <v>0</v>
      </c>
      <c r="K32" s="57">
        <f>SUMIF('4.2 Calc│Hist Com ($nom)'!$C$13:$C$964,$F32,'4.2 Calc│Hist Com ($nom)'!J$13:J$964)/1000000</f>
        <v>0</v>
      </c>
      <c r="L32" s="44">
        <f t="shared" si="4"/>
        <v>0</v>
      </c>
      <c r="N32" s="66"/>
    </row>
    <row r="33" spans="6:14" ht="19.5" thickBot="1">
      <c r="F33" s="45" t="str">
        <f t="shared" si="3"/>
        <v>Gas Quality</v>
      </c>
      <c r="G33" s="57">
        <f>SUMIF('4.2 Calc│Hist Com ($nom)'!$C$13:$C$964,$F33,'4.2 Calc│Hist Com ($nom)'!F$13:F$964)/1000000</f>
        <v>0</v>
      </c>
      <c r="H33" s="57">
        <f>SUMIF('4.2 Calc│Hist Com ($nom)'!$C$13:$C$964,$F33,'4.2 Calc│Hist Com ($nom)'!G$13:G$964)/1000000</f>
        <v>0</v>
      </c>
      <c r="I33" s="57">
        <f>SUMIF('4.2 Calc│Hist Com ($nom)'!$C$13:$C$964,$F33,'4.2 Calc│Hist Com ($nom)'!H$13:H$964)/1000000</f>
        <v>0</v>
      </c>
      <c r="J33" s="57">
        <f>SUMIF('4.2 Calc│Hist Com ($nom)'!$C$13:$C$964,$F33,'4.2 Calc│Hist Com ($nom)'!I$13:I$964)/1000000</f>
        <v>0</v>
      </c>
      <c r="K33" s="57">
        <f>SUMIF('4.2 Calc│Hist Com ($nom)'!$C$13:$C$964,$F33,'4.2 Calc│Hist Com ($nom)'!J$13:J$964)/1000000</f>
        <v>1.5814480599999998</v>
      </c>
      <c r="L33" s="44">
        <f t="shared" si="4"/>
        <v>1.5814480599999998</v>
      </c>
      <c r="N33" s="66"/>
    </row>
    <row r="34" spans="6:14" ht="19.5" thickBot="1">
      <c r="F34" s="45" t="str">
        <f t="shared" si="3"/>
        <v>Other</v>
      </c>
      <c r="G34" s="57">
        <f>SUMIF('4.2 Calc│Hist Com ($nom)'!$C$13:$C$964,$F34,'4.2 Calc│Hist Com ($nom)'!F$13:F$964)/1000000</f>
        <v>9.1814351201374169</v>
      </c>
      <c r="H34" s="57">
        <f>SUMIF('4.2 Calc│Hist Com ($nom)'!$C$13:$C$964,$F34,'4.2 Calc│Hist Com ($nom)'!G$13:G$964)/1000000</f>
        <v>6.4935208562673186</v>
      </c>
      <c r="I34" s="57">
        <f>SUMIF('4.2 Calc│Hist Com ($nom)'!$C$13:$C$964,$F34,'4.2 Calc│Hist Com ($nom)'!H$13:H$964)/1000000</f>
        <v>16.807486809108099</v>
      </c>
      <c r="J34" s="57">
        <f>SUMIF('4.2 Calc│Hist Com ($nom)'!$C$13:$C$964,$F34,'4.2 Calc│Hist Com ($nom)'!I$13:I$964)/1000000</f>
        <v>17.955376044272285</v>
      </c>
      <c r="K34" s="57">
        <f>SUMIF('4.2 Calc│Hist Com ($nom)'!$C$13:$C$964,$F34,'4.2 Calc│Hist Com ($nom)'!J$13:J$964)/1000000</f>
        <v>14.088196924022391</v>
      </c>
      <c r="L34" s="44">
        <f t="shared" si="4"/>
        <v>64.526015753807513</v>
      </c>
      <c r="N34" s="66"/>
    </row>
    <row r="35" spans="6:14" ht="19.5" thickBot="1">
      <c r="F35" s="45" t="str">
        <f t="shared" si="3"/>
        <v>Buildings</v>
      </c>
      <c r="G35" s="57">
        <f>SUMIF('4.2 Calc│Hist Com ($nom)'!$C$13:$C$964,$F35,'4.2 Calc│Hist Com ($nom)'!F$13:F$964)/1000000</f>
        <v>4.3886000000000255E-3</v>
      </c>
      <c r="H35" s="57">
        <f>SUMIF('4.2 Calc│Hist Com ($nom)'!$C$13:$C$964,$F35,'4.2 Calc│Hist Com ($nom)'!G$13:G$964)/1000000</f>
        <v>3.1709232749974299</v>
      </c>
      <c r="I35" s="57">
        <f>SUMIF('4.2 Calc│Hist Com ($nom)'!$C$13:$C$964,$F35,'4.2 Calc│Hist Com ($nom)'!H$13:H$964)/1000000</f>
        <v>6.9438604728131779</v>
      </c>
      <c r="J35" s="57">
        <f>SUMIF('4.2 Calc│Hist Com ($nom)'!$C$13:$C$964,$F35,'4.2 Calc│Hist Com ($nom)'!I$13:I$964)/1000000</f>
        <v>4.2266058514200004</v>
      </c>
      <c r="K35" s="57">
        <f>SUMIF('4.2 Calc│Hist Com ($nom)'!$C$13:$C$964,$F35,'4.2 Calc│Hist Com ($nom)'!J$13:J$964)/1000000</f>
        <v>2.5467237839999754E-2</v>
      </c>
      <c r="L35" s="44">
        <f t="shared" si="4"/>
        <v>14.371245437070607</v>
      </c>
      <c r="N35" s="66"/>
    </row>
    <row r="36" spans="6:14" ht="19.5" thickBot="1">
      <c r="F36" s="45" t="str">
        <f t="shared" si="3"/>
        <v>General Land</v>
      </c>
      <c r="G36" s="57">
        <f>SUMIF('4.2 Calc│Hist Com ($nom)'!$C$13:$C$964,$F36,'4.2 Calc│Hist Com ($nom)'!F$13:F$964)/1000000</f>
        <v>0</v>
      </c>
      <c r="H36" s="57">
        <f>SUMIF('4.2 Calc│Hist Com ($nom)'!$C$13:$C$964,$F36,'4.2 Calc│Hist Com ($nom)'!G$13:G$964)/1000000</f>
        <v>0</v>
      </c>
      <c r="I36" s="57">
        <f>SUMIF('4.2 Calc│Hist Com ($nom)'!$C$13:$C$964,$F36,'4.2 Calc│Hist Com ($nom)'!H$13:H$964)/1000000</f>
        <v>0</v>
      </c>
      <c r="J36" s="57">
        <f>SUMIF('4.2 Calc│Hist Com ($nom)'!$C$13:$C$964,$F36,'4.2 Calc│Hist Com ($nom)'!I$13:I$964)/1000000</f>
        <v>0</v>
      </c>
      <c r="K36" s="57">
        <f>SUMIF('4.2 Calc│Hist Com ($nom)'!$C$13:$C$964,$F36,'4.2 Calc│Hist Com ($nom)'!J$13:J$964)/1000000</f>
        <v>0</v>
      </c>
      <c r="L36" s="44">
        <f t="shared" si="4"/>
        <v>0</v>
      </c>
      <c r="N36" s="66"/>
    </row>
    <row r="37" spans="6:14" ht="19.5" thickBot="1">
      <c r="F37" s="45" t="s">
        <v>1</v>
      </c>
      <c r="G37" s="44">
        <f t="shared" ref="G37:L37" si="5">SUM(G29:G36)</f>
        <v>29.076450500137412</v>
      </c>
      <c r="H37" s="44">
        <f t="shared" si="5"/>
        <v>20.202704031264751</v>
      </c>
      <c r="I37" s="44">
        <f t="shared" si="5"/>
        <v>27.893869361921276</v>
      </c>
      <c r="J37" s="44">
        <f t="shared" si="5"/>
        <v>44.714982385692281</v>
      </c>
      <c r="K37" s="44">
        <f t="shared" si="5"/>
        <v>29.378086624500913</v>
      </c>
      <c r="L37" s="44">
        <f t="shared" si="5"/>
        <v>151.26609290351664</v>
      </c>
      <c r="N37" s="56"/>
    </row>
    <row r="38" spans="6:14">
      <c r="G38" s="66"/>
      <c r="H38" s="66"/>
      <c r="I38" s="66"/>
      <c r="J38" s="66"/>
      <c r="K38" s="66"/>
    </row>
    <row r="41" spans="6:14" ht="18.75">
      <c r="L41" s="63">
        <f>L24-L37-SUM('5.6 Calc│As Commissioned'!G124:G126)</f>
        <v>180.77195560220483</v>
      </c>
    </row>
  </sheetData>
  <phoneticPr fontId="3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8102E"/>
  </sheetPr>
  <dimension ref="A1:M43"/>
  <sheetViews>
    <sheetView zoomScale="85" zoomScaleNormal="85" workbookViewId="0"/>
  </sheetViews>
  <sheetFormatPr defaultColWidth="8.7265625" defaultRowHeight="18"/>
  <cols>
    <col min="1" max="1" width="1" customWidth="1"/>
    <col min="2" max="2" width="17.54296875" customWidth="1"/>
    <col min="3" max="5" width="5.1796875" customWidth="1"/>
    <col min="6" max="6" width="5.7265625" bestFit="1" customWidth="1"/>
    <col min="7" max="7" width="5.81640625" bestFit="1" customWidth="1"/>
    <col min="8" max="8" width="6.08984375" bestFit="1" customWidth="1"/>
    <col min="9" max="9" width="11.1796875" bestFit="1" customWidth="1"/>
    <col min="10" max="10" width="4.81640625" customWidth="1"/>
    <col min="11" max="11" width="4.26953125" customWidth="1"/>
    <col min="12" max="13" width="1.08984375" style="35" customWidth="1"/>
  </cols>
  <sheetData>
    <row r="1" spans="1:13" s="1" customFormat="1" ht="13.5">
      <c r="L1" s="34"/>
      <c r="M1" s="34"/>
    </row>
    <row r="2" spans="1:13" s="1" customFormat="1" ht="13.5">
      <c r="L2" s="34"/>
      <c r="M2" s="34"/>
    </row>
    <row r="3" spans="1:13" s="1" customFormat="1" ht="13.5">
      <c r="L3" s="34"/>
      <c r="M3" s="34"/>
    </row>
    <row r="4" spans="1:13" s="1" customFormat="1" ht="13.5">
      <c r="L4" s="34"/>
      <c r="M4" s="34"/>
    </row>
    <row r="5" spans="1:13" s="1" customFormat="1" ht="13.5">
      <c r="L5" s="34"/>
      <c r="M5" s="34"/>
    </row>
    <row r="6" spans="1:13" s="1" customFormat="1" ht="13.5">
      <c r="L6" s="34"/>
      <c r="M6" s="34"/>
    </row>
    <row r="7" spans="1:13" s="1" customFormat="1" ht="13.5">
      <c r="L7" s="34"/>
      <c r="M7" s="34"/>
    </row>
    <row r="8" spans="1:13" s="1" customFormat="1" ht="13.5">
      <c r="L8" s="34"/>
      <c r="M8" s="34"/>
    </row>
    <row r="9" spans="1:13" s="1" customFormat="1" ht="13.5">
      <c r="L9" s="34"/>
      <c r="M9" s="34"/>
    </row>
    <row r="10" spans="1:13" ht="18.75">
      <c r="K10" s="63" t="s">
        <v>17</v>
      </c>
    </row>
    <row r="11" spans="1:13" ht="20.25">
      <c r="A11" s="26" t="str">
        <f ca="1">RIGHT(CELL("filename",A1),LEN(CELL("filename",A1))-FIND("]",CELL("filename",A1)))</f>
        <v>1.2 Output│Tables</v>
      </c>
    </row>
    <row r="13" spans="1:13" ht="20.25">
      <c r="B13" s="5" t="s">
        <v>0</v>
      </c>
    </row>
    <row r="15" spans="1:13">
      <c r="B15" s="46"/>
      <c r="C15" s="47">
        <f>'3.2 Input│Other'!G23</f>
        <v>2018</v>
      </c>
      <c r="D15" s="47">
        <f>'3.2 Input│Other'!H23</f>
        <v>2019</v>
      </c>
      <c r="E15" s="47">
        <f>'3.2 Input│Other'!I23</f>
        <v>2020</v>
      </c>
      <c r="F15" s="47">
        <f>'3.2 Input│Other'!J23</f>
        <v>2021</v>
      </c>
      <c r="G15" s="47" t="str">
        <f>'3.2 Input│Other'!K23</f>
        <v>2022 (f)</v>
      </c>
      <c r="H15" s="48" t="s">
        <v>1</v>
      </c>
    </row>
    <row r="16" spans="1:13" ht="19.5" thickBot="1">
      <c r="B16" s="45" t="s">
        <v>2</v>
      </c>
      <c r="C16" s="44">
        <f>SUM('4.1 Calc│Hist Incurred ($nom)'!F$13:F$1006)/1000000</f>
        <v>24.254162440391632</v>
      </c>
      <c r="D16" s="44">
        <f>SUM('4.1 Calc│Hist Incurred ($nom)'!G$13:G$1006)/1000000</f>
        <v>43.336447980732721</v>
      </c>
      <c r="E16" s="44">
        <f>SUM('4.1 Calc│Hist Incurred ($nom)'!H$13:H$1006)/1000000</f>
        <v>32.21015863613632</v>
      </c>
      <c r="F16" s="44">
        <f>SUM('4.1 Calc│Hist Incurred ($nom)'!I$13:I$1006)/1000000</f>
        <v>60.082183586922973</v>
      </c>
      <c r="G16" s="44">
        <f>SUM('4.1 Calc│Hist Incurred ($nom)'!J$13:J$1006)/1000000</f>
        <v>172.15509586153783</v>
      </c>
      <c r="H16" s="44">
        <f>SUM(C16:G16)</f>
        <v>332.03804850572146</v>
      </c>
      <c r="I16" s="30"/>
      <c r="K16" s="62">
        <f>H16-'1.1 Output│RFM'!L24</f>
        <v>0</v>
      </c>
    </row>
    <row r="18" spans="2:11" ht="21" customHeight="1">
      <c r="B18" s="5" t="s">
        <v>3</v>
      </c>
    </row>
    <row r="20" spans="2:11">
      <c r="B20" s="46" t="s">
        <v>4</v>
      </c>
      <c r="C20" s="48">
        <f>C15</f>
        <v>2018</v>
      </c>
      <c r="D20" s="48">
        <f>D15</f>
        <v>2019</v>
      </c>
      <c r="E20" s="48">
        <f>E15</f>
        <v>2020</v>
      </c>
      <c r="F20" s="48">
        <f>F15</f>
        <v>2021</v>
      </c>
      <c r="G20" s="48" t="str">
        <f>G15</f>
        <v>2022 (f)</v>
      </c>
      <c r="H20" s="48" t="s">
        <v>1</v>
      </c>
    </row>
    <row r="21" spans="2:11" ht="19.5" thickBot="1">
      <c r="B21" s="45" t="str">
        <f>'3.2 Input│Other'!A44</f>
        <v>Pipelines</v>
      </c>
      <c r="C21" s="57">
        <f>SUMIF('4.1 Calc│Hist Incurred ($nom)'!$C$13:$C$1013,$B21,'4.1 Calc│Hist Incurred ($nom)'!F$13:F$1013)/1000000</f>
        <v>11.434231289999982</v>
      </c>
      <c r="D21" s="57">
        <f>SUMIF('4.1 Calc│Hist Incurred ($nom)'!$C$13:$C$1013,$B21,'4.1 Calc│Hist Incurred ($nom)'!G$13:G$1013)/1000000</f>
        <v>18.681498981452407</v>
      </c>
      <c r="E21" s="57">
        <f>SUMIF('4.1 Calc│Hist Incurred ($nom)'!$C$13:$C$1013,$B21,'4.1 Calc│Hist Incurred ($nom)'!H$13:H$1013)/1000000</f>
        <v>14.173096259505879</v>
      </c>
      <c r="F21" s="57">
        <f>SUMIF('4.1 Calc│Hist Incurred ($nom)'!$C$13:$C$1013,$B21,'4.1 Calc│Hist Incurred ($nom)'!I$13:I$1013)/1000000</f>
        <v>30.135913850752143</v>
      </c>
      <c r="G21" s="57">
        <f>SUMIF('4.1 Calc│Hist Incurred ($nom)'!$C$13:$C$1013,$B21,'4.1 Calc│Hist Incurred ($nom)'!J$13:J$1013)/1000000</f>
        <v>86.958073563055777</v>
      </c>
      <c r="H21" s="57">
        <f t="shared" ref="H21:H29" si="0">SUM(C21:G21)</f>
        <v>161.38281394476618</v>
      </c>
    </row>
    <row r="22" spans="2:11" ht="19.5" thickBot="1">
      <c r="B22" s="45" t="str">
        <f>'3.2 Input│Other'!A45</f>
        <v>Compressors</v>
      </c>
      <c r="C22" s="57">
        <f>SUMIF('4.1 Calc│Hist Incurred ($nom)'!$C$13:$C$1013,$B22,'4.1 Calc│Hist Incurred ($nom)'!F$13:F$1013)/1000000</f>
        <v>2.1385102199999997</v>
      </c>
      <c r="D22" s="57">
        <f>SUMIF('4.1 Calc│Hist Incurred ($nom)'!$C$13:$C$1013,$B22,'4.1 Calc│Hist Incurred ($nom)'!G$13:G$1013)/1000000</f>
        <v>1.1014873399999998</v>
      </c>
      <c r="E22" s="57">
        <f>SUMIF('4.1 Calc│Hist Incurred ($nom)'!$C$13:$C$1013,$B22,'4.1 Calc│Hist Incurred ($nom)'!H$13:H$1013)/1000000</f>
        <v>2.4996668199999998</v>
      </c>
      <c r="F22" s="57">
        <f>SUMIF('4.1 Calc│Hist Incurred ($nom)'!$C$13:$C$1013,$B22,'4.1 Calc│Hist Incurred ($nom)'!I$13:I$1013)/1000000</f>
        <v>9.234130599028191</v>
      </c>
      <c r="G22" s="57">
        <f>SUMIF('4.1 Calc│Hist Incurred ($nom)'!$C$13:$C$1013,$B22,'4.1 Calc│Hist Incurred ($nom)'!J$13:J$1013)/1000000</f>
        <v>54.246743899698231</v>
      </c>
      <c r="H22" s="57">
        <f t="shared" si="0"/>
        <v>69.220538878726416</v>
      </c>
    </row>
    <row r="23" spans="2:11" ht="19.5" thickBot="1">
      <c r="B23" s="45" t="str">
        <f>'3.2 Input│Other'!A46</f>
        <v>City Gates &amp; Field Regs</v>
      </c>
      <c r="C23" s="57">
        <f>SUMIF('4.1 Calc│Hist Incurred ($nom)'!$C$13:$C$1013,$B23,'4.1 Calc│Hist Incurred ($nom)'!F$13:F$1013)/1000000</f>
        <v>8.0308289999999991E-2</v>
      </c>
      <c r="D23" s="57">
        <f>SUMIF('4.1 Calc│Hist Incurred ($nom)'!$C$13:$C$1013,$B23,'4.1 Calc│Hist Incurred ($nom)'!G$13:G$1013)/1000000</f>
        <v>1.2009344300000002</v>
      </c>
      <c r="E23" s="57">
        <f>SUMIF('4.1 Calc│Hist Incurred ($nom)'!$C$13:$C$1013,$B23,'4.1 Calc│Hist Incurred ($nom)'!H$13:H$1013)/1000000</f>
        <v>1.5610186900000003</v>
      </c>
      <c r="F23" s="57">
        <f>SUMIF('4.1 Calc│Hist Incurred ($nom)'!$C$13:$C$1013,$B23,'4.1 Calc│Hist Incurred ($nom)'!I$13:I$1013)/1000000</f>
        <v>2.2988597271786779</v>
      </c>
      <c r="G23" s="57">
        <f>SUMIF('4.1 Calc│Hist Incurred ($nom)'!$C$13:$C$1013,$B23,'4.1 Calc│Hist Incurred ($nom)'!J$13:J$1013)/1000000</f>
        <v>5.5190756373409151</v>
      </c>
      <c r="H23" s="57">
        <f t="shared" si="0"/>
        <v>10.660196774519594</v>
      </c>
    </row>
    <row r="24" spans="2:11" ht="19.5" thickBot="1">
      <c r="B24" s="45" t="str">
        <f>'3.2 Input│Other'!A47</f>
        <v>Odourant Plants</v>
      </c>
      <c r="C24" s="57">
        <f>SUMIF('4.1 Calc│Hist Incurred ($nom)'!$C$13:$C$1013,$B24,'4.1 Calc│Hist Incurred ($nom)'!F$13:F$1013)/1000000</f>
        <v>0</v>
      </c>
      <c r="D24" s="57">
        <f>SUMIF('4.1 Calc│Hist Incurred ($nom)'!$C$13:$C$1013,$B24,'4.1 Calc│Hist Incurred ($nom)'!G$13:G$1013)/1000000</f>
        <v>0</v>
      </c>
      <c r="E24" s="57">
        <f>SUMIF('4.1 Calc│Hist Incurred ($nom)'!$C$13:$C$1013,$B24,'4.1 Calc│Hist Incurred ($nom)'!H$13:H$1013)/1000000</f>
        <v>0</v>
      </c>
      <c r="F24" s="57">
        <f>SUMIF('4.1 Calc│Hist Incurred ($nom)'!$C$13:$C$1013,$B24,'4.1 Calc│Hist Incurred ($nom)'!I$13:I$1013)/1000000</f>
        <v>0</v>
      </c>
      <c r="G24" s="57">
        <f>SUMIF('4.1 Calc│Hist Incurred ($nom)'!$C$13:$C$1013,$B24,'4.1 Calc│Hist Incurred ($nom)'!J$13:J$1013)/1000000</f>
        <v>0</v>
      </c>
      <c r="H24" s="57">
        <f t="shared" si="0"/>
        <v>0</v>
      </c>
    </row>
    <row r="25" spans="2:11" ht="19.5" thickBot="1">
      <c r="B25" s="45" t="str">
        <f>'3.2 Input│Other'!A48</f>
        <v>Gas Quality</v>
      </c>
      <c r="C25" s="57">
        <f>SUMIF('4.1 Calc│Hist Incurred ($nom)'!$C$13:$C$1013,$B25,'4.1 Calc│Hist Incurred ($nom)'!F$13:F$1013)/1000000</f>
        <v>0</v>
      </c>
      <c r="D25" s="57">
        <f>SUMIF('4.1 Calc│Hist Incurred ($nom)'!$C$13:$C$1013,$B25,'4.1 Calc│Hist Incurred ($nom)'!G$13:G$1013)/1000000</f>
        <v>0</v>
      </c>
      <c r="E25" s="57">
        <f>SUMIF('4.1 Calc│Hist Incurred ($nom)'!$C$13:$C$1013,$B25,'4.1 Calc│Hist Incurred ($nom)'!H$13:H$1013)/1000000</f>
        <v>2.5325999999999999E-3</v>
      </c>
      <c r="F25" s="57">
        <f>SUMIF('4.1 Calc│Hist Incurred ($nom)'!$C$13:$C$1013,$B25,'4.1 Calc│Hist Incurred ($nom)'!I$13:I$1013)/1000000</f>
        <v>0.92896646999999999</v>
      </c>
      <c r="G25" s="57">
        <f>SUMIF('4.1 Calc│Hist Incurred ($nom)'!$C$13:$C$1013,$B25,'4.1 Calc│Hist Incurred ($nom)'!J$13:J$1013)/1000000</f>
        <v>0.67509348000000002</v>
      </c>
      <c r="H25" s="57">
        <f t="shared" si="0"/>
        <v>1.60659255</v>
      </c>
    </row>
    <row r="26" spans="2:11" ht="19.5" thickBot="1">
      <c r="B26" s="45" t="s">
        <v>10</v>
      </c>
      <c r="C26" s="57">
        <f>SUMIF('4.1 Calc│Hist Incurred ($nom)'!$C$13:$C$1013,$B26,'4.1 Calc│Hist Incurred ($nom)'!F$13:F$1013)/1000000</f>
        <v>10.16601334061164</v>
      </c>
      <c r="D26" s="57">
        <f>SUMIF('4.1 Calc│Hist Incurred ($nom)'!$C$13:$C$1013,$B26,'4.1 Calc│Hist Incurred ($nom)'!G$13:G$1013)/1000000</f>
        <v>14.245319015422895</v>
      </c>
      <c r="E26" s="57">
        <f>SUMIF('4.1 Calc│Hist Incurred ($nom)'!$C$13:$C$1013,$B26,'4.1 Calc│Hist Incurred ($nom)'!H$13:H$1013)/1000000</f>
        <v>10.219878748787261</v>
      </c>
      <c r="F26" s="57">
        <f>SUMIF('4.1 Calc│Hist Incurred ($nom)'!$C$13:$C$1013,$B26,'4.1 Calc│Hist Incurred ($nom)'!I$13:I$1013)/1000000</f>
        <v>15.878519146709047</v>
      </c>
      <c r="G26" s="57">
        <f>SUMIF('4.1 Calc│Hist Incurred ($nom)'!$C$13:$C$1013,$B26,'4.1 Calc│Hist Incurred ($nom)'!J$13:J$1013)/1000000</f>
        <v>14.77796042398386</v>
      </c>
      <c r="H26" s="57">
        <f t="shared" si="0"/>
        <v>65.287690675514696</v>
      </c>
    </row>
    <row r="27" spans="2:11" ht="19.5" thickBot="1">
      <c r="B27" s="45" t="str">
        <f>'3.2 Input│Other'!A49</f>
        <v>Buildings</v>
      </c>
      <c r="C27" s="57">
        <f>SUMIF('4.1 Calc│Hist Incurred ($nom)'!$C$13:$C$1013,$B27,'4.1 Calc│Hist Incurred ($nom)'!F$13:F$1013)/1000000</f>
        <v>0.43509929977999995</v>
      </c>
      <c r="D27" s="57">
        <f>SUMIF('4.1 Calc│Hist Incurred ($nom)'!$C$13:$C$1013,$B27,'4.1 Calc│Hist Incurred ($nom)'!G$13:G$1013)/1000000</f>
        <v>8.1072082138574295</v>
      </c>
      <c r="E27" s="57">
        <f>SUMIF('4.1 Calc│Hist Incurred ($nom)'!$C$13:$C$1013,$B27,'4.1 Calc│Hist Incurred ($nom)'!H$13:H$1013)/1000000</f>
        <v>3.7539655178431777</v>
      </c>
      <c r="F27" s="57">
        <f>SUMIF('4.1 Calc│Hist Incurred ($nom)'!$C$13:$C$1013,$B27,'4.1 Calc│Hist Incurred ($nom)'!I$13:I$1013)/1000000</f>
        <v>1.6057937932549329</v>
      </c>
      <c r="G27" s="57">
        <f>SUMIF('4.1 Calc│Hist Incurred ($nom)'!$C$13:$C$1013,$B27,'4.1 Calc│Hist Incurred ($nom)'!J$13:J$1013)/1000000</f>
        <v>9.9781488574590629</v>
      </c>
      <c r="H27" s="57">
        <f t="shared" si="0"/>
        <v>23.880215682194603</v>
      </c>
    </row>
    <row r="28" spans="2:11" ht="19.5" thickBot="1">
      <c r="B28" s="45" t="str">
        <f>'3.2 Input│Other'!A50</f>
        <v>General Land</v>
      </c>
      <c r="C28" s="57">
        <f>SUMIF('4.1 Calc│Hist Incurred ($nom)'!$C$13:$C$1013,$B28,'4.1 Calc│Hist Incurred ($nom)'!F$13:F$1013)/1000000</f>
        <v>0</v>
      </c>
      <c r="D28" s="57">
        <f>SUMIF('4.1 Calc│Hist Incurred ($nom)'!$C$13:$C$1013,$B28,'4.1 Calc│Hist Incurred ($nom)'!G$13:G$1013)/1000000</f>
        <v>0</v>
      </c>
      <c r="E28" s="57">
        <f>SUMIF('4.1 Calc│Hist Incurred ($nom)'!$C$13:$C$1013,$B28,'4.1 Calc│Hist Incurred ($nom)'!H$13:H$1013)/1000000</f>
        <v>0</v>
      </c>
      <c r="F28" s="57">
        <f>SUMIF('4.1 Calc│Hist Incurred ($nom)'!$C$13:$C$1013,$B28,'4.1 Calc│Hist Incurred ($nom)'!I$13:I$1013)/1000000</f>
        <v>0</v>
      </c>
      <c r="G28" s="57">
        <f>SUMIF('4.1 Calc│Hist Incurred ($nom)'!$C$13:$C$1013,$B28,'4.1 Calc│Hist Incurred ($nom)'!J$13:J$1013)/1000000</f>
        <v>0</v>
      </c>
      <c r="H28" s="57">
        <f t="shared" si="0"/>
        <v>0</v>
      </c>
    </row>
    <row r="29" spans="2:11" ht="19.5" thickBot="1">
      <c r="B29" s="45" t="s">
        <v>1</v>
      </c>
      <c r="C29" s="57">
        <f>SUM(C21:C28)</f>
        <v>24.254162440391621</v>
      </c>
      <c r="D29" s="57">
        <f>SUM(D21:D28)</f>
        <v>43.336447980732729</v>
      </c>
      <c r="E29" s="57">
        <f>SUM(E21:E28)</f>
        <v>32.210158636136313</v>
      </c>
      <c r="F29" s="57">
        <f>SUM(F21:F28)</f>
        <v>60.082183586922994</v>
      </c>
      <c r="G29" s="57">
        <f>SUM(G21:G28)</f>
        <v>172.15509586153786</v>
      </c>
      <c r="H29" s="57">
        <f t="shared" si="0"/>
        <v>332.03804850572152</v>
      </c>
      <c r="K29" s="63">
        <f>H29-H16</f>
        <v>0</v>
      </c>
    </row>
    <row r="30" spans="2:11">
      <c r="C30" s="68"/>
      <c r="D30" s="68"/>
      <c r="E30" s="68"/>
      <c r="F30" s="68"/>
      <c r="G30" s="68"/>
      <c r="H30" s="68"/>
    </row>
    <row r="31" spans="2:11" ht="20.25">
      <c r="B31" s="5" t="s">
        <v>13</v>
      </c>
    </row>
    <row r="33" spans="2:11">
      <c r="B33" s="46" t="s">
        <v>14</v>
      </c>
      <c r="C33" s="47">
        <f>C20</f>
        <v>2018</v>
      </c>
      <c r="D33" s="47">
        <f>D20</f>
        <v>2019</v>
      </c>
      <c r="E33" s="47">
        <f>E20</f>
        <v>2020</v>
      </c>
      <c r="F33" s="47">
        <f>F20</f>
        <v>2021</v>
      </c>
      <c r="G33" s="47" t="str">
        <f>G20</f>
        <v>2022 (f)</v>
      </c>
      <c r="H33" s="47" t="s">
        <v>1</v>
      </c>
    </row>
    <row r="34" spans="2:11" ht="19.5" thickBot="1">
      <c r="B34" s="45" t="s">
        <v>21</v>
      </c>
      <c r="C34" s="44">
        <f>SUMIF('4.1 Calc│Hist Incurred ($nom)'!$D$13:$D$1013,$B34,'4.1 Calc│Hist Incurred ($nom)'!F$13:F$1013)/1000000</f>
        <v>12.576880249999981</v>
      </c>
      <c r="D34" s="44">
        <f>SUMIF('4.1 Calc│Hist Incurred ($nom)'!$D$13:$D$1013,$B34,'4.1 Calc│Hist Incurred ($nom)'!G$13:G$1013)/1000000</f>
        <v>17.021423151452407</v>
      </c>
      <c r="E34" s="44">
        <f>SUMIF('4.1 Calc│Hist Incurred ($nom)'!$D$13:$D$1013,$B34,'4.1 Calc│Hist Incurred ($nom)'!H$13:H$1013)/1000000</f>
        <v>10.637030239505879</v>
      </c>
      <c r="F34" s="44">
        <f>SUMIF('4.1 Calc│Hist Incurred ($nom)'!$D$13:$D$1013,$B34,'4.1 Calc│Hist Incurred ($nom)'!I$13:I$1013)/1000000</f>
        <v>25.558437001833948</v>
      </c>
      <c r="G34" s="44">
        <f>SUMIF('4.1 Calc│Hist Incurred ($nom)'!$D$13:$D$1013,$B34,'4.1 Calc│Hist Incurred ($nom)'!J$13:J$1013)/1000000</f>
        <v>139.78464191907401</v>
      </c>
      <c r="H34" s="44">
        <f>SUM(C34:G34)</f>
        <v>205.57841256186623</v>
      </c>
    </row>
    <row r="35" spans="2:11" ht="19.5" thickBot="1">
      <c r="B35" s="45" t="str">
        <f>'3.2 Input│Other'!A58</f>
        <v>Replacement</v>
      </c>
      <c r="C35" s="44">
        <f>SUMIF('4.1 Calc│Hist Incurred ($nom)'!$D$13:$D$1013,$B35,'4.1 Calc│Hist Incurred ($nom)'!F$13:F$1013)/1000000</f>
        <v>4.3474385099999999</v>
      </c>
      <c r="D35" s="44">
        <f>SUMIF('4.1 Calc│Hist Incurred ($nom)'!$D$13:$D$1013,$B35,'4.1 Calc│Hist Incurred ($nom)'!G$13:G$1013)/1000000</f>
        <v>13.492553030000003</v>
      </c>
      <c r="E35" s="44">
        <f>SUMIF('4.1 Calc│Hist Incurred ($nom)'!$D$13:$D$1013,$B35,'4.1 Calc│Hist Incurred ($nom)'!H$13:H$1013)/1000000</f>
        <v>13.325701879999999</v>
      </c>
      <c r="F35" s="44">
        <f>SUMIF('4.1 Calc│Hist Incurred ($nom)'!$D$13:$D$1013,$B35,'4.1 Calc│Hist Incurred ($nom)'!I$13:I$1013)/1000000</f>
        <v>27.526752518103276</v>
      </c>
      <c r="G35" s="44">
        <f>SUMIF('4.1 Calc│Hist Incurred ($nom)'!$D$13:$D$1013,$B35,'4.1 Calc│Hist Incurred ($nom)'!J$13:J$1013)/1000000</f>
        <v>26.407368202195705</v>
      </c>
      <c r="H35" s="44">
        <f>SUM(C35:G35)</f>
        <v>85.099814140298975</v>
      </c>
    </row>
    <row r="36" spans="2:11" ht="19.5" thickBot="1">
      <c r="B36" s="45" t="s">
        <v>16</v>
      </c>
      <c r="C36" s="44">
        <f>SUMIF('4.1 Calc│Hist Incurred ($nom)'!$D$13:$D$1013,$B36,'4.1 Calc│Hist Incurred ($nom)'!F$13:F$1013)/1000000</f>
        <v>7.3298436803916411</v>
      </c>
      <c r="D36" s="44">
        <f>SUMIF('4.1 Calc│Hist Incurred ($nom)'!$D$13:$D$1013,$B36,'4.1 Calc│Hist Incurred ($nom)'!G$13:G$1013)/1000000</f>
        <v>12.822471799280326</v>
      </c>
      <c r="E36" s="44">
        <f>SUMIF('4.1 Calc│Hist Incurred ($nom)'!$D$13:$D$1013,$B36,'4.1 Calc│Hist Incurred ($nom)'!H$13:H$1013)/1000000</f>
        <v>8.2474265166304388</v>
      </c>
      <c r="F36" s="44">
        <f>SUMIF('4.1 Calc│Hist Incurred ($nom)'!$D$13:$D$1013,$B36,'4.1 Calc│Hist Incurred ($nom)'!I$13:I$1013)/1000000</f>
        <v>6.9969940669857671</v>
      </c>
      <c r="G36" s="44">
        <f>SUMIF('4.1 Calc│Hist Incurred ($nom)'!$D$13:$D$1013,$B36,'4.1 Calc│Hist Incurred ($nom)'!J$13:J$1013)/1000000</f>
        <v>5.9630857402681521</v>
      </c>
      <c r="H36" s="44">
        <f>SUM(C36:G36)</f>
        <v>41.359821803556329</v>
      </c>
    </row>
    <row r="37" spans="2:11" ht="19.5" thickBot="1">
      <c r="B37" s="45" t="s">
        <v>401</v>
      </c>
      <c r="C37" s="44">
        <f>SUMIF('4.1 Calc│Hist Incurred ($nom)'!$D$13:$D$1013,$B37,'4.1 Calc│Hist Incurred ($nom)'!F$13:F$1013)/1000000</f>
        <v>0</v>
      </c>
      <c r="D37" s="44">
        <f>SUMIF('4.1 Calc│Hist Incurred ($nom)'!$D$13:$D$1013,$B37,'4.1 Calc│Hist Incurred ($nom)'!G$13:G$1013)/1000000</f>
        <v>0</v>
      </c>
      <c r="E37" s="44">
        <f>SUMIF('4.1 Calc│Hist Incurred ($nom)'!$D$13:$D$1013,$B37,'4.1 Calc│Hist Incurred ($nom)'!H$13:H$1013)/1000000</f>
        <v>0</v>
      </c>
      <c r="F37" s="44">
        <f>SUMIF('4.1 Calc│Hist Incurred ($nom)'!$D$13:$D$1013,$B37,'4.1 Calc│Hist Incurred ($nom)'!I$13:I$1013)/1000000</f>
        <v>0</v>
      </c>
      <c r="G37" s="44">
        <f>SUMIF('4.1 Calc│Hist Incurred ($nom)'!$D$13:$D$1013,$B37,'4.1 Calc│Hist Incurred ($nom)'!J$13:J$1013)/1000000</f>
        <v>0</v>
      </c>
      <c r="H37" s="44">
        <f>SUM(C37:G37)</f>
        <v>0</v>
      </c>
    </row>
    <row r="38" spans="2:11" ht="19.5" thickBot="1">
      <c r="B38" s="45" t="s">
        <v>1</v>
      </c>
      <c r="C38" s="44">
        <f t="shared" ref="C38:H38" si="1">SUM(C34:C37)</f>
        <v>24.254162440391621</v>
      </c>
      <c r="D38" s="44">
        <f t="shared" si="1"/>
        <v>43.336447980732736</v>
      </c>
      <c r="E38" s="44">
        <f t="shared" si="1"/>
        <v>32.21015863613632</v>
      </c>
      <c r="F38" s="44">
        <f t="shared" si="1"/>
        <v>60.082183586922994</v>
      </c>
      <c r="G38" s="44">
        <f t="shared" si="1"/>
        <v>172.15509586153786</v>
      </c>
      <c r="H38" s="44">
        <f t="shared" si="1"/>
        <v>332.03804850572152</v>
      </c>
      <c r="K38" s="63">
        <f>H38-H29</f>
        <v>0</v>
      </c>
    </row>
    <row r="40" spans="2:11" ht="20.25">
      <c r="B40" s="5" t="s">
        <v>22</v>
      </c>
    </row>
    <row r="42" spans="2:11">
      <c r="B42" s="46" t="str">
        <f t="shared" ref="B42:G42" si="2">B33</f>
        <v>Asset Category</v>
      </c>
      <c r="C42" s="47">
        <f t="shared" si="2"/>
        <v>2018</v>
      </c>
      <c r="D42" s="47">
        <f t="shared" si="2"/>
        <v>2019</v>
      </c>
      <c r="E42" s="47">
        <f t="shared" si="2"/>
        <v>2020</v>
      </c>
      <c r="F42" s="47">
        <f t="shared" si="2"/>
        <v>2021</v>
      </c>
      <c r="G42" s="47" t="str">
        <f t="shared" si="2"/>
        <v>2022 (f)</v>
      </c>
      <c r="H42" s="48" t="s">
        <v>1</v>
      </c>
    </row>
    <row r="43" spans="2:11" ht="19.5" thickBot="1">
      <c r="B43" s="45" t="s">
        <v>23</v>
      </c>
      <c r="C43" s="44">
        <f>C38-C34</f>
        <v>11.67728219039164</v>
      </c>
      <c r="D43" s="44">
        <f>D38-D34</f>
        <v>26.315024829280329</v>
      </c>
      <c r="E43" s="44">
        <f>E38-E34</f>
        <v>21.573128396630441</v>
      </c>
      <c r="F43" s="44">
        <f>F38-F34</f>
        <v>34.523746585089043</v>
      </c>
      <c r="G43" s="44">
        <f>G38-G34</f>
        <v>32.370453942463854</v>
      </c>
      <c r="H43" s="44">
        <f>SUM(C43:G43)</f>
        <v>126.4596359438553</v>
      </c>
      <c r="K43" s="63">
        <f>H38-H34-H43</f>
        <v>0</v>
      </c>
    </row>
  </sheetData>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5FC8D7"/>
  </sheetPr>
  <dimension ref="A1:W702"/>
  <sheetViews>
    <sheetView zoomScale="55" zoomScaleNormal="55" workbookViewId="0">
      <pane xSplit="5" ySplit="14" topLeftCell="F15" activePane="bottomRight" state="frozen"/>
      <selection pane="topRight" activeCell="F1" sqref="F1"/>
      <selection pane="bottomLeft" activeCell="A15" sqref="A15"/>
      <selection pane="bottomRight"/>
    </sheetView>
  </sheetViews>
  <sheetFormatPr defaultColWidth="8.7265625" defaultRowHeight="18"/>
  <cols>
    <col min="1" max="1" width="26.26953125" bestFit="1" customWidth="1"/>
    <col min="2" max="2" width="58.1796875" customWidth="1"/>
    <col min="3" max="3" width="20.26953125" bestFit="1" customWidth="1"/>
    <col min="4" max="5" width="21.36328125" customWidth="1"/>
    <col min="6" max="6" width="14.7265625" bestFit="1" customWidth="1"/>
    <col min="7" max="7" width="12.26953125" bestFit="1" customWidth="1"/>
    <col min="8" max="8" width="12.81640625" bestFit="1" customWidth="1"/>
    <col min="9" max="9" width="14.08984375" bestFit="1" customWidth="1"/>
    <col min="10" max="10" width="13.54296875" bestFit="1" customWidth="1"/>
    <col min="11" max="11" width="14.26953125" bestFit="1" customWidth="1"/>
    <col min="12" max="12" width="17.7265625" bestFit="1" customWidth="1"/>
    <col min="13" max="13" width="16.1796875" bestFit="1" customWidth="1"/>
    <col min="14" max="14" width="12.26953125" bestFit="1" customWidth="1"/>
    <col min="15" max="16" width="16.1796875" bestFit="1" customWidth="1"/>
    <col min="17" max="17" width="14.453125" bestFit="1" customWidth="1"/>
    <col min="18" max="18" width="17" customWidth="1"/>
    <col min="19" max="19" width="12.81640625" bestFit="1" customWidth="1"/>
    <col min="20" max="20" width="14" bestFit="1" customWidth="1"/>
    <col min="21" max="21" width="12.81640625" bestFit="1" customWidth="1"/>
    <col min="22" max="23" width="14" bestFit="1" customWidth="1"/>
  </cols>
  <sheetData>
    <row r="1" spans="1:23" s="1" customFormat="1" ht="13.5"/>
    <row r="2" spans="1:23" s="1" customFormat="1" ht="13.5"/>
    <row r="3" spans="1:23" s="1" customFormat="1" ht="13.5"/>
    <row r="4" spans="1:23" s="1" customFormat="1" ht="13.5"/>
    <row r="5" spans="1:23" s="1" customFormat="1" ht="13.5"/>
    <row r="6" spans="1:23" s="1" customFormat="1" ht="13.5"/>
    <row r="7" spans="1:23" s="1" customFormat="1" ht="13.5"/>
    <row r="8" spans="1:23" s="1" customFormat="1" ht="13.5"/>
    <row r="9" spans="1:23" s="1" customFormat="1" ht="13.5"/>
    <row r="10" spans="1:23">
      <c r="F10" s="38"/>
      <c r="G10" s="38"/>
      <c r="H10" s="38"/>
      <c r="I10" s="38"/>
      <c r="J10" s="38"/>
      <c r="K10" s="38"/>
      <c r="L10" s="38"/>
      <c r="M10" s="38"/>
      <c r="N10" s="38"/>
      <c r="O10" s="38"/>
      <c r="P10" s="38"/>
      <c r="R10" s="38"/>
      <c r="S10" s="38"/>
      <c r="T10" s="38"/>
      <c r="U10" s="38"/>
      <c r="V10" s="38"/>
      <c r="W10" s="38"/>
    </row>
    <row r="11" spans="1:23" ht="20.25">
      <c r="A11" s="4" t="str">
        <f ca="1">RIGHT(CELL("filename",A1),LEN(CELL("filename",A1))-FIND("]",CELL("filename",A1)))</f>
        <v>2.0 Input│Historic Capex</v>
      </c>
      <c r="F11" s="68"/>
      <c r="G11" s="68"/>
      <c r="H11" s="68"/>
      <c r="I11" s="68"/>
      <c r="J11" s="68"/>
      <c r="K11" s="68"/>
      <c r="L11" s="68"/>
      <c r="M11" s="68"/>
      <c r="N11" s="68"/>
      <c r="O11" s="68"/>
      <c r="P11" s="68"/>
      <c r="R11" s="68"/>
      <c r="S11" s="68"/>
      <c r="T11" s="68"/>
      <c r="U11" s="68"/>
      <c r="V11" s="68"/>
      <c r="W11" s="68"/>
    </row>
    <row r="12" spans="1:23">
      <c r="A12" s="64" t="s">
        <v>29</v>
      </c>
      <c r="F12" s="38">
        <f>SUM(F15:F333)</f>
        <v>24254162.44039163</v>
      </c>
      <c r="G12" s="38">
        <f>SUM(G15:G333)</f>
        <v>43336447.980732724</v>
      </c>
      <c r="H12" s="38">
        <f>SUM(H15:H333)</f>
        <v>32210158.636136319</v>
      </c>
      <c r="I12" s="38">
        <f>SUM(I15:I333)</f>
        <v>60082183.586922973</v>
      </c>
      <c r="J12" s="38">
        <f>SUM(J15:J333)</f>
        <v>172155095.86153784</v>
      </c>
      <c r="K12" s="38"/>
      <c r="L12" s="38">
        <f>SUM(L15:L333)</f>
        <v>62090405.654667832</v>
      </c>
      <c r="M12" s="38">
        <f>SUM(M15:M333)</f>
        <v>73652202.585895866</v>
      </c>
      <c r="N12" s="38">
        <f>SUM(N15:N333)</f>
        <v>70709280.016432807</v>
      </c>
      <c r="O12" s="38">
        <f>SUM(O15:O333)</f>
        <v>16264241.274267454</v>
      </c>
      <c r="P12" s="38">
        <f>SUM(P15:P333)</f>
        <v>16305957.59991429</v>
      </c>
      <c r="R12" s="38">
        <f>SUM(R15:R333)</f>
        <v>29076450.500137426</v>
      </c>
      <c r="S12" s="38">
        <f>SUM(S15:S333)</f>
        <v>20202704.031264737</v>
      </c>
      <c r="T12" s="38">
        <f>SUM(T15:T333)</f>
        <v>27893869.361921281</v>
      </c>
      <c r="U12" s="38">
        <f>SUM(U15:U333)</f>
        <v>44714982.385692276</v>
      </c>
      <c r="V12" s="38">
        <f>SUM(V15:V333)</f>
        <v>29378086.624500919</v>
      </c>
      <c r="W12" s="38"/>
    </row>
    <row r="13" spans="1:23">
      <c r="A13" s="64" t="s">
        <v>30</v>
      </c>
      <c r="C13">
        <v>2</v>
      </c>
      <c r="D13">
        <v>4</v>
      </c>
    </row>
    <row r="14" spans="1:23" s="8" customFormat="1">
      <c r="A14" s="9" t="s">
        <v>31</v>
      </c>
      <c r="B14" s="9" t="s">
        <v>32</v>
      </c>
      <c r="C14" s="9" t="s">
        <v>33</v>
      </c>
      <c r="D14" s="9" t="s">
        <v>34</v>
      </c>
      <c r="E14" s="9"/>
      <c r="F14" s="55">
        <f>'3.2 Input│Other'!G23</f>
        <v>2018</v>
      </c>
      <c r="G14" s="55">
        <f>'3.2 Input│Other'!H23</f>
        <v>2019</v>
      </c>
      <c r="H14" s="55">
        <f>'3.2 Input│Other'!I23</f>
        <v>2020</v>
      </c>
      <c r="I14" s="55">
        <f>'3.2 Input│Other'!J23</f>
        <v>2021</v>
      </c>
      <c r="J14" s="55" t="str">
        <f>'3.2 Input│Other'!K23</f>
        <v>2022 (f)</v>
      </c>
      <c r="K14" s="28" t="s">
        <v>1</v>
      </c>
      <c r="L14" s="55">
        <v>2018</v>
      </c>
      <c r="M14" s="55">
        <v>2019</v>
      </c>
      <c r="N14" s="55">
        <v>2020</v>
      </c>
      <c r="O14" s="55">
        <v>2021</v>
      </c>
      <c r="P14" s="55">
        <v>2022</v>
      </c>
      <c r="Q14" s="9" t="s">
        <v>1</v>
      </c>
      <c r="R14" s="55">
        <f>F14</f>
        <v>2018</v>
      </c>
      <c r="S14" s="55">
        <f t="shared" ref="S14:W14" si="0">G14</f>
        <v>2019</v>
      </c>
      <c r="T14" s="55">
        <f t="shared" si="0"/>
        <v>2020</v>
      </c>
      <c r="U14" s="55">
        <f t="shared" si="0"/>
        <v>2021</v>
      </c>
      <c r="V14" s="55" t="str">
        <f t="shared" si="0"/>
        <v>2022 (f)</v>
      </c>
      <c r="W14" s="9" t="str">
        <f t="shared" si="0"/>
        <v>Total</v>
      </c>
    </row>
    <row r="15" spans="1:23">
      <c r="A15" s="6">
        <v>1</v>
      </c>
      <c r="B15" s="6" t="s">
        <v>35</v>
      </c>
      <c r="C15" s="6" t="s">
        <v>5</v>
      </c>
      <c r="D15" s="6" t="s">
        <v>15</v>
      </c>
      <c r="E15" s="6" t="s">
        <v>36</v>
      </c>
      <c r="F15" s="70">
        <v>53252.399999999994</v>
      </c>
      <c r="G15" s="70">
        <v>334377.21000000002</v>
      </c>
      <c r="H15" s="70">
        <v>760139.9</v>
      </c>
      <c r="I15" s="70">
        <v>1034349.71</v>
      </c>
      <c r="J15" s="70">
        <v>1598494.71</v>
      </c>
      <c r="K15" s="27">
        <f>SUM(F15:J15)</f>
        <v>3780613.9299999997</v>
      </c>
      <c r="L15" s="70">
        <v>975844.60800000012</v>
      </c>
      <c r="M15" s="70">
        <v>975844.60800000012</v>
      </c>
      <c r="N15" s="70">
        <v>0</v>
      </c>
      <c r="O15" s="70">
        <v>0</v>
      </c>
      <c r="P15" s="70">
        <v>0</v>
      </c>
      <c r="Q15" s="27">
        <f>SUM(L15:P15)</f>
        <v>1951689.2160000002</v>
      </c>
      <c r="R15" s="70">
        <v>0</v>
      </c>
      <c r="S15" s="70">
        <v>0.01</v>
      </c>
      <c r="T15" s="70">
        <v>0</v>
      </c>
      <c r="U15" s="70">
        <v>2182119.21</v>
      </c>
      <c r="V15" s="70">
        <v>1468230.7</v>
      </c>
      <c r="W15" s="59">
        <f>SUM(R15:V15)</f>
        <v>3650349.92</v>
      </c>
    </row>
    <row r="16" spans="1:23">
      <c r="A16" s="7">
        <f>IF(B16=0,,A15+1)</f>
        <v>2</v>
      </c>
      <c r="B16" s="6" t="s">
        <v>37</v>
      </c>
      <c r="C16" s="6" t="s">
        <v>10</v>
      </c>
      <c r="D16" s="6" t="s">
        <v>15</v>
      </c>
      <c r="E16" s="6" t="s">
        <v>38</v>
      </c>
      <c r="F16" s="70">
        <v>0</v>
      </c>
      <c r="G16" s="70">
        <v>0</v>
      </c>
      <c r="H16" s="70">
        <v>0</v>
      </c>
      <c r="I16" s="70">
        <v>15969.62</v>
      </c>
      <c r="J16" s="70">
        <v>37015.649999999994</v>
      </c>
      <c r="K16" s="27">
        <f t="shared" ref="K16:K80" si="1">SUM(F16:J16)</f>
        <v>52985.27</v>
      </c>
      <c r="L16" s="70">
        <v>0</v>
      </c>
      <c r="M16" s="70">
        <v>0</v>
      </c>
      <c r="N16" s="70">
        <v>0</v>
      </c>
      <c r="O16" s="70">
        <v>0</v>
      </c>
      <c r="P16" s="70">
        <v>0</v>
      </c>
      <c r="Q16" s="27">
        <f t="shared" ref="Q16:Q80" si="2">SUM(L16:P16)</f>
        <v>0</v>
      </c>
      <c r="R16" s="70">
        <v>0</v>
      </c>
      <c r="S16" s="70">
        <v>0</v>
      </c>
      <c r="T16" s="70">
        <v>0</v>
      </c>
      <c r="U16" s="70">
        <v>0</v>
      </c>
      <c r="V16" s="70">
        <v>5000</v>
      </c>
      <c r="W16" s="59">
        <f t="shared" ref="W16:W80" si="3">SUM(R16:V16)</f>
        <v>5000</v>
      </c>
    </row>
    <row r="17" spans="1:23">
      <c r="A17" s="7">
        <f t="shared" ref="A17:A81" si="4">IF(B17=0,,A16+1)</f>
        <v>3</v>
      </c>
      <c r="B17" s="6" t="s">
        <v>39</v>
      </c>
      <c r="C17" s="6" t="s">
        <v>10</v>
      </c>
      <c r="D17" s="6" t="s">
        <v>16</v>
      </c>
      <c r="E17" s="6" t="s">
        <v>38</v>
      </c>
      <c r="F17" s="70">
        <v>0</v>
      </c>
      <c r="G17" s="70">
        <v>0</v>
      </c>
      <c r="H17" s="70">
        <v>43600</v>
      </c>
      <c r="I17" s="70">
        <v>0</v>
      </c>
      <c r="J17" s="70">
        <v>0</v>
      </c>
      <c r="K17" s="27">
        <f t="shared" si="1"/>
        <v>43600</v>
      </c>
      <c r="L17" s="70">
        <v>0</v>
      </c>
      <c r="M17" s="70">
        <v>0</v>
      </c>
      <c r="N17" s="70">
        <v>0</v>
      </c>
      <c r="O17" s="70">
        <v>0</v>
      </c>
      <c r="P17" s="70">
        <v>0</v>
      </c>
      <c r="Q17" s="27">
        <f t="shared" si="2"/>
        <v>0</v>
      </c>
      <c r="R17" s="70">
        <v>0</v>
      </c>
      <c r="S17" s="70">
        <v>0</v>
      </c>
      <c r="T17" s="70">
        <v>43600</v>
      </c>
      <c r="U17" s="70">
        <v>0</v>
      </c>
      <c r="V17" s="70">
        <v>0</v>
      </c>
      <c r="W17" s="59">
        <f t="shared" si="3"/>
        <v>43600</v>
      </c>
    </row>
    <row r="18" spans="1:23">
      <c r="A18" s="7">
        <f t="shared" si="4"/>
        <v>4</v>
      </c>
      <c r="B18" s="6" t="s">
        <v>40</v>
      </c>
      <c r="C18" s="6" t="s">
        <v>5</v>
      </c>
      <c r="D18" s="6" t="s">
        <v>21</v>
      </c>
      <c r="E18" s="6" t="s">
        <v>36</v>
      </c>
      <c r="F18" s="70">
        <v>0</v>
      </c>
      <c r="G18" s="70">
        <v>47918.1</v>
      </c>
      <c r="H18" s="70">
        <v>0</v>
      </c>
      <c r="I18" s="70">
        <v>-47918.1</v>
      </c>
      <c r="J18" s="70">
        <v>0</v>
      </c>
      <c r="K18" s="27">
        <f t="shared" si="1"/>
        <v>0</v>
      </c>
      <c r="L18" s="70">
        <v>13892897.446938461</v>
      </c>
      <c r="M18" s="70">
        <v>12517449.125861539</v>
      </c>
      <c r="N18" s="70">
        <v>0</v>
      </c>
      <c r="O18" s="70">
        <v>0</v>
      </c>
      <c r="P18" s="70">
        <v>0</v>
      </c>
      <c r="Q18" s="27">
        <f t="shared" si="2"/>
        <v>26410346.572799999</v>
      </c>
      <c r="R18" s="70">
        <v>0</v>
      </c>
      <c r="S18" s="70">
        <v>0</v>
      </c>
      <c r="T18" s="70">
        <v>0</v>
      </c>
      <c r="U18" s="70">
        <v>0</v>
      </c>
      <c r="V18" s="70">
        <v>0</v>
      </c>
      <c r="W18" s="59">
        <f t="shared" si="3"/>
        <v>0</v>
      </c>
    </row>
    <row r="19" spans="1:23">
      <c r="A19" s="7">
        <f t="shared" si="4"/>
        <v>5</v>
      </c>
      <c r="B19" s="6" t="s">
        <v>41</v>
      </c>
      <c r="C19" s="6" t="s">
        <v>7</v>
      </c>
      <c r="D19" s="6" t="s">
        <v>15</v>
      </c>
      <c r="E19" s="6" t="s">
        <v>38</v>
      </c>
      <c r="F19" s="70">
        <v>0</v>
      </c>
      <c r="G19" s="70">
        <v>0</v>
      </c>
      <c r="H19" s="70">
        <v>0</v>
      </c>
      <c r="I19" s="70">
        <v>0</v>
      </c>
      <c r="J19" s="70">
        <v>0</v>
      </c>
      <c r="K19" s="27">
        <f t="shared" si="1"/>
        <v>0</v>
      </c>
      <c r="L19" s="70">
        <v>0</v>
      </c>
      <c r="M19" s="70">
        <v>0</v>
      </c>
      <c r="N19" s="70">
        <v>0</v>
      </c>
      <c r="O19" s="70">
        <v>0</v>
      </c>
      <c r="P19" s="70">
        <v>0</v>
      </c>
      <c r="Q19" s="27">
        <f t="shared" si="2"/>
        <v>0</v>
      </c>
      <c r="R19" s="70">
        <v>0</v>
      </c>
      <c r="S19" s="70">
        <v>0</v>
      </c>
      <c r="T19" s="70">
        <v>0</v>
      </c>
      <c r="U19" s="70">
        <v>0</v>
      </c>
      <c r="V19" s="70">
        <v>0</v>
      </c>
      <c r="W19" s="59">
        <f t="shared" si="3"/>
        <v>0</v>
      </c>
    </row>
    <row r="20" spans="1:23">
      <c r="A20" s="7">
        <f t="shared" si="4"/>
        <v>6</v>
      </c>
      <c r="B20" s="6" t="s">
        <v>42</v>
      </c>
      <c r="C20" s="6" t="s">
        <v>10</v>
      </c>
      <c r="D20" s="6" t="s">
        <v>16</v>
      </c>
      <c r="E20" s="6" t="s">
        <v>36</v>
      </c>
      <c r="F20" s="70">
        <v>0</v>
      </c>
      <c r="G20" s="70">
        <v>0</v>
      </c>
      <c r="H20" s="70">
        <v>0</v>
      </c>
      <c r="I20" s="70">
        <v>104288.51</v>
      </c>
      <c r="J20" s="70">
        <v>0</v>
      </c>
      <c r="K20" s="27">
        <f t="shared" si="1"/>
        <v>104288.51</v>
      </c>
      <c r="L20" s="70">
        <v>71400</v>
      </c>
      <c r="M20" s="70">
        <v>71400</v>
      </c>
      <c r="N20" s="70">
        <v>71400</v>
      </c>
      <c r="O20" s="70">
        <v>71400</v>
      </c>
      <c r="P20" s="70">
        <v>71400</v>
      </c>
      <c r="Q20" s="27">
        <f t="shared" si="2"/>
        <v>357000</v>
      </c>
      <c r="R20" s="70">
        <v>0</v>
      </c>
      <c r="S20" s="70">
        <v>0</v>
      </c>
      <c r="T20" s="70">
        <v>0</v>
      </c>
      <c r="U20" s="70">
        <v>104288.51</v>
      </c>
      <c r="V20" s="70">
        <v>0</v>
      </c>
      <c r="W20" s="59">
        <f t="shared" si="3"/>
        <v>104288.51</v>
      </c>
    </row>
    <row r="21" spans="1:23">
      <c r="A21" s="7">
        <f t="shared" si="4"/>
        <v>7</v>
      </c>
      <c r="B21" s="6" t="s">
        <v>43</v>
      </c>
      <c r="C21" s="6" t="s">
        <v>10</v>
      </c>
      <c r="D21" s="6" t="s">
        <v>15</v>
      </c>
      <c r="E21" s="6" t="s">
        <v>38</v>
      </c>
      <c r="F21" s="70">
        <v>0</v>
      </c>
      <c r="G21" s="70">
        <v>0</v>
      </c>
      <c r="H21" s="70">
        <v>0</v>
      </c>
      <c r="I21" s="70">
        <v>0</v>
      </c>
      <c r="J21" s="70">
        <v>0</v>
      </c>
      <c r="K21" s="27">
        <f t="shared" si="1"/>
        <v>0</v>
      </c>
      <c r="L21" s="70">
        <v>0</v>
      </c>
      <c r="M21" s="70">
        <v>0</v>
      </c>
      <c r="N21" s="70">
        <v>0</v>
      </c>
      <c r="O21" s="70">
        <v>0</v>
      </c>
      <c r="P21" s="70">
        <v>0</v>
      </c>
      <c r="Q21" s="27">
        <f t="shared" si="2"/>
        <v>0</v>
      </c>
      <c r="R21" s="70">
        <v>0</v>
      </c>
      <c r="S21" s="70">
        <v>0</v>
      </c>
      <c r="T21" s="70">
        <v>0</v>
      </c>
      <c r="U21" s="70">
        <v>0</v>
      </c>
      <c r="V21" s="70">
        <v>0</v>
      </c>
      <c r="W21" s="59">
        <f t="shared" si="3"/>
        <v>0</v>
      </c>
    </row>
    <row r="22" spans="1:23">
      <c r="A22" s="7">
        <f t="shared" si="4"/>
        <v>8</v>
      </c>
      <c r="B22" s="6" t="s">
        <v>44</v>
      </c>
      <c r="C22" s="6" t="s">
        <v>10</v>
      </c>
      <c r="D22" s="6" t="s">
        <v>15</v>
      </c>
      <c r="E22" s="6" t="s">
        <v>36</v>
      </c>
      <c r="F22" s="70">
        <v>66767.760000000009</v>
      </c>
      <c r="G22" s="70">
        <v>620490.14</v>
      </c>
      <c r="H22" s="70">
        <v>186558.31</v>
      </c>
      <c r="I22" s="70">
        <v>263616.25</v>
      </c>
      <c r="J22" s="70">
        <v>141287.89000000001</v>
      </c>
      <c r="K22" s="27">
        <f t="shared" si="1"/>
        <v>1278720.3500000001</v>
      </c>
      <c r="L22" s="70">
        <v>71689.883999999976</v>
      </c>
      <c r="M22" s="70">
        <v>71689.883999999976</v>
      </c>
      <c r="N22" s="70">
        <v>71689.883999999976</v>
      </c>
      <c r="O22" s="70">
        <v>71689.883999999976</v>
      </c>
      <c r="P22" s="70">
        <v>71689.883999999976</v>
      </c>
      <c r="Q22" s="27">
        <f t="shared" si="2"/>
        <v>358449.41999999987</v>
      </c>
      <c r="R22" s="70">
        <v>0</v>
      </c>
      <c r="S22" s="70">
        <v>665525.67000000004</v>
      </c>
      <c r="T22" s="70">
        <v>21107.12000000001</v>
      </c>
      <c r="U22" s="70">
        <v>413452.74</v>
      </c>
      <c r="V22" s="70">
        <v>129767</v>
      </c>
      <c r="W22" s="59">
        <f t="shared" si="3"/>
        <v>1229852.53</v>
      </c>
    </row>
    <row r="23" spans="1:23">
      <c r="A23" s="7">
        <f t="shared" si="4"/>
        <v>9</v>
      </c>
      <c r="B23" s="6" t="s">
        <v>45</v>
      </c>
      <c r="C23" s="6" t="s">
        <v>5</v>
      </c>
      <c r="D23" s="6" t="s">
        <v>15</v>
      </c>
      <c r="E23" s="6" t="s">
        <v>38</v>
      </c>
      <c r="F23" s="70">
        <v>0</v>
      </c>
      <c r="G23" s="70">
        <v>0</v>
      </c>
      <c r="H23" s="70">
        <v>52189.090000000004</v>
      </c>
      <c r="I23" s="70">
        <v>111609.14</v>
      </c>
      <c r="J23" s="70">
        <v>1575296.87</v>
      </c>
      <c r="K23" s="27">
        <f t="shared" si="1"/>
        <v>1739095.1</v>
      </c>
      <c r="L23" s="70">
        <v>0</v>
      </c>
      <c r="M23" s="70">
        <v>0</v>
      </c>
      <c r="N23" s="70">
        <v>0</v>
      </c>
      <c r="O23" s="70">
        <v>0</v>
      </c>
      <c r="P23" s="70">
        <v>0</v>
      </c>
      <c r="Q23" s="27">
        <f t="shared" si="2"/>
        <v>0</v>
      </c>
      <c r="R23" s="70">
        <v>0</v>
      </c>
      <c r="S23" s="70">
        <v>0</v>
      </c>
      <c r="T23" s="70">
        <v>0</v>
      </c>
      <c r="U23" s="70">
        <v>0</v>
      </c>
      <c r="V23" s="70">
        <v>1252091.9500000002</v>
      </c>
      <c r="W23" s="59">
        <f t="shared" si="3"/>
        <v>1252091.9500000002</v>
      </c>
    </row>
    <row r="24" spans="1:23">
      <c r="A24" s="7">
        <f t="shared" si="4"/>
        <v>10</v>
      </c>
      <c r="B24" s="6" t="s">
        <v>46</v>
      </c>
      <c r="C24" s="6" t="s">
        <v>11</v>
      </c>
      <c r="D24" s="6" t="s">
        <v>16</v>
      </c>
      <c r="E24" s="6" t="s">
        <v>38</v>
      </c>
      <c r="F24" s="70">
        <v>0</v>
      </c>
      <c r="G24" s="70">
        <v>0</v>
      </c>
      <c r="H24" s="70">
        <v>0</v>
      </c>
      <c r="I24" s="70">
        <v>0</v>
      </c>
      <c r="J24" s="70">
        <v>0</v>
      </c>
      <c r="K24" s="27">
        <f t="shared" si="1"/>
        <v>0</v>
      </c>
      <c r="L24" s="70">
        <v>0</v>
      </c>
      <c r="M24" s="70">
        <v>0</v>
      </c>
      <c r="N24" s="70">
        <v>0</v>
      </c>
      <c r="O24" s="70">
        <v>0</v>
      </c>
      <c r="P24" s="70">
        <v>0</v>
      </c>
      <c r="Q24" s="27">
        <f t="shared" si="2"/>
        <v>0</v>
      </c>
      <c r="R24" s="70">
        <v>0</v>
      </c>
      <c r="S24" s="70">
        <v>0</v>
      </c>
      <c r="T24" s="70">
        <v>0</v>
      </c>
      <c r="U24" s="70">
        <v>0</v>
      </c>
      <c r="V24" s="70">
        <v>0</v>
      </c>
      <c r="W24" s="59">
        <f t="shared" si="3"/>
        <v>0</v>
      </c>
    </row>
    <row r="25" spans="1:23">
      <c r="A25" s="7">
        <f t="shared" si="4"/>
        <v>11</v>
      </c>
      <c r="B25" s="6" t="s">
        <v>47</v>
      </c>
      <c r="C25" s="6" t="s">
        <v>6</v>
      </c>
      <c r="D25" s="6" t="s">
        <v>16</v>
      </c>
      <c r="E25" s="6" t="s">
        <v>38</v>
      </c>
      <c r="F25" s="70">
        <v>0</v>
      </c>
      <c r="G25" s="70">
        <v>0</v>
      </c>
      <c r="H25" s="70">
        <v>0</v>
      </c>
      <c r="I25" s="70">
        <v>0</v>
      </c>
      <c r="J25" s="70">
        <v>0</v>
      </c>
      <c r="K25" s="27">
        <f t="shared" si="1"/>
        <v>0</v>
      </c>
      <c r="L25" s="70">
        <v>0</v>
      </c>
      <c r="M25" s="70">
        <v>0</v>
      </c>
      <c r="N25" s="70">
        <v>0</v>
      </c>
      <c r="O25" s="70">
        <v>0</v>
      </c>
      <c r="P25" s="70">
        <v>0</v>
      </c>
      <c r="Q25" s="27">
        <f t="shared" si="2"/>
        <v>0</v>
      </c>
      <c r="R25" s="70">
        <v>0</v>
      </c>
      <c r="S25" s="70">
        <v>0</v>
      </c>
      <c r="T25" s="70">
        <v>0</v>
      </c>
      <c r="U25" s="70">
        <v>0</v>
      </c>
      <c r="V25" s="70">
        <v>0</v>
      </c>
      <c r="W25" s="59">
        <f t="shared" si="3"/>
        <v>0</v>
      </c>
    </row>
    <row r="26" spans="1:23">
      <c r="A26" s="7">
        <f t="shared" si="4"/>
        <v>12</v>
      </c>
      <c r="B26" s="6" t="s">
        <v>48</v>
      </c>
      <c r="C26" s="6" t="s">
        <v>6</v>
      </c>
      <c r="D26" s="6" t="s">
        <v>16</v>
      </c>
      <c r="E26" s="6" t="s">
        <v>36</v>
      </c>
      <c r="F26" s="70">
        <v>104547.95</v>
      </c>
      <c r="G26" s="70">
        <v>0</v>
      </c>
      <c r="H26" s="70">
        <v>0</v>
      </c>
      <c r="I26" s="70">
        <v>0</v>
      </c>
      <c r="J26" s="70">
        <v>0</v>
      </c>
      <c r="K26" s="27">
        <f t="shared" si="1"/>
        <v>104547.95</v>
      </c>
      <c r="L26" s="70">
        <v>0</v>
      </c>
      <c r="M26" s="70">
        <v>0</v>
      </c>
      <c r="N26" s="70">
        <v>0</v>
      </c>
      <c r="O26" s="70">
        <v>0</v>
      </c>
      <c r="P26" s="70">
        <v>83642.786639999977</v>
      </c>
      <c r="Q26" s="27">
        <f t="shared" si="2"/>
        <v>83642.786639999977</v>
      </c>
      <c r="R26" s="70">
        <v>0</v>
      </c>
      <c r="S26" s="70">
        <v>109787.45</v>
      </c>
      <c r="T26" s="70">
        <v>0</v>
      </c>
      <c r="U26" s="70">
        <v>0</v>
      </c>
      <c r="V26" s="70">
        <v>0</v>
      </c>
      <c r="W26" s="59">
        <f t="shared" si="3"/>
        <v>109787.45</v>
      </c>
    </row>
    <row r="27" spans="1:23">
      <c r="A27" s="7">
        <f t="shared" si="4"/>
        <v>13</v>
      </c>
      <c r="B27" s="6" t="s">
        <v>49</v>
      </c>
      <c r="C27" s="6" t="s">
        <v>6</v>
      </c>
      <c r="D27" s="6" t="s">
        <v>15</v>
      </c>
      <c r="E27" s="6" t="s">
        <v>38</v>
      </c>
      <c r="F27" s="70">
        <v>0</v>
      </c>
      <c r="G27" s="70">
        <v>0</v>
      </c>
      <c r="H27" s="70">
        <v>0</v>
      </c>
      <c r="I27" s="70">
        <v>0</v>
      </c>
      <c r="J27" s="70">
        <v>0</v>
      </c>
      <c r="K27" s="27">
        <f t="shared" si="1"/>
        <v>0</v>
      </c>
      <c r="L27" s="70">
        <v>0</v>
      </c>
      <c r="M27" s="70">
        <v>0</v>
      </c>
      <c r="N27" s="70">
        <v>0</v>
      </c>
      <c r="O27" s="70">
        <v>0</v>
      </c>
      <c r="P27" s="70">
        <v>0</v>
      </c>
      <c r="Q27" s="27">
        <f t="shared" si="2"/>
        <v>0</v>
      </c>
      <c r="R27" s="70">
        <v>0</v>
      </c>
      <c r="S27" s="70">
        <v>0</v>
      </c>
      <c r="T27" s="70">
        <v>0</v>
      </c>
      <c r="U27" s="70">
        <v>0</v>
      </c>
      <c r="V27" s="70">
        <v>0</v>
      </c>
      <c r="W27" s="59">
        <f t="shared" si="3"/>
        <v>0</v>
      </c>
    </row>
    <row r="28" spans="1:23">
      <c r="A28" s="7">
        <f t="shared" si="4"/>
        <v>14</v>
      </c>
      <c r="B28" s="6" t="s">
        <v>50</v>
      </c>
      <c r="C28" s="6" t="s">
        <v>10</v>
      </c>
      <c r="D28" s="6" t="s">
        <v>15</v>
      </c>
      <c r="E28" s="6" t="s">
        <v>38</v>
      </c>
      <c r="F28" s="70">
        <v>0</v>
      </c>
      <c r="G28" s="70">
        <v>0</v>
      </c>
      <c r="H28" s="70">
        <v>0</v>
      </c>
      <c r="I28" s="70">
        <v>0</v>
      </c>
      <c r="J28" s="70">
        <v>0</v>
      </c>
      <c r="K28" s="27">
        <f t="shared" si="1"/>
        <v>0</v>
      </c>
      <c r="L28" s="70">
        <v>0</v>
      </c>
      <c r="M28" s="70">
        <v>0</v>
      </c>
      <c r="N28" s="70">
        <v>0</v>
      </c>
      <c r="O28" s="70">
        <v>0</v>
      </c>
      <c r="P28" s="70">
        <v>0</v>
      </c>
      <c r="Q28" s="27">
        <f t="shared" si="2"/>
        <v>0</v>
      </c>
      <c r="R28" s="70">
        <v>0</v>
      </c>
      <c r="S28" s="70">
        <v>0</v>
      </c>
      <c r="T28" s="70">
        <v>0</v>
      </c>
      <c r="U28" s="70">
        <v>0</v>
      </c>
      <c r="V28" s="70">
        <v>0</v>
      </c>
      <c r="W28" s="59">
        <f t="shared" si="3"/>
        <v>0</v>
      </c>
    </row>
    <row r="29" spans="1:23">
      <c r="A29" s="7">
        <f t="shared" si="4"/>
        <v>15</v>
      </c>
      <c r="B29" s="6" t="s">
        <v>51</v>
      </c>
      <c r="C29" s="6" t="s">
        <v>6</v>
      </c>
      <c r="D29" s="6" t="s">
        <v>15</v>
      </c>
      <c r="E29" s="6" t="s">
        <v>36</v>
      </c>
      <c r="F29" s="70">
        <v>0</v>
      </c>
      <c r="G29" s="70">
        <v>16138.42</v>
      </c>
      <c r="H29" s="70">
        <v>631355.72</v>
      </c>
      <c r="I29" s="70">
        <v>1633367.06</v>
      </c>
      <c r="J29" s="70">
        <v>461546.34</v>
      </c>
      <c r="K29" s="27">
        <f t="shared" si="1"/>
        <v>2742407.54</v>
      </c>
      <c r="L29" s="70">
        <v>0</v>
      </c>
      <c r="M29" s="70">
        <v>0</v>
      </c>
      <c r="N29" s="70">
        <v>273930.12624599994</v>
      </c>
      <c r="O29" s="70">
        <v>0</v>
      </c>
      <c r="P29" s="70">
        <v>0</v>
      </c>
      <c r="Q29" s="27">
        <f t="shared" si="2"/>
        <v>273930.12624599994</v>
      </c>
      <c r="R29" s="70">
        <v>0</v>
      </c>
      <c r="S29" s="70">
        <v>0</v>
      </c>
      <c r="T29" s="70">
        <v>0</v>
      </c>
      <c r="U29" s="70">
        <v>2279000</v>
      </c>
      <c r="V29" s="70">
        <v>457772.70999999979</v>
      </c>
      <c r="W29" s="59">
        <f t="shared" si="3"/>
        <v>2736772.71</v>
      </c>
    </row>
    <row r="30" spans="1:23">
      <c r="A30" s="7">
        <f t="shared" si="4"/>
        <v>16</v>
      </c>
      <c r="B30" s="6" t="s">
        <v>52</v>
      </c>
      <c r="C30" s="6" t="s">
        <v>10</v>
      </c>
      <c r="D30" s="6" t="s">
        <v>16</v>
      </c>
      <c r="E30" s="6" t="s">
        <v>38</v>
      </c>
      <c r="F30" s="70">
        <v>0</v>
      </c>
      <c r="G30" s="70">
        <v>0</v>
      </c>
      <c r="H30" s="70">
        <v>0</v>
      </c>
      <c r="I30" s="70">
        <v>0</v>
      </c>
      <c r="J30" s="70">
        <v>0</v>
      </c>
      <c r="K30" s="27">
        <f t="shared" si="1"/>
        <v>0</v>
      </c>
      <c r="L30" s="70">
        <v>0</v>
      </c>
      <c r="M30" s="70">
        <v>0</v>
      </c>
      <c r="N30" s="70">
        <v>0</v>
      </c>
      <c r="O30" s="70">
        <v>0</v>
      </c>
      <c r="P30" s="70">
        <v>0</v>
      </c>
      <c r="Q30" s="27">
        <f t="shared" si="2"/>
        <v>0</v>
      </c>
      <c r="R30" s="70">
        <v>0</v>
      </c>
      <c r="S30" s="70">
        <v>0</v>
      </c>
      <c r="T30" s="70">
        <v>0</v>
      </c>
      <c r="U30" s="70">
        <v>0</v>
      </c>
      <c r="V30" s="70">
        <v>0</v>
      </c>
      <c r="W30" s="59">
        <f t="shared" si="3"/>
        <v>0</v>
      </c>
    </row>
    <row r="31" spans="1:23">
      <c r="A31" s="7">
        <f t="shared" si="4"/>
        <v>17</v>
      </c>
      <c r="B31" s="6" t="s">
        <v>53</v>
      </c>
      <c r="C31" s="6" t="s">
        <v>6</v>
      </c>
      <c r="D31" s="6" t="s">
        <v>15</v>
      </c>
      <c r="E31" s="6" t="s">
        <v>38</v>
      </c>
      <c r="F31" s="70">
        <v>0</v>
      </c>
      <c r="G31" s="70">
        <v>0</v>
      </c>
      <c r="H31" s="70">
        <v>0</v>
      </c>
      <c r="I31" s="70">
        <v>0</v>
      </c>
      <c r="J31" s="70">
        <v>0</v>
      </c>
      <c r="K31" s="27">
        <f t="shared" si="1"/>
        <v>0</v>
      </c>
      <c r="L31" s="70">
        <v>0</v>
      </c>
      <c r="M31" s="70">
        <v>0</v>
      </c>
      <c r="N31" s="70">
        <v>0</v>
      </c>
      <c r="O31" s="70">
        <v>0</v>
      </c>
      <c r="P31" s="70">
        <v>0</v>
      </c>
      <c r="Q31" s="27">
        <f t="shared" si="2"/>
        <v>0</v>
      </c>
      <c r="R31" s="70">
        <v>0</v>
      </c>
      <c r="S31" s="70">
        <v>0</v>
      </c>
      <c r="T31" s="70">
        <v>0</v>
      </c>
      <c r="U31" s="70">
        <v>0</v>
      </c>
      <c r="V31" s="70">
        <v>0</v>
      </c>
      <c r="W31" s="59">
        <f t="shared" si="3"/>
        <v>0</v>
      </c>
    </row>
    <row r="32" spans="1:23">
      <c r="A32" s="7">
        <f t="shared" si="4"/>
        <v>18</v>
      </c>
      <c r="B32" s="6" t="s">
        <v>54</v>
      </c>
      <c r="C32" s="6" t="s">
        <v>6</v>
      </c>
      <c r="D32" s="6" t="s">
        <v>15</v>
      </c>
      <c r="E32" s="6" t="s">
        <v>38</v>
      </c>
      <c r="F32" s="70">
        <v>0</v>
      </c>
      <c r="G32" s="70">
        <v>0</v>
      </c>
      <c r="H32" s="70">
        <v>0</v>
      </c>
      <c r="I32" s="70">
        <v>0</v>
      </c>
      <c r="J32" s="70">
        <v>0</v>
      </c>
      <c r="K32" s="27">
        <f t="shared" si="1"/>
        <v>0</v>
      </c>
      <c r="L32" s="70">
        <v>0</v>
      </c>
      <c r="M32" s="70">
        <v>0</v>
      </c>
      <c r="N32" s="70">
        <v>0</v>
      </c>
      <c r="O32" s="70">
        <v>0</v>
      </c>
      <c r="P32" s="70">
        <v>0</v>
      </c>
      <c r="Q32" s="27">
        <f t="shared" si="2"/>
        <v>0</v>
      </c>
      <c r="R32" s="70">
        <v>5445.73</v>
      </c>
      <c r="S32" s="70">
        <v>0</v>
      </c>
      <c r="T32" s="70">
        <v>0</v>
      </c>
      <c r="U32" s="70">
        <v>0</v>
      </c>
      <c r="V32" s="70">
        <v>0</v>
      </c>
      <c r="W32" s="59">
        <f t="shared" si="3"/>
        <v>5445.73</v>
      </c>
    </row>
    <row r="33" spans="1:23">
      <c r="A33" s="7">
        <f t="shared" si="4"/>
        <v>19</v>
      </c>
      <c r="B33" s="6" t="s">
        <v>55</v>
      </c>
      <c r="C33" s="6" t="s">
        <v>6</v>
      </c>
      <c r="D33" s="6" t="s">
        <v>15</v>
      </c>
      <c r="E33" s="6" t="s">
        <v>38</v>
      </c>
      <c r="F33" s="70">
        <v>0</v>
      </c>
      <c r="G33" s="70">
        <v>0</v>
      </c>
      <c r="H33" s="70">
        <v>0</v>
      </c>
      <c r="I33" s="70">
        <v>0</v>
      </c>
      <c r="J33" s="70">
        <v>0</v>
      </c>
      <c r="K33" s="27">
        <f t="shared" si="1"/>
        <v>0</v>
      </c>
      <c r="L33" s="70">
        <v>0</v>
      </c>
      <c r="M33" s="70">
        <v>0</v>
      </c>
      <c r="N33" s="70">
        <v>0</v>
      </c>
      <c r="O33" s="70">
        <v>0</v>
      </c>
      <c r="P33" s="70">
        <v>0</v>
      </c>
      <c r="Q33" s="27">
        <f t="shared" si="2"/>
        <v>0</v>
      </c>
      <c r="R33" s="70">
        <v>0</v>
      </c>
      <c r="S33" s="70">
        <v>0</v>
      </c>
      <c r="T33" s="70">
        <v>0</v>
      </c>
      <c r="U33" s="70">
        <v>0</v>
      </c>
      <c r="V33" s="70">
        <v>0</v>
      </c>
      <c r="W33" s="59">
        <f t="shared" si="3"/>
        <v>0</v>
      </c>
    </row>
    <row r="34" spans="1:23">
      <c r="A34" s="7">
        <f t="shared" si="4"/>
        <v>20</v>
      </c>
      <c r="B34" s="6" t="s">
        <v>56</v>
      </c>
      <c r="C34" s="6" t="s">
        <v>6</v>
      </c>
      <c r="D34" s="6" t="s">
        <v>15</v>
      </c>
      <c r="E34" s="6" t="s">
        <v>38</v>
      </c>
      <c r="F34" s="70">
        <v>42836.06</v>
      </c>
      <c r="G34" s="70">
        <v>83419.06</v>
      </c>
      <c r="H34" s="70">
        <v>0</v>
      </c>
      <c r="I34" s="70">
        <v>0</v>
      </c>
      <c r="J34" s="70">
        <v>0</v>
      </c>
      <c r="K34" s="27">
        <f t="shared" si="1"/>
        <v>126255.12</v>
      </c>
      <c r="L34" s="70">
        <v>0</v>
      </c>
      <c r="M34" s="70">
        <v>0</v>
      </c>
      <c r="N34" s="70">
        <v>0</v>
      </c>
      <c r="O34" s="70">
        <v>0</v>
      </c>
      <c r="P34" s="70">
        <v>0</v>
      </c>
      <c r="Q34" s="27">
        <f t="shared" si="2"/>
        <v>0</v>
      </c>
      <c r="R34" s="70">
        <v>0</v>
      </c>
      <c r="S34" s="70">
        <v>126255.12</v>
      </c>
      <c r="T34" s="70">
        <v>0</v>
      </c>
      <c r="U34" s="70">
        <v>0</v>
      </c>
      <c r="V34" s="70">
        <v>0</v>
      </c>
      <c r="W34" s="59">
        <f t="shared" si="3"/>
        <v>126255.12</v>
      </c>
    </row>
    <row r="35" spans="1:23">
      <c r="A35" s="7">
        <f t="shared" si="4"/>
        <v>21</v>
      </c>
      <c r="B35" s="6" t="s">
        <v>57</v>
      </c>
      <c r="C35" s="6" t="s">
        <v>10</v>
      </c>
      <c r="D35" s="6" t="s">
        <v>15</v>
      </c>
      <c r="E35" s="6" t="s">
        <v>38</v>
      </c>
      <c r="F35" s="70">
        <v>0</v>
      </c>
      <c r="G35" s="70">
        <v>0</v>
      </c>
      <c r="H35" s="70">
        <v>22784.34</v>
      </c>
      <c r="I35" s="70">
        <v>13340.999999999996</v>
      </c>
      <c r="J35" s="70">
        <v>0</v>
      </c>
      <c r="K35" s="27">
        <f t="shared" si="1"/>
        <v>36125.339999999997</v>
      </c>
      <c r="L35" s="70">
        <v>0</v>
      </c>
      <c r="M35" s="70">
        <v>0</v>
      </c>
      <c r="N35" s="70">
        <v>0</v>
      </c>
      <c r="O35" s="70">
        <v>0</v>
      </c>
      <c r="P35" s="70">
        <v>0</v>
      </c>
      <c r="Q35" s="27">
        <f t="shared" si="2"/>
        <v>0</v>
      </c>
      <c r="R35" s="70">
        <v>0</v>
      </c>
      <c r="S35" s="70">
        <v>0</v>
      </c>
      <c r="T35" s="70">
        <v>0</v>
      </c>
      <c r="U35" s="70">
        <v>36125.339999999997</v>
      </c>
      <c r="V35" s="70">
        <v>0</v>
      </c>
      <c r="W35" s="59">
        <f t="shared" si="3"/>
        <v>36125.339999999997</v>
      </c>
    </row>
    <row r="36" spans="1:23">
      <c r="A36" s="7">
        <f t="shared" si="4"/>
        <v>22</v>
      </c>
      <c r="B36" s="6" t="s">
        <v>58</v>
      </c>
      <c r="C36" s="6" t="s">
        <v>5</v>
      </c>
      <c r="D36" s="6" t="s">
        <v>15</v>
      </c>
      <c r="E36" s="6" t="s">
        <v>36</v>
      </c>
      <c r="F36" s="70">
        <v>193441.56000000003</v>
      </c>
      <c r="G36" s="70">
        <v>11609</v>
      </c>
      <c r="H36" s="70">
        <v>18055.900000000001</v>
      </c>
      <c r="I36" s="70">
        <v>1531</v>
      </c>
      <c r="J36" s="70">
        <v>0</v>
      </c>
      <c r="K36" s="27">
        <f t="shared" si="1"/>
        <v>224637.46000000002</v>
      </c>
      <c r="L36" s="70">
        <v>0</v>
      </c>
      <c r="M36" s="70">
        <v>2541840</v>
      </c>
      <c r="N36" s="70">
        <v>0</v>
      </c>
      <c r="O36" s="70">
        <v>0</v>
      </c>
      <c r="P36" s="70">
        <v>1906380</v>
      </c>
      <c r="Q36" s="27">
        <f t="shared" si="2"/>
        <v>4448220</v>
      </c>
      <c r="R36" s="70">
        <v>0</v>
      </c>
      <c r="S36" s="70">
        <v>221108.61000000002</v>
      </c>
      <c r="T36" s="70">
        <v>0</v>
      </c>
      <c r="U36" s="70">
        <v>19586.900000000001</v>
      </c>
      <c r="V36" s="70">
        <v>0</v>
      </c>
      <c r="W36" s="59">
        <f t="shared" si="3"/>
        <v>240695.51</v>
      </c>
    </row>
    <row r="37" spans="1:23">
      <c r="A37" s="7">
        <f t="shared" si="4"/>
        <v>23</v>
      </c>
      <c r="B37" s="6" t="s">
        <v>27</v>
      </c>
      <c r="C37" s="6" t="s">
        <v>6</v>
      </c>
      <c r="D37" s="6" t="s">
        <v>15</v>
      </c>
      <c r="E37" s="6" t="s">
        <v>36</v>
      </c>
      <c r="F37" s="70">
        <v>6198.76</v>
      </c>
      <c r="G37" s="70">
        <v>511709.18999999994</v>
      </c>
      <c r="H37" s="70">
        <v>868673.7699999999</v>
      </c>
      <c r="I37" s="70">
        <v>973519.7300000001</v>
      </c>
      <c r="J37" s="70">
        <v>340089.83999999997</v>
      </c>
      <c r="K37" s="27">
        <f t="shared" si="1"/>
        <v>2700191.2899999996</v>
      </c>
      <c r="L37" s="70">
        <v>0</v>
      </c>
      <c r="M37" s="70">
        <v>0</v>
      </c>
      <c r="N37" s="70">
        <v>2343309.5289999996</v>
      </c>
      <c r="O37" s="70">
        <v>2343309.5289999996</v>
      </c>
      <c r="P37" s="70">
        <v>2343309.5289999996</v>
      </c>
      <c r="Q37" s="27">
        <f t="shared" si="2"/>
        <v>7029928.5869999994</v>
      </c>
      <c r="R37" s="70">
        <v>0</v>
      </c>
      <c r="S37" s="70">
        <v>0.03</v>
      </c>
      <c r="T37" s="70">
        <v>943400</v>
      </c>
      <c r="U37" s="70">
        <v>890239.6</v>
      </c>
      <c r="V37" s="70">
        <v>806572.55999999994</v>
      </c>
      <c r="W37" s="59">
        <f t="shared" si="3"/>
        <v>2640212.19</v>
      </c>
    </row>
    <row r="38" spans="1:23">
      <c r="A38" s="7">
        <f t="shared" si="4"/>
        <v>24</v>
      </c>
      <c r="B38" s="6" t="s">
        <v>27</v>
      </c>
      <c r="C38" s="6" t="s">
        <v>7</v>
      </c>
      <c r="D38" s="6" t="s">
        <v>428</v>
      </c>
      <c r="E38" s="6" t="s">
        <v>36</v>
      </c>
      <c r="F38" s="70">
        <v>0</v>
      </c>
      <c r="G38" s="70">
        <v>0</v>
      </c>
      <c r="H38" s="70">
        <v>0</v>
      </c>
      <c r="I38" s="70">
        <v>0</v>
      </c>
      <c r="J38" s="70">
        <v>0</v>
      </c>
      <c r="K38" s="27">
        <f t="shared" si="1"/>
        <v>0</v>
      </c>
      <c r="L38" s="70">
        <v>0</v>
      </c>
      <c r="M38" s="70">
        <v>0</v>
      </c>
      <c r="N38" s="70">
        <v>0</v>
      </c>
      <c r="O38" s="70">
        <v>0</v>
      </c>
      <c r="P38" s="70">
        <v>0</v>
      </c>
      <c r="Q38" s="27"/>
      <c r="R38" s="70">
        <v>0</v>
      </c>
      <c r="S38" s="70">
        <v>0</v>
      </c>
      <c r="T38" s="70">
        <v>0</v>
      </c>
      <c r="U38" s="70">
        <v>0</v>
      </c>
      <c r="V38" s="70">
        <v>0</v>
      </c>
      <c r="W38" s="59">
        <f t="shared" ref="W38" si="5">SUM(R38:V38)</f>
        <v>0</v>
      </c>
    </row>
    <row r="39" spans="1:23">
      <c r="A39" s="7">
        <f t="shared" si="4"/>
        <v>25</v>
      </c>
      <c r="B39" s="6" t="s">
        <v>59</v>
      </c>
      <c r="C39" s="6" t="s">
        <v>10</v>
      </c>
      <c r="D39" s="6" t="s">
        <v>16</v>
      </c>
      <c r="E39" s="6" t="s">
        <v>38</v>
      </c>
      <c r="F39" s="70">
        <v>0</v>
      </c>
      <c r="G39" s="70">
        <v>43561</v>
      </c>
      <c r="H39" s="70">
        <v>9.9999999999909051E-3</v>
      </c>
      <c r="I39" s="70">
        <v>0</v>
      </c>
      <c r="J39" s="70">
        <v>0</v>
      </c>
      <c r="K39" s="27">
        <f t="shared" si="1"/>
        <v>43561.01</v>
      </c>
      <c r="L39" s="70">
        <v>0</v>
      </c>
      <c r="M39" s="70">
        <v>0</v>
      </c>
      <c r="N39" s="70">
        <v>0</v>
      </c>
      <c r="O39" s="70">
        <v>0</v>
      </c>
      <c r="P39" s="70">
        <v>0</v>
      </c>
      <c r="Q39" s="27">
        <f t="shared" si="2"/>
        <v>0</v>
      </c>
      <c r="R39" s="70">
        <v>0</v>
      </c>
      <c r="S39" s="70">
        <v>43561.01</v>
      </c>
      <c r="T39" s="70">
        <v>0</v>
      </c>
      <c r="U39" s="70">
        <v>0</v>
      </c>
      <c r="V39" s="70">
        <v>0</v>
      </c>
      <c r="W39" s="59">
        <f t="shared" si="3"/>
        <v>43561.01</v>
      </c>
    </row>
    <row r="40" spans="1:23">
      <c r="A40" s="7">
        <f t="shared" si="4"/>
        <v>26</v>
      </c>
      <c r="B40" s="6" t="s">
        <v>60</v>
      </c>
      <c r="C40" s="6" t="s">
        <v>7</v>
      </c>
      <c r="D40" s="6" t="s">
        <v>15</v>
      </c>
      <c r="E40" s="6" t="s">
        <v>38</v>
      </c>
      <c r="F40" s="70">
        <v>0</v>
      </c>
      <c r="G40" s="70">
        <v>9731.85</v>
      </c>
      <c r="H40" s="70">
        <v>46778.200000000004</v>
      </c>
      <c r="I40" s="70">
        <v>0</v>
      </c>
      <c r="J40" s="70">
        <v>45000</v>
      </c>
      <c r="K40" s="27">
        <f t="shared" si="1"/>
        <v>101510.05</v>
      </c>
      <c r="L40" s="70">
        <v>0</v>
      </c>
      <c r="M40" s="70">
        <v>0</v>
      </c>
      <c r="N40" s="70">
        <v>0</v>
      </c>
      <c r="O40" s="70">
        <v>0</v>
      </c>
      <c r="P40" s="70">
        <v>0</v>
      </c>
      <c r="Q40" s="27">
        <f t="shared" si="2"/>
        <v>0</v>
      </c>
      <c r="R40" s="70">
        <v>0</v>
      </c>
      <c r="S40" s="70">
        <v>0</v>
      </c>
      <c r="T40" s="70">
        <v>0</v>
      </c>
      <c r="U40" s="70">
        <v>0</v>
      </c>
      <c r="V40" s="70">
        <v>45000</v>
      </c>
      <c r="W40" s="59">
        <f t="shared" si="3"/>
        <v>45000</v>
      </c>
    </row>
    <row r="41" spans="1:23">
      <c r="A41" s="7">
        <f t="shared" si="4"/>
        <v>27</v>
      </c>
      <c r="B41" s="6" t="s">
        <v>61</v>
      </c>
      <c r="C41" s="6" t="s">
        <v>6</v>
      </c>
      <c r="D41" s="6" t="s">
        <v>15</v>
      </c>
      <c r="E41" s="6" t="s">
        <v>36</v>
      </c>
      <c r="F41" s="70">
        <v>0</v>
      </c>
      <c r="G41" s="70">
        <v>0</v>
      </c>
      <c r="H41" s="70">
        <v>0</v>
      </c>
      <c r="I41" s="70">
        <v>0</v>
      </c>
      <c r="J41" s="70">
        <v>0</v>
      </c>
      <c r="K41" s="27">
        <f t="shared" si="1"/>
        <v>0</v>
      </c>
      <c r="L41" s="70">
        <v>147817.125</v>
      </c>
      <c r="M41" s="70">
        <v>147817.125</v>
      </c>
      <c r="N41" s="70">
        <v>147817.125</v>
      </c>
      <c r="O41" s="70">
        <v>147817.125</v>
      </c>
      <c r="P41" s="70">
        <v>147817.125</v>
      </c>
      <c r="Q41" s="27">
        <f t="shared" si="2"/>
        <v>739085.625</v>
      </c>
      <c r="R41" s="70">
        <v>0</v>
      </c>
      <c r="S41" s="70">
        <v>0</v>
      </c>
      <c r="T41" s="70">
        <v>0</v>
      </c>
      <c r="U41" s="70">
        <v>0</v>
      </c>
      <c r="V41" s="70">
        <v>0</v>
      </c>
      <c r="W41" s="59">
        <f t="shared" si="3"/>
        <v>0</v>
      </c>
    </row>
    <row r="42" spans="1:23">
      <c r="A42" s="7">
        <f t="shared" si="4"/>
        <v>28</v>
      </c>
      <c r="B42" s="6" t="s">
        <v>62</v>
      </c>
      <c r="C42" s="6" t="s">
        <v>6</v>
      </c>
      <c r="D42" s="6" t="s">
        <v>15</v>
      </c>
      <c r="E42" s="6" t="s">
        <v>36</v>
      </c>
      <c r="F42" s="70">
        <v>213.5</v>
      </c>
      <c r="G42" s="70">
        <v>29334.38</v>
      </c>
      <c r="H42" s="70">
        <v>26057.539999999994</v>
      </c>
      <c r="I42" s="70">
        <v>0</v>
      </c>
      <c r="J42" s="70">
        <v>680000</v>
      </c>
      <c r="K42" s="27">
        <f t="shared" si="1"/>
        <v>735605.42</v>
      </c>
      <c r="L42" s="70">
        <v>0</v>
      </c>
      <c r="M42" s="70">
        <v>337005.67439999996</v>
      </c>
      <c r="N42" s="70">
        <v>337005.67439999996</v>
      </c>
      <c r="O42" s="70">
        <v>337005.67439999996</v>
      </c>
      <c r="P42" s="70">
        <v>0</v>
      </c>
      <c r="Q42" s="27">
        <f t="shared" si="2"/>
        <v>1011017.0231999999</v>
      </c>
      <c r="R42" s="70">
        <v>0</v>
      </c>
      <c r="S42" s="70">
        <v>0.01</v>
      </c>
      <c r="T42" s="70">
        <v>0</v>
      </c>
      <c r="U42" s="70">
        <v>0</v>
      </c>
      <c r="V42" s="70">
        <v>680000</v>
      </c>
      <c r="W42" s="59">
        <f t="shared" si="3"/>
        <v>680000.01</v>
      </c>
    </row>
    <row r="43" spans="1:23">
      <c r="A43" s="7">
        <f t="shared" si="4"/>
        <v>29</v>
      </c>
      <c r="B43" s="6" t="s">
        <v>329</v>
      </c>
      <c r="C43" s="6" t="s">
        <v>7</v>
      </c>
      <c r="D43" s="6" t="s">
        <v>15</v>
      </c>
      <c r="E43" s="6" t="s">
        <v>38</v>
      </c>
      <c r="F43" s="70"/>
      <c r="G43" s="70"/>
      <c r="H43" s="70"/>
      <c r="I43" s="70"/>
      <c r="J43" s="70">
        <v>677006.58</v>
      </c>
      <c r="K43" s="27">
        <f t="shared" si="1"/>
        <v>677006.58</v>
      </c>
      <c r="L43" s="70"/>
      <c r="M43" s="70"/>
      <c r="N43" s="70"/>
      <c r="O43" s="70"/>
      <c r="P43" s="70"/>
      <c r="Q43" s="27"/>
      <c r="R43" s="70"/>
      <c r="S43" s="70"/>
      <c r="T43" s="70"/>
      <c r="U43" s="70"/>
      <c r="V43" s="70">
        <v>662500</v>
      </c>
      <c r="W43" s="59">
        <f t="shared" si="3"/>
        <v>662500</v>
      </c>
    </row>
    <row r="44" spans="1:23">
      <c r="A44" s="7">
        <f t="shared" si="4"/>
        <v>30</v>
      </c>
      <c r="B44" s="6" t="s">
        <v>63</v>
      </c>
      <c r="C44" s="6" t="s">
        <v>5</v>
      </c>
      <c r="D44" s="6" t="s">
        <v>15</v>
      </c>
      <c r="E44" s="6" t="s">
        <v>38</v>
      </c>
      <c r="F44" s="70">
        <v>0</v>
      </c>
      <c r="G44" s="70">
        <v>0</v>
      </c>
      <c r="H44" s="70">
        <v>11611.2</v>
      </c>
      <c r="I44" s="70">
        <v>124990.87</v>
      </c>
      <c r="J44" s="70">
        <v>358736.41000000003</v>
      </c>
      <c r="K44" s="27">
        <f t="shared" si="1"/>
        <v>495338.48000000004</v>
      </c>
      <c r="L44" s="70">
        <v>0</v>
      </c>
      <c r="M44" s="70">
        <v>0</v>
      </c>
      <c r="N44" s="70">
        <v>0</v>
      </c>
      <c r="O44" s="70">
        <v>0</v>
      </c>
      <c r="P44" s="70">
        <v>0</v>
      </c>
      <c r="Q44" s="27">
        <f t="shared" si="2"/>
        <v>0</v>
      </c>
      <c r="R44" s="70">
        <v>0</v>
      </c>
      <c r="S44" s="70">
        <v>0</v>
      </c>
      <c r="T44" s="70">
        <v>0</v>
      </c>
      <c r="U44" s="70">
        <v>0</v>
      </c>
      <c r="V44" s="70">
        <v>310602.75</v>
      </c>
      <c r="W44" s="59">
        <f t="shared" si="3"/>
        <v>310602.75</v>
      </c>
    </row>
    <row r="45" spans="1:23">
      <c r="A45" s="7">
        <f t="shared" si="4"/>
        <v>31</v>
      </c>
      <c r="B45" s="6" t="s">
        <v>64</v>
      </c>
      <c r="C45" s="6" t="s">
        <v>5</v>
      </c>
      <c r="D45" s="6" t="s">
        <v>15</v>
      </c>
      <c r="E45" s="6" t="s">
        <v>38</v>
      </c>
      <c r="F45" s="70">
        <v>29776</v>
      </c>
      <c r="G45" s="70">
        <v>0</v>
      </c>
      <c r="H45" s="70">
        <v>0</v>
      </c>
      <c r="I45" s="70">
        <v>0</v>
      </c>
      <c r="J45" s="70">
        <v>0</v>
      </c>
      <c r="K45" s="27">
        <f t="shared" si="1"/>
        <v>29776</v>
      </c>
      <c r="L45" s="70">
        <v>0</v>
      </c>
      <c r="M45" s="70">
        <v>0</v>
      </c>
      <c r="N45" s="70">
        <v>0</v>
      </c>
      <c r="O45" s="70">
        <v>0</v>
      </c>
      <c r="P45" s="70">
        <v>0</v>
      </c>
      <c r="Q45" s="27">
        <f t="shared" si="2"/>
        <v>0</v>
      </c>
      <c r="R45" s="70">
        <v>61575.99</v>
      </c>
      <c r="S45" s="70">
        <v>0</v>
      </c>
      <c r="T45" s="70">
        <v>0</v>
      </c>
      <c r="U45" s="70">
        <v>0</v>
      </c>
      <c r="V45" s="70">
        <v>0</v>
      </c>
      <c r="W45" s="59">
        <f t="shared" si="3"/>
        <v>61575.99</v>
      </c>
    </row>
    <row r="46" spans="1:23">
      <c r="A46" s="7">
        <f t="shared" si="4"/>
        <v>32</v>
      </c>
      <c r="B46" s="6" t="s">
        <v>64</v>
      </c>
      <c r="C46" s="6" t="s">
        <v>10</v>
      </c>
      <c r="D46" s="6" t="s">
        <v>15</v>
      </c>
      <c r="E46" s="6" t="s">
        <v>36</v>
      </c>
      <c r="F46" s="70">
        <v>230502.07</v>
      </c>
      <c r="G46" s="70">
        <v>186904.78000000003</v>
      </c>
      <c r="H46" s="70">
        <v>3076.9100000000003</v>
      </c>
      <c r="I46" s="70">
        <v>181096.76810328598</v>
      </c>
      <c r="J46" s="70">
        <v>238273.35305345044</v>
      </c>
      <c r="K46" s="27">
        <f t="shared" si="1"/>
        <v>839853.8811567364</v>
      </c>
      <c r="L46" s="70">
        <v>237113.67168000006</v>
      </c>
      <c r="M46" s="70">
        <v>237113.67168000006</v>
      </c>
      <c r="N46" s="70">
        <v>237113.67168000006</v>
      </c>
      <c r="O46" s="70">
        <v>237113.67168000006</v>
      </c>
      <c r="P46" s="70">
        <v>237113.67168000006</v>
      </c>
      <c r="Q46" s="27">
        <f t="shared" si="2"/>
        <v>1185568.3584000003</v>
      </c>
      <c r="R46" s="70">
        <v>0</v>
      </c>
      <c r="S46" s="70">
        <v>439438.86000000004</v>
      </c>
      <c r="T46" s="70">
        <v>0</v>
      </c>
      <c r="U46" s="70">
        <v>136025.90000000002</v>
      </c>
      <c r="V46" s="70">
        <v>0</v>
      </c>
      <c r="W46" s="59">
        <f t="shared" si="3"/>
        <v>575464.76</v>
      </c>
    </row>
    <row r="47" spans="1:23">
      <c r="A47" s="7">
        <f t="shared" si="4"/>
        <v>33</v>
      </c>
      <c r="B47" s="6" t="s">
        <v>64</v>
      </c>
      <c r="C47" s="6" t="s">
        <v>7</v>
      </c>
      <c r="D47" s="6" t="s">
        <v>15</v>
      </c>
      <c r="E47" s="6" t="s">
        <v>36</v>
      </c>
      <c r="F47" s="70">
        <v>0</v>
      </c>
      <c r="G47" s="70">
        <v>0</v>
      </c>
      <c r="H47" s="70">
        <v>59689.8</v>
      </c>
      <c r="I47" s="70">
        <v>70124.090000000011</v>
      </c>
      <c r="J47" s="70">
        <v>0</v>
      </c>
      <c r="K47" s="27">
        <f t="shared" si="1"/>
        <v>129813.89000000001</v>
      </c>
      <c r="L47" s="70">
        <v>0</v>
      </c>
      <c r="M47" s="70">
        <v>0</v>
      </c>
      <c r="N47" s="70">
        <v>0</v>
      </c>
      <c r="O47" s="70">
        <v>0</v>
      </c>
      <c r="P47" s="70">
        <v>0</v>
      </c>
      <c r="Q47" s="27">
        <f t="shared" si="2"/>
        <v>0</v>
      </c>
      <c r="R47" s="70">
        <v>0</v>
      </c>
      <c r="S47" s="70">
        <v>0</v>
      </c>
      <c r="T47" s="70">
        <v>0</v>
      </c>
      <c r="U47" s="70">
        <v>129813.89</v>
      </c>
      <c r="V47" s="70">
        <v>0</v>
      </c>
      <c r="W47" s="59">
        <f t="shared" si="3"/>
        <v>129813.89</v>
      </c>
    </row>
    <row r="48" spans="1:23">
      <c r="A48" s="7">
        <f t="shared" si="4"/>
        <v>34</v>
      </c>
      <c r="B48" s="6" t="s">
        <v>65</v>
      </c>
      <c r="C48" s="6" t="s">
        <v>10</v>
      </c>
      <c r="D48" s="6" t="s">
        <v>15</v>
      </c>
      <c r="E48" s="6" t="s">
        <v>38</v>
      </c>
      <c r="F48" s="70">
        <v>0</v>
      </c>
      <c r="G48" s="70">
        <v>0</v>
      </c>
      <c r="H48" s="70">
        <v>0</v>
      </c>
      <c r="I48" s="70">
        <v>0</v>
      </c>
      <c r="J48" s="70">
        <v>0</v>
      </c>
      <c r="K48" s="27">
        <f t="shared" si="1"/>
        <v>0</v>
      </c>
      <c r="L48" s="70">
        <v>0</v>
      </c>
      <c r="M48" s="70">
        <v>0</v>
      </c>
      <c r="N48" s="70">
        <v>0</v>
      </c>
      <c r="O48" s="70">
        <v>0</v>
      </c>
      <c r="P48" s="70">
        <v>0</v>
      </c>
      <c r="Q48" s="27">
        <f t="shared" si="2"/>
        <v>0</v>
      </c>
      <c r="R48" s="70">
        <v>0</v>
      </c>
      <c r="S48" s="70">
        <v>0</v>
      </c>
      <c r="T48" s="70">
        <v>0</v>
      </c>
      <c r="U48" s="70">
        <v>0</v>
      </c>
      <c r="V48" s="70">
        <v>0</v>
      </c>
      <c r="W48" s="59">
        <f t="shared" si="3"/>
        <v>0</v>
      </c>
    </row>
    <row r="49" spans="1:23">
      <c r="A49" s="7">
        <f>IF(B49=0,,A48+1)</f>
        <v>35</v>
      </c>
      <c r="B49" s="6" t="s">
        <v>66</v>
      </c>
      <c r="C49" s="6" t="s">
        <v>6</v>
      </c>
      <c r="D49" s="6" t="s">
        <v>15</v>
      </c>
      <c r="E49" s="6" t="s">
        <v>38</v>
      </c>
      <c r="F49" s="70">
        <v>1733</v>
      </c>
      <c r="G49" s="70">
        <v>0</v>
      </c>
      <c r="H49" s="70">
        <v>0</v>
      </c>
      <c r="I49" s="70">
        <v>0</v>
      </c>
      <c r="J49" s="70">
        <v>0</v>
      </c>
      <c r="K49" s="27">
        <f t="shared" si="1"/>
        <v>1733</v>
      </c>
      <c r="L49" s="70">
        <v>0</v>
      </c>
      <c r="M49" s="70">
        <v>0</v>
      </c>
      <c r="N49" s="70">
        <v>0</v>
      </c>
      <c r="O49" s="70">
        <v>0</v>
      </c>
      <c r="P49" s="70">
        <v>0</v>
      </c>
      <c r="Q49" s="27">
        <f t="shared" si="2"/>
        <v>0</v>
      </c>
      <c r="R49" s="70">
        <v>202871.31000000006</v>
      </c>
      <c r="S49" s="70">
        <v>0</v>
      </c>
      <c r="T49" s="70">
        <v>0</v>
      </c>
      <c r="U49" s="70">
        <v>0</v>
      </c>
      <c r="V49" s="70">
        <v>0</v>
      </c>
      <c r="W49" s="59">
        <f t="shared" si="3"/>
        <v>202871.31000000006</v>
      </c>
    </row>
    <row r="50" spans="1:23">
      <c r="A50" s="7">
        <f t="shared" si="4"/>
        <v>36</v>
      </c>
      <c r="B50" s="6" t="s">
        <v>67</v>
      </c>
      <c r="C50" s="6" t="s">
        <v>9</v>
      </c>
      <c r="D50" s="6" t="s">
        <v>15</v>
      </c>
      <c r="E50" s="6" t="s">
        <v>36</v>
      </c>
      <c r="F50" s="70">
        <v>0</v>
      </c>
      <c r="G50" s="70">
        <v>0</v>
      </c>
      <c r="H50" s="70">
        <v>2532.6</v>
      </c>
      <c r="I50" s="70">
        <v>928966.47</v>
      </c>
      <c r="J50" s="70">
        <v>675093.48</v>
      </c>
      <c r="K50" s="27">
        <f t="shared" si="1"/>
        <v>1606592.5499999998</v>
      </c>
      <c r="L50" s="70">
        <v>993439.60799999989</v>
      </c>
      <c r="M50" s="70">
        <v>0</v>
      </c>
      <c r="N50" s="70">
        <v>0</v>
      </c>
      <c r="O50" s="70">
        <v>0</v>
      </c>
      <c r="P50" s="70">
        <v>0</v>
      </c>
      <c r="Q50" s="27">
        <f t="shared" si="2"/>
        <v>993439.60799999989</v>
      </c>
      <c r="R50" s="70">
        <v>0</v>
      </c>
      <c r="S50" s="70">
        <v>0</v>
      </c>
      <c r="T50" s="70">
        <v>0</v>
      </c>
      <c r="U50" s="70">
        <v>0</v>
      </c>
      <c r="V50" s="70">
        <v>1581448.0599999998</v>
      </c>
      <c r="W50" s="59">
        <f t="shared" si="3"/>
        <v>1581448.0599999998</v>
      </c>
    </row>
    <row r="51" spans="1:23">
      <c r="A51" s="7">
        <f t="shared" si="4"/>
        <v>37</v>
      </c>
      <c r="B51" s="6" t="s">
        <v>68</v>
      </c>
      <c r="C51" s="6" t="s">
        <v>11</v>
      </c>
      <c r="D51" s="6" t="s">
        <v>16</v>
      </c>
      <c r="E51" s="6" t="s">
        <v>38</v>
      </c>
      <c r="F51" s="70">
        <v>0</v>
      </c>
      <c r="G51" s="70">
        <v>0</v>
      </c>
      <c r="H51" s="70">
        <v>0</v>
      </c>
      <c r="I51" s="70">
        <v>0</v>
      </c>
      <c r="J51" s="70">
        <v>0</v>
      </c>
      <c r="K51" s="27">
        <f t="shared" si="1"/>
        <v>0</v>
      </c>
      <c r="L51" s="70">
        <v>0</v>
      </c>
      <c r="M51" s="70">
        <v>0</v>
      </c>
      <c r="N51" s="70">
        <v>0</v>
      </c>
      <c r="O51" s="70">
        <v>0</v>
      </c>
      <c r="P51" s="70">
        <v>0</v>
      </c>
      <c r="Q51" s="27">
        <f t="shared" si="2"/>
        <v>0</v>
      </c>
      <c r="R51" s="70">
        <v>0</v>
      </c>
      <c r="S51" s="70">
        <v>0</v>
      </c>
      <c r="T51" s="70">
        <v>0</v>
      </c>
      <c r="U51" s="70">
        <v>0</v>
      </c>
      <c r="V51" s="70">
        <v>0</v>
      </c>
      <c r="W51" s="59">
        <f t="shared" si="3"/>
        <v>0</v>
      </c>
    </row>
    <row r="52" spans="1:23">
      <c r="A52" s="7">
        <f t="shared" si="4"/>
        <v>38</v>
      </c>
      <c r="B52" s="6" t="s">
        <v>69</v>
      </c>
      <c r="C52" s="6" t="s">
        <v>5</v>
      </c>
      <c r="D52" s="6" t="s">
        <v>15</v>
      </c>
      <c r="E52" s="6" t="s">
        <v>36</v>
      </c>
      <c r="F52" s="70">
        <v>119195.53</v>
      </c>
      <c r="G52" s="70">
        <v>547360.20000000007</v>
      </c>
      <c r="H52" s="70">
        <v>0</v>
      </c>
      <c r="I52" s="70">
        <v>0</v>
      </c>
      <c r="J52" s="70">
        <v>0</v>
      </c>
      <c r="K52" s="27">
        <f t="shared" si="1"/>
        <v>666555.7300000001</v>
      </c>
      <c r="L52" s="70">
        <v>662002.23599999992</v>
      </c>
      <c r="M52" s="70">
        <v>0</v>
      </c>
      <c r="N52" s="70">
        <v>0</v>
      </c>
      <c r="O52" s="70">
        <v>0</v>
      </c>
      <c r="P52" s="70">
        <v>0</v>
      </c>
      <c r="Q52" s="27">
        <f t="shared" si="2"/>
        <v>662002.23599999992</v>
      </c>
      <c r="R52" s="70">
        <v>0</v>
      </c>
      <c r="S52" s="70">
        <v>671000.01</v>
      </c>
      <c r="T52" s="70">
        <v>260.81000000005588</v>
      </c>
      <c r="U52" s="70">
        <v>0</v>
      </c>
      <c r="V52" s="70">
        <v>0</v>
      </c>
      <c r="W52" s="59">
        <f t="shared" si="3"/>
        <v>671260.82000000007</v>
      </c>
    </row>
    <row r="53" spans="1:23">
      <c r="A53" s="7">
        <f t="shared" si="4"/>
        <v>39</v>
      </c>
      <c r="B53" s="6" t="s">
        <v>70</v>
      </c>
      <c r="C53" s="6" t="s">
        <v>10</v>
      </c>
      <c r="D53" s="6" t="s">
        <v>16</v>
      </c>
      <c r="E53" s="6" t="s">
        <v>38</v>
      </c>
      <c r="F53" s="70">
        <v>0</v>
      </c>
      <c r="G53" s="70">
        <v>0</v>
      </c>
      <c r="H53" s="70">
        <v>0</v>
      </c>
      <c r="I53" s="70">
        <v>0</v>
      </c>
      <c r="J53" s="70">
        <v>0</v>
      </c>
      <c r="K53" s="27">
        <f t="shared" si="1"/>
        <v>0</v>
      </c>
      <c r="L53" s="70">
        <v>0</v>
      </c>
      <c r="M53" s="70">
        <v>0</v>
      </c>
      <c r="N53" s="70">
        <v>0</v>
      </c>
      <c r="O53" s="70">
        <v>0</v>
      </c>
      <c r="P53" s="70">
        <v>0</v>
      </c>
      <c r="Q53" s="27">
        <f t="shared" si="2"/>
        <v>0</v>
      </c>
      <c r="R53" s="70">
        <v>0</v>
      </c>
      <c r="S53" s="70">
        <v>0</v>
      </c>
      <c r="T53" s="70">
        <v>0</v>
      </c>
      <c r="U53" s="70">
        <v>0</v>
      </c>
      <c r="V53" s="70">
        <v>0</v>
      </c>
      <c r="W53" s="59">
        <f t="shared" si="3"/>
        <v>0</v>
      </c>
    </row>
    <row r="54" spans="1:23">
      <c r="A54" s="7">
        <f t="shared" si="4"/>
        <v>40</v>
      </c>
      <c r="B54" s="6" t="s">
        <v>71</v>
      </c>
      <c r="C54" s="6" t="s">
        <v>11</v>
      </c>
      <c r="D54" s="6" t="s">
        <v>16</v>
      </c>
      <c r="E54" s="6" t="s">
        <v>38</v>
      </c>
      <c r="F54" s="70">
        <v>384864.34223999991</v>
      </c>
      <c r="G54" s="70">
        <v>5028276.6188399997</v>
      </c>
      <c r="H54" s="70">
        <v>3306013.7747599999</v>
      </c>
      <c r="I54" s="70">
        <v>1193894.69838</v>
      </c>
      <c r="J54" s="70">
        <v>-25933.111520000017</v>
      </c>
      <c r="K54" s="27">
        <f t="shared" si="1"/>
        <v>9887116.3227000013</v>
      </c>
      <c r="L54" s="70">
        <v>0</v>
      </c>
      <c r="M54" s="70">
        <v>0</v>
      </c>
      <c r="N54" s="70">
        <v>0</v>
      </c>
      <c r="O54" s="70">
        <v>0</v>
      </c>
      <c r="P54" s="70">
        <v>0</v>
      </c>
      <c r="Q54" s="27">
        <f t="shared" si="2"/>
        <v>0</v>
      </c>
      <c r="R54" s="70">
        <v>0</v>
      </c>
      <c r="S54" s="70">
        <v>0</v>
      </c>
      <c r="T54" s="70">
        <v>6495848.0311700003</v>
      </c>
      <c r="U54" s="70">
        <v>4226605.8514200002</v>
      </c>
      <c r="V54" s="70">
        <v>-38594.902160000245</v>
      </c>
      <c r="W54" s="59">
        <f t="shared" si="3"/>
        <v>10683858.98043</v>
      </c>
    </row>
    <row r="55" spans="1:23">
      <c r="A55" s="7">
        <f t="shared" si="4"/>
        <v>41</v>
      </c>
      <c r="B55" s="6" t="s">
        <v>72</v>
      </c>
      <c r="C55" s="6" t="s">
        <v>11</v>
      </c>
      <c r="D55" s="6" t="s">
        <v>16</v>
      </c>
      <c r="E55" s="6" t="s">
        <v>38</v>
      </c>
      <c r="F55" s="70">
        <v>0</v>
      </c>
      <c r="G55" s="70">
        <v>0</v>
      </c>
      <c r="H55" s="70">
        <v>0</v>
      </c>
      <c r="I55" s="70">
        <v>0</v>
      </c>
      <c r="J55" s="70">
        <v>0</v>
      </c>
      <c r="K55" s="27">
        <f t="shared" si="1"/>
        <v>0</v>
      </c>
      <c r="L55" s="70">
        <v>0</v>
      </c>
      <c r="M55" s="70">
        <v>0</v>
      </c>
      <c r="N55" s="70">
        <v>0</v>
      </c>
      <c r="O55" s="70">
        <v>0</v>
      </c>
      <c r="P55" s="70">
        <v>0</v>
      </c>
      <c r="Q55" s="27">
        <f t="shared" si="2"/>
        <v>0</v>
      </c>
      <c r="R55" s="70">
        <v>0</v>
      </c>
      <c r="S55" s="70">
        <v>0</v>
      </c>
      <c r="T55" s="70">
        <v>0</v>
      </c>
      <c r="U55" s="70">
        <v>0</v>
      </c>
      <c r="V55" s="70">
        <v>0</v>
      </c>
      <c r="W55" s="59">
        <f t="shared" si="3"/>
        <v>0</v>
      </c>
    </row>
    <row r="56" spans="1:23">
      <c r="A56" s="7">
        <f t="shared" si="4"/>
        <v>42</v>
      </c>
      <c r="B56" s="6" t="s">
        <v>73</v>
      </c>
      <c r="C56" s="6" t="s">
        <v>11</v>
      </c>
      <c r="D56" s="6" t="s">
        <v>16</v>
      </c>
      <c r="E56" s="6" t="s">
        <v>38</v>
      </c>
      <c r="F56" s="70">
        <v>45116.377539999994</v>
      </c>
      <c r="G56" s="70">
        <v>895972.99618000002</v>
      </c>
      <c r="H56" s="70">
        <v>5036.8195800000003</v>
      </c>
      <c r="I56" s="70">
        <v>0</v>
      </c>
      <c r="J56" s="70">
        <v>0</v>
      </c>
      <c r="K56" s="27">
        <f t="shared" si="1"/>
        <v>946126.19330000004</v>
      </c>
      <c r="L56" s="70">
        <v>0</v>
      </c>
      <c r="M56" s="70">
        <v>0</v>
      </c>
      <c r="N56" s="70">
        <v>0</v>
      </c>
      <c r="O56" s="70">
        <v>0</v>
      </c>
      <c r="P56" s="70">
        <v>0</v>
      </c>
      <c r="Q56" s="27">
        <f t="shared" si="2"/>
        <v>0</v>
      </c>
      <c r="R56" s="70">
        <v>0.01</v>
      </c>
      <c r="S56" s="70">
        <v>987234.67615999992</v>
      </c>
      <c r="T56" s="70">
        <v>5097.5281400001204</v>
      </c>
      <c r="U56" s="70">
        <v>0</v>
      </c>
      <c r="V56" s="70">
        <v>0</v>
      </c>
      <c r="W56" s="59">
        <f t="shared" si="3"/>
        <v>992332.21429999999</v>
      </c>
    </row>
    <row r="57" spans="1:23">
      <c r="A57" s="7">
        <f t="shared" si="4"/>
        <v>43</v>
      </c>
      <c r="B57" s="6" t="s">
        <v>74</v>
      </c>
      <c r="C57" s="6" t="s">
        <v>10</v>
      </c>
      <c r="D57" s="6" t="s">
        <v>15</v>
      </c>
      <c r="E57" s="6" t="s">
        <v>38</v>
      </c>
      <c r="F57" s="70">
        <v>0</v>
      </c>
      <c r="G57" s="70">
        <v>0</v>
      </c>
      <c r="H57" s="70">
        <v>-400</v>
      </c>
      <c r="I57" s="70">
        <v>400</v>
      </c>
      <c r="J57" s="70">
        <v>0</v>
      </c>
      <c r="K57" s="27">
        <f t="shared" si="1"/>
        <v>0</v>
      </c>
      <c r="L57" s="70">
        <v>0</v>
      </c>
      <c r="M57" s="70">
        <v>0</v>
      </c>
      <c r="N57" s="70">
        <v>0</v>
      </c>
      <c r="O57" s="70">
        <v>0</v>
      </c>
      <c r="P57" s="70">
        <v>0</v>
      </c>
      <c r="Q57" s="27">
        <f t="shared" si="2"/>
        <v>0</v>
      </c>
      <c r="R57" s="70">
        <v>0</v>
      </c>
      <c r="S57" s="70">
        <v>0</v>
      </c>
      <c r="T57" s="70">
        <v>0</v>
      </c>
      <c r="U57" s="70">
        <v>0</v>
      </c>
      <c r="V57" s="70">
        <v>0</v>
      </c>
      <c r="W57" s="59">
        <f t="shared" si="3"/>
        <v>0</v>
      </c>
    </row>
    <row r="58" spans="1:23">
      <c r="A58" s="7">
        <f t="shared" si="4"/>
        <v>44</v>
      </c>
      <c r="B58" s="6" t="s">
        <v>75</v>
      </c>
      <c r="C58" s="6" t="s">
        <v>10</v>
      </c>
      <c r="D58" s="6" t="s">
        <v>15</v>
      </c>
      <c r="E58" s="6" t="s">
        <v>38</v>
      </c>
      <c r="F58" s="70">
        <v>72171.76999999999</v>
      </c>
      <c r="G58" s="70">
        <v>-498434.56999999995</v>
      </c>
      <c r="H58" s="70">
        <v>-43630.1</v>
      </c>
      <c r="I58" s="70">
        <v>0</v>
      </c>
      <c r="J58" s="70">
        <v>0</v>
      </c>
      <c r="K58" s="27">
        <f t="shared" si="1"/>
        <v>-469892.89999999991</v>
      </c>
      <c r="L58" s="70">
        <v>0</v>
      </c>
      <c r="M58" s="70">
        <v>0</v>
      </c>
      <c r="N58" s="70">
        <v>0</v>
      </c>
      <c r="O58" s="70">
        <v>0</v>
      </c>
      <c r="P58" s="70">
        <v>0</v>
      </c>
      <c r="Q58" s="27">
        <f t="shared" si="2"/>
        <v>0</v>
      </c>
      <c r="R58" s="70">
        <v>0.01</v>
      </c>
      <c r="S58" s="70">
        <v>0.01</v>
      </c>
      <c r="T58" s="70">
        <v>0</v>
      </c>
      <c r="U58" s="70">
        <v>0</v>
      </c>
      <c r="V58" s="70">
        <v>0</v>
      </c>
      <c r="W58" s="59">
        <f t="shared" si="3"/>
        <v>0.02</v>
      </c>
    </row>
    <row r="59" spans="1:23">
      <c r="A59" s="7">
        <f t="shared" si="4"/>
        <v>45</v>
      </c>
      <c r="B59" s="6" t="s">
        <v>76</v>
      </c>
      <c r="C59" s="6" t="s">
        <v>10</v>
      </c>
      <c r="D59" s="6" t="s">
        <v>16</v>
      </c>
      <c r="E59" s="6" t="s">
        <v>38</v>
      </c>
      <c r="F59" s="70">
        <v>0</v>
      </c>
      <c r="G59" s="70">
        <v>0</v>
      </c>
      <c r="H59" s="70">
        <v>0</v>
      </c>
      <c r="I59" s="70">
        <v>0</v>
      </c>
      <c r="J59" s="70">
        <v>0</v>
      </c>
      <c r="K59" s="27">
        <f t="shared" si="1"/>
        <v>0</v>
      </c>
      <c r="L59" s="70">
        <v>0</v>
      </c>
      <c r="M59" s="70">
        <v>0</v>
      </c>
      <c r="N59" s="70">
        <v>0</v>
      </c>
      <c r="O59" s="70">
        <v>0</v>
      </c>
      <c r="P59" s="70">
        <v>0</v>
      </c>
      <c r="Q59" s="27">
        <f t="shared" si="2"/>
        <v>0</v>
      </c>
      <c r="R59" s="70">
        <v>0</v>
      </c>
      <c r="S59" s="70">
        <v>0</v>
      </c>
      <c r="T59" s="70">
        <v>0</v>
      </c>
      <c r="U59" s="70">
        <v>0</v>
      </c>
      <c r="V59" s="70">
        <v>0</v>
      </c>
      <c r="W59" s="59">
        <f t="shared" si="3"/>
        <v>0</v>
      </c>
    </row>
    <row r="60" spans="1:23">
      <c r="A60" s="7">
        <f t="shared" si="4"/>
        <v>46</v>
      </c>
      <c r="B60" s="6" t="s">
        <v>77</v>
      </c>
      <c r="C60" s="6" t="s">
        <v>10</v>
      </c>
      <c r="D60" s="6" t="s">
        <v>16</v>
      </c>
      <c r="E60" s="6" t="s">
        <v>38</v>
      </c>
      <c r="F60" s="70">
        <v>176589.54078440042</v>
      </c>
      <c r="G60" s="70">
        <v>563621.55032353755</v>
      </c>
      <c r="H60" s="70">
        <v>139245.28199999992</v>
      </c>
      <c r="I60" s="70">
        <v>231236.81</v>
      </c>
      <c r="J60" s="70">
        <v>82915.180000000008</v>
      </c>
      <c r="K60" s="27">
        <f t="shared" si="1"/>
        <v>1193608.3631079379</v>
      </c>
      <c r="L60" s="70">
        <v>0</v>
      </c>
      <c r="M60" s="70">
        <v>0</v>
      </c>
      <c r="N60" s="70">
        <v>0</v>
      </c>
      <c r="O60" s="70">
        <v>0</v>
      </c>
      <c r="P60" s="70">
        <v>0</v>
      </c>
      <c r="Q60" s="27">
        <f t="shared" si="2"/>
        <v>0</v>
      </c>
      <c r="R60" s="70">
        <v>34038.107999999986</v>
      </c>
      <c r="S60" s="70">
        <v>540612.65801999997</v>
      </c>
      <c r="T60" s="70">
        <v>293116.01370000001</v>
      </c>
      <c r="U60" s="70">
        <v>234976.71000000002</v>
      </c>
      <c r="V60" s="70">
        <v>54035.299999999996</v>
      </c>
      <c r="W60" s="59">
        <f t="shared" si="3"/>
        <v>1156778.78972</v>
      </c>
    </row>
    <row r="61" spans="1:23">
      <c r="A61" s="7">
        <f t="shared" si="4"/>
        <v>47</v>
      </c>
      <c r="B61" s="6" t="s">
        <v>78</v>
      </c>
      <c r="C61" s="6" t="s">
        <v>10</v>
      </c>
      <c r="D61" s="6" t="s">
        <v>15</v>
      </c>
      <c r="E61" s="6" t="s">
        <v>38</v>
      </c>
      <c r="F61" s="70">
        <v>0</v>
      </c>
      <c r="G61" s="70">
        <v>0</v>
      </c>
      <c r="H61" s="70">
        <v>0</v>
      </c>
      <c r="I61" s="70">
        <v>0</v>
      </c>
      <c r="J61" s="70">
        <v>0</v>
      </c>
      <c r="K61" s="27">
        <f t="shared" si="1"/>
        <v>0</v>
      </c>
      <c r="L61" s="70">
        <v>0</v>
      </c>
      <c r="M61" s="70">
        <v>0</v>
      </c>
      <c r="N61" s="70">
        <v>0</v>
      </c>
      <c r="O61" s="70">
        <v>0</v>
      </c>
      <c r="P61" s="70">
        <v>0</v>
      </c>
      <c r="Q61" s="27">
        <f t="shared" si="2"/>
        <v>0</v>
      </c>
      <c r="R61" s="70">
        <v>0</v>
      </c>
      <c r="S61" s="70">
        <v>0</v>
      </c>
      <c r="T61" s="70">
        <v>0</v>
      </c>
      <c r="U61" s="70">
        <v>0</v>
      </c>
      <c r="V61" s="70">
        <v>0</v>
      </c>
      <c r="W61" s="59">
        <f t="shared" si="3"/>
        <v>0</v>
      </c>
    </row>
    <row r="62" spans="1:23">
      <c r="A62" s="7">
        <f t="shared" si="4"/>
        <v>48</v>
      </c>
      <c r="B62" s="6" t="s">
        <v>79</v>
      </c>
      <c r="C62" s="6" t="s">
        <v>6</v>
      </c>
      <c r="D62" s="6" t="s">
        <v>15</v>
      </c>
      <c r="E62" s="6" t="s">
        <v>38</v>
      </c>
      <c r="F62" s="70">
        <v>323988.02</v>
      </c>
      <c r="G62" s="70">
        <v>0</v>
      </c>
      <c r="H62" s="70">
        <v>0</v>
      </c>
      <c r="I62" s="70">
        <v>0</v>
      </c>
      <c r="J62" s="70">
        <v>0</v>
      </c>
      <c r="K62" s="27">
        <f t="shared" si="1"/>
        <v>323988.02</v>
      </c>
      <c r="L62" s="70">
        <v>0</v>
      </c>
      <c r="M62" s="70">
        <v>0</v>
      </c>
      <c r="N62" s="70">
        <v>0</v>
      </c>
      <c r="O62" s="70">
        <v>0</v>
      </c>
      <c r="P62" s="70">
        <v>0</v>
      </c>
      <c r="Q62" s="27">
        <f t="shared" si="2"/>
        <v>0</v>
      </c>
      <c r="R62" s="70">
        <v>933000.01</v>
      </c>
      <c r="S62" s="70">
        <v>579.0899999999674</v>
      </c>
      <c r="T62" s="70">
        <v>0</v>
      </c>
      <c r="U62" s="70">
        <v>0</v>
      </c>
      <c r="V62" s="70">
        <v>0</v>
      </c>
      <c r="W62" s="59">
        <f t="shared" si="3"/>
        <v>933579.1</v>
      </c>
    </row>
    <row r="63" spans="1:23">
      <c r="A63" s="7">
        <f t="shared" si="4"/>
        <v>49</v>
      </c>
      <c r="B63" s="6" t="s">
        <v>80</v>
      </c>
      <c r="C63" s="6" t="s">
        <v>6</v>
      </c>
      <c r="D63" s="6" t="s">
        <v>15</v>
      </c>
      <c r="E63" s="6" t="s">
        <v>36</v>
      </c>
      <c r="F63" s="70">
        <v>-44.5</v>
      </c>
      <c r="G63" s="70">
        <v>0</v>
      </c>
      <c r="H63" s="70">
        <v>0</v>
      </c>
      <c r="I63" s="70">
        <v>0</v>
      </c>
      <c r="J63" s="70">
        <v>0</v>
      </c>
      <c r="K63" s="27">
        <f t="shared" si="1"/>
        <v>-44.5</v>
      </c>
      <c r="L63" s="70">
        <v>273930.12624599994</v>
      </c>
      <c r="M63" s="70">
        <v>0</v>
      </c>
      <c r="N63" s="70">
        <v>0</v>
      </c>
      <c r="O63" s="70">
        <v>0</v>
      </c>
      <c r="P63" s="70">
        <v>0</v>
      </c>
      <c r="Q63" s="27">
        <f t="shared" si="2"/>
        <v>273930.12624599994</v>
      </c>
      <c r="R63" s="70">
        <v>0</v>
      </c>
      <c r="S63" s="70">
        <v>0</v>
      </c>
      <c r="T63" s="70">
        <v>0</v>
      </c>
      <c r="U63" s="70">
        <v>0</v>
      </c>
      <c r="V63" s="70">
        <v>0</v>
      </c>
      <c r="W63" s="59">
        <f t="shared" si="3"/>
        <v>0</v>
      </c>
    </row>
    <row r="64" spans="1:23">
      <c r="A64" s="7">
        <f t="shared" si="4"/>
        <v>50</v>
      </c>
      <c r="B64" s="6" t="s">
        <v>81</v>
      </c>
      <c r="C64" s="6" t="s">
        <v>10</v>
      </c>
      <c r="D64" s="6" t="s">
        <v>15</v>
      </c>
      <c r="E64" s="6" t="s">
        <v>38</v>
      </c>
      <c r="F64" s="70">
        <v>0</v>
      </c>
      <c r="G64" s="70">
        <v>0</v>
      </c>
      <c r="H64" s="70">
        <v>0</v>
      </c>
      <c r="I64" s="70">
        <v>0</v>
      </c>
      <c r="J64" s="70">
        <v>0</v>
      </c>
      <c r="K64" s="27">
        <f t="shared" si="1"/>
        <v>0</v>
      </c>
      <c r="L64" s="70">
        <v>0</v>
      </c>
      <c r="M64" s="70">
        <v>0</v>
      </c>
      <c r="N64" s="70">
        <v>0</v>
      </c>
      <c r="O64" s="70">
        <v>0</v>
      </c>
      <c r="P64" s="70">
        <v>0</v>
      </c>
      <c r="Q64" s="27">
        <f t="shared" si="2"/>
        <v>0</v>
      </c>
      <c r="R64" s="70">
        <v>0</v>
      </c>
      <c r="S64" s="70">
        <v>0</v>
      </c>
      <c r="T64" s="70">
        <v>0</v>
      </c>
      <c r="U64" s="70">
        <v>0</v>
      </c>
      <c r="V64" s="70">
        <v>0</v>
      </c>
      <c r="W64" s="59">
        <f t="shared" si="3"/>
        <v>0</v>
      </c>
    </row>
    <row r="65" spans="1:23">
      <c r="A65" s="7">
        <f t="shared" si="4"/>
        <v>51</v>
      </c>
      <c r="B65" s="6" t="s">
        <v>82</v>
      </c>
      <c r="C65" s="6" t="s">
        <v>6</v>
      </c>
      <c r="D65" s="6" t="s">
        <v>15</v>
      </c>
      <c r="E65" s="6" t="s">
        <v>38</v>
      </c>
      <c r="F65" s="70">
        <v>0</v>
      </c>
      <c r="G65" s="70">
        <v>0</v>
      </c>
      <c r="H65" s="70">
        <v>0</v>
      </c>
      <c r="I65" s="70">
        <v>0</v>
      </c>
      <c r="J65" s="70">
        <v>0</v>
      </c>
      <c r="K65" s="27">
        <f t="shared" si="1"/>
        <v>0</v>
      </c>
      <c r="L65" s="70">
        <v>0</v>
      </c>
      <c r="M65" s="70">
        <v>0</v>
      </c>
      <c r="N65" s="70">
        <v>0</v>
      </c>
      <c r="O65" s="70">
        <v>0</v>
      </c>
      <c r="P65" s="70">
        <v>0</v>
      </c>
      <c r="Q65" s="27">
        <f t="shared" si="2"/>
        <v>0</v>
      </c>
      <c r="R65" s="70">
        <v>0</v>
      </c>
      <c r="S65" s="70">
        <v>0</v>
      </c>
      <c r="T65" s="70">
        <v>0</v>
      </c>
      <c r="U65" s="70">
        <v>0</v>
      </c>
      <c r="V65" s="70">
        <v>0</v>
      </c>
      <c r="W65" s="59">
        <f t="shared" si="3"/>
        <v>0</v>
      </c>
    </row>
    <row r="66" spans="1:23">
      <c r="A66" s="7">
        <f t="shared" si="4"/>
        <v>52</v>
      </c>
      <c r="B66" s="6" t="s">
        <v>83</v>
      </c>
      <c r="C66" s="6" t="s">
        <v>6</v>
      </c>
      <c r="D66" s="6" t="s">
        <v>15</v>
      </c>
      <c r="E66" s="6" t="s">
        <v>38</v>
      </c>
      <c r="F66" s="70">
        <v>0</v>
      </c>
      <c r="G66" s="70">
        <v>0</v>
      </c>
      <c r="H66" s="70">
        <v>0</v>
      </c>
      <c r="I66" s="70">
        <v>0</v>
      </c>
      <c r="J66" s="70">
        <v>0</v>
      </c>
      <c r="K66" s="27">
        <f t="shared" si="1"/>
        <v>0</v>
      </c>
      <c r="L66" s="70">
        <v>0</v>
      </c>
      <c r="M66" s="70">
        <v>0</v>
      </c>
      <c r="N66" s="70">
        <v>0</v>
      </c>
      <c r="O66" s="70">
        <v>0</v>
      </c>
      <c r="P66" s="70">
        <v>0</v>
      </c>
      <c r="Q66" s="27">
        <f t="shared" si="2"/>
        <v>0</v>
      </c>
      <c r="R66" s="70">
        <v>0</v>
      </c>
      <c r="S66" s="70">
        <v>0</v>
      </c>
      <c r="T66" s="70">
        <v>0</v>
      </c>
      <c r="U66" s="70">
        <v>0</v>
      </c>
      <c r="V66" s="70">
        <v>0</v>
      </c>
      <c r="W66" s="59">
        <f t="shared" si="3"/>
        <v>0</v>
      </c>
    </row>
    <row r="67" spans="1:23">
      <c r="A67" s="7">
        <f t="shared" si="4"/>
        <v>53</v>
      </c>
      <c r="B67" s="6" t="s">
        <v>84</v>
      </c>
      <c r="C67" s="6" t="s">
        <v>6</v>
      </c>
      <c r="D67" s="6" t="s">
        <v>15</v>
      </c>
      <c r="E67" s="6" t="s">
        <v>38</v>
      </c>
      <c r="F67" s="70">
        <v>-3695.2</v>
      </c>
      <c r="G67" s="70">
        <v>0</v>
      </c>
      <c r="H67" s="70">
        <v>0</v>
      </c>
      <c r="I67" s="70">
        <v>0</v>
      </c>
      <c r="J67" s="70">
        <v>0</v>
      </c>
      <c r="K67" s="27">
        <f t="shared" si="1"/>
        <v>-3695.2</v>
      </c>
      <c r="L67" s="70">
        <v>0</v>
      </c>
      <c r="M67" s="70">
        <v>0</v>
      </c>
      <c r="N67" s="70">
        <v>0</v>
      </c>
      <c r="O67" s="70">
        <v>0</v>
      </c>
      <c r="P67" s="70">
        <v>0</v>
      </c>
      <c r="Q67" s="27">
        <f t="shared" si="2"/>
        <v>0</v>
      </c>
      <c r="R67" s="70">
        <v>0</v>
      </c>
      <c r="S67" s="70">
        <v>0</v>
      </c>
      <c r="T67" s="70">
        <v>0</v>
      </c>
      <c r="U67" s="70">
        <v>0</v>
      </c>
      <c r="V67" s="70">
        <v>0</v>
      </c>
      <c r="W67" s="59">
        <f t="shared" si="3"/>
        <v>0</v>
      </c>
    </row>
    <row r="68" spans="1:23">
      <c r="A68" s="7">
        <f t="shared" si="4"/>
        <v>54</v>
      </c>
      <c r="B68" s="6" t="s">
        <v>85</v>
      </c>
      <c r="C68" s="6" t="s">
        <v>10</v>
      </c>
      <c r="D68" s="6" t="s">
        <v>16</v>
      </c>
      <c r="E68" s="6" t="s">
        <v>38</v>
      </c>
      <c r="F68" s="70">
        <v>0</v>
      </c>
      <c r="G68" s="70">
        <v>0</v>
      </c>
      <c r="H68" s="70">
        <v>0</v>
      </c>
      <c r="I68" s="70">
        <v>32630.45</v>
      </c>
      <c r="J68" s="70">
        <v>0</v>
      </c>
      <c r="K68" s="27">
        <f t="shared" si="1"/>
        <v>32630.45</v>
      </c>
      <c r="L68" s="70">
        <v>0</v>
      </c>
      <c r="M68" s="70">
        <v>0</v>
      </c>
      <c r="N68" s="70">
        <v>0</v>
      </c>
      <c r="O68" s="70">
        <v>0</v>
      </c>
      <c r="P68" s="70">
        <v>0</v>
      </c>
      <c r="Q68" s="27">
        <f t="shared" si="2"/>
        <v>0</v>
      </c>
      <c r="R68" s="70">
        <v>0</v>
      </c>
      <c r="S68" s="70">
        <v>0</v>
      </c>
      <c r="T68" s="70">
        <v>0</v>
      </c>
      <c r="U68" s="70">
        <v>32630.45</v>
      </c>
      <c r="V68" s="70">
        <v>0</v>
      </c>
      <c r="W68" s="59">
        <f t="shared" si="3"/>
        <v>32630.45</v>
      </c>
    </row>
    <row r="69" spans="1:23">
      <c r="A69" s="7">
        <f t="shared" si="4"/>
        <v>55</v>
      </c>
      <c r="B69" s="6" t="s">
        <v>86</v>
      </c>
      <c r="C69" s="6" t="s">
        <v>6</v>
      </c>
      <c r="D69" s="6" t="s">
        <v>15</v>
      </c>
      <c r="E69" s="6" t="s">
        <v>38</v>
      </c>
      <c r="F69" s="70">
        <v>0</v>
      </c>
      <c r="G69" s="70">
        <v>0</v>
      </c>
      <c r="H69" s="70">
        <v>19204.099999999999</v>
      </c>
      <c r="I69" s="70">
        <v>0</v>
      </c>
      <c r="J69" s="70">
        <v>60795.9</v>
      </c>
      <c r="K69" s="27">
        <f t="shared" si="1"/>
        <v>80000</v>
      </c>
      <c r="L69" s="70">
        <v>0</v>
      </c>
      <c r="M69" s="70">
        <v>0</v>
      </c>
      <c r="N69" s="70">
        <v>0</v>
      </c>
      <c r="O69" s="70">
        <v>0</v>
      </c>
      <c r="P69" s="70">
        <v>0</v>
      </c>
      <c r="Q69" s="27">
        <f t="shared" si="2"/>
        <v>0</v>
      </c>
      <c r="R69" s="70">
        <v>0</v>
      </c>
      <c r="S69" s="70">
        <v>0</v>
      </c>
      <c r="T69" s="70">
        <v>0</v>
      </c>
      <c r="U69" s="70">
        <v>0</v>
      </c>
      <c r="V69" s="70">
        <v>80000</v>
      </c>
      <c r="W69" s="59">
        <f t="shared" si="3"/>
        <v>80000</v>
      </c>
    </row>
    <row r="70" spans="1:23">
      <c r="A70" s="7">
        <f t="shared" si="4"/>
        <v>56</v>
      </c>
      <c r="B70" s="6" t="s">
        <v>87</v>
      </c>
      <c r="C70" s="6" t="s">
        <v>7</v>
      </c>
      <c r="D70" s="6" t="s">
        <v>15</v>
      </c>
      <c r="E70" s="6" t="s">
        <v>38</v>
      </c>
      <c r="F70" s="70">
        <v>22766.25</v>
      </c>
      <c r="G70" s="70">
        <v>790223.03</v>
      </c>
      <c r="H70" s="70">
        <v>13628.320000000065</v>
      </c>
      <c r="I70" s="70">
        <v>0</v>
      </c>
      <c r="J70" s="70">
        <v>0</v>
      </c>
      <c r="K70" s="27">
        <f t="shared" si="1"/>
        <v>826617.60000000009</v>
      </c>
      <c r="L70" s="70">
        <v>0</v>
      </c>
      <c r="M70" s="70">
        <v>0</v>
      </c>
      <c r="N70" s="70">
        <v>0</v>
      </c>
      <c r="O70" s="70">
        <v>0</v>
      </c>
      <c r="P70" s="70">
        <v>0</v>
      </c>
      <c r="Q70" s="27">
        <f t="shared" si="2"/>
        <v>0</v>
      </c>
      <c r="R70" s="70">
        <v>0</v>
      </c>
      <c r="S70" s="70">
        <v>0.02</v>
      </c>
      <c r="T70" s="70">
        <v>826617.58</v>
      </c>
      <c r="U70" s="70">
        <v>0</v>
      </c>
      <c r="V70" s="70">
        <v>0</v>
      </c>
      <c r="W70" s="59">
        <f t="shared" si="3"/>
        <v>826617.6</v>
      </c>
    </row>
    <row r="71" spans="1:23">
      <c r="A71" s="7">
        <f t="shared" si="4"/>
        <v>57</v>
      </c>
      <c r="B71" s="6" t="s">
        <v>88</v>
      </c>
      <c r="C71" s="6" t="s">
        <v>10</v>
      </c>
      <c r="D71" s="6" t="s">
        <v>15</v>
      </c>
      <c r="E71" s="6" t="s">
        <v>36</v>
      </c>
      <c r="F71" s="70">
        <v>68505.51999999999</v>
      </c>
      <c r="G71" s="70">
        <v>24026.6</v>
      </c>
      <c r="H71" s="70">
        <v>26285.5</v>
      </c>
      <c r="I71" s="70">
        <v>219779.43999999997</v>
      </c>
      <c r="J71" s="70">
        <v>914515.09000000008</v>
      </c>
      <c r="K71" s="27">
        <f t="shared" si="1"/>
        <v>1253112.1499999999</v>
      </c>
      <c r="L71" s="70">
        <v>181560.00000000003</v>
      </c>
      <c r="M71" s="70">
        <v>181560.00000000003</v>
      </c>
      <c r="N71" s="70">
        <v>181560.00000000003</v>
      </c>
      <c r="O71" s="70">
        <v>181560.00000000003</v>
      </c>
      <c r="P71" s="70">
        <v>181560.00000000003</v>
      </c>
      <c r="Q71" s="27">
        <f t="shared" si="2"/>
        <v>907800.00000000012</v>
      </c>
      <c r="R71" s="70">
        <v>0</v>
      </c>
      <c r="S71" s="70">
        <v>100124.52</v>
      </c>
      <c r="T71" s="70">
        <v>0</v>
      </c>
      <c r="U71" s="70">
        <v>157659.85</v>
      </c>
      <c r="V71" s="70">
        <v>809908.96</v>
      </c>
      <c r="W71" s="59">
        <f t="shared" si="3"/>
        <v>1067693.33</v>
      </c>
    </row>
    <row r="72" spans="1:23">
      <c r="A72" s="7">
        <f t="shared" si="4"/>
        <v>58</v>
      </c>
      <c r="B72" s="6" t="s">
        <v>89</v>
      </c>
      <c r="C72" s="6" t="s">
        <v>7</v>
      </c>
      <c r="D72" s="6" t="s">
        <v>15</v>
      </c>
      <c r="E72" s="6" t="s">
        <v>38</v>
      </c>
      <c r="F72" s="70">
        <v>0</v>
      </c>
      <c r="G72" s="70">
        <v>0</v>
      </c>
      <c r="H72" s="70">
        <v>0</v>
      </c>
      <c r="I72" s="70">
        <v>0</v>
      </c>
      <c r="J72" s="70">
        <v>0</v>
      </c>
      <c r="K72" s="27">
        <f t="shared" si="1"/>
        <v>0</v>
      </c>
      <c r="L72" s="70">
        <v>0</v>
      </c>
      <c r="M72" s="70">
        <v>0</v>
      </c>
      <c r="N72" s="70">
        <v>0</v>
      </c>
      <c r="O72" s="70">
        <v>0</v>
      </c>
      <c r="P72" s="70">
        <v>0</v>
      </c>
      <c r="Q72" s="27">
        <f t="shared" si="2"/>
        <v>0</v>
      </c>
      <c r="R72" s="70">
        <v>0</v>
      </c>
      <c r="S72" s="70">
        <v>0</v>
      </c>
      <c r="T72" s="70">
        <v>0</v>
      </c>
      <c r="U72" s="70">
        <v>0</v>
      </c>
      <c r="V72" s="70">
        <v>0</v>
      </c>
      <c r="W72" s="59">
        <f t="shared" si="3"/>
        <v>0</v>
      </c>
    </row>
    <row r="73" spans="1:23">
      <c r="A73" s="7">
        <f t="shared" si="4"/>
        <v>59</v>
      </c>
      <c r="B73" s="6" t="s">
        <v>90</v>
      </c>
      <c r="C73" s="6" t="s">
        <v>7</v>
      </c>
      <c r="D73" s="6" t="s">
        <v>15</v>
      </c>
      <c r="E73" s="6" t="s">
        <v>38</v>
      </c>
      <c r="F73" s="70">
        <v>0</v>
      </c>
      <c r="G73" s="70">
        <v>0</v>
      </c>
      <c r="H73" s="70">
        <v>0</v>
      </c>
      <c r="I73" s="70">
        <v>0</v>
      </c>
      <c r="J73" s="70">
        <v>0</v>
      </c>
      <c r="K73" s="27">
        <f t="shared" si="1"/>
        <v>0</v>
      </c>
      <c r="L73" s="70">
        <v>0</v>
      </c>
      <c r="M73" s="70">
        <v>0</v>
      </c>
      <c r="N73" s="70">
        <v>0</v>
      </c>
      <c r="O73" s="70">
        <v>0</v>
      </c>
      <c r="P73" s="70">
        <v>0</v>
      </c>
      <c r="Q73" s="27">
        <f t="shared" si="2"/>
        <v>0</v>
      </c>
      <c r="R73" s="70">
        <v>0</v>
      </c>
      <c r="S73" s="70">
        <v>0</v>
      </c>
      <c r="T73" s="70">
        <v>0</v>
      </c>
      <c r="U73" s="70">
        <v>0</v>
      </c>
      <c r="V73" s="70">
        <v>0</v>
      </c>
      <c r="W73" s="59">
        <f t="shared" si="3"/>
        <v>0</v>
      </c>
    </row>
    <row r="74" spans="1:23">
      <c r="A74" s="7">
        <f t="shared" si="4"/>
        <v>60</v>
      </c>
      <c r="B74" s="6" t="s">
        <v>91</v>
      </c>
      <c r="C74" s="6" t="s">
        <v>10</v>
      </c>
      <c r="D74" s="6" t="s">
        <v>16</v>
      </c>
      <c r="E74" s="6" t="s">
        <v>36</v>
      </c>
      <c r="F74" s="70">
        <v>0</v>
      </c>
      <c r="G74" s="70">
        <v>0</v>
      </c>
      <c r="H74" s="70">
        <v>173058.17</v>
      </c>
      <c r="I74" s="70">
        <v>-49974.19</v>
      </c>
      <c r="J74" s="70">
        <v>91775.19</v>
      </c>
      <c r="K74" s="27">
        <f t="shared" si="1"/>
        <v>214859.17</v>
      </c>
      <c r="L74" s="70">
        <v>62146.560000000019</v>
      </c>
      <c r="M74" s="70">
        <v>62146.560000000019</v>
      </c>
      <c r="N74" s="70">
        <v>62146.560000000019</v>
      </c>
      <c r="O74" s="70">
        <v>62146.560000000019</v>
      </c>
      <c r="P74" s="70">
        <v>62146.560000000019</v>
      </c>
      <c r="Q74" s="27">
        <f t="shared" si="2"/>
        <v>310732.8000000001</v>
      </c>
      <c r="R74" s="70">
        <v>0</v>
      </c>
      <c r="S74" s="70">
        <v>0</v>
      </c>
      <c r="T74" s="70">
        <v>145900</v>
      </c>
      <c r="U74" s="70">
        <v>-145900</v>
      </c>
      <c r="V74" s="70">
        <v>25000</v>
      </c>
      <c r="W74" s="59">
        <f t="shared" si="3"/>
        <v>25000</v>
      </c>
    </row>
    <row r="75" spans="1:23">
      <c r="A75" s="7">
        <f t="shared" si="4"/>
        <v>61</v>
      </c>
      <c r="B75" s="6" t="s">
        <v>92</v>
      </c>
      <c r="C75" s="6" t="s">
        <v>7</v>
      </c>
      <c r="D75" s="6" t="s">
        <v>15</v>
      </c>
      <c r="E75" s="6" t="s">
        <v>38</v>
      </c>
      <c r="F75" s="70">
        <v>369.6</v>
      </c>
      <c r="G75" s="70">
        <v>19803.93</v>
      </c>
      <c r="H75" s="70">
        <v>180366.52000000002</v>
      </c>
      <c r="I75" s="70">
        <v>1279472.73</v>
      </c>
      <c r="J75" s="70">
        <v>572916.23</v>
      </c>
      <c r="K75" s="27">
        <f t="shared" si="1"/>
        <v>2052929.01</v>
      </c>
      <c r="L75" s="70">
        <v>0</v>
      </c>
      <c r="M75" s="70">
        <v>0</v>
      </c>
      <c r="N75" s="70">
        <v>0</v>
      </c>
      <c r="O75" s="70">
        <v>0</v>
      </c>
      <c r="P75" s="70">
        <v>0</v>
      </c>
      <c r="Q75" s="27">
        <f t="shared" si="2"/>
        <v>0</v>
      </c>
      <c r="R75" s="70">
        <v>0</v>
      </c>
      <c r="S75" s="70">
        <v>0.01</v>
      </c>
      <c r="T75" s="70">
        <v>0</v>
      </c>
      <c r="U75" s="70">
        <v>1349976.4</v>
      </c>
      <c r="V75" s="70">
        <v>696007.62</v>
      </c>
      <c r="W75" s="59">
        <f t="shared" si="3"/>
        <v>2045984.0299999998</v>
      </c>
    </row>
    <row r="76" spans="1:23">
      <c r="A76" s="7">
        <f t="shared" si="4"/>
        <v>62</v>
      </c>
      <c r="B76" s="6" t="s">
        <v>93</v>
      </c>
      <c r="C76" s="6" t="s">
        <v>6</v>
      </c>
      <c r="D76" s="6" t="s">
        <v>15</v>
      </c>
      <c r="E76" s="6" t="s">
        <v>38</v>
      </c>
      <c r="F76" s="70">
        <v>0</v>
      </c>
      <c r="G76" s="70">
        <v>0</v>
      </c>
      <c r="H76" s="70">
        <v>0</v>
      </c>
      <c r="I76" s="70">
        <v>0</v>
      </c>
      <c r="J76" s="70">
        <v>0</v>
      </c>
      <c r="K76" s="27">
        <f t="shared" si="1"/>
        <v>0</v>
      </c>
      <c r="L76" s="70">
        <v>0</v>
      </c>
      <c r="M76" s="70">
        <v>0</v>
      </c>
      <c r="N76" s="70">
        <v>0</v>
      </c>
      <c r="O76" s="70">
        <v>0</v>
      </c>
      <c r="P76" s="70">
        <v>0</v>
      </c>
      <c r="Q76" s="27">
        <f t="shared" si="2"/>
        <v>0</v>
      </c>
      <c r="R76" s="70">
        <v>0</v>
      </c>
      <c r="S76" s="70">
        <v>0</v>
      </c>
      <c r="T76" s="70">
        <v>0</v>
      </c>
      <c r="U76" s="70">
        <v>0</v>
      </c>
      <c r="V76" s="70">
        <v>0</v>
      </c>
      <c r="W76" s="59">
        <f t="shared" si="3"/>
        <v>0</v>
      </c>
    </row>
    <row r="77" spans="1:23">
      <c r="A77" s="7">
        <f t="shared" si="4"/>
        <v>63</v>
      </c>
      <c r="B77" s="6" t="s">
        <v>94</v>
      </c>
      <c r="C77" s="6" t="s">
        <v>6</v>
      </c>
      <c r="D77" s="6" t="s">
        <v>15</v>
      </c>
      <c r="E77" s="6" t="s">
        <v>36</v>
      </c>
      <c r="F77" s="70">
        <v>198</v>
      </c>
      <c r="G77" s="70">
        <v>23697.25</v>
      </c>
      <c r="H77" s="70">
        <v>9.9999999983992893E-3</v>
      </c>
      <c r="I77" s="70">
        <v>33837.5</v>
      </c>
      <c r="J77" s="70">
        <v>1013905.17</v>
      </c>
      <c r="K77" s="27">
        <f t="shared" si="1"/>
        <v>1071637.93</v>
      </c>
      <c r="L77" s="70">
        <v>0</v>
      </c>
      <c r="M77" s="70">
        <v>0</v>
      </c>
      <c r="N77" s="70">
        <v>1196879.7708000003</v>
      </c>
      <c r="O77" s="70">
        <v>0</v>
      </c>
      <c r="P77" s="70">
        <v>0</v>
      </c>
      <c r="Q77" s="27">
        <f t="shared" si="2"/>
        <v>1196879.7708000003</v>
      </c>
      <c r="R77" s="70">
        <v>0</v>
      </c>
      <c r="S77" s="70">
        <v>0.01</v>
      </c>
      <c r="T77" s="70">
        <v>0</v>
      </c>
      <c r="U77" s="70">
        <v>0</v>
      </c>
      <c r="V77" s="70">
        <v>860051</v>
      </c>
      <c r="W77" s="59">
        <f t="shared" si="3"/>
        <v>860051.01</v>
      </c>
    </row>
    <row r="78" spans="1:23">
      <c r="A78" s="7">
        <f t="shared" si="4"/>
        <v>64</v>
      </c>
      <c r="B78" s="6" t="s">
        <v>95</v>
      </c>
      <c r="C78" s="6" t="s">
        <v>6</v>
      </c>
      <c r="D78" s="6" t="s">
        <v>15</v>
      </c>
      <c r="E78" s="6" t="s">
        <v>38</v>
      </c>
      <c r="F78" s="70">
        <v>0</v>
      </c>
      <c r="G78" s="70">
        <v>0</v>
      </c>
      <c r="H78" s="70">
        <v>3891.2</v>
      </c>
      <c r="I78" s="70">
        <v>5479.13</v>
      </c>
      <c r="J78" s="70">
        <v>0</v>
      </c>
      <c r="K78" s="27">
        <f t="shared" si="1"/>
        <v>9370.33</v>
      </c>
      <c r="L78" s="70">
        <v>0</v>
      </c>
      <c r="M78" s="70">
        <v>0</v>
      </c>
      <c r="N78" s="70">
        <v>0</v>
      </c>
      <c r="O78" s="70">
        <v>0</v>
      </c>
      <c r="P78" s="70">
        <v>0</v>
      </c>
      <c r="Q78" s="27">
        <f t="shared" si="2"/>
        <v>0</v>
      </c>
      <c r="R78" s="70">
        <v>0</v>
      </c>
      <c r="S78" s="70">
        <v>0</v>
      </c>
      <c r="T78" s="70">
        <v>0</v>
      </c>
      <c r="U78" s="70">
        <v>0</v>
      </c>
      <c r="V78" s="70">
        <v>0</v>
      </c>
      <c r="W78" s="59">
        <f t="shared" si="3"/>
        <v>0</v>
      </c>
    </row>
    <row r="79" spans="1:23">
      <c r="A79" s="7">
        <f t="shared" si="4"/>
        <v>65</v>
      </c>
      <c r="B79" s="6" t="s">
        <v>96</v>
      </c>
      <c r="C79" s="6" t="s">
        <v>10</v>
      </c>
      <c r="D79" s="6" t="s">
        <v>16</v>
      </c>
      <c r="E79" s="6" t="s">
        <v>38</v>
      </c>
      <c r="F79" s="70">
        <v>0</v>
      </c>
      <c r="G79" s="70">
        <v>0</v>
      </c>
      <c r="H79" s="70">
        <v>0</v>
      </c>
      <c r="I79" s="70">
        <v>0</v>
      </c>
      <c r="J79" s="70">
        <v>0</v>
      </c>
      <c r="K79" s="27">
        <f t="shared" si="1"/>
        <v>0</v>
      </c>
      <c r="L79" s="70">
        <v>0</v>
      </c>
      <c r="M79" s="70">
        <v>0</v>
      </c>
      <c r="N79" s="70">
        <v>0</v>
      </c>
      <c r="O79" s="70">
        <v>0</v>
      </c>
      <c r="P79" s="70">
        <v>0</v>
      </c>
      <c r="Q79" s="27">
        <f t="shared" si="2"/>
        <v>0</v>
      </c>
      <c r="R79" s="70">
        <v>0</v>
      </c>
      <c r="S79" s="70">
        <v>0</v>
      </c>
      <c r="T79" s="70">
        <v>0</v>
      </c>
      <c r="U79" s="70">
        <v>0</v>
      </c>
      <c r="V79" s="70">
        <v>0</v>
      </c>
      <c r="W79" s="59">
        <f t="shared" si="3"/>
        <v>0</v>
      </c>
    </row>
    <row r="80" spans="1:23">
      <c r="A80" s="7">
        <f t="shared" si="4"/>
        <v>66</v>
      </c>
      <c r="B80" s="6" t="s">
        <v>97</v>
      </c>
      <c r="C80" s="6" t="s">
        <v>10</v>
      </c>
      <c r="D80" s="6" t="s">
        <v>15</v>
      </c>
      <c r="E80" s="6" t="s">
        <v>38</v>
      </c>
      <c r="F80" s="70">
        <v>0</v>
      </c>
      <c r="G80" s="70">
        <v>0</v>
      </c>
      <c r="H80" s="70">
        <v>0</v>
      </c>
      <c r="I80" s="70">
        <v>0</v>
      </c>
      <c r="J80" s="70">
        <v>0</v>
      </c>
      <c r="K80" s="27">
        <f t="shared" si="1"/>
        <v>0</v>
      </c>
      <c r="L80" s="70">
        <v>0</v>
      </c>
      <c r="M80" s="70">
        <v>0</v>
      </c>
      <c r="N80" s="70">
        <v>0</v>
      </c>
      <c r="O80" s="70">
        <v>0</v>
      </c>
      <c r="P80" s="70">
        <v>0</v>
      </c>
      <c r="Q80" s="27">
        <f t="shared" si="2"/>
        <v>0</v>
      </c>
      <c r="R80" s="70">
        <v>0</v>
      </c>
      <c r="S80" s="70">
        <v>0</v>
      </c>
      <c r="T80" s="70">
        <v>0</v>
      </c>
      <c r="U80" s="70">
        <v>0</v>
      </c>
      <c r="V80" s="70">
        <v>0</v>
      </c>
      <c r="W80" s="59">
        <f t="shared" si="3"/>
        <v>0</v>
      </c>
    </row>
    <row r="81" spans="1:23">
      <c r="A81" s="7">
        <f t="shared" si="4"/>
        <v>67</v>
      </c>
      <c r="B81" s="6" t="s">
        <v>98</v>
      </c>
      <c r="C81" s="6" t="s">
        <v>10</v>
      </c>
      <c r="D81" s="6" t="s">
        <v>15</v>
      </c>
      <c r="E81" s="6" t="s">
        <v>38</v>
      </c>
      <c r="F81" s="70">
        <v>0</v>
      </c>
      <c r="G81" s="70">
        <v>0</v>
      </c>
      <c r="H81" s="70">
        <v>0</v>
      </c>
      <c r="I81" s="70">
        <v>0</v>
      </c>
      <c r="J81" s="70">
        <v>0</v>
      </c>
      <c r="K81" s="27">
        <f t="shared" ref="K81:K143" si="6">SUM(F81:J81)</f>
        <v>0</v>
      </c>
      <c r="L81" s="70">
        <v>0</v>
      </c>
      <c r="M81" s="70">
        <v>0</v>
      </c>
      <c r="N81" s="70">
        <v>0</v>
      </c>
      <c r="O81" s="70">
        <v>0</v>
      </c>
      <c r="P81" s="70">
        <v>0</v>
      </c>
      <c r="Q81" s="27">
        <f t="shared" ref="Q81:Q141" si="7">SUM(L81:P81)</f>
        <v>0</v>
      </c>
      <c r="R81" s="70">
        <v>0</v>
      </c>
      <c r="S81" s="70">
        <v>0</v>
      </c>
      <c r="T81" s="70">
        <v>0</v>
      </c>
      <c r="U81" s="70">
        <v>0</v>
      </c>
      <c r="V81" s="70">
        <v>0</v>
      </c>
      <c r="W81" s="59">
        <f t="shared" ref="W81:W143" si="8">SUM(R81:V81)</f>
        <v>0</v>
      </c>
    </row>
    <row r="82" spans="1:23">
      <c r="A82" s="7">
        <f t="shared" ref="A82:A146" si="9">IF(B82=0,,A81+1)</f>
        <v>68</v>
      </c>
      <c r="B82" s="6" t="s">
        <v>99</v>
      </c>
      <c r="C82" s="6" t="s">
        <v>10</v>
      </c>
      <c r="D82" s="6" t="s">
        <v>16</v>
      </c>
      <c r="E82" s="6" t="s">
        <v>38</v>
      </c>
      <c r="F82" s="70">
        <v>0</v>
      </c>
      <c r="G82" s="70">
        <v>113716.3</v>
      </c>
      <c r="H82" s="70">
        <v>148039.06</v>
      </c>
      <c r="I82" s="70">
        <v>-9173.64</v>
      </c>
      <c r="J82" s="70">
        <v>0</v>
      </c>
      <c r="K82" s="27">
        <f t="shared" si="6"/>
        <v>252581.71999999997</v>
      </c>
      <c r="L82" s="70">
        <v>0</v>
      </c>
      <c r="M82" s="70">
        <v>0</v>
      </c>
      <c r="N82" s="70">
        <v>0</v>
      </c>
      <c r="O82" s="70">
        <v>0</v>
      </c>
      <c r="P82" s="70">
        <v>0</v>
      </c>
      <c r="Q82" s="27">
        <f t="shared" si="7"/>
        <v>0</v>
      </c>
      <c r="R82" s="70">
        <v>0</v>
      </c>
      <c r="S82" s="70">
        <v>113700.01</v>
      </c>
      <c r="T82" s="70">
        <v>138881.71</v>
      </c>
      <c r="U82" s="70">
        <v>0</v>
      </c>
      <c r="V82" s="70">
        <v>0</v>
      </c>
      <c r="W82" s="59">
        <f t="shared" si="8"/>
        <v>252581.71999999997</v>
      </c>
    </row>
    <row r="83" spans="1:23">
      <c r="A83" s="7">
        <f t="shared" si="9"/>
        <v>69</v>
      </c>
      <c r="B83" s="6" t="s">
        <v>100</v>
      </c>
      <c r="C83" s="6" t="s">
        <v>7</v>
      </c>
      <c r="D83" s="6" t="s">
        <v>15</v>
      </c>
      <c r="E83" s="6" t="s">
        <v>36</v>
      </c>
      <c r="F83" s="70">
        <v>0</v>
      </c>
      <c r="G83" s="70">
        <v>6425</v>
      </c>
      <c r="H83" s="70">
        <v>81750.97</v>
      </c>
      <c r="I83" s="70">
        <v>-586.79999999999995</v>
      </c>
      <c r="J83" s="70">
        <v>0</v>
      </c>
      <c r="K83" s="27">
        <f t="shared" si="6"/>
        <v>87589.17</v>
      </c>
      <c r="L83" s="70">
        <v>0</v>
      </c>
      <c r="M83" s="70">
        <v>0</v>
      </c>
      <c r="N83" s="70">
        <v>0</v>
      </c>
      <c r="O83" s="70">
        <v>0</v>
      </c>
      <c r="P83" s="70">
        <v>83642.786639999977</v>
      </c>
      <c r="Q83" s="27">
        <f t="shared" si="7"/>
        <v>83642.786639999977</v>
      </c>
      <c r="R83" s="70">
        <v>0</v>
      </c>
      <c r="S83" s="70">
        <v>0</v>
      </c>
      <c r="T83" s="70">
        <v>87589.17</v>
      </c>
      <c r="U83" s="70">
        <v>0</v>
      </c>
      <c r="V83" s="70">
        <v>0</v>
      </c>
      <c r="W83" s="59">
        <f t="shared" si="8"/>
        <v>87589.17</v>
      </c>
    </row>
    <row r="84" spans="1:23">
      <c r="A84" s="7">
        <f t="shared" si="9"/>
        <v>70</v>
      </c>
      <c r="B84" s="6" t="s">
        <v>101</v>
      </c>
      <c r="C84" s="6" t="s">
        <v>10</v>
      </c>
      <c r="D84" s="6" t="s">
        <v>16</v>
      </c>
      <c r="E84" s="6" t="s">
        <v>38</v>
      </c>
      <c r="F84" s="70">
        <v>0</v>
      </c>
      <c r="G84" s="70">
        <v>0</v>
      </c>
      <c r="H84" s="70">
        <v>96506.86</v>
      </c>
      <c r="I84" s="70">
        <v>0</v>
      </c>
      <c r="J84" s="70">
        <v>0</v>
      </c>
      <c r="K84" s="27">
        <f t="shared" si="6"/>
        <v>96506.86</v>
      </c>
      <c r="L84" s="70">
        <v>0</v>
      </c>
      <c r="M84" s="70">
        <v>0</v>
      </c>
      <c r="N84" s="70">
        <v>0</v>
      </c>
      <c r="O84" s="70">
        <v>0</v>
      </c>
      <c r="P84" s="70">
        <v>0</v>
      </c>
      <c r="Q84" s="27">
        <f t="shared" si="7"/>
        <v>0</v>
      </c>
      <c r="R84" s="70">
        <v>0</v>
      </c>
      <c r="S84" s="70">
        <v>0</v>
      </c>
      <c r="T84" s="70">
        <v>96506.86</v>
      </c>
      <c r="U84" s="70">
        <v>0</v>
      </c>
      <c r="V84" s="70">
        <v>0</v>
      </c>
      <c r="W84" s="59">
        <f t="shared" si="8"/>
        <v>96506.86</v>
      </c>
    </row>
    <row r="85" spans="1:23">
      <c r="A85" s="7">
        <f t="shared" si="9"/>
        <v>71</v>
      </c>
      <c r="B85" s="6" t="s">
        <v>102</v>
      </c>
      <c r="C85" s="6" t="s">
        <v>10</v>
      </c>
      <c r="D85" s="6" t="s">
        <v>16</v>
      </c>
      <c r="E85" s="6" t="s">
        <v>38</v>
      </c>
      <c r="F85" s="70">
        <v>0</v>
      </c>
      <c r="G85" s="70">
        <v>152874.76</v>
      </c>
      <c r="H85" s="70">
        <v>0</v>
      </c>
      <c r="I85" s="70">
        <v>0</v>
      </c>
      <c r="J85" s="70">
        <v>0</v>
      </c>
      <c r="K85" s="27">
        <f t="shared" si="6"/>
        <v>152874.76</v>
      </c>
      <c r="L85" s="70">
        <v>0</v>
      </c>
      <c r="M85" s="70">
        <v>0</v>
      </c>
      <c r="N85" s="70">
        <v>0</v>
      </c>
      <c r="O85" s="70">
        <v>0</v>
      </c>
      <c r="P85" s="70">
        <v>0</v>
      </c>
      <c r="Q85" s="27">
        <f t="shared" si="7"/>
        <v>0</v>
      </c>
      <c r="R85" s="70">
        <v>0</v>
      </c>
      <c r="S85" s="70">
        <v>152874.76</v>
      </c>
      <c r="T85" s="70">
        <v>0</v>
      </c>
      <c r="U85" s="70">
        <v>0</v>
      </c>
      <c r="V85" s="70">
        <v>0</v>
      </c>
      <c r="W85" s="59">
        <f t="shared" si="8"/>
        <v>152874.76</v>
      </c>
    </row>
    <row r="86" spans="1:23">
      <c r="A86" s="7">
        <f t="shared" si="9"/>
        <v>72</v>
      </c>
      <c r="B86" s="6" t="s">
        <v>103</v>
      </c>
      <c r="C86" s="6" t="s">
        <v>10</v>
      </c>
      <c r="D86" s="6" t="s">
        <v>16</v>
      </c>
      <c r="E86" s="6" t="s">
        <v>38</v>
      </c>
      <c r="F86" s="70">
        <v>0</v>
      </c>
      <c r="G86" s="70">
        <v>163298.69</v>
      </c>
      <c r="H86" s="70">
        <v>212246.17</v>
      </c>
      <c r="I86" s="70">
        <v>173.09000000002561</v>
      </c>
      <c r="J86" s="70">
        <v>0</v>
      </c>
      <c r="K86" s="27">
        <f t="shared" si="6"/>
        <v>375717.95</v>
      </c>
      <c r="L86" s="70">
        <v>0</v>
      </c>
      <c r="M86" s="70">
        <v>0</v>
      </c>
      <c r="N86" s="70">
        <v>0</v>
      </c>
      <c r="O86" s="70">
        <v>0</v>
      </c>
      <c r="P86" s="70">
        <v>0</v>
      </c>
      <c r="Q86" s="27">
        <f t="shared" si="7"/>
        <v>0</v>
      </c>
      <c r="R86" s="70">
        <v>0</v>
      </c>
      <c r="S86" s="70">
        <v>163298.69</v>
      </c>
      <c r="T86" s="70">
        <v>212246.17</v>
      </c>
      <c r="U86" s="70">
        <v>173.09000000002561</v>
      </c>
      <c r="V86" s="70">
        <v>0</v>
      </c>
      <c r="W86" s="59">
        <f t="shared" si="8"/>
        <v>375717.95</v>
      </c>
    </row>
    <row r="87" spans="1:23">
      <c r="A87" s="7">
        <f t="shared" si="9"/>
        <v>73</v>
      </c>
      <c r="B87" s="6" t="s">
        <v>104</v>
      </c>
      <c r="C87" s="6" t="s">
        <v>7</v>
      </c>
      <c r="D87" s="6" t="s">
        <v>15</v>
      </c>
      <c r="E87" s="6" t="s">
        <v>38</v>
      </c>
      <c r="F87" s="70">
        <v>0</v>
      </c>
      <c r="G87" s="70">
        <v>0</v>
      </c>
      <c r="H87" s="70">
        <v>1927.18</v>
      </c>
      <c r="I87" s="70">
        <v>40247.81</v>
      </c>
      <c r="J87" s="70">
        <v>15000</v>
      </c>
      <c r="K87" s="27">
        <f t="shared" si="6"/>
        <v>57174.99</v>
      </c>
      <c r="L87" s="70">
        <v>0</v>
      </c>
      <c r="M87" s="70">
        <v>0</v>
      </c>
      <c r="N87" s="70">
        <v>0</v>
      </c>
      <c r="O87" s="70">
        <v>0</v>
      </c>
      <c r="P87" s="70">
        <v>0</v>
      </c>
      <c r="Q87" s="27">
        <f t="shared" si="7"/>
        <v>0</v>
      </c>
      <c r="R87" s="70">
        <v>0</v>
      </c>
      <c r="S87" s="70">
        <v>0</v>
      </c>
      <c r="T87" s="70">
        <v>0</v>
      </c>
      <c r="U87" s="70">
        <v>0</v>
      </c>
      <c r="V87" s="70">
        <v>57174.99</v>
      </c>
      <c r="W87" s="59">
        <f t="shared" si="8"/>
        <v>57174.99</v>
      </c>
    </row>
    <row r="88" spans="1:23">
      <c r="A88" s="7">
        <f t="shared" si="9"/>
        <v>74</v>
      </c>
      <c r="B88" s="6" t="s">
        <v>105</v>
      </c>
      <c r="C88" s="6" t="s">
        <v>7</v>
      </c>
      <c r="D88" s="6" t="s">
        <v>15</v>
      </c>
      <c r="E88" s="6" t="s">
        <v>38</v>
      </c>
      <c r="F88" s="70">
        <v>9020.1299999999992</v>
      </c>
      <c r="G88" s="70">
        <v>248011.12</v>
      </c>
      <c r="H88" s="70">
        <v>258278.34</v>
      </c>
      <c r="I88" s="70">
        <v>-832.01999999998952</v>
      </c>
      <c r="J88" s="70">
        <v>0</v>
      </c>
      <c r="K88" s="27">
        <f t="shared" si="6"/>
        <v>514477.56999999995</v>
      </c>
      <c r="L88" s="70">
        <v>0</v>
      </c>
      <c r="M88" s="70">
        <v>0</v>
      </c>
      <c r="N88" s="70">
        <v>0</v>
      </c>
      <c r="O88" s="70">
        <v>0</v>
      </c>
      <c r="P88" s="70">
        <v>0</v>
      </c>
      <c r="Q88" s="27">
        <f t="shared" si="7"/>
        <v>0</v>
      </c>
      <c r="R88" s="70">
        <v>0</v>
      </c>
      <c r="S88" s="70">
        <v>0.02</v>
      </c>
      <c r="T88" s="70">
        <v>514477.55</v>
      </c>
      <c r="U88" s="70">
        <v>0</v>
      </c>
      <c r="V88" s="70">
        <v>0</v>
      </c>
      <c r="W88" s="59">
        <f t="shared" si="8"/>
        <v>514477.57</v>
      </c>
    </row>
    <row r="89" spans="1:23">
      <c r="A89" s="7">
        <f t="shared" si="9"/>
        <v>75</v>
      </c>
      <c r="B89" s="6" t="s">
        <v>106</v>
      </c>
      <c r="C89" s="6" t="s">
        <v>6</v>
      </c>
      <c r="D89" s="6" t="s">
        <v>15</v>
      </c>
      <c r="E89" s="6" t="s">
        <v>38</v>
      </c>
      <c r="F89" s="70">
        <v>0</v>
      </c>
      <c r="G89" s="70">
        <v>12681.35</v>
      </c>
      <c r="H89" s="70">
        <v>279398.69</v>
      </c>
      <c r="I89" s="70">
        <v>82086.660000000033</v>
      </c>
      <c r="J89" s="70">
        <v>0</v>
      </c>
      <c r="K89" s="27">
        <f t="shared" si="6"/>
        <v>374166.7</v>
      </c>
      <c r="L89" s="70">
        <v>0</v>
      </c>
      <c r="M89" s="70">
        <v>0</v>
      </c>
      <c r="N89" s="70">
        <v>0</v>
      </c>
      <c r="O89" s="70">
        <v>0</v>
      </c>
      <c r="P89" s="70">
        <v>0</v>
      </c>
      <c r="Q89" s="27">
        <f t="shared" si="7"/>
        <v>0</v>
      </c>
      <c r="R89" s="70">
        <v>0</v>
      </c>
      <c r="S89" s="70">
        <v>0</v>
      </c>
      <c r="T89" s="70">
        <v>0</v>
      </c>
      <c r="U89" s="70">
        <v>374166.7</v>
      </c>
      <c r="V89" s="70">
        <v>0</v>
      </c>
      <c r="W89" s="59">
        <f t="shared" si="8"/>
        <v>374166.7</v>
      </c>
    </row>
    <row r="90" spans="1:23">
      <c r="A90" s="7">
        <f t="shared" si="9"/>
        <v>76</v>
      </c>
      <c r="B90" s="6" t="s">
        <v>107</v>
      </c>
      <c r="C90" s="6" t="s">
        <v>7</v>
      </c>
      <c r="D90" s="6" t="s">
        <v>15</v>
      </c>
      <c r="E90" s="6" t="s">
        <v>38</v>
      </c>
      <c r="F90" s="70">
        <v>0</v>
      </c>
      <c r="G90" s="70">
        <v>0</v>
      </c>
      <c r="H90" s="70">
        <v>0</v>
      </c>
      <c r="I90" s="70">
        <v>0</v>
      </c>
      <c r="J90" s="70">
        <v>0</v>
      </c>
      <c r="K90" s="27">
        <f t="shared" si="6"/>
        <v>0</v>
      </c>
      <c r="L90" s="70">
        <v>0</v>
      </c>
      <c r="M90" s="70">
        <v>0</v>
      </c>
      <c r="N90" s="70">
        <v>0</v>
      </c>
      <c r="O90" s="70">
        <v>0</v>
      </c>
      <c r="P90" s="70">
        <v>0</v>
      </c>
      <c r="Q90" s="27">
        <f t="shared" si="7"/>
        <v>0</v>
      </c>
      <c r="R90" s="70">
        <v>0</v>
      </c>
      <c r="S90" s="70">
        <v>0</v>
      </c>
      <c r="T90" s="70">
        <v>0</v>
      </c>
      <c r="U90" s="70">
        <v>0</v>
      </c>
      <c r="V90" s="70">
        <v>0</v>
      </c>
      <c r="W90" s="59">
        <f t="shared" si="8"/>
        <v>0</v>
      </c>
    </row>
    <row r="91" spans="1:23">
      <c r="A91" s="7">
        <f t="shared" si="9"/>
        <v>77</v>
      </c>
      <c r="B91" s="6" t="s">
        <v>108</v>
      </c>
      <c r="C91" s="6" t="s">
        <v>7</v>
      </c>
      <c r="D91" s="6" t="s">
        <v>15</v>
      </c>
      <c r="E91" s="6" t="s">
        <v>36</v>
      </c>
      <c r="F91" s="70">
        <v>45712.92</v>
      </c>
      <c r="G91" s="70">
        <v>0</v>
      </c>
      <c r="H91" s="70">
        <v>0</v>
      </c>
      <c r="I91" s="70">
        <v>-45712.92</v>
      </c>
      <c r="J91" s="70">
        <v>238178.00000000003</v>
      </c>
      <c r="K91" s="27">
        <f t="shared" si="6"/>
        <v>238178.00000000003</v>
      </c>
      <c r="L91" s="70">
        <v>0</v>
      </c>
      <c r="M91" s="70">
        <v>0</v>
      </c>
      <c r="N91" s="70">
        <v>0</v>
      </c>
      <c r="O91" s="70">
        <v>160145.91599999997</v>
      </c>
      <c r="P91" s="70">
        <v>0</v>
      </c>
      <c r="Q91" s="27">
        <f t="shared" si="7"/>
        <v>160145.91599999997</v>
      </c>
      <c r="R91" s="70">
        <v>0</v>
      </c>
      <c r="S91" s="70">
        <v>0</v>
      </c>
      <c r="T91" s="70">
        <v>0</v>
      </c>
      <c r="U91" s="70">
        <v>0</v>
      </c>
      <c r="V91" s="70">
        <v>238178.00000000003</v>
      </c>
      <c r="W91" s="59">
        <f t="shared" si="8"/>
        <v>238178.00000000003</v>
      </c>
    </row>
    <row r="92" spans="1:23">
      <c r="A92" s="7">
        <f t="shared" si="9"/>
        <v>78</v>
      </c>
      <c r="B92" s="6" t="s">
        <v>109</v>
      </c>
      <c r="C92" s="6" t="s">
        <v>10</v>
      </c>
      <c r="D92" s="6" t="s">
        <v>15</v>
      </c>
      <c r="E92" s="6" t="s">
        <v>38</v>
      </c>
      <c r="F92" s="70">
        <v>0</v>
      </c>
      <c r="G92" s="70">
        <v>0</v>
      </c>
      <c r="H92" s="70">
        <v>0</v>
      </c>
      <c r="I92" s="70">
        <v>9116.81</v>
      </c>
      <c r="J92" s="70">
        <v>133890.85</v>
      </c>
      <c r="K92" s="27">
        <f t="shared" si="6"/>
        <v>143007.66</v>
      </c>
      <c r="L92" s="70">
        <v>0</v>
      </c>
      <c r="M92" s="70">
        <v>0</v>
      </c>
      <c r="N92" s="70">
        <v>0</v>
      </c>
      <c r="O92" s="70">
        <v>0</v>
      </c>
      <c r="P92" s="70">
        <v>0</v>
      </c>
      <c r="Q92" s="27">
        <f t="shared" si="7"/>
        <v>0</v>
      </c>
      <c r="R92" s="70">
        <v>0</v>
      </c>
      <c r="S92" s="70">
        <v>0</v>
      </c>
      <c r="T92" s="70">
        <v>0</v>
      </c>
      <c r="U92" s="70">
        <v>0</v>
      </c>
      <c r="V92" s="70">
        <v>130303.20000000001</v>
      </c>
      <c r="W92" s="59">
        <f t="shared" si="8"/>
        <v>130303.20000000001</v>
      </c>
    </row>
    <row r="93" spans="1:23">
      <c r="A93" s="7">
        <f t="shared" si="9"/>
        <v>79</v>
      </c>
      <c r="B93" s="6" t="s">
        <v>110</v>
      </c>
      <c r="C93" s="6" t="s">
        <v>10</v>
      </c>
      <c r="D93" s="6" t="s">
        <v>16</v>
      </c>
      <c r="E93" s="6" t="s">
        <v>38</v>
      </c>
      <c r="F93" s="70">
        <v>0</v>
      </c>
      <c r="G93" s="70">
        <v>42208.62</v>
      </c>
      <c r="H93" s="70">
        <v>1.0000000000218279E-2</v>
      </c>
      <c r="I93" s="70">
        <v>0</v>
      </c>
      <c r="J93" s="70">
        <v>0</v>
      </c>
      <c r="K93" s="27">
        <f t="shared" si="6"/>
        <v>42208.630000000005</v>
      </c>
      <c r="L93" s="70">
        <v>0</v>
      </c>
      <c r="M93" s="70">
        <v>0</v>
      </c>
      <c r="N93" s="70">
        <v>0</v>
      </c>
      <c r="O93" s="70">
        <v>0</v>
      </c>
      <c r="P93" s="70">
        <v>0</v>
      </c>
      <c r="Q93" s="27">
        <f t="shared" si="7"/>
        <v>0</v>
      </c>
      <c r="R93" s="70">
        <v>0</v>
      </c>
      <c r="S93" s="70">
        <v>0.01</v>
      </c>
      <c r="T93" s="70">
        <v>42208.62</v>
      </c>
      <c r="U93" s="70">
        <v>0</v>
      </c>
      <c r="V93" s="70">
        <v>0</v>
      </c>
      <c r="W93" s="59">
        <f t="shared" si="8"/>
        <v>42208.630000000005</v>
      </c>
    </row>
    <row r="94" spans="1:23">
      <c r="A94" s="7">
        <f t="shared" si="9"/>
        <v>80</v>
      </c>
      <c r="B94" s="6" t="s">
        <v>111</v>
      </c>
      <c r="C94" s="6" t="s">
        <v>10</v>
      </c>
      <c r="D94" s="6" t="s">
        <v>15</v>
      </c>
      <c r="E94" s="6" t="s">
        <v>38</v>
      </c>
      <c r="F94" s="70">
        <v>26414.07</v>
      </c>
      <c r="G94" s="70">
        <v>-26414.07</v>
      </c>
      <c r="H94" s="70">
        <v>0</v>
      </c>
      <c r="I94" s="70">
        <v>0</v>
      </c>
      <c r="J94" s="70">
        <v>0</v>
      </c>
      <c r="K94" s="27">
        <f t="shared" si="6"/>
        <v>0</v>
      </c>
      <c r="L94" s="70">
        <v>0</v>
      </c>
      <c r="M94" s="70">
        <v>0</v>
      </c>
      <c r="N94" s="70">
        <v>0</v>
      </c>
      <c r="O94" s="70">
        <v>0</v>
      </c>
      <c r="P94" s="70">
        <v>0</v>
      </c>
      <c r="Q94" s="27">
        <f t="shared" si="7"/>
        <v>0</v>
      </c>
      <c r="R94" s="70">
        <v>0</v>
      </c>
      <c r="S94" s="70">
        <v>0</v>
      </c>
      <c r="T94" s="70">
        <v>0</v>
      </c>
      <c r="U94" s="70">
        <v>0</v>
      </c>
      <c r="V94" s="70">
        <v>0</v>
      </c>
      <c r="W94" s="59">
        <f t="shared" si="8"/>
        <v>0</v>
      </c>
    </row>
    <row r="95" spans="1:23">
      <c r="A95" s="7">
        <f t="shared" si="9"/>
        <v>81</v>
      </c>
      <c r="B95" s="6" t="s">
        <v>112</v>
      </c>
      <c r="C95" s="6" t="s">
        <v>9</v>
      </c>
      <c r="D95" s="6" t="s">
        <v>15</v>
      </c>
      <c r="E95" s="6" t="s">
        <v>38</v>
      </c>
      <c r="F95" s="70">
        <v>0</v>
      </c>
      <c r="G95" s="70">
        <v>0</v>
      </c>
      <c r="H95" s="70">
        <v>0</v>
      </c>
      <c r="I95" s="70">
        <v>0</v>
      </c>
      <c r="J95" s="70">
        <v>0</v>
      </c>
      <c r="K95" s="27">
        <f t="shared" si="6"/>
        <v>0</v>
      </c>
      <c r="L95" s="70">
        <v>0</v>
      </c>
      <c r="M95" s="70">
        <v>0</v>
      </c>
      <c r="N95" s="70">
        <v>0</v>
      </c>
      <c r="O95" s="70">
        <v>0</v>
      </c>
      <c r="P95" s="70">
        <v>0</v>
      </c>
      <c r="Q95" s="27">
        <f t="shared" si="7"/>
        <v>0</v>
      </c>
      <c r="R95" s="70">
        <v>0</v>
      </c>
      <c r="S95" s="70">
        <v>0</v>
      </c>
      <c r="T95" s="70">
        <v>0</v>
      </c>
      <c r="U95" s="70">
        <v>0</v>
      </c>
      <c r="V95" s="70">
        <v>0</v>
      </c>
      <c r="W95" s="59">
        <f t="shared" si="8"/>
        <v>0</v>
      </c>
    </row>
    <row r="96" spans="1:23">
      <c r="A96" s="7">
        <f t="shared" si="9"/>
        <v>82</v>
      </c>
      <c r="B96" s="6" t="s">
        <v>113</v>
      </c>
      <c r="C96" s="6" t="s">
        <v>10</v>
      </c>
      <c r="D96" s="6" t="s">
        <v>15</v>
      </c>
      <c r="E96" s="6" t="s">
        <v>38</v>
      </c>
      <c r="F96" s="70">
        <v>0</v>
      </c>
      <c r="G96" s="70">
        <v>0</v>
      </c>
      <c r="H96" s="70">
        <v>0</v>
      </c>
      <c r="I96" s="70">
        <v>0</v>
      </c>
      <c r="J96" s="70">
        <v>0</v>
      </c>
      <c r="K96" s="27">
        <f t="shared" si="6"/>
        <v>0</v>
      </c>
      <c r="L96" s="70">
        <v>0</v>
      </c>
      <c r="M96" s="70">
        <v>0</v>
      </c>
      <c r="N96" s="70">
        <v>0</v>
      </c>
      <c r="O96" s="70">
        <v>0</v>
      </c>
      <c r="P96" s="70">
        <v>0</v>
      </c>
      <c r="Q96" s="27">
        <f t="shared" si="7"/>
        <v>0</v>
      </c>
      <c r="R96" s="70">
        <v>0</v>
      </c>
      <c r="S96" s="70">
        <v>0</v>
      </c>
      <c r="T96" s="70">
        <v>0</v>
      </c>
      <c r="U96" s="70">
        <v>0</v>
      </c>
      <c r="V96" s="70">
        <v>0</v>
      </c>
      <c r="W96" s="59">
        <f t="shared" si="8"/>
        <v>0</v>
      </c>
    </row>
    <row r="97" spans="1:23">
      <c r="A97" s="7">
        <f t="shared" si="9"/>
        <v>83</v>
      </c>
      <c r="B97" s="6" t="s">
        <v>114</v>
      </c>
      <c r="C97" s="6" t="s">
        <v>5</v>
      </c>
      <c r="D97" s="6" t="s">
        <v>15</v>
      </c>
      <c r="E97" s="6" t="s">
        <v>38</v>
      </c>
      <c r="F97" s="70">
        <v>0</v>
      </c>
      <c r="G97" s="70">
        <v>0</v>
      </c>
      <c r="H97" s="70">
        <v>31844.400000000001</v>
      </c>
      <c r="I97" s="70">
        <v>245350.76</v>
      </c>
      <c r="J97" s="70">
        <v>1172195.8599999999</v>
      </c>
      <c r="K97" s="27">
        <f t="shared" si="6"/>
        <v>1449391.02</v>
      </c>
      <c r="L97" s="70">
        <v>0</v>
      </c>
      <c r="M97" s="70">
        <v>0</v>
      </c>
      <c r="N97" s="70">
        <v>0</v>
      </c>
      <c r="O97" s="70">
        <v>0</v>
      </c>
      <c r="P97" s="70">
        <v>0</v>
      </c>
      <c r="Q97" s="27">
        <f t="shared" si="7"/>
        <v>0</v>
      </c>
      <c r="R97" s="70">
        <v>0</v>
      </c>
      <c r="S97" s="70">
        <v>0</v>
      </c>
      <c r="T97" s="70">
        <v>0</v>
      </c>
      <c r="U97" s="70">
        <v>0</v>
      </c>
      <c r="V97" s="70">
        <v>1096247.1099999999</v>
      </c>
      <c r="W97" s="59">
        <f t="shared" si="8"/>
        <v>1096247.1099999999</v>
      </c>
    </row>
    <row r="98" spans="1:23">
      <c r="A98" s="7">
        <f t="shared" si="9"/>
        <v>84</v>
      </c>
      <c r="B98" s="6" t="s">
        <v>115</v>
      </c>
      <c r="C98" s="6" t="s">
        <v>7</v>
      </c>
      <c r="D98" s="6" t="s">
        <v>15</v>
      </c>
      <c r="E98" s="6" t="s">
        <v>38</v>
      </c>
      <c r="F98" s="70">
        <v>2728.88</v>
      </c>
      <c r="G98" s="70">
        <v>0</v>
      </c>
      <c r="H98" s="70">
        <v>0</v>
      </c>
      <c r="I98" s="70">
        <v>0</v>
      </c>
      <c r="J98" s="70">
        <v>0</v>
      </c>
      <c r="K98" s="27">
        <f t="shared" si="6"/>
        <v>2728.88</v>
      </c>
      <c r="L98" s="70">
        <v>0</v>
      </c>
      <c r="M98" s="70">
        <v>0</v>
      </c>
      <c r="N98" s="70">
        <v>0</v>
      </c>
      <c r="O98" s="70">
        <v>0</v>
      </c>
      <c r="P98" s="70">
        <v>0</v>
      </c>
      <c r="Q98" s="27">
        <f t="shared" si="7"/>
        <v>0</v>
      </c>
      <c r="R98" s="70">
        <v>2728.88</v>
      </c>
      <c r="S98" s="70">
        <v>0</v>
      </c>
      <c r="T98" s="70">
        <v>0</v>
      </c>
      <c r="U98" s="70">
        <v>0</v>
      </c>
      <c r="V98" s="70">
        <v>0</v>
      </c>
      <c r="W98" s="59">
        <f t="shared" si="8"/>
        <v>2728.88</v>
      </c>
    </row>
    <row r="99" spans="1:23">
      <c r="A99" s="7">
        <f t="shared" si="9"/>
        <v>85</v>
      </c>
      <c r="B99" s="6" t="s">
        <v>116</v>
      </c>
      <c r="C99" s="6" t="s">
        <v>5</v>
      </c>
      <c r="D99" s="6" t="s">
        <v>15</v>
      </c>
      <c r="E99" s="6" t="s">
        <v>38</v>
      </c>
      <c r="F99" s="70">
        <v>4958.66</v>
      </c>
      <c r="G99" s="70">
        <v>0</v>
      </c>
      <c r="H99" s="70">
        <v>-413852.29</v>
      </c>
      <c r="I99" s="70">
        <v>0</v>
      </c>
      <c r="J99" s="70">
        <v>0</v>
      </c>
      <c r="K99" s="27">
        <f t="shared" si="6"/>
        <v>-408893.63</v>
      </c>
      <c r="L99" s="70">
        <v>0</v>
      </c>
      <c r="M99" s="70">
        <v>0</v>
      </c>
      <c r="N99" s="70">
        <v>0</v>
      </c>
      <c r="O99" s="70">
        <v>0</v>
      </c>
      <c r="P99" s="70">
        <v>0</v>
      </c>
      <c r="Q99" s="27">
        <f t="shared" si="7"/>
        <v>0</v>
      </c>
      <c r="R99" s="70">
        <v>0</v>
      </c>
      <c r="S99" s="70">
        <v>0</v>
      </c>
      <c r="T99" s="70">
        <v>0</v>
      </c>
      <c r="U99" s="70">
        <v>0</v>
      </c>
      <c r="V99" s="70">
        <v>0</v>
      </c>
      <c r="W99" s="59">
        <f t="shared" si="8"/>
        <v>0</v>
      </c>
    </row>
    <row r="100" spans="1:23">
      <c r="A100" s="7">
        <f t="shared" si="9"/>
        <v>86</v>
      </c>
      <c r="B100" s="6" t="s">
        <v>117</v>
      </c>
      <c r="C100" s="6" t="s">
        <v>7</v>
      </c>
      <c r="D100" s="6" t="s">
        <v>15</v>
      </c>
      <c r="E100" s="6" t="s">
        <v>38</v>
      </c>
      <c r="F100" s="70">
        <v>-289.48999999999978</v>
      </c>
      <c r="G100" s="70">
        <v>0</v>
      </c>
      <c r="H100" s="70">
        <v>0</v>
      </c>
      <c r="I100" s="70">
        <v>0</v>
      </c>
      <c r="J100" s="70">
        <v>0</v>
      </c>
      <c r="K100" s="27">
        <f t="shared" si="6"/>
        <v>-289.48999999999978</v>
      </c>
      <c r="L100" s="70">
        <v>0</v>
      </c>
      <c r="M100" s="70">
        <v>0</v>
      </c>
      <c r="N100" s="70">
        <v>0</v>
      </c>
      <c r="O100" s="70">
        <v>0</v>
      </c>
      <c r="P100" s="70">
        <v>0</v>
      </c>
      <c r="Q100" s="27">
        <f t="shared" si="7"/>
        <v>0</v>
      </c>
      <c r="R100" s="70">
        <v>0</v>
      </c>
      <c r="S100" s="70">
        <v>0</v>
      </c>
      <c r="T100" s="70">
        <v>0</v>
      </c>
      <c r="U100" s="70">
        <v>0</v>
      </c>
      <c r="V100" s="70">
        <v>0</v>
      </c>
      <c r="W100" s="59">
        <f t="shared" si="8"/>
        <v>0</v>
      </c>
    </row>
    <row r="101" spans="1:23">
      <c r="A101" s="7">
        <f t="shared" si="9"/>
        <v>87</v>
      </c>
      <c r="B101" s="6" t="s">
        <v>118</v>
      </c>
      <c r="C101" s="6" t="s">
        <v>7</v>
      </c>
      <c r="D101" s="6" t="s">
        <v>15</v>
      </c>
      <c r="E101" s="6" t="s">
        <v>38</v>
      </c>
      <c r="F101" s="70">
        <v>0</v>
      </c>
      <c r="G101" s="70">
        <v>0</v>
      </c>
      <c r="H101" s="70">
        <v>0</v>
      </c>
      <c r="I101" s="70">
        <v>0</v>
      </c>
      <c r="J101" s="70">
        <v>0</v>
      </c>
      <c r="K101" s="27">
        <f t="shared" si="6"/>
        <v>0</v>
      </c>
      <c r="L101" s="70">
        <v>0</v>
      </c>
      <c r="M101" s="70">
        <v>0</v>
      </c>
      <c r="N101" s="70">
        <v>0</v>
      </c>
      <c r="O101" s="70">
        <v>0</v>
      </c>
      <c r="P101" s="70">
        <v>0</v>
      </c>
      <c r="Q101" s="27">
        <f t="shared" si="7"/>
        <v>0</v>
      </c>
      <c r="R101" s="70">
        <v>0</v>
      </c>
      <c r="S101" s="70">
        <v>0</v>
      </c>
      <c r="T101" s="70">
        <v>0</v>
      </c>
      <c r="U101" s="70">
        <v>0</v>
      </c>
      <c r="V101" s="70">
        <v>0</v>
      </c>
      <c r="W101" s="59">
        <f t="shared" si="8"/>
        <v>0</v>
      </c>
    </row>
    <row r="102" spans="1:23">
      <c r="A102" s="7">
        <f t="shared" si="9"/>
        <v>88</v>
      </c>
      <c r="B102" s="6" t="s">
        <v>119</v>
      </c>
      <c r="C102" s="6" t="s">
        <v>7</v>
      </c>
      <c r="D102" s="6" t="s">
        <v>15</v>
      </c>
      <c r="E102" s="6" t="s">
        <v>38</v>
      </c>
      <c r="F102" s="70">
        <v>0</v>
      </c>
      <c r="G102" s="70">
        <v>0</v>
      </c>
      <c r="H102" s="70">
        <v>0</v>
      </c>
      <c r="I102" s="70">
        <v>0</v>
      </c>
      <c r="J102" s="70">
        <v>0</v>
      </c>
      <c r="K102" s="27">
        <f t="shared" si="6"/>
        <v>0</v>
      </c>
      <c r="L102" s="70">
        <v>0</v>
      </c>
      <c r="M102" s="70">
        <v>0</v>
      </c>
      <c r="N102" s="70">
        <v>0</v>
      </c>
      <c r="O102" s="70">
        <v>0</v>
      </c>
      <c r="P102" s="70">
        <v>0</v>
      </c>
      <c r="Q102" s="27">
        <f t="shared" si="7"/>
        <v>0</v>
      </c>
      <c r="R102" s="70">
        <v>0</v>
      </c>
      <c r="S102" s="70">
        <v>0</v>
      </c>
      <c r="T102" s="70">
        <v>0</v>
      </c>
      <c r="U102" s="70">
        <v>0</v>
      </c>
      <c r="V102" s="70">
        <v>0</v>
      </c>
      <c r="W102" s="59">
        <f t="shared" si="8"/>
        <v>0</v>
      </c>
    </row>
    <row r="103" spans="1:23">
      <c r="A103" s="7">
        <f t="shared" si="9"/>
        <v>89</v>
      </c>
      <c r="B103" s="6" t="s">
        <v>120</v>
      </c>
      <c r="C103" s="6" t="s">
        <v>7</v>
      </c>
      <c r="D103" s="6" t="s">
        <v>15</v>
      </c>
      <c r="E103" s="6" t="s">
        <v>38</v>
      </c>
      <c r="F103" s="70">
        <v>0</v>
      </c>
      <c r="G103" s="70">
        <v>0</v>
      </c>
      <c r="H103" s="70">
        <v>0</v>
      </c>
      <c r="I103" s="70">
        <v>0</v>
      </c>
      <c r="J103" s="70">
        <v>0</v>
      </c>
      <c r="K103" s="27">
        <f t="shared" si="6"/>
        <v>0</v>
      </c>
      <c r="L103" s="70">
        <v>0</v>
      </c>
      <c r="M103" s="70">
        <v>0</v>
      </c>
      <c r="N103" s="70">
        <v>0</v>
      </c>
      <c r="O103" s="70">
        <v>0</v>
      </c>
      <c r="P103" s="70">
        <v>0</v>
      </c>
      <c r="Q103" s="27">
        <f t="shared" si="7"/>
        <v>0</v>
      </c>
      <c r="R103" s="70">
        <v>0</v>
      </c>
      <c r="S103" s="70">
        <v>0</v>
      </c>
      <c r="T103" s="70">
        <v>0</v>
      </c>
      <c r="U103" s="70">
        <v>0</v>
      </c>
      <c r="V103" s="70">
        <v>0</v>
      </c>
      <c r="W103" s="59">
        <f t="shared" si="8"/>
        <v>0</v>
      </c>
    </row>
    <row r="104" spans="1:23">
      <c r="A104" s="7">
        <f t="shared" si="9"/>
        <v>90</v>
      </c>
      <c r="B104" s="6" t="s">
        <v>121</v>
      </c>
      <c r="C104" s="6" t="s">
        <v>7</v>
      </c>
      <c r="D104" s="6" t="s">
        <v>15</v>
      </c>
      <c r="E104" s="6" t="s">
        <v>38</v>
      </c>
      <c r="F104" s="70">
        <v>0</v>
      </c>
      <c r="G104" s="70">
        <v>0</v>
      </c>
      <c r="H104" s="70">
        <v>0</v>
      </c>
      <c r="I104" s="70">
        <v>0</v>
      </c>
      <c r="J104" s="70">
        <v>0</v>
      </c>
      <c r="K104" s="27">
        <f t="shared" si="6"/>
        <v>0</v>
      </c>
      <c r="L104" s="70">
        <v>0</v>
      </c>
      <c r="M104" s="70">
        <v>0</v>
      </c>
      <c r="N104" s="70">
        <v>0</v>
      </c>
      <c r="O104" s="70">
        <v>0</v>
      </c>
      <c r="P104" s="70">
        <v>0</v>
      </c>
      <c r="Q104" s="27">
        <f t="shared" si="7"/>
        <v>0</v>
      </c>
      <c r="R104" s="70">
        <v>0</v>
      </c>
      <c r="S104" s="70">
        <v>0</v>
      </c>
      <c r="T104" s="70">
        <v>0</v>
      </c>
      <c r="U104" s="70">
        <v>0</v>
      </c>
      <c r="V104" s="70">
        <v>0</v>
      </c>
      <c r="W104" s="59">
        <f t="shared" si="8"/>
        <v>0</v>
      </c>
    </row>
    <row r="105" spans="1:23">
      <c r="A105" s="7">
        <f t="shared" si="9"/>
        <v>91</v>
      </c>
      <c r="B105" s="6" t="s">
        <v>122</v>
      </c>
      <c r="C105" s="6" t="s">
        <v>5</v>
      </c>
      <c r="D105" s="6" t="s">
        <v>15</v>
      </c>
      <c r="E105" s="6" t="s">
        <v>36</v>
      </c>
      <c r="F105" s="70">
        <v>57472.89</v>
      </c>
      <c r="G105" s="70">
        <v>181735.72999999998</v>
      </c>
      <c r="H105" s="70">
        <v>2545730.6800000002</v>
      </c>
      <c r="I105" s="70">
        <v>5364945.1199999992</v>
      </c>
      <c r="J105" s="70">
        <v>1948.6700000000419</v>
      </c>
      <c r="K105" s="27">
        <f t="shared" si="6"/>
        <v>8151833.0899999999</v>
      </c>
      <c r="L105" s="70">
        <v>0</v>
      </c>
      <c r="M105" s="70">
        <v>1932705.0856033566</v>
      </c>
      <c r="N105" s="70">
        <v>212006.06163912406</v>
      </c>
      <c r="O105" s="70">
        <v>0</v>
      </c>
      <c r="P105" s="70">
        <v>0</v>
      </c>
      <c r="Q105" s="27">
        <f t="shared" si="7"/>
        <v>2144711.1472424809</v>
      </c>
      <c r="R105" s="70">
        <v>0.02</v>
      </c>
      <c r="S105" s="70">
        <v>0.01</v>
      </c>
      <c r="T105" s="70">
        <v>0</v>
      </c>
      <c r="U105" s="70">
        <v>8151885.2400000002</v>
      </c>
      <c r="V105" s="70">
        <v>13696.819999999367</v>
      </c>
      <c r="W105" s="59">
        <f t="shared" si="8"/>
        <v>8165582.0899999999</v>
      </c>
    </row>
    <row r="106" spans="1:23">
      <c r="A106" s="7">
        <f t="shared" si="9"/>
        <v>92</v>
      </c>
      <c r="B106" s="6" t="s">
        <v>123</v>
      </c>
      <c r="C106" s="6" t="s">
        <v>5</v>
      </c>
      <c r="D106" s="6" t="s">
        <v>15</v>
      </c>
      <c r="E106" s="6" t="s">
        <v>36</v>
      </c>
      <c r="F106" s="70">
        <v>8321</v>
      </c>
      <c r="G106" s="70">
        <v>68487.27</v>
      </c>
      <c r="H106" s="70">
        <v>219425.74000000002</v>
      </c>
      <c r="I106" s="70">
        <v>374519.02</v>
      </c>
      <c r="J106" s="70">
        <v>1644999.44</v>
      </c>
      <c r="K106" s="27">
        <f t="shared" si="6"/>
        <v>2315752.4699999997</v>
      </c>
      <c r="L106" s="70">
        <v>601672.00311410928</v>
      </c>
      <c r="M106" s="70">
        <v>80069.346107371515</v>
      </c>
      <c r="N106" s="70">
        <v>0</v>
      </c>
      <c r="O106" s="70">
        <v>0</v>
      </c>
      <c r="P106" s="70">
        <v>0</v>
      </c>
      <c r="Q106" s="27">
        <f t="shared" si="7"/>
        <v>681741.34922148078</v>
      </c>
      <c r="R106" s="70">
        <v>0</v>
      </c>
      <c r="S106" s="70">
        <v>0</v>
      </c>
      <c r="T106" s="70">
        <v>0</v>
      </c>
      <c r="U106" s="70">
        <v>0</v>
      </c>
      <c r="V106" s="70">
        <v>648000</v>
      </c>
      <c r="W106" s="59">
        <f t="shared" si="8"/>
        <v>648000</v>
      </c>
    </row>
    <row r="107" spans="1:23">
      <c r="A107" s="7">
        <f t="shared" si="9"/>
        <v>93</v>
      </c>
      <c r="B107" s="6" t="s">
        <v>124</v>
      </c>
      <c r="C107" s="6" t="s">
        <v>10</v>
      </c>
      <c r="D107" s="6" t="s">
        <v>15</v>
      </c>
      <c r="E107" s="6" t="s">
        <v>38</v>
      </c>
      <c r="F107" s="70">
        <v>160394.26999999999</v>
      </c>
      <c r="G107" s="70">
        <v>36705.230000000003</v>
      </c>
      <c r="H107" s="70">
        <v>0</v>
      </c>
      <c r="I107" s="70">
        <v>0</v>
      </c>
      <c r="J107" s="70">
        <v>0</v>
      </c>
      <c r="K107" s="27">
        <f t="shared" si="6"/>
        <v>197099.5</v>
      </c>
      <c r="L107" s="70">
        <v>0</v>
      </c>
      <c r="M107" s="70">
        <v>0</v>
      </c>
      <c r="N107" s="70">
        <v>0</v>
      </c>
      <c r="O107" s="70">
        <v>0</v>
      </c>
      <c r="P107" s="70">
        <v>0</v>
      </c>
      <c r="Q107" s="27">
        <f t="shared" si="7"/>
        <v>0</v>
      </c>
      <c r="R107" s="70">
        <v>516827.32000000007</v>
      </c>
      <c r="S107" s="70">
        <v>94611.489999999991</v>
      </c>
      <c r="T107" s="70">
        <v>0</v>
      </c>
      <c r="U107" s="70">
        <v>0</v>
      </c>
      <c r="V107" s="70">
        <v>0</v>
      </c>
      <c r="W107" s="59">
        <f t="shared" si="8"/>
        <v>611438.81000000006</v>
      </c>
    </row>
    <row r="108" spans="1:23">
      <c r="A108" s="7">
        <f t="shared" si="9"/>
        <v>94</v>
      </c>
      <c r="B108" s="6" t="s">
        <v>125</v>
      </c>
      <c r="C108" s="6" t="s">
        <v>10</v>
      </c>
      <c r="D108" s="6" t="s">
        <v>15</v>
      </c>
      <c r="E108" s="6" t="s">
        <v>38</v>
      </c>
      <c r="F108" s="70">
        <v>254265.99</v>
      </c>
      <c r="G108" s="70">
        <v>31984.589999999997</v>
      </c>
      <c r="H108" s="70">
        <v>246444.89</v>
      </c>
      <c r="I108" s="70">
        <v>0</v>
      </c>
      <c r="J108" s="70">
        <v>0</v>
      </c>
      <c r="K108" s="27">
        <f t="shared" si="6"/>
        <v>532695.47</v>
      </c>
      <c r="L108" s="70">
        <v>0</v>
      </c>
      <c r="M108" s="70">
        <v>0</v>
      </c>
      <c r="N108" s="70">
        <v>0</v>
      </c>
      <c r="O108" s="70">
        <v>0</v>
      </c>
      <c r="P108" s="70">
        <v>0</v>
      </c>
      <c r="Q108" s="27">
        <f t="shared" si="7"/>
        <v>0</v>
      </c>
      <c r="R108" s="70">
        <v>455000.01</v>
      </c>
      <c r="S108" s="70">
        <v>37464.469999999972</v>
      </c>
      <c r="T108" s="70">
        <v>247328.89</v>
      </c>
      <c r="U108" s="70">
        <v>0</v>
      </c>
      <c r="V108" s="70">
        <v>0</v>
      </c>
      <c r="W108" s="59">
        <f t="shared" si="8"/>
        <v>739793.37</v>
      </c>
    </row>
    <row r="109" spans="1:23">
      <c r="A109" s="7">
        <f t="shared" si="9"/>
        <v>95</v>
      </c>
      <c r="B109" s="6" t="s">
        <v>126</v>
      </c>
      <c r="C109" s="6" t="s">
        <v>10</v>
      </c>
      <c r="D109" s="6" t="s">
        <v>15</v>
      </c>
      <c r="E109" s="6" t="s">
        <v>38</v>
      </c>
      <c r="F109" s="70">
        <v>0</v>
      </c>
      <c r="G109" s="70">
        <v>0</v>
      </c>
      <c r="H109" s="70">
        <v>0</v>
      </c>
      <c r="I109" s="70">
        <v>0</v>
      </c>
      <c r="J109" s="70">
        <v>0</v>
      </c>
      <c r="K109" s="27">
        <f t="shared" si="6"/>
        <v>0</v>
      </c>
      <c r="L109" s="70">
        <v>0</v>
      </c>
      <c r="M109" s="70">
        <v>0</v>
      </c>
      <c r="N109" s="70">
        <v>0</v>
      </c>
      <c r="O109" s="70">
        <v>0</v>
      </c>
      <c r="P109" s="70">
        <v>0</v>
      </c>
      <c r="Q109" s="27">
        <f t="shared" si="7"/>
        <v>0</v>
      </c>
      <c r="R109" s="70">
        <v>0</v>
      </c>
      <c r="S109" s="70">
        <v>0</v>
      </c>
      <c r="T109" s="70">
        <v>0</v>
      </c>
      <c r="U109" s="70">
        <v>0</v>
      </c>
      <c r="V109" s="70">
        <v>0</v>
      </c>
      <c r="W109" s="59">
        <f t="shared" si="8"/>
        <v>0</v>
      </c>
    </row>
    <row r="110" spans="1:23">
      <c r="A110" s="7">
        <f t="shared" si="9"/>
        <v>96</v>
      </c>
      <c r="B110" s="6" t="s">
        <v>127</v>
      </c>
      <c r="C110" s="6" t="s">
        <v>10</v>
      </c>
      <c r="D110" s="6" t="s">
        <v>15</v>
      </c>
      <c r="E110" s="6" t="s">
        <v>36</v>
      </c>
      <c r="F110" s="70">
        <v>0</v>
      </c>
      <c r="G110" s="70">
        <v>0</v>
      </c>
      <c r="H110" s="70">
        <v>72706.700000000012</v>
      </c>
      <c r="I110" s="70">
        <v>394544.32000000007</v>
      </c>
      <c r="J110" s="70">
        <v>43100</v>
      </c>
      <c r="K110" s="27">
        <f t="shared" si="6"/>
        <v>510351.02000000008</v>
      </c>
      <c r="L110" s="70">
        <v>0</v>
      </c>
      <c r="M110" s="70">
        <v>0</v>
      </c>
      <c r="N110" s="70">
        <v>3583.8720000000008</v>
      </c>
      <c r="O110" s="70">
        <v>0</v>
      </c>
      <c r="P110" s="70">
        <v>0</v>
      </c>
      <c r="Q110" s="27">
        <f t="shared" si="7"/>
        <v>3583.8720000000008</v>
      </c>
      <c r="R110" s="70">
        <v>0</v>
      </c>
      <c r="S110" s="70">
        <v>0</v>
      </c>
      <c r="T110" s="70">
        <v>0</v>
      </c>
      <c r="U110" s="70">
        <v>467251.02</v>
      </c>
      <c r="V110" s="70">
        <v>43100</v>
      </c>
      <c r="W110" s="59">
        <f t="shared" si="8"/>
        <v>510351.02</v>
      </c>
    </row>
    <row r="111" spans="1:23">
      <c r="A111" s="7">
        <f t="shared" si="9"/>
        <v>97</v>
      </c>
      <c r="B111" s="6" t="s">
        <v>128</v>
      </c>
      <c r="C111" s="6" t="s">
        <v>10</v>
      </c>
      <c r="D111" s="6" t="s">
        <v>15</v>
      </c>
      <c r="E111" s="6" t="s">
        <v>36</v>
      </c>
      <c r="F111" s="70">
        <v>524198.56999999995</v>
      </c>
      <c r="G111" s="70">
        <v>298933.85000000003</v>
      </c>
      <c r="H111" s="70">
        <v>1405052.8100000003</v>
      </c>
      <c r="I111" s="70">
        <v>2448317.2599999998</v>
      </c>
      <c r="J111" s="70">
        <v>2079847.65</v>
      </c>
      <c r="K111" s="27">
        <f t="shared" si="6"/>
        <v>6756350.1400000006</v>
      </c>
      <c r="L111" s="70">
        <v>2027026.8993786171</v>
      </c>
      <c r="M111" s="70">
        <v>1134604.8806213809</v>
      </c>
      <c r="N111" s="70">
        <v>0</v>
      </c>
      <c r="O111" s="70">
        <v>0</v>
      </c>
      <c r="P111" s="70">
        <v>0</v>
      </c>
      <c r="Q111" s="27">
        <f t="shared" si="7"/>
        <v>3161631.7799999979</v>
      </c>
      <c r="R111" s="70">
        <v>0.01</v>
      </c>
      <c r="S111" s="70">
        <v>818000.02</v>
      </c>
      <c r="T111" s="70">
        <v>1091406.25</v>
      </c>
      <c r="U111" s="70">
        <v>2767096.21</v>
      </c>
      <c r="V111" s="70">
        <v>2083465.6200000003</v>
      </c>
      <c r="W111" s="59">
        <f t="shared" si="8"/>
        <v>6759968.1100000003</v>
      </c>
    </row>
    <row r="112" spans="1:23">
      <c r="A112" s="7">
        <f t="shared" si="9"/>
        <v>98</v>
      </c>
      <c r="B112" s="6" t="s">
        <v>129</v>
      </c>
      <c r="C112" s="6" t="s">
        <v>10</v>
      </c>
      <c r="D112" s="6" t="s">
        <v>15</v>
      </c>
      <c r="E112" s="6" t="s">
        <v>36</v>
      </c>
      <c r="F112" s="70">
        <v>0</v>
      </c>
      <c r="G112" s="70">
        <v>0</v>
      </c>
      <c r="H112" s="70">
        <v>0</v>
      </c>
      <c r="I112" s="70">
        <v>966605.12999999989</v>
      </c>
      <c r="J112" s="70">
        <v>0</v>
      </c>
      <c r="K112" s="27">
        <f t="shared" si="6"/>
        <v>966605.12999999989</v>
      </c>
      <c r="L112" s="70">
        <v>483338.34239999996</v>
      </c>
      <c r="M112" s="70">
        <v>0</v>
      </c>
      <c r="N112" s="70">
        <v>0</v>
      </c>
      <c r="O112" s="70">
        <v>0</v>
      </c>
      <c r="P112" s="70">
        <v>0</v>
      </c>
      <c r="Q112" s="27">
        <f t="shared" si="7"/>
        <v>483338.34239999996</v>
      </c>
      <c r="R112" s="70">
        <v>0</v>
      </c>
      <c r="S112" s="70">
        <v>0</v>
      </c>
      <c r="T112" s="70">
        <v>0</v>
      </c>
      <c r="U112" s="70">
        <v>966600</v>
      </c>
      <c r="V112" s="70">
        <v>5.1300000000046566</v>
      </c>
      <c r="W112" s="59">
        <f t="shared" si="8"/>
        <v>966605.13</v>
      </c>
    </row>
    <row r="113" spans="1:23">
      <c r="A113" s="7">
        <f t="shared" si="9"/>
        <v>99</v>
      </c>
      <c r="B113" s="6" t="s">
        <v>130</v>
      </c>
      <c r="C113" s="6" t="s">
        <v>10</v>
      </c>
      <c r="D113" s="6" t="s">
        <v>15</v>
      </c>
      <c r="E113" s="6" t="s">
        <v>36</v>
      </c>
      <c r="F113" s="70">
        <v>93768.49</v>
      </c>
      <c r="G113" s="70">
        <v>0</v>
      </c>
      <c r="H113" s="70">
        <v>0</v>
      </c>
      <c r="I113" s="70">
        <v>0</v>
      </c>
      <c r="J113" s="70">
        <v>0</v>
      </c>
      <c r="K113" s="27">
        <f t="shared" si="6"/>
        <v>93768.49</v>
      </c>
      <c r="L113" s="70">
        <v>0</v>
      </c>
      <c r="M113" s="70">
        <v>0</v>
      </c>
      <c r="N113" s="70">
        <v>0</v>
      </c>
      <c r="O113" s="70">
        <v>1405324.3391999998</v>
      </c>
      <c r="P113" s="70">
        <v>0</v>
      </c>
      <c r="Q113" s="27">
        <f t="shared" si="7"/>
        <v>1405324.3391999998</v>
      </c>
      <c r="R113" s="70">
        <v>339220.6</v>
      </c>
      <c r="S113" s="70">
        <v>62093.48</v>
      </c>
      <c r="T113" s="70">
        <v>0</v>
      </c>
      <c r="U113" s="70">
        <v>0</v>
      </c>
      <c r="V113" s="70">
        <v>0</v>
      </c>
      <c r="W113" s="59">
        <f t="shared" si="8"/>
        <v>401314.07999999996</v>
      </c>
    </row>
    <row r="114" spans="1:23">
      <c r="A114" s="7">
        <f t="shared" si="9"/>
        <v>100</v>
      </c>
      <c r="B114" s="6" t="s">
        <v>131</v>
      </c>
      <c r="C114" s="6" t="s">
        <v>10</v>
      </c>
      <c r="D114" s="6" t="s">
        <v>15</v>
      </c>
      <c r="E114" s="6" t="s">
        <v>36</v>
      </c>
      <c r="F114" s="70">
        <v>109864.55</v>
      </c>
      <c r="G114" s="70">
        <v>323023.38</v>
      </c>
      <c r="H114" s="70">
        <v>53085.14</v>
      </c>
      <c r="I114" s="70">
        <v>0.01</v>
      </c>
      <c r="J114" s="70">
        <v>0</v>
      </c>
      <c r="K114" s="27">
        <f t="shared" si="6"/>
        <v>485973.08</v>
      </c>
      <c r="L114" s="70">
        <v>576063.35999999987</v>
      </c>
      <c r="M114" s="70">
        <v>0</v>
      </c>
      <c r="N114" s="70">
        <v>0</v>
      </c>
      <c r="O114" s="70">
        <v>0</v>
      </c>
      <c r="P114" s="70">
        <v>0</v>
      </c>
      <c r="Q114" s="27">
        <f t="shared" si="7"/>
        <v>576063.35999999987</v>
      </c>
      <c r="R114" s="70">
        <v>655208.04</v>
      </c>
      <c r="S114" s="70">
        <v>0.02</v>
      </c>
      <c r="T114" s="70">
        <v>367193.88</v>
      </c>
      <c r="U114" s="70">
        <v>12474.63</v>
      </c>
      <c r="V114" s="70">
        <v>0</v>
      </c>
      <c r="W114" s="59">
        <f t="shared" si="8"/>
        <v>1034876.5700000001</v>
      </c>
    </row>
    <row r="115" spans="1:23">
      <c r="A115" s="7">
        <f t="shared" si="9"/>
        <v>101</v>
      </c>
      <c r="B115" s="6" t="s">
        <v>132</v>
      </c>
      <c r="C115" s="6" t="s">
        <v>10</v>
      </c>
      <c r="D115" s="6" t="s">
        <v>15</v>
      </c>
      <c r="E115" s="6" t="s">
        <v>36</v>
      </c>
      <c r="F115" s="70">
        <v>0</v>
      </c>
      <c r="G115" s="70">
        <v>0</v>
      </c>
      <c r="H115" s="70">
        <v>0</v>
      </c>
      <c r="I115" s="70">
        <v>326006.23</v>
      </c>
      <c r="J115" s="70">
        <v>2328483.5999999996</v>
      </c>
      <c r="K115" s="27">
        <f t="shared" si="6"/>
        <v>2654489.8299999996</v>
      </c>
      <c r="L115" s="70">
        <v>0</v>
      </c>
      <c r="M115" s="70">
        <v>0</v>
      </c>
      <c r="N115" s="70">
        <v>0</v>
      </c>
      <c r="O115" s="70">
        <v>0</v>
      </c>
      <c r="P115" s="70">
        <v>2428541.3376000002</v>
      </c>
      <c r="Q115" s="27">
        <f t="shared" si="7"/>
        <v>2428541.3376000002</v>
      </c>
      <c r="R115" s="70">
        <v>0</v>
      </c>
      <c r="S115" s="70">
        <v>0</v>
      </c>
      <c r="T115" s="70">
        <v>0</v>
      </c>
      <c r="U115" s="70">
        <v>0</v>
      </c>
      <c r="V115" s="70">
        <v>1054917.2</v>
      </c>
      <c r="W115" s="59">
        <f t="shared" si="8"/>
        <v>1054917.2</v>
      </c>
    </row>
    <row r="116" spans="1:23">
      <c r="A116" s="7">
        <f t="shared" si="9"/>
        <v>102</v>
      </c>
      <c r="B116" s="6" t="s">
        <v>133</v>
      </c>
      <c r="C116" s="6" t="s">
        <v>10</v>
      </c>
      <c r="D116" s="6" t="s">
        <v>15</v>
      </c>
      <c r="E116" s="6" t="s">
        <v>36</v>
      </c>
      <c r="F116" s="70">
        <v>442925.87</v>
      </c>
      <c r="G116" s="70">
        <v>2625542.7799999998</v>
      </c>
      <c r="H116" s="70">
        <v>1551461.6500000001</v>
      </c>
      <c r="I116" s="70">
        <v>702981.22</v>
      </c>
      <c r="J116" s="70">
        <v>63019.83</v>
      </c>
      <c r="K116" s="27">
        <f t="shared" si="6"/>
        <v>5385931.3499999996</v>
      </c>
      <c r="L116" s="70">
        <v>0</v>
      </c>
      <c r="M116" s="70">
        <v>662894.8992000001</v>
      </c>
      <c r="N116" s="70">
        <v>0</v>
      </c>
      <c r="O116" s="70">
        <v>0</v>
      </c>
      <c r="P116" s="70">
        <v>0</v>
      </c>
      <c r="Q116" s="27">
        <f t="shared" si="7"/>
        <v>662894.8992000001</v>
      </c>
      <c r="R116" s="70">
        <v>0.01</v>
      </c>
      <c r="S116" s="70">
        <v>0.02</v>
      </c>
      <c r="T116" s="70">
        <v>3144094.49</v>
      </c>
      <c r="U116" s="70">
        <v>2087266.6300000001</v>
      </c>
      <c r="V116" s="70">
        <v>155624.76</v>
      </c>
      <c r="W116" s="59">
        <f t="shared" si="8"/>
        <v>5386985.9100000001</v>
      </c>
    </row>
    <row r="117" spans="1:23">
      <c r="A117" s="7">
        <f t="shared" si="9"/>
        <v>103</v>
      </c>
      <c r="B117" s="6" t="s">
        <v>134</v>
      </c>
      <c r="C117" s="6" t="s">
        <v>10</v>
      </c>
      <c r="D117" s="6" t="s">
        <v>15</v>
      </c>
      <c r="E117" s="6" t="s">
        <v>36</v>
      </c>
      <c r="F117" s="70">
        <v>0</v>
      </c>
      <c r="G117" s="70">
        <v>220565.06</v>
      </c>
      <c r="H117" s="70">
        <v>1245.0200000000007</v>
      </c>
      <c r="I117" s="70">
        <v>0</v>
      </c>
      <c r="J117" s="70">
        <v>0</v>
      </c>
      <c r="K117" s="27">
        <f t="shared" si="6"/>
        <v>221810.08</v>
      </c>
      <c r="L117" s="70">
        <v>434315.67359999998</v>
      </c>
      <c r="M117" s="70">
        <v>0</v>
      </c>
      <c r="N117" s="70">
        <v>0</v>
      </c>
      <c r="O117" s="70">
        <v>0</v>
      </c>
      <c r="P117" s="70">
        <v>0</v>
      </c>
      <c r="Q117" s="27">
        <f t="shared" si="7"/>
        <v>434315.67359999998</v>
      </c>
      <c r="R117" s="70">
        <v>0</v>
      </c>
      <c r="S117" s="70">
        <v>0.02</v>
      </c>
      <c r="T117" s="70">
        <v>221810.06</v>
      </c>
      <c r="U117" s="70">
        <v>0</v>
      </c>
      <c r="V117" s="70">
        <v>0</v>
      </c>
      <c r="W117" s="59">
        <f t="shared" si="8"/>
        <v>221810.08</v>
      </c>
    </row>
    <row r="118" spans="1:23">
      <c r="A118" s="7">
        <f t="shared" si="9"/>
        <v>104</v>
      </c>
      <c r="B118" s="6" t="s">
        <v>135</v>
      </c>
      <c r="C118" s="6" t="s">
        <v>10</v>
      </c>
      <c r="D118" s="6" t="s">
        <v>15</v>
      </c>
      <c r="E118" s="6" t="s">
        <v>36</v>
      </c>
      <c r="F118" s="70">
        <v>0</v>
      </c>
      <c r="G118" s="70">
        <v>0</v>
      </c>
      <c r="H118" s="70">
        <v>0</v>
      </c>
      <c r="I118" s="70">
        <v>911934.87</v>
      </c>
      <c r="J118" s="70">
        <v>152747.43000000005</v>
      </c>
      <c r="K118" s="27">
        <f t="shared" si="6"/>
        <v>1064682.3</v>
      </c>
      <c r="L118" s="70">
        <v>0</v>
      </c>
      <c r="M118" s="70">
        <v>0</v>
      </c>
      <c r="N118" s="70">
        <v>0</v>
      </c>
      <c r="O118" s="70">
        <v>623310.41280000005</v>
      </c>
      <c r="P118" s="70">
        <v>0</v>
      </c>
      <c r="Q118" s="27">
        <f t="shared" si="7"/>
        <v>623310.41280000005</v>
      </c>
      <c r="R118" s="70">
        <v>0</v>
      </c>
      <c r="S118" s="70">
        <v>0</v>
      </c>
      <c r="T118" s="70">
        <v>0</v>
      </c>
      <c r="U118" s="70">
        <v>0</v>
      </c>
      <c r="V118" s="70">
        <v>1064682.3</v>
      </c>
      <c r="W118" s="59">
        <f t="shared" si="8"/>
        <v>1064682.3</v>
      </c>
    </row>
    <row r="119" spans="1:23">
      <c r="A119" s="7">
        <f t="shared" si="9"/>
        <v>105</v>
      </c>
      <c r="B119" s="6" t="s">
        <v>136</v>
      </c>
      <c r="C119" s="6" t="s">
        <v>10</v>
      </c>
      <c r="D119" s="6" t="s">
        <v>15</v>
      </c>
      <c r="E119" s="6" t="s">
        <v>36</v>
      </c>
      <c r="F119" s="70">
        <v>0</v>
      </c>
      <c r="G119" s="70">
        <v>3312</v>
      </c>
      <c r="H119" s="70">
        <v>571461.6</v>
      </c>
      <c r="I119" s="70">
        <v>4347.1999999999971</v>
      </c>
      <c r="J119" s="70">
        <v>0</v>
      </c>
      <c r="K119" s="27">
        <f t="shared" si="6"/>
        <v>579120.79999999993</v>
      </c>
      <c r="L119" s="70">
        <v>0</v>
      </c>
      <c r="M119" s="70">
        <v>599083.69919999992</v>
      </c>
      <c r="N119" s="70">
        <v>0</v>
      </c>
      <c r="O119" s="70">
        <v>0</v>
      </c>
      <c r="P119" s="70">
        <v>0</v>
      </c>
      <c r="Q119" s="27">
        <f t="shared" si="7"/>
        <v>599083.69919999992</v>
      </c>
      <c r="R119" s="70">
        <v>0</v>
      </c>
      <c r="S119" s="70">
        <v>0</v>
      </c>
      <c r="T119" s="70">
        <v>529476</v>
      </c>
      <c r="U119" s="70">
        <v>49644.800000000003</v>
      </c>
      <c r="V119" s="70">
        <v>0</v>
      </c>
      <c r="W119" s="59">
        <f t="shared" si="8"/>
        <v>579120.80000000005</v>
      </c>
    </row>
    <row r="120" spans="1:23">
      <c r="A120" s="7">
        <f t="shared" si="9"/>
        <v>106</v>
      </c>
      <c r="B120" s="6" t="s">
        <v>137</v>
      </c>
      <c r="C120" s="6" t="s">
        <v>10</v>
      </c>
      <c r="D120" s="6" t="s">
        <v>15</v>
      </c>
      <c r="E120" s="6" t="s">
        <v>36</v>
      </c>
      <c r="F120" s="70">
        <v>0</v>
      </c>
      <c r="G120" s="70">
        <v>0</v>
      </c>
      <c r="H120" s="70">
        <v>0</v>
      </c>
      <c r="I120" s="70">
        <v>606840.77</v>
      </c>
      <c r="J120" s="70">
        <v>1615412.54</v>
      </c>
      <c r="K120" s="27">
        <f t="shared" si="6"/>
        <v>2222253.31</v>
      </c>
      <c r="L120" s="70">
        <v>0</v>
      </c>
      <c r="M120" s="70">
        <v>531440.56319999998</v>
      </c>
      <c r="N120" s="70">
        <v>0</v>
      </c>
      <c r="O120" s="70">
        <v>0</v>
      </c>
      <c r="P120" s="70">
        <v>0</v>
      </c>
      <c r="Q120" s="27">
        <f t="shared" si="7"/>
        <v>531440.56319999998</v>
      </c>
      <c r="R120" s="70">
        <v>0</v>
      </c>
      <c r="S120" s="70">
        <v>0</v>
      </c>
      <c r="T120" s="70">
        <v>0</v>
      </c>
      <c r="U120" s="70">
        <v>0</v>
      </c>
      <c r="V120" s="70">
        <v>2210928.7999999998</v>
      </c>
      <c r="W120" s="59">
        <f t="shared" si="8"/>
        <v>2210928.7999999998</v>
      </c>
    </row>
    <row r="121" spans="1:23">
      <c r="A121" s="7">
        <f t="shared" si="9"/>
        <v>107</v>
      </c>
      <c r="B121" s="6" t="s">
        <v>138</v>
      </c>
      <c r="C121" s="6" t="s">
        <v>10</v>
      </c>
      <c r="D121" s="6" t="s">
        <v>15</v>
      </c>
      <c r="E121" s="6" t="s">
        <v>36</v>
      </c>
      <c r="F121" s="70">
        <v>0</v>
      </c>
      <c r="G121" s="70">
        <v>0</v>
      </c>
      <c r="H121" s="70">
        <v>0</v>
      </c>
      <c r="I121" s="70">
        <v>0</v>
      </c>
      <c r="J121" s="70">
        <v>0</v>
      </c>
      <c r="K121" s="27">
        <f t="shared" si="6"/>
        <v>0</v>
      </c>
      <c r="L121" s="70">
        <v>390853.5552</v>
      </c>
      <c r="M121" s="70">
        <v>0</v>
      </c>
      <c r="N121" s="70">
        <v>0</v>
      </c>
      <c r="O121" s="70">
        <v>0</v>
      </c>
      <c r="P121" s="70">
        <v>0</v>
      </c>
      <c r="Q121" s="27">
        <f t="shared" si="7"/>
        <v>390853.5552</v>
      </c>
      <c r="R121" s="70">
        <v>88108.02</v>
      </c>
      <c r="S121" s="70">
        <v>0</v>
      </c>
      <c r="T121" s="70">
        <v>0</v>
      </c>
      <c r="U121" s="70">
        <v>0</v>
      </c>
      <c r="V121" s="70">
        <v>0</v>
      </c>
      <c r="W121" s="59">
        <f t="shared" si="8"/>
        <v>88108.02</v>
      </c>
    </row>
    <row r="122" spans="1:23">
      <c r="A122" s="7">
        <f t="shared" si="9"/>
        <v>108</v>
      </c>
      <c r="B122" s="6" t="s">
        <v>139</v>
      </c>
      <c r="C122" s="6" t="s">
        <v>10</v>
      </c>
      <c r="D122" s="6" t="s">
        <v>15</v>
      </c>
      <c r="E122" s="6" t="s">
        <v>38</v>
      </c>
      <c r="F122" s="70">
        <v>0</v>
      </c>
      <c r="G122" s="70">
        <v>0</v>
      </c>
      <c r="H122" s="70">
        <v>0</v>
      </c>
      <c r="I122" s="70">
        <v>0</v>
      </c>
      <c r="J122" s="70">
        <v>0</v>
      </c>
      <c r="K122" s="27">
        <f t="shared" si="6"/>
        <v>0</v>
      </c>
      <c r="L122" s="70">
        <v>0</v>
      </c>
      <c r="M122" s="70">
        <v>0</v>
      </c>
      <c r="N122" s="70">
        <v>0</v>
      </c>
      <c r="O122" s="70">
        <v>0</v>
      </c>
      <c r="P122" s="70">
        <v>0</v>
      </c>
      <c r="Q122" s="27">
        <f t="shared" si="7"/>
        <v>0</v>
      </c>
      <c r="R122" s="70">
        <v>0</v>
      </c>
      <c r="S122" s="70">
        <v>0</v>
      </c>
      <c r="T122" s="70">
        <v>0</v>
      </c>
      <c r="U122" s="70">
        <v>0</v>
      </c>
      <c r="V122" s="70">
        <v>0</v>
      </c>
      <c r="W122" s="59">
        <f t="shared" si="8"/>
        <v>0</v>
      </c>
    </row>
    <row r="123" spans="1:23">
      <c r="A123" s="7">
        <f t="shared" si="9"/>
        <v>109</v>
      </c>
      <c r="B123" s="6" t="s">
        <v>140</v>
      </c>
      <c r="C123" s="6" t="s">
        <v>5</v>
      </c>
      <c r="D123" s="6" t="s">
        <v>15</v>
      </c>
      <c r="E123" s="6" t="s">
        <v>36</v>
      </c>
      <c r="F123" s="70">
        <v>24938.92</v>
      </c>
      <c r="G123" s="70">
        <v>43.98</v>
      </c>
      <c r="H123" s="70">
        <v>0</v>
      </c>
      <c r="I123" s="70">
        <v>0</v>
      </c>
      <c r="J123" s="70">
        <v>0</v>
      </c>
      <c r="K123" s="27">
        <f t="shared" si="6"/>
        <v>24982.899999999998</v>
      </c>
      <c r="L123" s="70">
        <v>168107.26161599997</v>
      </c>
      <c r="M123" s="70">
        <v>168107.26161599997</v>
      </c>
      <c r="N123" s="70">
        <v>168107.26161599997</v>
      </c>
      <c r="O123" s="70">
        <v>168107.26161599997</v>
      </c>
      <c r="P123" s="70">
        <v>168107.26161599997</v>
      </c>
      <c r="Q123" s="27">
        <f t="shared" si="7"/>
        <v>840536.30807999987</v>
      </c>
      <c r="R123" s="70">
        <v>0</v>
      </c>
      <c r="S123" s="70">
        <v>117515.47</v>
      </c>
      <c r="T123" s="70">
        <v>0</v>
      </c>
      <c r="U123" s="70">
        <v>0</v>
      </c>
      <c r="V123" s="70">
        <v>0</v>
      </c>
      <c r="W123" s="59">
        <f t="shared" si="8"/>
        <v>117515.47</v>
      </c>
    </row>
    <row r="124" spans="1:23">
      <c r="A124" s="7">
        <f t="shared" si="9"/>
        <v>110</v>
      </c>
      <c r="B124" s="6" t="s">
        <v>141</v>
      </c>
      <c r="C124" s="6" t="s">
        <v>10</v>
      </c>
      <c r="D124" s="6" t="s">
        <v>15</v>
      </c>
      <c r="E124" s="6" t="s">
        <v>38</v>
      </c>
      <c r="F124" s="70">
        <v>0</v>
      </c>
      <c r="G124" s="70">
        <v>0</v>
      </c>
      <c r="H124" s="70">
        <v>28590.05</v>
      </c>
      <c r="I124" s="70">
        <v>0</v>
      </c>
      <c r="J124" s="70">
        <v>0</v>
      </c>
      <c r="K124" s="27">
        <f t="shared" si="6"/>
        <v>28590.05</v>
      </c>
      <c r="L124" s="70">
        <v>0</v>
      </c>
      <c r="M124" s="70">
        <v>0</v>
      </c>
      <c r="N124" s="70">
        <v>0</v>
      </c>
      <c r="O124" s="70">
        <v>0</v>
      </c>
      <c r="P124" s="70">
        <v>0</v>
      </c>
      <c r="Q124" s="27">
        <f t="shared" si="7"/>
        <v>0</v>
      </c>
      <c r="R124" s="70">
        <v>0</v>
      </c>
      <c r="S124" s="70">
        <v>0</v>
      </c>
      <c r="T124" s="70">
        <v>0</v>
      </c>
      <c r="U124" s="70">
        <v>28590.05</v>
      </c>
      <c r="V124" s="70">
        <v>0</v>
      </c>
      <c r="W124" s="59">
        <f t="shared" si="8"/>
        <v>28590.05</v>
      </c>
    </row>
    <row r="125" spans="1:23">
      <c r="A125" s="7">
        <f t="shared" si="9"/>
        <v>111</v>
      </c>
      <c r="B125" s="6" t="s">
        <v>142</v>
      </c>
      <c r="C125" s="6" t="s">
        <v>10</v>
      </c>
      <c r="D125" s="6" t="s">
        <v>15</v>
      </c>
      <c r="E125" s="6" t="s">
        <v>38</v>
      </c>
      <c r="F125" s="70">
        <v>0</v>
      </c>
      <c r="G125" s="70">
        <v>0</v>
      </c>
      <c r="H125" s="70">
        <v>0</v>
      </c>
      <c r="I125" s="70">
        <v>0</v>
      </c>
      <c r="J125" s="70">
        <v>0</v>
      </c>
      <c r="K125" s="27">
        <f t="shared" si="6"/>
        <v>0</v>
      </c>
      <c r="L125" s="70">
        <v>0</v>
      </c>
      <c r="M125" s="70">
        <v>0</v>
      </c>
      <c r="N125" s="70">
        <v>0</v>
      </c>
      <c r="O125" s="70">
        <v>0</v>
      </c>
      <c r="P125" s="70">
        <v>0</v>
      </c>
      <c r="Q125" s="27">
        <f t="shared" si="7"/>
        <v>0</v>
      </c>
      <c r="R125" s="70">
        <v>0</v>
      </c>
      <c r="S125" s="70">
        <v>0</v>
      </c>
      <c r="T125" s="70">
        <v>0</v>
      </c>
      <c r="U125" s="70">
        <v>0</v>
      </c>
      <c r="V125" s="70">
        <v>0</v>
      </c>
      <c r="W125" s="59">
        <f t="shared" si="8"/>
        <v>0</v>
      </c>
    </row>
    <row r="126" spans="1:23">
      <c r="A126" s="7">
        <f t="shared" si="9"/>
        <v>112</v>
      </c>
      <c r="B126" s="6" t="s">
        <v>143</v>
      </c>
      <c r="C126" s="6" t="s">
        <v>7</v>
      </c>
      <c r="D126" s="6" t="s">
        <v>15</v>
      </c>
      <c r="E126" s="6" t="s">
        <v>38</v>
      </c>
      <c r="F126" s="70">
        <v>0</v>
      </c>
      <c r="G126" s="70">
        <v>0</v>
      </c>
      <c r="H126" s="70">
        <v>0</v>
      </c>
      <c r="I126" s="70">
        <v>0</v>
      </c>
      <c r="J126" s="70">
        <v>0</v>
      </c>
      <c r="K126" s="27">
        <f t="shared" si="6"/>
        <v>0</v>
      </c>
      <c r="L126" s="70">
        <v>0</v>
      </c>
      <c r="M126" s="70">
        <v>0</v>
      </c>
      <c r="N126" s="70">
        <v>0</v>
      </c>
      <c r="O126" s="70">
        <v>0</v>
      </c>
      <c r="P126" s="70">
        <v>0</v>
      </c>
      <c r="Q126" s="27">
        <f t="shared" si="7"/>
        <v>0</v>
      </c>
      <c r="R126" s="70">
        <v>0</v>
      </c>
      <c r="S126" s="70">
        <v>0</v>
      </c>
      <c r="T126" s="70">
        <v>0</v>
      </c>
      <c r="U126" s="70">
        <v>0</v>
      </c>
      <c r="V126" s="70">
        <v>0</v>
      </c>
      <c r="W126" s="59">
        <f t="shared" si="8"/>
        <v>0</v>
      </c>
    </row>
    <row r="127" spans="1:23">
      <c r="A127" s="7">
        <f t="shared" si="9"/>
        <v>113</v>
      </c>
      <c r="B127" s="6" t="s">
        <v>144</v>
      </c>
      <c r="C127" s="6" t="s">
        <v>7</v>
      </c>
      <c r="D127" s="6" t="s">
        <v>15</v>
      </c>
      <c r="E127" s="6" t="s">
        <v>36</v>
      </c>
      <c r="F127" s="70">
        <v>0</v>
      </c>
      <c r="G127" s="70">
        <v>104922.2</v>
      </c>
      <c r="H127" s="70">
        <v>917627.27</v>
      </c>
      <c r="I127" s="70">
        <v>-18.739999999999782</v>
      </c>
      <c r="J127" s="70">
        <v>20000</v>
      </c>
      <c r="K127" s="27">
        <f t="shared" si="6"/>
        <v>1042530.73</v>
      </c>
      <c r="L127" s="70">
        <v>0</v>
      </c>
      <c r="M127" s="70">
        <v>631642.95599999989</v>
      </c>
      <c r="N127" s="70">
        <v>0</v>
      </c>
      <c r="O127" s="70">
        <v>0</v>
      </c>
      <c r="P127" s="70">
        <v>0</v>
      </c>
      <c r="Q127" s="27">
        <f t="shared" si="7"/>
        <v>631642.95599999989</v>
      </c>
      <c r="R127" s="70">
        <v>0</v>
      </c>
      <c r="S127" s="70">
        <v>0</v>
      </c>
      <c r="T127" s="70">
        <v>1022530.73</v>
      </c>
      <c r="U127" s="70">
        <v>0</v>
      </c>
      <c r="V127" s="70">
        <v>20000</v>
      </c>
      <c r="W127" s="59">
        <f t="shared" si="8"/>
        <v>1042530.73</v>
      </c>
    </row>
    <row r="128" spans="1:23">
      <c r="A128" s="7">
        <f t="shared" si="9"/>
        <v>114</v>
      </c>
      <c r="B128" s="6" t="s">
        <v>145</v>
      </c>
      <c r="C128" s="6" t="s">
        <v>10</v>
      </c>
      <c r="D128" s="6" t="s">
        <v>15</v>
      </c>
      <c r="E128" s="6" t="s">
        <v>36</v>
      </c>
      <c r="F128" s="70">
        <v>210736.29</v>
      </c>
      <c r="G128" s="70">
        <v>-78845.87</v>
      </c>
      <c r="H128" s="70">
        <v>346651.43000000005</v>
      </c>
      <c r="I128" s="70">
        <v>97094</v>
      </c>
      <c r="J128" s="70">
        <v>0</v>
      </c>
      <c r="K128" s="27">
        <f t="shared" si="6"/>
        <v>575635.85000000009</v>
      </c>
      <c r="L128" s="70">
        <v>584514.85333333327</v>
      </c>
      <c r="M128" s="70">
        <v>61665.686666666683</v>
      </c>
      <c r="N128" s="70">
        <v>61665.686666666683</v>
      </c>
      <c r="O128" s="70">
        <v>61665.686666666683</v>
      </c>
      <c r="P128" s="70">
        <v>61665.686666666683</v>
      </c>
      <c r="Q128" s="27">
        <f t="shared" si="7"/>
        <v>831177.59999999986</v>
      </c>
      <c r="R128" s="70">
        <v>2554.5599999999977</v>
      </c>
      <c r="S128" s="70">
        <v>210801.07</v>
      </c>
      <c r="T128" s="70">
        <v>339975.73</v>
      </c>
      <c r="U128" s="70">
        <v>103769.7</v>
      </c>
      <c r="V128" s="70">
        <v>0</v>
      </c>
      <c r="W128" s="59">
        <f t="shared" si="8"/>
        <v>657101.05999999994</v>
      </c>
    </row>
    <row r="129" spans="1:23">
      <c r="A129" s="7">
        <f t="shared" si="9"/>
        <v>115</v>
      </c>
      <c r="B129" s="6" t="s">
        <v>146</v>
      </c>
      <c r="C129" s="6" t="s">
        <v>6</v>
      </c>
      <c r="D129" s="6" t="s">
        <v>15</v>
      </c>
      <c r="E129" s="6" t="s">
        <v>38</v>
      </c>
      <c r="F129" s="70">
        <v>3280.619999999999</v>
      </c>
      <c r="G129" s="70">
        <v>0</v>
      </c>
      <c r="H129" s="70">
        <v>0</v>
      </c>
      <c r="I129" s="70">
        <v>0</v>
      </c>
      <c r="J129" s="70">
        <v>0</v>
      </c>
      <c r="K129" s="27">
        <f t="shared" si="6"/>
        <v>3280.619999999999</v>
      </c>
      <c r="L129" s="70">
        <v>0</v>
      </c>
      <c r="M129" s="70">
        <v>0</v>
      </c>
      <c r="N129" s="70">
        <v>0</v>
      </c>
      <c r="O129" s="70">
        <v>0</v>
      </c>
      <c r="P129" s="70">
        <v>0</v>
      </c>
      <c r="Q129" s="27">
        <f t="shared" si="7"/>
        <v>0</v>
      </c>
      <c r="R129" s="70">
        <v>20835.77</v>
      </c>
      <c r="S129" s="70">
        <v>0</v>
      </c>
      <c r="T129" s="70">
        <v>0</v>
      </c>
      <c r="U129" s="70">
        <v>0</v>
      </c>
      <c r="V129" s="70">
        <v>0</v>
      </c>
      <c r="W129" s="59">
        <f t="shared" si="8"/>
        <v>20835.77</v>
      </c>
    </row>
    <row r="130" spans="1:23">
      <c r="A130" s="7">
        <f t="shared" si="9"/>
        <v>116</v>
      </c>
      <c r="B130" s="6" t="s">
        <v>147</v>
      </c>
      <c r="C130" s="6" t="s">
        <v>10</v>
      </c>
      <c r="D130" s="6" t="s">
        <v>15</v>
      </c>
      <c r="E130" s="6" t="s">
        <v>38</v>
      </c>
      <c r="F130" s="70">
        <v>0</v>
      </c>
      <c r="G130" s="70">
        <v>0</v>
      </c>
      <c r="H130" s="70">
        <v>0</v>
      </c>
      <c r="I130" s="70">
        <v>0</v>
      </c>
      <c r="J130" s="70">
        <v>0</v>
      </c>
      <c r="K130" s="27">
        <f t="shared" si="6"/>
        <v>0</v>
      </c>
      <c r="L130" s="70">
        <v>0</v>
      </c>
      <c r="M130" s="70">
        <v>0</v>
      </c>
      <c r="N130" s="70">
        <v>0</v>
      </c>
      <c r="O130" s="70">
        <v>0</v>
      </c>
      <c r="P130" s="70">
        <v>0</v>
      </c>
      <c r="Q130" s="27">
        <f t="shared" si="7"/>
        <v>0</v>
      </c>
      <c r="R130" s="70">
        <v>0</v>
      </c>
      <c r="S130" s="70">
        <v>0</v>
      </c>
      <c r="T130" s="70">
        <v>0</v>
      </c>
      <c r="U130" s="70">
        <v>0</v>
      </c>
      <c r="V130" s="70">
        <v>0</v>
      </c>
      <c r="W130" s="59">
        <f t="shared" si="8"/>
        <v>0</v>
      </c>
    </row>
    <row r="131" spans="1:23">
      <c r="A131" s="7">
        <f t="shared" si="9"/>
        <v>117</v>
      </c>
      <c r="B131" s="6" t="s">
        <v>148</v>
      </c>
      <c r="C131" s="6" t="s">
        <v>10</v>
      </c>
      <c r="D131" s="6" t="s">
        <v>15</v>
      </c>
      <c r="E131" s="6" t="s">
        <v>36</v>
      </c>
      <c r="F131" s="70">
        <v>59887.31</v>
      </c>
      <c r="G131" s="70">
        <v>10893.5</v>
      </c>
      <c r="H131" s="70">
        <v>48925.509999999995</v>
      </c>
      <c r="I131" s="70">
        <v>-2787.1700000000092</v>
      </c>
      <c r="J131" s="70">
        <v>0</v>
      </c>
      <c r="K131" s="27">
        <f t="shared" si="6"/>
        <v>116919.14999999998</v>
      </c>
      <c r="L131" s="70">
        <v>144652.97279999999</v>
      </c>
      <c r="M131" s="70">
        <v>144652.97279999999</v>
      </c>
      <c r="N131" s="70">
        <v>144652.97279999999</v>
      </c>
      <c r="O131" s="70">
        <v>144652.97279999999</v>
      </c>
      <c r="P131" s="70">
        <v>144652.97279999999</v>
      </c>
      <c r="Q131" s="27">
        <f t="shared" si="7"/>
        <v>723264.86399999994</v>
      </c>
      <c r="R131" s="70">
        <v>0</v>
      </c>
      <c r="S131" s="70">
        <v>57938.06</v>
      </c>
      <c r="T131" s="70">
        <v>0</v>
      </c>
      <c r="U131" s="70">
        <v>78031.839999999997</v>
      </c>
      <c r="V131" s="70">
        <v>0</v>
      </c>
      <c r="W131" s="59">
        <f t="shared" si="8"/>
        <v>135969.9</v>
      </c>
    </row>
    <row r="132" spans="1:23">
      <c r="A132" s="7">
        <f t="shared" si="9"/>
        <v>118</v>
      </c>
      <c r="B132" s="6" t="s">
        <v>149</v>
      </c>
      <c r="C132" s="6" t="s">
        <v>10</v>
      </c>
      <c r="D132" s="6" t="s">
        <v>16</v>
      </c>
      <c r="E132" s="6" t="s">
        <v>38</v>
      </c>
      <c r="F132" s="70">
        <v>1813763.93</v>
      </c>
      <c r="G132" s="70">
        <v>-428788.55999999982</v>
      </c>
      <c r="H132" s="70">
        <v>10311.719999999994</v>
      </c>
      <c r="I132" s="70">
        <v>0</v>
      </c>
      <c r="J132" s="70">
        <v>0</v>
      </c>
      <c r="K132" s="27">
        <f t="shared" si="6"/>
        <v>1395287.09</v>
      </c>
      <c r="L132" s="70">
        <v>0</v>
      </c>
      <c r="M132" s="70">
        <v>0</v>
      </c>
      <c r="N132" s="70">
        <v>0</v>
      </c>
      <c r="O132" s="70">
        <v>0</v>
      </c>
      <c r="P132" s="70">
        <v>0</v>
      </c>
      <c r="Q132" s="27">
        <f t="shared" si="7"/>
        <v>0</v>
      </c>
      <c r="R132" s="70">
        <v>3174000.01</v>
      </c>
      <c r="S132" s="70">
        <v>-469437.28999999957</v>
      </c>
      <c r="T132" s="70">
        <v>51327.17</v>
      </c>
      <c r="U132" s="70">
        <v>0</v>
      </c>
      <c r="V132" s="70">
        <v>0</v>
      </c>
      <c r="W132" s="59">
        <f t="shared" si="8"/>
        <v>2755889.89</v>
      </c>
    </row>
    <row r="133" spans="1:23">
      <c r="A133" s="7">
        <f t="shared" si="9"/>
        <v>119</v>
      </c>
      <c r="B133" s="6" t="s">
        <v>150</v>
      </c>
      <c r="C133" s="6" t="s">
        <v>10</v>
      </c>
      <c r="D133" s="6" t="s">
        <v>16</v>
      </c>
      <c r="E133" s="6" t="s">
        <v>38</v>
      </c>
      <c r="F133" s="70">
        <v>1050962.5</v>
      </c>
      <c r="G133" s="70">
        <v>249831.05999999971</v>
      </c>
      <c r="H133" s="70">
        <v>0</v>
      </c>
      <c r="I133" s="70">
        <v>0</v>
      </c>
      <c r="J133" s="70">
        <v>0</v>
      </c>
      <c r="K133" s="27">
        <f t="shared" si="6"/>
        <v>1300793.5599999996</v>
      </c>
      <c r="L133" s="70">
        <v>0</v>
      </c>
      <c r="M133" s="70">
        <v>0</v>
      </c>
      <c r="N133" s="70">
        <v>0</v>
      </c>
      <c r="O133" s="70">
        <v>0</v>
      </c>
      <c r="P133" s="70">
        <v>0</v>
      </c>
      <c r="Q133" s="27">
        <f t="shared" si="7"/>
        <v>0</v>
      </c>
      <c r="R133" s="70">
        <v>1841000</v>
      </c>
      <c r="S133" s="70">
        <v>250396.58999999985</v>
      </c>
      <c r="T133" s="70">
        <v>0</v>
      </c>
      <c r="U133" s="70">
        <v>0</v>
      </c>
      <c r="V133" s="70">
        <v>0</v>
      </c>
      <c r="W133" s="59">
        <f t="shared" si="8"/>
        <v>2091396.5899999999</v>
      </c>
    </row>
    <row r="134" spans="1:23">
      <c r="A134" s="7">
        <f t="shared" si="9"/>
        <v>120</v>
      </c>
      <c r="B134" s="6" t="s">
        <v>151</v>
      </c>
      <c r="C134" s="6" t="s">
        <v>10</v>
      </c>
      <c r="D134" s="6" t="s">
        <v>15</v>
      </c>
      <c r="E134" s="6" t="s">
        <v>38</v>
      </c>
      <c r="F134" s="70">
        <v>0</v>
      </c>
      <c r="G134" s="70">
        <v>0</v>
      </c>
      <c r="H134" s="70">
        <v>0</v>
      </c>
      <c r="I134" s="70">
        <v>0</v>
      </c>
      <c r="J134" s="70">
        <v>0</v>
      </c>
      <c r="K134" s="27">
        <f t="shared" si="6"/>
        <v>0</v>
      </c>
      <c r="L134" s="70">
        <v>0</v>
      </c>
      <c r="M134" s="70">
        <v>0</v>
      </c>
      <c r="N134" s="70">
        <v>0</v>
      </c>
      <c r="O134" s="70">
        <v>0</v>
      </c>
      <c r="P134" s="70">
        <v>0</v>
      </c>
      <c r="Q134" s="27">
        <f t="shared" si="7"/>
        <v>0</v>
      </c>
      <c r="R134" s="70">
        <v>24948.65</v>
      </c>
      <c r="S134" s="70">
        <v>0</v>
      </c>
      <c r="T134" s="70">
        <v>0</v>
      </c>
      <c r="U134" s="70">
        <v>0</v>
      </c>
      <c r="V134" s="70">
        <v>0</v>
      </c>
      <c r="W134" s="59">
        <f t="shared" si="8"/>
        <v>24948.65</v>
      </c>
    </row>
    <row r="135" spans="1:23">
      <c r="A135" s="7">
        <f t="shared" si="9"/>
        <v>121</v>
      </c>
      <c r="B135" s="6" t="s">
        <v>152</v>
      </c>
      <c r="C135" s="6" t="s">
        <v>10</v>
      </c>
      <c r="D135" s="6" t="s">
        <v>15</v>
      </c>
      <c r="E135" s="6" t="s">
        <v>38</v>
      </c>
      <c r="F135" s="70">
        <v>0</v>
      </c>
      <c r="G135" s="70">
        <v>0</v>
      </c>
      <c r="H135" s="70">
        <v>0</v>
      </c>
      <c r="I135" s="70">
        <v>0</v>
      </c>
      <c r="J135" s="70">
        <v>0</v>
      </c>
      <c r="K135" s="27">
        <f t="shared" si="6"/>
        <v>0</v>
      </c>
      <c r="L135" s="70">
        <v>0</v>
      </c>
      <c r="M135" s="70">
        <v>0</v>
      </c>
      <c r="N135" s="70">
        <v>0</v>
      </c>
      <c r="O135" s="70">
        <v>0</v>
      </c>
      <c r="P135" s="70">
        <v>0</v>
      </c>
      <c r="Q135" s="27">
        <f t="shared" si="7"/>
        <v>0</v>
      </c>
      <c r="R135" s="70">
        <v>0</v>
      </c>
      <c r="S135" s="70">
        <v>0</v>
      </c>
      <c r="T135" s="70">
        <v>0</v>
      </c>
      <c r="U135" s="70">
        <v>0</v>
      </c>
      <c r="V135" s="70">
        <v>0</v>
      </c>
      <c r="W135" s="59">
        <f t="shared" si="8"/>
        <v>0</v>
      </c>
    </row>
    <row r="136" spans="1:23">
      <c r="A136" s="7">
        <f t="shared" si="9"/>
        <v>122</v>
      </c>
      <c r="B136" s="6" t="s">
        <v>153</v>
      </c>
      <c r="C136" s="6" t="s">
        <v>10</v>
      </c>
      <c r="D136" s="6" t="s">
        <v>16</v>
      </c>
      <c r="E136" s="6" t="s">
        <v>38</v>
      </c>
      <c r="F136" s="70">
        <v>0</v>
      </c>
      <c r="G136" s="70">
        <v>0</v>
      </c>
      <c r="H136" s="70">
        <v>36691.5</v>
      </c>
      <c r="I136" s="70">
        <v>0</v>
      </c>
      <c r="J136" s="70">
        <v>0</v>
      </c>
      <c r="K136" s="27">
        <f t="shared" si="6"/>
        <v>36691.5</v>
      </c>
      <c r="L136" s="70">
        <v>0</v>
      </c>
      <c r="M136" s="70">
        <v>0</v>
      </c>
      <c r="N136" s="70">
        <v>0</v>
      </c>
      <c r="O136" s="70">
        <v>0</v>
      </c>
      <c r="P136" s="70">
        <v>0</v>
      </c>
      <c r="Q136" s="27">
        <f t="shared" si="7"/>
        <v>0</v>
      </c>
      <c r="R136" s="70">
        <v>0</v>
      </c>
      <c r="S136" s="70">
        <v>0</v>
      </c>
      <c r="T136" s="70">
        <v>36691.5</v>
      </c>
      <c r="U136" s="70">
        <v>0</v>
      </c>
      <c r="V136" s="70">
        <v>0</v>
      </c>
      <c r="W136" s="59">
        <f t="shared" si="8"/>
        <v>36691.5</v>
      </c>
    </row>
    <row r="137" spans="1:23">
      <c r="A137" s="7">
        <f t="shared" si="9"/>
        <v>123</v>
      </c>
      <c r="B137" s="6" t="s">
        <v>154</v>
      </c>
      <c r="C137" s="6" t="s">
        <v>5</v>
      </c>
      <c r="D137" s="6" t="s">
        <v>15</v>
      </c>
      <c r="E137" s="6" t="s">
        <v>38</v>
      </c>
      <c r="F137" s="70">
        <v>0</v>
      </c>
      <c r="G137" s="70">
        <v>0</v>
      </c>
      <c r="H137" s="70">
        <v>0</v>
      </c>
      <c r="I137" s="70">
        <v>0</v>
      </c>
      <c r="J137" s="70">
        <v>0</v>
      </c>
      <c r="K137" s="27">
        <f t="shared" si="6"/>
        <v>0</v>
      </c>
      <c r="L137" s="70">
        <v>0</v>
      </c>
      <c r="M137" s="70">
        <v>0</v>
      </c>
      <c r="N137" s="70">
        <v>0</v>
      </c>
      <c r="O137" s="70">
        <v>0</v>
      </c>
      <c r="P137" s="70">
        <v>0</v>
      </c>
      <c r="Q137" s="27">
        <f t="shared" si="7"/>
        <v>0</v>
      </c>
      <c r="R137" s="70">
        <v>0</v>
      </c>
      <c r="S137" s="70">
        <v>0</v>
      </c>
      <c r="T137" s="70">
        <v>0</v>
      </c>
      <c r="U137" s="70">
        <v>0</v>
      </c>
      <c r="V137" s="70">
        <v>0</v>
      </c>
      <c r="W137" s="59">
        <f t="shared" si="8"/>
        <v>0</v>
      </c>
    </row>
    <row r="138" spans="1:23">
      <c r="A138" s="7">
        <f t="shared" si="9"/>
        <v>124</v>
      </c>
      <c r="B138" s="6" t="s">
        <v>155</v>
      </c>
      <c r="C138" s="6" t="s">
        <v>10</v>
      </c>
      <c r="D138" s="6" t="s">
        <v>16</v>
      </c>
      <c r="E138" s="6" t="s">
        <v>38</v>
      </c>
      <c r="F138" s="70">
        <v>0</v>
      </c>
      <c r="G138" s="70">
        <v>3055.6</v>
      </c>
      <c r="H138" s="70">
        <v>-3055.6</v>
      </c>
      <c r="I138" s="70">
        <v>0</v>
      </c>
      <c r="J138" s="70">
        <v>0</v>
      </c>
      <c r="K138" s="27">
        <f t="shared" si="6"/>
        <v>0</v>
      </c>
      <c r="L138" s="70">
        <v>0</v>
      </c>
      <c r="M138" s="70">
        <v>0</v>
      </c>
      <c r="N138" s="70">
        <v>0</v>
      </c>
      <c r="O138" s="70">
        <v>0</v>
      </c>
      <c r="P138" s="70">
        <v>0</v>
      </c>
      <c r="Q138" s="27">
        <f t="shared" si="7"/>
        <v>0</v>
      </c>
      <c r="R138" s="70">
        <v>0</v>
      </c>
      <c r="S138" s="70">
        <v>0</v>
      </c>
      <c r="T138" s="70">
        <v>0</v>
      </c>
      <c r="U138" s="70">
        <v>0</v>
      </c>
      <c r="V138" s="70">
        <v>0</v>
      </c>
      <c r="W138" s="59">
        <f t="shared" si="8"/>
        <v>0</v>
      </c>
    </row>
    <row r="139" spans="1:23">
      <c r="A139" s="7">
        <f t="shared" si="9"/>
        <v>125</v>
      </c>
      <c r="B139" s="6" t="s">
        <v>156</v>
      </c>
      <c r="C139" s="6" t="s">
        <v>5</v>
      </c>
      <c r="D139" s="6" t="s">
        <v>15</v>
      </c>
      <c r="E139" s="6" t="s">
        <v>38</v>
      </c>
      <c r="F139" s="70">
        <v>0</v>
      </c>
      <c r="G139" s="70">
        <v>144423.29999999999</v>
      </c>
      <c r="H139" s="70">
        <v>76259.960000000006</v>
      </c>
      <c r="I139" s="70">
        <v>110568.59000000001</v>
      </c>
      <c r="J139" s="70">
        <v>9056</v>
      </c>
      <c r="K139" s="27">
        <f t="shared" si="6"/>
        <v>340307.85000000003</v>
      </c>
      <c r="L139" s="70">
        <v>0</v>
      </c>
      <c r="M139" s="70">
        <v>0</v>
      </c>
      <c r="N139" s="70">
        <v>0</v>
      </c>
      <c r="O139" s="70">
        <v>0</v>
      </c>
      <c r="P139" s="70">
        <v>0</v>
      </c>
      <c r="Q139" s="27">
        <f t="shared" si="7"/>
        <v>0</v>
      </c>
      <c r="R139" s="70">
        <v>0</v>
      </c>
      <c r="S139" s="70">
        <v>0</v>
      </c>
      <c r="T139" s="70">
        <v>0</v>
      </c>
      <c r="U139" s="70">
        <v>0</v>
      </c>
      <c r="V139" s="70">
        <v>0</v>
      </c>
      <c r="W139" s="59">
        <f t="shared" si="8"/>
        <v>0</v>
      </c>
    </row>
    <row r="140" spans="1:23">
      <c r="A140" s="7">
        <f t="shared" si="9"/>
        <v>126</v>
      </c>
      <c r="B140" s="6" t="s">
        <v>157</v>
      </c>
      <c r="C140" s="6" t="s">
        <v>6</v>
      </c>
      <c r="D140" s="6" t="s">
        <v>15</v>
      </c>
      <c r="E140" s="6" t="s">
        <v>38</v>
      </c>
      <c r="F140" s="70">
        <v>0</v>
      </c>
      <c r="G140" s="70">
        <v>2585.4</v>
      </c>
      <c r="H140" s="70">
        <v>196</v>
      </c>
      <c r="I140" s="70">
        <v>1219.2</v>
      </c>
      <c r="J140" s="70">
        <v>-4000.6</v>
      </c>
      <c r="K140" s="27">
        <f t="shared" si="6"/>
        <v>0</v>
      </c>
      <c r="L140" s="70">
        <v>0</v>
      </c>
      <c r="M140" s="70">
        <v>0</v>
      </c>
      <c r="N140" s="70">
        <v>0</v>
      </c>
      <c r="O140" s="70">
        <v>0</v>
      </c>
      <c r="P140" s="70">
        <v>0</v>
      </c>
      <c r="Q140" s="27">
        <f t="shared" si="7"/>
        <v>0</v>
      </c>
      <c r="R140" s="70">
        <v>0</v>
      </c>
      <c r="S140" s="70">
        <v>0</v>
      </c>
      <c r="T140" s="70">
        <v>0</v>
      </c>
      <c r="U140" s="70">
        <v>0</v>
      </c>
      <c r="V140" s="70">
        <v>0</v>
      </c>
      <c r="W140" s="59">
        <f t="shared" si="8"/>
        <v>0</v>
      </c>
    </row>
    <row r="141" spans="1:23">
      <c r="A141" s="7">
        <f t="shared" si="9"/>
        <v>127</v>
      </c>
      <c r="B141" s="6" t="s">
        <v>158</v>
      </c>
      <c r="C141" s="6" t="s">
        <v>10</v>
      </c>
      <c r="D141" s="6" t="s">
        <v>16</v>
      </c>
      <c r="E141" s="6" t="s">
        <v>38</v>
      </c>
      <c r="F141" s="70">
        <v>0</v>
      </c>
      <c r="G141" s="70">
        <v>0</v>
      </c>
      <c r="H141" s="70">
        <v>0</v>
      </c>
      <c r="I141" s="70">
        <v>47883</v>
      </c>
      <c r="J141" s="70">
        <v>0</v>
      </c>
      <c r="K141" s="27">
        <f t="shared" si="6"/>
        <v>47883</v>
      </c>
      <c r="L141" s="70">
        <v>0</v>
      </c>
      <c r="M141" s="70">
        <v>0</v>
      </c>
      <c r="N141" s="70">
        <v>0</v>
      </c>
      <c r="O141" s="70">
        <v>0</v>
      </c>
      <c r="P141" s="70">
        <v>0</v>
      </c>
      <c r="Q141" s="27">
        <f t="shared" si="7"/>
        <v>0</v>
      </c>
      <c r="R141" s="70">
        <v>0</v>
      </c>
      <c r="S141" s="70">
        <v>0</v>
      </c>
      <c r="T141" s="70">
        <v>0</v>
      </c>
      <c r="U141" s="70">
        <v>47883</v>
      </c>
      <c r="V141" s="70">
        <v>0</v>
      </c>
      <c r="W141" s="59">
        <f t="shared" si="8"/>
        <v>47883</v>
      </c>
    </row>
    <row r="142" spans="1:23">
      <c r="A142" s="7">
        <f t="shared" si="9"/>
        <v>128</v>
      </c>
      <c r="B142" s="6" t="s">
        <v>159</v>
      </c>
      <c r="C142" s="6" t="s">
        <v>6</v>
      </c>
      <c r="D142" s="6" t="s">
        <v>21</v>
      </c>
      <c r="E142" s="6" t="s">
        <v>38</v>
      </c>
      <c r="F142" s="70">
        <v>0</v>
      </c>
      <c r="G142" s="70">
        <v>-1663.93</v>
      </c>
      <c r="H142" s="70">
        <v>345.29999999999995</v>
      </c>
      <c r="I142" s="70">
        <v>1318.63</v>
      </c>
      <c r="J142" s="70">
        <v>0</v>
      </c>
      <c r="K142" s="27">
        <f t="shared" si="6"/>
        <v>0</v>
      </c>
      <c r="L142" s="70">
        <v>0</v>
      </c>
      <c r="M142" s="70">
        <v>0</v>
      </c>
      <c r="N142" s="70">
        <v>0</v>
      </c>
      <c r="O142" s="70">
        <v>0</v>
      </c>
      <c r="P142" s="70">
        <v>0</v>
      </c>
      <c r="Q142" s="27">
        <f t="shared" ref="Q142:Q154" si="10">SUM(L142:P142)</f>
        <v>0</v>
      </c>
      <c r="R142" s="70">
        <v>0</v>
      </c>
      <c r="S142" s="70">
        <v>0</v>
      </c>
      <c r="T142" s="70">
        <v>0</v>
      </c>
      <c r="U142" s="70">
        <v>0</v>
      </c>
      <c r="V142" s="70">
        <v>0</v>
      </c>
      <c r="W142" s="59">
        <f t="shared" si="8"/>
        <v>0</v>
      </c>
    </row>
    <row r="143" spans="1:23">
      <c r="A143" s="7">
        <f t="shared" si="9"/>
        <v>129</v>
      </c>
      <c r="B143" s="6" t="s">
        <v>160</v>
      </c>
      <c r="C143" s="6" t="s">
        <v>11</v>
      </c>
      <c r="D143" s="6" t="s">
        <v>16</v>
      </c>
      <c r="E143" s="6" t="s">
        <v>36</v>
      </c>
      <c r="F143" s="70">
        <v>0</v>
      </c>
      <c r="G143" s="70">
        <v>0</v>
      </c>
      <c r="H143" s="70">
        <v>0</v>
      </c>
      <c r="I143" s="70">
        <v>159580.70000000001</v>
      </c>
      <c r="J143" s="70">
        <v>298922.25</v>
      </c>
      <c r="K143" s="27">
        <f t="shared" si="6"/>
        <v>458502.95</v>
      </c>
      <c r="L143" s="70">
        <v>0</v>
      </c>
      <c r="M143" s="70">
        <v>612997.85050232452</v>
      </c>
      <c r="N143" s="70">
        <v>612997.85050232452</v>
      </c>
      <c r="O143" s="70">
        <v>612997.85050232452</v>
      </c>
      <c r="P143" s="70">
        <v>0</v>
      </c>
      <c r="Q143" s="27">
        <f t="shared" si="10"/>
        <v>1838993.5515069736</v>
      </c>
      <c r="R143" s="70">
        <v>0</v>
      </c>
      <c r="S143" s="70">
        <v>0</v>
      </c>
      <c r="T143" s="70">
        <v>0</v>
      </c>
      <c r="U143" s="70">
        <v>0</v>
      </c>
      <c r="V143" s="70">
        <v>64062.14</v>
      </c>
      <c r="W143" s="59">
        <f t="shared" si="8"/>
        <v>64062.14</v>
      </c>
    </row>
    <row r="144" spans="1:23">
      <c r="A144" s="7">
        <f t="shared" si="9"/>
        <v>130</v>
      </c>
      <c r="B144" s="6" t="s">
        <v>161</v>
      </c>
      <c r="C144" s="6"/>
      <c r="D144" s="6"/>
      <c r="E144" s="6"/>
      <c r="F144" s="70"/>
      <c r="G144" s="70"/>
      <c r="H144" s="70"/>
      <c r="I144" s="70"/>
      <c r="J144" s="70"/>
      <c r="K144" s="27"/>
      <c r="L144" s="70"/>
      <c r="M144" s="70"/>
      <c r="N144" s="70"/>
      <c r="O144" s="70"/>
      <c r="P144" s="70"/>
      <c r="Q144" s="27"/>
      <c r="R144" s="70"/>
      <c r="S144" s="70"/>
      <c r="T144" s="70"/>
      <c r="U144" s="70"/>
      <c r="V144" s="70"/>
      <c r="W144" s="59"/>
    </row>
    <row r="145" spans="1:23">
      <c r="A145" s="7">
        <f t="shared" si="9"/>
        <v>131</v>
      </c>
      <c r="B145" s="6" t="s">
        <v>162</v>
      </c>
      <c r="C145" s="6" t="s">
        <v>5</v>
      </c>
      <c r="D145" s="6" t="s">
        <v>15</v>
      </c>
      <c r="E145" s="6" t="s">
        <v>38</v>
      </c>
      <c r="F145" s="70">
        <v>0</v>
      </c>
      <c r="G145" s="70">
        <v>64948.25</v>
      </c>
      <c r="H145" s="70">
        <v>49142.69</v>
      </c>
      <c r="I145" s="70">
        <v>254097.53000000003</v>
      </c>
      <c r="J145" s="70">
        <v>1404804.3900000001</v>
      </c>
      <c r="K145" s="27">
        <f t="shared" ref="K145:K214" si="11">SUM(F145:J145)</f>
        <v>1772992.86</v>
      </c>
      <c r="L145" s="70">
        <v>0</v>
      </c>
      <c r="M145" s="70">
        <v>0</v>
      </c>
      <c r="N145" s="70">
        <v>0</v>
      </c>
      <c r="O145" s="70">
        <v>0</v>
      </c>
      <c r="P145" s="70">
        <v>0</v>
      </c>
      <c r="Q145" s="27">
        <f t="shared" si="10"/>
        <v>0</v>
      </c>
      <c r="R145" s="70">
        <v>0</v>
      </c>
      <c r="S145" s="70">
        <v>0.01</v>
      </c>
      <c r="T145" s="70">
        <v>0</v>
      </c>
      <c r="U145" s="70">
        <v>0</v>
      </c>
      <c r="V145" s="70">
        <v>1075828.28</v>
      </c>
      <c r="W145" s="59">
        <f t="shared" ref="W145:W214" si="12">SUM(R145:V145)</f>
        <v>1075828.29</v>
      </c>
    </row>
    <row r="146" spans="1:23">
      <c r="A146" s="7">
        <f t="shared" si="9"/>
        <v>132</v>
      </c>
      <c r="B146" s="6" t="s">
        <v>163</v>
      </c>
      <c r="C146" s="6" t="s">
        <v>5</v>
      </c>
      <c r="D146" s="6" t="s">
        <v>15</v>
      </c>
      <c r="E146" s="6" t="s">
        <v>38</v>
      </c>
      <c r="F146" s="70">
        <v>0</v>
      </c>
      <c r="G146" s="70">
        <v>109353.44</v>
      </c>
      <c r="H146" s="70">
        <v>405017.24</v>
      </c>
      <c r="I146" s="70">
        <v>1375224.5</v>
      </c>
      <c r="J146" s="70">
        <v>2852300.67</v>
      </c>
      <c r="K146" s="27">
        <f t="shared" si="11"/>
        <v>4741895.8499999996</v>
      </c>
      <c r="L146" s="70">
        <v>0</v>
      </c>
      <c r="M146" s="70">
        <v>0</v>
      </c>
      <c r="N146" s="70">
        <v>0</v>
      </c>
      <c r="O146" s="70">
        <v>0</v>
      </c>
      <c r="P146" s="70">
        <v>0</v>
      </c>
      <c r="Q146" s="27">
        <f t="shared" si="10"/>
        <v>0</v>
      </c>
      <c r="R146" s="70">
        <v>0</v>
      </c>
      <c r="S146" s="70">
        <v>0.01</v>
      </c>
      <c r="T146" s="70">
        <v>0</v>
      </c>
      <c r="U146" s="70">
        <v>0</v>
      </c>
      <c r="V146" s="70">
        <v>1735365.27</v>
      </c>
      <c r="W146" s="59">
        <f t="shared" si="12"/>
        <v>1735365.28</v>
      </c>
    </row>
    <row r="147" spans="1:23">
      <c r="A147" s="7">
        <f t="shared" ref="A147" si="13">IF(B147=0,,A146+1)</f>
        <v>133</v>
      </c>
      <c r="B147" s="6" t="s">
        <v>164</v>
      </c>
      <c r="C147" s="6" t="s">
        <v>10</v>
      </c>
      <c r="D147" s="6" t="s">
        <v>15</v>
      </c>
      <c r="E147" s="6" t="s">
        <v>36</v>
      </c>
      <c r="F147" s="70">
        <v>888422.27999999991</v>
      </c>
      <c r="G147" s="70">
        <v>5679893.3600000003</v>
      </c>
      <c r="H147" s="70">
        <v>1206117.99</v>
      </c>
      <c r="I147" s="70">
        <v>2250354.2399999998</v>
      </c>
      <c r="J147" s="70">
        <v>0</v>
      </c>
      <c r="K147" s="27">
        <f t="shared" si="11"/>
        <v>10024787.870000001</v>
      </c>
      <c r="L147" s="70">
        <v>154794.22080000001</v>
      </c>
      <c r="M147" s="70">
        <v>154794.22080000001</v>
      </c>
      <c r="N147" s="70">
        <v>154794.22080000001</v>
      </c>
      <c r="O147" s="70">
        <v>154794.22080000001</v>
      </c>
      <c r="P147" s="70">
        <v>0</v>
      </c>
      <c r="Q147" s="27">
        <f t="shared" si="10"/>
        <v>619176.88320000004</v>
      </c>
      <c r="R147" s="70">
        <v>0.01</v>
      </c>
      <c r="S147" s="70">
        <v>0.02</v>
      </c>
      <c r="T147" s="70">
        <v>4816205.53</v>
      </c>
      <c r="U147" s="70">
        <v>5227190.51</v>
      </c>
      <c r="V147" s="70">
        <v>0</v>
      </c>
      <c r="W147" s="59">
        <f t="shared" si="12"/>
        <v>10043396.07</v>
      </c>
    </row>
    <row r="148" spans="1:23">
      <c r="A148" s="7">
        <f t="shared" ref="A148:A210" si="14">IF(B148=0,,A147+1)</f>
        <v>134</v>
      </c>
      <c r="B148" s="6" t="s">
        <v>165</v>
      </c>
      <c r="C148" s="6" t="s">
        <v>10</v>
      </c>
      <c r="D148" s="6" t="s">
        <v>15</v>
      </c>
      <c r="E148" s="6" t="s">
        <v>38</v>
      </c>
      <c r="F148" s="70">
        <v>166992.1</v>
      </c>
      <c r="G148" s="70">
        <v>71474.67</v>
      </c>
      <c r="H148" s="70">
        <v>0</v>
      </c>
      <c r="I148" s="70">
        <v>0</v>
      </c>
      <c r="J148" s="70">
        <v>0</v>
      </c>
      <c r="K148" s="27">
        <f t="shared" si="11"/>
        <v>238466.77000000002</v>
      </c>
      <c r="L148" s="70">
        <v>0</v>
      </c>
      <c r="M148" s="70">
        <v>0</v>
      </c>
      <c r="N148" s="70">
        <v>0</v>
      </c>
      <c r="O148" s="70">
        <v>0</v>
      </c>
      <c r="P148" s="70">
        <v>0</v>
      </c>
      <c r="Q148" s="27">
        <f t="shared" si="10"/>
        <v>0</v>
      </c>
      <c r="R148" s="70">
        <v>0</v>
      </c>
      <c r="S148" s="70">
        <v>238466.76</v>
      </c>
      <c r="T148" s="70">
        <v>0</v>
      </c>
      <c r="U148" s="70">
        <v>0</v>
      </c>
      <c r="V148" s="70">
        <v>0</v>
      </c>
      <c r="W148" s="59">
        <f t="shared" si="12"/>
        <v>238466.76</v>
      </c>
    </row>
    <row r="149" spans="1:23">
      <c r="A149" s="7">
        <f t="shared" si="14"/>
        <v>135</v>
      </c>
      <c r="B149" s="6" t="s">
        <v>166</v>
      </c>
      <c r="C149" s="6" t="s">
        <v>10</v>
      </c>
      <c r="D149" s="6" t="s">
        <v>15</v>
      </c>
      <c r="E149" s="6" t="s">
        <v>38</v>
      </c>
      <c r="F149" s="70">
        <v>0</v>
      </c>
      <c r="G149" s="70">
        <v>0</v>
      </c>
      <c r="H149" s="70">
        <v>0</v>
      </c>
      <c r="I149" s="70">
        <v>0</v>
      </c>
      <c r="J149" s="70">
        <v>0</v>
      </c>
      <c r="K149" s="27">
        <f t="shared" si="11"/>
        <v>0</v>
      </c>
      <c r="L149" s="70">
        <v>0</v>
      </c>
      <c r="M149" s="70">
        <v>0</v>
      </c>
      <c r="N149" s="70">
        <v>0</v>
      </c>
      <c r="O149" s="70">
        <v>0</v>
      </c>
      <c r="P149" s="70">
        <v>0</v>
      </c>
      <c r="Q149" s="27">
        <f t="shared" si="10"/>
        <v>0</v>
      </c>
      <c r="R149" s="70">
        <v>22711.56</v>
      </c>
      <c r="S149" s="70">
        <v>0</v>
      </c>
      <c r="T149" s="70">
        <v>0</v>
      </c>
      <c r="U149" s="70">
        <v>0</v>
      </c>
      <c r="V149" s="70">
        <v>0</v>
      </c>
      <c r="W149" s="59">
        <f t="shared" si="12"/>
        <v>22711.56</v>
      </c>
    </row>
    <row r="150" spans="1:23">
      <c r="A150" s="7">
        <f t="shared" si="14"/>
        <v>136</v>
      </c>
      <c r="B150" s="6" t="s">
        <v>167</v>
      </c>
      <c r="C150" s="6" t="s">
        <v>10</v>
      </c>
      <c r="D150" s="6" t="s">
        <v>15</v>
      </c>
      <c r="E150" s="6" t="s">
        <v>38</v>
      </c>
      <c r="F150" s="70">
        <v>0</v>
      </c>
      <c r="G150" s="70">
        <v>0</v>
      </c>
      <c r="H150" s="70">
        <v>0</v>
      </c>
      <c r="I150" s="70">
        <v>698291.58</v>
      </c>
      <c r="J150" s="70">
        <v>170761.28000000003</v>
      </c>
      <c r="K150" s="27">
        <f t="shared" si="11"/>
        <v>869052.86</v>
      </c>
      <c r="L150" s="70">
        <v>0</v>
      </c>
      <c r="M150" s="70">
        <v>0</v>
      </c>
      <c r="N150" s="70">
        <v>0</v>
      </c>
      <c r="O150" s="70">
        <v>0</v>
      </c>
      <c r="P150" s="70">
        <v>0</v>
      </c>
      <c r="Q150" s="27">
        <f t="shared" si="10"/>
        <v>0</v>
      </c>
      <c r="R150" s="70">
        <v>0</v>
      </c>
      <c r="S150" s="70">
        <v>0</v>
      </c>
      <c r="T150" s="70">
        <v>0</v>
      </c>
      <c r="U150" s="70">
        <v>0</v>
      </c>
      <c r="V150" s="70">
        <v>843755.56</v>
      </c>
      <c r="W150" s="59">
        <f t="shared" si="12"/>
        <v>843755.56</v>
      </c>
    </row>
    <row r="151" spans="1:23">
      <c r="A151" s="7">
        <f t="shared" si="14"/>
        <v>137</v>
      </c>
      <c r="B151" s="6" t="s">
        <v>28</v>
      </c>
      <c r="C151" s="6" t="s">
        <v>6</v>
      </c>
      <c r="D151" s="6" t="s">
        <v>15</v>
      </c>
      <c r="E151" s="6" t="s">
        <v>36</v>
      </c>
      <c r="F151" s="70">
        <v>0</v>
      </c>
      <c r="G151" s="70">
        <v>423586.22</v>
      </c>
      <c r="H151" s="70">
        <v>353939.78</v>
      </c>
      <c r="I151" s="70">
        <v>2723473</v>
      </c>
      <c r="J151" s="70">
        <v>1786828.34</v>
      </c>
      <c r="K151" s="27">
        <f t="shared" si="11"/>
        <v>5287827.34</v>
      </c>
      <c r="L151" s="70">
        <v>0</v>
      </c>
      <c r="M151" s="70">
        <v>0</v>
      </c>
      <c r="N151" s="70">
        <v>0</v>
      </c>
      <c r="O151" s="70">
        <v>1024686.4763076919</v>
      </c>
      <c r="P151" s="70">
        <v>3666284.1396923079</v>
      </c>
      <c r="Q151" s="27">
        <f t="shared" si="10"/>
        <v>4690970.6159999995</v>
      </c>
      <c r="R151" s="70">
        <v>0</v>
      </c>
      <c r="S151" s="70">
        <v>0</v>
      </c>
      <c r="T151" s="70">
        <v>650696.24</v>
      </c>
      <c r="U151" s="70">
        <v>2850302.76</v>
      </c>
      <c r="V151" s="70">
        <v>1463686.69</v>
      </c>
      <c r="W151" s="59">
        <f t="shared" si="12"/>
        <v>4964685.6899999995</v>
      </c>
    </row>
    <row r="152" spans="1:23">
      <c r="A152" s="7">
        <f t="shared" si="14"/>
        <v>138</v>
      </c>
      <c r="B152" s="6" t="s">
        <v>168</v>
      </c>
      <c r="C152" s="6" t="s">
        <v>10</v>
      </c>
      <c r="D152" s="6" t="s">
        <v>15</v>
      </c>
      <c r="E152" s="6" t="s">
        <v>36</v>
      </c>
      <c r="F152" s="70">
        <v>0</v>
      </c>
      <c r="G152" s="70">
        <v>0</v>
      </c>
      <c r="H152" s="70">
        <v>0</v>
      </c>
      <c r="I152" s="70">
        <v>0</v>
      </c>
      <c r="J152" s="70">
        <v>0</v>
      </c>
      <c r="K152" s="27">
        <f t="shared" si="11"/>
        <v>0</v>
      </c>
      <c r="L152" s="70">
        <v>45353.279999999999</v>
      </c>
      <c r="M152" s="70">
        <v>45353.279999999999</v>
      </c>
      <c r="N152" s="70">
        <v>45353.279999999999</v>
      </c>
      <c r="O152" s="70">
        <v>45353.279999999999</v>
      </c>
      <c r="P152" s="70">
        <v>45353.279999999999</v>
      </c>
      <c r="Q152" s="27">
        <f t="shared" si="10"/>
        <v>226766.4</v>
      </c>
      <c r="R152" s="70">
        <v>141.92999999999302</v>
      </c>
      <c r="S152" s="70">
        <v>0</v>
      </c>
      <c r="T152" s="70">
        <v>0</v>
      </c>
      <c r="U152" s="70">
        <v>0</v>
      </c>
      <c r="V152" s="70">
        <v>0</v>
      </c>
      <c r="W152" s="59">
        <f t="shared" si="12"/>
        <v>141.92999999999302</v>
      </c>
    </row>
    <row r="153" spans="1:23">
      <c r="A153" s="7">
        <f t="shared" si="14"/>
        <v>139</v>
      </c>
      <c r="B153" s="6" t="s">
        <v>169</v>
      </c>
      <c r="C153" s="6" t="s">
        <v>5</v>
      </c>
      <c r="D153" s="6" t="s">
        <v>15</v>
      </c>
      <c r="E153" s="6" t="s">
        <v>38</v>
      </c>
      <c r="F153" s="70">
        <v>24048.09</v>
      </c>
      <c r="G153" s="70">
        <v>196073.52000000002</v>
      </c>
      <c r="H153" s="70">
        <v>-220121.59000000003</v>
      </c>
      <c r="I153" s="70">
        <v>0</v>
      </c>
      <c r="J153" s="70">
        <v>0</v>
      </c>
      <c r="K153" s="27">
        <f t="shared" si="11"/>
        <v>1.9999999989522621E-2</v>
      </c>
      <c r="L153" s="70">
        <v>0</v>
      </c>
      <c r="M153" s="70">
        <v>0</v>
      </c>
      <c r="N153" s="70">
        <v>0</v>
      </c>
      <c r="O153" s="70">
        <v>0</v>
      </c>
      <c r="P153" s="70">
        <v>0</v>
      </c>
      <c r="Q153" s="27">
        <f t="shared" si="10"/>
        <v>0</v>
      </c>
      <c r="R153" s="70">
        <v>0</v>
      </c>
      <c r="S153" s="70">
        <v>220000.02</v>
      </c>
      <c r="T153" s="70">
        <v>-220000</v>
      </c>
      <c r="U153" s="70">
        <v>0</v>
      </c>
      <c r="V153" s="70">
        <v>0</v>
      </c>
      <c r="W153" s="59">
        <f t="shared" si="12"/>
        <v>1.9999999989522621E-2</v>
      </c>
    </row>
    <row r="154" spans="1:23">
      <c r="A154" s="7">
        <f t="shared" si="14"/>
        <v>140</v>
      </c>
      <c r="B154" s="6" t="s">
        <v>170</v>
      </c>
      <c r="C154" s="6" t="s">
        <v>7</v>
      </c>
      <c r="D154" s="6" t="s">
        <v>15</v>
      </c>
      <c r="E154" s="6" t="s">
        <v>38</v>
      </c>
      <c r="F154" s="70">
        <v>0</v>
      </c>
      <c r="G154" s="70">
        <v>0</v>
      </c>
      <c r="H154" s="70">
        <v>0</v>
      </c>
      <c r="I154" s="70">
        <v>0</v>
      </c>
      <c r="J154" s="70">
        <v>0</v>
      </c>
      <c r="K154" s="27">
        <f t="shared" si="11"/>
        <v>0</v>
      </c>
      <c r="L154" s="70">
        <v>0</v>
      </c>
      <c r="M154" s="70">
        <v>0</v>
      </c>
      <c r="N154" s="70">
        <v>0</v>
      </c>
      <c r="O154" s="70">
        <v>0</v>
      </c>
      <c r="P154" s="70">
        <v>0</v>
      </c>
      <c r="Q154" s="27">
        <f t="shared" si="10"/>
        <v>0</v>
      </c>
      <c r="R154" s="70">
        <v>0</v>
      </c>
      <c r="S154" s="70">
        <v>0</v>
      </c>
      <c r="T154" s="70">
        <v>0</v>
      </c>
      <c r="U154" s="70">
        <v>0</v>
      </c>
      <c r="V154" s="70">
        <v>0</v>
      </c>
      <c r="W154" s="59">
        <f t="shared" si="12"/>
        <v>0</v>
      </c>
    </row>
    <row r="155" spans="1:23">
      <c r="A155" s="7">
        <f t="shared" si="14"/>
        <v>141</v>
      </c>
      <c r="B155" s="6" t="s">
        <v>171</v>
      </c>
      <c r="C155" s="6" t="s">
        <v>5</v>
      </c>
      <c r="D155" s="6" t="s">
        <v>15</v>
      </c>
      <c r="E155" s="6" t="s">
        <v>38</v>
      </c>
      <c r="F155" s="70">
        <v>1200</v>
      </c>
      <c r="G155" s="70">
        <v>0</v>
      </c>
      <c r="H155" s="70">
        <v>0</v>
      </c>
      <c r="I155" s="70">
        <v>0</v>
      </c>
      <c r="J155" s="70">
        <v>0</v>
      </c>
      <c r="K155" s="27">
        <f t="shared" si="11"/>
        <v>1200</v>
      </c>
      <c r="L155" s="70">
        <v>0</v>
      </c>
      <c r="M155" s="70">
        <v>0</v>
      </c>
      <c r="N155" s="70">
        <v>0</v>
      </c>
      <c r="O155" s="70">
        <v>0</v>
      </c>
      <c r="P155" s="70">
        <v>0</v>
      </c>
      <c r="Q155" s="27">
        <f>SUM(L155:P155)</f>
        <v>0</v>
      </c>
      <c r="R155" s="70">
        <v>1200</v>
      </c>
      <c r="S155" s="70">
        <v>0</v>
      </c>
      <c r="T155" s="70">
        <v>0</v>
      </c>
      <c r="U155" s="70">
        <v>0</v>
      </c>
      <c r="V155" s="70">
        <v>0</v>
      </c>
      <c r="W155" s="59">
        <f t="shared" si="12"/>
        <v>1200</v>
      </c>
    </row>
    <row r="156" spans="1:23">
      <c r="A156" s="7">
        <f t="shared" si="14"/>
        <v>142</v>
      </c>
      <c r="B156" s="6" t="s">
        <v>172</v>
      </c>
      <c r="C156" s="6" t="s">
        <v>7</v>
      </c>
      <c r="D156" s="6" t="s">
        <v>15</v>
      </c>
      <c r="E156" s="6" t="s">
        <v>38</v>
      </c>
      <c r="F156" s="70">
        <v>0</v>
      </c>
      <c r="G156" s="70">
        <v>0</v>
      </c>
      <c r="H156" s="70">
        <v>0</v>
      </c>
      <c r="I156" s="70">
        <v>0</v>
      </c>
      <c r="J156" s="70">
        <v>0</v>
      </c>
      <c r="K156" s="27">
        <f t="shared" si="11"/>
        <v>0</v>
      </c>
      <c r="L156" s="70">
        <v>0</v>
      </c>
      <c r="M156" s="70">
        <v>0</v>
      </c>
      <c r="N156" s="70">
        <v>0</v>
      </c>
      <c r="O156" s="70">
        <v>0</v>
      </c>
      <c r="P156" s="70">
        <v>0</v>
      </c>
      <c r="Q156" s="27">
        <f>SUM(L156:P156)</f>
        <v>0</v>
      </c>
      <c r="R156" s="70">
        <v>0</v>
      </c>
      <c r="S156" s="70">
        <v>0</v>
      </c>
      <c r="T156" s="70">
        <v>0</v>
      </c>
      <c r="U156" s="70">
        <v>0</v>
      </c>
      <c r="V156" s="70">
        <v>0</v>
      </c>
      <c r="W156" s="59">
        <f t="shared" si="12"/>
        <v>0</v>
      </c>
    </row>
    <row r="157" spans="1:23">
      <c r="A157" s="7">
        <f t="shared" si="14"/>
        <v>143</v>
      </c>
      <c r="B157" s="6" t="s">
        <v>173</v>
      </c>
      <c r="C157" s="6" t="s">
        <v>5</v>
      </c>
      <c r="D157" s="6" t="s">
        <v>15</v>
      </c>
      <c r="E157" s="6" t="s">
        <v>38</v>
      </c>
      <c r="F157" s="70">
        <v>0</v>
      </c>
      <c r="G157" s="70">
        <v>0</v>
      </c>
      <c r="H157" s="70">
        <v>0</v>
      </c>
      <c r="I157" s="70">
        <v>0</v>
      </c>
      <c r="J157" s="70">
        <v>0</v>
      </c>
      <c r="K157" s="27">
        <f t="shared" si="11"/>
        <v>0</v>
      </c>
      <c r="L157" s="70">
        <v>0</v>
      </c>
      <c r="M157" s="70">
        <v>0</v>
      </c>
      <c r="N157" s="70">
        <v>0</v>
      </c>
      <c r="O157" s="70">
        <v>0</v>
      </c>
      <c r="P157" s="70">
        <v>0</v>
      </c>
      <c r="Q157" s="27">
        <f>SUM(L157:P157)</f>
        <v>0</v>
      </c>
      <c r="R157" s="70">
        <v>0</v>
      </c>
      <c r="S157" s="70">
        <v>0</v>
      </c>
      <c r="T157" s="70">
        <v>0</v>
      </c>
      <c r="U157" s="70">
        <v>0</v>
      </c>
      <c r="V157" s="70">
        <v>0</v>
      </c>
      <c r="W157" s="59">
        <f t="shared" si="12"/>
        <v>0</v>
      </c>
    </row>
    <row r="158" spans="1:23">
      <c r="A158" s="7">
        <f t="shared" si="14"/>
        <v>144</v>
      </c>
      <c r="B158" s="6" t="s">
        <v>174</v>
      </c>
      <c r="C158" s="6" t="s">
        <v>7</v>
      </c>
      <c r="D158" s="6" t="s">
        <v>15</v>
      </c>
      <c r="E158" s="6" t="s">
        <v>38</v>
      </c>
      <c r="F158" s="70">
        <v>0</v>
      </c>
      <c r="G158" s="70">
        <v>0</v>
      </c>
      <c r="H158" s="70">
        <v>0</v>
      </c>
      <c r="I158" s="70">
        <v>0</v>
      </c>
      <c r="J158" s="70">
        <v>0</v>
      </c>
      <c r="K158" s="27">
        <f t="shared" si="11"/>
        <v>0</v>
      </c>
      <c r="L158" s="70">
        <v>0</v>
      </c>
      <c r="M158" s="70">
        <v>0</v>
      </c>
      <c r="N158" s="70">
        <v>0</v>
      </c>
      <c r="O158" s="70">
        <v>0</v>
      </c>
      <c r="P158" s="70">
        <v>0</v>
      </c>
      <c r="Q158" s="27">
        <f t="shared" ref="Q158:Q188" si="15">SUM(L158:P158)</f>
        <v>0</v>
      </c>
      <c r="R158" s="70">
        <v>0</v>
      </c>
      <c r="S158" s="70">
        <v>0</v>
      </c>
      <c r="T158" s="70">
        <v>0</v>
      </c>
      <c r="U158" s="70">
        <v>0</v>
      </c>
      <c r="V158" s="70">
        <v>0</v>
      </c>
      <c r="W158" s="59">
        <f t="shared" si="12"/>
        <v>0</v>
      </c>
    </row>
    <row r="159" spans="1:23">
      <c r="A159" s="7">
        <f t="shared" si="14"/>
        <v>145</v>
      </c>
      <c r="B159" s="6" t="s">
        <v>175</v>
      </c>
      <c r="C159" s="6" t="s">
        <v>5</v>
      </c>
      <c r="D159" s="6" t="s">
        <v>21</v>
      </c>
      <c r="E159" s="6" t="s">
        <v>36</v>
      </c>
      <c r="F159" s="70">
        <v>8699188.6699999832</v>
      </c>
      <c r="G159" s="70">
        <v>1780686.2014524057</v>
      </c>
      <c r="H159" s="70">
        <v>1368180.2895058785</v>
      </c>
      <c r="I159" s="70">
        <v>183407.35183410416</v>
      </c>
      <c r="J159" s="70">
        <v>10952.429999999993</v>
      </c>
      <c r="K159" s="27">
        <f t="shared" si="11"/>
        <v>12042414.942792371</v>
      </c>
      <c r="L159" s="70">
        <v>1614752.592509354</v>
      </c>
      <c r="M159" s="70">
        <v>0</v>
      </c>
      <c r="N159" s="70">
        <v>0</v>
      </c>
      <c r="O159" s="70">
        <v>0</v>
      </c>
      <c r="P159" s="70">
        <v>0</v>
      </c>
      <c r="Q159" s="27">
        <f t="shared" si="15"/>
        <v>1614752.592509354</v>
      </c>
      <c r="R159" s="70">
        <v>13891750.239999998</v>
      </c>
      <c r="S159" s="70">
        <v>0</v>
      </c>
      <c r="T159" s="70">
        <v>0</v>
      </c>
      <c r="U159" s="70">
        <v>3387955.01</v>
      </c>
      <c r="V159" s="70">
        <v>10953.052638521593</v>
      </c>
      <c r="W159" s="59">
        <f t="shared" si="12"/>
        <v>17290658.302638523</v>
      </c>
    </row>
    <row r="160" spans="1:23">
      <c r="A160" s="7">
        <f t="shared" si="14"/>
        <v>146</v>
      </c>
      <c r="B160" s="6" t="s">
        <v>176</v>
      </c>
      <c r="C160" s="6" t="s">
        <v>6</v>
      </c>
      <c r="D160" s="6" t="s">
        <v>15</v>
      </c>
      <c r="E160" s="6" t="s">
        <v>38</v>
      </c>
      <c r="F160" s="70">
        <v>0</v>
      </c>
      <c r="G160" s="70">
        <v>0</v>
      </c>
      <c r="H160" s="70">
        <v>0</v>
      </c>
      <c r="I160" s="70">
        <v>0</v>
      </c>
      <c r="J160" s="70">
        <v>0</v>
      </c>
      <c r="K160" s="27">
        <f t="shared" si="11"/>
        <v>0</v>
      </c>
      <c r="L160" s="70">
        <v>0</v>
      </c>
      <c r="M160" s="70">
        <v>0</v>
      </c>
      <c r="N160" s="70">
        <v>0</v>
      </c>
      <c r="O160" s="70">
        <v>0</v>
      </c>
      <c r="P160" s="70">
        <v>0</v>
      </c>
      <c r="Q160" s="27">
        <f t="shared" si="15"/>
        <v>0</v>
      </c>
      <c r="R160" s="70">
        <v>0</v>
      </c>
      <c r="S160" s="70">
        <v>0</v>
      </c>
      <c r="T160" s="70">
        <v>0</v>
      </c>
      <c r="U160" s="70">
        <v>0</v>
      </c>
      <c r="V160" s="70">
        <v>0</v>
      </c>
      <c r="W160" s="59">
        <f t="shared" si="12"/>
        <v>0</v>
      </c>
    </row>
    <row r="161" spans="1:23">
      <c r="A161" s="7">
        <f t="shared" si="14"/>
        <v>147</v>
      </c>
      <c r="B161" s="6" t="s">
        <v>177</v>
      </c>
      <c r="C161" s="6" t="s">
        <v>7</v>
      </c>
      <c r="D161" s="6" t="s">
        <v>15</v>
      </c>
      <c r="E161" s="6" t="s">
        <v>38</v>
      </c>
      <c r="F161" s="70">
        <v>0</v>
      </c>
      <c r="G161" s="70">
        <v>0</v>
      </c>
      <c r="H161" s="70">
        <v>0</v>
      </c>
      <c r="I161" s="70">
        <v>0</v>
      </c>
      <c r="J161" s="70">
        <v>0</v>
      </c>
      <c r="K161" s="27">
        <f t="shared" si="11"/>
        <v>0</v>
      </c>
      <c r="L161" s="70">
        <v>0</v>
      </c>
      <c r="M161" s="70">
        <v>0</v>
      </c>
      <c r="N161" s="70">
        <v>0</v>
      </c>
      <c r="O161" s="70">
        <v>0</v>
      </c>
      <c r="P161" s="70">
        <v>0</v>
      </c>
      <c r="Q161" s="27">
        <f t="shared" si="15"/>
        <v>0</v>
      </c>
      <c r="R161" s="70">
        <v>0</v>
      </c>
      <c r="S161" s="70">
        <v>0</v>
      </c>
      <c r="T161" s="70">
        <v>0</v>
      </c>
      <c r="U161" s="70">
        <v>0</v>
      </c>
      <c r="V161" s="70">
        <v>0</v>
      </c>
      <c r="W161" s="59">
        <f t="shared" si="12"/>
        <v>0</v>
      </c>
    </row>
    <row r="162" spans="1:23">
      <c r="A162" s="7">
        <f t="shared" si="14"/>
        <v>148</v>
      </c>
      <c r="B162" s="6" t="s">
        <v>178</v>
      </c>
      <c r="C162" s="6" t="s">
        <v>6</v>
      </c>
      <c r="D162" s="6" t="s">
        <v>15</v>
      </c>
      <c r="E162" s="6" t="s">
        <v>38</v>
      </c>
      <c r="F162" s="70">
        <v>0</v>
      </c>
      <c r="G162" s="70">
        <v>0</v>
      </c>
      <c r="H162" s="70">
        <v>0</v>
      </c>
      <c r="I162" s="70">
        <v>0</v>
      </c>
      <c r="J162" s="70">
        <v>0</v>
      </c>
      <c r="K162" s="27">
        <f t="shared" si="11"/>
        <v>0</v>
      </c>
      <c r="L162" s="70">
        <v>0</v>
      </c>
      <c r="M162" s="70">
        <v>0</v>
      </c>
      <c r="N162" s="70">
        <v>0</v>
      </c>
      <c r="O162" s="70">
        <v>0</v>
      </c>
      <c r="P162" s="70">
        <v>0</v>
      </c>
      <c r="Q162" s="27">
        <f t="shared" si="15"/>
        <v>0</v>
      </c>
      <c r="R162" s="70">
        <v>0</v>
      </c>
      <c r="S162" s="70">
        <v>0</v>
      </c>
      <c r="T162" s="70">
        <v>0</v>
      </c>
      <c r="U162" s="70">
        <v>0</v>
      </c>
      <c r="V162" s="70">
        <v>0</v>
      </c>
      <c r="W162" s="59">
        <f t="shared" si="12"/>
        <v>0</v>
      </c>
    </row>
    <row r="163" spans="1:23">
      <c r="A163" s="7">
        <f t="shared" si="14"/>
        <v>149</v>
      </c>
      <c r="B163" s="6" t="s">
        <v>179</v>
      </c>
      <c r="C163" s="6" t="s">
        <v>11</v>
      </c>
      <c r="D163" s="6" t="s">
        <v>16</v>
      </c>
      <c r="E163" s="6" t="s">
        <v>38</v>
      </c>
      <c r="F163" s="70">
        <v>0</v>
      </c>
      <c r="G163" s="70">
        <v>0</v>
      </c>
      <c r="H163" s="70">
        <v>0</v>
      </c>
      <c r="I163" s="70">
        <v>0</v>
      </c>
      <c r="J163" s="70">
        <v>0</v>
      </c>
      <c r="K163" s="27">
        <f t="shared" si="11"/>
        <v>0</v>
      </c>
      <c r="L163" s="70">
        <v>0</v>
      </c>
      <c r="M163" s="70">
        <v>0</v>
      </c>
      <c r="N163" s="70">
        <v>0</v>
      </c>
      <c r="O163" s="70">
        <v>0</v>
      </c>
      <c r="P163" s="70">
        <v>0</v>
      </c>
      <c r="Q163" s="27">
        <f t="shared" si="15"/>
        <v>0</v>
      </c>
      <c r="R163" s="70">
        <v>0</v>
      </c>
      <c r="S163" s="70">
        <v>0</v>
      </c>
      <c r="T163" s="70">
        <v>0</v>
      </c>
      <c r="U163" s="70">
        <v>0</v>
      </c>
      <c r="V163" s="70">
        <v>0</v>
      </c>
      <c r="W163" s="59">
        <f t="shared" si="12"/>
        <v>0</v>
      </c>
    </row>
    <row r="164" spans="1:23">
      <c r="A164" s="7">
        <f t="shared" si="14"/>
        <v>150</v>
      </c>
      <c r="B164" s="6" t="s">
        <v>180</v>
      </c>
      <c r="C164" s="6" t="s">
        <v>6</v>
      </c>
      <c r="D164" s="6" t="s">
        <v>15</v>
      </c>
      <c r="E164" s="6" t="s">
        <v>38</v>
      </c>
      <c r="F164" s="70">
        <v>0</v>
      </c>
      <c r="G164" s="70">
        <v>0</v>
      </c>
      <c r="H164" s="70">
        <v>0</v>
      </c>
      <c r="I164" s="70">
        <v>0</v>
      </c>
      <c r="J164" s="70">
        <v>0</v>
      </c>
      <c r="K164" s="27">
        <f t="shared" si="11"/>
        <v>0</v>
      </c>
      <c r="L164" s="70">
        <v>0</v>
      </c>
      <c r="M164" s="70">
        <v>0</v>
      </c>
      <c r="N164" s="70">
        <v>0</v>
      </c>
      <c r="O164" s="70">
        <v>0</v>
      </c>
      <c r="P164" s="70">
        <v>0</v>
      </c>
      <c r="Q164" s="27">
        <f t="shared" si="15"/>
        <v>0</v>
      </c>
      <c r="R164" s="70">
        <v>0</v>
      </c>
      <c r="S164" s="70">
        <v>0</v>
      </c>
      <c r="T164" s="70">
        <v>0</v>
      </c>
      <c r="U164" s="70">
        <v>0</v>
      </c>
      <c r="V164" s="70">
        <v>0</v>
      </c>
      <c r="W164" s="59">
        <f t="shared" si="12"/>
        <v>0</v>
      </c>
    </row>
    <row r="165" spans="1:23">
      <c r="A165" s="7">
        <f t="shared" si="14"/>
        <v>151</v>
      </c>
      <c r="B165" s="6" t="s">
        <v>181</v>
      </c>
      <c r="C165" s="6" t="s">
        <v>7</v>
      </c>
      <c r="D165" s="6" t="s">
        <v>15</v>
      </c>
      <c r="E165" s="6" t="s">
        <v>38</v>
      </c>
      <c r="F165" s="70">
        <v>0</v>
      </c>
      <c r="G165" s="70">
        <v>0</v>
      </c>
      <c r="H165" s="70">
        <v>0</v>
      </c>
      <c r="I165" s="70">
        <v>0</v>
      </c>
      <c r="J165" s="70">
        <v>0</v>
      </c>
      <c r="K165" s="27">
        <f t="shared" si="11"/>
        <v>0</v>
      </c>
      <c r="L165" s="70">
        <v>0</v>
      </c>
      <c r="M165" s="70">
        <v>0</v>
      </c>
      <c r="N165" s="70">
        <v>0</v>
      </c>
      <c r="O165" s="70">
        <v>0</v>
      </c>
      <c r="P165" s="70">
        <v>0</v>
      </c>
      <c r="Q165" s="27">
        <f t="shared" si="15"/>
        <v>0</v>
      </c>
      <c r="R165" s="70">
        <v>0</v>
      </c>
      <c r="S165" s="70">
        <v>0</v>
      </c>
      <c r="T165" s="70">
        <v>0</v>
      </c>
      <c r="U165" s="70">
        <v>0</v>
      </c>
      <c r="V165" s="70">
        <v>0</v>
      </c>
      <c r="W165" s="59">
        <f t="shared" si="12"/>
        <v>0</v>
      </c>
    </row>
    <row r="166" spans="1:23">
      <c r="A166" s="7">
        <f t="shared" si="14"/>
        <v>152</v>
      </c>
      <c r="B166" s="6" t="s">
        <v>182</v>
      </c>
      <c r="C166" s="6" t="s">
        <v>7</v>
      </c>
      <c r="D166" s="6" t="s">
        <v>15</v>
      </c>
      <c r="E166" s="6" t="s">
        <v>38</v>
      </c>
      <c r="F166" s="70">
        <v>0</v>
      </c>
      <c r="G166" s="70">
        <v>0</v>
      </c>
      <c r="H166" s="70">
        <v>0</v>
      </c>
      <c r="I166" s="70">
        <v>0</v>
      </c>
      <c r="J166" s="70">
        <v>0</v>
      </c>
      <c r="K166" s="27">
        <f t="shared" si="11"/>
        <v>0</v>
      </c>
      <c r="L166" s="70">
        <v>0</v>
      </c>
      <c r="M166" s="70">
        <v>0</v>
      </c>
      <c r="N166" s="70">
        <v>0</v>
      </c>
      <c r="O166" s="70">
        <v>0</v>
      </c>
      <c r="P166" s="70">
        <v>0</v>
      </c>
      <c r="Q166" s="27">
        <f t="shared" si="15"/>
        <v>0</v>
      </c>
      <c r="R166" s="70">
        <v>0</v>
      </c>
      <c r="S166" s="70">
        <v>0</v>
      </c>
      <c r="T166" s="70">
        <v>0</v>
      </c>
      <c r="U166" s="70">
        <v>0</v>
      </c>
      <c r="V166" s="70">
        <v>0</v>
      </c>
      <c r="W166" s="59">
        <f t="shared" si="12"/>
        <v>0</v>
      </c>
    </row>
    <row r="167" spans="1:23">
      <c r="A167" s="7">
        <f t="shared" si="14"/>
        <v>153</v>
      </c>
      <c r="B167" s="6" t="s">
        <v>183</v>
      </c>
      <c r="C167" s="6" t="s">
        <v>7</v>
      </c>
      <c r="D167" s="6" t="s">
        <v>15</v>
      </c>
      <c r="E167" s="6" t="s">
        <v>38</v>
      </c>
      <c r="F167" s="70">
        <v>0</v>
      </c>
      <c r="G167" s="70">
        <v>0</v>
      </c>
      <c r="H167" s="70">
        <v>0</v>
      </c>
      <c r="I167" s="70">
        <v>0</v>
      </c>
      <c r="J167" s="70">
        <v>0</v>
      </c>
      <c r="K167" s="27">
        <f t="shared" si="11"/>
        <v>0</v>
      </c>
      <c r="L167" s="70">
        <v>0</v>
      </c>
      <c r="M167" s="70">
        <v>0</v>
      </c>
      <c r="N167" s="70">
        <v>0</v>
      </c>
      <c r="O167" s="70">
        <v>0</v>
      </c>
      <c r="P167" s="70">
        <v>0</v>
      </c>
      <c r="Q167" s="27">
        <f t="shared" si="15"/>
        <v>0</v>
      </c>
      <c r="R167" s="70">
        <v>0</v>
      </c>
      <c r="S167" s="70">
        <v>0</v>
      </c>
      <c r="T167" s="70">
        <v>0</v>
      </c>
      <c r="U167" s="70">
        <v>0</v>
      </c>
      <c r="V167" s="70">
        <v>0</v>
      </c>
      <c r="W167" s="59">
        <f t="shared" si="12"/>
        <v>0</v>
      </c>
    </row>
    <row r="168" spans="1:23">
      <c r="A168" s="7">
        <f t="shared" si="14"/>
        <v>154</v>
      </c>
      <c r="B168" s="6" t="s">
        <v>184</v>
      </c>
      <c r="C168" s="6" t="s">
        <v>5</v>
      </c>
      <c r="D168" s="6" t="s">
        <v>15</v>
      </c>
      <c r="E168" s="6" t="s">
        <v>38</v>
      </c>
      <c r="F168" s="70">
        <v>0</v>
      </c>
      <c r="G168" s="70">
        <v>0</v>
      </c>
      <c r="H168" s="70">
        <v>0</v>
      </c>
      <c r="I168" s="70">
        <v>0</v>
      </c>
      <c r="J168" s="70">
        <v>0</v>
      </c>
      <c r="K168" s="27">
        <f t="shared" si="11"/>
        <v>0</v>
      </c>
      <c r="L168" s="70">
        <v>0</v>
      </c>
      <c r="M168" s="70">
        <v>0</v>
      </c>
      <c r="N168" s="70">
        <v>0</v>
      </c>
      <c r="O168" s="70">
        <v>0</v>
      </c>
      <c r="P168" s="70">
        <v>0</v>
      </c>
      <c r="Q168" s="27">
        <f t="shared" si="15"/>
        <v>0</v>
      </c>
      <c r="R168" s="70">
        <v>0</v>
      </c>
      <c r="S168" s="70">
        <v>0</v>
      </c>
      <c r="T168" s="70">
        <v>0</v>
      </c>
      <c r="U168" s="70">
        <v>0</v>
      </c>
      <c r="V168" s="70">
        <v>0</v>
      </c>
      <c r="W168" s="59">
        <f t="shared" si="12"/>
        <v>0</v>
      </c>
    </row>
    <row r="169" spans="1:23">
      <c r="A169" s="7">
        <f t="shared" si="14"/>
        <v>155</v>
      </c>
      <c r="B169" s="6" t="s">
        <v>185</v>
      </c>
      <c r="C169" s="6" t="s">
        <v>6</v>
      </c>
      <c r="D169" s="6" t="s">
        <v>15</v>
      </c>
      <c r="E169" s="6" t="s">
        <v>38</v>
      </c>
      <c r="F169" s="70">
        <v>0</v>
      </c>
      <c r="G169" s="70">
        <v>0</v>
      </c>
      <c r="H169" s="70">
        <v>0</v>
      </c>
      <c r="I169" s="70">
        <v>0</v>
      </c>
      <c r="J169" s="70">
        <v>0</v>
      </c>
      <c r="K169" s="27">
        <f t="shared" si="11"/>
        <v>0</v>
      </c>
      <c r="L169" s="70">
        <v>0</v>
      </c>
      <c r="M169" s="70">
        <v>0</v>
      </c>
      <c r="N169" s="70">
        <v>0</v>
      </c>
      <c r="O169" s="70">
        <v>0</v>
      </c>
      <c r="P169" s="70">
        <v>0</v>
      </c>
      <c r="Q169" s="27">
        <f t="shared" si="15"/>
        <v>0</v>
      </c>
      <c r="R169" s="70">
        <v>0</v>
      </c>
      <c r="S169" s="70">
        <v>0</v>
      </c>
      <c r="T169" s="70">
        <v>0</v>
      </c>
      <c r="U169" s="70">
        <v>0</v>
      </c>
      <c r="V169" s="70">
        <v>0</v>
      </c>
      <c r="W169" s="59">
        <f t="shared" si="12"/>
        <v>0</v>
      </c>
    </row>
    <row r="170" spans="1:23">
      <c r="A170" s="7">
        <f t="shared" si="14"/>
        <v>156</v>
      </c>
      <c r="B170" s="6" t="s">
        <v>186</v>
      </c>
      <c r="C170" s="6" t="s">
        <v>10</v>
      </c>
      <c r="D170" s="6" t="s">
        <v>15</v>
      </c>
      <c r="E170" s="6" t="s">
        <v>38</v>
      </c>
      <c r="F170" s="70">
        <v>0</v>
      </c>
      <c r="G170" s="70">
        <v>0</v>
      </c>
      <c r="H170" s="70">
        <v>0</v>
      </c>
      <c r="I170" s="70">
        <v>-224626.8</v>
      </c>
      <c r="J170" s="70">
        <v>0</v>
      </c>
      <c r="K170" s="27">
        <f t="shared" si="11"/>
        <v>-224626.8</v>
      </c>
      <c r="L170" s="70">
        <v>0</v>
      </c>
      <c r="M170" s="70">
        <v>0</v>
      </c>
      <c r="N170" s="70">
        <v>0</v>
      </c>
      <c r="O170" s="70">
        <v>0</v>
      </c>
      <c r="P170" s="70">
        <v>0</v>
      </c>
      <c r="Q170" s="27">
        <f t="shared" si="15"/>
        <v>0</v>
      </c>
      <c r="R170" s="70">
        <v>0</v>
      </c>
      <c r="S170" s="70">
        <v>0</v>
      </c>
      <c r="T170" s="70">
        <v>0</v>
      </c>
      <c r="U170" s="70">
        <v>0</v>
      </c>
      <c r="V170" s="70">
        <v>0</v>
      </c>
      <c r="W170" s="59">
        <f t="shared" si="12"/>
        <v>0</v>
      </c>
    </row>
    <row r="171" spans="1:23">
      <c r="A171" s="7">
        <f t="shared" si="14"/>
        <v>157</v>
      </c>
      <c r="B171" s="6" t="s">
        <v>187</v>
      </c>
      <c r="C171" s="6" t="s">
        <v>7</v>
      </c>
      <c r="D171" s="6" t="s">
        <v>15</v>
      </c>
      <c r="E171" s="6" t="s">
        <v>38</v>
      </c>
      <c r="F171" s="70">
        <v>0</v>
      </c>
      <c r="G171" s="70">
        <v>0</v>
      </c>
      <c r="H171" s="70">
        <v>0</v>
      </c>
      <c r="I171" s="70">
        <v>0</v>
      </c>
      <c r="J171" s="70">
        <v>0</v>
      </c>
      <c r="K171" s="27">
        <f t="shared" si="11"/>
        <v>0</v>
      </c>
      <c r="L171" s="70">
        <v>0</v>
      </c>
      <c r="M171" s="70">
        <v>0</v>
      </c>
      <c r="N171" s="70">
        <v>0</v>
      </c>
      <c r="O171" s="70">
        <v>0</v>
      </c>
      <c r="P171" s="70">
        <v>0</v>
      </c>
      <c r="Q171" s="27">
        <f t="shared" si="15"/>
        <v>0</v>
      </c>
      <c r="R171" s="70">
        <v>0</v>
      </c>
      <c r="S171" s="70">
        <v>0</v>
      </c>
      <c r="T171" s="70">
        <v>0</v>
      </c>
      <c r="U171" s="70">
        <v>0</v>
      </c>
      <c r="V171" s="70">
        <v>0</v>
      </c>
      <c r="W171" s="59">
        <f t="shared" si="12"/>
        <v>0</v>
      </c>
    </row>
    <row r="172" spans="1:23">
      <c r="A172" s="7">
        <f t="shared" si="14"/>
        <v>158</v>
      </c>
      <c r="B172" s="6" t="s">
        <v>188</v>
      </c>
      <c r="C172" s="6" t="s">
        <v>5</v>
      </c>
      <c r="D172" s="6" t="s">
        <v>15</v>
      </c>
      <c r="E172" s="6" t="s">
        <v>38</v>
      </c>
      <c r="F172" s="70">
        <v>0</v>
      </c>
      <c r="G172" s="70">
        <v>0</v>
      </c>
      <c r="H172" s="70">
        <v>0</v>
      </c>
      <c r="I172" s="70">
        <v>0</v>
      </c>
      <c r="J172" s="70">
        <v>0</v>
      </c>
      <c r="K172" s="27">
        <f t="shared" si="11"/>
        <v>0</v>
      </c>
      <c r="L172" s="70">
        <v>0</v>
      </c>
      <c r="M172" s="70">
        <v>0</v>
      </c>
      <c r="N172" s="70">
        <v>0</v>
      </c>
      <c r="O172" s="70">
        <v>0</v>
      </c>
      <c r="P172" s="70">
        <v>0</v>
      </c>
      <c r="Q172" s="27">
        <f t="shared" si="15"/>
        <v>0</v>
      </c>
      <c r="R172" s="70">
        <v>0</v>
      </c>
      <c r="S172" s="70">
        <v>0</v>
      </c>
      <c r="T172" s="70">
        <v>0</v>
      </c>
      <c r="U172" s="70">
        <v>0</v>
      </c>
      <c r="V172" s="70">
        <v>0</v>
      </c>
      <c r="W172" s="59">
        <f t="shared" si="12"/>
        <v>0</v>
      </c>
    </row>
    <row r="173" spans="1:23">
      <c r="A173" s="7">
        <f t="shared" si="14"/>
        <v>159</v>
      </c>
      <c r="B173" s="6" t="s">
        <v>189</v>
      </c>
      <c r="C173" s="6" t="s">
        <v>10</v>
      </c>
      <c r="D173" s="6" t="s">
        <v>15</v>
      </c>
      <c r="E173" s="6" t="s">
        <v>38</v>
      </c>
      <c r="F173" s="70">
        <v>0</v>
      </c>
      <c r="G173" s="70">
        <v>0</v>
      </c>
      <c r="H173" s="70">
        <v>0</v>
      </c>
      <c r="I173" s="70">
        <v>0</v>
      </c>
      <c r="J173" s="70">
        <v>0</v>
      </c>
      <c r="K173" s="27">
        <f t="shared" si="11"/>
        <v>0</v>
      </c>
      <c r="L173" s="70">
        <v>0</v>
      </c>
      <c r="M173" s="70">
        <v>0</v>
      </c>
      <c r="N173" s="70">
        <v>0</v>
      </c>
      <c r="O173" s="70">
        <v>0</v>
      </c>
      <c r="P173" s="70">
        <v>0</v>
      </c>
      <c r="Q173" s="27">
        <f t="shared" si="15"/>
        <v>0</v>
      </c>
      <c r="R173" s="70">
        <v>0</v>
      </c>
      <c r="S173" s="70">
        <v>0</v>
      </c>
      <c r="T173" s="70">
        <v>0</v>
      </c>
      <c r="U173" s="70">
        <v>0</v>
      </c>
      <c r="V173" s="70">
        <v>0</v>
      </c>
      <c r="W173" s="59">
        <f t="shared" si="12"/>
        <v>0</v>
      </c>
    </row>
    <row r="174" spans="1:23">
      <c r="A174" s="7">
        <f t="shared" si="14"/>
        <v>160</v>
      </c>
      <c r="B174" s="6" t="s">
        <v>190</v>
      </c>
      <c r="C174" s="6" t="s">
        <v>10</v>
      </c>
      <c r="D174" s="6" t="s">
        <v>15</v>
      </c>
      <c r="E174" s="6" t="s">
        <v>38</v>
      </c>
      <c r="F174" s="70">
        <v>0</v>
      </c>
      <c r="G174" s="70">
        <v>0</v>
      </c>
      <c r="H174" s="70">
        <v>0</v>
      </c>
      <c r="I174" s="70">
        <v>0</v>
      </c>
      <c r="J174" s="70">
        <v>0</v>
      </c>
      <c r="K174" s="27">
        <f t="shared" si="11"/>
        <v>0</v>
      </c>
      <c r="L174" s="70">
        <v>0</v>
      </c>
      <c r="M174" s="70">
        <v>0</v>
      </c>
      <c r="N174" s="70">
        <v>0</v>
      </c>
      <c r="O174" s="70">
        <v>0</v>
      </c>
      <c r="P174" s="70">
        <v>0</v>
      </c>
      <c r="Q174" s="27">
        <f t="shared" si="15"/>
        <v>0</v>
      </c>
      <c r="R174" s="70">
        <v>0</v>
      </c>
      <c r="S174" s="70">
        <v>0</v>
      </c>
      <c r="T174" s="70">
        <v>0</v>
      </c>
      <c r="U174" s="70">
        <v>0</v>
      </c>
      <c r="V174" s="70">
        <v>0</v>
      </c>
      <c r="W174" s="59">
        <f t="shared" si="12"/>
        <v>0</v>
      </c>
    </row>
    <row r="175" spans="1:23">
      <c r="A175" s="7">
        <f t="shared" si="14"/>
        <v>161</v>
      </c>
      <c r="B175" s="6" t="s">
        <v>191</v>
      </c>
      <c r="C175" s="6" t="s">
        <v>11</v>
      </c>
      <c r="D175" s="6" t="s">
        <v>16</v>
      </c>
      <c r="E175" s="6" t="s">
        <v>38</v>
      </c>
      <c r="F175" s="70">
        <v>5118.58</v>
      </c>
      <c r="G175" s="70">
        <v>-730</v>
      </c>
      <c r="H175" s="70">
        <v>0.01</v>
      </c>
      <c r="I175" s="70">
        <v>0</v>
      </c>
      <c r="J175" s="70">
        <v>0</v>
      </c>
      <c r="K175" s="27">
        <f t="shared" si="11"/>
        <v>4388.59</v>
      </c>
      <c r="L175" s="70">
        <v>0</v>
      </c>
      <c r="M175" s="70">
        <v>0</v>
      </c>
      <c r="N175" s="70">
        <v>0</v>
      </c>
      <c r="O175" s="70">
        <v>0</v>
      </c>
      <c r="P175" s="70">
        <v>0</v>
      </c>
      <c r="Q175" s="27">
        <f t="shared" si="15"/>
        <v>0</v>
      </c>
      <c r="R175" s="70">
        <v>4388.5900000000256</v>
      </c>
      <c r="S175" s="70">
        <v>0</v>
      </c>
      <c r="T175" s="70">
        <v>0</v>
      </c>
      <c r="U175" s="70">
        <v>0</v>
      </c>
      <c r="V175" s="70">
        <v>0</v>
      </c>
      <c r="W175" s="59">
        <f t="shared" si="12"/>
        <v>4388.5900000000256</v>
      </c>
    </row>
    <row r="176" spans="1:23">
      <c r="A176" s="7">
        <f t="shared" si="14"/>
        <v>162</v>
      </c>
      <c r="B176" s="6" t="s">
        <v>192</v>
      </c>
      <c r="C176" s="6" t="s">
        <v>11</v>
      </c>
      <c r="D176" s="6" t="s">
        <v>16</v>
      </c>
      <c r="E176" s="6" t="s">
        <v>38</v>
      </c>
      <c r="F176" s="70">
        <v>0</v>
      </c>
      <c r="G176" s="70">
        <v>0</v>
      </c>
      <c r="H176" s="70">
        <v>0</v>
      </c>
      <c r="I176" s="70">
        <v>0</v>
      </c>
      <c r="J176" s="70">
        <v>0</v>
      </c>
      <c r="K176" s="27">
        <f t="shared" si="11"/>
        <v>0</v>
      </c>
      <c r="L176" s="70">
        <v>0</v>
      </c>
      <c r="M176" s="70">
        <v>0</v>
      </c>
      <c r="N176" s="70">
        <v>0</v>
      </c>
      <c r="O176" s="70">
        <v>0</v>
      </c>
      <c r="P176" s="70">
        <v>0</v>
      </c>
      <c r="Q176" s="27">
        <f t="shared" si="15"/>
        <v>0</v>
      </c>
      <c r="R176" s="70">
        <v>0</v>
      </c>
      <c r="S176" s="70">
        <v>0</v>
      </c>
      <c r="T176" s="70">
        <v>0</v>
      </c>
      <c r="U176" s="70">
        <v>0</v>
      </c>
      <c r="V176" s="70">
        <v>0</v>
      </c>
      <c r="W176" s="59">
        <f t="shared" si="12"/>
        <v>0</v>
      </c>
    </row>
    <row r="177" spans="1:23">
      <c r="A177" s="7">
        <f t="shared" si="14"/>
        <v>163</v>
      </c>
      <c r="B177" s="6" t="s">
        <v>193</v>
      </c>
      <c r="C177" s="6" t="s">
        <v>10</v>
      </c>
      <c r="D177" s="6" t="s">
        <v>16</v>
      </c>
      <c r="E177" s="6" t="s">
        <v>36</v>
      </c>
      <c r="F177" s="70">
        <v>0</v>
      </c>
      <c r="G177" s="70">
        <v>0</v>
      </c>
      <c r="H177" s="70">
        <v>0</v>
      </c>
      <c r="I177" s="70">
        <v>37922.18</v>
      </c>
      <c r="J177" s="70">
        <v>638484.67999999993</v>
      </c>
      <c r="K177" s="27">
        <f t="shared" si="11"/>
        <v>676406.86</v>
      </c>
      <c r="L177" s="70">
        <v>965931.75839999982</v>
      </c>
      <c r="M177" s="70">
        <v>965931.75839999982</v>
      </c>
      <c r="N177" s="70">
        <v>965931.75839999982</v>
      </c>
      <c r="O177" s="70">
        <v>965931.75839999982</v>
      </c>
      <c r="P177" s="70">
        <v>965931.75839999982</v>
      </c>
      <c r="Q177" s="27">
        <f t="shared" si="15"/>
        <v>4829658.7919999994</v>
      </c>
      <c r="R177" s="70">
        <v>0</v>
      </c>
      <c r="S177" s="70">
        <v>0</v>
      </c>
      <c r="T177" s="70">
        <v>0</v>
      </c>
      <c r="U177" s="70">
        <v>0</v>
      </c>
      <c r="V177" s="70">
        <v>675331.29</v>
      </c>
      <c r="W177" s="59">
        <f t="shared" si="12"/>
        <v>675331.29</v>
      </c>
    </row>
    <row r="178" spans="1:23">
      <c r="A178" s="7">
        <f t="shared" si="14"/>
        <v>164</v>
      </c>
      <c r="B178" s="6" t="s">
        <v>24</v>
      </c>
      <c r="C178" s="6" t="s">
        <v>5</v>
      </c>
      <c r="D178" s="6" t="s">
        <v>21</v>
      </c>
      <c r="E178" s="6" t="s">
        <v>36</v>
      </c>
      <c r="F178" s="70">
        <v>1233744.79</v>
      </c>
      <c r="G178" s="70">
        <v>7909886.3399999999</v>
      </c>
      <c r="H178" s="70">
        <v>-6724.1599999999162</v>
      </c>
      <c r="I178" s="70">
        <v>3560.8599999999997</v>
      </c>
      <c r="J178" s="70">
        <v>0</v>
      </c>
      <c r="K178" s="27">
        <f t="shared" si="11"/>
        <v>9140467.8299999982</v>
      </c>
      <c r="L178" s="70">
        <v>5507999.9999999991</v>
      </c>
      <c r="M178" s="70">
        <v>2040000</v>
      </c>
      <c r="N178" s="70">
        <v>0</v>
      </c>
      <c r="O178" s="70">
        <v>0</v>
      </c>
      <c r="P178" s="70">
        <v>0</v>
      </c>
      <c r="Q178" s="27">
        <f t="shared" si="15"/>
        <v>7547999.9999999991</v>
      </c>
      <c r="R178" s="70">
        <v>0</v>
      </c>
      <c r="S178" s="70">
        <v>9072013.9800000004</v>
      </c>
      <c r="T178" s="70">
        <v>0</v>
      </c>
      <c r="U178" s="70">
        <v>104160</v>
      </c>
      <c r="V178" s="70">
        <v>0</v>
      </c>
      <c r="W178" s="59">
        <f t="shared" si="12"/>
        <v>9176173.9800000004</v>
      </c>
    </row>
    <row r="179" spans="1:23">
      <c r="A179" s="7">
        <f t="shared" si="14"/>
        <v>165</v>
      </c>
      <c r="B179" s="6" t="s">
        <v>194</v>
      </c>
      <c r="C179" s="6" t="s">
        <v>6</v>
      </c>
      <c r="D179" s="6" t="s">
        <v>15</v>
      </c>
      <c r="E179" s="6" t="s">
        <v>38</v>
      </c>
      <c r="F179" s="70">
        <v>0</v>
      </c>
      <c r="G179" s="70">
        <v>0</v>
      </c>
      <c r="H179" s="70">
        <v>317447.89999999997</v>
      </c>
      <c r="I179" s="70">
        <v>0</v>
      </c>
      <c r="J179" s="70">
        <v>0</v>
      </c>
      <c r="K179" s="27">
        <f t="shared" si="11"/>
        <v>317447.89999999997</v>
      </c>
      <c r="L179" s="70">
        <v>0</v>
      </c>
      <c r="M179" s="70">
        <v>0</v>
      </c>
      <c r="N179" s="70">
        <v>0</v>
      </c>
      <c r="O179" s="70">
        <v>0</v>
      </c>
      <c r="P179" s="70">
        <v>0</v>
      </c>
      <c r="Q179" s="27">
        <f t="shared" si="15"/>
        <v>0</v>
      </c>
      <c r="R179" s="70">
        <v>0</v>
      </c>
      <c r="S179" s="70">
        <v>0</v>
      </c>
      <c r="T179" s="70">
        <v>316950</v>
      </c>
      <c r="U179" s="70">
        <v>305294.77999999997</v>
      </c>
      <c r="V179" s="70">
        <v>0</v>
      </c>
      <c r="W179" s="59">
        <f t="shared" si="12"/>
        <v>622244.78</v>
      </c>
    </row>
    <row r="180" spans="1:23">
      <c r="A180" s="7">
        <f t="shared" si="14"/>
        <v>166</v>
      </c>
      <c r="B180" s="6" t="s">
        <v>194</v>
      </c>
      <c r="C180" s="6" t="s">
        <v>7</v>
      </c>
      <c r="D180" s="6" t="s">
        <v>15</v>
      </c>
      <c r="E180" s="6" t="s">
        <v>38</v>
      </c>
      <c r="F180" s="70">
        <v>0</v>
      </c>
      <c r="G180" s="70">
        <v>0</v>
      </c>
      <c r="H180" s="70">
        <v>0</v>
      </c>
      <c r="I180" s="70">
        <v>0</v>
      </c>
      <c r="J180" s="70">
        <v>0</v>
      </c>
      <c r="K180" s="27">
        <f t="shared" si="11"/>
        <v>0</v>
      </c>
      <c r="L180" s="70">
        <v>0</v>
      </c>
      <c r="M180" s="70">
        <v>0</v>
      </c>
      <c r="N180" s="70">
        <v>0</v>
      </c>
      <c r="O180" s="70">
        <v>0</v>
      </c>
      <c r="P180" s="70">
        <v>0</v>
      </c>
      <c r="Q180" s="27">
        <f t="shared" ref="Q180" si="16">SUM(L180:P180)</f>
        <v>0</v>
      </c>
      <c r="R180" s="70">
        <v>0</v>
      </c>
      <c r="S180" s="70">
        <v>0</v>
      </c>
      <c r="T180" s="70">
        <v>0</v>
      </c>
      <c r="U180" s="70">
        <v>0</v>
      </c>
      <c r="V180" s="70">
        <v>0</v>
      </c>
      <c r="W180" s="59">
        <f t="shared" ref="W180" si="17">SUM(R180:V180)</f>
        <v>0</v>
      </c>
    </row>
    <row r="181" spans="1:23">
      <c r="A181" s="7">
        <f t="shared" si="14"/>
        <v>167</v>
      </c>
      <c r="B181" s="6" t="s">
        <v>194</v>
      </c>
      <c r="C181" s="6" t="s">
        <v>10</v>
      </c>
      <c r="D181" s="6" t="s">
        <v>15</v>
      </c>
      <c r="E181" s="6" t="s">
        <v>38</v>
      </c>
      <c r="F181" s="70">
        <v>0</v>
      </c>
      <c r="G181" s="70">
        <v>0</v>
      </c>
      <c r="H181" s="70">
        <v>0</v>
      </c>
      <c r="I181" s="70">
        <v>304796.88</v>
      </c>
      <c r="J181" s="70">
        <v>0</v>
      </c>
      <c r="K181" s="27">
        <f t="shared" ref="K181" si="18">SUM(F181:J181)</f>
        <v>304796.88</v>
      </c>
      <c r="L181" s="70">
        <v>0</v>
      </c>
      <c r="M181" s="70">
        <v>0</v>
      </c>
      <c r="N181" s="70">
        <v>0</v>
      </c>
      <c r="O181" s="70">
        <v>0</v>
      </c>
      <c r="P181" s="70">
        <v>0</v>
      </c>
      <c r="Q181" s="27">
        <f t="shared" ref="Q181" si="19">SUM(L181:P181)</f>
        <v>0</v>
      </c>
      <c r="R181" s="70">
        <v>0</v>
      </c>
      <c r="S181" s="70">
        <v>0</v>
      </c>
      <c r="T181" s="70">
        <v>0</v>
      </c>
      <c r="U181" s="70">
        <v>0</v>
      </c>
      <c r="V181" s="70">
        <v>0</v>
      </c>
      <c r="W181" s="59">
        <f t="shared" ref="W181" si="20">SUM(R181:V181)</f>
        <v>0</v>
      </c>
    </row>
    <row r="182" spans="1:23">
      <c r="A182" s="7">
        <f t="shared" si="14"/>
        <v>168</v>
      </c>
      <c r="B182" s="6" t="s">
        <v>25</v>
      </c>
      <c r="C182" s="6" t="s">
        <v>6</v>
      </c>
      <c r="D182" s="6" t="s">
        <v>21</v>
      </c>
      <c r="E182" s="6" t="s">
        <v>36</v>
      </c>
      <c r="F182" s="70">
        <v>1659254.0099999998</v>
      </c>
      <c r="G182" s="70">
        <v>0</v>
      </c>
      <c r="H182" s="70">
        <v>-968.4</v>
      </c>
      <c r="I182" s="70">
        <v>0</v>
      </c>
      <c r="J182" s="70">
        <v>0</v>
      </c>
      <c r="K182" s="27">
        <f t="shared" si="11"/>
        <v>1658285.6099999999</v>
      </c>
      <c r="L182" s="70">
        <v>550800</v>
      </c>
      <c r="M182" s="70">
        <v>0</v>
      </c>
      <c r="N182" s="70">
        <v>0</v>
      </c>
      <c r="O182" s="70">
        <v>0</v>
      </c>
      <c r="P182" s="70">
        <v>0</v>
      </c>
      <c r="Q182" s="27">
        <f t="shared" si="15"/>
        <v>550800</v>
      </c>
      <c r="R182" s="70">
        <v>4763448.5</v>
      </c>
      <c r="S182" s="70">
        <v>0</v>
      </c>
      <c r="T182" s="70">
        <v>0</v>
      </c>
      <c r="U182" s="70">
        <v>0</v>
      </c>
      <c r="V182" s="70">
        <v>0</v>
      </c>
      <c r="W182" s="59">
        <f t="shared" si="12"/>
        <v>4763448.5</v>
      </c>
    </row>
    <row r="183" spans="1:23">
      <c r="A183" s="7">
        <f t="shared" si="14"/>
        <v>169</v>
      </c>
      <c r="B183" s="6" t="s">
        <v>195</v>
      </c>
      <c r="C183" s="6" t="s">
        <v>10</v>
      </c>
      <c r="D183" s="6" t="s">
        <v>21</v>
      </c>
      <c r="E183" s="6" t="s">
        <v>38</v>
      </c>
      <c r="F183" s="70">
        <v>0</v>
      </c>
      <c r="G183" s="70">
        <v>0</v>
      </c>
      <c r="H183" s="70">
        <v>0</v>
      </c>
      <c r="I183" s="70">
        <v>0</v>
      </c>
      <c r="J183" s="70">
        <v>0</v>
      </c>
      <c r="K183" s="27">
        <f t="shared" si="11"/>
        <v>0</v>
      </c>
      <c r="L183" s="70">
        <v>0</v>
      </c>
      <c r="M183" s="70">
        <v>0</v>
      </c>
      <c r="N183" s="70">
        <v>0</v>
      </c>
      <c r="O183" s="70">
        <v>0</v>
      </c>
      <c r="P183" s="70">
        <v>0</v>
      </c>
      <c r="Q183" s="27">
        <f t="shared" si="15"/>
        <v>0</v>
      </c>
      <c r="R183" s="70">
        <v>0</v>
      </c>
      <c r="S183" s="70">
        <v>18285.990000000002</v>
      </c>
      <c r="T183" s="70">
        <v>0</v>
      </c>
      <c r="U183" s="70">
        <v>0</v>
      </c>
      <c r="V183" s="70">
        <v>0</v>
      </c>
      <c r="W183" s="59">
        <f t="shared" si="12"/>
        <v>18285.990000000002</v>
      </c>
    </row>
    <row r="184" spans="1:23">
      <c r="A184" s="7">
        <f t="shared" si="14"/>
        <v>170</v>
      </c>
      <c r="B184" s="6" t="s">
        <v>196</v>
      </c>
      <c r="C184" s="6" t="s">
        <v>6</v>
      </c>
      <c r="D184" s="6" t="s">
        <v>15</v>
      </c>
      <c r="E184" s="6" t="s">
        <v>38</v>
      </c>
      <c r="F184" s="70">
        <v>0</v>
      </c>
      <c r="G184" s="70">
        <v>0</v>
      </c>
      <c r="H184" s="70">
        <v>-28.89</v>
      </c>
      <c r="I184" s="70">
        <v>28.89</v>
      </c>
      <c r="J184" s="70">
        <v>0</v>
      </c>
      <c r="K184" s="27">
        <f t="shared" si="11"/>
        <v>0</v>
      </c>
      <c r="L184" s="70">
        <v>0</v>
      </c>
      <c r="M184" s="70">
        <v>0</v>
      </c>
      <c r="N184" s="70">
        <v>0</v>
      </c>
      <c r="O184" s="70">
        <v>0</v>
      </c>
      <c r="P184" s="70">
        <v>0</v>
      </c>
      <c r="Q184" s="27">
        <f t="shared" si="15"/>
        <v>0</v>
      </c>
      <c r="R184" s="70">
        <v>0</v>
      </c>
      <c r="S184" s="70">
        <v>0</v>
      </c>
      <c r="T184" s="70">
        <v>0</v>
      </c>
      <c r="U184" s="70">
        <v>0</v>
      </c>
      <c r="V184" s="70">
        <v>0</v>
      </c>
      <c r="W184" s="59">
        <f t="shared" si="12"/>
        <v>0</v>
      </c>
    </row>
    <row r="185" spans="1:23">
      <c r="A185" s="7">
        <f t="shared" si="14"/>
        <v>171</v>
      </c>
      <c r="B185" s="6" t="s">
        <v>197</v>
      </c>
      <c r="C185" s="6" t="s">
        <v>10</v>
      </c>
      <c r="D185" s="6" t="s">
        <v>15</v>
      </c>
      <c r="E185" s="6" t="s">
        <v>38</v>
      </c>
      <c r="F185" s="70">
        <v>0</v>
      </c>
      <c r="G185" s="70">
        <v>0</v>
      </c>
      <c r="H185" s="70">
        <v>0</v>
      </c>
      <c r="I185" s="70">
        <v>0</v>
      </c>
      <c r="J185" s="70">
        <v>0</v>
      </c>
      <c r="K185" s="27">
        <f t="shared" si="11"/>
        <v>0</v>
      </c>
      <c r="L185" s="70">
        <v>0</v>
      </c>
      <c r="M185" s="70">
        <v>0</v>
      </c>
      <c r="N185" s="70">
        <v>0</v>
      </c>
      <c r="O185" s="70">
        <v>0</v>
      </c>
      <c r="P185" s="70">
        <v>0</v>
      </c>
      <c r="Q185" s="27">
        <f t="shared" si="15"/>
        <v>0</v>
      </c>
      <c r="R185" s="70">
        <v>0</v>
      </c>
      <c r="S185" s="70">
        <v>0</v>
      </c>
      <c r="T185" s="70">
        <v>0</v>
      </c>
      <c r="U185" s="70">
        <v>0</v>
      </c>
      <c r="V185" s="70">
        <v>0</v>
      </c>
      <c r="W185" s="59">
        <f t="shared" si="12"/>
        <v>0</v>
      </c>
    </row>
    <row r="186" spans="1:23">
      <c r="A186" s="7">
        <f t="shared" si="14"/>
        <v>172</v>
      </c>
      <c r="B186" s="6" t="s">
        <v>198</v>
      </c>
      <c r="C186" s="6" t="s">
        <v>10</v>
      </c>
      <c r="D186" s="6" t="s">
        <v>16</v>
      </c>
      <c r="E186" s="6" t="s">
        <v>38</v>
      </c>
      <c r="F186" s="70">
        <v>0</v>
      </c>
      <c r="G186" s="70">
        <v>204609.4</v>
      </c>
      <c r="H186" s="70">
        <v>1.0000000000218279E-2</v>
      </c>
      <c r="I186" s="70">
        <v>0</v>
      </c>
      <c r="J186" s="70">
        <v>0</v>
      </c>
      <c r="K186" s="27">
        <f t="shared" si="11"/>
        <v>204609.41</v>
      </c>
      <c r="L186" s="70">
        <v>0</v>
      </c>
      <c r="M186" s="70">
        <v>0</v>
      </c>
      <c r="N186" s="70">
        <v>0</v>
      </c>
      <c r="O186" s="70">
        <v>0</v>
      </c>
      <c r="P186" s="70">
        <v>0</v>
      </c>
      <c r="Q186" s="27">
        <f t="shared" si="15"/>
        <v>0</v>
      </c>
      <c r="R186" s="70">
        <v>0</v>
      </c>
      <c r="S186" s="70">
        <v>204609.41</v>
      </c>
      <c r="T186" s="70">
        <v>0</v>
      </c>
      <c r="U186" s="70">
        <v>0</v>
      </c>
      <c r="V186" s="70">
        <v>0</v>
      </c>
      <c r="W186" s="59">
        <f t="shared" si="12"/>
        <v>204609.41</v>
      </c>
    </row>
    <row r="187" spans="1:23">
      <c r="A187" s="7">
        <f t="shared" si="14"/>
        <v>173</v>
      </c>
      <c r="B187" s="6" t="s">
        <v>199</v>
      </c>
      <c r="C187" s="6" t="s">
        <v>5</v>
      </c>
      <c r="D187" s="6" t="s">
        <v>15</v>
      </c>
      <c r="E187" s="6" t="s">
        <v>38</v>
      </c>
      <c r="F187" s="70">
        <v>0</v>
      </c>
      <c r="G187" s="70">
        <v>0</v>
      </c>
      <c r="H187" s="70">
        <v>0</v>
      </c>
      <c r="I187" s="70">
        <v>0</v>
      </c>
      <c r="J187" s="70">
        <v>0</v>
      </c>
      <c r="K187" s="27">
        <f t="shared" si="11"/>
        <v>0</v>
      </c>
      <c r="L187" s="70">
        <v>0</v>
      </c>
      <c r="M187" s="70">
        <v>0</v>
      </c>
      <c r="N187" s="70">
        <v>0</v>
      </c>
      <c r="O187" s="70">
        <v>0</v>
      </c>
      <c r="P187" s="70">
        <v>0</v>
      </c>
      <c r="Q187" s="27">
        <f t="shared" si="15"/>
        <v>0</v>
      </c>
      <c r="R187" s="70">
        <v>0</v>
      </c>
      <c r="S187" s="70">
        <v>0</v>
      </c>
      <c r="T187" s="70">
        <v>0</v>
      </c>
      <c r="U187" s="70">
        <v>0</v>
      </c>
      <c r="V187" s="70">
        <v>0</v>
      </c>
      <c r="W187" s="59">
        <f t="shared" si="12"/>
        <v>0</v>
      </c>
    </row>
    <row r="188" spans="1:23">
      <c r="A188" s="7">
        <f t="shared" si="14"/>
        <v>174</v>
      </c>
      <c r="B188" s="6" t="s">
        <v>200</v>
      </c>
      <c r="C188" s="6" t="s">
        <v>10</v>
      </c>
      <c r="D188" s="6" t="s">
        <v>16</v>
      </c>
      <c r="E188" s="6" t="s">
        <v>38</v>
      </c>
      <c r="F188" s="70">
        <v>0</v>
      </c>
      <c r="G188" s="70">
        <v>0</v>
      </c>
      <c r="H188" s="70">
        <v>0</v>
      </c>
      <c r="I188" s="70">
        <v>0</v>
      </c>
      <c r="J188" s="70">
        <v>140000</v>
      </c>
      <c r="K188" s="27">
        <f t="shared" si="11"/>
        <v>140000</v>
      </c>
      <c r="L188" s="70">
        <v>0</v>
      </c>
      <c r="M188" s="70">
        <v>0</v>
      </c>
      <c r="N188" s="70">
        <v>0</v>
      </c>
      <c r="O188" s="70">
        <v>0</v>
      </c>
      <c r="P188" s="70">
        <v>0</v>
      </c>
      <c r="Q188" s="27">
        <f t="shared" si="15"/>
        <v>0</v>
      </c>
      <c r="R188" s="70">
        <v>0</v>
      </c>
      <c r="S188" s="70">
        <v>0</v>
      </c>
      <c r="T188" s="70">
        <v>0</v>
      </c>
      <c r="U188" s="70">
        <v>0</v>
      </c>
      <c r="V188" s="70">
        <v>140000</v>
      </c>
      <c r="W188" s="59">
        <f t="shared" si="12"/>
        <v>140000</v>
      </c>
    </row>
    <row r="189" spans="1:23">
      <c r="A189" s="7">
        <f t="shared" si="14"/>
        <v>175</v>
      </c>
      <c r="B189" s="6" t="s">
        <v>201</v>
      </c>
      <c r="C189" s="6" t="s">
        <v>6</v>
      </c>
      <c r="D189" s="6" t="s">
        <v>15</v>
      </c>
      <c r="E189" s="6" t="s">
        <v>38</v>
      </c>
      <c r="F189" s="70">
        <v>0</v>
      </c>
      <c r="G189" s="70">
        <v>0</v>
      </c>
      <c r="H189" s="70">
        <v>154.1</v>
      </c>
      <c r="I189" s="70">
        <v>61379.11</v>
      </c>
      <c r="J189" s="70">
        <v>124557.30999999998</v>
      </c>
      <c r="K189" s="27">
        <f t="shared" si="11"/>
        <v>186090.52</v>
      </c>
      <c r="L189" s="70">
        <v>0</v>
      </c>
      <c r="M189" s="70">
        <v>0</v>
      </c>
      <c r="N189" s="70">
        <v>0</v>
      </c>
      <c r="O189" s="70">
        <v>0</v>
      </c>
      <c r="P189" s="70">
        <v>0</v>
      </c>
      <c r="Q189" s="27">
        <f t="shared" ref="Q189:Q221" si="21">SUM(L189:P189)</f>
        <v>0</v>
      </c>
      <c r="R189" s="70">
        <v>0</v>
      </c>
      <c r="S189" s="70">
        <v>0</v>
      </c>
      <c r="T189" s="70">
        <v>0</v>
      </c>
      <c r="U189" s="70">
        <v>0</v>
      </c>
      <c r="V189" s="70">
        <v>0</v>
      </c>
      <c r="W189" s="59">
        <f t="shared" si="12"/>
        <v>0</v>
      </c>
    </row>
    <row r="190" spans="1:23">
      <c r="A190" s="7">
        <f t="shared" si="14"/>
        <v>176</v>
      </c>
      <c r="B190" s="6" t="s">
        <v>202</v>
      </c>
      <c r="C190" s="6" t="s">
        <v>5</v>
      </c>
      <c r="D190" s="6" t="s">
        <v>21</v>
      </c>
      <c r="E190" s="6" t="s">
        <v>38</v>
      </c>
      <c r="F190" s="70">
        <v>6860.2600000000093</v>
      </c>
      <c r="G190" s="70">
        <v>-913.56</v>
      </c>
      <c r="H190" s="70">
        <v>913.55</v>
      </c>
      <c r="I190" s="70">
        <v>0</v>
      </c>
      <c r="J190" s="70">
        <v>0</v>
      </c>
      <c r="K190" s="27">
        <f t="shared" si="11"/>
        <v>6860.25000000001</v>
      </c>
      <c r="L190" s="70">
        <v>0</v>
      </c>
      <c r="M190" s="70">
        <v>0</v>
      </c>
      <c r="N190" s="70">
        <v>0</v>
      </c>
      <c r="O190" s="70">
        <v>0</v>
      </c>
      <c r="P190" s="70">
        <v>0</v>
      </c>
      <c r="Q190" s="27">
        <f t="shared" si="21"/>
        <v>0</v>
      </c>
      <c r="R190" s="70">
        <v>7770.3300000000745</v>
      </c>
      <c r="S190" s="70">
        <v>0</v>
      </c>
      <c r="T190" s="70">
        <v>0</v>
      </c>
      <c r="U190" s="70">
        <v>0</v>
      </c>
      <c r="V190" s="70">
        <v>0</v>
      </c>
      <c r="W190" s="59">
        <f t="shared" si="12"/>
        <v>7770.3300000000745</v>
      </c>
    </row>
    <row r="191" spans="1:23">
      <c r="A191" s="7">
        <f t="shared" si="14"/>
        <v>177</v>
      </c>
      <c r="B191" s="6" t="s">
        <v>203</v>
      </c>
      <c r="C191" s="6" t="s">
        <v>5</v>
      </c>
      <c r="D191" s="6" t="s">
        <v>21</v>
      </c>
      <c r="E191" s="6" t="s">
        <v>36</v>
      </c>
      <c r="F191" s="70">
        <v>977832.5199999999</v>
      </c>
      <c r="G191" s="70">
        <v>7285510</v>
      </c>
      <c r="H191" s="70">
        <v>9275283.6600000001</v>
      </c>
      <c r="I191" s="70">
        <v>20491162.598918039</v>
      </c>
      <c r="J191" s="70">
        <v>76320191.103055775</v>
      </c>
      <c r="K191" s="27">
        <f t="shared" si="11"/>
        <v>114349979.88197382</v>
      </c>
      <c r="L191" s="70">
        <v>23413925.744566746</v>
      </c>
      <c r="M191" s="70">
        <v>43585781.987392381</v>
      </c>
      <c r="N191" s="70">
        <v>58089453.92804087</v>
      </c>
      <c r="O191" s="70">
        <v>0</v>
      </c>
      <c r="P191" s="70">
        <v>0</v>
      </c>
      <c r="Q191" s="27">
        <f t="shared" si="21"/>
        <v>125089161.66</v>
      </c>
      <c r="R191" s="70">
        <v>0</v>
      </c>
      <c r="S191" s="70">
        <v>0.01</v>
      </c>
      <c r="T191" s="70">
        <v>0</v>
      </c>
      <c r="U191" s="70">
        <v>0</v>
      </c>
      <c r="V191" s="70">
        <v>0</v>
      </c>
      <c r="W191" s="59">
        <f t="shared" si="12"/>
        <v>0.01</v>
      </c>
    </row>
    <row r="192" spans="1:23">
      <c r="A192" s="7">
        <f t="shared" si="14"/>
        <v>178</v>
      </c>
      <c r="B192" s="6" t="s">
        <v>410</v>
      </c>
      <c r="C192" s="6" t="s">
        <v>6</v>
      </c>
      <c r="D192" s="6" t="s">
        <v>21</v>
      </c>
      <c r="E192" s="6" t="s">
        <v>36</v>
      </c>
      <c r="F192" s="70">
        <v>0</v>
      </c>
      <c r="G192" s="70">
        <v>0</v>
      </c>
      <c r="H192" s="70">
        <v>0</v>
      </c>
      <c r="I192" s="70">
        <v>3718421.6890281909</v>
      </c>
      <c r="J192" s="70">
        <v>15420677.484103559</v>
      </c>
      <c r="K192" s="27">
        <f t="shared" ref="K192:K194" si="22">SUM(F192:J192)</f>
        <v>19139099.173131749</v>
      </c>
      <c r="L192" s="70"/>
      <c r="M192" s="70"/>
      <c r="N192" s="70"/>
      <c r="O192" s="70"/>
      <c r="P192" s="70"/>
      <c r="Q192" s="27"/>
      <c r="R192" s="70">
        <v>0</v>
      </c>
      <c r="S192" s="70">
        <v>0</v>
      </c>
      <c r="T192" s="70">
        <v>0</v>
      </c>
      <c r="U192" s="70">
        <v>0</v>
      </c>
      <c r="V192" s="70">
        <v>0</v>
      </c>
      <c r="W192" s="59">
        <f t="shared" ref="W192:W194" si="23">SUM(R192:V192)</f>
        <v>0</v>
      </c>
    </row>
    <row r="193" spans="1:23">
      <c r="A193" s="7">
        <f t="shared" si="14"/>
        <v>179</v>
      </c>
      <c r="B193" s="6" t="s">
        <v>411</v>
      </c>
      <c r="C193" s="6" t="s">
        <v>7</v>
      </c>
      <c r="D193" s="6" t="s">
        <v>21</v>
      </c>
      <c r="E193" s="6" t="s">
        <v>36</v>
      </c>
      <c r="F193" s="70">
        <v>0</v>
      </c>
      <c r="G193" s="70">
        <v>0</v>
      </c>
      <c r="H193" s="70">
        <v>0</v>
      </c>
      <c r="I193" s="70">
        <v>956165.57717867766</v>
      </c>
      <c r="J193" s="70">
        <v>3965317.0673409146</v>
      </c>
      <c r="K193" s="27">
        <f t="shared" si="22"/>
        <v>4921482.6445195926</v>
      </c>
      <c r="L193" s="70"/>
      <c r="M193" s="70"/>
      <c r="N193" s="70"/>
      <c r="O193" s="70"/>
      <c r="P193" s="70"/>
      <c r="Q193" s="27"/>
      <c r="R193" s="70">
        <v>0</v>
      </c>
      <c r="S193" s="70">
        <v>0</v>
      </c>
      <c r="T193" s="70">
        <v>0</v>
      </c>
      <c r="U193" s="70">
        <v>0</v>
      </c>
      <c r="V193" s="70">
        <v>0</v>
      </c>
      <c r="W193" s="59">
        <f t="shared" si="23"/>
        <v>0</v>
      </c>
    </row>
    <row r="194" spans="1:23">
      <c r="A194" s="7">
        <f t="shared" si="14"/>
        <v>180</v>
      </c>
      <c r="B194" s="6" t="s">
        <v>412</v>
      </c>
      <c r="C194" s="6" t="s">
        <v>11</v>
      </c>
      <c r="D194" s="6" t="s">
        <v>21</v>
      </c>
      <c r="E194" s="6" t="s">
        <v>36</v>
      </c>
      <c r="F194" s="70">
        <v>0</v>
      </c>
      <c r="G194" s="70">
        <v>0</v>
      </c>
      <c r="H194" s="70">
        <v>0</v>
      </c>
      <c r="I194" s="70">
        <v>252318.39487493288</v>
      </c>
      <c r="J194" s="70">
        <v>9705159.7189790625</v>
      </c>
      <c r="K194" s="27">
        <f t="shared" si="22"/>
        <v>9957478.1138539948</v>
      </c>
      <c r="L194" s="70"/>
      <c r="M194" s="70"/>
      <c r="N194" s="70"/>
      <c r="O194" s="70"/>
      <c r="P194" s="70"/>
      <c r="Q194" s="27"/>
      <c r="R194" s="70">
        <v>0</v>
      </c>
      <c r="S194" s="70">
        <v>0</v>
      </c>
      <c r="T194" s="70">
        <v>0</v>
      </c>
      <c r="U194" s="70">
        <v>0</v>
      </c>
      <c r="V194" s="70">
        <v>0</v>
      </c>
      <c r="W194" s="59">
        <f t="shared" si="23"/>
        <v>0</v>
      </c>
    </row>
    <row r="195" spans="1:23">
      <c r="A195" s="7">
        <f t="shared" si="14"/>
        <v>181</v>
      </c>
      <c r="B195" s="6" t="s">
        <v>204</v>
      </c>
      <c r="C195" s="6" t="s">
        <v>9</v>
      </c>
      <c r="D195" s="6" t="s">
        <v>15</v>
      </c>
      <c r="E195" s="6" t="s">
        <v>38</v>
      </c>
      <c r="F195" s="70">
        <v>0</v>
      </c>
      <c r="G195" s="70">
        <v>0</v>
      </c>
      <c r="H195" s="70">
        <v>0</v>
      </c>
      <c r="I195" s="70">
        <v>0</v>
      </c>
      <c r="J195" s="70">
        <v>0</v>
      </c>
      <c r="K195" s="27">
        <f t="shared" si="11"/>
        <v>0</v>
      </c>
      <c r="L195" s="70">
        <v>0</v>
      </c>
      <c r="M195" s="70">
        <v>0</v>
      </c>
      <c r="N195" s="70">
        <v>0</v>
      </c>
      <c r="O195" s="70">
        <v>0</v>
      </c>
      <c r="P195" s="70">
        <v>0</v>
      </c>
      <c r="Q195" s="27">
        <f t="shared" si="21"/>
        <v>0</v>
      </c>
      <c r="R195" s="70">
        <v>0</v>
      </c>
      <c r="S195" s="70">
        <v>0</v>
      </c>
      <c r="T195" s="70">
        <v>0</v>
      </c>
      <c r="U195" s="70">
        <v>0</v>
      </c>
      <c r="V195" s="70">
        <v>0</v>
      </c>
      <c r="W195" s="59">
        <f t="shared" si="12"/>
        <v>0</v>
      </c>
    </row>
    <row r="196" spans="1:23">
      <c r="A196" s="7">
        <f t="shared" si="14"/>
        <v>182</v>
      </c>
      <c r="B196" s="6" t="s">
        <v>205</v>
      </c>
      <c r="C196" s="6" t="s">
        <v>7</v>
      </c>
      <c r="D196" s="6" t="s">
        <v>15</v>
      </c>
      <c r="E196" s="6" t="s">
        <v>38</v>
      </c>
      <c r="F196" s="70">
        <v>0</v>
      </c>
      <c r="G196" s="70">
        <v>21817.3</v>
      </c>
      <c r="H196" s="70">
        <v>972.09</v>
      </c>
      <c r="I196" s="70">
        <v>0</v>
      </c>
      <c r="J196" s="70">
        <v>-17789.39</v>
      </c>
      <c r="K196" s="27">
        <f t="shared" si="11"/>
        <v>5000</v>
      </c>
      <c r="L196" s="70">
        <v>0</v>
      </c>
      <c r="M196" s="70">
        <v>0</v>
      </c>
      <c r="N196" s="70">
        <v>0</v>
      </c>
      <c r="O196" s="70">
        <v>0</v>
      </c>
      <c r="P196" s="70">
        <v>0</v>
      </c>
      <c r="Q196" s="27">
        <f t="shared" si="21"/>
        <v>0</v>
      </c>
      <c r="R196" s="70">
        <v>0</v>
      </c>
      <c r="S196" s="70">
        <v>0</v>
      </c>
      <c r="T196" s="70">
        <v>0</v>
      </c>
      <c r="U196" s="70">
        <v>0</v>
      </c>
      <c r="V196" s="70">
        <v>5000</v>
      </c>
      <c r="W196" s="59">
        <f t="shared" si="12"/>
        <v>5000</v>
      </c>
    </row>
    <row r="197" spans="1:23">
      <c r="A197" s="7">
        <f t="shared" si="14"/>
        <v>183</v>
      </c>
      <c r="B197" s="6" t="s">
        <v>400</v>
      </c>
      <c r="C197" s="6" t="s">
        <v>11</v>
      </c>
      <c r="D197" s="6" t="s">
        <v>16</v>
      </c>
      <c r="E197" s="6" t="s">
        <v>38</v>
      </c>
      <c r="F197" s="70">
        <v>0</v>
      </c>
      <c r="G197" s="70">
        <v>2183688.5988374301</v>
      </c>
      <c r="H197" s="70">
        <v>442914.91350317793</v>
      </c>
      <c r="I197" s="70">
        <v>0</v>
      </c>
      <c r="J197" s="70">
        <v>0</v>
      </c>
      <c r="K197" s="27">
        <f t="shared" si="11"/>
        <v>2626603.5123406081</v>
      </c>
      <c r="L197" s="70">
        <v>0</v>
      </c>
      <c r="M197" s="70">
        <v>0</v>
      </c>
      <c r="N197" s="70">
        <v>0</v>
      </c>
      <c r="O197" s="70">
        <v>0</v>
      </c>
      <c r="P197" s="70">
        <v>0</v>
      </c>
      <c r="Q197" s="27">
        <f t="shared" si="21"/>
        <v>0</v>
      </c>
      <c r="R197" s="70">
        <v>0</v>
      </c>
      <c r="S197" s="70">
        <v>2183688.5988374301</v>
      </c>
      <c r="T197" s="70">
        <v>442914.91350317793</v>
      </c>
      <c r="U197" s="70">
        <v>0</v>
      </c>
      <c r="V197" s="70">
        <v>0</v>
      </c>
      <c r="W197" s="59">
        <f t="shared" si="12"/>
        <v>2626603.5123406081</v>
      </c>
    </row>
    <row r="198" spans="1:23">
      <c r="A198" s="7">
        <f t="shared" si="14"/>
        <v>184</v>
      </c>
      <c r="B198" s="6" t="s">
        <v>400</v>
      </c>
      <c r="C198" s="6" t="s">
        <v>10</v>
      </c>
      <c r="D198" s="6" t="s">
        <v>16</v>
      </c>
      <c r="E198" s="6" t="s">
        <v>38</v>
      </c>
      <c r="F198" s="70">
        <v>0</v>
      </c>
      <c r="G198" s="70">
        <v>0</v>
      </c>
      <c r="H198" s="70">
        <v>0</v>
      </c>
      <c r="I198" s="70">
        <v>78876.73788490273</v>
      </c>
      <c r="J198" s="70">
        <v>0</v>
      </c>
      <c r="K198" s="27">
        <f t="shared" si="11"/>
        <v>78876.73788490273</v>
      </c>
      <c r="L198" s="70">
        <v>0</v>
      </c>
      <c r="M198" s="70">
        <v>0</v>
      </c>
      <c r="N198" s="70">
        <v>0</v>
      </c>
      <c r="O198" s="70">
        <v>0</v>
      </c>
      <c r="P198" s="70">
        <v>0</v>
      </c>
      <c r="Q198" s="27">
        <f t="shared" ref="Q198" si="24">SUM(L198:P198)</f>
        <v>0</v>
      </c>
      <c r="R198" s="70">
        <v>0</v>
      </c>
      <c r="S198" s="70">
        <v>0</v>
      </c>
      <c r="T198" s="70">
        <v>0</v>
      </c>
      <c r="U198" s="70">
        <v>78876.73788490273</v>
      </c>
      <c r="V198" s="70">
        <v>0</v>
      </c>
      <c r="W198" s="59">
        <f t="shared" ref="W198" si="25">SUM(R198:V198)</f>
        <v>78876.73788490273</v>
      </c>
    </row>
    <row r="199" spans="1:23">
      <c r="A199" s="7">
        <f t="shared" si="14"/>
        <v>185</v>
      </c>
      <c r="B199" s="6" t="s">
        <v>206</v>
      </c>
      <c r="C199" s="6" t="s">
        <v>10</v>
      </c>
      <c r="D199" s="6" t="s">
        <v>16</v>
      </c>
      <c r="E199" s="6" t="s">
        <v>38</v>
      </c>
      <c r="F199" s="70">
        <v>0</v>
      </c>
      <c r="G199" s="70">
        <v>0</v>
      </c>
      <c r="H199" s="70">
        <v>0</v>
      </c>
      <c r="I199" s="70">
        <v>239213.05282943102</v>
      </c>
      <c r="J199" s="70">
        <v>0</v>
      </c>
      <c r="K199" s="27">
        <f t="shared" si="11"/>
        <v>239213.05282943102</v>
      </c>
      <c r="L199" s="70">
        <v>0</v>
      </c>
      <c r="M199" s="70">
        <v>0</v>
      </c>
      <c r="N199" s="70">
        <v>0</v>
      </c>
      <c r="O199" s="70">
        <v>0</v>
      </c>
      <c r="P199" s="70">
        <v>0</v>
      </c>
      <c r="Q199" s="27">
        <f t="shared" si="21"/>
        <v>0</v>
      </c>
      <c r="R199" s="70">
        <v>0</v>
      </c>
      <c r="S199" s="70">
        <v>0</v>
      </c>
      <c r="T199" s="70">
        <v>0</v>
      </c>
      <c r="U199" s="70">
        <v>239213.05282943102</v>
      </c>
      <c r="V199" s="70">
        <v>0</v>
      </c>
      <c r="W199" s="59">
        <f t="shared" si="12"/>
        <v>239213.05282943102</v>
      </c>
    </row>
    <row r="200" spans="1:23">
      <c r="A200" s="7">
        <f t="shared" si="14"/>
        <v>186</v>
      </c>
      <c r="B200" s="6" t="s">
        <v>207</v>
      </c>
      <c r="C200" s="6" t="s">
        <v>10</v>
      </c>
      <c r="D200" s="6" t="s">
        <v>16</v>
      </c>
      <c r="E200" s="6" t="s">
        <v>38</v>
      </c>
      <c r="F200" s="70">
        <v>0</v>
      </c>
      <c r="G200" s="70">
        <v>0</v>
      </c>
      <c r="H200" s="70">
        <v>0</v>
      </c>
      <c r="I200" s="70">
        <v>0</v>
      </c>
      <c r="J200" s="70">
        <v>0</v>
      </c>
      <c r="K200" s="27">
        <f t="shared" si="11"/>
        <v>0</v>
      </c>
      <c r="L200" s="70">
        <v>0</v>
      </c>
      <c r="M200" s="70">
        <v>0</v>
      </c>
      <c r="N200" s="70">
        <v>0</v>
      </c>
      <c r="O200" s="70">
        <v>0</v>
      </c>
      <c r="P200" s="70">
        <v>0</v>
      </c>
      <c r="Q200" s="27">
        <f t="shared" si="21"/>
        <v>0</v>
      </c>
      <c r="R200" s="70">
        <v>0</v>
      </c>
      <c r="S200" s="70">
        <v>0</v>
      </c>
      <c r="T200" s="70">
        <v>0</v>
      </c>
      <c r="U200" s="70">
        <v>0</v>
      </c>
      <c r="V200" s="70">
        <v>0</v>
      </c>
      <c r="W200" s="59">
        <f t="shared" si="12"/>
        <v>0</v>
      </c>
    </row>
    <row r="201" spans="1:23">
      <c r="A201" s="7">
        <f t="shared" si="14"/>
        <v>187</v>
      </c>
      <c r="B201" s="6" t="s">
        <v>208</v>
      </c>
      <c r="C201" s="6" t="s">
        <v>10</v>
      </c>
      <c r="D201" s="6" t="s">
        <v>16</v>
      </c>
      <c r="E201" s="6" t="s">
        <v>38</v>
      </c>
      <c r="F201" s="70">
        <v>0</v>
      </c>
      <c r="G201" s="70">
        <v>0</v>
      </c>
      <c r="H201" s="70">
        <v>0</v>
      </c>
      <c r="I201" s="70">
        <v>0</v>
      </c>
      <c r="J201" s="70">
        <v>0</v>
      </c>
      <c r="K201" s="27">
        <f t="shared" si="11"/>
        <v>0</v>
      </c>
      <c r="L201" s="70">
        <v>0</v>
      </c>
      <c r="M201" s="70">
        <v>0</v>
      </c>
      <c r="N201" s="70">
        <v>0</v>
      </c>
      <c r="O201" s="70">
        <v>0</v>
      </c>
      <c r="P201" s="70">
        <v>0</v>
      </c>
      <c r="Q201" s="27">
        <f t="shared" si="21"/>
        <v>0</v>
      </c>
      <c r="R201" s="70">
        <v>0</v>
      </c>
      <c r="S201" s="70">
        <v>0</v>
      </c>
      <c r="T201" s="70">
        <v>0</v>
      </c>
      <c r="U201" s="70">
        <v>0</v>
      </c>
      <c r="V201" s="70">
        <v>0</v>
      </c>
      <c r="W201" s="59">
        <f t="shared" si="12"/>
        <v>0</v>
      </c>
    </row>
    <row r="202" spans="1:23">
      <c r="A202" s="7">
        <f t="shared" si="14"/>
        <v>188</v>
      </c>
      <c r="B202" s="6" t="s">
        <v>209</v>
      </c>
      <c r="C202" s="6" t="s">
        <v>10</v>
      </c>
      <c r="D202" s="6" t="s">
        <v>16</v>
      </c>
      <c r="E202" s="6" t="s">
        <v>38</v>
      </c>
      <c r="F202" s="70">
        <v>0</v>
      </c>
      <c r="G202" s="70">
        <v>74058.476205584288</v>
      </c>
      <c r="H202" s="70">
        <v>22421.532773451778</v>
      </c>
      <c r="I202" s="70">
        <v>0</v>
      </c>
      <c r="J202" s="70">
        <v>0</v>
      </c>
      <c r="K202" s="27">
        <f t="shared" si="11"/>
        <v>96480.008979036065</v>
      </c>
      <c r="L202" s="70">
        <v>0</v>
      </c>
      <c r="M202" s="70">
        <v>0</v>
      </c>
      <c r="N202" s="70">
        <v>0</v>
      </c>
      <c r="O202" s="70">
        <v>0</v>
      </c>
      <c r="P202" s="70">
        <v>0</v>
      </c>
      <c r="Q202" s="27">
        <f t="shared" si="21"/>
        <v>0</v>
      </c>
      <c r="R202" s="70">
        <v>0</v>
      </c>
      <c r="S202" s="70">
        <v>7.862055748810695E-4</v>
      </c>
      <c r="T202" s="70">
        <v>0</v>
      </c>
      <c r="U202" s="70">
        <v>0</v>
      </c>
      <c r="V202" s="70">
        <v>0</v>
      </c>
      <c r="W202" s="59">
        <f t="shared" si="12"/>
        <v>7.862055748810695E-4</v>
      </c>
    </row>
    <row r="203" spans="1:23">
      <c r="A203" s="7">
        <f t="shared" si="14"/>
        <v>189</v>
      </c>
      <c r="B203" s="6" t="s">
        <v>210</v>
      </c>
      <c r="C203" s="6" t="s">
        <v>10</v>
      </c>
      <c r="D203" s="6" t="s">
        <v>16</v>
      </c>
      <c r="E203" s="6" t="s">
        <v>38</v>
      </c>
      <c r="F203" s="70">
        <v>0</v>
      </c>
      <c r="G203" s="70">
        <v>105.7132015985086</v>
      </c>
      <c r="H203" s="70">
        <v>19642.916670694161</v>
      </c>
      <c r="I203" s="70">
        <v>0</v>
      </c>
      <c r="J203" s="70">
        <v>5565.6108396071086</v>
      </c>
      <c r="K203" s="27">
        <f t="shared" si="11"/>
        <v>25314.24071189978</v>
      </c>
      <c r="L203" s="70">
        <v>0</v>
      </c>
      <c r="M203" s="70">
        <v>0</v>
      </c>
      <c r="N203" s="70">
        <v>0</v>
      </c>
      <c r="O203" s="70">
        <v>0</v>
      </c>
      <c r="P203" s="70">
        <v>0</v>
      </c>
      <c r="Q203" s="27">
        <f t="shared" si="21"/>
        <v>0</v>
      </c>
      <c r="R203" s="70">
        <v>0</v>
      </c>
      <c r="S203" s="70">
        <v>0</v>
      </c>
      <c r="T203" s="70">
        <v>0</v>
      </c>
      <c r="U203" s="70">
        <v>0</v>
      </c>
      <c r="V203" s="70">
        <v>0</v>
      </c>
      <c r="W203" s="59">
        <f t="shared" si="12"/>
        <v>0</v>
      </c>
    </row>
    <row r="204" spans="1:23">
      <c r="A204" s="7">
        <f t="shared" si="14"/>
        <v>190</v>
      </c>
      <c r="B204" s="6" t="s">
        <v>211</v>
      </c>
      <c r="C204" s="6" t="s">
        <v>10</v>
      </c>
      <c r="D204" s="6" t="s">
        <v>16</v>
      </c>
      <c r="E204" s="6" t="s">
        <v>38</v>
      </c>
      <c r="F204" s="70">
        <v>63016.130498607177</v>
      </c>
      <c r="G204" s="70">
        <v>99856.85926414984</v>
      </c>
      <c r="H204" s="70">
        <v>146199.63567856231</v>
      </c>
      <c r="I204" s="70">
        <v>76923.153333141992</v>
      </c>
      <c r="J204" s="70">
        <v>0</v>
      </c>
      <c r="K204" s="27">
        <f t="shared" si="11"/>
        <v>385995.7787744613</v>
      </c>
      <c r="L204" s="70">
        <v>0</v>
      </c>
      <c r="M204" s="70">
        <v>0</v>
      </c>
      <c r="N204" s="70">
        <v>0</v>
      </c>
      <c r="O204" s="70">
        <v>0</v>
      </c>
      <c r="P204" s="70">
        <v>0</v>
      </c>
      <c r="Q204" s="27">
        <f t="shared" si="21"/>
        <v>0</v>
      </c>
      <c r="R204" s="70">
        <v>0</v>
      </c>
      <c r="S204" s="70">
        <v>67150.302453226279</v>
      </c>
      <c r="T204" s="70">
        <v>80204.199223067873</v>
      </c>
      <c r="U204" s="70">
        <v>261079.58255670074</v>
      </c>
      <c r="V204" s="70">
        <v>0</v>
      </c>
      <c r="W204" s="59">
        <f t="shared" si="12"/>
        <v>408434.08423299488</v>
      </c>
    </row>
    <row r="205" spans="1:23">
      <c r="A205" s="7">
        <f t="shared" si="14"/>
        <v>191</v>
      </c>
      <c r="B205" s="6" t="s">
        <v>212</v>
      </c>
      <c r="C205" s="6" t="s">
        <v>10</v>
      </c>
      <c r="D205" s="6" t="s">
        <v>16</v>
      </c>
      <c r="E205" s="6" t="s">
        <v>38</v>
      </c>
      <c r="F205" s="70">
        <v>258815.56662993779</v>
      </c>
      <c r="G205" s="70">
        <v>24873.535633993215</v>
      </c>
      <c r="H205" s="70">
        <v>8956.8915382132745</v>
      </c>
      <c r="I205" s="70">
        <v>9730.9576375133529</v>
      </c>
      <c r="J205" s="70">
        <v>-408.37046907535841</v>
      </c>
      <c r="K205" s="27">
        <f t="shared" si="11"/>
        <v>301968.58097058232</v>
      </c>
      <c r="L205" s="70">
        <v>0</v>
      </c>
      <c r="M205" s="70">
        <v>0</v>
      </c>
      <c r="N205" s="70">
        <v>0</v>
      </c>
      <c r="O205" s="70">
        <v>0</v>
      </c>
      <c r="P205" s="70">
        <v>0</v>
      </c>
      <c r="Q205" s="27">
        <f t="shared" si="21"/>
        <v>0</v>
      </c>
      <c r="R205" s="70">
        <v>258466.12083155822</v>
      </c>
      <c r="S205" s="70">
        <v>38079.773460901175</v>
      </c>
      <c r="T205" s="70">
        <v>7462.6308051961169</v>
      </c>
      <c r="U205" s="70">
        <v>10811.922946607081</v>
      </c>
      <c r="V205" s="70">
        <v>-408.37046907535341</v>
      </c>
      <c r="W205" s="59">
        <f t="shared" si="12"/>
        <v>314412.07757518726</v>
      </c>
    </row>
    <row r="206" spans="1:23">
      <c r="A206" s="7">
        <f t="shared" si="14"/>
        <v>192</v>
      </c>
      <c r="B206" s="6" t="s">
        <v>213</v>
      </c>
      <c r="C206" s="6" t="s">
        <v>10</v>
      </c>
      <c r="D206" s="6" t="s">
        <v>16</v>
      </c>
      <c r="E206" s="6" t="s">
        <v>38</v>
      </c>
      <c r="F206" s="70">
        <v>156608.31185406842</v>
      </c>
      <c r="G206" s="70">
        <v>2793.3538145071398</v>
      </c>
      <c r="H206" s="70">
        <v>-541.28491910076423</v>
      </c>
      <c r="I206" s="70">
        <v>0</v>
      </c>
      <c r="J206" s="70">
        <v>0</v>
      </c>
      <c r="K206" s="27">
        <f t="shared" si="11"/>
        <v>158860.3807494748</v>
      </c>
      <c r="L206" s="70">
        <v>0</v>
      </c>
      <c r="M206" s="70">
        <v>0</v>
      </c>
      <c r="N206" s="70">
        <v>0</v>
      </c>
      <c r="O206" s="70">
        <v>0</v>
      </c>
      <c r="P206" s="70">
        <v>0</v>
      </c>
      <c r="Q206" s="27">
        <f t="shared" si="21"/>
        <v>0</v>
      </c>
      <c r="R206" s="70">
        <v>167768.71144807435</v>
      </c>
      <c r="S206" s="70">
        <v>5055.914300628092</v>
      </c>
      <c r="T206" s="70">
        <v>0</v>
      </c>
      <c r="U206" s="70">
        <v>0</v>
      </c>
      <c r="V206" s="70">
        <v>0</v>
      </c>
      <c r="W206" s="59">
        <f t="shared" si="12"/>
        <v>172824.62574870244</v>
      </c>
    </row>
    <row r="207" spans="1:23">
      <c r="A207" s="7">
        <f t="shared" si="14"/>
        <v>193</v>
      </c>
      <c r="B207" s="6" t="s">
        <v>214</v>
      </c>
      <c r="C207" s="6" t="s">
        <v>10</v>
      </c>
      <c r="D207" s="6" t="s">
        <v>16</v>
      </c>
      <c r="E207" s="6" t="s">
        <v>38</v>
      </c>
      <c r="F207" s="70">
        <v>98848.497585923513</v>
      </c>
      <c r="G207" s="70">
        <v>34991.620073008766</v>
      </c>
      <c r="H207" s="70">
        <v>0</v>
      </c>
      <c r="I207" s="70">
        <v>0</v>
      </c>
      <c r="J207" s="70">
        <v>0</v>
      </c>
      <c r="K207" s="27">
        <f t="shared" si="11"/>
        <v>133840.11765893229</v>
      </c>
      <c r="L207" s="70">
        <v>0</v>
      </c>
      <c r="M207" s="70">
        <v>0</v>
      </c>
      <c r="N207" s="70">
        <v>0</v>
      </c>
      <c r="O207" s="70">
        <v>0</v>
      </c>
      <c r="P207" s="70">
        <v>0</v>
      </c>
      <c r="Q207" s="27">
        <f t="shared" si="21"/>
        <v>0</v>
      </c>
      <c r="R207" s="70">
        <v>0</v>
      </c>
      <c r="S207" s="70">
        <v>7.862055748810695E-4</v>
      </c>
      <c r="T207" s="70">
        <v>124465.59648803342</v>
      </c>
      <c r="U207" s="70">
        <v>0</v>
      </c>
      <c r="V207" s="70">
        <v>0</v>
      </c>
      <c r="W207" s="59">
        <f t="shared" si="12"/>
        <v>124465.597274239</v>
      </c>
    </row>
    <row r="208" spans="1:23">
      <c r="A208" s="7">
        <f t="shared" si="14"/>
        <v>194</v>
      </c>
      <c r="B208" s="6" t="s">
        <v>215</v>
      </c>
      <c r="C208" s="6" t="s">
        <v>10</v>
      </c>
      <c r="D208" s="6" t="s">
        <v>16</v>
      </c>
      <c r="E208" s="6" t="s">
        <v>38</v>
      </c>
      <c r="F208" s="70">
        <v>129199.02478087581</v>
      </c>
      <c r="G208" s="70">
        <v>1361.1467049135474</v>
      </c>
      <c r="H208" s="70">
        <v>80824.557321692511</v>
      </c>
      <c r="I208" s="70">
        <v>539412.05924530525</v>
      </c>
      <c r="J208" s="70">
        <v>646024.18408565759</v>
      </c>
      <c r="K208" s="27">
        <f t="shared" si="11"/>
        <v>1396820.9721384447</v>
      </c>
      <c r="L208" s="70">
        <v>0</v>
      </c>
      <c r="M208" s="70">
        <v>0</v>
      </c>
      <c r="N208" s="70">
        <v>0</v>
      </c>
      <c r="O208" s="70">
        <v>0</v>
      </c>
      <c r="P208" s="70">
        <v>0</v>
      </c>
      <c r="Q208" s="27">
        <f t="shared" si="21"/>
        <v>0</v>
      </c>
      <c r="R208" s="70">
        <v>687292.25865533447</v>
      </c>
      <c r="S208" s="70">
        <v>5740.9415076665846</v>
      </c>
      <c r="T208" s="70">
        <v>0</v>
      </c>
      <c r="U208" s="70">
        <v>14214.635870829095</v>
      </c>
      <c r="V208" s="70">
        <v>449779.04836433131</v>
      </c>
      <c r="W208" s="59">
        <f t="shared" si="12"/>
        <v>1157026.8843981614</v>
      </c>
    </row>
    <row r="209" spans="1:23">
      <c r="A209" s="7">
        <f t="shared" si="14"/>
        <v>195</v>
      </c>
      <c r="B209" s="6" t="s">
        <v>216</v>
      </c>
      <c r="C209" s="6" t="s">
        <v>10</v>
      </c>
      <c r="D209" s="6" t="s">
        <v>16</v>
      </c>
      <c r="E209" s="6" t="s">
        <v>38</v>
      </c>
      <c r="F209" s="70">
        <v>0</v>
      </c>
      <c r="G209" s="70">
        <v>698.14504705536558</v>
      </c>
      <c r="H209" s="70">
        <v>36423.04618980745</v>
      </c>
      <c r="I209" s="70">
        <v>486196.83937401767</v>
      </c>
      <c r="J209" s="70">
        <v>587611.89360706462</v>
      </c>
      <c r="K209" s="27">
        <f t="shared" si="11"/>
        <v>1110929.924217945</v>
      </c>
      <c r="L209" s="70">
        <v>0</v>
      </c>
      <c r="M209" s="70">
        <v>0</v>
      </c>
      <c r="N209" s="70">
        <v>0</v>
      </c>
      <c r="O209" s="70">
        <v>0</v>
      </c>
      <c r="P209" s="70">
        <v>0</v>
      </c>
      <c r="Q209" s="27">
        <f t="shared" si="21"/>
        <v>0</v>
      </c>
      <c r="R209" s="70">
        <v>0</v>
      </c>
      <c r="S209" s="70">
        <v>0</v>
      </c>
      <c r="T209" s="70">
        <v>0</v>
      </c>
      <c r="U209" s="70">
        <v>47909.70336003499</v>
      </c>
      <c r="V209" s="70">
        <v>496467.67286027625</v>
      </c>
      <c r="W209" s="59">
        <f t="shared" si="12"/>
        <v>544377.37622031127</v>
      </c>
    </row>
    <row r="210" spans="1:23">
      <c r="A210" s="7">
        <f t="shared" si="14"/>
        <v>196</v>
      </c>
      <c r="B210" s="6" t="s">
        <v>217</v>
      </c>
      <c r="C210" s="6" t="s">
        <v>10</v>
      </c>
      <c r="D210" s="6" t="s">
        <v>16</v>
      </c>
      <c r="E210" s="6" t="s">
        <v>38</v>
      </c>
      <c r="F210" s="70">
        <v>16105.611529397076</v>
      </c>
      <c r="G210" s="70">
        <v>238577.10465809598</v>
      </c>
      <c r="H210" s="70">
        <v>177243.21375199707</v>
      </c>
      <c r="I210" s="70">
        <v>0</v>
      </c>
      <c r="J210" s="70">
        <v>0</v>
      </c>
      <c r="K210" s="27">
        <f t="shared" si="11"/>
        <v>431925.92993949016</v>
      </c>
      <c r="L210" s="70">
        <v>0</v>
      </c>
      <c r="M210" s="70">
        <v>0</v>
      </c>
      <c r="N210" s="70">
        <v>0</v>
      </c>
      <c r="O210" s="70">
        <v>0</v>
      </c>
      <c r="P210" s="70">
        <v>0</v>
      </c>
      <c r="Q210" s="27">
        <f t="shared" si="21"/>
        <v>0</v>
      </c>
      <c r="R210" s="70">
        <v>0</v>
      </c>
      <c r="S210" s="70">
        <v>7.862055748810695E-4</v>
      </c>
      <c r="T210" s="70">
        <v>345368.35123396385</v>
      </c>
      <c r="U210" s="70">
        <v>0</v>
      </c>
      <c r="V210" s="70">
        <v>0</v>
      </c>
      <c r="W210" s="59">
        <f t="shared" si="12"/>
        <v>345368.35202016943</v>
      </c>
    </row>
    <row r="211" spans="1:23">
      <c r="A211" s="7">
        <f t="shared" ref="A211:A274" si="26">IF(B211=0,,A210+1)</f>
        <v>197</v>
      </c>
      <c r="B211" s="6" t="s">
        <v>218</v>
      </c>
      <c r="C211" s="6" t="s">
        <v>10</v>
      </c>
      <c r="D211" s="6" t="s">
        <v>16</v>
      </c>
      <c r="E211" s="6" t="s">
        <v>38</v>
      </c>
      <c r="F211" s="70">
        <v>0</v>
      </c>
      <c r="G211" s="70">
        <v>0</v>
      </c>
      <c r="H211" s="70">
        <v>0</v>
      </c>
      <c r="I211" s="70">
        <v>124000.25840989673</v>
      </c>
      <c r="J211" s="70">
        <v>0</v>
      </c>
      <c r="K211" s="27">
        <f t="shared" si="11"/>
        <v>124000.25840989673</v>
      </c>
      <c r="L211" s="70">
        <v>0</v>
      </c>
      <c r="M211" s="70">
        <v>0</v>
      </c>
      <c r="N211" s="70">
        <v>0</v>
      </c>
      <c r="O211" s="70">
        <v>0</v>
      </c>
      <c r="P211" s="70">
        <v>0</v>
      </c>
      <c r="Q211" s="27">
        <f t="shared" si="21"/>
        <v>0</v>
      </c>
      <c r="R211" s="70">
        <v>0</v>
      </c>
      <c r="S211" s="70">
        <v>0</v>
      </c>
      <c r="T211" s="70">
        <v>0</v>
      </c>
      <c r="U211" s="70">
        <v>223224.02015022715</v>
      </c>
      <c r="V211" s="70">
        <v>0</v>
      </c>
      <c r="W211" s="59">
        <f t="shared" si="12"/>
        <v>223224.02015022715</v>
      </c>
    </row>
    <row r="212" spans="1:23">
      <c r="A212" s="7">
        <f t="shared" si="26"/>
        <v>198</v>
      </c>
      <c r="B212" s="6" t="s">
        <v>219</v>
      </c>
      <c r="C212" s="6" t="s">
        <v>10</v>
      </c>
      <c r="D212" s="6" t="s">
        <v>16</v>
      </c>
      <c r="E212" s="6" t="s">
        <v>38</v>
      </c>
      <c r="F212" s="70">
        <v>279476.35994190036</v>
      </c>
      <c r="G212" s="70">
        <v>133671.24734376025</v>
      </c>
      <c r="H212" s="70">
        <v>143065.2813452839</v>
      </c>
      <c r="I212" s="70">
        <v>109337.25762361447</v>
      </c>
      <c r="J212" s="70">
        <v>0</v>
      </c>
      <c r="K212" s="27">
        <f t="shared" si="11"/>
        <v>665550.14625455905</v>
      </c>
      <c r="L212" s="70">
        <v>0</v>
      </c>
      <c r="M212" s="70">
        <v>0</v>
      </c>
      <c r="N212" s="70">
        <v>0</v>
      </c>
      <c r="O212" s="70">
        <v>0</v>
      </c>
      <c r="P212" s="70">
        <v>0</v>
      </c>
      <c r="Q212" s="27">
        <f t="shared" si="21"/>
        <v>0</v>
      </c>
      <c r="R212" s="70">
        <v>266089.01113551564</v>
      </c>
      <c r="S212" s="70">
        <v>28753.119719017381</v>
      </c>
      <c r="T212" s="70">
        <v>138729.39868498614</v>
      </c>
      <c r="U212" s="70">
        <v>262200.1771168554</v>
      </c>
      <c r="V212" s="70">
        <v>0</v>
      </c>
      <c r="W212" s="59">
        <f t="shared" si="12"/>
        <v>695771.7066563745</v>
      </c>
    </row>
    <row r="213" spans="1:23">
      <c r="A213" s="7">
        <f t="shared" si="26"/>
        <v>199</v>
      </c>
      <c r="B213" s="6" t="s">
        <v>220</v>
      </c>
      <c r="C213" s="6" t="s">
        <v>10</v>
      </c>
      <c r="D213" s="6" t="s">
        <v>16</v>
      </c>
      <c r="E213" s="6" t="s">
        <v>38</v>
      </c>
      <c r="F213" s="70">
        <v>53624.432060577055</v>
      </c>
      <c r="G213" s="70">
        <v>166495.13275744562</v>
      </c>
      <c r="H213" s="70">
        <v>8515.3650207573355</v>
      </c>
      <c r="I213" s="70">
        <v>0</v>
      </c>
      <c r="J213" s="70">
        <v>0</v>
      </c>
      <c r="K213" s="27">
        <f t="shared" si="11"/>
        <v>228634.92983878002</v>
      </c>
      <c r="L213" s="70">
        <v>0</v>
      </c>
      <c r="M213" s="70">
        <v>0</v>
      </c>
      <c r="N213" s="70">
        <v>0</v>
      </c>
      <c r="O213" s="70">
        <v>0</v>
      </c>
      <c r="P213" s="70">
        <v>0</v>
      </c>
      <c r="Q213" s="27">
        <f t="shared" si="21"/>
        <v>0</v>
      </c>
      <c r="R213" s="70">
        <v>0</v>
      </c>
      <c r="S213" s="70">
        <v>174238.08858233428</v>
      </c>
      <c r="T213" s="70">
        <v>48144.910281653916</v>
      </c>
      <c r="U213" s="70">
        <v>0</v>
      </c>
      <c r="V213" s="70">
        <v>0</v>
      </c>
      <c r="W213" s="59">
        <f t="shared" si="12"/>
        <v>222382.99886398821</v>
      </c>
    </row>
    <row r="214" spans="1:23">
      <c r="A214" s="7">
        <f t="shared" si="26"/>
        <v>200</v>
      </c>
      <c r="B214" s="6" t="s">
        <v>221</v>
      </c>
      <c r="C214" s="6" t="s">
        <v>10</v>
      </c>
      <c r="D214" s="6" t="s">
        <v>16</v>
      </c>
      <c r="E214" s="6" t="s">
        <v>38</v>
      </c>
      <c r="F214" s="70">
        <v>192179.89308536393</v>
      </c>
      <c r="G214" s="70">
        <v>111975.3014852412</v>
      </c>
      <c r="H214" s="70">
        <v>24375.127694519524</v>
      </c>
      <c r="I214" s="70">
        <v>-9.8713919143920084</v>
      </c>
      <c r="J214" s="70">
        <v>1466.6055769120442</v>
      </c>
      <c r="K214" s="27">
        <f t="shared" si="11"/>
        <v>329987.05645012233</v>
      </c>
      <c r="L214" s="70">
        <v>0</v>
      </c>
      <c r="M214" s="70">
        <v>0</v>
      </c>
      <c r="N214" s="70">
        <v>0</v>
      </c>
      <c r="O214" s="70">
        <v>0</v>
      </c>
      <c r="P214" s="70">
        <v>0</v>
      </c>
      <c r="Q214" s="27">
        <f t="shared" si="21"/>
        <v>0</v>
      </c>
      <c r="R214" s="70">
        <v>9.2222497434686136E-4</v>
      </c>
      <c r="S214" s="70">
        <v>7.862055748810695E-4</v>
      </c>
      <c r="T214" s="70">
        <v>411648.82036818983</v>
      </c>
      <c r="U214" s="70">
        <v>-1466.6055769120442</v>
      </c>
      <c r="V214" s="70">
        <v>1466.6055769120442</v>
      </c>
      <c r="W214" s="59">
        <f t="shared" si="12"/>
        <v>411648.82207662036</v>
      </c>
    </row>
    <row r="215" spans="1:23">
      <c r="A215" s="7">
        <f t="shared" si="26"/>
        <v>201</v>
      </c>
      <c r="B215" s="6" t="s">
        <v>222</v>
      </c>
      <c r="C215" s="6" t="s">
        <v>10</v>
      </c>
      <c r="D215" s="6" t="s">
        <v>16</v>
      </c>
      <c r="E215" s="6" t="s">
        <v>38</v>
      </c>
      <c r="F215" s="70">
        <v>0</v>
      </c>
      <c r="G215" s="70">
        <v>0</v>
      </c>
      <c r="H215" s="70">
        <v>0</v>
      </c>
      <c r="I215" s="70">
        <v>135758.29038369932</v>
      </c>
      <c r="J215" s="70">
        <v>35001.137652160294</v>
      </c>
      <c r="K215" s="27">
        <f t="shared" ref="K215:K221" si="27">SUM(F215:J215)</f>
        <v>170759.4280358596</v>
      </c>
      <c r="L215" s="70">
        <v>0</v>
      </c>
      <c r="M215" s="70">
        <v>0</v>
      </c>
      <c r="N215" s="70">
        <v>0</v>
      </c>
      <c r="O215" s="70">
        <v>0</v>
      </c>
      <c r="P215" s="70">
        <v>0</v>
      </c>
      <c r="Q215" s="27">
        <f t="shared" si="21"/>
        <v>0</v>
      </c>
      <c r="R215" s="70">
        <v>0</v>
      </c>
      <c r="S215" s="70">
        <v>0</v>
      </c>
      <c r="T215" s="70">
        <v>0</v>
      </c>
      <c r="U215" s="70">
        <v>40334.917886215961</v>
      </c>
      <c r="V215" s="70">
        <v>5952.3415618259532</v>
      </c>
      <c r="W215" s="59">
        <f t="shared" ref="W215:W702" si="28">SUM(R215:V215)</f>
        <v>46287.259448041914</v>
      </c>
    </row>
    <row r="216" spans="1:23">
      <c r="A216" s="7">
        <f t="shared" si="26"/>
        <v>202</v>
      </c>
      <c r="B216" s="6" t="s">
        <v>223</v>
      </c>
      <c r="C216" s="6" t="s">
        <v>10</v>
      </c>
      <c r="D216" s="6" t="s">
        <v>16</v>
      </c>
      <c r="E216" s="6" t="s">
        <v>38</v>
      </c>
      <c r="F216" s="70">
        <v>6761.7940898100587</v>
      </c>
      <c r="G216" s="70">
        <v>14246.870532698606</v>
      </c>
      <c r="H216" s="70">
        <v>12510.637314090161</v>
      </c>
      <c r="I216" s="70">
        <v>191682.34523506725</v>
      </c>
      <c r="J216" s="70">
        <v>77210.378166981696</v>
      </c>
      <c r="K216" s="27">
        <f t="shared" si="27"/>
        <v>302412.02533864777</v>
      </c>
      <c r="L216" s="70">
        <v>0</v>
      </c>
      <c r="M216" s="70">
        <v>0</v>
      </c>
      <c r="N216" s="70">
        <v>0</v>
      </c>
      <c r="O216" s="70">
        <v>0</v>
      </c>
      <c r="P216" s="70">
        <v>0</v>
      </c>
      <c r="Q216" s="27">
        <f t="shared" si="21"/>
        <v>0</v>
      </c>
      <c r="R216" s="70">
        <v>167.79422295753969</v>
      </c>
      <c r="S216" s="70">
        <v>9425.2635761132769</v>
      </c>
      <c r="T216" s="70">
        <v>11669.468366777901</v>
      </c>
      <c r="U216" s="70">
        <v>98157.200692423852</v>
      </c>
      <c r="V216" s="70">
        <v>241964.14441423398</v>
      </c>
      <c r="W216" s="59">
        <f t="shared" si="28"/>
        <v>361383.87127250654</v>
      </c>
    </row>
    <row r="217" spans="1:23">
      <c r="A217" s="7">
        <f t="shared" si="26"/>
        <v>203</v>
      </c>
      <c r="B217" s="6" t="s">
        <v>224</v>
      </c>
      <c r="C217" s="6" t="s">
        <v>10</v>
      </c>
      <c r="D217" s="6" t="s">
        <v>16</v>
      </c>
      <c r="E217" s="6" t="s">
        <v>38</v>
      </c>
      <c r="F217" s="70">
        <v>0</v>
      </c>
      <c r="G217" s="70">
        <v>100833.44058796047</v>
      </c>
      <c r="H217" s="70">
        <v>8.2051654585313708E-4</v>
      </c>
      <c r="I217" s="70">
        <v>0</v>
      </c>
      <c r="J217" s="70">
        <v>0</v>
      </c>
      <c r="K217" s="27">
        <f t="shared" si="27"/>
        <v>100833.44140847703</v>
      </c>
      <c r="L217" s="70">
        <v>0</v>
      </c>
      <c r="M217" s="70">
        <v>0</v>
      </c>
      <c r="N217" s="70">
        <v>0</v>
      </c>
      <c r="O217" s="70">
        <v>0</v>
      </c>
      <c r="P217" s="70">
        <v>0</v>
      </c>
      <c r="Q217" s="27">
        <f t="shared" si="21"/>
        <v>0</v>
      </c>
      <c r="R217" s="70">
        <v>0</v>
      </c>
      <c r="S217" s="70">
        <v>1.572411149762139E-3</v>
      </c>
      <c r="T217" s="70">
        <v>105233.93501786904</v>
      </c>
      <c r="U217" s="70">
        <v>0</v>
      </c>
      <c r="V217" s="70">
        <v>0</v>
      </c>
      <c r="W217" s="59">
        <f t="shared" si="28"/>
        <v>105233.93659028018</v>
      </c>
    </row>
    <row r="218" spans="1:23">
      <c r="A218" s="7">
        <f t="shared" si="26"/>
        <v>204</v>
      </c>
      <c r="B218" s="6" t="s">
        <v>225</v>
      </c>
      <c r="C218" s="6" t="s">
        <v>10</v>
      </c>
      <c r="D218" s="6" t="s">
        <v>16</v>
      </c>
      <c r="E218" s="6" t="s">
        <v>38</v>
      </c>
      <c r="F218" s="70">
        <v>1514155.158976092</v>
      </c>
      <c r="G218" s="70">
        <v>1005891.1053800798</v>
      </c>
      <c r="H218" s="70">
        <v>838088.865225391</v>
      </c>
      <c r="I218" s="70">
        <v>661673.578278095</v>
      </c>
      <c r="J218" s="70">
        <v>746130.59297284798</v>
      </c>
      <c r="K218" s="27">
        <f t="shared" si="27"/>
        <v>4765939.3008325053</v>
      </c>
      <c r="L218" s="70">
        <v>0</v>
      </c>
      <c r="M218" s="70">
        <v>0</v>
      </c>
      <c r="N218" s="70">
        <v>0</v>
      </c>
      <c r="O218" s="70">
        <v>0</v>
      </c>
      <c r="P218" s="70">
        <v>0</v>
      </c>
      <c r="Q218" s="27">
        <f t="shared" si="21"/>
        <v>0</v>
      </c>
      <c r="R218" s="70">
        <v>1.8444499495526118E-3</v>
      </c>
      <c r="S218" s="70">
        <v>1375338.4011114119</v>
      </c>
      <c r="T218" s="70">
        <v>1538234.9839527684</v>
      </c>
      <c r="U218" s="70">
        <v>957141.86337477085</v>
      </c>
      <c r="V218" s="70">
        <v>567108.69273424789</v>
      </c>
      <c r="W218" s="59">
        <f t="shared" si="28"/>
        <v>4437823.9430176485</v>
      </c>
    </row>
    <row r="219" spans="1:23">
      <c r="A219" s="7">
        <f t="shared" si="26"/>
        <v>205</v>
      </c>
      <c r="B219" s="6" t="s">
        <v>226</v>
      </c>
      <c r="C219" s="6" t="s">
        <v>10</v>
      </c>
      <c r="D219" s="6" t="s">
        <v>16</v>
      </c>
      <c r="E219" s="6" t="s">
        <v>38</v>
      </c>
      <c r="F219" s="70">
        <v>153462.82195611516</v>
      </c>
      <c r="G219" s="70">
        <v>23230.413941031857</v>
      </c>
      <c r="H219" s="70">
        <v>0</v>
      </c>
      <c r="I219" s="70">
        <v>0</v>
      </c>
      <c r="J219" s="70">
        <v>0</v>
      </c>
      <c r="K219" s="27">
        <f t="shared" si="27"/>
        <v>176693.23589714701</v>
      </c>
      <c r="L219" s="70">
        <v>0</v>
      </c>
      <c r="M219" s="70">
        <v>0</v>
      </c>
      <c r="N219" s="70">
        <v>0</v>
      </c>
      <c r="O219" s="70">
        <v>0</v>
      </c>
      <c r="P219" s="70">
        <v>0</v>
      </c>
      <c r="Q219" s="27">
        <f t="shared" si="21"/>
        <v>0</v>
      </c>
      <c r="R219" s="70">
        <v>81483.236486340582</v>
      </c>
      <c r="S219" s="70">
        <v>25563.013550791096</v>
      </c>
      <c r="T219" s="70">
        <v>61606.853658489636</v>
      </c>
      <c r="U219" s="70">
        <v>0</v>
      </c>
      <c r="V219" s="70">
        <v>0</v>
      </c>
      <c r="W219" s="59">
        <f t="shared" si="28"/>
        <v>168653.10369562131</v>
      </c>
    </row>
    <row r="220" spans="1:23">
      <c r="A220" s="7">
        <f t="shared" si="26"/>
        <v>206</v>
      </c>
      <c r="B220" s="6" t="s">
        <v>227</v>
      </c>
      <c r="C220" s="6" t="s">
        <v>10</v>
      </c>
      <c r="D220" s="6" t="s">
        <v>16</v>
      </c>
      <c r="E220" s="6" t="s">
        <v>38</v>
      </c>
      <c r="F220" s="70">
        <v>58076.256401367544</v>
      </c>
      <c r="G220" s="70">
        <v>308931.04466369777</v>
      </c>
      <c r="H220" s="70">
        <v>609588.03372597427</v>
      </c>
      <c r="I220" s="70">
        <v>331381.06571964989</v>
      </c>
      <c r="J220" s="70">
        <v>0</v>
      </c>
      <c r="K220" s="27">
        <f t="shared" si="27"/>
        <v>1307976.4005106895</v>
      </c>
      <c r="L220" s="70">
        <v>0</v>
      </c>
      <c r="M220" s="70">
        <v>0</v>
      </c>
      <c r="N220" s="70">
        <v>0</v>
      </c>
      <c r="O220" s="70">
        <v>0</v>
      </c>
      <c r="P220" s="70">
        <v>0</v>
      </c>
      <c r="Q220" s="27">
        <f t="shared" si="21"/>
        <v>0</v>
      </c>
      <c r="R220" s="70">
        <v>0</v>
      </c>
      <c r="S220" s="70">
        <v>7.862055748810695E-4</v>
      </c>
      <c r="T220" s="70">
        <v>809782.41383557266</v>
      </c>
      <c r="U220" s="70">
        <v>512633.86632056866</v>
      </c>
      <c r="V220" s="70">
        <v>0</v>
      </c>
      <c r="W220" s="59">
        <f t="shared" si="28"/>
        <v>1322416.2809423469</v>
      </c>
    </row>
    <row r="221" spans="1:23">
      <c r="A221" s="7">
        <f t="shared" si="26"/>
        <v>207</v>
      </c>
      <c r="B221" s="6" t="s">
        <v>228</v>
      </c>
      <c r="C221" s="6" t="s">
        <v>10</v>
      </c>
      <c r="D221" s="6" t="s">
        <v>16</v>
      </c>
      <c r="E221" s="6" t="s">
        <v>38</v>
      </c>
      <c r="F221" s="70">
        <v>80117.073620517549</v>
      </c>
      <c r="G221" s="70">
        <v>48843.423876740788</v>
      </c>
      <c r="H221" s="70">
        <v>144944.63510876626</v>
      </c>
      <c r="I221" s="70">
        <v>73784.485175608788</v>
      </c>
      <c r="J221" s="70">
        <v>41520.110965057676</v>
      </c>
      <c r="K221" s="27">
        <f t="shared" si="27"/>
        <v>389209.72874669108</v>
      </c>
      <c r="L221" s="70">
        <v>0</v>
      </c>
      <c r="M221" s="70">
        <v>0</v>
      </c>
      <c r="N221" s="70">
        <v>0</v>
      </c>
      <c r="O221" s="70">
        <v>0</v>
      </c>
      <c r="P221" s="70">
        <v>0</v>
      </c>
      <c r="Q221" s="27">
        <f t="shared" si="21"/>
        <v>0</v>
      </c>
      <c r="R221" s="70">
        <v>4306.4715403587188</v>
      </c>
      <c r="S221" s="70">
        <v>110023.36295970001</v>
      </c>
      <c r="T221" s="70">
        <v>97860.40902748637</v>
      </c>
      <c r="U221" s="70">
        <v>125428.27558516389</v>
      </c>
      <c r="V221" s="70">
        <v>0</v>
      </c>
      <c r="W221" s="59">
        <f t="shared" si="28"/>
        <v>337618.51911270898</v>
      </c>
    </row>
    <row r="222" spans="1:23">
      <c r="A222" s="7">
        <f t="shared" si="26"/>
        <v>208</v>
      </c>
      <c r="B222" s="6" t="s">
        <v>229</v>
      </c>
      <c r="C222" s="6" t="s">
        <v>10</v>
      </c>
      <c r="D222" s="6" t="s">
        <v>16</v>
      </c>
      <c r="E222" s="6" t="s">
        <v>38</v>
      </c>
      <c r="F222" s="70">
        <v>50219.499066165612</v>
      </c>
      <c r="G222" s="70">
        <v>83408.223163819086</v>
      </c>
      <c r="H222" s="70">
        <v>105785.98019095212</v>
      </c>
      <c r="I222" s="70">
        <v>136279.04351092188</v>
      </c>
      <c r="J222" s="70">
        <v>58877.143919840586</v>
      </c>
      <c r="K222" s="27">
        <f t="shared" ref="K222:K702" si="29">SUM(F222:J222)</f>
        <v>434569.88985169929</v>
      </c>
      <c r="L222" s="70">
        <v>0</v>
      </c>
      <c r="M222" s="70">
        <v>0</v>
      </c>
      <c r="N222" s="70">
        <v>0</v>
      </c>
      <c r="O222" s="70">
        <v>0</v>
      </c>
      <c r="P222" s="70">
        <v>0</v>
      </c>
      <c r="Q222" s="27">
        <f t="shared" ref="Q222:Q702" si="30">SUM(L222:P222)</f>
        <v>0</v>
      </c>
      <c r="R222" s="70">
        <v>66136.182665093016</v>
      </c>
      <c r="S222" s="70">
        <v>35136.687580863523</v>
      </c>
      <c r="T222" s="70">
        <v>137306.97335504188</v>
      </c>
      <c r="U222" s="70">
        <v>258031.20658930598</v>
      </c>
      <c r="V222" s="70">
        <v>56443.851799751406</v>
      </c>
      <c r="W222" s="59">
        <f t="shared" si="28"/>
        <v>553054.90199005581</v>
      </c>
    </row>
    <row r="223" spans="1:23">
      <c r="A223" s="7">
        <f t="shared" si="26"/>
        <v>209</v>
      </c>
      <c r="B223" s="6" t="s">
        <v>230</v>
      </c>
      <c r="C223" s="6" t="s">
        <v>10</v>
      </c>
      <c r="D223" s="6" t="s">
        <v>16</v>
      </c>
      <c r="E223" s="6" t="s">
        <v>38</v>
      </c>
      <c r="F223" s="70">
        <v>0</v>
      </c>
      <c r="G223" s="70">
        <v>0</v>
      </c>
      <c r="H223" s="70">
        <v>0</v>
      </c>
      <c r="I223" s="70">
        <v>0</v>
      </c>
      <c r="J223" s="70">
        <v>0</v>
      </c>
      <c r="K223" s="27">
        <f t="shared" si="29"/>
        <v>0</v>
      </c>
      <c r="L223" s="70">
        <v>0</v>
      </c>
      <c r="M223" s="70">
        <v>0</v>
      </c>
      <c r="N223" s="70">
        <v>0</v>
      </c>
      <c r="O223" s="70">
        <v>0</v>
      </c>
      <c r="P223" s="70">
        <v>0</v>
      </c>
      <c r="Q223" s="27">
        <f t="shared" si="30"/>
        <v>0</v>
      </c>
      <c r="R223" s="70">
        <v>0</v>
      </c>
      <c r="S223" s="70">
        <v>0</v>
      </c>
      <c r="T223" s="70">
        <v>0</v>
      </c>
      <c r="U223" s="70">
        <v>0</v>
      </c>
      <c r="V223" s="70">
        <v>0</v>
      </c>
      <c r="W223" s="59">
        <f t="shared" si="28"/>
        <v>0</v>
      </c>
    </row>
    <row r="224" spans="1:23">
      <c r="A224" s="7">
        <f t="shared" si="26"/>
        <v>210</v>
      </c>
      <c r="B224" s="6" t="s">
        <v>231</v>
      </c>
      <c r="C224" s="6" t="s">
        <v>10</v>
      </c>
      <c r="D224" s="6" t="s">
        <v>16</v>
      </c>
      <c r="E224" s="6" t="s">
        <v>38</v>
      </c>
      <c r="F224" s="70">
        <v>26823.921370775428</v>
      </c>
      <c r="G224" s="70">
        <v>144958.6270308957</v>
      </c>
      <c r="H224" s="70">
        <v>327267.55848795612</v>
      </c>
      <c r="I224" s="70">
        <v>281250.92437273299</v>
      </c>
      <c r="J224" s="70">
        <v>182286.96702817539</v>
      </c>
      <c r="K224" s="27">
        <f t="shared" si="29"/>
        <v>962587.99829053564</v>
      </c>
      <c r="L224" s="70">
        <v>0</v>
      </c>
      <c r="M224" s="70">
        <v>0</v>
      </c>
      <c r="N224" s="70">
        <v>0</v>
      </c>
      <c r="O224" s="70">
        <v>0</v>
      </c>
      <c r="P224" s="70">
        <v>0</v>
      </c>
      <c r="Q224" s="27">
        <f t="shared" si="30"/>
        <v>0</v>
      </c>
      <c r="R224" s="70">
        <v>9.2222497434686136E-4</v>
      </c>
      <c r="S224" s="70">
        <v>74453.665582620553</v>
      </c>
      <c r="T224" s="70">
        <v>0</v>
      </c>
      <c r="U224" s="70">
        <v>17030.632156809548</v>
      </c>
      <c r="V224" s="70">
        <v>605137.79219216679</v>
      </c>
      <c r="W224" s="59">
        <f t="shared" si="28"/>
        <v>696622.09085382184</v>
      </c>
    </row>
    <row r="225" spans="1:23">
      <c r="A225" s="7">
        <f t="shared" si="26"/>
        <v>211</v>
      </c>
      <c r="B225" s="6" t="s">
        <v>232</v>
      </c>
      <c r="C225" s="6" t="s">
        <v>10</v>
      </c>
      <c r="D225" s="6" t="s">
        <v>16</v>
      </c>
      <c r="E225" s="6" t="s">
        <v>38</v>
      </c>
      <c r="F225" s="70">
        <v>45065.938064570022</v>
      </c>
      <c r="G225" s="70">
        <v>568331.82210873836</v>
      </c>
      <c r="H225" s="70">
        <v>533418.52933420124</v>
      </c>
      <c r="I225" s="70">
        <v>600248.25025200937</v>
      </c>
      <c r="J225" s="70">
        <v>724426.52555660624</v>
      </c>
      <c r="K225" s="27">
        <f t="shared" si="29"/>
        <v>2471491.0653161253</v>
      </c>
      <c r="L225" s="70">
        <v>0</v>
      </c>
      <c r="M225" s="70">
        <v>0</v>
      </c>
      <c r="N225" s="70">
        <v>0</v>
      </c>
      <c r="O225" s="70">
        <v>0</v>
      </c>
      <c r="P225" s="70">
        <v>0</v>
      </c>
      <c r="Q225" s="27">
        <f t="shared" si="30"/>
        <v>0</v>
      </c>
      <c r="R225" s="70">
        <v>1766.9830508485863</v>
      </c>
      <c r="S225" s="70">
        <v>54053.5744146379</v>
      </c>
      <c r="T225" s="70">
        <v>481002.70899493305</v>
      </c>
      <c r="U225" s="70">
        <v>709500.5362477015</v>
      </c>
      <c r="V225" s="70">
        <v>144973.34506411199</v>
      </c>
      <c r="W225" s="59">
        <f t="shared" si="28"/>
        <v>1391297.147772233</v>
      </c>
    </row>
    <row r="226" spans="1:23">
      <c r="A226" s="7">
        <f t="shared" si="26"/>
        <v>212</v>
      </c>
      <c r="B226" s="6" t="s">
        <v>233</v>
      </c>
      <c r="C226" s="6" t="s">
        <v>10</v>
      </c>
      <c r="D226" s="6" t="s">
        <v>16</v>
      </c>
      <c r="E226" s="6" t="s">
        <v>38</v>
      </c>
      <c r="F226" s="70">
        <v>342228.83554259141</v>
      </c>
      <c r="G226" s="70">
        <v>293305.73955169955</v>
      </c>
      <c r="H226" s="70">
        <v>244322.33020457963</v>
      </c>
      <c r="I226" s="70">
        <v>556594.70074554777</v>
      </c>
      <c r="J226" s="70">
        <v>489198.91678571206</v>
      </c>
      <c r="K226" s="27">
        <f t="shared" si="29"/>
        <v>1925650.5228301305</v>
      </c>
      <c r="L226" s="70">
        <v>0</v>
      </c>
      <c r="M226" s="70">
        <v>0</v>
      </c>
      <c r="N226" s="70">
        <v>0</v>
      </c>
      <c r="O226" s="70">
        <v>0</v>
      </c>
      <c r="P226" s="70">
        <v>0</v>
      </c>
      <c r="Q226" s="27">
        <f t="shared" si="30"/>
        <v>0</v>
      </c>
      <c r="R226" s="70">
        <v>309430.94183304149</v>
      </c>
      <c r="S226" s="70">
        <v>103300.83042629964</v>
      </c>
      <c r="T226" s="70">
        <v>312535.3299591082</v>
      </c>
      <c r="U226" s="70">
        <v>595658.71241600742</v>
      </c>
      <c r="V226" s="70">
        <v>367029.8871017705</v>
      </c>
      <c r="W226" s="59">
        <f t="shared" si="28"/>
        <v>1687955.7017362271</v>
      </c>
    </row>
    <row r="227" spans="1:23">
      <c r="A227" s="7">
        <f t="shared" si="26"/>
        <v>213</v>
      </c>
      <c r="B227" s="6" t="s">
        <v>234</v>
      </c>
      <c r="C227" s="6" t="s">
        <v>10</v>
      </c>
      <c r="D227" s="6" t="s">
        <v>16</v>
      </c>
      <c r="E227" s="6" t="s">
        <v>38</v>
      </c>
      <c r="F227" s="70">
        <v>52018.015755562046</v>
      </c>
      <c r="G227" s="70">
        <v>43967.657576718615</v>
      </c>
      <c r="H227" s="70">
        <v>26230.852222514455</v>
      </c>
      <c r="I227" s="70">
        <v>37276.236910921682</v>
      </c>
      <c r="J227" s="70">
        <v>-348.4536346145577</v>
      </c>
      <c r="K227" s="27">
        <f t="shared" si="29"/>
        <v>159144.30883110224</v>
      </c>
      <c r="L227" s="70">
        <v>0</v>
      </c>
      <c r="M227" s="70">
        <v>0</v>
      </c>
      <c r="N227" s="70">
        <v>0</v>
      </c>
      <c r="O227" s="70">
        <v>0</v>
      </c>
      <c r="P227" s="70">
        <v>0</v>
      </c>
      <c r="Q227" s="27">
        <f t="shared" si="30"/>
        <v>0</v>
      </c>
      <c r="R227" s="70">
        <v>0</v>
      </c>
      <c r="S227" s="70">
        <v>0</v>
      </c>
      <c r="T227" s="70">
        <v>115492.25687514197</v>
      </c>
      <c r="U227" s="70">
        <v>42343.800022071031</v>
      </c>
      <c r="V227" s="70">
        <v>-348.4536346145577</v>
      </c>
      <c r="W227" s="59">
        <f t="shared" si="28"/>
        <v>157487.60326259845</v>
      </c>
    </row>
    <row r="228" spans="1:23">
      <c r="A228" s="7">
        <f t="shared" si="26"/>
        <v>214</v>
      </c>
      <c r="B228" s="6" t="s">
        <v>235</v>
      </c>
      <c r="C228" s="6" t="s">
        <v>10</v>
      </c>
      <c r="D228" s="6" t="s">
        <v>16</v>
      </c>
      <c r="E228" s="6" t="s">
        <v>38</v>
      </c>
      <c r="F228" s="70">
        <v>0</v>
      </c>
      <c r="G228" s="70">
        <v>0</v>
      </c>
      <c r="H228" s="70">
        <v>0</v>
      </c>
      <c r="I228" s="70">
        <v>217284.99667147966</v>
      </c>
      <c r="J228" s="70">
        <v>0</v>
      </c>
      <c r="K228" s="27">
        <f t="shared" si="29"/>
        <v>217284.99667147966</v>
      </c>
      <c r="L228" s="70">
        <v>0</v>
      </c>
      <c r="M228" s="70">
        <v>0</v>
      </c>
      <c r="N228" s="70">
        <v>0</v>
      </c>
      <c r="O228" s="70">
        <v>0</v>
      </c>
      <c r="P228" s="70">
        <v>0</v>
      </c>
      <c r="Q228" s="27">
        <f t="shared" si="30"/>
        <v>0</v>
      </c>
      <c r="R228" s="70">
        <v>0</v>
      </c>
      <c r="S228" s="70">
        <v>0</v>
      </c>
      <c r="T228" s="70">
        <v>0</v>
      </c>
      <c r="U228" s="70">
        <v>409189.62013154972</v>
      </c>
      <c r="V228" s="70">
        <v>0</v>
      </c>
      <c r="W228" s="59">
        <f t="shared" si="28"/>
        <v>409189.62013154972</v>
      </c>
    </row>
    <row r="229" spans="1:23">
      <c r="A229" s="7">
        <f t="shared" si="26"/>
        <v>215</v>
      </c>
      <c r="B229" s="6" t="s">
        <v>236</v>
      </c>
      <c r="C229" s="6" t="s">
        <v>10</v>
      </c>
      <c r="D229" s="6" t="s">
        <v>16</v>
      </c>
      <c r="E229" s="6" t="s">
        <v>38</v>
      </c>
      <c r="F229" s="70">
        <v>0</v>
      </c>
      <c r="G229" s="70">
        <v>0</v>
      </c>
      <c r="H229" s="70">
        <v>0</v>
      </c>
      <c r="I229" s="70">
        <v>128433.06074480499</v>
      </c>
      <c r="J229" s="70">
        <v>83082.580310581834</v>
      </c>
      <c r="K229" s="27">
        <f t="shared" si="29"/>
        <v>211515.6410553868</v>
      </c>
      <c r="L229" s="70">
        <v>0</v>
      </c>
      <c r="M229" s="70">
        <v>0</v>
      </c>
      <c r="N229" s="70">
        <v>0</v>
      </c>
      <c r="O229" s="70">
        <v>0</v>
      </c>
      <c r="P229" s="70">
        <v>0</v>
      </c>
      <c r="Q229" s="27">
        <f t="shared" si="30"/>
        <v>0</v>
      </c>
      <c r="R229" s="70">
        <v>0</v>
      </c>
      <c r="S229" s="70">
        <v>0</v>
      </c>
      <c r="T229" s="70">
        <v>0</v>
      </c>
      <c r="U229" s="70">
        <v>0</v>
      </c>
      <c r="V229" s="70">
        <v>0</v>
      </c>
      <c r="W229" s="59">
        <f t="shared" si="28"/>
        <v>0</v>
      </c>
    </row>
    <row r="230" spans="1:23">
      <c r="A230" s="7">
        <f t="shared" si="26"/>
        <v>216</v>
      </c>
      <c r="B230" s="6" t="s">
        <v>237</v>
      </c>
      <c r="C230" s="6" t="s">
        <v>10</v>
      </c>
      <c r="D230" s="6" t="s">
        <v>16</v>
      </c>
      <c r="E230" s="6" t="s">
        <v>38</v>
      </c>
      <c r="F230" s="70">
        <v>4614.0409471031871</v>
      </c>
      <c r="G230" s="70">
        <v>13055.317018548229</v>
      </c>
      <c r="H230" s="70">
        <v>13057.173539084384</v>
      </c>
      <c r="I230" s="70">
        <v>54318.534791670951</v>
      </c>
      <c r="J230" s="70">
        <v>14549.940763519218</v>
      </c>
      <c r="K230" s="27">
        <f t="shared" si="29"/>
        <v>99595.007059925978</v>
      </c>
      <c r="L230" s="70">
        <v>0</v>
      </c>
      <c r="M230" s="70">
        <v>0</v>
      </c>
      <c r="N230" s="70">
        <v>0</v>
      </c>
      <c r="O230" s="70">
        <v>0</v>
      </c>
      <c r="P230" s="70">
        <v>0</v>
      </c>
      <c r="Q230" s="27">
        <f t="shared" si="30"/>
        <v>0</v>
      </c>
      <c r="R230" s="70">
        <v>-48.862245815826626</v>
      </c>
      <c r="S230" s="70">
        <v>75653.034766390832</v>
      </c>
      <c r="T230" s="70">
        <v>13629.169571979886</v>
      </c>
      <c r="U230" s="70">
        <v>13382.06495581618</v>
      </c>
      <c r="V230" s="70">
        <v>0</v>
      </c>
      <c r="W230" s="59">
        <f t="shared" si="28"/>
        <v>102615.40704837108</v>
      </c>
    </row>
    <row r="231" spans="1:23">
      <c r="A231" s="7">
        <f t="shared" si="26"/>
        <v>217</v>
      </c>
      <c r="B231" s="6" t="s">
        <v>238</v>
      </c>
      <c r="C231" s="6" t="s">
        <v>10</v>
      </c>
      <c r="D231" s="6" t="s">
        <v>16</v>
      </c>
      <c r="E231" s="6" t="s">
        <v>38</v>
      </c>
      <c r="F231" s="70">
        <v>0</v>
      </c>
      <c r="G231" s="70">
        <v>38992.387526728366</v>
      </c>
      <c r="H231" s="70">
        <v>99556.792524342818</v>
      </c>
      <c r="I231" s="70">
        <v>20002.88585446417</v>
      </c>
      <c r="J231" s="70">
        <v>0</v>
      </c>
      <c r="K231" s="27">
        <f t="shared" si="29"/>
        <v>158552.06590553536</v>
      </c>
      <c r="L231" s="70">
        <v>0</v>
      </c>
      <c r="M231" s="70">
        <v>0</v>
      </c>
      <c r="N231" s="70">
        <v>0</v>
      </c>
      <c r="O231" s="70">
        <v>0</v>
      </c>
      <c r="P231" s="70">
        <v>0</v>
      </c>
      <c r="Q231" s="27">
        <f t="shared" si="30"/>
        <v>0</v>
      </c>
      <c r="R231" s="70">
        <v>0</v>
      </c>
      <c r="S231" s="70">
        <v>7.862055748810695E-4</v>
      </c>
      <c r="T231" s="70">
        <v>100272.41751704029</v>
      </c>
      <c r="U231" s="70">
        <v>61674.065378766223</v>
      </c>
      <c r="V231" s="70">
        <v>0</v>
      </c>
      <c r="W231" s="59">
        <f t="shared" si="28"/>
        <v>161946.4836820121</v>
      </c>
    </row>
    <row r="232" spans="1:23">
      <c r="A232" s="7">
        <f t="shared" si="26"/>
        <v>218</v>
      </c>
      <c r="B232" s="6" t="s">
        <v>239</v>
      </c>
      <c r="C232" s="6" t="s">
        <v>10</v>
      </c>
      <c r="D232" s="6" t="s">
        <v>16</v>
      </c>
      <c r="E232" s="6" t="s">
        <v>38</v>
      </c>
      <c r="F232" s="70">
        <v>150156.50985601044</v>
      </c>
      <c r="G232" s="70">
        <v>272.46740403078343</v>
      </c>
      <c r="H232" s="70">
        <v>0</v>
      </c>
      <c r="I232" s="70">
        <v>0</v>
      </c>
      <c r="J232" s="70">
        <v>0</v>
      </c>
      <c r="K232" s="27">
        <f t="shared" si="29"/>
        <v>150428.97726004123</v>
      </c>
      <c r="L232" s="70">
        <v>0</v>
      </c>
      <c r="M232" s="70">
        <v>0</v>
      </c>
      <c r="N232" s="70">
        <v>0</v>
      </c>
      <c r="O232" s="70">
        <v>0</v>
      </c>
      <c r="P232" s="70">
        <v>0</v>
      </c>
      <c r="Q232" s="27">
        <f t="shared" si="30"/>
        <v>0</v>
      </c>
      <c r="R232" s="70">
        <v>161524.7439146851</v>
      </c>
      <c r="S232" s="70">
        <v>550693.59879439999</v>
      </c>
      <c r="T232" s="70">
        <v>0</v>
      </c>
      <c r="U232" s="70">
        <v>0</v>
      </c>
      <c r="V232" s="70">
        <v>0</v>
      </c>
      <c r="W232" s="59">
        <f t="shared" si="28"/>
        <v>712218.34270908509</v>
      </c>
    </row>
    <row r="233" spans="1:23">
      <c r="A233" s="7">
        <f t="shared" si="26"/>
        <v>219</v>
      </c>
      <c r="B233" s="6" t="s">
        <v>240</v>
      </c>
      <c r="C233" s="6" t="s">
        <v>10</v>
      </c>
      <c r="D233" s="6" t="s">
        <v>16</v>
      </c>
      <c r="E233" s="6" t="s">
        <v>38</v>
      </c>
      <c r="F233" s="70">
        <v>17306.766213910068</v>
      </c>
      <c r="G233" s="70">
        <v>9576.7716800374565</v>
      </c>
      <c r="H233" s="70">
        <v>620.31050866497162</v>
      </c>
      <c r="I233" s="70">
        <v>0</v>
      </c>
      <c r="J233" s="70">
        <v>0</v>
      </c>
      <c r="K233" s="27">
        <f t="shared" si="29"/>
        <v>27503.848402612497</v>
      </c>
      <c r="L233" s="70">
        <v>0</v>
      </c>
      <c r="M233" s="70">
        <v>0</v>
      </c>
      <c r="N233" s="70">
        <v>0</v>
      </c>
      <c r="O233" s="70">
        <v>0</v>
      </c>
      <c r="P233" s="70">
        <v>0</v>
      </c>
      <c r="Q233" s="27">
        <f t="shared" si="30"/>
        <v>0</v>
      </c>
      <c r="R233" s="70">
        <v>1602.827005414845</v>
      </c>
      <c r="S233" s="70">
        <v>18494.948384463944</v>
      </c>
      <c r="T233" s="70">
        <v>6711.0072900824453</v>
      </c>
      <c r="U233" s="70">
        <v>0</v>
      </c>
      <c r="V233" s="70">
        <v>0</v>
      </c>
      <c r="W233" s="59">
        <f t="shared" si="28"/>
        <v>26808.782679961234</v>
      </c>
    </row>
    <row r="234" spans="1:23">
      <c r="A234" s="7">
        <f t="shared" si="26"/>
        <v>220</v>
      </c>
      <c r="B234" s="6" t="s">
        <v>207</v>
      </c>
      <c r="C234" s="6" t="s">
        <v>10</v>
      </c>
      <c r="D234" s="6" t="s">
        <v>16</v>
      </c>
      <c r="E234" s="6" t="s">
        <v>38</v>
      </c>
      <c r="F234" s="70">
        <v>0</v>
      </c>
      <c r="G234" s="70">
        <v>0</v>
      </c>
      <c r="H234" s="70">
        <v>0</v>
      </c>
      <c r="I234" s="70">
        <v>0</v>
      </c>
      <c r="J234" s="70">
        <v>0</v>
      </c>
      <c r="K234" s="27">
        <f t="shared" si="29"/>
        <v>0</v>
      </c>
      <c r="L234" s="70">
        <v>0</v>
      </c>
      <c r="M234" s="70">
        <v>0</v>
      </c>
      <c r="N234" s="70">
        <v>0</v>
      </c>
      <c r="O234" s="70">
        <v>0</v>
      </c>
      <c r="P234" s="70">
        <v>0</v>
      </c>
      <c r="Q234" s="27">
        <f t="shared" si="30"/>
        <v>0</v>
      </c>
      <c r="R234" s="70">
        <v>0</v>
      </c>
      <c r="S234" s="70">
        <v>0</v>
      </c>
      <c r="T234" s="70">
        <v>0</v>
      </c>
      <c r="U234" s="70">
        <v>0</v>
      </c>
      <c r="V234" s="70">
        <v>0</v>
      </c>
      <c r="W234" s="59">
        <f t="shared" si="28"/>
        <v>0</v>
      </c>
    </row>
    <row r="235" spans="1:23">
      <c r="A235" s="7">
        <f t="shared" si="26"/>
        <v>221</v>
      </c>
      <c r="B235" s="6" t="s">
        <v>241</v>
      </c>
      <c r="C235" s="6" t="s">
        <v>10</v>
      </c>
      <c r="D235" s="6" t="s">
        <v>16</v>
      </c>
      <c r="E235" s="6" t="s">
        <v>38</v>
      </c>
      <c r="F235" s="70">
        <v>0</v>
      </c>
      <c r="G235" s="70">
        <v>0</v>
      </c>
      <c r="H235" s="70">
        <v>0</v>
      </c>
      <c r="I235" s="70">
        <v>0</v>
      </c>
      <c r="J235" s="70">
        <v>0</v>
      </c>
      <c r="K235" s="27">
        <f t="shared" si="29"/>
        <v>0</v>
      </c>
      <c r="L235" s="70">
        <v>0</v>
      </c>
      <c r="M235" s="70">
        <v>0</v>
      </c>
      <c r="N235" s="70">
        <v>0</v>
      </c>
      <c r="O235" s="70">
        <v>0</v>
      </c>
      <c r="P235" s="70">
        <v>0</v>
      </c>
      <c r="Q235" s="27">
        <f t="shared" si="30"/>
        <v>0</v>
      </c>
      <c r="R235" s="70">
        <v>0</v>
      </c>
      <c r="S235" s="70">
        <v>0</v>
      </c>
      <c r="T235" s="70">
        <v>0</v>
      </c>
      <c r="U235" s="70">
        <v>1868.7395020747585</v>
      </c>
      <c r="V235" s="70">
        <v>0</v>
      </c>
      <c r="W235" s="59">
        <f t="shared" si="28"/>
        <v>1868.7395020747585</v>
      </c>
    </row>
    <row r="236" spans="1:23">
      <c r="A236" s="7">
        <f t="shared" si="26"/>
        <v>222</v>
      </c>
      <c r="B236" s="6" t="s">
        <v>242</v>
      </c>
      <c r="C236" s="6" t="s">
        <v>10</v>
      </c>
      <c r="D236" s="6" t="s">
        <v>16</v>
      </c>
      <c r="E236" s="6" t="s">
        <v>38</v>
      </c>
      <c r="F236" s="70">
        <v>0</v>
      </c>
      <c r="G236" s="70">
        <v>0</v>
      </c>
      <c r="H236" s="70">
        <v>0</v>
      </c>
      <c r="I236" s="70">
        <v>0</v>
      </c>
      <c r="J236" s="70">
        <v>0</v>
      </c>
      <c r="K236" s="27">
        <f t="shared" si="29"/>
        <v>0</v>
      </c>
      <c r="L236" s="70">
        <v>0</v>
      </c>
      <c r="M236" s="70">
        <v>0</v>
      </c>
      <c r="N236" s="70">
        <v>0</v>
      </c>
      <c r="O236" s="70">
        <v>0</v>
      </c>
      <c r="P236" s="70">
        <v>0</v>
      </c>
      <c r="Q236" s="27">
        <f t="shared" si="30"/>
        <v>0</v>
      </c>
      <c r="R236" s="70">
        <v>1342.7595626490302</v>
      </c>
      <c r="S236" s="70">
        <v>0</v>
      </c>
      <c r="T236" s="70">
        <v>0</v>
      </c>
      <c r="U236" s="70">
        <v>0</v>
      </c>
      <c r="V236" s="70">
        <v>0</v>
      </c>
      <c r="W236" s="59">
        <f t="shared" si="28"/>
        <v>1342.7595626490302</v>
      </c>
    </row>
    <row r="237" spans="1:23">
      <c r="A237" s="7">
        <f t="shared" si="26"/>
        <v>223</v>
      </c>
      <c r="B237" s="6" t="s">
        <v>243</v>
      </c>
      <c r="C237" s="6" t="s">
        <v>10</v>
      </c>
      <c r="D237" s="6" t="s">
        <v>16</v>
      </c>
      <c r="E237" s="6" t="s">
        <v>38</v>
      </c>
      <c r="F237" s="70">
        <v>0</v>
      </c>
      <c r="G237" s="70">
        <v>0</v>
      </c>
      <c r="H237" s="70">
        <v>0</v>
      </c>
      <c r="I237" s="70">
        <v>0</v>
      </c>
      <c r="J237" s="70">
        <v>0</v>
      </c>
      <c r="K237" s="27">
        <f t="shared" si="29"/>
        <v>0</v>
      </c>
      <c r="L237" s="70">
        <v>0</v>
      </c>
      <c r="M237" s="70">
        <v>0</v>
      </c>
      <c r="N237" s="70">
        <v>0</v>
      </c>
      <c r="O237" s="70">
        <v>0</v>
      </c>
      <c r="P237" s="70">
        <v>0</v>
      </c>
      <c r="Q237" s="27">
        <f t="shared" si="30"/>
        <v>0</v>
      </c>
      <c r="R237" s="70">
        <v>20347.088342463725</v>
      </c>
      <c r="S237" s="70">
        <v>0</v>
      </c>
      <c r="T237" s="70">
        <v>0</v>
      </c>
      <c r="U237" s="70">
        <v>0</v>
      </c>
      <c r="V237" s="70">
        <v>0</v>
      </c>
      <c r="W237" s="59">
        <f t="shared" si="28"/>
        <v>20347.088342463725</v>
      </c>
    </row>
    <row r="238" spans="1:23">
      <c r="A238" s="7">
        <f t="shared" si="26"/>
        <v>224</v>
      </c>
      <c r="B238" s="6" t="s">
        <v>244</v>
      </c>
      <c r="C238" s="6" t="s">
        <v>10</v>
      </c>
      <c r="D238" s="6" t="s">
        <v>16</v>
      </c>
      <c r="E238" s="6" t="s">
        <v>38</v>
      </c>
      <c r="F238" s="70">
        <v>0</v>
      </c>
      <c r="G238" s="70">
        <v>0</v>
      </c>
      <c r="H238" s="70">
        <v>0</v>
      </c>
      <c r="I238" s="70">
        <v>0</v>
      </c>
      <c r="J238" s="70">
        <v>0</v>
      </c>
      <c r="K238" s="27">
        <f t="shared" si="29"/>
        <v>0</v>
      </c>
      <c r="L238" s="70">
        <v>0</v>
      </c>
      <c r="M238" s="70">
        <v>0</v>
      </c>
      <c r="N238" s="70">
        <v>0</v>
      </c>
      <c r="O238" s="70">
        <v>0</v>
      </c>
      <c r="P238" s="70">
        <v>0</v>
      </c>
      <c r="Q238" s="27">
        <f t="shared" si="30"/>
        <v>0</v>
      </c>
      <c r="R238" s="70">
        <v>0</v>
      </c>
      <c r="S238" s="70">
        <v>0</v>
      </c>
      <c r="T238" s="70">
        <v>0</v>
      </c>
      <c r="U238" s="70">
        <v>0</v>
      </c>
      <c r="V238" s="70">
        <v>0</v>
      </c>
      <c r="W238" s="59">
        <f t="shared" si="28"/>
        <v>0</v>
      </c>
    </row>
    <row r="239" spans="1:23">
      <c r="A239" s="7">
        <f t="shared" si="26"/>
        <v>225</v>
      </c>
      <c r="B239" s="6" t="s">
        <v>245</v>
      </c>
      <c r="C239" s="6" t="s">
        <v>10</v>
      </c>
      <c r="D239" s="6" t="s">
        <v>16</v>
      </c>
      <c r="E239" s="6" t="s">
        <v>38</v>
      </c>
      <c r="F239" s="70">
        <v>0</v>
      </c>
      <c r="G239" s="70">
        <v>19972.21686658185</v>
      </c>
      <c r="H239" s="70">
        <v>14299.824514348769</v>
      </c>
      <c r="I239" s="70">
        <v>45023.647730781333</v>
      </c>
      <c r="J239" s="70">
        <v>0</v>
      </c>
      <c r="K239" s="27">
        <f t="shared" si="29"/>
        <v>79295.689111711952</v>
      </c>
      <c r="L239" s="70">
        <v>0</v>
      </c>
      <c r="M239" s="70">
        <v>0</v>
      </c>
      <c r="N239" s="70">
        <v>0</v>
      </c>
      <c r="O239" s="70">
        <v>0</v>
      </c>
      <c r="P239" s="70">
        <v>0</v>
      </c>
      <c r="Q239" s="27">
        <f t="shared" si="30"/>
        <v>0</v>
      </c>
      <c r="R239" s="70">
        <v>0</v>
      </c>
      <c r="S239" s="70">
        <v>7.862055748810695E-4</v>
      </c>
      <c r="T239" s="70">
        <v>21048.980900714112</v>
      </c>
      <c r="U239" s="70">
        <v>57846.36859195499</v>
      </c>
      <c r="V239" s="70">
        <v>0</v>
      </c>
      <c r="W239" s="59">
        <f t="shared" si="28"/>
        <v>78895.350278874685</v>
      </c>
    </row>
    <row r="240" spans="1:23">
      <c r="A240" s="7">
        <f t="shared" si="26"/>
        <v>226</v>
      </c>
      <c r="B240" s="6" t="s">
        <v>246</v>
      </c>
      <c r="C240" s="6" t="s">
        <v>10</v>
      </c>
      <c r="D240" s="6" t="s">
        <v>16</v>
      </c>
      <c r="E240" s="6" t="s">
        <v>38</v>
      </c>
      <c r="F240" s="70">
        <v>0</v>
      </c>
      <c r="G240" s="70">
        <v>0</v>
      </c>
      <c r="H240" s="70">
        <v>0</v>
      </c>
      <c r="I240" s="70">
        <v>0</v>
      </c>
      <c r="J240" s="70">
        <v>0</v>
      </c>
      <c r="K240" s="27">
        <f t="shared" si="29"/>
        <v>0</v>
      </c>
      <c r="L240" s="70">
        <v>0</v>
      </c>
      <c r="M240" s="70">
        <v>0</v>
      </c>
      <c r="N240" s="70">
        <v>0</v>
      </c>
      <c r="O240" s="70">
        <v>0</v>
      </c>
      <c r="P240" s="70">
        <v>0</v>
      </c>
      <c r="Q240" s="27">
        <f t="shared" si="30"/>
        <v>0</v>
      </c>
      <c r="R240" s="70">
        <v>0</v>
      </c>
      <c r="S240" s="70">
        <v>0</v>
      </c>
      <c r="T240" s="70">
        <v>0</v>
      </c>
      <c r="U240" s="70">
        <v>0</v>
      </c>
      <c r="V240" s="70">
        <v>0</v>
      </c>
      <c r="W240" s="59">
        <f t="shared" si="28"/>
        <v>0</v>
      </c>
    </row>
    <row r="241" spans="1:23">
      <c r="A241" s="7">
        <f t="shared" si="26"/>
        <v>227</v>
      </c>
      <c r="B241" s="6" t="s">
        <v>247</v>
      </c>
      <c r="C241" s="6" t="s">
        <v>10</v>
      </c>
      <c r="D241" s="6" t="s">
        <v>16</v>
      </c>
      <c r="E241" s="6" t="s">
        <v>38</v>
      </c>
      <c r="F241" s="70">
        <v>0</v>
      </c>
      <c r="G241" s="70">
        <v>0</v>
      </c>
      <c r="H241" s="70">
        <v>0</v>
      </c>
      <c r="I241" s="70">
        <v>0</v>
      </c>
      <c r="J241" s="70">
        <v>0</v>
      </c>
      <c r="K241" s="27">
        <f t="shared" si="29"/>
        <v>0</v>
      </c>
      <c r="L241" s="70">
        <v>0</v>
      </c>
      <c r="M241" s="70">
        <v>0</v>
      </c>
      <c r="N241" s="70">
        <v>0</v>
      </c>
      <c r="O241" s="70">
        <v>0</v>
      </c>
      <c r="P241" s="70">
        <v>0</v>
      </c>
      <c r="Q241" s="27">
        <f t="shared" si="30"/>
        <v>0</v>
      </c>
      <c r="R241" s="70">
        <v>0</v>
      </c>
      <c r="S241" s="70">
        <v>0</v>
      </c>
      <c r="T241" s="70">
        <v>0</v>
      </c>
      <c r="U241" s="70">
        <v>0</v>
      </c>
      <c r="V241" s="70">
        <v>0</v>
      </c>
      <c r="W241" s="59">
        <f t="shared" si="28"/>
        <v>0</v>
      </c>
    </row>
    <row r="242" spans="1:23">
      <c r="A242" s="7">
        <f t="shared" si="26"/>
        <v>228</v>
      </c>
      <c r="B242" s="6" t="s">
        <v>248</v>
      </c>
      <c r="C242" s="6" t="s">
        <v>10</v>
      </c>
      <c r="D242" s="6" t="s">
        <v>16</v>
      </c>
      <c r="E242" s="6" t="s">
        <v>38</v>
      </c>
      <c r="F242" s="70">
        <v>0</v>
      </c>
      <c r="G242" s="70">
        <v>0</v>
      </c>
      <c r="H242" s="70">
        <v>0</v>
      </c>
      <c r="I242" s="70">
        <v>0</v>
      </c>
      <c r="J242" s="70">
        <v>0</v>
      </c>
      <c r="K242" s="27">
        <f t="shared" si="29"/>
        <v>0</v>
      </c>
      <c r="L242" s="70">
        <v>0</v>
      </c>
      <c r="M242" s="70">
        <v>0</v>
      </c>
      <c r="N242" s="70">
        <v>0</v>
      </c>
      <c r="O242" s="70">
        <v>0</v>
      </c>
      <c r="P242" s="70">
        <v>0</v>
      </c>
      <c r="Q242" s="27">
        <f t="shared" si="30"/>
        <v>0</v>
      </c>
      <c r="R242" s="70">
        <v>0</v>
      </c>
      <c r="S242" s="70">
        <v>0</v>
      </c>
      <c r="T242" s="70">
        <v>0</v>
      </c>
      <c r="U242" s="70">
        <v>0</v>
      </c>
      <c r="V242" s="70">
        <v>0</v>
      </c>
      <c r="W242" s="59">
        <f t="shared" si="28"/>
        <v>0</v>
      </c>
    </row>
    <row r="243" spans="1:23">
      <c r="A243" s="7">
        <f t="shared" si="26"/>
        <v>229</v>
      </c>
      <c r="B243" s="6" t="s">
        <v>404</v>
      </c>
      <c r="C243" s="6" t="s">
        <v>10</v>
      </c>
      <c r="D243" s="6" t="s">
        <v>16</v>
      </c>
      <c r="E243" s="6" t="s">
        <v>38</v>
      </c>
      <c r="F243" s="70">
        <v>0</v>
      </c>
      <c r="G243" s="70">
        <v>0</v>
      </c>
      <c r="H243" s="70">
        <v>0</v>
      </c>
      <c r="I243" s="70">
        <v>0</v>
      </c>
      <c r="J243" s="70">
        <v>0</v>
      </c>
      <c r="K243" s="27">
        <f t="shared" si="29"/>
        <v>0</v>
      </c>
      <c r="L243" s="70">
        <v>0</v>
      </c>
      <c r="M243" s="70">
        <v>0</v>
      </c>
      <c r="N243" s="70">
        <v>0</v>
      </c>
      <c r="O243" s="70">
        <v>0</v>
      </c>
      <c r="P243" s="70">
        <v>0</v>
      </c>
      <c r="Q243" s="27">
        <f t="shared" si="30"/>
        <v>0</v>
      </c>
      <c r="R243" s="70">
        <v>0</v>
      </c>
      <c r="S243" s="70">
        <v>0</v>
      </c>
      <c r="T243" s="70">
        <v>0</v>
      </c>
      <c r="U243" s="70">
        <v>0</v>
      </c>
      <c r="V243" s="70">
        <v>0</v>
      </c>
      <c r="W243" s="59">
        <f t="shared" si="28"/>
        <v>0</v>
      </c>
    </row>
    <row r="244" spans="1:23">
      <c r="A244" s="7">
        <f t="shared" si="26"/>
        <v>230</v>
      </c>
      <c r="B244" s="6" t="s">
        <v>249</v>
      </c>
      <c r="C244" s="6" t="s">
        <v>10</v>
      </c>
      <c r="D244" s="6" t="s">
        <v>16</v>
      </c>
      <c r="E244" s="6" t="s">
        <v>38</v>
      </c>
      <c r="F244" s="70">
        <v>0</v>
      </c>
      <c r="G244" s="70">
        <v>0</v>
      </c>
      <c r="H244" s="70">
        <v>0</v>
      </c>
      <c r="I244" s="70">
        <v>0</v>
      </c>
      <c r="J244" s="70">
        <v>0</v>
      </c>
      <c r="K244" s="27">
        <f t="shared" si="29"/>
        <v>0</v>
      </c>
      <c r="L244" s="70">
        <v>0</v>
      </c>
      <c r="M244" s="70">
        <v>0</v>
      </c>
      <c r="N244" s="70">
        <v>0</v>
      </c>
      <c r="O244" s="70">
        <v>0</v>
      </c>
      <c r="P244" s="70">
        <v>0</v>
      </c>
      <c r="Q244" s="27">
        <f t="shared" si="30"/>
        <v>0</v>
      </c>
      <c r="R244" s="70">
        <v>0</v>
      </c>
      <c r="S244" s="70">
        <v>0</v>
      </c>
      <c r="T244" s="70">
        <v>0</v>
      </c>
      <c r="U244" s="70">
        <v>0</v>
      </c>
      <c r="V244" s="70">
        <v>0</v>
      </c>
      <c r="W244" s="59">
        <f t="shared" si="28"/>
        <v>0</v>
      </c>
    </row>
    <row r="245" spans="1:23">
      <c r="A245" s="7">
        <f t="shared" si="26"/>
        <v>231</v>
      </c>
      <c r="B245" s="6" t="s">
        <v>250</v>
      </c>
      <c r="C245" s="6" t="s">
        <v>10</v>
      </c>
      <c r="D245" s="6" t="s">
        <v>16</v>
      </c>
      <c r="E245" s="6" t="s">
        <v>38</v>
      </c>
      <c r="F245" s="70">
        <v>0</v>
      </c>
      <c r="G245" s="70">
        <v>0</v>
      </c>
      <c r="H245" s="70">
        <v>0</v>
      </c>
      <c r="I245" s="70">
        <v>0</v>
      </c>
      <c r="J245" s="70">
        <v>0</v>
      </c>
      <c r="K245" s="27">
        <f t="shared" si="29"/>
        <v>0</v>
      </c>
      <c r="L245" s="70">
        <v>0</v>
      </c>
      <c r="M245" s="70">
        <v>0</v>
      </c>
      <c r="N245" s="70">
        <v>0</v>
      </c>
      <c r="O245" s="70">
        <v>0</v>
      </c>
      <c r="P245" s="70">
        <v>0</v>
      </c>
      <c r="Q245" s="27">
        <f t="shared" si="30"/>
        <v>0</v>
      </c>
      <c r="R245" s="70">
        <v>0</v>
      </c>
      <c r="S245" s="70">
        <v>0</v>
      </c>
      <c r="T245" s="70">
        <v>0</v>
      </c>
      <c r="U245" s="70">
        <v>0</v>
      </c>
      <c r="V245" s="70">
        <v>0</v>
      </c>
      <c r="W245" s="59">
        <f t="shared" si="28"/>
        <v>0</v>
      </c>
    </row>
    <row r="246" spans="1:23">
      <c r="A246" s="7">
        <f t="shared" si="26"/>
        <v>232</v>
      </c>
      <c r="B246" s="6" t="s">
        <v>251</v>
      </c>
      <c r="C246" s="6" t="s">
        <v>10</v>
      </c>
      <c r="D246" s="6" t="s">
        <v>16</v>
      </c>
      <c r="E246" s="6" t="s">
        <v>38</v>
      </c>
      <c r="F246" s="70">
        <v>0</v>
      </c>
      <c r="G246" s="70">
        <v>0</v>
      </c>
      <c r="H246" s="70">
        <v>0</v>
      </c>
      <c r="I246" s="70">
        <v>0</v>
      </c>
      <c r="J246" s="70">
        <v>23420</v>
      </c>
      <c r="K246" s="27">
        <f t="shared" si="29"/>
        <v>23420</v>
      </c>
      <c r="L246" s="70">
        <v>0</v>
      </c>
      <c r="M246" s="70">
        <v>0</v>
      </c>
      <c r="N246" s="70">
        <v>0</v>
      </c>
      <c r="O246" s="70">
        <v>0</v>
      </c>
      <c r="P246" s="70">
        <v>0</v>
      </c>
      <c r="Q246" s="27">
        <f t="shared" si="30"/>
        <v>0</v>
      </c>
      <c r="R246" s="70">
        <v>0</v>
      </c>
      <c r="S246" s="70">
        <v>0</v>
      </c>
      <c r="T246" s="70">
        <v>0</v>
      </c>
      <c r="U246" s="70">
        <v>0</v>
      </c>
      <c r="V246" s="70">
        <v>0</v>
      </c>
      <c r="W246" s="59">
        <f t="shared" si="28"/>
        <v>0</v>
      </c>
    </row>
    <row r="247" spans="1:23">
      <c r="A247" s="7">
        <f t="shared" si="26"/>
        <v>233</v>
      </c>
      <c r="B247" s="6" t="s">
        <v>252</v>
      </c>
      <c r="C247" s="6" t="s">
        <v>10</v>
      </c>
      <c r="D247" s="6" t="s">
        <v>16</v>
      </c>
      <c r="E247" s="6" t="s">
        <v>38</v>
      </c>
      <c r="F247" s="70">
        <v>0</v>
      </c>
      <c r="G247" s="70">
        <v>0</v>
      </c>
      <c r="H247" s="70">
        <v>0</v>
      </c>
      <c r="I247" s="70">
        <v>0</v>
      </c>
      <c r="J247" s="70">
        <v>0</v>
      </c>
      <c r="K247" s="27">
        <f t="shared" si="29"/>
        <v>0</v>
      </c>
      <c r="L247" s="70">
        <v>0</v>
      </c>
      <c r="M247" s="70">
        <v>0</v>
      </c>
      <c r="N247" s="70">
        <v>0</v>
      </c>
      <c r="O247" s="70">
        <v>0</v>
      </c>
      <c r="P247" s="70">
        <v>0</v>
      </c>
      <c r="Q247" s="27">
        <f t="shared" si="30"/>
        <v>0</v>
      </c>
      <c r="R247" s="70">
        <v>0</v>
      </c>
      <c r="S247" s="70">
        <v>0</v>
      </c>
      <c r="T247" s="70">
        <v>0</v>
      </c>
      <c r="U247" s="70">
        <v>0</v>
      </c>
      <c r="V247" s="70">
        <v>0</v>
      </c>
      <c r="W247" s="59">
        <f t="shared" si="28"/>
        <v>0</v>
      </c>
    </row>
    <row r="248" spans="1:23">
      <c r="A248" s="7">
        <f t="shared" si="26"/>
        <v>234</v>
      </c>
      <c r="B248" s="6" t="s">
        <v>405</v>
      </c>
      <c r="C248" s="6" t="s">
        <v>10</v>
      </c>
      <c r="D248" s="6" t="s">
        <v>16</v>
      </c>
      <c r="E248" s="6" t="s">
        <v>38</v>
      </c>
      <c r="F248" s="70">
        <v>0</v>
      </c>
      <c r="G248" s="70">
        <v>0</v>
      </c>
      <c r="H248" s="70">
        <v>0</v>
      </c>
      <c r="I248" s="70">
        <v>0</v>
      </c>
      <c r="J248" s="70">
        <v>0</v>
      </c>
      <c r="K248" s="27">
        <f t="shared" si="29"/>
        <v>0</v>
      </c>
      <c r="L248" s="70">
        <v>0</v>
      </c>
      <c r="M248" s="70">
        <v>0</v>
      </c>
      <c r="N248" s="70">
        <v>0</v>
      </c>
      <c r="O248" s="70">
        <v>0</v>
      </c>
      <c r="P248" s="70">
        <v>0</v>
      </c>
      <c r="Q248" s="27">
        <f t="shared" si="30"/>
        <v>0</v>
      </c>
      <c r="R248" s="70">
        <v>0</v>
      </c>
      <c r="S248" s="70">
        <v>0</v>
      </c>
      <c r="T248" s="70">
        <v>0</v>
      </c>
      <c r="U248" s="70">
        <v>0</v>
      </c>
      <c r="V248" s="70">
        <v>0</v>
      </c>
      <c r="W248" s="59">
        <f t="shared" si="28"/>
        <v>0</v>
      </c>
    </row>
    <row r="249" spans="1:23">
      <c r="A249" s="7">
        <f t="shared" si="26"/>
        <v>235</v>
      </c>
      <c r="B249" s="6" t="s">
        <v>253</v>
      </c>
      <c r="C249" s="6" t="s">
        <v>429</v>
      </c>
      <c r="D249" s="6" t="s">
        <v>429</v>
      </c>
      <c r="E249" s="6" t="s">
        <v>38</v>
      </c>
      <c r="F249" s="70">
        <v>0</v>
      </c>
      <c r="G249" s="70">
        <v>0</v>
      </c>
      <c r="H249" s="70">
        <v>0</v>
      </c>
      <c r="I249" s="70">
        <v>0</v>
      </c>
      <c r="J249" s="70">
        <v>0</v>
      </c>
      <c r="K249" s="27">
        <f t="shared" si="29"/>
        <v>0</v>
      </c>
      <c r="L249" s="70">
        <v>0</v>
      </c>
      <c r="M249" s="70">
        <v>0</v>
      </c>
      <c r="N249" s="70">
        <v>0</v>
      </c>
      <c r="O249" s="70">
        <v>0</v>
      </c>
      <c r="P249" s="70">
        <v>0</v>
      </c>
      <c r="Q249" s="27">
        <f t="shared" si="30"/>
        <v>0</v>
      </c>
      <c r="R249" s="70">
        <v>0</v>
      </c>
      <c r="S249" s="70">
        <v>0</v>
      </c>
      <c r="T249" s="70">
        <v>0</v>
      </c>
      <c r="U249" s="70">
        <v>0</v>
      </c>
      <c r="V249" s="70">
        <v>0</v>
      </c>
      <c r="W249" s="59">
        <f t="shared" si="28"/>
        <v>0</v>
      </c>
    </row>
    <row r="250" spans="1:23">
      <c r="A250" s="7">
        <f t="shared" si="26"/>
        <v>236</v>
      </c>
      <c r="B250" s="6" t="s">
        <v>254</v>
      </c>
      <c r="C250" s="6" t="s">
        <v>429</v>
      </c>
      <c r="D250" s="6" t="s">
        <v>429</v>
      </c>
      <c r="E250" s="6" t="s">
        <v>38</v>
      </c>
      <c r="F250" s="70">
        <v>0</v>
      </c>
      <c r="G250" s="70">
        <v>0</v>
      </c>
      <c r="H250" s="70">
        <v>0</v>
      </c>
      <c r="I250" s="70">
        <v>0</v>
      </c>
      <c r="J250" s="70">
        <v>0</v>
      </c>
      <c r="K250" s="27">
        <f t="shared" si="29"/>
        <v>0</v>
      </c>
      <c r="L250" s="70">
        <v>0</v>
      </c>
      <c r="M250" s="70">
        <v>0</v>
      </c>
      <c r="N250" s="70">
        <v>0</v>
      </c>
      <c r="O250" s="70">
        <v>0</v>
      </c>
      <c r="P250" s="70">
        <v>0</v>
      </c>
      <c r="Q250" s="27">
        <f t="shared" si="30"/>
        <v>0</v>
      </c>
      <c r="R250" s="70">
        <v>0</v>
      </c>
      <c r="S250" s="70">
        <v>0</v>
      </c>
      <c r="T250" s="70">
        <v>0</v>
      </c>
      <c r="U250" s="70">
        <v>0</v>
      </c>
      <c r="V250" s="70">
        <v>0</v>
      </c>
      <c r="W250" s="59">
        <f t="shared" si="28"/>
        <v>0</v>
      </c>
    </row>
    <row r="251" spans="1:23">
      <c r="A251" s="7">
        <f t="shared" si="26"/>
        <v>237</v>
      </c>
      <c r="B251" s="6" t="s">
        <v>255</v>
      </c>
      <c r="C251" s="6" t="s">
        <v>429</v>
      </c>
      <c r="D251" s="6" t="s">
        <v>429</v>
      </c>
      <c r="E251" s="6" t="s">
        <v>38</v>
      </c>
      <c r="F251" s="70">
        <v>0</v>
      </c>
      <c r="G251" s="70">
        <v>0</v>
      </c>
      <c r="H251" s="70">
        <v>0</v>
      </c>
      <c r="I251" s="70">
        <v>0</v>
      </c>
      <c r="J251" s="70">
        <v>0</v>
      </c>
      <c r="K251" s="27">
        <f t="shared" si="29"/>
        <v>0</v>
      </c>
      <c r="L251" s="70">
        <v>0</v>
      </c>
      <c r="M251" s="70">
        <v>0</v>
      </c>
      <c r="N251" s="70">
        <v>0</v>
      </c>
      <c r="O251" s="70">
        <v>0</v>
      </c>
      <c r="P251" s="70">
        <v>0</v>
      </c>
      <c r="Q251" s="27">
        <f t="shared" si="30"/>
        <v>0</v>
      </c>
      <c r="R251" s="70">
        <v>0</v>
      </c>
      <c r="S251" s="70">
        <v>0</v>
      </c>
      <c r="T251" s="70">
        <v>0</v>
      </c>
      <c r="U251" s="70">
        <v>0</v>
      </c>
      <c r="V251" s="70">
        <v>0</v>
      </c>
      <c r="W251" s="59">
        <f t="shared" si="28"/>
        <v>0</v>
      </c>
    </row>
    <row r="252" spans="1:23">
      <c r="A252" s="7">
        <f t="shared" si="26"/>
        <v>238</v>
      </c>
      <c r="B252" s="6" t="s">
        <v>256</v>
      </c>
      <c r="C252" s="6" t="s">
        <v>10</v>
      </c>
      <c r="D252" s="6" t="s">
        <v>16</v>
      </c>
      <c r="E252" s="6" t="s">
        <v>36</v>
      </c>
      <c r="F252" s="70">
        <v>0</v>
      </c>
      <c r="G252" s="70">
        <v>0</v>
      </c>
      <c r="H252" s="70">
        <v>0</v>
      </c>
      <c r="I252" s="70">
        <v>0</v>
      </c>
      <c r="J252" s="70">
        <v>0</v>
      </c>
      <c r="K252" s="27"/>
      <c r="L252" s="70">
        <v>266446.68169451429</v>
      </c>
      <c r="M252" s="70">
        <v>0</v>
      </c>
      <c r="N252" s="70">
        <v>0</v>
      </c>
      <c r="O252" s="70">
        <v>0</v>
      </c>
      <c r="P252" s="70">
        <v>0</v>
      </c>
      <c r="Q252" s="27">
        <f t="shared" si="30"/>
        <v>266446.68169451429</v>
      </c>
      <c r="R252" s="70">
        <v>0</v>
      </c>
      <c r="S252" s="70">
        <v>0</v>
      </c>
      <c r="T252" s="70">
        <v>0</v>
      </c>
      <c r="U252" s="70">
        <v>0</v>
      </c>
      <c r="V252" s="70">
        <v>0</v>
      </c>
      <c r="W252" s="59">
        <f t="shared" si="28"/>
        <v>0</v>
      </c>
    </row>
    <row r="253" spans="1:23">
      <c r="A253" s="7">
        <f t="shared" si="26"/>
        <v>239</v>
      </c>
      <c r="B253" s="6" t="s">
        <v>257</v>
      </c>
      <c r="C253" s="6" t="s">
        <v>429</v>
      </c>
      <c r="D253" s="6" t="s">
        <v>429</v>
      </c>
      <c r="E253" s="6" t="s">
        <v>38</v>
      </c>
      <c r="F253" s="70">
        <v>0</v>
      </c>
      <c r="G253" s="70">
        <v>0</v>
      </c>
      <c r="H253" s="70">
        <v>0</v>
      </c>
      <c r="I253" s="70">
        <v>0</v>
      </c>
      <c r="J253" s="70">
        <v>0</v>
      </c>
      <c r="K253" s="27">
        <f t="shared" si="29"/>
        <v>0</v>
      </c>
      <c r="L253" s="70">
        <v>0</v>
      </c>
      <c r="M253" s="70">
        <v>0</v>
      </c>
      <c r="N253" s="70">
        <v>0</v>
      </c>
      <c r="O253" s="70">
        <v>0</v>
      </c>
      <c r="P253" s="70">
        <v>0</v>
      </c>
      <c r="Q253" s="27">
        <f t="shared" si="30"/>
        <v>0</v>
      </c>
      <c r="R253" s="70">
        <v>0</v>
      </c>
      <c r="S253" s="70">
        <v>0</v>
      </c>
      <c r="T253" s="70">
        <v>0</v>
      </c>
      <c r="U253" s="70">
        <v>0</v>
      </c>
      <c r="V253" s="70">
        <v>0</v>
      </c>
      <c r="W253" s="59">
        <f t="shared" si="28"/>
        <v>0</v>
      </c>
    </row>
    <row r="254" spans="1:23">
      <c r="A254" s="7">
        <f t="shared" si="26"/>
        <v>240</v>
      </c>
      <c r="B254" s="6" t="s">
        <v>258</v>
      </c>
      <c r="C254" s="6" t="s">
        <v>429</v>
      </c>
      <c r="D254" s="6" t="s">
        <v>429</v>
      </c>
      <c r="E254" s="6" t="s">
        <v>38</v>
      </c>
      <c r="F254" s="70">
        <v>0</v>
      </c>
      <c r="G254" s="70">
        <v>0</v>
      </c>
      <c r="H254" s="70">
        <v>0</v>
      </c>
      <c r="I254" s="70">
        <v>0</v>
      </c>
      <c r="J254" s="70">
        <v>0</v>
      </c>
      <c r="K254" s="27">
        <f t="shared" si="29"/>
        <v>0</v>
      </c>
      <c r="L254" s="70">
        <v>0</v>
      </c>
      <c r="M254" s="70">
        <v>0</v>
      </c>
      <c r="N254" s="70">
        <v>0</v>
      </c>
      <c r="O254" s="70">
        <v>0</v>
      </c>
      <c r="P254" s="70">
        <v>0</v>
      </c>
      <c r="Q254" s="27">
        <f t="shared" si="30"/>
        <v>0</v>
      </c>
      <c r="R254" s="70">
        <v>0</v>
      </c>
      <c r="S254" s="70">
        <v>0</v>
      </c>
      <c r="T254" s="70">
        <v>0</v>
      </c>
      <c r="U254" s="70">
        <v>0</v>
      </c>
      <c r="V254" s="70">
        <v>0</v>
      </c>
      <c r="W254" s="59">
        <f t="shared" si="28"/>
        <v>0</v>
      </c>
    </row>
    <row r="255" spans="1:23">
      <c r="A255" s="7">
        <f t="shared" si="26"/>
        <v>241</v>
      </c>
      <c r="B255" s="6" t="s">
        <v>259</v>
      </c>
      <c r="C255" s="6" t="s">
        <v>10</v>
      </c>
      <c r="D255" s="6" t="s">
        <v>16</v>
      </c>
      <c r="E255" s="6" t="s">
        <v>36</v>
      </c>
      <c r="F255" s="70">
        <v>0</v>
      </c>
      <c r="G255" s="70">
        <v>0</v>
      </c>
      <c r="H255" s="70">
        <v>0</v>
      </c>
      <c r="I255" s="70">
        <v>0</v>
      </c>
      <c r="J255" s="70">
        <v>0</v>
      </c>
      <c r="K255" s="27"/>
      <c r="L255" s="70">
        <v>213157.34535561147</v>
      </c>
      <c r="M255" s="70">
        <v>159868.00901670862</v>
      </c>
      <c r="N255" s="70">
        <v>0</v>
      </c>
      <c r="O255" s="70">
        <v>0</v>
      </c>
      <c r="P255" s="70">
        <v>0</v>
      </c>
      <c r="Q255" s="27">
        <f t="shared" si="30"/>
        <v>373025.35437232011</v>
      </c>
      <c r="R255" s="70">
        <v>0</v>
      </c>
      <c r="S255" s="70">
        <v>0</v>
      </c>
      <c r="T255" s="70">
        <v>0</v>
      </c>
      <c r="U255" s="70">
        <v>0</v>
      </c>
      <c r="V255" s="70">
        <v>0</v>
      </c>
      <c r="W255" s="59">
        <f t="shared" si="28"/>
        <v>0</v>
      </c>
    </row>
    <row r="256" spans="1:23">
      <c r="A256" s="7">
        <f t="shared" si="26"/>
        <v>242</v>
      </c>
      <c r="B256" s="6" t="s">
        <v>260</v>
      </c>
      <c r="C256" s="6" t="s">
        <v>429</v>
      </c>
      <c r="D256" s="6" t="s">
        <v>429</v>
      </c>
      <c r="E256" s="6" t="s">
        <v>38</v>
      </c>
      <c r="F256" s="70">
        <v>0</v>
      </c>
      <c r="G256" s="70">
        <v>0</v>
      </c>
      <c r="H256" s="70">
        <v>0</v>
      </c>
      <c r="I256" s="70">
        <v>0</v>
      </c>
      <c r="J256" s="70">
        <v>0</v>
      </c>
      <c r="K256" s="27">
        <f t="shared" si="29"/>
        <v>0</v>
      </c>
      <c r="L256" s="70">
        <v>0</v>
      </c>
      <c r="M256" s="70">
        <v>0</v>
      </c>
      <c r="N256" s="70">
        <v>0</v>
      </c>
      <c r="O256" s="70">
        <v>0</v>
      </c>
      <c r="P256" s="70">
        <v>0</v>
      </c>
      <c r="Q256" s="27">
        <f t="shared" si="30"/>
        <v>0</v>
      </c>
      <c r="R256" s="70">
        <v>0</v>
      </c>
      <c r="S256" s="70">
        <v>0</v>
      </c>
      <c r="T256" s="70">
        <v>0</v>
      </c>
      <c r="U256" s="70">
        <v>0</v>
      </c>
      <c r="V256" s="70">
        <v>0</v>
      </c>
      <c r="W256" s="59">
        <f t="shared" si="28"/>
        <v>0</v>
      </c>
    </row>
    <row r="257" spans="1:23">
      <c r="A257" s="7">
        <f t="shared" si="26"/>
        <v>243</v>
      </c>
      <c r="B257" s="6" t="s">
        <v>261</v>
      </c>
      <c r="C257" s="6" t="s">
        <v>429</v>
      </c>
      <c r="D257" s="6" t="s">
        <v>429</v>
      </c>
      <c r="E257" s="6" t="s">
        <v>38</v>
      </c>
      <c r="F257" s="70">
        <v>0</v>
      </c>
      <c r="G257" s="70">
        <v>0</v>
      </c>
      <c r="H257" s="70">
        <v>0</v>
      </c>
      <c r="I257" s="70">
        <v>0</v>
      </c>
      <c r="J257" s="70">
        <v>0</v>
      </c>
      <c r="K257" s="27">
        <f t="shared" si="29"/>
        <v>0</v>
      </c>
      <c r="L257" s="70">
        <v>0</v>
      </c>
      <c r="M257" s="70">
        <v>0</v>
      </c>
      <c r="N257" s="70">
        <v>0</v>
      </c>
      <c r="O257" s="70">
        <v>0</v>
      </c>
      <c r="P257" s="70">
        <v>0</v>
      </c>
      <c r="Q257" s="27">
        <f t="shared" si="30"/>
        <v>0</v>
      </c>
      <c r="R257" s="70">
        <v>0</v>
      </c>
      <c r="S257" s="70">
        <v>0</v>
      </c>
      <c r="T257" s="70">
        <v>0</v>
      </c>
      <c r="U257" s="70">
        <v>0</v>
      </c>
      <c r="V257" s="70">
        <v>0</v>
      </c>
      <c r="W257" s="59">
        <f t="shared" si="28"/>
        <v>0</v>
      </c>
    </row>
    <row r="258" spans="1:23">
      <c r="A258" s="7">
        <f t="shared" si="26"/>
        <v>244</v>
      </c>
      <c r="B258" s="6" t="s">
        <v>262</v>
      </c>
      <c r="C258" s="6" t="s">
        <v>10</v>
      </c>
      <c r="D258" s="6" t="s">
        <v>16</v>
      </c>
      <c r="E258" s="6" t="s">
        <v>36</v>
      </c>
      <c r="F258" s="70">
        <v>0</v>
      </c>
      <c r="G258" s="70">
        <v>0</v>
      </c>
      <c r="H258" s="70">
        <v>0</v>
      </c>
      <c r="I258" s="70">
        <v>0</v>
      </c>
      <c r="J258" s="70">
        <v>0</v>
      </c>
      <c r="K258" s="27"/>
      <c r="L258" s="70">
        <v>25981.588957386466</v>
      </c>
      <c r="M258" s="70">
        <v>0</v>
      </c>
      <c r="N258" s="70">
        <v>0</v>
      </c>
      <c r="O258" s="70">
        <v>0</v>
      </c>
      <c r="P258" s="70">
        <v>0</v>
      </c>
      <c r="Q258" s="27">
        <f t="shared" si="30"/>
        <v>25981.588957386466</v>
      </c>
      <c r="R258" s="70">
        <v>0</v>
      </c>
      <c r="S258" s="70">
        <v>0</v>
      </c>
      <c r="T258" s="70">
        <v>0</v>
      </c>
      <c r="U258" s="70">
        <v>0</v>
      </c>
      <c r="V258" s="70">
        <v>0</v>
      </c>
      <c r="W258" s="59">
        <f t="shared" si="28"/>
        <v>0</v>
      </c>
    </row>
    <row r="259" spans="1:23">
      <c r="A259" s="7">
        <f t="shared" si="26"/>
        <v>245</v>
      </c>
      <c r="B259" s="6" t="s">
        <v>263</v>
      </c>
      <c r="C259" s="6" t="s">
        <v>10</v>
      </c>
      <c r="D259" s="6" t="s">
        <v>16</v>
      </c>
      <c r="E259" s="6" t="s">
        <v>36</v>
      </c>
      <c r="F259" s="70">
        <v>0</v>
      </c>
      <c r="G259" s="70">
        <v>0</v>
      </c>
      <c r="H259" s="70">
        <v>0</v>
      </c>
      <c r="I259" s="70">
        <v>0</v>
      </c>
      <c r="J259" s="70">
        <v>0</v>
      </c>
      <c r="K259" s="27"/>
      <c r="L259" s="70">
        <v>0</v>
      </c>
      <c r="M259" s="70">
        <v>0</v>
      </c>
      <c r="N259" s="70">
        <v>171336.27386752915</v>
      </c>
      <c r="O259" s="70">
        <v>442023.98739057797</v>
      </c>
      <c r="P259" s="70">
        <v>0</v>
      </c>
      <c r="Q259" s="27">
        <f t="shared" si="30"/>
        <v>613360.26125810714</v>
      </c>
      <c r="R259" s="70">
        <v>0</v>
      </c>
      <c r="S259" s="70">
        <v>0</v>
      </c>
      <c r="T259" s="70">
        <v>0</v>
      </c>
      <c r="U259" s="70">
        <v>0</v>
      </c>
      <c r="V259" s="70">
        <v>0</v>
      </c>
      <c r="W259" s="59">
        <f t="shared" si="28"/>
        <v>0</v>
      </c>
    </row>
    <row r="260" spans="1:23">
      <c r="A260" s="7">
        <f t="shared" si="26"/>
        <v>246</v>
      </c>
      <c r="B260" s="6" t="s">
        <v>264</v>
      </c>
      <c r="C260" s="6" t="s">
        <v>429</v>
      </c>
      <c r="D260" s="6" t="s">
        <v>429</v>
      </c>
      <c r="E260" s="6" t="s">
        <v>38</v>
      </c>
      <c r="F260" s="70">
        <v>0</v>
      </c>
      <c r="G260" s="70">
        <v>0</v>
      </c>
      <c r="H260" s="70">
        <v>0</v>
      </c>
      <c r="I260" s="70">
        <v>0</v>
      </c>
      <c r="J260" s="70">
        <v>0</v>
      </c>
      <c r="K260" s="27">
        <f t="shared" si="29"/>
        <v>0</v>
      </c>
      <c r="L260" s="70">
        <v>0</v>
      </c>
      <c r="M260" s="70">
        <v>0</v>
      </c>
      <c r="N260" s="70">
        <v>0</v>
      </c>
      <c r="O260" s="70">
        <v>0</v>
      </c>
      <c r="P260" s="70">
        <v>0</v>
      </c>
      <c r="Q260" s="27">
        <f t="shared" si="30"/>
        <v>0</v>
      </c>
      <c r="R260" s="70">
        <v>0</v>
      </c>
      <c r="S260" s="70">
        <v>0</v>
      </c>
      <c r="T260" s="70">
        <v>0</v>
      </c>
      <c r="U260" s="70">
        <v>0</v>
      </c>
      <c r="V260" s="70">
        <v>0</v>
      </c>
      <c r="W260" s="59">
        <f t="shared" si="28"/>
        <v>0</v>
      </c>
    </row>
    <row r="261" spans="1:23">
      <c r="A261" s="7">
        <f t="shared" si="26"/>
        <v>247</v>
      </c>
      <c r="B261" s="6" t="s">
        <v>265</v>
      </c>
      <c r="C261" s="6" t="s">
        <v>10</v>
      </c>
      <c r="D261" s="6" t="s">
        <v>16</v>
      </c>
      <c r="E261" s="6" t="s">
        <v>36</v>
      </c>
      <c r="F261" s="70">
        <v>0</v>
      </c>
      <c r="G261" s="70">
        <v>0</v>
      </c>
      <c r="H261" s="70">
        <v>0</v>
      </c>
      <c r="I261" s="70">
        <v>0</v>
      </c>
      <c r="J261" s="70">
        <v>0</v>
      </c>
      <c r="K261" s="27"/>
      <c r="L261" s="70">
        <v>165462.46209432397</v>
      </c>
      <c r="M261" s="70">
        <v>0</v>
      </c>
      <c r="N261" s="70">
        <v>0</v>
      </c>
      <c r="O261" s="70">
        <v>0</v>
      </c>
      <c r="P261" s="70">
        <v>0</v>
      </c>
      <c r="Q261" s="27">
        <f t="shared" si="30"/>
        <v>165462.46209432397</v>
      </c>
      <c r="R261" s="70">
        <v>0</v>
      </c>
      <c r="S261" s="70">
        <v>0</v>
      </c>
      <c r="T261" s="70">
        <v>0</v>
      </c>
      <c r="U261" s="70">
        <v>0</v>
      </c>
      <c r="V261" s="70">
        <v>0</v>
      </c>
      <c r="W261" s="59">
        <f t="shared" si="28"/>
        <v>0</v>
      </c>
    </row>
    <row r="262" spans="1:23">
      <c r="A262" s="7">
        <f t="shared" si="26"/>
        <v>248</v>
      </c>
      <c r="B262" s="6" t="s">
        <v>266</v>
      </c>
      <c r="C262" s="6" t="s">
        <v>10</v>
      </c>
      <c r="D262" s="6" t="s">
        <v>16</v>
      </c>
      <c r="E262" s="6" t="s">
        <v>36</v>
      </c>
      <c r="F262" s="70">
        <v>0</v>
      </c>
      <c r="G262" s="70">
        <v>0</v>
      </c>
      <c r="H262" s="70">
        <v>0</v>
      </c>
      <c r="I262" s="70">
        <v>0</v>
      </c>
      <c r="J262" s="70">
        <v>0</v>
      </c>
      <c r="K262" s="27"/>
      <c r="L262" s="70">
        <v>319736.01803341723</v>
      </c>
      <c r="M262" s="70">
        <v>0</v>
      </c>
      <c r="N262" s="70">
        <v>0</v>
      </c>
      <c r="O262" s="70">
        <v>0</v>
      </c>
      <c r="P262" s="70">
        <v>0</v>
      </c>
      <c r="Q262" s="27">
        <f t="shared" si="30"/>
        <v>319736.01803341723</v>
      </c>
      <c r="R262" s="70">
        <v>0</v>
      </c>
      <c r="S262" s="70">
        <v>0</v>
      </c>
      <c r="T262" s="70">
        <v>0</v>
      </c>
      <c r="U262" s="70">
        <v>0</v>
      </c>
      <c r="V262" s="70">
        <v>0</v>
      </c>
      <c r="W262" s="59">
        <f t="shared" si="28"/>
        <v>0</v>
      </c>
    </row>
    <row r="263" spans="1:23">
      <c r="A263" s="7">
        <f t="shared" si="26"/>
        <v>249</v>
      </c>
      <c r="B263" s="6" t="s">
        <v>267</v>
      </c>
      <c r="C263" s="6" t="s">
        <v>10</v>
      </c>
      <c r="D263" s="6" t="s">
        <v>16</v>
      </c>
      <c r="E263" s="6" t="s">
        <v>36</v>
      </c>
      <c r="F263" s="70">
        <v>0</v>
      </c>
      <c r="G263" s="70">
        <v>0</v>
      </c>
      <c r="H263" s="70">
        <v>0</v>
      </c>
      <c r="I263" s="70">
        <v>0</v>
      </c>
      <c r="J263" s="70">
        <v>0</v>
      </c>
      <c r="K263" s="27"/>
      <c r="L263" s="70">
        <v>0</v>
      </c>
      <c r="M263" s="70">
        <v>64463.99344548706</v>
      </c>
      <c r="N263" s="70">
        <v>71505.60423965058</v>
      </c>
      <c r="O263" s="70">
        <v>0</v>
      </c>
      <c r="P263" s="70">
        <v>0</v>
      </c>
      <c r="Q263" s="27">
        <f t="shared" si="30"/>
        <v>135969.59768513765</v>
      </c>
      <c r="R263" s="70">
        <v>0</v>
      </c>
      <c r="S263" s="70">
        <v>0</v>
      </c>
      <c r="T263" s="70">
        <v>0</v>
      </c>
      <c r="U263" s="70">
        <v>0</v>
      </c>
      <c r="V263" s="70">
        <v>0</v>
      </c>
      <c r="W263" s="59">
        <f t="shared" si="28"/>
        <v>0</v>
      </c>
    </row>
    <row r="264" spans="1:23">
      <c r="A264" s="7">
        <f t="shared" si="26"/>
        <v>250</v>
      </c>
      <c r="B264" s="6" t="s">
        <v>268</v>
      </c>
      <c r="C264" s="6" t="s">
        <v>10</v>
      </c>
      <c r="D264" s="6" t="s">
        <v>16</v>
      </c>
      <c r="E264" s="6" t="s">
        <v>36</v>
      </c>
      <c r="F264" s="70">
        <v>0</v>
      </c>
      <c r="G264" s="70">
        <v>0</v>
      </c>
      <c r="H264" s="70">
        <v>0</v>
      </c>
      <c r="I264" s="70">
        <v>0</v>
      </c>
      <c r="J264" s="70">
        <v>0</v>
      </c>
      <c r="K264" s="27"/>
      <c r="L264" s="70">
        <v>67379.569753877455</v>
      </c>
      <c r="M264" s="70">
        <v>0</v>
      </c>
      <c r="N264" s="70">
        <v>0</v>
      </c>
      <c r="O264" s="70">
        <v>0</v>
      </c>
      <c r="P264" s="70">
        <v>0</v>
      </c>
      <c r="Q264" s="27">
        <f t="shared" si="30"/>
        <v>67379.569753877455</v>
      </c>
      <c r="R264" s="70">
        <v>0</v>
      </c>
      <c r="S264" s="70">
        <v>0</v>
      </c>
      <c r="T264" s="70">
        <v>0</v>
      </c>
      <c r="U264" s="70">
        <v>0</v>
      </c>
      <c r="V264" s="70">
        <v>0</v>
      </c>
      <c r="W264" s="59">
        <f t="shared" si="28"/>
        <v>0</v>
      </c>
    </row>
    <row r="265" spans="1:23">
      <c r="A265" s="7">
        <f t="shared" si="26"/>
        <v>251</v>
      </c>
      <c r="B265" s="6" t="s">
        <v>269</v>
      </c>
      <c r="C265" s="6" t="s">
        <v>10</v>
      </c>
      <c r="D265" s="6" t="s">
        <v>16</v>
      </c>
      <c r="E265" s="6" t="s">
        <v>36</v>
      </c>
      <c r="F265" s="70">
        <v>0</v>
      </c>
      <c r="G265" s="70">
        <v>0</v>
      </c>
      <c r="H265" s="70">
        <v>0</v>
      </c>
      <c r="I265" s="70">
        <v>0</v>
      </c>
      <c r="J265" s="70">
        <v>0</v>
      </c>
      <c r="K265" s="27"/>
      <c r="L265" s="70">
        <v>96552.883552806539</v>
      </c>
      <c r="M265" s="70">
        <v>0</v>
      </c>
      <c r="N265" s="70">
        <v>0</v>
      </c>
      <c r="O265" s="70">
        <v>0</v>
      </c>
      <c r="P265" s="70">
        <v>0</v>
      </c>
      <c r="Q265" s="27">
        <f t="shared" si="30"/>
        <v>96552.883552806539</v>
      </c>
      <c r="R265" s="70">
        <v>0</v>
      </c>
      <c r="S265" s="70">
        <v>0</v>
      </c>
      <c r="T265" s="70">
        <v>0</v>
      </c>
      <c r="U265" s="70">
        <v>0</v>
      </c>
      <c r="V265" s="70">
        <v>0</v>
      </c>
      <c r="W265" s="59">
        <f t="shared" si="28"/>
        <v>0</v>
      </c>
    </row>
    <row r="266" spans="1:23">
      <c r="A266" s="7">
        <f t="shared" si="26"/>
        <v>252</v>
      </c>
      <c r="B266" s="6" t="s">
        <v>270</v>
      </c>
      <c r="C266" s="6" t="s">
        <v>10</v>
      </c>
      <c r="D266" s="6" t="s">
        <v>16</v>
      </c>
      <c r="E266" s="6" t="s">
        <v>36</v>
      </c>
      <c r="F266" s="70">
        <v>0</v>
      </c>
      <c r="G266" s="70">
        <v>0</v>
      </c>
      <c r="H266" s="70">
        <v>0</v>
      </c>
      <c r="I266" s="70">
        <v>0</v>
      </c>
      <c r="J266" s="70">
        <v>0</v>
      </c>
      <c r="K266" s="27"/>
      <c r="L266" s="70">
        <v>150082.61607600536</v>
      </c>
      <c r="M266" s="70">
        <v>6293.2361485445481</v>
      </c>
      <c r="N266" s="70">
        <v>0</v>
      </c>
      <c r="O266" s="70">
        <v>0</v>
      </c>
      <c r="P266" s="70">
        <v>0</v>
      </c>
      <c r="Q266" s="27">
        <f t="shared" si="30"/>
        <v>156375.85222454992</v>
      </c>
      <c r="R266" s="70">
        <v>0</v>
      </c>
      <c r="S266" s="70">
        <v>0</v>
      </c>
      <c r="T266" s="70">
        <v>0</v>
      </c>
      <c r="U266" s="70">
        <v>0</v>
      </c>
      <c r="V266" s="70">
        <v>0</v>
      </c>
      <c r="W266" s="59">
        <f t="shared" si="28"/>
        <v>0</v>
      </c>
    </row>
    <row r="267" spans="1:23">
      <c r="A267" s="7">
        <f t="shared" si="26"/>
        <v>253</v>
      </c>
      <c r="B267" s="6" t="s">
        <v>271</v>
      </c>
      <c r="C267" s="6" t="s">
        <v>10</v>
      </c>
      <c r="D267" s="6" t="s">
        <v>16</v>
      </c>
      <c r="E267" s="6" t="s">
        <v>36</v>
      </c>
      <c r="F267" s="70">
        <v>0</v>
      </c>
      <c r="G267" s="70">
        <v>0</v>
      </c>
      <c r="H267" s="70">
        <v>0</v>
      </c>
      <c r="I267" s="70">
        <v>0</v>
      </c>
      <c r="J267" s="70">
        <v>0</v>
      </c>
      <c r="K267" s="27"/>
      <c r="L267" s="70">
        <v>45837.515413279703</v>
      </c>
      <c r="M267" s="70">
        <v>0</v>
      </c>
      <c r="N267" s="70">
        <v>0</v>
      </c>
      <c r="O267" s="70">
        <v>0</v>
      </c>
      <c r="P267" s="70">
        <v>0</v>
      </c>
      <c r="Q267" s="27">
        <f t="shared" si="30"/>
        <v>45837.515413279703</v>
      </c>
      <c r="R267" s="70">
        <v>0</v>
      </c>
      <c r="S267" s="70">
        <v>0</v>
      </c>
      <c r="T267" s="70">
        <v>0</v>
      </c>
      <c r="U267" s="70">
        <v>0</v>
      </c>
      <c r="V267" s="70">
        <v>0</v>
      </c>
      <c r="W267" s="59">
        <f t="shared" si="28"/>
        <v>0</v>
      </c>
    </row>
    <row r="268" spans="1:23">
      <c r="A268" s="7">
        <f t="shared" si="26"/>
        <v>254</v>
      </c>
      <c r="B268" s="6" t="s">
        <v>272</v>
      </c>
      <c r="C268" s="6" t="s">
        <v>10</v>
      </c>
      <c r="D268" s="6" t="s">
        <v>16</v>
      </c>
      <c r="E268" s="6" t="s">
        <v>36</v>
      </c>
      <c r="F268" s="70">
        <v>0</v>
      </c>
      <c r="G268" s="70">
        <v>0</v>
      </c>
      <c r="H268" s="70">
        <v>0</v>
      </c>
      <c r="I268" s="70">
        <v>0</v>
      </c>
      <c r="J268" s="70">
        <v>0</v>
      </c>
      <c r="K268" s="27"/>
      <c r="L268" s="70">
        <v>74375.815886387209</v>
      </c>
      <c r="M268" s="70">
        <v>19776.209871877174</v>
      </c>
      <c r="N268" s="70">
        <v>0</v>
      </c>
      <c r="O268" s="70">
        <v>0</v>
      </c>
      <c r="P268" s="70">
        <v>0</v>
      </c>
      <c r="Q268" s="27">
        <f t="shared" si="30"/>
        <v>94152.025758264383</v>
      </c>
      <c r="R268" s="70">
        <v>0</v>
      </c>
      <c r="S268" s="70">
        <v>0</v>
      </c>
      <c r="T268" s="70">
        <v>0</v>
      </c>
      <c r="U268" s="70">
        <v>0</v>
      </c>
      <c r="V268" s="70">
        <v>0</v>
      </c>
      <c r="W268" s="59">
        <f t="shared" si="28"/>
        <v>0</v>
      </c>
    </row>
    <row r="269" spans="1:23">
      <c r="A269" s="7">
        <f t="shared" si="26"/>
        <v>255</v>
      </c>
      <c r="B269" s="6" t="s">
        <v>273</v>
      </c>
      <c r="C269" s="6" t="s">
        <v>10</v>
      </c>
      <c r="D269" s="6" t="s">
        <v>16</v>
      </c>
      <c r="E269" s="6" t="s">
        <v>36</v>
      </c>
      <c r="F269" s="70">
        <v>0</v>
      </c>
      <c r="G269" s="70">
        <v>0</v>
      </c>
      <c r="H269" s="70">
        <v>0</v>
      </c>
      <c r="I269" s="70">
        <v>0</v>
      </c>
      <c r="J269" s="70">
        <v>0</v>
      </c>
      <c r="K269" s="27"/>
      <c r="L269" s="70">
        <v>28468.550708238847</v>
      </c>
      <c r="M269" s="70">
        <v>136020.34230016798</v>
      </c>
      <c r="N269" s="70">
        <v>0</v>
      </c>
      <c r="O269" s="70">
        <v>0</v>
      </c>
      <c r="P269" s="70">
        <v>0</v>
      </c>
      <c r="Q269" s="27">
        <f t="shared" si="30"/>
        <v>164488.89300840683</v>
      </c>
      <c r="R269" s="70">
        <v>0</v>
      </c>
      <c r="S269" s="70">
        <v>0</v>
      </c>
      <c r="T269" s="70">
        <v>0</v>
      </c>
      <c r="U269" s="70">
        <v>0</v>
      </c>
      <c r="V269" s="70">
        <v>0</v>
      </c>
      <c r="W269" s="59">
        <f t="shared" si="28"/>
        <v>0</v>
      </c>
    </row>
    <row r="270" spans="1:23">
      <c r="A270" s="7">
        <f t="shared" si="26"/>
        <v>256</v>
      </c>
      <c r="B270" s="6" t="s">
        <v>274</v>
      </c>
      <c r="C270" s="6" t="s">
        <v>10</v>
      </c>
      <c r="D270" s="6" t="s">
        <v>16</v>
      </c>
      <c r="E270" s="6" t="s">
        <v>36</v>
      </c>
      <c r="F270" s="70">
        <v>0</v>
      </c>
      <c r="G270" s="70">
        <v>0</v>
      </c>
      <c r="H270" s="70">
        <v>0</v>
      </c>
      <c r="I270" s="70">
        <v>0</v>
      </c>
      <c r="J270" s="70">
        <v>0</v>
      </c>
      <c r="K270" s="27"/>
      <c r="L270" s="70">
        <v>0</v>
      </c>
      <c r="M270" s="70">
        <v>64463.99344548706</v>
      </c>
      <c r="N270" s="70">
        <v>71505.60423965058</v>
      </c>
      <c r="O270" s="70">
        <v>0</v>
      </c>
      <c r="P270" s="70">
        <v>0</v>
      </c>
      <c r="Q270" s="27">
        <f t="shared" si="30"/>
        <v>135969.59768513765</v>
      </c>
      <c r="R270" s="70">
        <v>0</v>
      </c>
      <c r="S270" s="70">
        <v>0</v>
      </c>
      <c r="T270" s="70">
        <v>0</v>
      </c>
      <c r="U270" s="70">
        <v>0</v>
      </c>
      <c r="V270" s="70">
        <v>0</v>
      </c>
      <c r="W270" s="59">
        <f t="shared" si="28"/>
        <v>0</v>
      </c>
    </row>
    <row r="271" spans="1:23">
      <c r="A271" s="7">
        <f t="shared" si="26"/>
        <v>257</v>
      </c>
      <c r="B271" s="6" t="s">
        <v>275</v>
      </c>
      <c r="C271" s="6" t="s">
        <v>10</v>
      </c>
      <c r="D271" s="6" t="s">
        <v>16</v>
      </c>
      <c r="E271" s="6" t="s">
        <v>36</v>
      </c>
      <c r="F271" s="70">
        <v>0</v>
      </c>
      <c r="G271" s="70">
        <v>0</v>
      </c>
      <c r="H271" s="70">
        <v>0</v>
      </c>
      <c r="I271" s="70">
        <v>0</v>
      </c>
      <c r="J271" s="70">
        <v>0</v>
      </c>
      <c r="K271" s="27"/>
      <c r="L271" s="70">
        <v>735392.84147685941</v>
      </c>
      <c r="M271" s="70">
        <v>918708.15848268534</v>
      </c>
      <c r="N271" s="70">
        <v>735392.84147685941</v>
      </c>
      <c r="O271" s="70">
        <v>918708.15848268534</v>
      </c>
      <c r="P271" s="70">
        <v>735392.84147685941</v>
      </c>
      <c r="Q271" s="27">
        <f t="shared" si="30"/>
        <v>4043594.841395949</v>
      </c>
      <c r="R271" s="70">
        <v>0</v>
      </c>
      <c r="S271" s="70">
        <v>0</v>
      </c>
      <c r="T271" s="70">
        <v>0</v>
      </c>
      <c r="U271" s="70">
        <v>0</v>
      </c>
      <c r="V271" s="70">
        <v>0</v>
      </c>
      <c r="W271" s="59">
        <f t="shared" si="28"/>
        <v>0</v>
      </c>
    </row>
    <row r="272" spans="1:23">
      <c r="A272" s="7">
        <f t="shared" si="26"/>
        <v>258</v>
      </c>
      <c r="B272" s="6" t="s">
        <v>276</v>
      </c>
      <c r="C272" s="6" t="s">
        <v>10</v>
      </c>
      <c r="D272" s="6" t="s">
        <v>16</v>
      </c>
      <c r="E272" s="6" t="s">
        <v>36</v>
      </c>
      <c r="F272" s="70">
        <v>0</v>
      </c>
      <c r="G272" s="70">
        <v>0</v>
      </c>
      <c r="H272" s="70">
        <v>0</v>
      </c>
      <c r="I272" s="70">
        <v>0</v>
      </c>
      <c r="J272" s="70">
        <v>0</v>
      </c>
      <c r="K272" s="27"/>
      <c r="L272" s="70">
        <v>239802.01352506291</v>
      </c>
      <c r="M272" s="70">
        <v>79934.004508354308</v>
      </c>
      <c r="N272" s="70">
        <v>79934.004508354308</v>
      </c>
      <c r="O272" s="70">
        <v>79934.004508354308</v>
      </c>
      <c r="P272" s="70">
        <v>0</v>
      </c>
      <c r="Q272" s="27">
        <f t="shared" si="30"/>
        <v>479604.02705012582</v>
      </c>
      <c r="R272" s="70">
        <v>0</v>
      </c>
      <c r="S272" s="70">
        <v>0</v>
      </c>
      <c r="T272" s="70">
        <v>0</v>
      </c>
      <c r="U272" s="70">
        <v>0</v>
      </c>
      <c r="V272" s="70">
        <v>0</v>
      </c>
      <c r="W272" s="59">
        <f t="shared" si="28"/>
        <v>0</v>
      </c>
    </row>
    <row r="273" spans="1:23">
      <c r="A273" s="7">
        <f t="shared" si="26"/>
        <v>259</v>
      </c>
      <c r="B273" s="6" t="s">
        <v>277</v>
      </c>
      <c r="C273" s="6" t="s">
        <v>429</v>
      </c>
      <c r="D273" s="6" t="s">
        <v>429</v>
      </c>
      <c r="E273" s="6" t="s">
        <v>38</v>
      </c>
      <c r="F273" s="70">
        <v>0</v>
      </c>
      <c r="G273" s="70">
        <v>0</v>
      </c>
      <c r="H273" s="70">
        <v>0</v>
      </c>
      <c r="I273" s="70">
        <v>0</v>
      </c>
      <c r="J273" s="70">
        <v>0</v>
      </c>
      <c r="K273" s="27">
        <f t="shared" si="29"/>
        <v>0</v>
      </c>
      <c r="L273" s="70">
        <v>0</v>
      </c>
      <c r="M273" s="70">
        <v>0</v>
      </c>
      <c r="N273" s="70">
        <v>0</v>
      </c>
      <c r="O273" s="70">
        <v>0</v>
      </c>
      <c r="P273" s="70">
        <v>0</v>
      </c>
      <c r="Q273" s="27">
        <f t="shared" si="30"/>
        <v>0</v>
      </c>
      <c r="R273" s="70">
        <v>0</v>
      </c>
      <c r="S273" s="70">
        <v>0</v>
      </c>
      <c r="T273" s="70">
        <v>0</v>
      </c>
      <c r="U273" s="70">
        <v>0</v>
      </c>
      <c r="V273" s="70">
        <v>0</v>
      </c>
      <c r="W273" s="59">
        <f t="shared" si="28"/>
        <v>0</v>
      </c>
    </row>
    <row r="274" spans="1:23">
      <c r="A274" s="7">
        <f t="shared" si="26"/>
        <v>260</v>
      </c>
      <c r="B274" s="6" t="s">
        <v>278</v>
      </c>
      <c r="C274" s="6" t="s">
        <v>6</v>
      </c>
      <c r="D274" s="6" t="s">
        <v>15</v>
      </c>
      <c r="E274" s="6" t="s">
        <v>36</v>
      </c>
      <c r="F274" s="70">
        <v>0</v>
      </c>
      <c r="G274" s="70">
        <v>0</v>
      </c>
      <c r="H274" s="70">
        <v>0</v>
      </c>
      <c r="I274" s="70">
        <v>0</v>
      </c>
      <c r="J274" s="70">
        <v>0</v>
      </c>
      <c r="K274" s="27"/>
      <c r="L274" s="70">
        <v>389365.11680000008</v>
      </c>
      <c r="M274" s="70">
        <v>194682.55840000001</v>
      </c>
      <c r="N274" s="70">
        <v>0</v>
      </c>
      <c r="O274" s="70">
        <v>0</v>
      </c>
      <c r="P274" s="70">
        <v>0</v>
      </c>
      <c r="Q274" s="27">
        <f t="shared" si="30"/>
        <v>584047.67520000006</v>
      </c>
      <c r="R274" s="70">
        <v>0</v>
      </c>
      <c r="S274" s="70">
        <v>0</v>
      </c>
      <c r="T274" s="70">
        <v>0</v>
      </c>
      <c r="U274" s="70">
        <v>0</v>
      </c>
      <c r="V274" s="70">
        <v>0</v>
      </c>
      <c r="W274" s="59">
        <f t="shared" si="28"/>
        <v>0</v>
      </c>
    </row>
    <row r="275" spans="1:23">
      <c r="A275" s="7">
        <f t="shared" ref="A275:A320" si="31">IF(B275=0,,A274+1)</f>
        <v>261</v>
      </c>
      <c r="B275" s="6" t="s">
        <v>279</v>
      </c>
      <c r="C275" s="6" t="s">
        <v>6</v>
      </c>
      <c r="D275" s="6" t="s">
        <v>15</v>
      </c>
      <c r="E275" s="6" t="s">
        <v>36</v>
      </c>
      <c r="F275" s="70">
        <v>0</v>
      </c>
      <c r="G275" s="70">
        <v>0</v>
      </c>
      <c r="H275" s="70">
        <v>0</v>
      </c>
      <c r="I275" s="70">
        <v>0</v>
      </c>
      <c r="J275" s="70">
        <v>0</v>
      </c>
      <c r="K275" s="27"/>
      <c r="L275" s="70">
        <v>0</v>
      </c>
      <c r="M275" s="70">
        <v>0</v>
      </c>
      <c r="N275" s="70">
        <v>1066415.8751999999</v>
      </c>
      <c r="O275" s="70">
        <v>0</v>
      </c>
      <c r="P275" s="70">
        <v>0</v>
      </c>
      <c r="Q275" s="27">
        <f t="shared" si="30"/>
        <v>1066415.8751999999</v>
      </c>
      <c r="R275" s="70">
        <v>0</v>
      </c>
      <c r="S275" s="70">
        <v>0</v>
      </c>
      <c r="T275" s="70">
        <v>0</v>
      </c>
      <c r="U275" s="70">
        <v>0</v>
      </c>
      <c r="V275" s="70">
        <v>0</v>
      </c>
      <c r="W275" s="59">
        <f t="shared" si="28"/>
        <v>0</v>
      </c>
    </row>
    <row r="276" spans="1:23">
      <c r="A276" s="7">
        <f t="shared" si="31"/>
        <v>262</v>
      </c>
      <c r="B276" s="6" t="s">
        <v>280</v>
      </c>
      <c r="C276" s="6" t="s">
        <v>8</v>
      </c>
      <c r="D276" s="6" t="s">
        <v>15</v>
      </c>
      <c r="E276" s="6" t="s">
        <v>36</v>
      </c>
      <c r="F276" s="70">
        <v>0</v>
      </c>
      <c r="G276" s="70">
        <v>0</v>
      </c>
      <c r="H276" s="70">
        <v>0</v>
      </c>
      <c r="I276" s="70">
        <v>0</v>
      </c>
      <c r="J276" s="70">
        <v>0</v>
      </c>
      <c r="K276" s="27"/>
      <c r="L276" s="70">
        <v>77080.584000000017</v>
      </c>
      <c r="M276" s="70">
        <v>0</v>
      </c>
      <c r="N276" s="70">
        <v>0</v>
      </c>
      <c r="O276" s="70">
        <v>0</v>
      </c>
      <c r="P276" s="70">
        <v>0</v>
      </c>
      <c r="Q276" s="27">
        <f t="shared" si="30"/>
        <v>77080.584000000017</v>
      </c>
      <c r="R276" s="70">
        <v>0</v>
      </c>
      <c r="S276" s="70">
        <v>0</v>
      </c>
      <c r="T276" s="70">
        <v>0</v>
      </c>
      <c r="U276" s="70">
        <v>0</v>
      </c>
      <c r="V276" s="70">
        <v>0</v>
      </c>
      <c r="W276" s="59">
        <f t="shared" si="28"/>
        <v>0</v>
      </c>
    </row>
    <row r="277" spans="1:23">
      <c r="A277" s="7">
        <f t="shared" si="31"/>
        <v>263</v>
      </c>
      <c r="B277" s="6" t="s">
        <v>281</v>
      </c>
      <c r="C277" s="6" t="s">
        <v>6</v>
      </c>
      <c r="D277" s="6" t="s">
        <v>15</v>
      </c>
      <c r="E277" s="6" t="s">
        <v>36</v>
      </c>
      <c r="F277" s="70">
        <v>0</v>
      </c>
      <c r="G277" s="70">
        <v>0</v>
      </c>
      <c r="H277" s="70">
        <v>0</v>
      </c>
      <c r="I277" s="70">
        <v>0</v>
      </c>
      <c r="J277" s="70">
        <v>0</v>
      </c>
      <c r="K277" s="27"/>
      <c r="L277" s="70">
        <v>142179.6972</v>
      </c>
      <c r="M277" s="70">
        <v>0</v>
      </c>
      <c r="N277" s="70">
        <v>0</v>
      </c>
      <c r="O277" s="70">
        <v>0</v>
      </c>
      <c r="P277" s="70">
        <v>0</v>
      </c>
      <c r="Q277" s="27">
        <f t="shared" si="30"/>
        <v>142179.6972</v>
      </c>
      <c r="R277" s="70">
        <v>0</v>
      </c>
      <c r="S277" s="70">
        <v>0</v>
      </c>
      <c r="T277" s="70">
        <v>0</v>
      </c>
      <c r="U277" s="70">
        <v>0</v>
      </c>
      <c r="V277" s="70">
        <v>0</v>
      </c>
      <c r="W277" s="59">
        <f t="shared" si="28"/>
        <v>0</v>
      </c>
    </row>
    <row r="278" spans="1:23">
      <c r="A278" s="7">
        <f t="shared" si="31"/>
        <v>264</v>
      </c>
      <c r="B278" s="6" t="s">
        <v>282</v>
      </c>
      <c r="C278" s="6" t="s">
        <v>6</v>
      </c>
      <c r="D278" s="6" t="s">
        <v>15</v>
      </c>
      <c r="E278" s="6" t="s">
        <v>36</v>
      </c>
      <c r="F278" s="70">
        <v>0</v>
      </c>
      <c r="G278" s="70">
        <v>0</v>
      </c>
      <c r="H278" s="70">
        <v>0</v>
      </c>
      <c r="I278" s="70">
        <v>0</v>
      </c>
      <c r="J278" s="70">
        <v>0</v>
      </c>
      <c r="K278" s="27"/>
      <c r="L278" s="70">
        <v>0</v>
      </c>
      <c r="M278" s="70">
        <v>0</v>
      </c>
      <c r="N278" s="70">
        <v>919992.4068</v>
      </c>
      <c r="O278" s="70">
        <v>0</v>
      </c>
      <c r="P278" s="70">
        <v>0</v>
      </c>
      <c r="Q278" s="27">
        <f t="shared" si="30"/>
        <v>919992.4068</v>
      </c>
      <c r="R278" s="70">
        <v>0</v>
      </c>
      <c r="S278" s="70">
        <v>0</v>
      </c>
      <c r="T278" s="70">
        <v>0</v>
      </c>
      <c r="U278" s="70">
        <v>0</v>
      </c>
      <c r="V278" s="70">
        <v>0</v>
      </c>
      <c r="W278" s="59">
        <f t="shared" si="28"/>
        <v>0</v>
      </c>
    </row>
    <row r="279" spans="1:23">
      <c r="A279" s="7">
        <f t="shared" si="31"/>
        <v>265</v>
      </c>
      <c r="B279" s="6" t="s">
        <v>283</v>
      </c>
      <c r="C279" s="6" t="s">
        <v>6</v>
      </c>
      <c r="D279" s="6" t="s">
        <v>15</v>
      </c>
      <c r="E279" s="6" t="s">
        <v>36</v>
      </c>
      <c r="F279" s="70">
        <v>0</v>
      </c>
      <c r="G279" s="70">
        <v>0</v>
      </c>
      <c r="H279" s="70">
        <v>0</v>
      </c>
      <c r="I279" s="70">
        <v>0</v>
      </c>
      <c r="J279" s="70">
        <v>0</v>
      </c>
      <c r="K279" s="27"/>
      <c r="L279" s="70">
        <v>0</v>
      </c>
      <c r="M279" s="70">
        <v>89731.174799999979</v>
      </c>
      <c r="N279" s="70">
        <v>0</v>
      </c>
      <c r="O279" s="70">
        <v>0</v>
      </c>
      <c r="P279" s="70">
        <v>0</v>
      </c>
      <c r="Q279" s="27">
        <f t="shared" si="30"/>
        <v>89731.174799999979</v>
      </c>
      <c r="R279" s="70">
        <v>0</v>
      </c>
      <c r="S279" s="70">
        <v>0</v>
      </c>
      <c r="T279" s="70">
        <v>0</v>
      </c>
      <c r="U279" s="70">
        <v>0</v>
      </c>
      <c r="V279" s="70">
        <v>0</v>
      </c>
      <c r="W279" s="59">
        <f t="shared" si="28"/>
        <v>0</v>
      </c>
    </row>
    <row r="280" spans="1:23">
      <c r="A280" s="7">
        <f t="shared" si="31"/>
        <v>266</v>
      </c>
      <c r="B280" s="6" t="s">
        <v>284</v>
      </c>
      <c r="C280" s="6" t="s">
        <v>6</v>
      </c>
      <c r="D280" s="6" t="s">
        <v>15</v>
      </c>
      <c r="E280" s="6" t="s">
        <v>36</v>
      </c>
      <c r="F280" s="70">
        <v>0</v>
      </c>
      <c r="G280" s="70">
        <v>0</v>
      </c>
      <c r="H280" s="70">
        <v>0</v>
      </c>
      <c r="I280" s="70">
        <v>0</v>
      </c>
      <c r="J280" s="70">
        <v>0</v>
      </c>
      <c r="K280" s="27"/>
      <c r="L280" s="70">
        <v>95658.55799999999</v>
      </c>
      <c r="M280" s="70">
        <v>0</v>
      </c>
      <c r="N280" s="70">
        <v>0</v>
      </c>
      <c r="O280" s="70">
        <v>0</v>
      </c>
      <c r="P280" s="70">
        <v>0</v>
      </c>
      <c r="Q280" s="27">
        <f t="shared" si="30"/>
        <v>95658.55799999999</v>
      </c>
      <c r="R280" s="70">
        <v>0</v>
      </c>
      <c r="S280" s="70">
        <v>0</v>
      </c>
      <c r="T280" s="70">
        <v>0</v>
      </c>
      <c r="U280" s="70">
        <v>0</v>
      </c>
      <c r="V280" s="70">
        <v>0</v>
      </c>
      <c r="W280" s="59">
        <f t="shared" si="28"/>
        <v>0</v>
      </c>
    </row>
    <row r="281" spans="1:23">
      <c r="A281" s="7">
        <f t="shared" si="31"/>
        <v>267</v>
      </c>
      <c r="B281" s="6" t="s">
        <v>285</v>
      </c>
      <c r="C281" s="6" t="s">
        <v>6</v>
      </c>
      <c r="D281" s="6" t="s">
        <v>15</v>
      </c>
      <c r="E281" s="6" t="s">
        <v>36</v>
      </c>
      <c r="F281" s="70">
        <v>0</v>
      </c>
      <c r="G281" s="70">
        <v>0</v>
      </c>
      <c r="H281" s="70">
        <v>0</v>
      </c>
      <c r="I281" s="70">
        <v>0</v>
      </c>
      <c r="J281" s="70">
        <v>0</v>
      </c>
      <c r="K281" s="27"/>
      <c r="L281" s="70">
        <v>0</v>
      </c>
      <c r="M281" s="70">
        <v>0</v>
      </c>
      <c r="N281" s="70">
        <v>0</v>
      </c>
      <c r="O281" s="70">
        <v>1689468.2280000006</v>
      </c>
      <c r="P281" s="70">
        <v>0</v>
      </c>
      <c r="Q281" s="27">
        <f t="shared" si="30"/>
        <v>1689468.2280000006</v>
      </c>
      <c r="R281" s="70">
        <v>0</v>
      </c>
      <c r="S281" s="70">
        <v>0</v>
      </c>
      <c r="T281" s="70">
        <v>0</v>
      </c>
      <c r="U281" s="70">
        <v>0</v>
      </c>
      <c r="V281" s="70">
        <v>0</v>
      </c>
      <c r="W281" s="59">
        <f t="shared" si="28"/>
        <v>0</v>
      </c>
    </row>
    <row r="282" spans="1:23">
      <c r="A282" s="7">
        <f t="shared" si="31"/>
        <v>268</v>
      </c>
      <c r="B282" s="6" t="s">
        <v>286</v>
      </c>
      <c r="C282" s="6" t="s">
        <v>7</v>
      </c>
      <c r="D282" s="6" t="s">
        <v>15</v>
      </c>
      <c r="E282" s="6" t="s">
        <v>36</v>
      </c>
      <c r="F282" s="70">
        <v>0</v>
      </c>
      <c r="G282" s="70">
        <v>0</v>
      </c>
      <c r="H282" s="70">
        <v>0</v>
      </c>
      <c r="I282" s="70">
        <v>0</v>
      </c>
      <c r="J282" s="70">
        <v>3447.15</v>
      </c>
      <c r="K282" s="27"/>
      <c r="L282" s="70">
        <v>0</v>
      </c>
      <c r="M282" s="70">
        <v>0</v>
      </c>
      <c r="N282" s="70">
        <v>0</v>
      </c>
      <c r="O282" s="70">
        <v>514331.4401999999</v>
      </c>
      <c r="P282" s="70">
        <v>0</v>
      </c>
      <c r="Q282" s="27">
        <f t="shared" si="30"/>
        <v>514331.4401999999</v>
      </c>
      <c r="R282" s="70">
        <v>0</v>
      </c>
      <c r="S282" s="70">
        <v>0</v>
      </c>
      <c r="T282" s="70">
        <v>0</v>
      </c>
      <c r="U282" s="70">
        <v>0</v>
      </c>
      <c r="V282" s="70">
        <v>0</v>
      </c>
      <c r="W282" s="59">
        <f t="shared" si="28"/>
        <v>0</v>
      </c>
    </row>
    <row r="283" spans="1:23">
      <c r="A283" s="7">
        <f t="shared" si="31"/>
        <v>269</v>
      </c>
      <c r="B283" s="6" t="s">
        <v>287</v>
      </c>
      <c r="C283" s="6" t="s">
        <v>5</v>
      </c>
      <c r="D283" s="6" t="s">
        <v>15</v>
      </c>
      <c r="E283" s="6" t="s">
        <v>36</v>
      </c>
      <c r="F283" s="70">
        <v>0</v>
      </c>
      <c r="G283" s="70">
        <v>0</v>
      </c>
      <c r="H283" s="70">
        <v>0</v>
      </c>
      <c r="I283" s="70">
        <v>0</v>
      </c>
      <c r="J283" s="70">
        <v>9097.01</v>
      </c>
      <c r="K283" s="27"/>
      <c r="L283" s="70">
        <v>0</v>
      </c>
      <c r="M283" s="70">
        <v>0</v>
      </c>
      <c r="N283" s="70">
        <v>235477.2</v>
      </c>
      <c r="O283" s="70">
        <v>0</v>
      </c>
      <c r="P283" s="70">
        <v>0</v>
      </c>
      <c r="Q283" s="27">
        <f t="shared" si="30"/>
        <v>235477.2</v>
      </c>
      <c r="R283" s="70">
        <v>0</v>
      </c>
      <c r="S283" s="70">
        <v>0</v>
      </c>
      <c r="T283" s="70">
        <v>0</v>
      </c>
      <c r="U283" s="70">
        <v>0</v>
      </c>
      <c r="V283" s="70">
        <v>0</v>
      </c>
      <c r="W283" s="59">
        <f t="shared" si="28"/>
        <v>0</v>
      </c>
    </row>
    <row r="284" spans="1:23">
      <c r="A284" s="7">
        <f t="shared" si="31"/>
        <v>270</v>
      </c>
      <c r="B284" s="6" t="s">
        <v>288</v>
      </c>
      <c r="C284" s="6" t="s">
        <v>11</v>
      </c>
      <c r="D284" s="6" t="s">
        <v>16</v>
      </c>
      <c r="E284" s="6" t="s">
        <v>36</v>
      </c>
      <c r="F284" s="70">
        <v>0</v>
      </c>
      <c r="G284" s="70">
        <v>0</v>
      </c>
      <c r="H284" s="70">
        <v>0</v>
      </c>
      <c r="I284" s="70">
        <v>0</v>
      </c>
      <c r="J284" s="70">
        <v>0</v>
      </c>
      <c r="K284" s="27"/>
      <c r="L284" s="70">
        <v>306305.13324395783</v>
      </c>
      <c r="M284" s="70">
        <v>0</v>
      </c>
      <c r="N284" s="70">
        <v>0</v>
      </c>
      <c r="O284" s="70">
        <v>0</v>
      </c>
      <c r="P284" s="70">
        <v>0</v>
      </c>
      <c r="Q284" s="27">
        <f t="shared" si="30"/>
        <v>306305.13324395783</v>
      </c>
      <c r="R284" s="70">
        <v>0</v>
      </c>
      <c r="S284" s="70">
        <v>0</v>
      </c>
      <c r="T284" s="70">
        <v>0</v>
      </c>
      <c r="U284" s="70">
        <v>0</v>
      </c>
      <c r="V284" s="70">
        <v>0</v>
      </c>
      <c r="W284" s="59">
        <f t="shared" si="28"/>
        <v>0</v>
      </c>
    </row>
    <row r="285" spans="1:23">
      <c r="A285" s="7">
        <f t="shared" si="31"/>
        <v>271</v>
      </c>
      <c r="B285" s="6" t="s">
        <v>289</v>
      </c>
      <c r="C285" s="6" t="s">
        <v>10</v>
      </c>
      <c r="D285" s="6" t="s">
        <v>15</v>
      </c>
      <c r="E285" s="6" t="s">
        <v>36</v>
      </c>
      <c r="F285" s="70">
        <v>0</v>
      </c>
      <c r="G285" s="70">
        <v>0</v>
      </c>
      <c r="H285" s="70">
        <v>0</v>
      </c>
      <c r="I285" s="70">
        <v>0</v>
      </c>
      <c r="J285" s="70">
        <v>0</v>
      </c>
      <c r="K285" s="27"/>
      <c r="L285" s="70">
        <v>103524.85919999996</v>
      </c>
      <c r="M285" s="70">
        <v>103524.85919999996</v>
      </c>
      <c r="N285" s="70">
        <v>103524.85919999996</v>
      </c>
      <c r="O285" s="70">
        <v>103524.85919999996</v>
      </c>
      <c r="P285" s="70">
        <v>103524.85919999996</v>
      </c>
      <c r="Q285" s="27">
        <f t="shared" si="30"/>
        <v>517624.2959999998</v>
      </c>
      <c r="R285" s="70">
        <v>0</v>
      </c>
      <c r="S285" s="70">
        <v>0</v>
      </c>
      <c r="T285" s="70">
        <v>0</v>
      </c>
      <c r="U285" s="70">
        <v>0</v>
      </c>
      <c r="V285" s="70">
        <v>0</v>
      </c>
      <c r="W285" s="59">
        <f t="shared" si="28"/>
        <v>0</v>
      </c>
    </row>
    <row r="286" spans="1:23">
      <c r="A286" s="7">
        <f t="shared" si="31"/>
        <v>272</v>
      </c>
      <c r="B286" s="6" t="s">
        <v>290</v>
      </c>
      <c r="C286" s="6" t="s">
        <v>10</v>
      </c>
      <c r="D286" s="6" t="s">
        <v>15</v>
      </c>
      <c r="E286" s="6" t="s">
        <v>36</v>
      </c>
      <c r="F286" s="70">
        <v>0</v>
      </c>
      <c r="G286" s="70">
        <v>0</v>
      </c>
      <c r="H286" s="70">
        <v>0</v>
      </c>
      <c r="I286" s="70">
        <v>0</v>
      </c>
      <c r="J286" s="70">
        <v>0</v>
      </c>
      <c r="K286" s="27"/>
      <c r="L286" s="70">
        <v>165715.44867692312</v>
      </c>
      <c r="M286" s="70">
        <v>2836.2057230769233</v>
      </c>
      <c r="N286" s="70">
        <v>0</v>
      </c>
      <c r="O286" s="70">
        <v>0</v>
      </c>
      <c r="P286" s="70">
        <v>0</v>
      </c>
      <c r="Q286" s="27">
        <f t="shared" si="30"/>
        <v>168551.65440000003</v>
      </c>
      <c r="R286" s="70">
        <v>0</v>
      </c>
      <c r="S286" s="70">
        <v>0</v>
      </c>
      <c r="T286" s="70">
        <v>0</v>
      </c>
      <c r="U286" s="70">
        <v>0</v>
      </c>
      <c r="V286" s="70">
        <v>0</v>
      </c>
      <c r="W286" s="59">
        <f t="shared" si="28"/>
        <v>0</v>
      </c>
    </row>
    <row r="287" spans="1:23">
      <c r="A287" s="7">
        <f t="shared" si="31"/>
        <v>273</v>
      </c>
      <c r="B287" s="6" t="s">
        <v>291</v>
      </c>
      <c r="C287" s="6" t="s">
        <v>5</v>
      </c>
      <c r="D287" s="6" t="s">
        <v>15</v>
      </c>
      <c r="E287" s="6" t="s">
        <v>36</v>
      </c>
      <c r="F287" s="70">
        <v>0</v>
      </c>
      <c r="G287" s="70">
        <v>0</v>
      </c>
      <c r="H287" s="70">
        <v>0</v>
      </c>
      <c r="I287" s="70">
        <v>0</v>
      </c>
      <c r="J287" s="70">
        <v>0</v>
      </c>
      <c r="K287" s="27"/>
      <c r="L287" s="70">
        <v>1142399.9999999998</v>
      </c>
      <c r="M287" s="70">
        <v>0</v>
      </c>
      <c r="N287" s="70">
        <v>0</v>
      </c>
      <c r="O287" s="70">
        <v>0</v>
      </c>
      <c r="P287" s="70">
        <v>0</v>
      </c>
      <c r="Q287" s="27">
        <f t="shared" si="30"/>
        <v>1142399.9999999998</v>
      </c>
      <c r="R287" s="70">
        <v>0</v>
      </c>
      <c r="S287" s="70">
        <v>0</v>
      </c>
      <c r="T287" s="70">
        <v>0</v>
      </c>
      <c r="U287" s="70">
        <v>0</v>
      </c>
      <c r="V287" s="70">
        <v>0</v>
      </c>
      <c r="W287" s="59">
        <f t="shared" si="28"/>
        <v>0</v>
      </c>
    </row>
    <row r="288" spans="1:23">
      <c r="A288" s="7">
        <f t="shared" si="31"/>
        <v>274</v>
      </c>
      <c r="B288" s="6" t="s">
        <v>292</v>
      </c>
      <c r="C288" s="6" t="s">
        <v>5</v>
      </c>
      <c r="D288" s="6" t="s">
        <v>15</v>
      </c>
      <c r="E288" s="6" t="s">
        <v>36</v>
      </c>
      <c r="F288" s="70">
        <v>0</v>
      </c>
      <c r="G288" s="70">
        <v>0</v>
      </c>
      <c r="H288" s="70">
        <v>0</v>
      </c>
      <c r="I288" s="70">
        <v>0</v>
      </c>
      <c r="J288" s="70">
        <v>0</v>
      </c>
      <c r="K288" s="27"/>
      <c r="L288" s="70">
        <v>27540.639200000005</v>
      </c>
      <c r="M288" s="70">
        <v>28618.439200000004</v>
      </c>
      <c r="N288" s="70">
        <v>0</v>
      </c>
      <c r="O288" s="70">
        <v>0</v>
      </c>
      <c r="P288" s="70">
        <v>0</v>
      </c>
      <c r="Q288" s="27">
        <f t="shared" si="30"/>
        <v>56159.078400000013</v>
      </c>
      <c r="R288" s="70">
        <v>0</v>
      </c>
      <c r="S288" s="70">
        <v>0</v>
      </c>
      <c r="T288" s="70">
        <v>0</v>
      </c>
      <c r="U288" s="70">
        <v>0</v>
      </c>
      <c r="V288" s="70">
        <v>0</v>
      </c>
      <c r="W288" s="59">
        <f t="shared" si="28"/>
        <v>0</v>
      </c>
    </row>
    <row r="289" spans="1:23">
      <c r="A289" s="7">
        <f t="shared" si="31"/>
        <v>275</v>
      </c>
      <c r="B289" s="6" t="s">
        <v>293</v>
      </c>
      <c r="C289" s="6" t="s">
        <v>6</v>
      </c>
      <c r="D289" s="6" t="s">
        <v>15</v>
      </c>
      <c r="E289" s="6" t="s">
        <v>36</v>
      </c>
      <c r="F289" s="70">
        <v>0</v>
      </c>
      <c r="G289" s="70">
        <v>0</v>
      </c>
      <c r="H289" s="70">
        <v>0</v>
      </c>
      <c r="I289" s="70">
        <v>0</v>
      </c>
      <c r="J289" s="70">
        <v>0</v>
      </c>
      <c r="K289" s="27"/>
      <c r="L289" s="70">
        <v>0</v>
      </c>
      <c r="M289" s="70">
        <v>0</v>
      </c>
      <c r="N289" s="70">
        <v>0</v>
      </c>
      <c r="O289" s="70">
        <v>273930.12624599994</v>
      </c>
      <c r="P289" s="70">
        <v>0</v>
      </c>
      <c r="Q289" s="27">
        <f t="shared" si="30"/>
        <v>273930.12624599994</v>
      </c>
      <c r="R289" s="70">
        <v>0</v>
      </c>
      <c r="S289" s="70">
        <v>0</v>
      </c>
      <c r="T289" s="70">
        <v>0</v>
      </c>
      <c r="U289" s="70">
        <v>0</v>
      </c>
      <c r="V289" s="70">
        <v>0</v>
      </c>
      <c r="W289" s="59">
        <f t="shared" si="28"/>
        <v>0</v>
      </c>
    </row>
    <row r="290" spans="1:23">
      <c r="A290" s="7">
        <f t="shared" si="31"/>
        <v>276</v>
      </c>
      <c r="B290" s="6" t="s">
        <v>294</v>
      </c>
      <c r="C290" s="6" t="s">
        <v>10</v>
      </c>
      <c r="D290" s="6" t="s">
        <v>15</v>
      </c>
      <c r="E290" s="6" t="s">
        <v>36</v>
      </c>
      <c r="F290" s="70">
        <v>0</v>
      </c>
      <c r="G290" s="70">
        <v>0</v>
      </c>
      <c r="H290" s="70">
        <v>0</v>
      </c>
      <c r="I290" s="70">
        <v>0</v>
      </c>
      <c r="J290" s="70">
        <v>0</v>
      </c>
      <c r="K290" s="27"/>
      <c r="L290" s="70">
        <v>18031.368334113973</v>
      </c>
      <c r="M290" s="70">
        <v>0</v>
      </c>
      <c r="N290" s="70">
        <v>0</v>
      </c>
      <c r="O290" s="70">
        <v>0</v>
      </c>
      <c r="P290" s="70">
        <v>0</v>
      </c>
      <c r="Q290" s="27">
        <f t="shared" si="30"/>
        <v>18031.368334113973</v>
      </c>
      <c r="R290" s="70">
        <v>0</v>
      </c>
      <c r="S290" s="70">
        <v>0</v>
      </c>
      <c r="T290" s="70">
        <v>0</v>
      </c>
      <c r="U290" s="70">
        <v>0</v>
      </c>
      <c r="V290" s="70">
        <v>0</v>
      </c>
      <c r="W290" s="59">
        <f t="shared" si="28"/>
        <v>0</v>
      </c>
    </row>
    <row r="291" spans="1:23">
      <c r="A291" s="7">
        <f t="shared" si="31"/>
        <v>277</v>
      </c>
      <c r="B291" s="6" t="s">
        <v>295</v>
      </c>
      <c r="C291" s="6" t="s">
        <v>10</v>
      </c>
      <c r="D291" s="6" t="s">
        <v>15</v>
      </c>
      <c r="E291" s="6" t="s">
        <v>36</v>
      </c>
      <c r="F291" s="70">
        <v>0</v>
      </c>
      <c r="G291" s="70">
        <v>0</v>
      </c>
      <c r="H291" s="70">
        <v>0</v>
      </c>
      <c r="I291" s="70">
        <v>0</v>
      </c>
      <c r="J291" s="70">
        <v>0</v>
      </c>
      <c r="K291" s="27"/>
      <c r="L291" s="70">
        <v>262964.81222872535</v>
      </c>
      <c r="M291" s="70">
        <v>262964.81222872535</v>
      </c>
      <c r="N291" s="70">
        <v>262964.81222872535</v>
      </c>
      <c r="O291" s="70">
        <v>262964.81222872535</v>
      </c>
      <c r="P291" s="70">
        <v>262964.81222872535</v>
      </c>
      <c r="Q291" s="27">
        <f t="shared" si="30"/>
        <v>1314824.0611436267</v>
      </c>
      <c r="R291" s="70">
        <v>0</v>
      </c>
      <c r="S291" s="70">
        <v>0</v>
      </c>
      <c r="T291" s="70">
        <v>0</v>
      </c>
      <c r="U291" s="70">
        <v>0</v>
      </c>
      <c r="V291" s="70">
        <v>0</v>
      </c>
      <c r="W291" s="59">
        <f t="shared" si="28"/>
        <v>0</v>
      </c>
    </row>
    <row r="292" spans="1:23">
      <c r="A292" s="7">
        <f t="shared" si="31"/>
        <v>278</v>
      </c>
      <c r="B292" s="6" t="s">
        <v>296</v>
      </c>
      <c r="C292" s="6" t="s">
        <v>10</v>
      </c>
      <c r="D292" s="6" t="s">
        <v>15</v>
      </c>
      <c r="E292" s="6" t="s">
        <v>36</v>
      </c>
      <c r="F292" s="70">
        <v>0</v>
      </c>
      <c r="G292" s="70">
        <v>0</v>
      </c>
      <c r="H292" s="70">
        <v>0</v>
      </c>
      <c r="I292" s="70">
        <v>0</v>
      </c>
      <c r="J292" s="70">
        <v>0</v>
      </c>
      <c r="K292" s="27"/>
      <c r="L292" s="70">
        <v>1838.3312004730856</v>
      </c>
      <c r="M292" s="70">
        <v>1838.3312004730856</v>
      </c>
      <c r="N292" s="70">
        <v>1838.3312004730856</v>
      </c>
      <c r="O292" s="70">
        <v>1838.3312004730856</v>
      </c>
      <c r="P292" s="70">
        <v>1838.3312004730856</v>
      </c>
      <c r="Q292" s="27">
        <f t="shared" si="30"/>
        <v>9191.6560023654274</v>
      </c>
      <c r="R292" s="70">
        <v>0</v>
      </c>
      <c r="S292" s="70">
        <v>0</v>
      </c>
      <c r="T292" s="70">
        <v>0</v>
      </c>
      <c r="U292" s="70">
        <v>0</v>
      </c>
      <c r="V292" s="70">
        <v>0</v>
      </c>
      <c r="W292" s="59">
        <f t="shared" si="28"/>
        <v>0</v>
      </c>
    </row>
    <row r="293" spans="1:23">
      <c r="A293" s="7">
        <f t="shared" si="31"/>
        <v>279</v>
      </c>
      <c r="B293" s="6" t="s">
        <v>297</v>
      </c>
      <c r="C293" s="6" t="s">
        <v>10</v>
      </c>
      <c r="D293" s="6" t="s">
        <v>15</v>
      </c>
      <c r="E293" s="6" t="s">
        <v>36</v>
      </c>
      <c r="F293" s="70">
        <v>0</v>
      </c>
      <c r="G293" s="70">
        <v>0</v>
      </c>
      <c r="H293" s="70">
        <v>0</v>
      </c>
      <c r="I293" s="70">
        <v>0</v>
      </c>
      <c r="J293" s="70">
        <v>0</v>
      </c>
      <c r="K293" s="27"/>
      <c r="L293" s="70">
        <v>0</v>
      </c>
      <c r="M293" s="70">
        <v>0</v>
      </c>
      <c r="N293" s="70">
        <v>101930.62735254715</v>
      </c>
      <c r="O293" s="70">
        <v>0</v>
      </c>
      <c r="P293" s="70">
        <v>0</v>
      </c>
      <c r="Q293" s="27">
        <f t="shared" si="30"/>
        <v>101930.62735254715</v>
      </c>
      <c r="R293" s="70">
        <v>0</v>
      </c>
      <c r="S293" s="70">
        <v>0</v>
      </c>
      <c r="T293" s="70">
        <v>0</v>
      </c>
      <c r="U293" s="70">
        <v>0</v>
      </c>
      <c r="V293" s="70">
        <v>0</v>
      </c>
      <c r="W293" s="59">
        <f t="shared" si="28"/>
        <v>0</v>
      </c>
    </row>
    <row r="294" spans="1:23">
      <c r="A294" s="7">
        <f t="shared" si="31"/>
        <v>280</v>
      </c>
      <c r="B294" s="6" t="s">
        <v>298</v>
      </c>
      <c r="C294" s="6" t="s">
        <v>10</v>
      </c>
      <c r="D294" s="6" t="s">
        <v>15</v>
      </c>
      <c r="E294" s="6" t="s">
        <v>36</v>
      </c>
      <c r="F294" s="70">
        <v>0</v>
      </c>
      <c r="G294" s="70">
        <v>0</v>
      </c>
      <c r="H294" s="70">
        <v>0</v>
      </c>
      <c r="I294" s="70">
        <v>0</v>
      </c>
      <c r="J294" s="70">
        <v>0</v>
      </c>
      <c r="K294" s="27"/>
      <c r="L294" s="70">
        <v>0</v>
      </c>
      <c r="M294" s="70">
        <v>0</v>
      </c>
      <c r="N294" s="70">
        <v>0</v>
      </c>
      <c r="O294" s="70">
        <v>116320.40670993451</v>
      </c>
      <c r="P294" s="70">
        <v>0</v>
      </c>
      <c r="Q294" s="27">
        <f t="shared" si="30"/>
        <v>116320.40670993451</v>
      </c>
      <c r="R294" s="70">
        <v>0</v>
      </c>
      <c r="S294" s="70">
        <v>0</v>
      </c>
      <c r="T294" s="70">
        <v>0</v>
      </c>
      <c r="U294" s="70">
        <v>0</v>
      </c>
      <c r="V294" s="70">
        <v>0</v>
      </c>
      <c r="W294" s="59">
        <f t="shared" si="28"/>
        <v>0</v>
      </c>
    </row>
    <row r="295" spans="1:23">
      <c r="A295" s="7">
        <f t="shared" si="31"/>
        <v>281</v>
      </c>
      <c r="B295" s="6" t="s">
        <v>299</v>
      </c>
      <c r="C295" s="6" t="s">
        <v>5</v>
      </c>
      <c r="D295" s="6" t="s">
        <v>15</v>
      </c>
      <c r="E295" s="6" t="s">
        <v>36</v>
      </c>
      <c r="F295" s="70">
        <v>0</v>
      </c>
      <c r="G295" s="70">
        <v>0</v>
      </c>
      <c r="H295" s="70">
        <v>0</v>
      </c>
      <c r="I295" s="70">
        <v>0</v>
      </c>
      <c r="J295" s="70">
        <v>0</v>
      </c>
      <c r="K295" s="27"/>
      <c r="L295" s="70">
        <v>214546.63679999995</v>
      </c>
      <c r="M295" s="70">
        <v>0</v>
      </c>
      <c r="N295" s="70">
        <v>0</v>
      </c>
      <c r="O295" s="70">
        <v>0</v>
      </c>
      <c r="P295" s="70">
        <v>0</v>
      </c>
      <c r="Q295" s="27">
        <f t="shared" si="30"/>
        <v>214546.63679999995</v>
      </c>
      <c r="R295" s="70">
        <v>0</v>
      </c>
      <c r="S295" s="70">
        <v>0</v>
      </c>
      <c r="T295" s="70">
        <v>0</v>
      </c>
      <c r="U295" s="70">
        <v>0</v>
      </c>
      <c r="V295" s="70">
        <v>0</v>
      </c>
      <c r="W295" s="59">
        <f t="shared" si="28"/>
        <v>0</v>
      </c>
    </row>
    <row r="296" spans="1:23">
      <c r="A296" s="7">
        <f t="shared" si="31"/>
        <v>282</v>
      </c>
      <c r="B296" s="6" t="s">
        <v>300</v>
      </c>
      <c r="C296" s="6" t="s">
        <v>7</v>
      </c>
      <c r="D296" s="6" t="s">
        <v>15</v>
      </c>
      <c r="E296" s="6" t="s">
        <v>36</v>
      </c>
      <c r="F296" s="70">
        <v>0</v>
      </c>
      <c r="G296" s="70">
        <v>0</v>
      </c>
      <c r="H296" s="70">
        <v>0</v>
      </c>
      <c r="I296" s="70">
        <v>0</v>
      </c>
      <c r="J296" s="70">
        <v>0</v>
      </c>
      <c r="K296" s="27"/>
      <c r="L296" s="70">
        <v>0</v>
      </c>
      <c r="M296" s="70">
        <v>0</v>
      </c>
      <c r="N296" s="70">
        <v>349193.16479999997</v>
      </c>
      <c r="O296" s="70">
        <v>0</v>
      </c>
      <c r="P296" s="70">
        <v>0</v>
      </c>
      <c r="Q296" s="27">
        <f t="shared" si="30"/>
        <v>349193.16479999997</v>
      </c>
      <c r="R296" s="70">
        <v>0</v>
      </c>
      <c r="S296" s="70">
        <v>0</v>
      </c>
      <c r="T296" s="70">
        <v>0</v>
      </c>
      <c r="U296" s="70">
        <v>0</v>
      </c>
      <c r="V296" s="70">
        <v>0</v>
      </c>
      <c r="W296" s="59">
        <f t="shared" si="28"/>
        <v>0</v>
      </c>
    </row>
    <row r="297" spans="1:23">
      <c r="A297" s="7">
        <f t="shared" si="31"/>
        <v>283</v>
      </c>
      <c r="B297" s="6" t="s">
        <v>301</v>
      </c>
      <c r="C297" s="6" t="s">
        <v>11</v>
      </c>
      <c r="D297" s="6" t="s">
        <v>16</v>
      </c>
      <c r="E297" s="6" t="s">
        <v>36</v>
      </c>
      <c r="F297" s="70">
        <v>0</v>
      </c>
      <c r="G297" s="70">
        <v>0</v>
      </c>
      <c r="H297" s="70">
        <v>0</v>
      </c>
      <c r="I297" s="70">
        <v>0</v>
      </c>
      <c r="J297" s="70">
        <v>0</v>
      </c>
      <c r="K297" s="27"/>
      <c r="L297" s="70">
        <v>345099.42447325704</v>
      </c>
      <c r="M297" s="70">
        <v>345099.42447325704</v>
      </c>
      <c r="N297" s="70">
        <v>345099.42447325704</v>
      </c>
      <c r="O297" s="70">
        <v>345099.42447325704</v>
      </c>
      <c r="P297" s="70">
        <v>345099.42447325704</v>
      </c>
      <c r="Q297" s="27">
        <f t="shared" si="30"/>
        <v>1725497.1223662852</v>
      </c>
      <c r="R297" s="70">
        <v>0</v>
      </c>
      <c r="S297" s="70">
        <v>0</v>
      </c>
      <c r="T297" s="70">
        <v>0</v>
      </c>
      <c r="U297" s="70">
        <v>0</v>
      </c>
      <c r="V297" s="70">
        <v>0</v>
      </c>
      <c r="W297" s="59">
        <f t="shared" si="28"/>
        <v>0</v>
      </c>
    </row>
    <row r="298" spans="1:23">
      <c r="A298" s="7">
        <f t="shared" si="31"/>
        <v>284</v>
      </c>
      <c r="B298" s="6" t="s">
        <v>302</v>
      </c>
      <c r="C298" s="6" t="s">
        <v>10</v>
      </c>
      <c r="D298" s="6" t="s">
        <v>16</v>
      </c>
      <c r="E298" s="6" t="s">
        <v>36</v>
      </c>
      <c r="F298" s="70">
        <v>0</v>
      </c>
      <c r="G298" s="70">
        <v>0</v>
      </c>
      <c r="H298" s="70">
        <v>0</v>
      </c>
      <c r="I298" s="70">
        <v>0</v>
      </c>
      <c r="J298" s="70">
        <v>0</v>
      </c>
      <c r="K298" s="27"/>
      <c r="L298" s="70">
        <v>0</v>
      </c>
      <c r="M298" s="70">
        <v>0</v>
      </c>
      <c r="N298" s="70">
        <v>23621.648854763131</v>
      </c>
      <c r="O298" s="70">
        <v>23621.648854763131</v>
      </c>
      <c r="P298" s="70">
        <v>0</v>
      </c>
      <c r="Q298" s="27">
        <f t="shared" si="30"/>
        <v>47243.297709526261</v>
      </c>
      <c r="R298" s="70">
        <v>0</v>
      </c>
      <c r="S298" s="70">
        <v>0</v>
      </c>
      <c r="T298" s="70">
        <v>0</v>
      </c>
      <c r="U298" s="70">
        <v>0</v>
      </c>
      <c r="V298" s="70">
        <v>0</v>
      </c>
      <c r="W298" s="59">
        <f t="shared" si="28"/>
        <v>0</v>
      </c>
    </row>
    <row r="299" spans="1:23">
      <c r="A299" s="7">
        <f t="shared" si="31"/>
        <v>285</v>
      </c>
      <c r="B299" s="6" t="s">
        <v>303</v>
      </c>
      <c r="C299" s="6" t="s">
        <v>10</v>
      </c>
      <c r="D299" s="6" t="s">
        <v>15</v>
      </c>
      <c r="E299" s="6" t="s">
        <v>36</v>
      </c>
      <c r="F299" s="70">
        <v>0</v>
      </c>
      <c r="G299" s="70">
        <v>0</v>
      </c>
      <c r="H299" s="70">
        <v>0</v>
      </c>
      <c r="I299" s="70">
        <v>0</v>
      </c>
      <c r="J299" s="70">
        <v>0</v>
      </c>
      <c r="K299" s="27"/>
      <c r="L299" s="70">
        <v>0</v>
      </c>
      <c r="M299" s="70">
        <v>0</v>
      </c>
      <c r="N299" s="70">
        <v>0</v>
      </c>
      <c r="O299" s="70">
        <v>1044134.0160000001</v>
      </c>
      <c r="P299" s="70">
        <v>0</v>
      </c>
      <c r="Q299" s="27">
        <f t="shared" si="30"/>
        <v>1044134.0160000001</v>
      </c>
      <c r="R299" s="70">
        <v>0</v>
      </c>
      <c r="S299" s="70">
        <v>0</v>
      </c>
      <c r="T299" s="70">
        <v>0</v>
      </c>
      <c r="U299" s="70">
        <v>0</v>
      </c>
      <c r="V299" s="70">
        <v>0</v>
      </c>
      <c r="W299" s="59">
        <f t="shared" si="28"/>
        <v>0</v>
      </c>
    </row>
    <row r="300" spans="1:23">
      <c r="A300" s="7">
        <f t="shared" si="31"/>
        <v>286</v>
      </c>
      <c r="B300" s="6" t="s">
        <v>304</v>
      </c>
      <c r="C300" s="6" t="s">
        <v>10</v>
      </c>
      <c r="D300" s="6" t="s">
        <v>15</v>
      </c>
      <c r="E300" s="6" t="s">
        <v>36</v>
      </c>
      <c r="F300" s="70">
        <v>0</v>
      </c>
      <c r="G300" s="70">
        <v>0</v>
      </c>
      <c r="H300" s="70">
        <v>0</v>
      </c>
      <c r="I300" s="70">
        <v>0</v>
      </c>
      <c r="J300" s="70">
        <v>0</v>
      </c>
      <c r="K300" s="27"/>
      <c r="L300" s="70">
        <v>0</v>
      </c>
      <c r="M300" s="70">
        <v>0</v>
      </c>
      <c r="N300" s="70">
        <v>0</v>
      </c>
      <c r="O300" s="70">
        <v>1408276.3007999999</v>
      </c>
      <c r="P300" s="70">
        <v>0</v>
      </c>
      <c r="Q300" s="27">
        <f t="shared" si="30"/>
        <v>1408276.3007999999</v>
      </c>
      <c r="R300" s="70">
        <v>0</v>
      </c>
      <c r="S300" s="70">
        <v>0</v>
      </c>
      <c r="T300" s="70">
        <v>0</v>
      </c>
      <c r="U300" s="70">
        <v>0</v>
      </c>
      <c r="V300" s="70">
        <v>0</v>
      </c>
      <c r="W300" s="59">
        <f t="shared" si="28"/>
        <v>0</v>
      </c>
    </row>
    <row r="301" spans="1:23">
      <c r="A301" s="7">
        <f t="shared" si="31"/>
        <v>287</v>
      </c>
      <c r="B301" s="6" t="s">
        <v>305</v>
      </c>
      <c r="C301" s="6" t="s">
        <v>10</v>
      </c>
      <c r="D301" s="6" t="s">
        <v>15</v>
      </c>
      <c r="E301" s="6" t="s">
        <v>36</v>
      </c>
      <c r="F301" s="70">
        <v>0</v>
      </c>
      <c r="G301" s="70">
        <v>0</v>
      </c>
      <c r="H301" s="70">
        <v>0</v>
      </c>
      <c r="I301" s="70">
        <v>0</v>
      </c>
      <c r="J301" s="70">
        <v>0</v>
      </c>
      <c r="K301" s="27"/>
      <c r="L301" s="70">
        <v>0</v>
      </c>
      <c r="M301" s="70">
        <v>0</v>
      </c>
      <c r="N301" s="70">
        <v>567095.1936</v>
      </c>
      <c r="O301" s="70">
        <v>0</v>
      </c>
      <c r="P301" s="70">
        <v>0</v>
      </c>
      <c r="Q301" s="27">
        <f t="shared" si="30"/>
        <v>567095.1936</v>
      </c>
      <c r="R301" s="70">
        <v>0</v>
      </c>
      <c r="S301" s="70">
        <v>0</v>
      </c>
      <c r="T301" s="70">
        <v>0</v>
      </c>
      <c r="U301" s="70">
        <v>0</v>
      </c>
      <c r="V301" s="70">
        <v>0</v>
      </c>
      <c r="W301" s="59">
        <f t="shared" si="28"/>
        <v>0</v>
      </c>
    </row>
    <row r="302" spans="1:23">
      <c r="A302" s="7">
        <f t="shared" si="31"/>
        <v>288</v>
      </c>
      <c r="B302" s="6" t="s">
        <v>306</v>
      </c>
      <c r="C302" s="6" t="s">
        <v>10</v>
      </c>
      <c r="D302" s="6" t="s">
        <v>15</v>
      </c>
      <c r="E302" s="6" t="s">
        <v>36</v>
      </c>
      <c r="F302" s="70">
        <v>0</v>
      </c>
      <c r="G302" s="70">
        <v>0</v>
      </c>
      <c r="H302" s="70">
        <v>0</v>
      </c>
      <c r="I302" s="70">
        <v>0</v>
      </c>
      <c r="J302" s="70">
        <v>0</v>
      </c>
      <c r="K302" s="27"/>
      <c r="L302" s="70">
        <v>0</v>
      </c>
      <c r="M302" s="70">
        <v>0</v>
      </c>
      <c r="N302" s="70">
        <v>0</v>
      </c>
      <c r="O302" s="70">
        <v>0</v>
      </c>
      <c r="P302" s="70">
        <v>763366.04160000011</v>
      </c>
      <c r="Q302" s="27">
        <f t="shared" si="30"/>
        <v>763366.04160000011</v>
      </c>
      <c r="R302" s="70">
        <v>0</v>
      </c>
      <c r="S302" s="70">
        <v>0</v>
      </c>
      <c r="T302" s="70">
        <v>0</v>
      </c>
      <c r="U302" s="70">
        <v>0</v>
      </c>
      <c r="V302" s="70">
        <v>0</v>
      </c>
      <c r="W302" s="59">
        <f t="shared" si="28"/>
        <v>0</v>
      </c>
    </row>
    <row r="303" spans="1:23">
      <c r="A303" s="7">
        <f t="shared" si="31"/>
        <v>289</v>
      </c>
      <c r="B303" s="6" t="s">
        <v>307</v>
      </c>
      <c r="C303" s="6" t="s">
        <v>10</v>
      </c>
      <c r="D303" s="6" t="s">
        <v>15</v>
      </c>
      <c r="E303" s="6" t="s">
        <v>36</v>
      </c>
      <c r="F303" s="70">
        <v>0</v>
      </c>
      <c r="G303" s="70">
        <v>0</v>
      </c>
      <c r="H303" s="70">
        <v>0</v>
      </c>
      <c r="I303" s="70">
        <v>0</v>
      </c>
      <c r="J303" s="70">
        <v>0</v>
      </c>
      <c r="K303" s="27"/>
      <c r="L303" s="70">
        <v>0</v>
      </c>
      <c r="M303" s="70">
        <v>0</v>
      </c>
      <c r="N303" s="70">
        <v>0</v>
      </c>
      <c r="O303" s="70">
        <v>0</v>
      </c>
      <c r="P303" s="70">
        <v>520762.06080000009</v>
      </c>
      <c r="Q303" s="27">
        <f t="shared" si="30"/>
        <v>520762.06080000009</v>
      </c>
      <c r="R303" s="70">
        <v>0</v>
      </c>
      <c r="S303" s="70">
        <v>0</v>
      </c>
      <c r="T303" s="70">
        <v>0</v>
      </c>
      <c r="U303" s="70">
        <v>0</v>
      </c>
      <c r="V303" s="70">
        <v>0</v>
      </c>
      <c r="W303" s="59">
        <f t="shared" si="28"/>
        <v>0</v>
      </c>
    </row>
    <row r="304" spans="1:23">
      <c r="A304" s="7">
        <f t="shared" si="31"/>
        <v>290</v>
      </c>
      <c r="B304" s="6" t="s">
        <v>308</v>
      </c>
      <c r="C304" s="6" t="s">
        <v>10</v>
      </c>
      <c r="D304" s="6" t="s">
        <v>15</v>
      </c>
      <c r="E304" s="6" t="s">
        <v>36</v>
      </c>
      <c r="F304" s="70">
        <v>0</v>
      </c>
      <c r="G304" s="70">
        <v>0</v>
      </c>
      <c r="H304" s="70">
        <v>0</v>
      </c>
      <c r="I304" s="70">
        <v>0</v>
      </c>
      <c r="J304" s="70">
        <v>0</v>
      </c>
      <c r="K304" s="27"/>
      <c r="L304" s="70">
        <v>0</v>
      </c>
      <c r="M304" s="70">
        <v>0</v>
      </c>
      <c r="N304" s="70">
        <v>0</v>
      </c>
      <c r="O304" s="70">
        <v>0</v>
      </c>
      <c r="P304" s="70">
        <v>522571.62239999999</v>
      </c>
      <c r="Q304" s="27">
        <f t="shared" si="30"/>
        <v>522571.62239999999</v>
      </c>
      <c r="R304" s="70">
        <v>0</v>
      </c>
      <c r="S304" s="70">
        <v>0</v>
      </c>
      <c r="T304" s="70">
        <v>0</v>
      </c>
      <c r="U304" s="70">
        <v>0</v>
      </c>
      <c r="V304" s="70">
        <v>0</v>
      </c>
      <c r="W304" s="59">
        <f t="shared" si="28"/>
        <v>0</v>
      </c>
    </row>
    <row r="305" spans="1:23">
      <c r="A305" s="7">
        <f t="shared" si="31"/>
        <v>291</v>
      </c>
      <c r="B305" s="6" t="s">
        <v>309</v>
      </c>
      <c r="C305" s="6" t="s">
        <v>10</v>
      </c>
      <c r="D305" s="6" t="s">
        <v>15</v>
      </c>
      <c r="E305" s="6" t="s">
        <v>36</v>
      </c>
      <c r="F305" s="70">
        <v>0</v>
      </c>
      <c r="G305" s="70">
        <v>0</v>
      </c>
      <c r="H305" s="70">
        <v>0</v>
      </c>
      <c r="I305" s="70">
        <v>0</v>
      </c>
      <c r="J305" s="70">
        <v>0</v>
      </c>
      <c r="K305" s="27"/>
      <c r="L305" s="70">
        <v>0</v>
      </c>
      <c r="M305" s="70">
        <v>456732.82559999992</v>
      </c>
      <c r="N305" s="70">
        <v>0</v>
      </c>
      <c r="O305" s="70">
        <v>0</v>
      </c>
      <c r="P305" s="70">
        <v>0</v>
      </c>
      <c r="Q305" s="27">
        <f t="shared" si="30"/>
        <v>456732.82559999992</v>
      </c>
      <c r="R305" s="70">
        <v>0</v>
      </c>
      <c r="S305" s="70">
        <v>0</v>
      </c>
      <c r="T305" s="70">
        <v>0</v>
      </c>
      <c r="U305" s="70">
        <v>0</v>
      </c>
      <c r="V305" s="70">
        <v>0</v>
      </c>
      <c r="W305" s="59">
        <f t="shared" si="28"/>
        <v>0</v>
      </c>
    </row>
    <row r="306" spans="1:23">
      <c r="A306" s="7">
        <f t="shared" si="31"/>
        <v>292</v>
      </c>
      <c r="B306" s="6" t="s">
        <v>310</v>
      </c>
      <c r="C306" s="6" t="s">
        <v>7</v>
      </c>
      <c r="D306" s="6" t="s">
        <v>15</v>
      </c>
      <c r="E306" s="6" t="s">
        <v>36</v>
      </c>
      <c r="F306" s="70">
        <v>0</v>
      </c>
      <c r="G306" s="70">
        <v>0</v>
      </c>
      <c r="H306" s="70">
        <v>0</v>
      </c>
      <c r="I306" s="70">
        <v>0</v>
      </c>
      <c r="J306" s="70">
        <v>0</v>
      </c>
      <c r="K306" s="27"/>
      <c r="L306" s="70">
        <v>0</v>
      </c>
      <c r="M306" s="70">
        <v>0</v>
      </c>
      <c r="N306" s="70">
        <v>0</v>
      </c>
      <c r="O306" s="70">
        <v>0</v>
      </c>
      <c r="P306" s="70">
        <v>160145.91599999997</v>
      </c>
      <c r="Q306" s="27">
        <f t="shared" si="30"/>
        <v>160145.91599999997</v>
      </c>
      <c r="R306" s="70">
        <v>0</v>
      </c>
      <c r="S306" s="70">
        <v>0</v>
      </c>
      <c r="T306" s="70">
        <v>0</v>
      </c>
      <c r="U306" s="70">
        <v>0</v>
      </c>
      <c r="V306" s="70">
        <v>0</v>
      </c>
      <c r="W306" s="59">
        <f t="shared" si="28"/>
        <v>0</v>
      </c>
    </row>
    <row r="307" spans="1:23">
      <c r="A307" s="7">
        <f t="shared" si="31"/>
        <v>293</v>
      </c>
      <c r="B307" s="6" t="s">
        <v>311</v>
      </c>
      <c r="C307" s="6" t="s">
        <v>6</v>
      </c>
      <c r="D307" s="6" t="s">
        <v>15</v>
      </c>
      <c r="E307" s="6" t="s">
        <v>36</v>
      </c>
      <c r="F307" s="70">
        <v>0</v>
      </c>
      <c r="G307" s="70">
        <v>0</v>
      </c>
      <c r="H307" s="70">
        <v>0</v>
      </c>
      <c r="I307" s="70">
        <v>0</v>
      </c>
      <c r="J307" s="70">
        <v>0</v>
      </c>
      <c r="K307" s="27"/>
      <c r="L307" s="70">
        <v>648433.8084000001</v>
      </c>
      <c r="M307" s="70">
        <v>0</v>
      </c>
      <c r="N307" s="70">
        <v>0</v>
      </c>
      <c r="O307" s="70">
        <v>0</v>
      </c>
      <c r="P307" s="70">
        <v>0</v>
      </c>
      <c r="Q307" s="27">
        <f t="shared" si="30"/>
        <v>648433.8084000001</v>
      </c>
      <c r="R307" s="70">
        <v>0</v>
      </c>
      <c r="S307" s="70">
        <v>0</v>
      </c>
      <c r="T307" s="70">
        <v>0</v>
      </c>
      <c r="U307" s="70">
        <v>0</v>
      </c>
      <c r="V307" s="70">
        <v>0</v>
      </c>
      <c r="W307" s="59">
        <f t="shared" si="28"/>
        <v>0</v>
      </c>
    </row>
    <row r="308" spans="1:23">
      <c r="A308" s="7">
        <f t="shared" si="31"/>
        <v>294</v>
      </c>
      <c r="B308" s="6" t="s">
        <v>312</v>
      </c>
      <c r="C308" s="6" t="s">
        <v>429</v>
      </c>
      <c r="D308" s="6" t="s">
        <v>429</v>
      </c>
      <c r="E308" s="6" t="s">
        <v>38</v>
      </c>
      <c r="F308" s="70">
        <v>0</v>
      </c>
      <c r="G308" s="70">
        <v>0</v>
      </c>
      <c r="H308" s="70">
        <v>0</v>
      </c>
      <c r="I308" s="70">
        <v>0</v>
      </c>
      <c r="J308" s="70">
        <v>0</v>
      </c>
      <c r="K308" s="27">
        <f t="shared" si="29"/>
        <v>0</v>
      </c>
      <c r="L308" s="70">
        <v>0</v>
      </c>
      <c r="M308" s="70">
        <v>0</v>
      </c>
      <c r="N308" s="70">
        <v>0</v>
      </c>
      <c r="O308" s="70">
        <v>0</v>
      </c>
      <c r="P308" s="70">
        <v>0</v>
      </c>
      <c r="Q308" s="27">
        <f t="shared" si="30"/>
        <v>0</v>
      </c>
      <c r="R308" s="70">
        <v>0</v>
      </c>
      <c r="S308" s="70">
        <v>0</v>
      </c>
      <c r="T308" s="70">
        <v>0</v>
      </c>
      <c r="U308" s="70">
        <v>0</v>
      </c>
      <c r="V308" s="70">
        <v>0</v>
      </c>
      <c r="W308" s="59">
        <f t="shared" si="28"/>
        <v>0</v>
      </c>
    </row>
    <row r="309" spans="1:23">
      <c r="A309" s="7">
        <f t="shared" si="31"/>
        <v>295</v>
      </c>
      <c r="B309" s="6" t="s">
        <v>313</v>
      </c>
      <c r="C309" s="6" t="s">
        <v>6</v>
      </c>
      <c r="D309" s="6" t="s">
        <v>15</v>
      </c>
      <c r="E309" s="6" t="s">
        <v>36</v>
      </c>
      <c r="F309" s="70">
        <v>0</v>
      </c>
      <c r="G309" s="70">
        <v>0</v>
      </c>
      <c r="H309" s="70">
        <v>0</v>
      </c>
      <c r="I309" s="70">
        <v>0</v>
      </c>
      <c r="J309" s="70">
        <v>0</v>
      </c>
      <c r="K309" s="27"/>
      <c r="L309" s="70">
        <v>221052.91079999995</v>
      </c>
      <c r="M309" s="70">
        <v>221052.91079999995</v>
      </c>
      <c r="N309" s="70">
        <v>221052.91079999995</v>
      </c>
      <c r="O309" s="70">
        <v>221052.91079999995</v>
      </c>
      <c r="P309" s="70">
        <v>221052.91079999995</v>
      </c>
      <c r="Q309" s="27">
        <f t="shared" si="30"/>
        <v>1105264.5539999998</v>
      </c>
      <c r="R309" s="70">
        <v>0</v>
      </c>
      <c r="S309" s="70">
        <v>0</v>
      </c>
      <c r="T309" s="70">
        <v>0</v>
      </c>
      <c r="U309" s="70">
        <v>0</v>
      </c>
      <c r="V309" s="70">
        <v>0</v>
      </c>
      <c r="W309" s="59">
        <f t="shared" si="28"/>
        <v>0</v>
      </c>
    </row>
    <row r="310" spans="1:23">
      <c r="A310" s="7">
        <f t="shared" si="31"/>
        <v>296</v>
      </c>
      <c r="B310" s="6" t="s">
        <v>314</v>
      </c>
      <c r="C310" s="6" t="s">
        <v>5</v>
      </c>
      <c r="D310" s="6" t="s">
        <v>15</v>
      </c>
      <c r="E310" s="6" t="s">
        <v>36</v>
      </c>
      <c r="F310" s="70">
        <v>0</v>
      </c>
      <c r="G310" s="70">
        <v>0</v>
      </c>
      <c r="H310" s="70">
        <v>0</v>
      </c>
      <c r="I310" s="70">
        <v>0</v>
      </c>
      <c r="J310" s="70">
        <v>0</v>
      </c>
      <c r="K310" s="27"/>
      <c r="L310" s="70">
        <v>266048.64000000001</v>
      </c>
      <c r="M310" s="70">
        <v>0</v>
      </c>
      <c r="N310" s="70">
        <v>0</v>
      </c>
      <c r="O310" s="70">
        <v>0</v>
      </c>
      <c r="P310" s="70">
        <v>0</v>
      </c>
      <c r="Q310" s="27">
        <f t="shared" si="30"/>
        <v>266048.64000000001</v>
      </c>
      <c r="R310" s="70">
        <v>0</v>
      </c>
      <c r="S310" s="70">
        <v>0</v>
      </c>
      <c r="T310" s="70">
        <v>0</v>
      </c>
      <c r="U310" s="70">
        <v>0</v>
      </c>
      <c r="V310" s="70">
        <v>0</v>
      </c>
      <c r="W310" s="59">
        <f t="shared" si="28"/>
        <v>0</v>
      </c>
    </row>
    <row r="311" spans="1:23">
      <c r="A311" s="7">
        <f t="shared" si="31"/>
        <v>297</v>
      </c>
      <c r="B311" s="6" t="s">
        <v>406</v>
      </c>
      <c r="C311" s="6" t="s">
        <v>6</v>
      </c>
      <c r="D311" s="6" t="s">
        <v>21</v>
      </c>
      <c r="E311" s="6" t="s">
        <v>38</v>
      </c>
      <c r="F311" s="24"/>
      <c r="G311" s="24"/>
      <c r="H311" s="24"/>
      <c r="I311" s="70">
        <v>0</v>
      </c>
      <c r="J311" s="24">
        <v>34362344.11559467</v>
      </c>
      <c r="K311" s="27"/>
      <c r="L311" s="24">
        <v>0</v>
      </c>
      <c r="M311" s="24">
        <v>0</v>
      </c>
      <c r="N311" s="24">
        <v>0</v>
      </c>
      <c r="O311" s="24">
        <v>0</v>
      </c>
      <c r="P311" s="24">
        <v>0</v>
      </c>
      <c r="Q311" s="27">
        <f t="shared" si="30"/>
        <v>0</v>
      </c>
      <c r="R311" s="70">
        <v>0</v>
      </c>
      <c r="S311" s="70">
        <v>0</v>
      </c>
      <c r="T311" s="70">
        <v>0</v>
      </c>
      <c r="U311" s="70">
        <v>0</v>
      </c>
      <c r="V311" s="70">
        <v>0</v>
      </c>
      <c r="W311" s="59">
        <f t="shared" ref="W311:W319" si="32">SUM(R311:V311)</f>
        <v>0</v>
      </c>
    </row>
    <row r="312" spans="1:23">
      <c r="A312" s="7">
        <f t="shared" si="31"/>
        <v>298</v>
      </c>
      <c r="B312" s="6" t="s">
        <v>338</v>
      </c>
      <c r="C312" s="6" t="s">
        <v>10</v>
      </c>
      <c r="D312" s="6" t="s">
        <v>15</v>
      </c>
      <c r="E312" s="6" t="s">
        <v>38</v>
      </c>
      <c r="F312" s="24"/>
      <c r="G312" s="24"/>
      <c r="H312" s="24"/>
      <c r="I312" s="70">
        <v>46980.85</v>
      </c>
      <c r="J312" s="24">
        <v>17080.800000000003</v>
      </c>
      <c r="K312" s="27"/>
      <c r="L312" s="24">
        <v>0</v>
      </c>
      <c r="M312" s="24">
        <v>0</v>
      </c>
      <c r="N312" s="24">
        <v>0</v>
      </c>
      <c r="O312" s="24">
        <v>0</v>
      </c>
      <c r="P312" s="24">
        <v>0</v>
      </c>
      <c r="Q312" s="27">
        <f t="shared" si="30"/>
        <v>0</v>
      </c>
      <c r="R312" s="70">
        <v>0</v>
      </c>
      <c r="S312" s="70">
        <v>0</v>
      </c>
      <c r="T312" s="70">
        <v>0</v>
      </c>
      <c r="U312" s="70">
        <v>0</v>
      </c>
      <c r="V312" s="70">
        <v>0</v>
      </c>
      <c r="W312" s="59">
        <f t="shared" si="32"/>
        <v>0</v>
      </c>
    </row>
    <row r="313" spans="1:23">
      <c r="A313" s="7">
        <f t="shared" si="31"/>
        <v>299</v>
      </c>
      <c r="B313" s="6" t="s">
        <v>413</v>
      </c>
      <c r="C313" s="6" t="s">
        <v>5</v>
      </c>
      <c r="D313" s="6" t="s">
        <v>15</v>
      </c>
      <c r="E313" s="6" t="s">
        <v>38</v>
      </c>
      <c r="F313" s="24"/>
      <c r="G313" s="24"/>
      <c r="H313" s="24"/>
      <c r="I313" s="70">
        <v>508514.9</v>
      </c>
      <c r="J313" s="24">
        <v>0</v>
      </c>
      <c r="K313" s="27"/>
      <c r="L313" s="24">
        <v>0</v>
      </c>
      <c r="M313" s="24">
        <v>0</v>
      </c>
      <c r="N313" s="24">
        <v>0</v>
      </c>
      <c r="O313" s="24">
        <v>0</v>
      </c>
      <c r="P313" s="24">
        <v>0</v>
      </c>
      <c r="Q313" s="27">
        <f t="shared" si="30"/>
        <v>0</v>
      </c>
      <c r="R313" s="70">
        <v>0</v>
      </c>
      <c r="S313" s="70">
        <v>0</v>
      </c>
      <c r="T313" s="70">
        <v>0</v>
      </c>
      <c r="U313" s="70">
        <v>508500</v>
      </c>
      <c r="V313" s="70">
        <v>14.900000000023283</v>
      </c>
      <c r="W313" s="59">
        <f t="shared" si="32"/>
        <v>508514.9</v>
      </c>
    </row>
    <row r="314" spans="1:23">
      <c r="A314" s="7">
        <f t="shared" si="31"/>
        <v>300</v>
      </c>
      <c r="B314" s="6" t="s">
        <v>407</v>
      </c>
      <c r="C314" s="6" t="s">
        <v>10</v>
      </c>
      <c r="D314" s="6" t="s">
        <v>16</v>
      </c>
      <c r="E314" s="6" t="s">
        <v>38</v>
      </c>
      <c r="F314" s="24"/>
      <c r="G314" s="24"/>
      <c r="H314" s="24"/>
      <c r="I314" s="70">
        <v>113859.96728240214</v>
      </c>
      <c r="J314" s="70">
        <v>920304.43044617004</v>
      </c>
      <c r="K314" s="27"/>
      <c r="L314" s="24">
        <v>0</v>
      </c>
      <c r="M314" s="24">
        <v>0</v>
      </c>
      <c r="N314" s="24">
        <v>0</v>
      </c>
      <c r="O314" s="24">
        <v>0</v>
      </c>
      <c r="P314" s="24">
        <v>0</v>
      </c>
      <c r="Q314" s="27">
        <f t="shared" si="30"/>
        <v>0</v>
      </c>
      <c r="R314" s="70">
        <v>0</v>
      </c>
      <c r="S314" s="70">
        <v>0</v>
      </c>
      <c r="T314" s="70">
        <v>0</v>
      </c>
      <c r="U314" s="70">
        <v>113859.96728240214</v>
      </c>
      <c r="V314" s="70">
        <v>918118.15318843769</v>
      </c>
      <c r="W314" s="59">
        <f t="shared" si="32"/>
        <v>1031978.1204708398</v>
      </c>
    </row>
    <row r="315" spans="1:23">
      <c r="A315" s="7">
        <f t="shared" si="31"/>
        <v>301</v>
      </c>
      <c r="B315" s="6" t="s">
        <v>408</v>
      </c>
      <c r="C315" s="6" t="s">
        <v>10</v>
      </c>
      <c r="D315" s="6" t="s">
        <v>16</v>
      </c>
      <c r="E315" s="6" t="s">
        <v>38</v>
      </c>
      <c r="F315" s="24"/>
      <c r="G315" s="24"/>
      <c r="H315" s="24"/>
      <c r="I315" s="24"/>
      <c r="J315" s="24">
        <v>101001.35721494678</v>
      </c>
      <c r="K315" s="27"/>
      <c r="L315" s="24">
        <v>0</v>
      </c>
      <c r="M315" s="24">
        <v>0</v>
      </c>
      <c r="N315" s="24">
        <v>0</v>
      </c>
      <c r="O315" s="24">
        <v>0</v>
      </c>
      <c r="P315" s="24">
        <v>0</v>
      </c>
      <c r="Q315" s="27">
        <f t="shared" si="30"/>
        <v>0</v>
      </c>
      <c r="R315" s="70">
        <v>0</v>
      </c>
      <c r="S315" s="70">
        <v>0</v>
      </c>
      <c r="T315" s="70">
        <v>0</v>
      </c>
      <c r="U315" s="70">
        <v>0</v>
      </c>
      <c r="V315" s="70">
        <v>100942.72326801601</v>
      </c>
      <c r="W315" s="59">
        <f t="shared" si="32"/>
        <v>100942.72326801601</v>
      </c>
    </row>
    <row r="316" spans="1:23">
      <c r="A316" s="7">
        <f t="shared" si="31"/>
        <v>302</v>
      </c>
      <c r="B316" s="6" t="s">
        <v>409</v>
      </c>
      <c r="C316" s="6" t="s">
        <v>10</v>
      </c>
      <c r="D316" s="6" t="s">
        <v>15</v>
      </c>
      <c r="E316" s="6" t="s">
        <v>38</v>
      </c>
      <c r="F316" s="24"/>
      <c r="G316" s="24"/>
      <c r="H316" s="24"/>
      <c r="I316" s="24"/>
      <c r="J316" s="24">
        <v>925015.27</v>
      </c>
      <c r="K316" s="27"/>
      <c r="L316" s="24">
        <v>0</v>
      </c>
      <c r="M316" s="24">
        <v>0</v>
      </c>
      <c r="N316" s="24">
        <v>0</v>
      </c>
      <c r="O316" s="24">
        <v>0</v>
      </c>
      <c r="P316" s="24">
        <v>0</v>
      </c>
      <c r="Q316" s="27">
        <f t="shared" si="30"/>
        <v>0</v>
      </c>
      <c r="R316" s="70"/>
      <c r="S316" s="70"/>
      <c r="T316" s="70"/>
      <c r="U316" s="70">
        <v>0</v>
      </c>
      <c r="V316" s="70">
        <v>0</v>
      </c>
      <c r="W316" s="59">
        <f t="shared" si="32"/>
        <v>0</v>
      </c>
    </row>
    <row r="317" spans="1:23">
      <c r="A317" s="7">
        <f t="shared" si="31"/>
        <v>303</v>
      </c>
      <c r="B317" s="6" t="s">
        <v>307</v>
      </c>
      <c r="C317" s="6" t="s">
        <v>10</v>
      </c>
      <c r="D317" s="6" t="s">
        <v>15</v>
      </c>
      <c r="E317" s="6" t="s">
        <v>38</v>
      </c>
      <c r="F317" s="24"/>
      <c r="G317" s="24"/>
      <c r="H317" s="24"/>
      <c r="I317" s="24"/>
      <c r="J317" s="24">
        <v>1721.9891422564522</v>
      </c>
      <c r="K317" s="27"/>
      <c r="L317" s="24"/>
      <c r="M317" s="24"/>
      <c r="N317" s="24"/>
      <c r="O317" s="24"/>
      <c r="P317" s="24"/>
      <c r="Q317" s="27"/>
      <c r="R317" s="24"/>
      <c r="S317" s="65"/>
      <c r="T317" s="65"/>
      <c r="U317" s="70">
        <v>0</v>
      </c>
      <c r="V317" s="70">
        <v>692744.37</v>
      </c>
      <c r="W317" s="59">
        <f t="shared" si="32"/>
        <v>692744.37</v>
      </c>
    </row>
    <row r="318" spans="1:23">
      <c r="A318" s="7">
        <f t="shared" si="31"/>
        <v>304</v>
      </c>
      <c r="B318" s="6" t="s">
        <v>414</v>
      </c>
      <c r="C318" s="6" t="s">
        <v>10</v>
      </c>
      <c r="D318" s="6" t="s">
        <v>15</v>
      </c>
      <c r="E318" s="6" t="s">
        <v>38</v>
      </c>
      <c r="F318" s="24"/>
      <c r="G318" s="24"/>
      <c r="H318" s="24"/>
      <c r="I318" s="24"/>
      <c r="J318" s="24">
        <v>219684.89</v>
      </c>
      <c r="K318" s="27"/>
      <c r="L318" s="24"/>
      <c r="M318" s="24"/>
      <c r="N318" s="24"/>
      <c r="O318" s="24"/>
      <c r="P318" s="24"/>
      <c r="Q318" s="27"/>
      <c r="R318" s="24"/>
      <c r="S318" s="65"/>
      <c r="T318" s="65"/>
      <c r="U318" s="70">
        <v>0</v>
      </c>
      <c r="V318" s="65">
        <v>15000</v>
      </c>
      <c r="W318" s="59">
        <f t="shared" si="32"/>
        <v>15000</v>
      </c>
    </row>
    <row r="319" spans="1:23">
      <c r="A319" s="7">
        <f t="shared" si="31"/>
        <v>305</v>
      </c>
      <c r="B319" s="6" t="s">
        <v>415</v>
      </c>
      <c r="C319" s="6" t="s">
        <v>10</v>
      </c>
      <c r="D319" s="6" t="s">
        <v>15</v>
      </c>
      <c r="E319" s="6" t="s">
        <v>38</v>
      </c>
      <c r="F319" s="24"/>
      <c r="G319" s="24"/>
      <c r="H319" s="24"/>
      <c r="I319" s="24"/>
      <c r="J319" s="24">
        <v>162</v>
      </c>
      <c r="K319" s="27"/>
      <c r="L319" s="24"/>
      <c r="M319" s="24"/>
      <c r="N319" s="24"/>
      <c r="O319" s="24"/>
      <c r="P319" s="24"/>
      <c r="Q319" s="27"/>
      <c r="R319" s="24"/>
      <c r="S319" s="65"/>
      <c r="T319" s="65"/>
      <c r="U319" s="65"/>
      <c r="V319" s="65"/>
      <c r="W319" s="59">
        <f t="shared" si="32"/>
        <v>0</v>
      </c>
    </row>
    <row r="320" spans="1:23">
      <c r="A320" s="7">
        <f t="shared" si="31"/>
        <v>306</v>
      </c>
      <c r="B320" s="6" t="s">
        <v>416</v>
      </c>
      <c r="C320" s="6" t="s">
        <v>10</v>
      </c>
      <c r="D320" s="6" t="s">
        <v>15</v>
      </c>
      <c r="E320" s="6" t="s">
        <v>38</v>
      </c>
      <c r="F320" s="24"/>
      <c r="G320" s="24"/>
      <c r="H320" s="24"/>
      <c r="I320" s="24"/>
      <c r="J320" s="24">
        <v>5843.71</v>
      </c>
      <c r="K320" s="27"/>
      <c r="L320" s="24"/>
      <c r="M320" s="24"/>
      <c r="N320" s="24"/>
      <c r="O320" s="24"/>
      <c r="P320" s="24"/>
      <c r="Q320" s="27"/>
      <c r="R320" s="24"/>
      <c r="S320" s="65"/>
      <c r="T320" s="65"/>
      <c r="U320" s="70"/>
      <c r="V320" s="65"/>
      <c r="W320" s="59"/>
    </row>
    <row r="321" spans="1:23">
      <c r="A321" s="7">
        <f t="shared" ref="A321:A685" si="33">IF(B321=0,,A320+1)</f>
        <v>0</v>
      </c>
      <c r="B321" s="6"/>
      <c r="C321" s="6"/>
      <c r="D321" s="6"/>
      <c r="E321" s="6"/>
      <c r="F321" s="24"/>
      <c r="G321" s="24"/>
      <c r="H321" s="24"/>
      <c r="I321" s="24"/>
      <c r="J321" s="24"/>
      <c r="K321" s="27"/>
      <c r="L321" s="24"/>
      <c r="M321" s="24"/>
      <c r="N321" s="24"/>
      <c r="O321" s="24"/>
      <c r="P321" s="24"/>
      <c r="Q321" s="27"/>
      <c r="R321" s="24"/>
      <c r="S321" s="65"/>
      <c r="T321" s="65"/>
      <c r="U321" s="65"/>
      <c r="V321" s="65"/>
      <c r="W321" s="59"/>
    </row>
    <row r="322" spans="1:23">
      <c r="A322" s="7">
        <f t="shared" si="33"/>
        <v>0</v>
      </c>
      <c r="B322" s="6"/>
      <c r="C322" s="6"/>
      <c r="D322" s="6"/>
      <c r="E322" s="6"/>
      <c r="F322" s="24"/>
      <c r="G322" s="24"/>
      <c r="H322" s="24"/>
      <c r="I322" s="24"/>
      <c r="J322" s="24"/>
      <c r="K322" s="27"/>
      <c r="L322" s="24"/>
      <c r="M322" s="24"/>
      <c r="N322" s="24"/>
      <c r="O322" s="24"/>
      <c r="P322" s="24"/>
      <c r="Q322" s="27"/>
      <c r="R322" s="24"/>
      <c r="S322" s="65"/>
      <c r="T322" s="65"/>
      <c r="U322" s="65"/>
      <c r="V322" s="65"/>
      <c r="W322" s="59"/>
    </row>
    <row r="323" spans="1:23">
      <c r="A323" s="7">
        <f t="shared" si="33"/>
        <v>0</v>
      </c>
      <c r="B323" s="6"/>
      <c r="C323" s="6"/>
      <c r="D323" s="6"/>
      <c r="E323" s="6"/>
      <c r="F323" s="24"/>
      <c r="G323" s="24"/>
      <c r="H323" s="24"/>
      <c r="I323" s="24"/>
      <c r="J323" s="24"/>
      <c r="K323" s="27"/>
      <c r="L323" s="24"/>
      <c r="M323" s="24"/>
      <c r="N323" s="24"/>
      <c r="O323" s="24"/>
      <c r="P323" s="24"/>
      <c r="Q323" s="27"/>
      <c r="R323" s="24"/>
      <c r="S323" s="65"/>
      <c r="T323" s="65"/>
      <c r="U323" s="65"/>
      <c r="V323" s="65"/>
      <c r="W323" s="59"/>
    </row>
    <row r="324" spans="1:23">
      <c r="A324" s="7">
        <f t="shared" si="33"/>
        <v>0</v>
      </c>
      <c r="B324" s="6"/>
      <c r="C324" s="6"/>
      <c r="D324" s="6"/>
      <c r="E324" s="6"/>
      <c r="F324" s="24"/>
      <c r="G324" s="24"/>
      <c r="H324" s="24"/>
      <c r="I324" s="24"/>
      <c r="J324" s="24"/>
      <c r="K324" s="27"/>
      <c r="L324" s="24"/>
      <c r="M324" s="24"/>
      <c r="N324" s="24"/>
      <c r="O324" s="24"/>
      <c r="P324" s="24"/>
      <c r="Q324" s="27"/>
      <c r="R324" s="24"/>
      <c r="S324" s="65"/>
      <c r="T324" s="65"/>
      <c r="U324" s="65"/>
      <c r="V324" s="65"/>
      <c r="W324" s="59"/>
    </row>
    <row r="325" spans="1:23">
      <c r="A325" s="7">
        <f t="shared" si="33"/>
        <v>0</v>
      </c>
      <c r="B325" s="6"/>
      <c r="C325" s="6"/>
      <c r="D325" s="6"/>
      <c r="E325" s="6"/>
      <c r="F325" s="24"/>
      <c r="G325" s="24"/>
      <c r="H325" s="24"/>
      <c r="I325" s="24"/>
      <c r="J325" s="24"/>
      <c r="K325" s="27"/>
      <c r="L325" s="24"/>
      <c r="M325" s="24"/>
      <c r="N325" s="24"/>
      <c r="O325" s="24"/>
      <c r="P325" s="24"/>
      <c r="Q325" s="27"/>
      <c r="R325" s="24"/>
      <c r="S325" s="65"/>
      <c r="T325" s="65"/>
      <c r="U325" s="65"/>
      <c r="V325" s="65"/>
      <c r="W325" s="59"/>
    </row>
    <row r="326" spans="1:23">
      <c r="A326" s="7">
        <f t="shared" si="33"/>
        <v>0</v>
      </c>
      <c r="B326" s="6"/>
      <c r="C326" s="6"/>
      <c r="D326" s="6"/>
      <c r="E326" s="6"/>
      <c r="F326" s="24"/>
      <c r="G326" s="24"/>
      <c r="H326" s="24"/>
      <c r="I326" s="24"/>
      <c r="J326" s="24"/>
      <c r="K326" s="27"/>
      <c r="L326" s="24"/>
      <c r="M326" s="24"/>
      <c r="N326" s="24"/>
      <c r="O326" s="24"/>
      <c r="P326" s="24"/>
      <c r="Q326" s="27"/>
      <c r="R326" s="24"/>
      <c r="S326" s="65"/>
      <c r="T326" s="65"/>
      <c r="U326" s="65"/>
      <c r="V326" s="65"/>
      <c r="W326" s="59"/>
    </row>
    <row r="327" spans="1:23">
      <c r="A327" s="7">
        <f t="shared" si="33"/>
        <v>0</v>
      </c>
      <c r="B327" s="6"/>
      <c r="C327" s="6"/>
      <c r="D327" s="6"/>
      <c r="E327" s="6"/>
      <c r="F327" s="24"/>
      <c r="G327" s="24"/>
      <c r="H327" s="24"/>
      <c r="I327" s="24"/>
      <c r="J327" s="24"/>
      <c r="K327" s="27"/>
      <c r="L327" s="24"/>
      <c r="M327" s="24"/>
      <c r="N327" s="24"/>
      <c r="O327" s="24"/>
      <c r="P327" s="24"/>
      <c r="Q327" s="27"/>
      <c r="R327" s="24"/>
      <c r="S327" s="65"/>
      <c r="T327" s="65"/>
      <c r="U327" s="65"/>
      <c r="V327" s="65"/>
      <c r="W327" s="59"/>
    </row>
    <row r="328" spans="1:23">
      <c r="A328" s="7">
        <f t="shared" si="33"/>
        <v>0</v>
      </c>
      <c r="B328" s="6"/>
      <c r="C328" s="6"/>
      <c r="D328" s="6"/>
      <c r="E328" s="6"/>
      <c r="F328" s="24"/>
      <c r="G328" s="24"/>
      <c r="H328" s="24"/>
      <c r="I328" s="24"/>
      <c r="J328" s="24"/>
      <c r="K328" s="27"/>
      <c r="L328" s="24"/>
      <c r="M328" s="24"/>
      <c r="N328" s="24"/>
      <c r="O328" s="24"/>
      <c r="P328" s="24"/>
      <c r="Q328" s="27"/>
      <c r="R328" s="24"/>
      <c r="S328" s="65"/>
      <c r="T328" s="65"/>
      <c r="U328" s="65"/>
      <c r="V328" s="65"/>
      <c r="W328" s="59"/>
    </row>
    <row r="329" spans="1:23">
      <c r="A329" s="7">
        <f t="shared" si="33"/>
        <v>0</v>
      </c>
      <c r="B329" s="6"/>
      <c r="C329" s="6"/>
      <c r="D329" s="6"/>
      <c r="E329" s="6"/>
      <c r="F329" s="24"/>
      <c r="G329" s="24"/>
      <c r="H329" s="24"/>
      <c r="I329" s="24"/>
      <c r="J329" s="24"/>
      <c r="K329" s="27"/>
      <c r="L329" s="24"/>
      <c r="M329" s="24"/>
      <c r="N329" s="24"/>
      <c r="O329" s="24"/>
      <c r="P329" s="24"/>
      <c r="Q329" s="27"/>
      <c r="R329" s="24"/>
      <c r="S329" s="65"/>
      <c r="T329" s="65"/>
      <c r="U329" s="65"/>
      <c r="V329" s="65"/>
      <c r="W329" s="59"/>
    </row>
    <row r="330" spans="1:23">
      <c r="A330" s="7">
        <f t="shared" si="33"/>
        <v>0</v>
      </c>
      <c r="B330" s="6"/>
      <c r="C330" s="6"/>
      <c r="D330" s="6"/>
      <c r="E330" s="6"/>
      <c r="F330" s="24"/>
      <c r="G330" s="24"/>
      <c r="H330" s="24"/>
      <c r="I330" s="24"/>
      <c r="J330" s="24"/>
      <c r="K330" s="27"/>
      <c r="L330" s="24"/>
      <c r="M330" s="24"/>
      <c r="N330" s="24"/>
      <c r="O330" s="24"/>
      <c r="P330" s="24"/>
      <c r="Q330" s="27"/>
      <c r="R330" s="24"/>
      <c r="S330" s="65"/>
      <c r="T330" s="65"/>
      <c r="U330" s="65"/>
      <c r="V330" s="65"/>
      <c r="W330" s="59"/>
    </row>
    <row r="331" spans="1:23">
      <c r="A331" s="7">
        <f t="shared" si="33"/>
        <v>0</v>
      </c>
      <c r="B331" s="6"/>
      <c r="C331" s="6"/>
      <c r="D331" s="6"/>
      <c r="E331" s="6"/>
      <c r="F331" s="24"/>
      <c r="G331" s="24"/>
      <c r="H331" s="24"/>
      <c r="I331" s="24"/>
      <c r="J331" s="24"/>
      <c r="K331" s="27"/>
      <c r="L331" s="24"/>
      <c r="M331" s="24"/>
      <c r="N331" s="24"/>
      <c r="O331" s="24"/>
      <c r="P331" s="24"/>
      <c r="Q331" s="27"/>
      <c r="R331" s="24"/>
      <c r="S331" s="65"/>
      <c r="T331" s="65"/>
      <c r="U331" s="65"/>
      <c r="V331" s="65"/>
      <c r="W331" s="59"/>
    </row>
    <row r="332" spans="1:23">
      <c r="A332" s="7">
        <f t="shared" si="33"/>
        <v>0</v>
      </c>
      <c r="B332" s="6"/>
      <c r="C332" s="6"/>
      <c r="D332" s="6"/>
      <c r="E332" s="6"/>
      <c r="F332" s="24"/>
      <c r="G332" s="24"/>
      <c r="H332" s="24"/>
      <c r="I332" s="24"/>
      <c r="J332" s="24"/>
      <c r="K332" s="27"/>
      <c r="L332" s="24"/>
      <c r="M332" s="24"/>
      <c r="N332" s="24"/>
      <c r="O332" s="24"/>
      <c r="P332" s="24"/>
      <c r="Q332" s="27"/>
      <c r="R332" s="65"/>
      <c r="S332" s="65"/>
      <c r="T332" s="65"/>
      <c r="U332" s="65"/>
      <c r="V332" s="65"/>
      <c r="W332" s="59"/>
    </row>
    <row r="333" spans="1:23">
      <c r="A333" s="7">
        <f t="shared" si="33"/>
        <v>0</v>
      </c>
      <c r="B333" s="6"/>
      <c r="C333" s="6"/>
      <c r="D333" s="6"/>
      <c r="E333" s="6"/>
      <c r="F333" s="24"/>
      <c r="G333" s="24"/>
      <c r="H333" s="24"/>
      <c r="I333" s="24"/>
      <c r="J333" s="24"/>
      <c r="K333" s="27"/>
      <c r="L333" s="24"/>
      <c r="M333" s="24"/>
      <c r="N333" s="24"/>
      <c r="O333" s="24"/>
      <c r="P333" s="24"/>
      <c r="Q333" s="27"/>
      <c r="R333" s="65"/>
      <c r="S333" s="65"/>
      <c r="T333" s="65"/>
      <c r="U333" s="65"/>
      <c r="V333" s="65"/>
      <c r="W333" s="59"/>
    </row>
    <row r="334" spans="1:23">
      <c r="A334" s="7">
        <f t="shared" si="33"/>
        <v>0</v>
      </c>
      <c r="B334" s="6"/>
      <c r="C334" s="6"/>
      <c r="D334" s="6"/>
      <c r="E334" s="6"/>
      <c r="F334" s="24"/>
      <c r="G334" s="24"/>
      <c r="H334" s="24"/>
      <c r="I334" s="24"/>
      <c r="J334" s="24"/>
      <c r="K334" s="27"/>
      <c r="L334" s="24"/>
      <c r="M334" s="24"/>
      <c r="N334" s="24"/>
      <c r="O334" s="24"/>
      <c r="P334" s="24"/>
      <c r="Q334" s="27"/>
      <c r="R334" s="65"/>
      <c r="S334" s="65"/>
      <c r="T334" s="65"/>
      <c r="U334" s="65"/>
      <c r="V334" s="65"/>
      <c r="W334" s="59"/>
    </row>
    <row r="335" spans="1:23">
      <c r="A335" s="7">
        <f t="shared" si="33"/>
        <v>0</v>
      </c>
      <c r="B335" s="6"/>
      <c r="C335" s="6"/>
      <c r="D335" s="6"/>
      <c r="E335" s="6"/>
      <c r="F335" s="24"/>
      <c r="G335" s="24"/>
      <c r="H335" s="24"/>
      <c r="I335" s="24"/>
      <c r="J335" s="24"/>
      <c r="K335" s="27"/>
      <c r="L335" s="24"/>
      <c r="M335" s="24"/>
      <c r="N335" s="24"/>
      <c r="O335" s="24"/>
      <c r="P335" s="24"/>
      <c r="Q335" s="27"/>
      <c r="R335" s="65"/>
      <c r="S335" s="65"/>
      <c r="T335" s="65"/>
      <c r="U335" s="65"/>
      <c r="V335" s="65"/>
      <c r="W335" s="59"/>
    </row>
    <row r="336" spans="1:23">
      <c r="A336" s="7">
        <f t="shared" si="33"/>
        <v>0</v>
      </c>
      <c r="B336" s="6"/>
      <c r="C336" s="6"/>
      <c r="D336" s="6"/>
      <c r="E336" s="6"/>
      <c r="F336" s="24"/>
      <c r="G336" s="24"/>
      <c r="H336" s="24"/>
      <c r="I336" s="24"/>
      <c r="J336" s="24"/>
      <c r="K336" s="27"/>
      <c r="L336" s="24"/>
      <c r="M336" s="24"/>
      <c r="N336" s="24"/>
      <c r="O336" s="24"/>
      <c r="P336" s="24"/>
      <c r="Q336" s="27"/>
      <c r="R336" s="65"/>
      <c r="S336" s="65"/>
      <c r="T336" s="65"/>
      <c r="U336" s="65"/>
      <c r="V336" s="65"/>
      <c r="W336" s="59"/>
    </row>
    <row r="337" spans="1:23">
      <c r="A337" s="7">
        <f t="shared" si="33"/>
        <v>0</v>
      </c>
      <c r="B337" s="6"/>
      <c r="C337" s="6"/>
      <c r="D337" s="6"/>
      <c r="E337" s="6"/>
      <c r="F337" s="24"/>
      <c r="G337" s="24"/>
      <c r="H337" s="24"/>
      <c r="I337" s="24"/>
      <c r="J337" s="24"/>
      <c r="K337" s="27"/>
      <c r="L337" s="24"/>
      <c r="M337" s="24"/>
      <c r="N337" s="24"/>
      <c r="O337" s="24"/>
      <c r="P337" s="24"/>
      <c r="Q337" s="27"/>
      <c r="R337" s="65"/>
      <c r="S337" s="65"/>
      <c r="T337" s="65"/>
      <c r="U337" s="65"/>
      <c r="V337" s="65"/>
      <c r="W337" s="59"/>
    </row>
    <row r="338" spans="1:23">
      <c r="A338" s="7">
        <f t="shared" si="33"/>
        <v>0</v>
      </c>
      <c r="B338" s="6"/>
      <c r="C338" s="6"/>
      <c r="D338" s="6"/>
      <c r="E338" s="6"/>
      <c r="F338" s="24"/>
      <c r="G338" s="24"/>
      <c r="H338" s="24"/>
      <c r="I338" s="24"/>
      <c r="J338" s="24"/>
      <c r="K338" s="27"/>
      <c r="L338" s="24"/>
      <c r="M338" s="24"/>
      <c r="N338" s="24"/>
      <c r="O338" s="24"/>
      <c r="P338" s="24"/>
      <c r="Q338" s="27"/>
      <c r="R338" s="65"/>
      <c r="S338" s="65"/>
      <c r="T338" s="65"/>
      <c r="U338" s="65"/>
      <c r="V338" s="65"/>
      <c r="W338" s="59"/>
    </row>
    <row r="339" spans="1:23">
      <c r="A339" s="7">
        <f t="shared" si="33"/>
        <v>0</v>
      </c>
      <c r="B339" s="6"/>
      <c r="C339" s="6"/>
      <c r="D339" s="6"/>
      <c r="E339" s="6"/>
      <c r="F339" s="24"/>
      <c r="G339" s="24"/>
      <c r="H339" s="24"/>
      <c r="I339" s="24"/>
      <c r="J339" s="24"/>
      <c r="K339" s="27"/>
      <c r="L339" s="24"/>
      <c r="M339" s="24"/>
      <c r="N339" s="24"/>
      <c r="O339" s="24"/>
      <c r="P339" s="24"/>
      <c r="Q339" s="27"/>
      <c r="R339" s="65"/>
      <c r="S339" s="65"/>
      <c r="T339" s="65"/>
      <c r="U339" s="65"/>
      <c r="V339" s="65"/>
      <c r="W339" s="59"/>
    </row>
    <row r="340" spans="1:23">
      <c r="A340" s="7">
        <f t="shared" si="33"/>
        <v>0</v>
      </c>
      <c r="B340" s="6"/>
      <c r="C340" s="6"/>
      <c r="D340" s="6"/>
      <c r="E340" s="6"/>
      <c r="F340" s="24"/>
      <c r="G340" s="24"/>
      <c r="H340" s="24"/>
      <c r="I340" s="24"/>
      <c r="J340" s="24"/>
      <c r="K340" s="27"/>
      <c r="L340" s="24"/>
      <c r="M340" s="24"/>
      <c r="N340" s="24"/>
      <c r="O340" s="24"/>
      <c r="P340" s="24"/>
      <c r="Q340" s="27"/>
      <c r="R340" s="65"/>
      <c r="S340" s="65"/>
      <c r="T340" s="65"/>
      <c r="U340" s="65"/>
      <c r="V340" s="65"/>
      <c r="W340" s="59"/>
    </row>
    <row r="341" spans="1:23">
      <c r="A341" s="7">
        <f t="shared" si="33"/>
        <v>0</v>
      </c>
      <c r="B341" s="6"/>
      <c r="C341" s="6"/>
      <c r="D341" s="6"/>
      <c r="E341" s="6"/>
      <c r="F341" s="24"/>
      <c r="G341" s="24"/>
      <c r="H341" s="24"/>
      <c r="I341" s="24"/>
      <c r="J341" s="24"/>
      <c r="K341" s="27"/>
      <c r="L341" s="24"/>
      <c r="M341" s="24"/>
      <c r="N341" s="24"/>
      <c r="O341" s="24"/>
      <c r="P341" s="24"/>
      <c r="Q341" s="27"/>
      <c r="R341" s="65"/>
      <c r="S341" s="65"/>
      <c r="T341" s="65"/>
      <c r="U341" s="65"/>
      <c r="V341" s="65"/>
      <c r="W341" s="59"/>
    </row>
    <row r="342" spans="1:23">
      <c r="A342" s="7"/>
      <c r="B342" s="6"/>
      <c r="C342" s="6"/>
      <c r="D342" s="6"/>
      <c r="E342" s="6"/>
      <c r="F342" s="24"/>
      <c r="G342" s="24"/>
      <c r="H342" s="24"/>
      <c r="I342" s="24"/>
      <c r="J342" s="24"/>
      <c r="K342" s="27"/>
      <c r="L342" s="24"/>
      <c r="M342" s="24"/>
      <c r="N342" s="24"/>
      <c r="O342" s="24"/>
      <c r="P342" s="24"/>
      <c r="Q342" s="27"/>
      <c r="R342" s="65"/>
      <c r="S342" s="65"/>
      <c r="T342" s="65"/>
      <c r="U342" s="65"/>
      <c r="V342" s="65"/>
      <c r="W342" s="59"/>
    </row>
    <row r="343" spans="1:23">
      <c r="A343" s="7"/>
      <c r="B343" s="6"/>
      <c r="C343" s="6"/>
      <c r="D343" s="6"/>
      <c r="E343" s="6"/>
      <c r="F343" s="24"/>
      <c r="G343" s="24"/>
      <c r="H343" s="24"/>
      <c r="I343" s="24"/>
      <c r="J343" s="24"/>
      <c r="K343" s="27"/>
      <c r="L343" s="24"/>
      <c r="M343" s="24"/>
      <c r="N343" s="24"/>
      <c r="O343" s="24"/>
      <c r="P343" s="24"/>
      <c r="Q343" s="27"/>
      <c r="R343" s="65"/>
      <c r="S343" s="65"/>
      <c r="T343" s="65"/>
      <c r="U343" s="65"/>
      <c r="V343" s="65"/>
      <c r="W343" s="59"/>
    </row>
    <row r="344" spans="1:23">
      <c r="A344" s="7"/>
      <c r="B344" s="6"/>
      <c r="C344" s="6"/>
      <c r="D344" s="6"/>
      <c r="E344" s="6"/>
      <c r="F344" s="24"/>
      <c r="G344" s="24"/>
      <c r="H344" s="24"/>
      <c r="I344" s="24"/>
      <c r="J344" s="24"/>
      <c r="K344" s="27"/>
      <c r="L344" s="24"/>
      <c r="M344" s="24"/>
      <c r="N344" s="24"/>
      <c r="O344" s="24"/>
      <c r="P344" s="24"/>
      <c r="Q344" s="27"/>
      <c r="R344" s="65"/>
      <c r="S344" s="65"/>
      <c r="T344" s="65"/>
      <c r="U344" s="65"/>
      <c r="V344" s="65"/>
      <c r="W344" s="59"/>
    </row>
    <row r="345" spans="1:23">
      <c r="A345" s="7"/>
      <c r="B345" s="6"/>
      <c r="C345" s="6"/>
      <c r="D345" s="6"/>
      <c r="E345" s="6"/>
      <c r="F345" s="24"/>
      <c r="G345" s="24"/>
      <c r="H345" s="24"/>
      <c r="I345" s="24"/>
      <c r="J345" s="24"/>
      <c r="K345" s="27"/>
      <c r="L345" s="24"/>
      <c r="M345" s="24"/>
      <c r="N345" s="24"/>
      <c r="O345" s="24"/>
      <c r="P345" s="24"/>
      <c r="Q345" s="27"/>
      <c r="R345" s="65"/>
      <c r="S345" s="65"/>
      <c r="T345" s="65"/>
      <c r="U345" s="65"/>
      <c r="V345" s="65"/>
      <c r="W345" s="59"/>
    </row>
    <row r="346" spans="1:23">
      <c r="A346" s="7"/>
      <c r="B346" s="6"/>
      <c r="C346" s="6"/>
      <c r="D346" s="6"/>
      <c r="E346" s="6"/>
      <c r="F346" s="24"/>
      <c r="G346" s="24"/>
      <c r="H346" s="24"/>
      <c r="I346" s="24"/>
      <c r="J346" s="24"/>
      <c r="K346" s="27"/>
      <c r="L346" s="24"/>
      <c r="M346" s="24"/>
      <c r="N346" s="24"/>
      <c r="O346" s="24"/>
      <c r="P346" s="24"/>
      <c r="Q346" s="27"/>
      <c r="R346" s="65"/>
      <c r="S346" s="65"/>
      <c r="T346" s="65"/>
      <c r="U346" s="65"/>
      <c r="V346" s="65"/>
      <c r="W346" s="59"/>
    </row>
    <row r="347" spans="1:23">
      <c r="A347" s="7"/>
      <c r="B347" s="6"/>
      <c r="C347" s="6"/>
      <c r="D347" s="6"/>
      <c r="E347" s="6"/>
      <c r="F347" s="24"/>
      <c r="G347" s="24"/>
      <c r="H347" s="24"/>
      <c r="I347" s="24"/>
      <c r="J347" s="24"/>
      <c r="K347" s="27"/>
      <c r="L347" s="24"/>
      <c r="M347" s="24"/>
      <c r="N347" s="24"/>
      <c r="O347" s="24"/>
      <c r="P347" s="24"/>
      <c r="Q347" s="27"/>
      <c r="R347" s="65"/>
      <c r="S347" s="65"/>
      <c r="T347" s="65"/>
      <c r="U347" s="65"/>
      <c r="V347" s="65"/>
      <c r="W347" s="59"/>
    </row>
    <row r="348" spans="1:23">
      <c r="A348" s="7"/>
      <c r="B348" s="6"/>
      <c r="C348" s="6"/>
      <c r="D348" s="6"/>
      <c r="E348" s="6"/>
      <c r="F348" s="24"/>
      <c r="G348" s="24"/>
      <c r="H348" s="24"/>
      <c r="I348" s="24"/>
      <c r="J348" s="24"/>
      <c r="K348" s="27"/>
      <c r="L348" s="24"/>
      <c r="M348" s="24"/>
      <c r="N348" s="24"/>
      <c r="O348" s="24"/>
      <c r="P348" s="24"/>
      <c r="Q348" s="27"/>
      <c r="R348" s="65"/>
      <c r="S348" s="65"/>
      <c r="T348" s="65"/>
      <c r="U348" s="65"/>
      <c r="V348" s="65"/>
      <c r="W348" s="59"/>
    </row>
    <row r="349" spans="1:23">
      <c r="A349" s="7"/>
      <c r="B349" s="6"/>
      <c r="C349" s="6"/>
      <c r="D349" s="6"/>
      <c r="E349" s="6"/>
      <c r="F349" s="24"/>
      <c r="G349" s="24"/>
      <c r="H349" s="24"/>
      <c r="I349" s="24"/>
      <c r="J349" s="24"/>
      <c r="K349" s="27"/>
      <c r="L349" s="24"/>
      <c r="M349" s="24"/>
      <c r="N349" s="24"/>
      <c r="O349" s="24"/>
      <c r="P349" s="24"/>
      <c r="Q349" s="27"/>
      <c r="R349" s="65"/>
      <c r="S349" s="65"/>
      <c r="T349" s="65"/>
      <c r="U349" s="65"/>
      <c r="V349" s="65"/>
      <c r="W349" s="59"/>
    </row>
    <row r="350" spans="1:23">
      <c r="A350" s="7"/>
      <c r="B350" s="6"/>
      <c r="C350" s="6"/>
      <c r="D350" s="6"/>
      <c r="E350" s="6"/>
      <c r="F350" s="24"/>
      <c r="G350" s="24"/>
      <c r="H350" s="24"/>
      <c r="I350" s="24"/>
      <c r="J350" s="24"/>
      <c r="K350" s="27"/>
      <c r="L350" s="24"/>
      <c r="M350" s="24"/>
      <c r="N350" s="24"/>
      <c r="O350" s="24"/>
      <c r="P350" s="24"/>
      <c r="Q350" s="27"/>
      <c r="R350" s="65"/>
      <c r="S350" s="65"/>
      <c r="T350" s="65"/>
      <c r="U350" s="65"/>
      <c r="V350" s="65"/>
      <c r="W350" s="59"/>
    </row>
    <row r="351" spans="1:23">
      <c r="A351" s="7"/>
      <c r="B351" s="6"/>
      <c r="C351" s="6"/>
      <c r="D351" s="6"/>
      <c r="E351" s="6"/>
      <c r="F351" s="24"/>
      <c r="G351" s="24"/>
      <c r="H351" s="24"/>
      <c r="I351" s="24"/>
      <c r="J351" s="24"/>
      <c r="K351" s="27"/>
      <c r="L351" s="24"/>
      <c r="M351" s="24"/>
      <c r="N351" s="24"/>
      <c r="O351" s="24"/>
      <c r="P351" s="24"/>
      <c r="Q351" s="27"/>
      <c r="R351" s="65"/>
      <c r="S351" s="65"/>
      <c r="T351" s="65"/>
      <c r="U351" s="65"/>
      <c r="V351" s="65"/>
      <c r="W351" s="59"/>
    </row>
    <row r="352" spans="1:23">
      <c r="A352" s="7"/>
      <c r="B352" s="6"/>
      <c r="C352" s="6"/>
      <c r="D352" s="6"/>
      <c r="E352" s="6"/>
      <c r="F352" s="24"/>
      <c r="G352" s="24"/>
      <c r="H352" s="24"/>
      <c r="I352" s="24"/>
      <c r="J352" s="24"/>
      <c r="K352" s="27"/>
      <c r="L352" s="24"/>
      <c r="M352" s="24"/>
      <c r="N352" s="24"/>
      <c r="O352" s="24"/>
      <c r="P352" s="24"/>
      <c r="Q352" s="27"/>
      <c r="R352" s="65"/>
      <c r="S352" s="65"/>
      <c r="T352" s="65"/>
      <c r="U352" s="65"/>
      <c r="V352" s="65"/>
      <c r="W352" s="59"/>
    </row>
    <row r="353" spans="1:23">
      <c r="A353" s="7"/>
      <c r="B353" s="6"/>
      <c r="C353" s="6"/>
      <c r="D353" s="6"/>
      <c r="E353" s="6"/>
      <c r="F353" s="24"/>
      <c r="G353" s="24"/>
      <c r="H353" s="24"/>
      <c r="I353" s="24"/>
      <c r="J353" s="24"/>
      <c r="K353" s="27"/>
      <c r="L353" s="24"/>
      <c r="M353" s="24"/>
      <c r="N353" s="24"/>
      <c r="O353" s="24"/>
      <c r="P353" s="24"/>
      <c r="Q353" s="27"/>
      <c r="R353" s="65"/>
      <c r="S353" s="65"/>
      <c r="T353" s="65"/>
      <c r="U353" s="65"/>
      <c r="V353" s="65"/>
      <c r="W353" s="59"/>
    </row>
    <row r="354" spans="1:23">
      <c r="A354" s="7"/>
      <c r="B354" s="6"/>
      <c r="C354" s="6"/>
      <c r="D354" s="6"/>
      <c r="E354" s="6"/>
      <c r="F354" s="24"/>
      <c r="G354" s="24"/>
      <c r="H354" s="24"/>
      <c r="I354" s="24"/>
      <c r="J354" s="24"/>
      <c r="K354" s="27"/>
      <c r="L354" s="24"/>
      <c r="M354" s="24"/>
      <c r="N354" s="24"/>
      <c r="O354" s="24"/>
      <c r="P354" s="24"/>
      <c r="Q354" s="27"/>
      <c r="R354" s="65"/>
      <c r="S354" s="65"/>
      <c r="T354" s="65"/>
      <c r="U354" s="65"/>
      <c r="V354" s="65"/>
      <c r="W354" s="59"/>
    </row>
    <row r="355" spans="1:23">
      <c r="A355" s="7"/>
      <c r="B355" s="6"/>
      <c r="C355" s="6"/>
      <c r="D355" s="6"/>
      <c r="E355" s="6"/>
      <c r="F355" s="24"/>
      <c r="G355" s="24"/>
      <c r="H355" s="24"/>
      <c r="I355" s="24"/>
      <c r="J355" s="24"/>
      <c r="K355" s="27"/>
      <c r="L355" s="24"/>
      <c r="M355" s="24"/>
      <c r="N355" s="24"/>
      <c r="O355" s="24"/>
      <c r="P355" s="24"/>
      <c r="Q355" s="27"/>
      <c r="R355" s="65"/>
      <c r="S355" s="65"/>
      <c r="T355" s="65"/>
      <c r="U355" s="65"/>
      <c r="V355" s="65"/>
      <c r="W355" s="59"/>
    </row>
    <row r="356" spans="1:23">
      <c r="A356" s="7"/>
      <c r="B356" s="6"/>
      <c r="C356" s="6"/>
      <c r="D356" s="6"/>
      <c r="E356" s="6"/>
      <c r="F356" s="24"/>
      <c r="G356" s="24"/>
      <c r="H356" s="24"/>
      <c r="I356" s="24"/>
      <c r="J356" s="24"/>
      <c r="K356" s="27"/>
      <c r="L356" s="24"/>
      <c r="M356" s="24"/>
      <c r="N356" s="24"/>
      <c r="O356" s="24"/>
      <c r="P356" s="24"/>
      <c r="Q356" s="27"/>
      <c r="R356" s="65"/>
      <c r="S356" s="65"/>
      <c r="T356" s="65"/>
      <c r="U356" s="65"/>
      <c r="V356" s="65"/>
      <c r="W356" s="59"/>
    </row>
    <row r="357" spans="1:23">
      <c r="A357" s="7"/>
      <c r="B357" s="6"/>
      <c r="C357" s="6"/>
      <c r="D357" s="6"/>
      <c r="E357" s="6"/>
      <c r="F357" s="24"/>
      <c r="G357" s="24"/>
      <c r="H357" s="24"/>
      <c r="I357" s="24"/>
      <c r="J357" s="24"/>
      <c r="K357" s="27"/>
      <c r="L357" s="24"/>
      <c r="M357" s="24"/>
      <c r="N357" s="24"/>
      <c r="O357" s="24"/>
      <c r="P357" s="24"/>
      <c r="Q357" s="27"/>
      <c r="R357" s="65"/>
      <c r="S357" s="65"/>
      <c r="T357" s="65"/>
      <c r="U357" s="65"/>
      <c r="V357" s="65"/>
      <c r="W357" s="59"/>
    </row>
    <row r="358" spans="1:23">
      <c r="A358" s="7"/>
      <c r="B358" s="6"/>
      <c r="C358" s="6"/>
      <c r="D358" s="6"/>
      <c r="E358" s="6"/>
      <c r="F358" s="24"/>
      <c r="G358" s="24"/>
      <c r="H358" s="24"/>
      <c r="I358" s="24"/>
      <c r="J358" s="24"/>
      <c r="K358" s="27"/>
      <c r="L358" s="24"/>
      <c r="M358" s="24"/>
      <c r="N358" s="24"/>
      <c r="O358" s="24"/>
      <c r="P358" s="24"/>
      <c r="Q358" s="27"/>
      <c r="R358" s="65"/>
      <c r="S358" s="65"/>
      <c r="T358" s="65"/>
      <c r="U358" s="65"/>
      <c r="V358" s="65"/>
      <c r="W358" s="59"/>
    </row>
    <row r="359" spans="1:23">
      <c r="A359" s="7"/>
      <c r="B359" s="6"/>
      <c r="C359" s="6"/>
      <c r="D359" s="6"/>
      <c r="E359" s="6"/>
      <c r="F359" s="24"/>
      <c r="G359" s="24"/>
      <c r="H359" s="24"/>
      <c r="I359" s="24"/>
      <c r="J359" s="24"/>
      <c r="K359" s="27"/>
      <c r="L359" s="24"/>
      <c r="M359" s="24"/>
      <c r="N359" s="24"/>
      <c r="O359" s="24"/>
      <c r="P359" s="24"/>
      <c r="Q359" s="27"/>
      <c r="R359" s="65"/>
      <c r="S359" s="65"/>
      <c r="T359" s="65"/>
      <c r="U359" s="65"/>
      <c r="V359" s="65"/>
      <c r="W359" s="59"/>
    </row>
    <row r="360" spans="1:23">
      <c r="A360" s="7"/>
      <c r="B360" s="6"/>
      <c r="C360" s="6"/>
      <c r="D360" s="6"/>
      <c r="E360" s="6"/>
      <c r="F360" s="24"/>
      <c r="G360" s="24"/>
      <c r="H360" s="24"/>
      <c r="I360" s="24"/>
      <c r="J360" s="24"/>
      <c r="K360" s="27"/>
      <c r="L360" s="24"/>
      <c r="M360" s="24"/>
      <c r="N360" s="24"/>
      <c r="O360" s="24"/>
      <c r="P360" s="24"/>
      <c r="Q360" s="27"/>
      <c r="R360" s="65"/>
      <c r="S360" s="65"/>
      <c r="T360" s="65"/>
      <c r="U360" s="65"/>
      <c r="V360" s="65"/>
      <c r="W360" s="59"/>
    </row>
    <row r="361" spans="1:23">
      <c r="A361" s="7"/>
      <c r="B361" s="6"/>
      <c r="C361" s="6"/>
      <c r="D361" s="6"/>
      <c r="E361" s="6"/>
      <c r="F361" s="24"/>
      <c r="G361" s="24"/>
      <c r="H361" s="24"/>
      <c r="I361" s="24"/>
      <c r="J361" s="24"/>
      <c r="K361" s="27"/>
      <c r="L361" s="24"/>
      <c r="M361" s="24"/>
      <c r="N361" s="24"/>
      <c r="O361" s="24"/>
      <c r="P361" s="24"/>
      <c r="Q361" s="27"/>
      <c r="R361" s="65"/>
      <c r="S361" s="65"/>
      <c r="T361" s="65"/>
      <c r="U361" s="65"/>
      <c r="V361" s="65"/>
      <c r="W361" s="59"/>
    </row>
    <row r="362" spans="1:23">
      <c r="A362" s="7"/>
      <c r="B362" s="6"/>
      <c r="C362" s="6"/>
      <c r="D362" s="6"/>
      <c r="E362" s="6"/>
      <c r="F362" s="24"/>
      <c r="G362" s="24"/>
      <c r="H362" s="24"/>
      <c r="I362" s="24"/>
      <c r="J362" s="24"/>
      <c r="K362" s="27"/>
      <c r="L362" s="24"/>
      <c r="M362" s="24"/>
      <c r="N362" s="24"/>
      <c r="O362" s="24"/>
      <c r="P362" s="24"/>
      <c r="Q362" s="27"/>
      <c r="R362" s="65"/>
      <c r="S362" s="65"/>
      <c r="T362" s="65"/>
      <c r="U362" s="65"/>
      <c r="V362" s="65"/>
      <c r="W362" s="59"/>
    </row>
    <row r="363" spans="1:23">
      <c r="A363" s="7"/>
      <c r="B363" s="6"/>
      <c r="C363" s="6"/>
      <c r="D363" s="6"/>
      <c r="E363" s="6"/>
      <c r="F363" s="24"/>
      <c r="G363" s="24"/>
      <c r="H363" s="24"/>
      <c r="I363" s="24"/>
      <c r="J363" s="24"/>
      <c r="K363" s="27"/>
      <c r="L363" s="24"/>
      <c r="M363" s="24"/>
      <c r="N363" s="24"/>
      <c r="O363" s="24"/>
      <c r="P363" s="24"/>
      <c r="Q363" s="27"/>
      <c r="R363" s="65"/>
      <c r="S363" s="65"/>
      <c r="T363" s="65"/>
      <c r="U363" s="65"/>
      <c r="V363" s="65"/>
      <c r="W363" s="59"/>
    </row>
    <row r="364" spans="1:23">
      <c r="A364" s="7"/>
      <c r="B364" s="6"/>
      <c r="C364" s="6"/>
      <c r="D364" s="6"/>
      <c r="E364" s="6"/>
      <c r="F364" s="24"/>
      <c r="G364" s="24"/>
      <c r="H364" s="24"/>
      <c r="I364" s="24"/>
      <c r="J364" s="24"/>
      <c r="K364" s="27"/>
      <c r="L364" s="24"/>
      <c r="M364" s="24"/>
      <c r="N364" s="24"/>
      <c r="O364" s="24"/>
      <c r="P364" s="24"/>
      <c r="Q364" s="27"/>
      <c r="R364" s="65"/>
      <c r="S364" s="65"/>
      <c r="T364" s="65"/>
      <c r="U364" s="65"/>
      <c r="V364" s="65"/>
      <c r="W364" s="59"/>
    </row>
    <row r="365" spans="1:23">
      <c r="A365" s="7"/>
      <c r="B365" s="6"/>
      <c r="C365" s="6"/>
      <c r="D365" s="6"/>
      <c r="E365" s="6"/>
      <c r="F365" s="24"/>
      <c r="G365" s="24"/>
      <c r="H365" s="24"/>
      <c r="I365" s="24"/>
      <c r="J365" s="24"/>
      <c r="K365" s="27"/>
      <c r="L365" s="24"/>
      <c r="M365" s="24"/>
      <c r="N365" s="24"/>
      <c r="O365" s="24"/>
      <c r="P365" s="24"/>
      <c r="Q365" s="27"/>
      <c r="R365" s="65"/>
      <c r="S365" s="65"/>
      <c r="T365" s="65"/>
      <c r="U365" s="65"/>
      <c r="V365" s="65"/>
      <c r="W365" s="59"/>
    </row>
    <row r="366" spans="1:23">
      <c r="A366" s="7"/>
      <c r="B366" s="6"/>
      <c r="C366" s="6"/>
      <c r="D366" s="6"/>
      <c r="E366" s="6"/>
      <c r="F366" s="24"/>
      <c r="G366" s="24"/>
      <c r="H366" s="24"/>
      <c r="I366" s="24"/>
      <c r="J366" s="24"/>
      <c r="K366" s="27"/>
      <c r="L366" s="24"/>
      <c r="M366" s="24"/>
      <c r="N366" s="24"/>
      <c r="O366" s="24"/>
      <c r="P366" s="24"/>
      <c r="Q366" s="27"/>
      <c r="R366" s="65"/>
      <c r="S366" s="65"/>
      <c r="T366" s="65"/>
      <c r="U366" s="65"/>
      <c r="V366" s="65"/>
      <c r="W366" s="59"/>
    </row>
    <row r="367" spans="1:23">
      <c r="A367" s="7"/>
      <c r="B367" s="6"/>
      <c r="C367" s="6"/>
      <c r="D367" s="6"/>
      <c r="E367" s="6"/>
      <c r="F367" s="24"/>
      <c r="G367" s="24"/>
      <c r="H367" s="24"/>
      <c r="I367" s="24"/>
      <c r="J367" s="24"/>
      <c r="K367" s="27"/>
      <c r="L367" s="24"/>
      <c r="M367" s="24"/>
      <c r="N367" s="24"/>
      <c r="O367" s="24"/>
      <c r="P367" s="24"/>
      <c r="Q367" s="27"/>
      <c r="R367" s="65"/>
      <c r="S367" s="65"/>
      <c r="T367" s="65"/>
      <c r="U367" s="65"/>
      <c r="V367" s="65"/>
      <c r="W367" s="59"/>
    </row>
    <row r="368" spans="1:23">
      <c r="A368" s="7"/>
      <c r="B368" s="6"/>
      <c r="C368" s="6"/>
      <c r="D368" s="6"/>
      <c r="E368" s="6"/>
      <c r="F368" s="24"/>
      <c r="G368" s="24"/>
      <c r="H368" s="24"/>
      <c r="I368" s="24"/>
      <c r="J368" s="24"/>
      <c r="K368" s="27"/>
      <c r="L368" s="24"/>
      <c r="M368" s="24"/>
      <c r="N368" s="24"/>
      <c r="O368" s="24"/>
      <c r="P368" s="24"/>
      <c r="Q368" s="27"/>
      <c r="R368" s="65"/>
      <c r="S368" s="65"/>
      <c r="T368" s="65"/>
      <c r="U368" s="65"/>
      <c r="V368" s="65"/>
      <c r="W368" s="59"/>
    </row>
    <row r="369" spans="1:23">
      <c r="A369" s="7"/>
      <c r="B369" s="6"/>
      <c r="C369" s="6"/>
      <c r="D369" s="6"/>
      <c r="E369" s="6"/>
      <c r="F369" s="24"/>
      <c r="G369" s="24"/>
      <c r="H369" s="24"/>
      <c r="I369" s="24"/>
      <c r="J369" s="24"/>
      <c r="K369" s="27"/>
      <c r="L369" s="24"/>
      <c r="M369" s="24"/>
      <c r="N369" s="24"/>
      <c r="O369" s="24"/>
      <c r="P369" s="24"/>
      <c r="Q369" s="27"/>
      <c r="R369" s="65"/>
      <c r="S369" s="65"/>
      <c r="T369" s="65"/>
      <c r="U369" s="65"/>
      <c r="V369" s="65"/>
      <c r="W369" s="59"/>
    </row>
    <row r="370" spans="1:23">
      <c r="A370" s="7"/>
      <c r="B370" s="6"/>
      <c r="C370" s="6"/>
      <c r="D370" s="6"/>
      <c r="E370" s="6"/>
      <c r="F370" s="24"/>
      <c r="G370" s="24"/>
      <c r="H370" s="24"/>
      <c r="I370" s="24"/>
      <c r="J370" s="24"/>
      <c r="K370" s="27"/>
      <c r="L370" s="24"/>
      <c r="M370" s="24"/>
      <c r="N370" s="24"/>
      <c r="O370" s="24"/>
      <c r="P370" s="24"/>
      <c r="Q370" s="27"/>
      <c r="R370" s="65"/>
      <c r="S370" s="65"/>
      <c r="T370" s="65"/>
      <c r="U370" s="65"/>
      <c r="V370" s="65"/>
      <c r="W370" s="59"/>
    </row>
    <row r="371" spans="1:23">
      <c r="A371" s="7"/>
      <c r="B371" s="6"/>
      <c r="C371" s="6"/>
      <c r="D371" s="6"/>
      <c r="E371" s="6"/>
      <c r="F371" s="24"/>
      <c r="G371" s="24"/>
      <c r="H371" s="24"/>
      <c r="I371" s="24"/>
      <c r="J371" s="24"/>
      <c r="K371" s="27"/>
      <c r="L371" s="24"/>
      <c r="M371" s="24"/>
      <c r="N371" s="24"/>
      <c r="O371" s="24"/>
      <c r="P371" s="24"/>
      <c r="Q371" s="27"/>
      <c r="R371" s="65"/>
      <c r="S371" s="65"/>
      <c r="T371" s="65"/>
      <c r="U371" s="65"/>
      <c r="V371" s="65"/>
      <c r="W371" s="59"/>
    </row>
    <row r="372" spans="1:23">
      <c r="A372" s="7"/>
      <c r="B372" s="6"/>
      <c r="C372" s="6"/>
      <c r="D372" s="6"/>
      <c r="E372" s="6"/>
      <c r="F372" s="24"/>
      <c r="G372" s="24"/>
      <c r="H372" s="24"/>
      <c r="I372" s="24"/>
      <c r="J372" s="24"/>
      <c r="K372" s="27"/>
      <c r="L372" s="24"/>
      <c r="M372" s="24"/>
      <c r="N372" s="24"/>
      <c r="O372" s="24"/>
      <c r="P372" s="24"/>
      <c r="Q372" s="27"/>
      <c r="R372" s="65"/>
      <c r="S372" s="65"/>
      <c r="T372" s="65"/>
      <c r="U372" s="65"/>
      <c r="V372" s="65"/>
      <c r="W372" s="59"/>
    </row>
    <row r="373" spans="1:23">
      <c r="A373" s="7"/>
      <c r="B373" s="6"/>
      <c r="C373" s="6"/>
      <c r="D373" s="6"/>
      <c r="E373" s="6"/>
      <c r="F373" s="24"/>
      <c r="G373" s="24"/>
      <c r="H373" s="24"/>
      <c r="I373" s="24"/>
      <c r="J373" s="24"/>
      <c r="K373" s="27"/>
      <c r="L373" s="24"/>
      <c r="M373" s="24"/>
      <c r="N373" s="24"/>
      <c r="O373" s="24"/>
      <c r="P373" s="24"/>
      <c r="Q373" s="27"/>
      <c r="R373" s="65"/>
      <c r="S373" s="65"/>
      <c r="T373" s="65"/>
      <c r="U373" s="65"/>
      <c r="V373" s="65"/>
      <c r="W373" s="59"/>
    </row>
    <row r="374" spans="1:23">
      <c r="A374" s="7"/>
      <c r="B374" s="6"/>
      <c r="C374" s="6"/>
      <c r="D374" s="6"/>
      <c r="E374" s="6"/>
      <c r="F374" s="24"/>
      <c r="G374" s="24"/>
      <c r="H374" s="24"/>
      <c r="I374" s="24"/>
      <c r="J374" s="24"/>
      <c r="K374" s="27"/>
      <c r="L374" s="24"/>
      <c r="M374" s="24"/>
      <c r="N374" s="24"/>
      <c r="O374" s="24"/>
      <c r="P374" s="24"/>
      <c r="Q374" s="27"/>
      <c r="R374" s="65"/>
      <c r="S374" s="65"/>
      <c r="T374" s="65"/>
      <c r="U374" s="65"/>
      <c r="V374" s="65"/>
      <c r="W374" s="59"/>
    </row>
    <row r="375" spans="1:23">
      <c r="A375" s="7"/>
      <c r="B375" s="6"/>
      <c r="C375" s="6"/>
      <c r="D375" s="6"/>
      <c r="E375" s="6"/>
      <c r="F375" s="24"/>
      <c r="G375" s="24"/>
      <c r="H375" s="24"/>
      <c r="I375" s="24"/>
      <c r="J375" s="24"/>
      <c r="K375" s="27"/>
      <c r="L375" s="24"/>
      <c r="M375" s="24"/>
      <c r="N375" s="24"/>
      <c r="O375" s="24"/>
      <c r="P375" s="24"/>
      <c r="Q375" s="27"/>
      <c r="R375" s="65"/>
      <c r="S375" s="65"/>
      <c r="T375" s="65"/>
      <c r="U375" s="65"/>
      <c r="V375" s="65"/>
      <c r="W375" s="59"/>
    </row>
    <row r="376" spans="1:23">
      <c r="A376" s="7"/>
      <c r="B376" s="6"/>
      <c r="C376" s="6"/>
      <c r="D376" s="6"/>
      <c r="E376" s="6"/>
      <c r="F376" s="24"/>
      <c r="G376" s="24"/>
      <c r="H376" s="24"/>
      <c r="I376" s="24"/>
      <c r="J376" s="24"/>
      <c r="K376" s="27"/>
      <c r="L376" s="24"/>
      <c r="M376" s="24"/>
      <c r="N376" s="24"/>
      <c r="O376" s="24"/>
      <c r="P376" s="24"/>
      <c r="Q376" s="27"/>
      <c r="R376" s="65"/>
      <c r="S376" s="65"/>
      <c r="T376" s="65"/>
      <c r="U376" s="65"/>
      <c r="V376" s="65"/>
      <c r="W376" s="59"/>
    </row>
    <row r="377" spans="1:23">
      <c r="A377" s="7"/>
      <c r="B377" s="6"/>
      <c r="C377" s="6"/>
      <c r="D377" s="6"/>
      <c r="E377" s="6"/>
      <c r="F377" s="24"/>
      <c r="G377" s="24"/>
      <c r="H377" s="24"/>
      <c r="I377" s="24"/>
      <c r="J377" s="24"/>
      <c r="K377" s="27"/>
      <c r="L377" s="24"/>
      <c r="M377" s="24"/>
      <c r="N377" s="24"/>
      <c r="O377" s="24"/>
      <c r="P377" s="24"/>
      <c r="Q377" s="27"/>
      <c r="R377" s="65"/>
      <c r="S377" s="65"/>
      <c r="T377" s="65"/>
      <c r="U377" s="65"/>
      <c r="V377" s="65"/>
      <c r="W377" s="59"/>
    </row>
    <row r="378" spans="1:23">
      <c r="A378" s="7"/>
      <c r="B378" s="6"/>
      <c r="C378" s="6"/>
      <c r="D378" s="6"/>
      <c r="E378" s="6"/>
      <c r="F378" s="24"/>
      <c r="G378" s="24"/>
      <c r="H378" s="24"/>
      <c r="I378" s="24"/>
      <c r="J378" s="24"/>
      <c r="K378" s="27"/>
      <c r="L378" s="24"/>
      <c r="M378" s="24"/>
      <c r="N378" s="24"/>
      <c r="O378" s="24"/>
      <c r="P378" s="24"/>
      <c r="Q378" s="27"/>
      <c r="R378" s="65"/>
      <c r="S378" s="65"/>
      <c r="T378" s="65"/>
      <c r="U378" s="65"/>
      <c r="V378" s="65"/>
      <c r="W378" s="59"/>
    </row>
    <row r="379" spans="1:23">
      <c r="A379" s="7"/>
      <c r="B379" s="6"/>
      <c r="C379" s="6"/>
      <c r="D379" s="6"/>
      <c r="E379" s="6"/>
      <c r="F379" s="24"/>
      <c r="G379" s="24"/>
      <c r="H379" s="24"/>
      <c r="I379" s="24"/>
      <c r="J379" s="24"/>
      <c r="K379" s="27"/>
      <c r="L379" s="24"/>
      <c r="M379" s="24"/>
      <c r="N379" s="24"/>
      <c r="O379" s="24"/>
      <c r="P379" s="24"/>
      <c r="Q379" s="27"/>
      <c r="R379" s="65"/>
      <c r="S379" s="65"/>
      <c r="T379" s="65"/>
      <c r="U379" s="65"/>
      <c r="V379" s="65"/>
      <c r="W379" s="59"/>
    </row>
    <row r="380" spans="1:23">
      <c r="A380" s="7"/>
      <c r="B380" s="6"/>
      <c r="C380" s="6"/>
      <c r="D380" s="6"/>
      <c r="E380" s="6"/>
      <c r="F380" s="24"/>
      <c r="G380" s="24"/>
      <c r="H380" s="24"/>
      <c r="I380" s="24"/>
      <c r="J380" s="24"/>
      <c r="K380" s="27"/>
      <c r="L380" s="24"/>
      <c r="M380" s="24"/>
      <c r="N380" s="24"/>
      <c r="O380" s="24"/>
      <c r="P380" s="24"/>
      <c r="Q380" s="27"/>
      <c r="R380" s="65"/>
      <c r="S380" s="65"/>
      <c r="T380" s="65"/>
      <c r="U380" s="65"/>
      <c r="V380" s="65"/>
      <c r="W380" s="59"/>
    </row>
    <row r="381" spans="1:23">
      <c r="A381" s="7"/>
      <c r="B381" s="6"/>
      <c r="C381" s="6"/>
      <c r="D381" s="6"/>
      <c r="E381" s="6"/>
      <c r="F381" s="24"/>
      <c r="G381" s="24"/>
      <c r="H381" s="24"/>
      <c r="I381" s="24"/>
      <c r="J381" s="24"/>
      <c r="K381" s="27"/>
      <c r="L381" s="24"/>
      <c r="M381" s="24"/>
      <c r="N381" s="24"/>
      <c r="O381" s="24"/>
      <c r="P381" s="24"/>
      <c r="Q381" s="27"/>
      <c r="R381" s="65"/>
      <c r="S381" s="65"/>
      <c r="T381" s="65"/>
      <c r="U381" s="65"/>
      <c r="V381" s="65"/>
      <c r="W381" s="59"/>
    </row>
    <row r="382" spans="1:23">
      <c r="A382" s="7"/>
      <c r="B382" s="6"/>
      <c r="C382" s="6"/>
      <c r="D382" s="6"/>
      <c r="E382" s="6"/>
      <c r="F382" s="24"/>
      <c r="G382" s="24"/>
      <c r="H382" s="24"/>
      <c r="I382" s="24"/>
      <c r="J382" s="24"/>
      <c r="K382" s="27"/>
      <c r="L382" s="24"/>
      <c r="M382" s="24"/>
      <c r="N382" s="24"/>
      <c r="O382" s="24"/>
      <c r="P382" s="24"/>
      <c r="Q382" s="27"/>
      <c r="R382" s="65"/>
      <c r="S382" s="65"/>
      <c r="T382" s="65"/>
      <c r="U382" s="65"/>
      <c r="V382" s="65"/>
      <c r="W382" s="59"/>
    </row>
    <row r="383" spans="1:23">
      <c r="A383" s="7"/>
      <c r="B383" s="6"/>
      <c r="C383" s="6"/>
      <c r="D383" s="6"/>
      <c r="E383" s="6"/>
      <c r="F383" s="24"/>
      <c r="G383" s="24"/>
      <c r="H383" s="24"/>
      <c r="I383" s="24"/>
      <c r="J383" s="24"/>
      <c r="K383" s="27"/>
      <c r="L383" s="24"/>
      <c r="M383" s="24"/>
      <c r="N383" s="24"/>
      <c r="O383" s="24"/>
      <c r="P383" s="24"/>
      <c r="Q383" s="27"/>
      <c r="R383" s="65"/>
      <c r="S383" s="65"/>
      <c r="T383" s="65"/>
      <c r="U383" s="65"/>
      <c r="V383" s="65"/>
      <c r="W383" s="59"/>
    </row>
    <row r="384" spans="1:23">
      <c r="A384" s="7"/>
      <c r="B384" s="6"/>
      <c r="C384" s="6"/>
      <c r="D384" s="6"/>
      <c r="E384" s="6"/>
      <c r="F384" s="24"/>
      <c r="G384" s="24"/>
      <c r="H384" s="24"/>
      <c r="I384" s="24"/>
      <c r="J384" s="24"/>
      <c r="K384" s="27"/>
      <c r="L384" s="24"/>
      <c r="M384" s="24"/>
      <c r="N384" s="24"/>
      <c r="O384" s="24"/>
      <c r="P384" s="24"/>
      <c r="Q384" s="27"/>
      <c r="R384" s="65"/>
      <c r="S384" s="65"/>
      <c r="T384" s="65"/>
      <c r="U384" s="65"/>
      <c r="V384" s="65"/>
      <c r="W384" s="59"/>
    </row>
    <row r="385" spans="1:23">
      <c r="A385" s="7"/>
      <c r="B385" s="6"/>
      <c r="C385" s="6"/>
      <c r="D385" s="6"/>
      <c r="E385" s="6"/>
      <c r="F385" s="24"/>
      <c r="G385" s="24"/>
      <c r="H385" s="24"/>
      <c r="I385" s="24"/>
      <c r="J385" s="24"/>
      <c r="K385" s="27"/>
      <c r="L385" s="24"/>
      <c r="M385" s="24"/>
      <c r="N385" s="24"/>
      <c r="O385" s="24"/>
      <c r="P385" s="24"/>
      <c r="Q385" s="27"/>
      <c r="R385" s="65"/>
      <c r="S385" s="65"/>
      <c r="T385" s="65"/>
      <c r="U385" s="65"/>
      <c r="V385" s="65"/>
      <c r="W385" s="59"/>
    </row>
    <row r="386" spans="1:23">
      <c r="A386" s="7"/>
      <c r="B386" s="6"/>
      <c r="C386" s="6"/>
      <c r="D386" s="6"/>
      <c r="E386" s="6"/>
      <c r="F386" s="24"/>
      <c r="G386" s="24"/>
      <c r="H386" s="24"/>
      <c r="I386" s="24"/>
      <c r="J386" s="24"/>
      <c r="K386" s="27"/>
      <c r="L386" s="24"/>
      <c r="M386" s="24"/>
      <c r="N386" s="24"/>
      <c r="O386" s="24"/>
      <c r="P386" s="24"/>
      <c r="Q386" s="27"/>
      <c r="R386" s="65"/>
      <c r="S386" s="65"/>
      <c r="T386" s="65"/>
      <c r="U386" s="65"/>
      <c r="V386" s="65"/>
      <c r="W386" s="59"/>
    </row>
    <row r="387" spans="1:23">
      <c r="A387" s="7"/>
      <c r="B387" s="6"/>
      <c r="C387" s="6"/>
      <c r="D387" s="6"/>
      <c r="E387" s="6"/>
      <c r="F387" s="24"/>
      <c r="G387" s="24"/>
      <c r="H387" s="24"/>
      <c r="I387" s="24"/>
      <c r="J387" s="24"/>
      <c r="K387" s="27"/>
      <c r="L387" s="24"/>
      <c r="M387" s="24"/>
      <c r="N387" s="24"/>
      <c r="O387" s="24"/>
      <c r="P387" s="24"/>
      <c r="Q387" s="27"/>
      <c r="R387" s="65"/>
      <c r="S387" s="65"/>
      <c r="T387" s="65"/>
      <c r="U387" s="65"/>
      <c r="V387" s="65"/>
      <c r="W387" s="59"/>
    </row>
    <row r="388" spans="1:23">
      <c r="A388" s="7"/>
      <c r="B388" s="6"/>
      <c r="C388" s="6"/>
      <c r="D388" s="6"/>
      <c r="E388" s="6"/>
      <c r="F388" s="24"/>
      <c r="G388" s="24"/>
      <c r="H388" s="24"/>
      <c r="I388" s="24"/>
      <c r="J388" s="24"/>
      <c r="K388" s="27"/>
      <c r="L388" s="24"/>
      <c r="M388" s="24"/>
      <c r="N388" s="24"/>
      <c r="O388" s="24"/>
      <c r="P388" s="24"/>
      <c r="Q388" s="27"/>
      <c r="R388" s="65"/>
      <c r="S388" s="65"/>
      <c r="T388" s="65"/>
      <c r="U388" s="65"/>
      <c r="V388" s="65"/>
      <c r="W388" s="59"/>
    </row>
    <row r="389" spans="1:23">
      <c r="A389" s="7"/>
      <c r="B389" s="6"/>
      <c r="C389" s="6"/>
      <c r="D389" s="6"/>
      <c r="E389" s="6"/>
      <c r="F389" s="24"/>
      <c r="G389" s="24"/>
      <c r="H389" s="24"/>
      <c r="I389" s="24"/>
      <c r="J389" s="24"/>
      <c r="K389" s="27"/>
      <c r="L389" s="24"/>
      <c r="M389" s="24"/>
      <c r="N389" s="24"/>
      <c r="O389" s="24"/>
      <c r="P389" s="24"/>
      <c r="Q389" s="27"/>
      <c r="R389" s="65"/>
      <c r="S389" s="65"/>
      <c r="T389" s="65"/>
      <c r="U389" s="65"/>
      <c r="V389" s="65"/>
      <c r="W389" s="59"/>
    </row>
    <row r="390" spans="1:23">
      <c r="A390" s="7"/>
      <c r="B390" s="6"/>
      <c r="C390" s="6"/>
      <c r="D390" s="6"/>
      <c r="E390" s="6"/>
      <c r="F390" s="24"/>
      <c r="G390" s="24"/>
      <c r="H390" s="24"/>
      <c r="I390" s="24"/>
      <c r="J390" s="24"/>
      <c r="K390" s="27"/>
      <c r="L390" s="24"/>
      <c r="M390" s="24"/>
      <c r="N390" s="24"/>
      <c r="O390" s="24"/>
      <c r="P390" s="24"/>
      <c r="Q390" s="27"/>
      <c r="R390" s="65"/>
      <c r="S390" s="65"/>
      <c r="T390" s="65"/>
      <c r="U390" s="65"/>
      <c r="V390" s="65"/>
      <c r="W390" s="59"/>
    </row>
    <row r="391" spans="1:23">
      <c r="A391" s="7"/>
      <c r="B391" s="6"/>
      <c r="C391" s="6"/>
      <c r="D391" s="6"/>
      <c r="E391" s="6"/>
      <c r="F391" s="24"/>
      <c r="G391" s="24"/>
      <c r="H391" s="24"/>
      <c r="I391" s="24"/>
      <c r="J391" s="24"/>
      <c r="K391" s="27"/>
      <c r="L391" s="24"/>
      <c r="M391" s="24"/>
      <c r="N391" s="24"/>
      <c r="O391" s="24"/>
      <c r="P391" s="24"/>
      <c r="Q391" s="27"/>
      <c r="R391" s="65"/>
      <c r="S391" s="65"/>
      <c r="T391" s="65"/>
      <c r="U391" s="65"/>
      <c r="V391" s="65"/>
      <c r="W391" s="59"/>
    </row>
    <row r="392" spans="1:23">
      <c r="A392" s="7"/>
      <c r="B392" s="6"/>
      <c r="C392" s="6"/>
      <c r="D392" s="6"/>
      <c r="E392" s="6"/>
      <c r="F392" s="24"/>
      <c r="G392" s="24"/>
      <c r="H392" s="24"/>
      <c r="I392" s="24"/>
      <c r="J392" s="24"/>
      <c r="K392" s="27"/>
      <c r="L392" s="24"/>
      <c r="M392" s="24"/>
      <c r="N392" s="24"/>
      <c r="O392" s="24"/>
      <c r="P392" s="24"/>
      <c r="Q392" s="27"/>
      <c r="R392" s="65"/>
      <c r="S392" s="65"/>
      <c r="T392" s="65"/>
      <c r="U392" s="65"/>
      <c r="V392" s="65"/>
      <c r="W392" s="59"/>
    </row>
    <row r="393" spans="1:23">
      <c r="A393" s="7"/>
      <c r="B393" s="6"/>
      <c r="C393" s="6"/>
      <c r="D393" s="6"/>
      <c r="E393" s="6"/>
      <c r="F393" s="24"/>
      <c r="G393" s="24"/>
      <c r="H393" s="24"/>
      <c r="I393" s="24"/>
      <c r="J393" s="24"/>
      <c r="K393" s="27"/>
      <c r="L393" s="24"/>
      <c r="M393" s="24"/>
      <c r="N393" s="24"/>
      <c r="O393" s="24"/>
      <c r="P393" s="24"/>
      <c r="Q393" s="27"/>
      <c r="R393" s="65"/>
      <c r="S393" s="65"/>
      <c r="T393" s="65"/>
      <c r="U393" s="65"/>
      <c r="V393" s="65"/>
      <c r="W393" s="59"/>
    </row>
    <row r="394" spans="1:23">
      <c r="A394" s="7"/>
      <c r="B394" s="6"/>
      <c r="C394" s="6"/>
      <c r="D394" s="6"/>
      <c r="E394" s="6"/>
      <c r="F394" s="24"/>
      <c r="G394" s="24"/>
      <c r="H394" s="24"/>
      <c r="I394" s="24"/>
      <c r="J394" s="24"/>
      <c r="K394" s="27"/>
      <c r="L394" s="24"/>
      <c r="M394" s="24"/>
      <c r="N394" s="24"/>
      <c r="O394" s="24"/>
      <c r="P394" s="24"/>
      <c r="Q394" s="27"/>
      <c r="R394" s="65"/>
      <c r="S394" s="65"/>
      <c r="T394" s="65"/>
      <c r="U394" s="65"/>
      <c r="V394" s="65"/>
      <c r="W394" s="59"/>
    </row>
    <row r="395" spans="1:23">
      <c r="A395" s="7"/>
      <c r="B395" s="6"/>
      <c r="C395" s="6"/>
      <c r="D395" s="6"/>
      <c r="E395" s="6"/>
      <c r="F395" s="24"/>
      <c r="G395" s="24"/>
      <c r="H395" s="24"/>
      <c r="I395" s="24"/>
      <c r="J395" s="24"/>
      <c r="K395" s="27"/>
      <c r="L395" s="24"/>
      <c r="M395" s="24"/>
      <c r="N395" s="24"/>
      <c r="O395" s="24"/>
      <c r="P395" s="24"/>
      <c r="Q395" s="27"/>
      <c r="R395" s="65"/>
      <c r="S395" s="65"/>
      <c r="T395" s="65"/>
      <c r="U395" s="65"/>
      <c r="V395" s="65"/>
      <c r="W395" s="59"/>
    </row>
    <row r="396" spans="1:23">
      <c r="A396" s="7"/>
      <c r="B396" s="6"/>
      <c r="C396" s="6"/>
      <c r="D396" s="6"/>
      <c r="E396" s="6"/>
      <c r="F396" s="24"/>
      <c r="G396" s="24"/>
      <c r="H396" s="24"/>
      <c r="I396" s="24"/>
      <c r="J396" s="24"/>
      <c r="K396" s="27"/>
      <c r="L396" s="24"/>
      <c r="M396" s="24"/>
      <c r="N396" s="24"/>
      <c r="O396" s="24"/>
      <c r="P396" s="24"/>
      <c r="Q396" s="27"/>
      <c r="R396" s="65"/>
      <c r="S396" s="65"/>
      <c r="T396" s="65"/>
      <c r="U396" s="65"/>
      <c r="V396" s="65"/>
      <c r="W396" s="59"/>
    </row>
    <row r="397" spans="1:23">
      <c r="A397" s="7"/>
      <c r="B397" s="6"/>
      <c r="C397" s="6"/>
      <c r="D397" s="6"/>
      <c r="E397" s="6"/>
      <c r="F397" s="24"/>
      <c r="G397" s="24"/>
      <c r="H397" s="24"/>
      <c r="I397" s="24"/>
      <c r="J397" s="24"/>
      <c r="K397" s="27"/>
      <c r="L397" s="24"/>
      <c r="M397" s="24"/>
      <c r="N397" s="24"/>
      <c r="O397" s="24"/>
      <c r="P397" s="24"/>
      <c r="Q397" s="27"/>
      <c r="R397" s="65"/>
      <c r="S397" s="65"/>
      <c r="T397" s="65"/>
      <c r="U397" s="65"/>
      <c r="V397" s="65"/>
      <c r="W397" s="59"/>
    </row>
    <row r="398" spans="1:23">
      <c r="A398" s="7"/>
      <c r="B398" s="6"/>
      <c r="C398" s="6"/>
      <c r="D398" s="6"/>
      <c r="E398" s="6"/>
      <c r="F398" s="24"/>
      <c r="G398" s="24"/>
      <c r="H398" s="24"/>
      <c r="I398" s="24"/>
      <c r="J398" s="24"/>
      <c r="K398" s="27"/>
      <c r="L398" s="24"/>
      <c r="M398" s="24"/>
      <c r="N398" s="24"/>
      <c r="O398" s="24"/>
      <c r="P398" s="24"/>
      <c r="Q398" s="27"/>
      <c r="R398" s="65"/>
      <c r="S398" s="65"/>
      <c r="T398" s="65"/>
      <c r="U398" s="65"/>
      <c r="V398" s="65"/>
      <c r="W398" s="59"/>
    </row>
    <row r="399" spans="1:23">
      <c r="A399" s="7"/>
      <c r="B399" s="6"/>
      <c r="C399" s="6"/>
      <c r="D399" s="6"/>
      <c r="E399" s="6"/>
      <c r="F399" s="24"/>
      <c r="G399" s="24"/>
      <c r="H399" s="24"/>
      <c r="I399" s="24"/>
      <c r="J399" s="24"/>
      <c r="K399" s="27"/>
      <c r="L399" s="24"/>
      <c r="M399" s="24"/>
      <c r="N399" s="24"/>
      <c r="O399" s="24"/>
      <c r="P399" s="24"/>
      <c r="Q399" s="27"/>
      <c r="R399" s="65"/>
      <c r="S399" s="65"/>
      <c r="T399" s="65"/>
      <c r="U399" s="65"/>
      <c r="V399" s="65"/>
      <c r="W399" s="59"/>
    </row>
    <row r="400" spans="1:23">
      <c r="A400" s="7"/>
      <c r="B400" s="6"/>
      <c r="C400" s="6"/>
      <c r="D400" s="6"/>
      <c r="E400" s="6"/>
      <c r="F400" s="24"/>
      <c r="G400" s="24"/>
      <c r="H400" s="24"/>
      <c r="I400" s="24"/>
      <c r="J400" s="24"/>
      <c r="K400" s="27"/>
      <c r="L400" s="24"/>
      <c r="M400" s="24"/>
      <c r="N400" s="24"/>
      <c r="O400" s="24"/>
      <c r="P400" s="24"/>
      <c r="Q400" s="27"/>
      <c r="R400" s="65"/>
      <c r="S400" s="65"/>
      <c r="T400" s="65"/>
      <c r="U400" s="65"/>
      <c r="V400" s="65"/>
      <c r="W400" s="59"/>
    </row>
    <row r="401" spans="1:23">
      <c r="A401" s="7"/>
      <c r="B401" s="6"/>
      <c r="C401" s="6"/>
      <c r="D401" s="6"/>
      <c r="E401" s="6"/>
      <c r="F401" s="24"/>
      <c r="G401" s="24"/>
      <c r="H401" s="24"/>
      <c r="I401" s="24"/>
      <c r="J401" s="24"/>
      <c r="K401" s="27"/>
      <c r="L401" s="24"/>
      <c r="M401" s="24"/>
      <c r="N401" s="24"/>
      <c r="O401" s="24"/>
      <c r="P401" s="24"/>
      <c r="Q401" s="27"/>
      <c r="R401" s="65"/>
      <c r="S401" s="65"/>
      <c r="T401" s="65"/>
      <c r="U401" s="65"/>
      <c r="V401" s="65"/>
      <c r="W401" s="59"/>
    </row>
    <row r="402" spans="1:23">
      <c r="A402" s="7"/>
      <c r="B402" s="6"/>
      <c r="C402" s="6"/>
      <c r="D402" s="6"/>
      <c r="E402" s="6"/>
      <c r="F402" s="24"/>
      <c r="G402" s="24"/>
      <c r="H402" s="24"/>
      <c r="I402" s="24"/>
      <c r="J402" s="24"/>
      <c r="K402" s="27"/>
      <c r="L402" s="24"/>
      <c r="M402" s="24"/>
      <c r="N402" s="24"/>
      <c r="O402" s="24"/>
      <c r="P402" s="24"/>
      <c r="Q402" s="27"/>
      <c r="R402" s="65"/>
      <c r="S402" s="65"/>
      <c r="T402" s="65"/>
      <c r="U402" s="65"/>
      <c r="V402" s="65"/>
      <c r="W402" s="59"/>
    </row>
    <row r="403" spans="1:23">
      <c r="A403" s="7"/>
      <c r="B403" s="6"/>
      <c r="C403" s="6"/>
      <c r="D403" s="6"/>
      <c r="E403" s="6"/>
      <c r="F403" s="24"/>
      <c r="G403" s="24"/>
      <c r="H403" s="24"/>
      <c r="I403" s="24"/>
      <c r="J403" s="24"/>
      <c r="K403" s="27"/>
      <c r="L403" s="24"/>
      <c r="M403" s="24"/>
      <c r="N403" s="24"/>
      <c r="O403" s="24"/>
      <c r="P403" s="24"/>
      <c r="Q403" s="27"/>
      <c r="R403" s="65"/>
      <c r="S403" s="65"/>
      <c r="T403" s="65"/>
      <c r="U403" s="65"/>
      <c r="V403" s="65"/>
      <c r="W403" s="59"/>
    </row>
    <row r="404" spans="1:23">
      <c r="A404" s="7"/>
      <c r="B404" s="6"/>
      <c r="C404" s="6"/>
      <c r="D404" s="6"/>
      <c r="E404" s="6"/>
      <c r="F404" s="24"/>
      <c r="G404" s="24"/>
      <c r="H404" s="24"/>
      <c r="I404" s="24"/>
      <c r="J404" s="24"/>
      <c r="K404" s="27"/>
      <c r="L404" s="24"/>
      <c r="M404" s="24"/>
      <c r="N404" s="24"/>
      <c r="O404" s="24"/>
      <c r="P404" s="24"/>
      <c r="Q404" s="27"/>
      <c r="R404" s="65"/>
      <c r="S404" s="65"/>
      <c r="T404" s="65"/>
      <c r="U404" s="65"/>
      <c r="V404" s="65"/>
      <c r="W404" s="59"/>
    </row>
    <row r="405" spans="1:23">
      <c r="A405" s="7"/>
      <c r="B405" s="6"/>
      <c r="C405" s="6"/>
      <c r="D405" s="6"/>
      <c r="E405" s="6"/>
      <c r="F405" s="24"/>
      <c r="G405" s="24"/>
      <c r="H405" s="24"/>
      <c r="I405" s="24"/>
      <c r="J405" s="24"/>
      <c r="K405" s="27"/>
      <c r="L405" s="24"/>
      <c r="M405" s="24"/>
      <c r="N405" s="24"/>
      <c r="O405" s="24"/>
      <c r="P405" s="24"/>
      <c r="Q405" s="27"/>
      <c r="R405" s="65"/>
      <c r="S405" s="65"/>
      <c r="T405" s="65"/>
      <c r="U405" s="65"/>
      <c r="V405" s="65"/>
      <c r="W405" s="59"/>
    </row>
    <row r="406" spans="1:23">
      <c r="A406" s="7"/>
      <c r="B406" s="6"/>
      <c r="C406" s="6"/>
      <c r="D406" s="6"/>
      <c r="E406" s="6"/>
      <c r="F406" s="24"/>
      <c r="G406" s="24"/>
      <c r="H406" s="24"/>
      <c r="I406" s="24"/>
      <c r="J406" s="24"/>
      <c r="K406" s="27"/>
      <c r="L406" s="24"/>
      <c r="M406" s="24"/>
      <c r="N406" s="24"/>
      <c r="O406" s="24"/>
      <c r="P406" s="24"/>
      <c r="Q406" s="27"/>
      <c r="R406" s="65"/>
      <c r="S406" s="65"/>
      <c r="T406" s="65"/>
      <c r="U406" s="65"/>
      <c r="V406" s="65"/>
      <c r="W406" s="59"/>
    </row>
    <row r="407" spans="1:23">
      <c r="A407" s="7"/>
      <c r="B407" s="6"/>
      <c r="C407" s="6"/>
      <c r="D407" s="6"/>
      <c r="E407" s="6"/>
      <c r="F407" s="24"/>
      <c r="G407" s="24"/>
      <c r="H407" s="24"/>
      <c r="I407" s="24"/>
      <c r="J407" s="24"/>
      <c r="K407" s="27"/>
      <c r="L407" s="24"/>
      <c r="M407" s="24"/>
      <c r="N407" s="24"/>
      <c r="O407" s="24"/>
      <c r="P407" s="24"/>
      <c r="Q407" s="27"/>
      <c r="R407" s="65"/>
      <c r="S407" s="65"/>
      <c r="T407" s="65"/>
      <c r="U407" s="65"/>
      <c r="V407" s="65"/>
      <c r="W407" s="59"/>
    </row>
    <row r="408" spans="1:23">
      <c r="A408" s="7"/>
      <c r="B408" s="6"/>
      <c r="C408" s="6"/>
      <c r="D408" s="6"/>
      <c r="E408" s="6"/>
      <c r="F408" s="24"/>
      <c r="G408" s="24"/>
      <c r="H408" s="24"/>
      <c r="I408" s="24"/>
      <c r="J408" s="24"/>
      <c r="K408" s="27"/>
      <c r="L408" s="24"/>
      <c r="M408" s="24"/>
      <c r="N408" s="24"/>
      <c r="O408" s="24"/>
      <c r="P408" s="24"/>
      <c r="Q408" s="27"/>
      <c r="R408" s="65"/>
      <c r="S408" s="65"/>
      <c r="T408" s="65"/>
      <c r="U408" s="65"/>
      <c r="V408" s="65"/>
      <c r="W408" s="59"/>
    </row>
    <row r="409" spans="1:23">
      <c r="A409" s="7"/>
      <c r="B409" s="6"/>
      <c r="C409" s="6"/>
      <c r="D409" s="6"/>
      <c r="E409" s="6"/>
      <c r="F409" s="24"/>
      <c r="G409" s="24"/>
      <c r="H409" s="24"/>
      <c r="I409" s="24"/>
      <c r="J409" s="24"/>
      <c r="K409" s="27"/>
      <c r="L409" s="24"/>
      <c r="M409" s="24"/>
      <c r="N409" s="24"/>
      <c r="O409" s="24"/>
      <c r="P409" s="24"/>
      <c r="Q409" s="27"/>
      <c r="R409" s="65"/>
      <c r="S409" s="65"/>
      <c r="T409" s="65"/>
      <c r="U409" s="65"/>
      <c r="V409" s="65"/>
      <c r="W409" s="59"/>
    </row>
    <row r="410" spans="1:23">
      <c r="A410" s="7"/>
      <c r="B410" s="6"/>
      <c r="C410" s="6"/>
      <c r="D410" s="6"/>
      <c r="E410" s="6"/>
      <c r="F410" s="24"/>
      <c r="G410" s="24"/>
      <c r="H410" s="24"/>
      <c r="I410" s="24"/>
      <c r="J410" s="24"/>
      <c r="K410" s="27"/>
      <c r="L410" s="24"/>
      <c r="M410" s="24"/>
      <c r="N410" s="24"/>
      <c r="O410" s="24"/>
      <c r="P410" s="24"/>
      <c r="Q410" s="27"/>
      <c r="R410" s="65"/>
      <c r="S410" s="65"/>
      <c r="T410" s="65"/>
      <c r="U410" s="65"/>
      <c r="V410" s="65"/>
      <c r="W410" s="59"/>
    </row>
    <row r="411" spans="1:23">
      <c r="A411" s="7"/>
      <c r="B411" s="6"/>
      <c r="C411" s="6"/>
      <c r="D411" s="6"/>
      <c r="E411" s="6"/>
      <c r="F411" s="24"/>
      <c r="G411" s="24"/>
      <c r="H411" s="24"/>
      <c r="I411" s="24"/>
      <c r="J411" s="24"/>
      <c r="K411" s="27"/>
      <c r="L411" s="24"/>
      <c r="M411" s="24"/>
      <c r="N411" s="24"/>
      <c r="O411" s="24"/>
      <c r="P411" s="24"/>
      <c r="Q411" s="27"/>
      <c r="R411" s="65"/>
      <c r="S411" s="65"/>
      <c r="T411" s="65"/>
      <c r="U411" s="65"/>
      <c r="V411" s="65"/>
      <c r="W411" s="59"/>
    </row>
    <row r="412" spans="1:23">
      <c r="A412" s="7"/>
      <c r="B412" s="6"/>
      <c r="C412" s="6"/>
      <c r="D412" s="6"/>
      <c r="E412" s="6"/>
      <c r="F412" s="24"/>
      <c r="G412" s="24"/>
      <c r="H412" s="24"/>
      <c r="I412" s="24"/>
      <c r="J412" s="24"/>
      <c r="K412" s="27"/>
      <c r="L412" s="24"/>
      <c r="M412" s="24"/>
      <c r="N412" s="24"/>
      <c r="O412" s="24"/>
      <c r="P412" s="24"/>
      <c r="Q412" s="27"/>
      <c r="R412" s="65"/>
      <c r="S412" s="65"/>
      <c r="T412" s="65"/>
      <c r="U412" s="65"/>
      <c r="V412" s="65"/>
      <c r="W412" s="59"/>
    </row>
    <row r="413" spans="1:23">
      <c r="A413" s="7"/>
      <c r="B413" s="6"/>
      <c r="C413" s="6"/>
      <c r="D413" s="6"/>
      <c r="E413" s="6"/>
      <c r="F413" s="24"/>
      <c r="G413" s="24"/>
      <c r="H413" s="24"/>
      <c r="I413" s="24"/>
      <c r="J413" s="24"/>
      <c r="K413" s="27"/>
      <c r="L413" s="24"/>
      <c r="M413" s="24"/>
      <c r="N413" s="24"/>
      <c r="O413" s="24"/>
      <c r="P413" s="24"/>
      <c r="Q413" s="27"/>
      <c r="R413" s="65"/>
      <c r="S413" s="65"/>
      <c r="T413" s="65"/>
      <c r="U413" s="65"/>
      <c r="V413" s="65"/>
      <c r="W413" s="59"/>
    </row>
    <row r="414" spans="1:23">
      <c r="A414" s="7"/>
      <c r="B414" s="6"/>
      <c r="C414" s="6"/>
      <c r="D414" s="6"/>
      <c r="E414" s="6"/>
      <c r="F414" s="24"/>
      <c r="G414" s="24"/>
      <c r="H414" s="24"/>
      <c r="I414" s="24"/>
      <c r="J414" s="24"/>
      <c r="K414" s="27"/>
      <c r="L414" s="24"/>
      <c r="M414" s="24"/>
      <c r="N414" s="24"/>
      <c r="O414" s="24"/>
      <c r="P414" s="24"/>
      <c r="Q414" s="27"/>
      <c r="R414" s="65"/>
      <c r="S414" s="65"/>
      <c r="T414" s="65"/>
      <c r="U414" s="65"/>
      <c r="V414" s="65"/>
      <c r="W414" s="59"/>
    </row>
    <row r="415" spans="1:23">
      <c r="A415" s="7"/>
      <c r="B415" s="6"/>
      <c r="C415" s="6"/>
      <c r="D415" s="6"/>
      <c r="E415" s="6"/>
      <c r="F415" s="24"/>
      <c r="G415" s="24"/>
      <c r="H415" s="24"/>
      <c r="I415" s="24"/>
      <c r="J415" s="24"/>
      <c r="K415" s="27"/>
      <c r="L415" s="24"/>
      <c r="M415" s="24"/>
      <c r="N415" s="24"/>
      <c r="O415" s="24"/>
      <c r="P415" s="24"/>
      <c r="Q415" s="27"/>
      <c r="R415" s="65"/>
      <c r="S415" s="65"/>
      <c r="T415" s="65"/>
      <c r="U415" s="65"/>
      <c r="V415" s="65"/>
      <c r="W415" s="59"/>
    </row>
    <row r="416" spans="1:23">
      <c r="A416" s="7"/>
      <c r="B416" s="6"/>
      <c r="C416" s="6"/>
      <c r="D416" s="6"/>
      <c r="E416" s="6"/>
      <c r="F416" s="24"/>
      <c r="G416" s="24"/>
      <c r="H416" s="24"/>
      <c r="I416" s="24"/>
      <c r="J416" s="24"/>
      <c r="K416" s="27"/>
      <c r="L416" s="24"/>
      <c r="M416" s="24"/>
      <c r="N416" s="24"/>
      <c r="O416" s="24"/>
      <c r="P416" s="24"/>
      <c r="Q416" s="27"/>
      <c r="R416" s="65"/>
      <c r="S416" s="65"/>
      <c r="T416" s="65"/>
      <c r="U416" s="65"/>
      <c r="V416" s="65"/>
      <c r="W416" s="59"/>
    </row>
    <row r="417" spans="1:23">
      <c r="A417" s="7"/>
      <c r="B417" s="6"/>
      <c r="C417" s="6"/>
      <c r="D417" s="6"/>
      <c r="E417" s="6"/>
      <c r="F417" s="24"/>
      <c r="G417" s="24"/>
      <c r="H417" s="24"/>
      <c r="I417" s="24"/>
      <c r="J417" s="24"/>
      <c r="K417" s="27"/>
      <c r="L417" s="24"/>
      <c r="M417" s="24"/>
      <c r="N417" s="24"/>
      <c r="O417" s="24"/>
      <c r="P417" s="24"/>
      <c r="Q417" s="27"/>
      <c r="R417" s="65"/>
      <c r="S417" s="65"/>
      <c r="T417" s="65"/>
      <c r="U417" s="65"/>
      <c r="V417" s="65"/>
      <c r="W417" s="59"/>
    </row>
    <row r="418" spans="1:23">
      <c r="A418" s="7"/>
      <c r="B418" s="6"/>
      <c r="C418" s="6"/>
      <c r="D418" s="6"/>
      <c r="E418" s="6"/>
      <c r="F418" s="24"/>
      <c r="G418" s="24"/>
      <c r="H418" s="24"/>
      <c r="I418" s="24"/>
      <c r="J418" s="24"/>
      <c r="K418" s="27"/>
      <c r="L418" s="24"/>
      <c r="M418" s="24"/>
      <c r="N418" s="24"/>
      <c r="O418" s="24"/>
      <c r="P418" s="24"/>
      <c r="Q418" s="27"/>
      <c r="R418" s="65"/>
      <c r="S418" s="65"/>
      <c r="T418" s="65"/>
      <c r="U418" s="65"/>
      <c r="V418" s="65"/>
      <c r="W418" s="59"/>
    </row>
    <row r="419" spans="1:23">
      <c r="A419" s="7"/>
      <c r="B419" s="6"/>
      <c r="C419" s="6"/>
      <c r="D419" s="6"/>
      <c r="E419" s="6"/>
      <c r="F419" s="24"/>
      <c r="G419" s="24"/>
      <c r="H419" s="24"/>
      <c r="I419" s="24"/>
      <c r="J419" s="24"/>
      <c r="K419" s="27"/>
      <c r="L419" s="24"/>
      <c r="M419" s="24"/>
      <c r="N419" s="24"/>
      <c r="O419" s="24"/>
      <c r="P419" s="24"/>
      <c r="Q419" s="27"/>
      <c r="R419" s="65"/>
      <c r="S419" s="65"/>
      <c r="T419" s="65"/>
      <c r="U419" s="65"/>
      <c r="V419" s="65"/>
      <c r="W419" s="59"/>
    </row>
    <row r="420" spans="1:23">
      <c r="A420" s="7"/>
      <c r="B420" s="6"/>
      <c r="C420" s="6"/>
      <c r="D420" s="6"/>
      <c r="E420" s="6"/>
      <c r="F420" s="24"/>
      <c r="G420" s="24"/>
      <c r="H420" s="24"/>
      <c r="I420" s="24"/>
      <c r="J420" s="24"/>
      <c r="K420" s="27"/>
      <c r="L420" s="24"/>
      <c r="M420" s="24"/>
      <c r="N420" s="24"/>
      <c r="O420" s="24"/>
      <c r="P420" s="24"/>
      <c r="Q420" s="27"/>
      <c r="R420" s="65"/>
      <c r="S420" s="65"/>
      <c r="T420" s="65"/>
      <c r="U420" s="65"/>
      <c r="V420" s="65"/>
      <c r="W420" s="59"/>
    </row>
    <row r="421" spans="1:23">
      <c r="A421" s="7"/>
      <c r="B421" s="6"/>
      <c r="C421" s="6"/>
      <c r="D421" s="6"/>
      <c r="E421" s="6"/>
      <c r="F421" s="24"/>
      <c r="G421" s="24"/>
      <c r="H421" s="24"/>
      <c r="I421" s="24"/>
      <c r="J421" s="24"/>
      <c r="K421" s="27"/>
      <c r="L421" s="24"/>
      <c r="M421" s="24"/>
      <c r="N421" s="24"/>
      <c r="O421" s="24"/>
      <c r="P421" s="24"/>
      <c r="Q421" s="27"/>
      <c r="R421" s="65"/>
      <c r="S421" s="65"/>
      <c r="T421" s="65"/>
      <c r="U421" s="65"/>
      <c r="V421" s="65"/>
      <c r="W421" s="59"/>
    </row>
    <row r="422" spans="1:23">
      <c r="A422" s="7"/>
      <c r="B422" s="6"/>
      <c r="C422" s="6"/>
      <c r="D422" s="6"/>
      <c r="E422" s="6"/>
      <c r="F422" s="24"/>
      <c r="G422" s="24"/>
      <c r="H422" s="24"/>
      <c r="I422" s="24"/>
      <c r="J422" s="24"/>
      <c r="K422" s="27"/>
      <c r="L422" s="24"/>
      <c r="M422" s="24"/>
      <c r="N422" s="24"/>
      <c r="O422" s="24"/>
      <c r="P422" s="24"/>
      <c r="Q422" s="27"/>
      <c r="R422" s="65"/>
      <c r="S422" s="65"/>
      <c r="T422" s="65"/>
      <c r="U422" s="65"/>
      <c r="V422" s="65"/>
      <c r="W422" s="59"/>
    </row>
    <row r="423" spans="1:23">
      <c r="A423" s="7"/>
      <c r="B423" s="6"/>
      <c r="C423" s="6"/>
      <c r="D423" s="6"/>
      <c r="E423" s="6"/>
      <c r="F423" s="24"/>
      <c r="G423" s="24"/>
      <c r="H423" s="24"/>
      <c r="I423" s="24"/>
      <c r="J423" s="24"/>
      <c r="K423" s="27"/>
      <c r="L423" s="24"/>
      <c r="M423" s="24"/>
      <c r="N423" s="24"/>
      <c r="O423" s="24"/>
      <c r="P423" s="24"/>
      <c r="Q423" s="27"/>
      <c r="R423" s="65"/>
      <c r="S423" s="65"/>
      <c r="T423" s="65"/>
      <c r="U423" s="65"/>
      <c r="V423" s="65"/>
      <c r="W423" s="59"/>
    </row>
    <row r="424" spans="1:23">
      <c r="A424" s="7"/>
      <c r="B424" s="6"/>
      <c r="C424" s="6"/>
      <c r="D424" s="6"/>
      <c r="E424" s="6"/>
      <c r="F424" s="24"/>
      <c r="G424" s="24"/>
      <c r="H424" s="24"/>
      <c r="I424" s="24"/>
      <c r="J424" s="24"/>
      <c r="K424" s="27"/>
      <c r="L424" s="24"/>
      <c r="M424" s="24"/>
      <c r="N424" s="24"/>
      <c r="O424" s="24"/>
      <c r="P424" s="24"/>
      <c r="Q424" s="27"/>
      <c r="R424" s="65"/>
      <c r="S424" s="65"/>
      <c r="T424" s="65"/>
      <c r="U424" s="65"/>
      <c r="V424" s="65"/>
      <c r="W424" s="59"/>
    </row>
    <row r="425" spans="1:23">
      <c r="A425" s="7"/>
      <c r="B425" s="6"/>
      <c r="C425" s="6"/>
      <c r="D425" s="6"/>
      <c r="E425" s="6"/>
      <c r="F425" s="24"/>
      <c r="G425" s="24"/>
      <c r="H425" s="24"/>
      <c r="I425" s="24"/>
      <c r="J425" s="24"/>
      <c r="K425" s="27"/>
      <c r="L425" s="24"/>
      <c r="M425" s="24"/>
      <c r="N425" s="24"/>
      <c r="O425" s="24"/>
      <c r="P425" s="24"/>
      <c r="Q425" s="27"/>
      <c r="R425" s="65"/>
      <c r="S425" s="65"/>
      <c r="T425" s="65"/>
      <c r="U425" s="65"/>
      <c r="V425" s="65"/>
      <c r="W425" s="59"/>
    </row>
    <row r="426" spans="1:23">
      <c r="A426" s="7"/>
      <c r="B426" s="6"/>
      <c r="C426" s="6"/>
      <c r="D426" s="6"/>
      <c r="E426" s="6"/>
      <c r="F426" s="24"/>
      <c r="G426" s="24"/>
      <c r="H426" s="24"/>
      <c r="I426" s="24"/>
      <c r="J426" s="24"/>
      <c r="K426" s="27"/>
      <c r="L426" s="24"/>
      <c r="M426" s="24"/>
      <c r="N426" s="24"/>
      <c r="O426" s="24"/>
      <c r="P426" s="24"/>
      <c r="Q426" s="27"/>
      <c r="R426" s="65"/>
      <c r="S426" s="65"/>
      <c r="T426" s="65"/>
      <c r="U426" s="65"/>
      <c r="V426" s="65"/>
      <c r="W426" s="59"/>
    </row>
    <row r="427" spans="1:23">
      <c r="A427" s="7"/>
      <c r="B427" s="6"/>
      <c r="C427" s="6"/>
      <c r="D427" s="6"/>
      <c r="E427" s="6"/>
      <c r="F427" s="24"/>
      <c r="G427" s="24"/>
      <c r="H427" s="24"/>
      <c r="I427" s="24"/>
      <c r="J427" s="24"/>
      <c r="K427" s="27"/>
      <c r="L427" s="24"/>
      <c r="M427" s="24"/>
      <c r="N427" s="24"/>
      <c r="O427" s="24"/>
      <c r="P427" s="24"/>
      <c r="Q427" s="27"/>
      <c r="R427" s="65"/>
      <c r="S427" s="65"/>
      <c r="T427" s="65"/>
      <c r="U427" s="65"/>
      <c r="V427" s="65"/>
      <c r="W427" s="59"/>
    </row>
    <row r="428" spans="1:23">
      <c r="A428" s="7"/>
      <c r="B428" s="6"/>
      <c r="C428" s="6"/>
      <c r="D428" s="6"/>
      <c r="E428" s="6"/>
      <c r="F428" s="24"/>
      <c r="G428" s="24"/>
      <c r="H428" s="24"/>
      <c r="I428" s="24"/>
      <c r="J428" s="24"/>
      <c r="K428" s="27"/>
      <c r="L428" s="24"/>
      <c r="M428" s="24"/>
      <c r="N428" s="24"/>
      <c r="O428" s="24"/>
      <c r="P428" s="24"/>
      <c r="Q428" s="27"/>
      <c r="R428" s="65"/>
      <c r="S428" s="65"/>
      <c r="T428" s="65"/>
      <c r="U428" s="65"/>
      <c r="V428" s="65"/>
      <c r="W428" s="59"/>
    </row>
    <row r="429" spans="1:23">
      <c r="A429" s="7"/>
      <c r="B429" s="6"/>
      <c r="C429" s="6"/>
      <c r="D429" s="6"/>
      <c r="E429" s="6"/>
      <c r="F429" s="24"/>
      <c r="G429" s="24"/>
      <c r="H429" s="24"/>
      <c r="I429" s="24"/>
      <c r="J429" s="24"/>
      <c r="K429" s="27"/>
      <c r="L429" s="24"/>
      <c r="M429" s="24"/>
      <c r="N429" s="24"/>
      <c r="O429" s="24"/>
      <c r="P429" s="24"/>
      <c r="Q429" s="27"/>
      <c r="R429" s="65"/>
      <c r="S429" s="65"/>
      <c r="T429" s="65"/>
      <c r="U429" s="65"/>
      <c r="V429" s="65"/>
      <c r="W429" s="59"/>
    </row>
    <row r="430" spans="1:23">
      <c r="A430" s="7"/>
      <c r="B430" s="6"/>
      <c r="C430" s="6"/>
      <c r="D430" s="6"/>
      <c r="E430" s="6"/>
      <c r="F430" s="24"/>
      <c r="G430" s="24"/>
      <c r="H430" s="24"/>
      <c r="I430" s="24"/>
      <c r="J430" s="24"/>
      <c r="K430" s="27"/>
      <c r="L430" s="24"/>
      <c r="M430" s="24"/>
      <c r="N430" s="24"/>
      <c r="O430" s="24"/>
      <c r="P430" s="24"/>
      <c r="Q430" s="27"/>
      <c r="R430" s="65"/>
      <c r="S430" s="65"/>
      <c r="T430" s="65"/>
      <c r="U430" s="65"/>
      <c r="V430" s="65"/>
      <c r="W430" s="59"/>
    </row>
    <row r="431" spans="1:23">
      <c r="A431" s="7"/>
      <c r="B431" s="6"/>
      <c r="C431" s="6"/>
      <c r="D431" s="6"/>
      <c r="E431" s="6"/>
      <c r="F431" s="24"/>
      <c r="G431" s="24"/>
      <c r="H431" s="24"/>
      <c r="I431" s="24"/>
      <c r="J431" s="24"/>
      <c r="K431" s="27"/>
      <c r="L431" s="24"/>
      <c r="M431" s="24"/>
      <c r="N431" s="24"/>
      <c r="O431" s="24"/>
      <c r="P431" s="24"/>
      <c r="Q431" s="27"/>
      <c r="R431" s="65"/>
      <c r="S431" s="65"/>
      <c r="T431" s="65"/>
      <c r="U431" s="65"/>
      <c r="V431" s="65"/>
      <c r="W431" s="59"/>
    </row>
    <row r="432" spans="1:23">
      <c r="A432" s="7"/>
      <c r="B432" s="6"/>
      <c r="C432" s="6"/>
      <c r="D432" s="6"/>
      <c r="E432" s="6"/>
      <c r="F432" s="24"/>
      <c r="G432" s="24"/>
      <c r="H432" s="24"/>
      <c r="I432" s="24"/>
      <c r="J432" s="24"/>
      <c r="K432" s="27"/>
      <c r="L432" s="24"/>
      <c r="M432" s="24"/>
      <c r="N432" s="24"/>
      <c r="O432" s="24"/>
      <c r="P432" s="24"/>
      <c r="Q432" s="27"/>
      <c r="R432" s="65"/>
      <c r="S432" s="65"/>
      <c r="T432" s="65"/>
      <c r="U432" s="65"/>
      <c r="V432" s="65"/>
      <c r="W432" s="59"/>
    </row>
    <row r="433" spans="1:23">
      <c r="A433" s="7"/>
      <c r="B433" s="6"/>
      <c r="C433" s="6"/>
      <c r="D433" s="6"/>
      <c r="E433" s="6"/>
      <c r="F433" s="24"/>
      <c r="G433" s="24"/>
      <c r="H433" s="24"/>
      <c r="I433" s="24"/>
      <c r="J433" s="24"/>
      <c r="K433" s="27"/>
      <c r="L433" s="24"/>
      <c r="M433" s="24"/>
      <c r="N433" s="24"/>
      <c r="O433" s="24"/>
      <c r="P433" s="24"/>
      <c r="Q433" s="27"/>
      <c r="R433" s="65"/>
      <c r="S433" s="65"/>
      <c r="T433" s="65"/>
      <c r="U433" s="65"/>
      <c r="V433" s="65"/>
      <c r="W433" s="59"/>
    </row>
    <row r="434" spans="1:23">
      <c r="A434" s="7"/>
      <c r="B434" s="6"/>
      <c r="C434" s="6"/>
      <c r="D434" s="6"/>
      <c r="E434" s="6"/>
      <c r="F434" s="24"/>
      <c r="G434" s="24"/>
      <c r="H434" s="24"/>
      <c r="I434" s="24"/>
      <c r="J434" s="24"/>
      <c r="K434" s="27"/>
      <c r="L434" s="24"/>
      <c r="M434" s="24"/>
      <c r="N434" s="24"/>
      <c r="O434" s="24"/>
      <c r="P434" s="24"/>
      <c r="Q434" s="27"/>
      <c r="R434" s="65"/>
      <c r="S434" s="65"/>
      <c r="T434" s="65"/>
      <c r="U434" s="65"/>
      <c r="V434" s="65"/>
      <c r="W434" s="59"/>
    </row>
    <row r="435" spans="1:23">
      <c r="A435" s="7"/>
      <c r="B435" s="6"/>
      <c r="C435" s="6"/>
      <c r="D435" s="6"/>
      <c r="E435" s="6"/>
      <c r="F435" s="24"/>
      <c r="G435" s="24"/>
      <c r="H435" s="24"/>
      <c r="I435" s="24"/>
      <c r="J435" s="24"/>
      <c r="K435" s="27"/>
      <c r="L435" s="24"/>
      <c r="M435" s="24"/>
      <c r="N435" s="24"/>
      <c r="O435" s="24"/>
      <c r="P435" s="24"/>
      <c r="Q435" s="27"/>
      <c r="R435" s="65"/>
      <c r="S435" s="65"/>
      <c r="T435" s="65"/>
      <c r="U435" s="65"/>
      <c r="V435" s="65"/>
      <c r="W435" s="59"/>
    </row>
    <row r="436" spans="1:23">
      <c r="A436" s="7"/>
      <c r="B436" s="6"/>
      <c r="C436" s="6"/>
      <c r="D436" s="6"/>
      <c r="E436" s="6"/>
      <c r="F436" s="24"/>
      <c r="G436" s="24"/>
      <c r="H436" s="24"/>
      <c r="I436" s="24"/>
      <c r="J436" s="24"/>
      <c r="K436" s="27"/>
      <c r="L436" s="24"/>
      <c r="M436" s="24"/>
      <c r="N436" s="24"/>
      <c r="O436" s="24"/>
      <c r="P436" s="24"/>
      <c r="Q436" s="27"/>
      <c r="R436" s="65"/>
      <c r="S436" s="65"/>
      <c r="T436" s="65"/>
      <c r="U436" s="65"/>
      <c r="V436" s="65"/>
      <c r="W436" s="59"/>
    </row>
    <row r="437" spans="1:23">
      <c r="A437" s="7"/>
      <c r="B437" s="6"/>
      <c r="C437" s="6"/>
      <c r="D437" s="6"/>
      <c r="E437" s="6"/>
      <c r="F437" s="24"/>
      <c r="G437" s="24"/>
      <c r="H437" s="24"/>
      <c r="I437" s="24"/>
      <c r="J437" s="24"/>
      <c r="K437" s="27"/>
      <c r="L437" s="24"/>
      <c r="M437" s="24"/>
      <c r="N437" s="24"/>
      <c r="O437" s="24"/>
      <c r="P437" s="24"/>
      <c r="Q437" s="27"/>
      <c r="R437" s="65"/>
      <c r="S437" s="65"/>
      <c r="T437" s="65"/>
      <c r="U437" s="65"/>
      <c r="V437" s="65"/>
      <c r="W437" s="59"/>
    </row>
    <row r="438" spans="1:23">
      <c r="A438" s="7"/>
      <c r="B438" s="6"/>
      <c r="C438" s="6"/>
      <c r="D438" s="6"/>
      <c r="E438" s="6"/>
      <c r="F438" s="24"/>
      <c r="G438" s="24"/>
      <c r="H438" s="24"/>
      <c r="I438" s="24"/>
      <c r="J438" s="24"/>
      <c r="K438" s="27"/>
      <c r="L438" s="24"/>
      <c r="M438" s="24"/>
      <c r="N438" s="24"/>
      <c r="O438" s="24"/>
      <c r="P438" s="24"/>
      <c r="Q438" s="27"/>
      <c r="R438" s="65"/>
      <c r="S438" s="65"/>
      <c r="T438" s="65"/>
      <c r="U438" s="65"/>
      <c r="V438" s="65"/>
      <c r="W438" s="59"/>
    </row>
    <row r="439" spans="1:23">
      <c r="A439" s="7"/>
      <c r="B439" s="6"/>
      <c r="C439" s="6"/>
      <c r="D439" s="6"/>
      <c r="E439" s="6"/>
      <c r="F439" s="24"/>
      <c r="G439" s="24"/>
      <c r="H439" s="24"/>
      <c r="I439" s="24"/>
      <c r="J439" s="24"/>
      <c r="K439" s="27"/>
      <c r="L439" s="24"/>
      <c r="M439" s="24"/>
      <c r="N439" s="24"/>
      <c r="O439" s="24"/>
      <c r="P439" s="24"/>
      <c r="Q439" s="27"/>
      <c r="R439" s="65"/>
      <c r="S439" s="65"/>
      <c r="T439" s="65"/>
      <c r="U439" s="65"/>
      <c r="V439" s="65"/>
      <c r="W439" s="59"/>
    </row>
    <row r="440" spans="1:23">
      <c r="A440" s="7"/>
      <c r="B440" s="6"/>
      <c r="C440" s="6"/>
      <c r="D440" s="6"/>
      <c r="E440" s="6"/>
      <c r="F440" s="24"/>
      <c r="G440" s="24"/>
      <c r="H440" s="24"/>
      <c r="I440" s="24"/>
      <c r="J440" s="24"/>
      <c r="K440" s="27"/>
      <c r="L440" s="24"/>
      <c r="M440" s="24"/>
      <c r="N440" s="24"/>
      <c r="O440" s="24"/>
      <c r="P440" s="24"/>
      <c r="Q440" s="27"/>
      <c r="R440" s="65"/>
      <c r="S440" s="65"/>
      <c r="T440" s="65"/>
      <c r="U440" s="65"/>
      <c r="V440" s="65"/>
      <c r="W440" s="59"/>
    </row>
    <row r="441" spans="1:23">
      <c r="A441" s="7"/>
      <c r="B441" s="6"/>
      <c r="C441" s="6"/>
      <c r="D441" s="6"/>
      <c r="E441" s="6"/>
      <c r="F441" s="24"/>
      <c r="G441" s="24"/>
      <c r="H441" s="24"/>
      <c r="I441" s="24"/>
      <c r="J441" s="24"/>
      <c r="K441" s="27"/>
      <c r="L441" s="24"/>
      <c r="M441" s="24"/>
      <c r="N441" s="24"/>
      <c r="O441" s="24"/>
      <c r="P441" s="24"/>
      <c r="Q441" s="27"/>
      <c r="R441" s="65"/>
      <c r="S441" s="65"/>
      <c r="T441" s="65"/>
      <c r="U441" s="65"/>
      <c r="V441" s="65"/>
      <c r="W441" s="59"/>
    </row>
    <row r="442" spans="1:23">
      <c r="A442" s="7"/>
      <c r="B442" s="6"/>
      <c r="C442" s="6"/>
      <c r="D442" s="6"/>
      <c r="E442" s="6"/>
      <c r="F442" s="24"/>
      <c r="G442" s="24"/>
      <c r="H442" s="24"/>
      <c r="I442" s="24"/>
      <c r="J442" s="24"/>
      <c r="K442" s="27"/>
      <c r="L442" s="24"/>
      <c r="M442" s="24"/>
      <c r="N442" s="24"/>
      <c r="O442" s="24"/>
      <c r="P442" s="24"/>
      <c r="Q442" s="27"/>
      <c r="R442" s="65"/>
      <c r="S442" s="65"/>
      <c r="T442" s="65"/>
      <c r="U442" s="65"/>
      <c r="V442" s="65"/>
      <c r="W442" s="59"/>
    </row>
    <row r="443" spans="1:23">
      <c r="A443" s="7"/>
      <c r="B443" s="6"/>
      <c r="C443" s="6"/>
      <c r="D443" s="6"/>
      <c r="E443" s="6"/>
      <c r="F443" s="24"/>
      <c r="G443" s="24"/>
      <c r="H443" s="24"/>
      <c r="I443" s="24"/>
      <c r="J443" s="24"/>
      <c r="K443" s="27"/>
      <c r="L443" s="24"/>
      <c r="M443" s="24"/>
      <c r="N443" s="24"/>
      <c r="O443" s="24"/>
      <c r="P443" s="24"/>
      <c r="Q443" s="27"/>
      <c r="R443" s="65"/>
      <c r="S443" s="65"/>
      <c r="T443" s="65"/>
      <c r="U443" s="65"/>
      <c r="V443" s="65"/>
      <c r="W443" s="59"/>
    </row>
    <row r="444" spans="1:23">
      <c r="A444" s="7"/>
      <c r="B444" s="6"/>
      <c r="C444" s="6"/>
      <c r="D444" s="6"/>
      <c r="E444" s="6"/>
      <c r="F444" s="24"/>
      <c r="G444" s="24"/>
      <c r="H444" s="24"/>
      <c r="I444" s="24"/>
      <c r="J444" s="24"/>
      <c r="K444" s="27"/>
      <c r="L444" s="24"/>
      <c r="M444" s="24"/>
      <c r="N444" s="24"/>
      <c r="O444" s="24"/>
      <c r="P444" s="24"/>
      <c r="Q444" s="27"/>
      <c r="R444" s="65"/>
      <c r="S444" s="65"/>
      <c r="T444" s="65"/>
      <c r="U444" s="65"/>
      <c r="V444" s="65"/>
      <c r="W444" s="59"/>
    </row>
    <row r="445" spans="1:23">
      <c r="A445" s="7"/>
      <c r="B445" s="6"/>
      <c r="C445" s="6"/>
      <c r="D445" s="6"/>
      <c r="E445" s="6"/>
      <c r="F445" s="24"/>
      <c r="G445" s="24"/>
      <c r="H445" s="24"/>
      <c r="I445" s="24"/>
      <c r="J445" s="24"/>
      <c r="K445" s="27"/>
      <c r="L445" s="24"/>
      <c r="M445" s="24"/>
      <c r="N445" s="24"/>
      <c r="O445" s="24"/>
      <c r="P445" s="24"/>
      <c r="Q445" s="27"/>
      <c r="R445" s="65"/>
      <c r="S445" s="65"/>
      <c r="T445" s="65"/>
      <c r="U445" s="65"/>
      <c r="V445" s="65"/>
      <c r="W445" s="59"/>
    </row>
    <row r="446" spans="1:23">
      <c r="A446" s="7"/>
      <c r="B446" s="6"/>
      <c r="C446" s="6"/>
      <c r="D446" s="6"/>
      <c r="E446" s="6"/>
      <c r="F446" s="24"/>
      <c r="G446" s="24"/>
      <c r="H446" s="24"/>
      <c r="I446" s="24"/>
      <c r="J446" s="24"/>
      <c r="K446" s="27"/>
      <c r="L446" s="24"/>
      <c r="M446" s="24"/>
      <c r="N446" s="24"/>
      <c r="O446" s="24"/>
      <c r="P446" s="24"/>
      <c r="Q446" s="27"/>
      <c r="R446" s="65"/>
      <c r="S446" s="65"/>
      <c r="T446" s="65"/>
      <c r="U446" s="65"/>
      <c r="V446" s="65"/>
      <c r="W446" s="59"/>
    </row>
    <row r="447" spans="1:23">
      <c r="A447" s="7"/>
      <c r="B447" s="6"/>
      <c r="C447" s="6"/>
      <c r="D447" s="6"/>
      <c r="E447" s="6"/>
      <c r="F447" s="24"/>
      <c r="G447" s="24"/>
      <c r="H447" s="24"/>
      <c r="I447" s="24"/>
      <c r="J447" s="24"/>
      <c r="K447" s="27"/>
      <c r="L447" s="24"/>
      <c r="M447" s="24"/>
      <c r="N447" s="24"/>
      <c r="O447" s="24"/>
      <c r="P447" s="24"/>
      <c r="Q447" s="27"/>
      <c r="R447" s="65"/>
      <c r="S447" s="65"/>
      <c r="T447" s="65"/>
      <c r="U447" s="65"/>
      <c r="V447" s="65"/>
      <c r="W447" s="59"/>
    </row>
    <row r="448" spans="1:23">
      <c r="A448" s="7"/>
      <c r="B448" s="6"/>
      <c r="C448" s="6"/>
      <c r="D448" s="6"/>
      <c r="E448" s="6"/>
      <c r="F448" s="24"/>
      <c r="G448" s="24"/>
      <c r="H448" s="24"/>
      <c r="I448" s="24"/>
      <c r="J448" s="24"/>
      <c r="K448" s="27"/>
      <c r="L448" s="24"/>
      <c r="M448" s="24"/>
      <c r="N448" s="24"/>
      <c r="O448" s="24"/>
      <c r="P448" s="24"/>
      <c r="Q448" s="27"/>
      <c r="R448" s="65"/>
      <c r="S448" s="65"/>
      <c r="T448" s="65"/>
      <c r="U448" s="65"/>
      <c r="V448" s="65"/>
      <c r="W448" s="59"/>
    </row>
    <row r="449" spans="1:23">
      <c r="A449" s="7"/>
      <c r="B449" s="6"/>
      <c r="C449" s="6"/>
      <c r="D449" s="6"/>
      <c r="E449" s="6"/>
      <c r="F449" s="24"/>
      <c r="G449" s="24"/>
      <c r="H449" s="24"/>
      <c r="I449" s="24"/>
      <c r="J449" s="24"/>
      <c r="K449" s="27"/>
      <c r="L449" s="24"/>
      <c r="M449" s="24"/>
      <c r="N449" s="24"/>
      <c r="O449" s="24"/>
      <c r="P449" s="24"/>
      <c r="Q449" s="27"/>
      <c r="R449" s="65"/>
      <c r="S449" s="65"/>
      <c r="T449" s="65"/>
      <c r="U449" s="65"/>
      <c r="V449" s="65"/>
      <c r="W449" s="59"/>
    </row>
    <row r="450" spans="1:23">
      <c r="A450" s="7"/>
      <c r="B450" s="6"/>
      <c r="C450" s="6"/>
      <c r="D450" s="6"/>
      <c r="E450" s="6"/>
      <c r="F450" s="24"/>
      <c r="G450" s="24"/>
      <c r="H450" s="24"/>
      <c r="I450" s="24"/>
      <c r="J450" s="24"/>
      <c r="K450" s="27"/>
      <c r="L450" s="24"/>
      <c r="M450" s="24"/>
      <c r="N450" s="24"/>
      <c r="O450" s="24"/>
      <c r="P450" s="24"/>
      <c r="Q450" s="27"/>
      <c r="R450" s="65"/>
      <c r="S450" s="65"/>
      <c r="T450" s="65"/>
      <c r="U450" s="65"/>
      <c r="V450" s="65"/>
      <c r="W450" s="59"/>
    </row>
    <row r="451" spans="1:23">
      <c r="A451" s="7"/>
      <c r="B451" s="6"/>
      <c r="C451" s="6"/>
      <c r="D451" s="6"/>
      <c r="E451" s="6"/>
      <c r="F451" s="24"/>
      <c r="G451" s="24"/>
      <c r="H451" s="24"/>
      <c r="I451" s="24"/>
      <c r="J451" s="24"/>
      <c r="K451" s="27"/>
      <c r="L451" s="24"/>
      <c r="M451" s="24"/>
      <c r="N451" s="24"/>
      <c r="O451" s="24"/>
      <c r="P451" s="24"/>
      <c r="Q451" s="27"/>
      <c r="R451" s="65"/>
      <c r="S451" s="65"/>
      <c r="T451" s="65"/>
      <c r="U451" s="65"/>
      <c r="V451" s="65"/>
      <c r="W451" s="59"/>
    </row>
    <row r="452" spans="1:23">
      <c r="A452" s="7"/>
      <c r="B452" s="6"/>
      <c r="C452" s="6"/>
      <c r="D452" s="6"/>
      <c r="E452" s="6"/>
      <c r="F452" s="24"/>
      <c r="G452" s="24"/>
      <c r="H452" s="24"/>
      <c r="I452" s="24"/>
      <c r="J452" s="24"/>
      <c r="K452" s="27"/>
      <c r="L452" s="24"/>
      <c r="M452" s="24"/>
      <c r="N452" s="24"/>
      <c r="O452" s="24"/>
      <c r="P452" s="24"/>
      <c r="Q452" s="27"/>
      <c r="R452" s="65"/>
      <c r="S452" s="65"/>
      <c r="T452" s="65"/>
      <c r="U452" s="65"/>
      <c r="V452" s="65"/>
      <c r="W452" s="59"/>
    </row>
    <row r="453" spans="1:23">
      <c r="A453" s="7"/>
      <c r="B453" s="6"/>
      <c r="C453" s="6"/>
      <c r="D453" s="6"/>
      <c r="E453" s="6"/>
      <c r="F453" s="24"/>
      <c r="G453" s="24"/>
      <c r="H453" s="24"/>
      <c r="I453" s="24"/>
      <c r="J453" s="24"/>
      <c r="K453" s="27"/>
      <c r="L453" s="24"/>
      <c r="M453" s="24"/>
      <c r="N453" s="24"/>
      <c r="O453" s="24"/>
      <c r="P453" s="24"/>
      <c r="Q453" s="27"/>
      <c r="R453" s="65"/>
      <c r="S453" s="65"/>
      <c r="T453" s="65"/>
      <c r="U453" s="65"/>
      <c r="V453" s="65"/>
      <c r="W453" s="59"/>
    </row>
    <row r="454" spans="1:23">
      <c r="A454" s="7"/>
      <c r="B454" s="6"/>
      <c r="C454" s="6"/>
      <c r="D454" s="6"/>
      <c r="E454" s="6"/>
      <c r="F454" s="24"/>
      <c r="G454" s="24"/>
      <c r="H454" s="24"/>
      <c r="I454" s="24"/>
      <c r="J454" s="24"/>
      <c r="K454" s="27"/>
      <c r="L454" s="24"/>
      <c r="M454" s="24"/>
      <c r="N454" s="24"/>
      <c r="O454" s="24"/>
      <c r="P454" s="24"/>
      <c r="Q454" s="27"/>
      <c r="R454" s="65"/>
      <c r="S454" s="65"/>
      <c r="T454" s="65"/>
      <c r="U454" s="65"/>
      <c r="V454" s="65"/>
      <c r="W454" s="59"/>
    </row>
    <row r="455" spans="1:23">
      <c r="A455" s="7"/>
      <c r="B455" s="6"/>
      <c r="C455" s="6"/>
      <c r="D455" s="6"/>
      <c r="E455" s="6"/>
      <c r="F455" s="24"/>
      <c r="G455" s="24"/>
      <c r="H455" s="24"/>
      <c r="I455" s="24"/>
      <c r="J455" s="24"/>
      <c r="K455" s="27"/>
      <c r="L455" s="24"/>
      <c r="M455" s="24"/>
      <c r="N455" s="24"/>
      <c r="O455" s="24"/>
      <c r="P455" s="24"/>
      <c r="Q455" s="27"/>
      <c r="R455" s="65"/>
      <c r="S455" s="65"/>
      <c r="T455" s="65"/>
      <c r="U455" s="65"/>
      <c r="V455" s="65"/>
      <c r="W455" s="59"/>
    </row>
    <row r="456" spans="1:23">
      <c r="A456" s="7"/>
      <c r="B456" s="6"/>
      <c r="C456" s="6"/>
      <c r="D456" s="6"/>
      <c r="E456" s="6"/>
      <c r="F456" s="24"/>
      <c r="G456" s="24"/>
      <c r="H456" s="24"/>
      <c r="I456" s="24"/>
      <c r="J456" s="24"/>
      <c r="K456" s="27"/>
      <c r="L456" s="24"/>
      <c r="M456" s="24"/>
      <c r="N456" s="24"/>
      <c r="O456" s="24"/>
      <c r="P456" s="24"/>
      <c r="Q456" s="27"/>
      <c r="R456" s="65"/>
      <c r="S456" s="65"/>
      <c r="T456" s="65"/>
      <c r="U456" s="65"/>
      <c r="V456" s="65"/>
      <c r="W456" s="59"/>
    </row>
    <row r="457" spans="1:23">
      <c r="A457" s="7"/>
      <c r="B457" s="6"/>
      <c r="C457" s="6"/>
      <c r="D457" s="6"/>
      <c r="E457" s="6"/>
      <c r="F457" s="24"/>
      <c r="G457" s="24"/>
      <c r="H457" s="24"/>
      <c r="I457" s="24"/>
      <c r="J457" s="24"/>
      <c r="K457" s="27"/>
      <c r="L457" s="24"/>
      <c r="M457" s="24"/>
      <c r="N457" s="24"/>
      <c r="O457" s="24"/>
      <c r="P457" s="24"/>
      <c r="Q457" s="27"/>
      <c r="R457" s="65"/>
      <c r="S457" s="65"/>
      <c r="T457" s="65"/>
      <c r="U457" s="65"/>
      <c r="V457" s="65"/>
      <c r="W457" s="59"/>
    </row>
    <row r="458" spans="1:23">
      <c r="A458" s="7"/>
      <c r="B458" s="6"/>
      <c r="C458" s="6"/>
      <c r="D458" s="6"/>
      <c r="E458" s="6"/>
      <c r="F458" s="24"/>
      <c r="G458" s="24"/>
      <c r="H458" s="24"/>
      <c r="I458" s="24"/>
      <c r="J458" s="24"/>
      <c r="K458" s="27"/>
      <c r="L458" s="24"/>
      <c r="M458" s="24"/>
      <c r="N458" s="24"/>
      <c r="O458" s="24"/>
      <c r="P458" s="24"/>
      <c r="Q458" s="27"/>
      <c r="R458" s="65"/>
      <c r="S458" s="65"/>
      <c r="T458" s="65"/>
      <c r="U458" s="65"/>
      <c r="V458" s="65"/>
      <c r="W458" s="59"/>
    </row>
    <row r="459" spans="1:23">
      <c r="A459" s="7"/>
      <c r="B459" s="6"/>
      <c r="C459" s="6"/>
      <c r="D459" s="6"/>
      <c r="E459" s="6"/>
      <c r="F459" s="24"/>
      <c r="G459" s="24"/>
      <c r="H459" s="24"/>
      <c r="I459" s="24"/>
      <c r="J459" s="24"/>
      <c r="K459" s="27"/>
      <c r="L459" s="24"/>
      <c r="M459" s="24"/>
      <c r="N459" s="24"/>
      <c r="O459" s="24"/>
      <c r="P459" s="24"/>
      <c r="Q459" s="27"/>
      <c r="R459" s="65"/>
      <c r="S459" s="65"/>
      <c r="T459" s="65"/>
      <c r="U459" s="65"/>
      <c r="V459" s="65"/>
      <c r="W459" s="59"/>
    </row>
    <row r="460" spans="1:23">
      <c r="A460" s="7"/>
      <c r="B460" s="6"/>
      <c r="C460" s="6"/>
      <c r="D460" s="6"/>
      <c r="E460" s="6"/>
      <c r="F460" s="24"/>
      <c r="G460" s="24"/>
      <c r="H460" s="24"/>
      <c r="I460" s="24"/>
      <c r="J460" s="24"/>
      <c r="K460" s="27"/>
      <c r="L460" s="24"/>
      <c r="M460" s="24"/>
      <c r="N460" s="24"/>
      <c r="O460" s="24"/>
      <c r="P460" s="24"/>
      <c r="Q460" s="27"/>
      <c r="R460" s="65"/>
      <c r="S460" s="65"/>
      <c r="T460" s="65"/>
      <c r="U460" s="65"/>
      <c r="V460" s="65"/>
      <c r="W460" s="59"/>
    </row>
    <row r="461" spans="1:23">
      <c r="A461" s="7"/>
      <c r="B461" s="6"/>
      <c r="C461" s="6"/>
      <c r="D461" s="6"/>
      <c r="E461" s="6"/>
      <c r="F461" s="24"/>
      <c r="G461" s="24"/>
      <c r="H461" s="24"/>
      <c r="I461" s="24"/>
      <c r="J461" s="24"/>
      <c r="K461" s="27"/>
      <c r="L461" s="24"/>
      <c r="M461" s="24"/>
      <c r="N461" s="24"/>
      <c r="O461" s="24"/>
      <c r="P461" s="24"/>
      <c r="Q461" s="27"/>
      <c r="R461" s="65"/>
      <c r="S461" s="65"/>
      <c r="T461" s="65"/>
      <c r="U461" s="65"/>
      <c r="V461" s="65"/>
      <c r="W461" s="59"/>
    </row>
    <row r="462" spans="1:23">
      <c r="A462" s="7"/>
      <c r="B462" s="6"/>
      <c r="C462" s="6"/>
      <c r="D462" s="6"/>
      <c r="E462" s="6"/>
      <c r="F462" s="24"/>
      <c r="G462" s="24"/>
      <c r="H462" s="24"/>
      <c r="I462" s="24"/>
      <c r="J462" s="24"/>
      <c r="K462" s="27"/>
      <c r="L462" s="24"/>
      <c r="M462" s="24"/>
      <c r="N462" s="24"/>
      <c r="O462" s="24"/>
      <c r="P462" s="24"/>
      <c r="Q462" s="27"/>
      <c r="R462" s="65"/>
      <c r="S462" s="65"/>
      <c r="T462" s="65"/>
      <c r="U462" s="65"/>
      <c r="V462" s="65"/>
      <c r="W462" s="59"/>
    </row>
    <row r="463" spans="1:23">
      <c r="A463" s="7"/>
      <c r="B463" s="6"/>
      <c r="C463" s="6"/>
      <c r="D463" s="6"/>
      <c r="E463" s="6"/>
      <c r="F463" s="24"/>
      <c r="G463" s="24"/>
      <c r="H463" s="24"/>
      <c r="I463" s="24"/>
      <c r="J463" s="24"/>
      <c r="K463" s="27"/>
      <c r="L463" s="24"/>
      <c r="M463" s="24"/>
      <c r="N463" s="24"/>
      <c r="O463" s="24"/>
      <c r="P463" s="24"/>
      <c r="Q463" s="27"/>
      <c r="R463" s="65"/>
      <c r="S463" s="65"/>
      <c r="T463" s="65"/>
      <c r="U463" s="65"/>
      <c r="V463" s="65"/>
      <c r="W463" s="59"/>
    </row>
    <row r="464" spans="1:23">
      <c r="A464" s="7"/>
      <c r="B464" s="6"/>
      <c r="C464" s="6"/>
      <c r="D464" s="6"/>
      <c r="E464" s="6"/>
      <c r="F464" s="24"/>
      <c r="G464" s="24"/>
      <c r="H464" s="24"/>
      <c r="I464" s="24"/>
      <c r="J464" s="24"/>
      <c r="K464" s="27"/>
      <c r="L464" s="24"/>
      <c r="M464" s="24"/>
      <c r="N464" s="24"/>
      <c r="O464" s="24"/>
      <c r="P464" s="24"/>
      <c r="Q464" s="27"/>
      <c r="R464" s="65"/>
      <c r="S464" s="65"/>
      <c r="T464" s="65"/>
      <c r="U464" s="65"/>
      <c r="V464" s="65"/>
      <c r="W464" s="59"/>
    </row>
    <row r="465" spans="1:23">
      <c r="A465" s="7"/>
      <c r="B465" s="6"/>
      <c r="C465" s="6"/>
      <c r="D465" s="6"/>
      <c r="E465" s="6"/>
      <c r="F465" s="24"/>
      <c r="G465" s="24"/>
      <c r="H465" s="24"/>
      <c r="I465" s="24"/>
      <c r="J465" s="24"/>
      <c r="K465" s="27"/>
      <c r="L465" s="24"/>
      <c r="M465" s="24"/>
      <c r="N465" s="24"/>
      <c r="O465" s="24"/>
      <c r="P465" s="24"/>
      <c r="Q465" s="27"/>
      <c r="R465" s="65"/>
      <c r="S465" s="65"/>
      <c r="T465" s="65"/>
      <c r="U465" s="65"/>
      <c r="V465" s="65"/>
      <c r="W465" s="59"/>
    </row>
    <row r="466" spans="1:23">
      <c r="A466" s="7"/>
      <c r="B466" s="6"/>
      <c r="C466" s="6"/>
      <c r="D466" s="6"/>
      <c r="E466" s="6"/>
      <c r="F466" s="24"/>
      <c r="G466" s="24"/>
      <c r="H466" s="24"/>
      <c r="I466" s="24"/>
      <c r="J466" s="24"/>
      <c r="K466" s="27"/>
      <c r="L466" s="24"/>
      <c r="M466" s="24"/>
      <c r="N466" s="24"/>
      <c r="O466" s="24"/>
      <c r="P466" s="24"/>
      <c r="Q466" s="27"/>
      <c r="R466" s="65"/>
      <c r="S466" s="65"/>
      <c r="T466" s="65"/>
      <c r="U466" s="65"/>
      <c r="V466" s="65"/>
      <c r="W466" s="59"/>
    </row>
    <row r="467" spans="1:23">
      <c r="A467" s="7"/>
      <c r="B467" s="6"/>
      <c r="C467" s="6"/>
      <c r="D467" s="6"/>
      <c r="E467" s="6"/>
      <c r="F467" s="24"/>
      <c r="G467" s="24"/>
      <c r="H467" s="24"/>
      <c r="I467" s="24"/>
      <c r="J467" s="24"/>
      <c r="K467" s="27"/>
      <c r="L467" s="24"/>
      <c r="M467" s="24"/>
      <c r="N467" s="24"/>
      <c r="O467" s="24"/>
      <c r="P467" s="24"/>
      <c r="Q467" s="27"/>
      <c r="R467" s="65"/>
      <c r="S467" s="65"/>
      <c r="T467" s="65"/>
      <c r="U467" s="65"/>
      <c r="V467" s="65"/>
      <c r="W467" s="59"/>
    </row>
    <row r="468" spans="1:23">
      <c r="A468" s="7"/>
      <c r="B468" s="6"/>
      <c r="C468" s="6"/>
      <c r="D468" s="6"/>
      <c r="E468" s="6"/>
      <c r="F468" s="24"/>
      <c r="G468" s="24"/>
      <c r="H468" s="24"/>
      <c r="I468" s="24"/>
      <c r="J468" s="24"/>
      <c r="K468" s="27"/>
      <c r="L468" s="24"/>
      <c r="M468" s="24"/>
      <c r="N468" s="24"/>
      <c r="O468" s="24"/>
      <c r="P468" s="24"/>
      <c r="Q468" s="27"/>
      <c r="R468" s="65"/>
      <c r="S468" s="65"/>
      <c r="T468" s="65"/>
      <c r="U468" s="65"/>
      <c r="V468" s="65"/>
      <c r="W468" s="59"/>
    </row>
    <row r="469" spans="1:23">
      <c r="A469" s="7"/>
      <c r="B469" s="6"/>
      <c r="C469" s="6"/>
      <c r="D469" s="6"/>
      <c r="E469" s="6"/>
      <c r="F469" s="24"/>
      <c r="G469" s="24"/>
      <c r="H469" s="24"/>
      <c r="I469" s="24"/>
      <c r="J469" s="24"/>
      <c r="K469" s="27"/>
      <c r="L469" s="24"/>
      <c r="M469" s="24"/>
      <c r="N469" s="24"/>
      <c r="O469" s="24"/>
      <c r="P469" s="24"/>
      <c r="Q469" s="27"/>
      <c r="R469" s="65"/>
      <c r="S469" s="65"/>
      <c r="T469" s="65"/>
      <c r="U469" s="65"/>
      <c r="V469" s="65"/>
      <c r="W469" s="59"/>
    </row>
    <row r="470" spans="1:23">
      <c r="A470" s="7"/>
      <c r="B470" s="6"/>
      <c r="C470" s="6"/>
      <c r="D470" s="6"/>
      <c r="E470" s="6"/>
      <c r="F470" s="24"/>
      <c r="G470" s="24"/>
      <c r="H470" s="24"/>
      <c r="I470" s="24"/>
      <c r="J470" s="24"/>
      <c r="K470" s="27"/>
      <c r="L470" s="24"/>
      <c r="M470" s="24"/>
      <c r="N470" s="24"/>
      <c r="O470" s="24"/>
      <c r="P470" s="24"/>
      <c r="Q470" s="27"/>
      <c r="R470" s="65"/>
      <c r="S470" s="65"/>
      <c r="T470" s="65"/>
      <c r="U470" s="65"/>
      <c r="V470" s="65"/>
      <c r="W470" s="59"/>
    </row>
    <row r="471" spans="1:23">
      <c r="A471" s="7"/>
      <c r="B471" s="6"/>
      <c r="C471" s="6"/>
      <c r="D471" s="6"/>
      <c r="E471" s="6"/>
      <c r="F471" s="24"/>
      <c r="G471" s="24"/>
      <c r="H471" s="24"/>
      <c r="I471" s="24"/>
      <c r="J471" s="24"/>
      <c r="K471" s="27"/>
      <c r="L471" s="24"/>
      <c r="M471" s="24"/>
      <c r="N471" s="24"/>
      <c r="O471" s="24"/>
      <c r="P471" s="24"/>
      <c r="Q471" s="27"/>
      <c r="R471" s="65"/>
      <c r="S471" s="65"/>
      <c r="T471" s="65"/>
      <c r="U471" s="65"/>
      <c r="V471" s="65"/>
      <c r="W471" s="59"/>
    </row>
    <row r="472" spans="1:23">
      <c r="A472" s="7"/>
      <c r="B472" s="6"/>
      <c r="C472" s="6"/>
      <c r="D472" s="6"/>
      <c r="E472" s="6"/>
      <c r="F472" s="24"/>
      <c r="G472" s="24"/>
      <c r="H472" s="24"/>
      <c r="I472" s="24"/>
      <c r="J472" s="24"/>
      <c r="K472" s="27"/>
      <c r="L472" s="24"/>
      <c r="M472" s="24"/>
      <c r="N472" s="24"/>
      <c r="O472" s="24"/>
      <c r="P472" s="24"/>
      <c r="Q472" s="27"/>
      <c r="R472" s="65"/>
      <c r="S472" s="65"/>
      <c r="T472" s="65"/>
      <c r="U472" s="65"/>
      <c r="V472" s="65"/>
      <c r="W472" s="59"/>
    </row>
    <row r="473" spans="1:23">
      <c r="A473" s="7"/>
      <c r="B473" s="6"/>
      <c r="C473" s="6"/>
      <c r="D473" s="6"/>
      <c r="E473" s="6"/>
      <c r="F473" s="24"/>
      <c r="G473" s="24"/>
      <c r="H473" s="24"/>
      <c r="I473" s="24"/>
      <c r="J473" s="24"/>
      <c r="K473" s="27"/>
      <c r="L473" s="24"/>
      <c r="M473" s="24"/>
      <c r="N473" s="24"/>
      <c r="O473" s="24"/>
      <c r="P473" s="24"/>
      <c r="Q473" s="27"/>
      <c r="R473" s="65"/>
      <c r="S473" s="65"/>
      <c r="T473" s="65"/>
      <c r="U473" s="65"/>
      <c r="V473" s="65"/>
      <c r="W473" s="59"/>
    </row>
    <row r="474" spans="1:23">
      <c r="A474" s="7"/>
      <c r="B474" s="6"/>
      <c r="C474" s="6"/>
      <c r="D474" s="6"/>
      <c r="E474" s="6"/>
      <c r="F474" s="24"/>
      <c r="G474" s="24"/>
      <c r="H474" s="24"/>
      <c r="I474" s="24"/>
      <c r="J474" s="24"/>
      <c r="K474" s="27"/>
      <c r="L474" s="24"/>
      <c r="M474" s="24"/>
      <c r="N474" s="24"/>
      <c r="O474" s="24"/>
      <c r="P474" s="24"/>
      <c r="Q474" s="27"/>
      <c r="R474" s="65"/>
      <c r="S474" s="65"/>
      <c r="T474" s="65"/>
      <c r="U474" s="65"/>
      <c r="V474" s="65"/>
      <c r="W474" s="59"/>
    </row>
    <row r="475" spans="1:23">
      <c r="A475" s="7"/>
      <c r="B475" s="6"/>
      <c r="C475" s="6"/>
      <c r="D475" s="6"/>
      <c r="E475" s="6"/>
      <c r="F475" s="24"/>
      <c r="G475" s="24"/>
      <c r="H475" s="24"/>
      <c r="I475" s="24"/>
      <c r="J475" s="24"/>
      <c r="K475" s="27"/>
      <c r="L475" s="24"/>
      <c r="M475" s="24"/>
      <c r="N475" s="24"/>
      <c r="O475" s="24"/>
      <c r="P475" s="24"/>
      <c r="Q475" s="27"/>
      <c r="R475" s="65"/>
      <c r="S475" s="65"/>
      <c r="T475" s="65"/>
      <c r="U475" s="65"/>
      <c r="V475" s="65"/>
      <c r="W475" s="59"/>
    </row>
    <row r="476" spans="1:23">
      <c r="A476" s="7"/>
      <c r="B476" s="6"/>
      <c r="C476" s="6"/>
      <c r="D476" s="6"/>
      <c r="E476" s="6"/>
      <c r="F476" s="24"/>
      <c r="G476" s="24"/>
      <c r="H476" s="24"/>
      <c r="I476" s="24"/>
      <c r="J476" s="24"/>
      <c r="K476" s="27"/>
      <c r="L476" s="24"/>
      <c r="M476" s="24"/>
      <c r="N476" s="24"/>
      <c r="O476" s="24"/>
      <c r="P476" s="24"/>
      <c r="Q476" s="27"/>
      <c r="R476" s="65"/>
      <c r="S476" s="65"/>
      <c r="T476" s="65"/>
      <c r="U476" s="65"/>
      <c r="V476" s="65"/>
      <c r="W476" s="59"/>
    </row>
    <row r="477" spans="1:23">
      <c r="A477" s="7"/>
      <c r="B477" s="6"/>
      <c r="C477" s="6"/>
      <c r="D477" s="6"/>
      <c r="E477" s="6"/>
      <c r="F477" s="24"/>
      <c r="G477" s="24"/>
      <c r="H477" s="24"/>
      <c r="I477" s="24"/>
      <c r="J477" s="24"/>
      <c r="K477" s="27"/>
      <c r="L477" s="24"/>
      <c r="M477" s="24"/>
      <c r="N477" s="24"/>
      <c r="O477" s="24"/>
      <c r="P477" s="24"/>
      <c r="Q477" s="27"/>
      <c r="R477" s="65"/>
      <c r="S477" s="65"/>
      <c r="T477" s="65"/>
      <c r="U477" s="65"/>
      <c r="V477" s="65"/>
      <c r="W477" s="59"/>
    </row>
    <row r="478" spans="1:23">
      <c r="A478" s="7"/>
      <c r="B478" s="6"/>
      <c r="C478" s="6"/>
      <c r="D478" s="6"/>
      <c r="E478" s="6"/>
      <c r="F478" s="24"/>
      <c r="G478" s="24"/>
      <c r="H478" s="24"/>
      <c r="I478" s="24"/>
      <c r="J478" s="24"/>
      <c r="K478" s="27"/>
      <c r="L478" s="24"/>
      <c r="M478" s="24"/>
      <c r="N478" s="24"/>
      <c r="O478" s="24"/>
      <c r="P478" s="24"/>
      <c r="Q478" s="27"/>
      <c r="R478" s="65"/>
      <c r="S478" s="65"/>
      <c r="T478" s="65"/>
      <c r="U478" s="65"/>
      <c r="V478" s="65"/>
      <c r="W478" s="59"/>
    </row>
    <row r="479" spans="1:23">
      <c r="A479" s="7"/>
      <c r="B479" s="6"/>
      <c r="C479" s="6"/>
      <c r="D479" s="6"/>
      <c r="E479" s="6"/>
      <c r="F479" s="24"/>
      <c r="G479" s="24"/>
      <c r="H479" s="24"/>
      <c r="I479" s="24"/>
      <c r="J479" s="24"/>
      <c r="K479" s="27"/>
      <c r="L479" s="24"/>
      <c r="M479" s="24"/>
      <c r="N479" s="24"/>
      <c r="O479" s="24"/>
      <c r="P479" s="24"/>
      <c r="Q479" s="27"/>
      <c r="R479" s="65"/>
      <c r="S479" s="65"/>
      <c r="T479" s="65"/>
      <c r="U479" s="65"/>
      <c r="V479" s="65"/>
      <c r="W479" s="59"/>
    </row>
    <row r="480" spans="1:23">
      <c r="A480" s="7"/>
      <c r="B480" s="6"/>
      <c r="C480" s="6"/>
      <c r="D480" s="6"/>
      <c r="E480" s="6"/>
      <c r="F480" s="24"/>
      <c r="G480" s="24"/>
      <c r="H480" s="24"/>
      <c r="I480" s="24"/>
      <c r="J480" s="24"/>
      <c r="K480" s="27"/>
      <c r="L480" s="24"/>
      <c r="M480" s="24"/>
      <c r="N480" s="24"/>
      <c r="O480" s="24"/>
      <c r="P480" s="24"/>
      <c r="Q480" s="27"/>
      <c r="R480" s="65"/>
      <c r="S480" s="65"/>
      <c r="T480" s="65"/>
      <c r="U480" s="65"/>
      <c r="V480" s="65"/>
      <c r="W480" s="59"/>
    </row>
    <row r="481" spans="1:23">
      <c r="A481" s="7"/>
      <c r="B481" s="6"/>
      <c r="C481" s="6"/>
      <c r="D481" s="6"/>
      <c r="E481" s="6"/>
      <c r="F481" s="24"/>
      <c r="G481" s="24"/>
      <c r="H481" s="24"/>
      <c r="I481" s="24"/>
      <c r="J481" s="24"/>
      <c r="K481" s="27"/>
      <c r="L481" s="24"/>
      <c r="M481" s="24"/>
      <c r="N481" s="24"/>
      <c r="O481" s="24"/>
      <c r="P481" s="24"/>
      <c r="Q481" s="27"/>
      <c r="R481" s="65"/>
      <c r="S481" s="65"/>
      <c r="T481" s="65"/>
      <c r="U481" s="65"/>
      <c r="V481" s="65"/>
      <c r="W481" s="59"/>
    </row>
    <row r="482" spans="1:23">
      <c r="A482" s="7"/>
      <c r="B482" s="6"/>
      <c r="C482" s="6"/>
      <c r="D482" s="6"/>
      <c r="E482" s="6"/>
      <c r="F482" s="24"/>
      <c r="G482" s="24"/>
      <c r="H482" s="24"/>
      <c r="I482" s="24"/>
      <c r="J482" s="24"/>
      <c r="K482" s="27"/>
      <c r="L482" s="24"/>
      <c r="M482" s="24"/>
      <c r="N482" s="24"/>
      <c r="O482" s="24"/>
      <c r="P482" s="24"/>
      <c r="Q482" s="27"/>
      <c r="R482" s="65"/>
      <c r="S482" s="65"/>
      <c r="T482" s="65"/>
      <c r="U482" s="65"/>
      <c r="V482" s="65"/>
      <c r="W482" s="59"/>
    </row>
    <row r="483" spans="1:23">
      <c r="A483" s="7"/>
      <c r="B483" s="6"/>
      <c r="C483" s="6"/>
      <c r="D483" s="6"/>
      <c r="E483" s="6"/>
      <c r="F483" s="24"/>
      <c r="G483" s="24"/>
      <c r="H483" s="24"/>
      <c r="I483" s="24"/>
      <c r="J483" s="24"/>
      <c r="K483" s="27"/>
      <c r="L483" s="24"/>
      <c r="M483" s="24"/>
      <c r="N483" s="24"/>
      <c r="O483" s="24"/>
      <c r="P483" s="24"/>
      <c r="Q483" s="27"/>
      <c r="R483" s="65"/>
      <c r="S483" s="65"/>
      <c r="T483" s="65"/>
      <c r="U483" s="65"/>
      <c r="V483" s="65"/>
      <c r="W483" s="59"/>
    </row>
    <row r="484" spans="1:23">
      <c r="A484" s="7"/>
      <c r="B484" s="6"/>
      <c r="C484" s="6"/>
      <c r="D484" s="6"/>
      <c r="E484" s="6"/>
      <c r="F484" s="24"/>
      <c r="G484" s="24"/>
      <c r="H484" s="24"/>
      <c r="I484" s="24"/>
      <c r="J484" s="24"/>
      <c r="K484" s="27"/>
      <c r="L484" s="24"/>
      <c r="M484" s="24"/>
      <c r="N484" s="24"/>
      <c r="O484" s="24"/>
      <c r="P484" s="24"/>
      <c r="Q484" s="27"/>
      <c r="R484" s="65"/>
      <c r="S484" s="65"/>
      <c r="T484" s="65"/>
      <c r="U484" s="65"/>
      <c r="V484" s="65"/>
      <c r="W484" s="59"/>
    </row>
    <row r="485" spans="1:23">
      <c r="A485" s="7"/>
      <c r="B485" s="6"/>
      <c r="C485" s="6"/>
      <c r="D485" s="6"/>
      <c r="E485" s="6"/>
      <c r="F485" s="24"/>
      <c r="G485" s="24"/>
      <c r="H485" s="24"/>
      <c r="I485" s="24"/>
      <c r="J485" s="24"/>
      <c r="K485" s="27"/>
      <c r="L485" s="24"/>
      <c r="M485" s="24"/>
      <c r="N485" s="24"/>
      <c r="O485" s="24"/>
      <c r="P485" s="24"/>
      <c r="Q485" s="27"/>
      <c r="R485" s="65"/>
      <c r="S485" s="65"/>
      <c r="T485" s="65"/>
      <c r="U485" s="65"/>
      <c r="V485" s="65"/>
      <c r="W485" s="59"/>
    </row>
    <row r="486" spans="1:23">
      <c r="A486" s="7"/>
      <c r="B486" s="6"/>
      <c r="C486" s="6"/>
      <c r="D486" s="6"/>
      <c r="E486" s="6"/>
      <c r="F486" s="24"/>
      <c r="G486" s="24"/>
      <c r="H486" s="24"/>
      <c r="I486" s="24"/>
      <c r="J486" s="24"/>
      <c r="K486" s="27"/>
      <c r="L486" s="24"/>
      <c r="M486" s="24"/>
      <c r="N486" s="24"/>
      <c r="O486" s="24"/>
      <c r="P486" s="24"/>
      <c r="Q486" s="27"/>
      <c r="R486" s="65"/>
      <c r="S486" s="65"/>
      <c r="T486" s="65"/>
      <c r="U486" s="65"/>
      <c r="V486" s="65"/>
      <c r="W486" s="59"/>
    </row>
    <row r="487" spans="1:23">
      <c r="A487" s="7"/>
      <c r="B487" s="6"/>
      <c r="C487" s="6"/>
      <c r="D487" s="6"/>
      <c r="E487" s="6"/>
      <c r="F487" s="24"/>
      <c r="G487" s="24"/>
      <c r="H487" s="24"/>
      <c r="I487" s="24"/>
      <c r="J487" s="24"/>
      <c r="K487" s="27"/>
      <c r="L487" s="24"/>
      <c r="M487" s="24"/>
      <c r="N487" s="24"/>
      <c r="O487" s="24"/>
      <c r="P487" s="24"/>
      <c r="Q487" s="27"/>
      <c r="R487" s="65"/>
      <c r="S487" s="65"/>
      <c r="T487" s="65"/>
      <c r="U487" s="65"/>
      <c r="V487" s="65"/>
      <c r="W487" s="59"/>
    </row>
    <row r="488" spans="1:23">
      <c r="A488" s="7"/>
      <c r="B488" s="6"/>
      <c r="C488" s="6"/>
      <c r="D488" s="6"/>
      <c r="E488" s="6"/>
      <c r="F488" s="24"/>
      <c r="G488" s="24"/>
      <c r="H488" s="24"/>
      <c r="I488" s="24"/>
      <c r="J488" s="24"/>
      <c r="K488" s="27"/>
      <c r="L488" s="24"/>
      <c r="M488" s="24"/>
      <c r="N488" s="24"/>
      <c r="O488" s="24"/>
      <c r="P488" s="24"/>
      <c r="Q488" s="27"/>
      <c r="R488" s="65"/>
      <c r="S488" s="65"/>
      <c r="T488" s="65"/>
      <c r="U488" s="65"/>
      <c r="V488" s="65"/>
      <c r="W488" s="59"/>
    </row>
    <row r="489" spans="1:23">
      <c r="A489" s="7"/>
      <c r="B489" s="6"/>
      <c r="C489" s="6"/>
      <c r="D489" s="6"/>
      <c r="E489" s="6"/>
      <c r="F489" s="24"/>
      <c r="G489" s="24"/>
      <c r="H489" s="24"/>
      <c r="I489" s="24"/>
      <c r="J489" s="24"/>
      <c r="K489" s="27"/>
      <c r="L489" s="24"/>
      <c r="M489" s="24"/>
      <c r="N489" s="24"/>
      <c r="O489" s="24"/>
      <c r="P489" s="24"/>
      <c r="Q489" s="27"/>
      <c r="R489" s="65"/>
      <c r="S489" s="65"/>
      <c r="T489" s="65"/>
      <c r="U489" s="65"/>
      <c r="V489" s="65"/>
      <c r="W489" s="59"/>
    </row>
    <row r="490" spans="1:23">
      <c r="A490" s="7"/>
      <c r="B490" s="6"/>
      <c r="C490" s="6"/>
      <c r="D490" s="6"/>
      <c r="E490" s="6"/>
      <c r="F490" s="24"/>
      <c r="G490" s="24"/>
      <c r="H490" s="24"/>
      <c r="I490" s="24"/>
      <c r="J490" s="24"/>
      <c r="K490" s="27"/>
      <c r="L490" s="24"/>
      <c r="M490" s="24"/>
      <c r="N490" s="24"/>
      <c r="O490" s="24"/>
      <c r="P490" s="24"/>
      <c r="Q490" s="27"/>
      <c r="R490" s="65"/>
      <c r="S490" s="65"/>
      <c r="T490" s="65"/>
      <c r="U490" s="65"/>
      <c r="V490" s="65"/>
      <c r="W490" s="59"/>
    </row>
    <row r="491" spans="1:23">
      <c r="A491" s="7"/>
      <c r="B491" s="6"/>
      <c r="C491" s="6"/>
      <c r="D491" s="6"/>
      <c r="E491" s="6"/>
      <c r="F491" s="24"/>
      <c r="G491" s="24"/>
      <c r="H491" s="24"/>
      <c r="I491" s="24"/>
      <c r="J491" s="24"/>
      <c r="K491" s="27"/>
      <c r="L491" s="24"/>
      <c r="M491" s="24"/>
      <c r="N491" s="24"/>
      <c r="O491" s="24"/>
      <c r="P491" s="24"/>
      <c r="Q491" s="27"/>
      <c r="R491" s="65"/>
      <c r="S491" s="65"/>
      <c r="T491" s="65"/>
      <c r="U491" s="65"/>
      <c r="V491" s="65"/>
      <c r="W491" s="59"/>
    </row>
    <row r="492" spans="1:23">
      <c r="A492" s="7"/>
      <c r="B492" s="6"/>
      <c r="C492" s="6"/>
      <c r="D492" s="6"/>
      <c r="E492" s="6"/>
      <c r="F492" s="24"/>
      <c r="G492" s="24"/>
      <c r="H492" s="24"/>
      <c r="I492" s="24"/>
      <c r="J492" s="24"/>
      <c r="K492" s="27"/>
      <c r="L492" s="24"/>
      <c r="M492" s="24"/>
      <c r="N492" s="24"/>
      <c r="O492" s="24"/>
      <c r="P492" s="24"/>
      <c r="Q492" s="27"/>
      <c r="R492" s="65"/>
      <c r="S492" s="65"/>
      <c r="T492" s="65"/>
      <c r="U492" s="65"/>
      <c r="V492" s="65"/>
      <c r="W492" s="59"/>
    </row>
    <row r="493" spans="1:23">
      <c r="A493" s="7"/>
      <c r="B493" s="6"/>
      <c r="C493" s="6"/>
      <c r="D493" s="6"/>
      <c r="E493" s="6"/>
      <c r="F493" s="24"/>
      <c r="G493" s="24"/>
      <c r="H493" s="24"/>
      <c r="I493" s="24"/>
      <c r="J493" s="24"/>
      <c r="K493" s="27"/>
      <c r="L493" s="24"/>
      <c r="M493" s="24"/>
      <c r="N493" s="24"/>
      <c r="O493" s="24"/>
      <c r="P493" s="24"/>
      <c r="Q493" s="27"/>
      <c r="R493" s="65"/>
      <c r="S493" s="65"/>
      <c r="T493" s="65"/>
      <c r="U493" s="65"/>
      <c r="V493" s="65"/>
      <c r="W493" s="59"/>
    </row>
    <row r="494" spans="1:23">
      <c r="A494" s="7"/>
      <c r="B494" s="6"/>
      <c r="C494" s="6"/>
      <c r="D494" s="6"/>
      <c r="E494" s="6"/>
      <c r="F494" s="24"/>
      <c r="G494" s="24"/>
      <c r="H494" s="24"/>
      <c r="I494" s="24"/>
      <c r="J494" s="24"/>
      <c r="K494" s="27"/>
      <c r="L494" s="24"/>
      <c r="M494" s="24"/>
      <c r="N494" s="24"/>
      <c r="O494" s="24"/>
      <c r="P494" s="24"/>
      <c r="Q494" s="27"/>
      <c r="R494" s="65"/>
      <c r="S494" s="65"/>
      <c r="T494" s="65"/>
      <c r="U494" s="65"/>
      <c r="V494" s="65"/>
      <c r="W494" s="59"/>
    </row>
    <row r="495" spans="1:23">
      <c r="A495" s="7"/>
      <c r="B495" s="6"/>
      <c r="C495" s="6"/>
      <c r="D495" s="6"/>
      <c r="E495" s="6"/>
      <c r="F495" s="24"/>
      <c r="G495" s="24"/>
      <c r="H495" s="24"/>
      <c r="I495" s="24"/>
      <c r="J495" s="24"/>
      <c r="K495" s="27"/>
      <c r="L495" s="24"/>
      <c r="M495" s="24"/>
      <c r="N495" s="24"/>
      <c r="O495" s="24"/>
      <c r="P495" s="24"/>
      <c r="Q495" s="27"/>
      <c r="R495" s="65"/>
      <c r="S495" s="65"/>
      <c r="T495" s="65"/>
      <c r="U495" s="65"/>
      <c r="V495" s="65"/>
      <c r="W495" s="59"/>
    </row>
    <row r="496" spans="1:23">
      <c r="A496" s="7"/>
      <c r="B496" s="6"/>
      <c r="C496" s="6"/>
      <c r="D496" s="6"/>
      <c r="E496" s="6"/>
      <c r="F496" s="24"/>
      <c r="G496" s="24"/>
      <c r="H496" s="24"/>
      <c r="I496" s="24"/>
      <c r="J496" s="24"/>
      <c r="K496" s="27"/>
      <c r="L496" s="24"/>
      <c r="M496" s="24"/>
      <c r="N496" s="24"/>
      <c r="O496" s="24"/>
      <c r="P496" s="24"/>
      <c r="Q496" s="27"/>
      <c r="R496" s="65"/>
      <c r="S496" s="65"/>
      <c r="T496" s="65"/>
      <c r="U496" s="65"/>
      <c r="V496" s="65"/>
      <c r="W496" s="59"/>
    </row>
    <row r="497" spans="1:23">
      <c r="A497" s="7"/>
      <c r="B497" s="6"/>
      <c r="C497" s="6"/>
      <c r="D497" s="6"/>
      <c r="E497" s="6"/>
      <c r="F497" s="24"/>
      <c r="G497" s="24"/>
      <c r="H497" s="24"/>
      <c r="I497" s="24"/>
      <c r="J497" s="24"/>
      <c r="K497" s="27"/>
      <c r="L497" s="24"/>
      <c r="M497" s="24"/>
      <c r="N497" s="24"/>
      <c r="O497" s="24"/>
      <c r="P497" s="24"/>
      <c r="Q497" s="27"/>
      <c r="R497" s="65"/>
      <c r="S497" s="65"/>
      <c r="T497" s="65"/>
      <c r="U497" s="65"/>
      <c r="V497" s="65"/>
      <c r="W497" s="59"/>
    </row>
    <row r="498" spans="1:23">
      <c r="A498" s="7"/>
      <c r="B498" s="6"/>
      <c r="C498" s="6"/>
      <c r="D498" s="6"/>
      <c r="E498" s="6"/>
      <c r="F498" s="24"/>
      <c r="G498" s="24"/>
      <c r="H498" s="24"/>
      <c r="I498" s="24"/>
      <c r="J498" s="24"/>
      <c r="K498" s="27"/>
      <c r="L498" s="24"/>
      <c r="M498" s="24"/>
      <c r="N498" s="24"/>
      <c r="O498" s="24"/>
      <c r="P498" s="24"/>
      <c r="Q498" s="27"/>
      <c r="R498" s="65"/>
      <c r="S498" s="65"/>
      <c r="T498" s="65"/>
      <c r="U498" s="65"/>
      <c r="V498" s="65"/>
      <c r="W498" s="59"/>
    </row>
    <row r="499" spans="1:23">
      <c r="A499" s="7"/>
      <c r="B499" s="6"/>
      <c r="C499" s="6"/>
      <c r="D499" s="6"/>
      <c r="E499" s="6"/>
      <c r="F499" s="24"/>
      <c r="G499" s="24"/>
      <c r="H499" s="24"/>
      <c r="I499" s="24"/>
      <c r="J499" s="24"/>
      <c r="K499" s="27"/>
      <c r="L499" s="24"/>
      <c r="M499" s="24"/>
      <c r="N499" s="24"/>
      <c r="O499" s="24"/>
      <c r="P499" s="24"/>
      <c r="Q499" s="27"/>
      <c r="R499" s="65"/>
      <c r="S499" s="65"/>
      <c r="T499" s="65"/>
      <c r="U499" s="65"/>
      <c r="V499" s="65"/>
      <c r="W499" s="59"/>
    </row>
    <row r="500" spans="1:23">
      <c r="A500" s="7"/>
      <c r="B500" s="6"/>
      <c r="C500" s="6"/>
      <c r="D500" s="6"/>
      <c r="E500" s="6"/>
      <c r="F500" s="24"/>
      <c r="G500" s="24"/>
      <c r="H500" s="24"/>
      <c r="I500" s="24"/>
      <c r="J500" s="24"/>
      <c r="K500" s="27"/>
      <c r="L500" s="24"/>
      <c r="M500" s="24"/>
      <c r="N500" s="24"/>
      <c r="O500" s="24"/>
      <c r="P500" s="24"/>
      <c r="Q500" s="27"/>
      <c r="R500" s="65"/>
      <c r="S500" s="65"/>
      <c r="T500" s="65"/>
      <c r="U500" s="65"/>
      <c r="V500" s="65"/>
      <c r="W500" s="59"/>
    </row>
    <row r="501" spans="1:23">
      <c r="A501" s="7"/>
      <c r="B501" s="6"/>
      <c r="C501" s="6"/>
      <c r="D501" s="6"/>
      <c r="E501" s="6"/>
      <c r="F501" s="24"/>
      <c r="G501" s="24"/>
      <c r="H501" s="24"/>
      <c r="I501" s="24"/>
      <c r="J501" s="24"/>
      <c r="K501" s="27"/>
      <c r="L501" s="24"/>
      <c r="M501" s="24"/>
      <c r="N501" s="24"/>
      <c r="O501" s="24"/>
      <c r="P501" s="24"/>
      <c r="Q501" s="27"/>
      <c r="R501" s="65"/>
      <c r="S501" s="65"/>
      <c r="T501" s="65"/>
      <c r="U501" s="65"/>
      <c r="V501" s="65"/>
      <c r="W501" s="59"/>
    </row>
    <row r="502" spans="1:23">
      <c r="A502" s="7"/>
      <c r="B502" s="6"/>
      <c r="C502" s="6"/>
      <c r="D502" s="6"/>
      <c r="E502" s="6"/>
      <c r="F502" s="24"/>
      <c r="G502" s="24"/>
      <c r="H502" s="24"/>
      <c r="I502" s="24"/>
      <c r="J502" s="24"/>
      <c r="K502" s="27"/>
      <c r="L502" s="24"/>
      <c r="M502" s="24"/>
      <c r="N502" s="24"/>
      <c r="O502" s="24"/>
      <c r="P502" s="24"/>
      <c r="Q502" s="27"/>
      <c r="R502" s="65"/>
      <c r="S502" s="65"/>
      <c r="T502" s="65"/>
      <c r="U502" s="65"/>
      <c r="V502" s="65"/>
      <c r="W502" s="59"/>
    </row>
    <row r="503" spans="1:23">
      <c r="A503" s="7"/>
      <c r="B503" s="6"/>
      <c r="C503" s="6"/>
      <c r="D503" s="6"/>
      <c r="E503" s="6"/>
      <c r="F503" s="24"/>
      <c r="G503" s="24"/>
      <c r="H503" s="24"/>
      <c r="I503" s="24"/>
      <c r="J503" s="24"/>
      <c r="K503" s="27"/>
      <c r="L503" s="24"/>
      <c r="M503" s="24"/>
      <c r="N503" s="24"/>
      <c r="O503" s="24"/>
      <c r="P503" s="24"/>
      <c r="Q503" s="27"/>
      <c r="R503" s="65"/>
      <c r="S503" s="65"/>
      <c r="T503" s="65"/>
      <c r="U503" s="65"/>
      <c r="V503" s="65"/>
      <c r="W503" s="59"/>
    </row>
    <row r="504" spans="1:23">
      <c r="A504" s="7"/>
      <c r="B504" s="6"/>
      <c r="C504" s="6"/>
      <c r="D504" s="6"/>
      <c r="E504" s="6"/>
      <c r="F504" s="24"/>
      <c r="G504" s="24"/>
      <c r="H504" s="24"/>
      <c r="I504" s="24"/>
      <c r="J504" s="24"/>
      <c r="K504" s="27"/>
      <c r="L504" s="24"/>
      <c r="M504" s="24"/>
      <c r="N504" s="24"/>
      <c r="O504" s="24"/>
      <c r="P504" s="24"/>
      <c r="Q504" s="27"/>
      <c r="R504" s="65"/>
      <c r="S504" s="65"/>
      <c r="T504" s="65"/>
      <c r="U504" s="65"/>
      <c r="V504" s="65"/>
      <c r="W504" s="59"/>
    </row>
    <row r="505" spans="1:23">
      <c r="A505" s="7"/>
      <c r="B505" s="6"/>
      <c r="C505" s="6"/>
      <c r="D505" s="6"/>
      <c r="E505" s="6"/>
      <c r="F505" s="24"/>
      <c r="G505" s="24"/>
      <c r="H505" s="24"/>
      <c r="I505" s="24"/>
      <c r="J505" s="24"/>
      <c r="K505" s="27"/>
      <c r="L505" s="24"/>
      <c r="M505" s="24"/>
      <c r="N505" s="24"/>
      <c r="O505" s="24"/>
      <c r="P505" s="24"/>
      <c r="Q505" s="27"/>
      <c r="R505" s="65"/>
      <c r="S505" s="65"/>
      <c r="T505" s="65"/>
      <c r="U505" s="65"/>
      <c r="V505" s="65"/>
      <c r="W505" s="59"/>
    </row>
    <row r="506" spans="1:23">
      <c r="A506" s="7"/>
      <c r="B506" s="6"/>
      <c r="C506" s="6"/>
      <c r="D506" s="6"/>
      <c r="E506" s="6"/>
      <c r="F506" s="24"/>
      <c r="G506" s="24"/>
      <c r="H506" s="24"/>
      <c r="I506" s="24"/>
      <c r="J506" s="24"/>
      <c r="K506" s="27"/>
      <c r="L506" s="24"/>
      <c r="M506" s="24"/>
      <c r="N506" s="24"/>
      <c r="O506" s="24"/>
      <c r="P506" s="24"/>
      <c r="Q506" s="27"/>
      <c r="R506" s="65"/>
      <c r="S506" s="65"/>
      <c r="T506" s="65"/>
      <c r="U506" s="65"/>
      <c r="V506" s="65"/>
      <c r="W506" s="59"/>
    </row>
    <row r="507" spans="1:23">
      <c r="A507" s="7"/>
      <c r="B507" s="6"/>
      <c r="C507" s="6"/>
      <c r="D507" s="6"/>
      <c r="E507" s="6"/>
      <c r="F507" s="24"/>
      <c r="G507" s="24"/>
      <c r="H507" s="24"/>
      <c r="I507" s="24"/>
      <c r="J507" s="24"/>
      <c r="K507" s="27"/>
      <c r="L507" s="24"/>
      <c r="M507" s="24"/>
      <c r="N507" s="24"/>
      <c r="O507" s="24"/>
      <c r="P507" s="24"/>
      <c r="Q507" s="27"/>
      <c r="R507" s="65"/>
      <c r="S507" s="65"/>
      <c r="T507" s="65"/>
      <c r="U507" s="65"/>
      <c r="V507" s="65"/>
      <c r="W507" s="59"/>
    </row>
    <row r="508" spans="1:23">
      <c r="A508" s="7"/>
      <c r="B508" s="6"/>
      <c r="C508" s="6"/>
      <c r="D508" s="6"/>
      <c r="E508" s="6"/>
      <c r="F508" s="24"/>
      <c r="G508" s="24"/>
      <c r="H508" s="24"/>
      <c r="I508" s="24"/>
      <c r="J508" s="24"/>
      <c r="K508" s="27"/>
      <c r="L508" s="24"/>
      <c r="M508" s="24"/>
      <c r="N508" s="24"/>
      <c r="O508" s="24"/>
      <c r="P508" s="24"/>
      <c r="Q508" s="27"/>
      <c r="R508" s="65"/>
      <c r="S508" s="65"/>
      <c r="T508" s="65"/>
      <c r="U508" s="65"/>
      <c r="V508" s="65"/>
      <c r="W508" s="59"/>
    </row>
    <row r="509" spans="1:23">
      <c r="A509" s="7"/>
      <c r="B509" s="6"/>
      <c r="C509" s="6"/>
      <c r="D509" s="6"/>
      <c r="E509" s="6"/>
      <c r="F509" s="24"/>
      <c r="G509" s="24"/>
      <c r="H509" s="24"/>
      <c r="I509" s="24"/>
      <c r="J509" s="24"/>
      <c r="K509" s="27"/>
      <c r="L509" s="24"/>
      <c r="M509" s="24"/>
      <c r="N509" s="24"/>
      <c r="O509" s="24"/>
      <c r="P509" s="24"/>
      <c r="Q509" s="27"/>
      <c r="R509" s="65"/>
      <c r="S509" s="65"/>
      <c r="T509" s="65"/>
      <c r="U509" s="65"/>
      <c r="V509" s="65"/>
      <c r="W509" s="59"/>
    </row>
    <row r="510" spans="1:23">
      <c r="A510" s="7"/>
      <c r="B510" s="6"/>
      <c r="C510" s="6"/>
      <c r="D510" s="6"/>
      <c r="E510" s="6"/>
      <c r="F510" s="24"/>
      <c r="G510" s="24"/>
      <c r="H510" s="24"/>
      <c r="I510" s="24"/>
      <c r="J510" s="24"/>
      <c r="K510" s="27"/>
      <c r="L510" s="24"/>
      <c r="M510" s="24"/>
      <c r="N510" s="24"/>
      <c r="O510" s="24"/>
      <c r="P510" s="24"/>
      <c r="Q510" s="27"/>
      <c r="R510" s="65"/>
      <c r="S510" s="65"/>
      <c r="T510" s="65"/>
      <c r="U510" s="65"/>
      <c r="V510" s="65"/>
      <c r="W510" s="59"/>
    </row>
    <row r="511" spans="1:23">
      <c r="A511" s="7"/>
      <c r="B511" s="6"/>
      <c r="C511" s="6"/>
      <c r="D511" s="6"/>
      <c r="E511" s="6"/>
      <c r="F511" s="24"/>
      <c r="G511" s="24"/>
      <c r="H511" s="24"/>
      <c r="I511" s="24"/>
      <c r="J511" s="24"/>
      <c r="K511" s="27"/>
      <c r="L511" s="24"/>
      <c r="M511" s="24"/>
      <c r="N511" s="24"/>
      <c r="O511" s="24"/>
      <c r="P511" s="24"/>
      <c r="Q511" s="27"/>
      <c r="R511" s="65"/>
      <c r="S511" s="65"/>
      <c r="T511" s="65"/>
      <c r="U511" s="65"/>
      <c r="V511" s="65"/>
      <c r="W511" s="59"/>
    </row>
    <row r="512" spans="1:23">
      <c r="A512" s="7"/>
      <c r="B512" s="6"/>
      <c r="C512" s="6"/>
      <c r="D512" s="6"/>
      <c r="E512" s="6"/>
      <c r="F512" s="24"/>
      <c r="G512" s="24"/>
      <c r="H512" s="24"/>
      <c r="I512" s="24"/>
      <c r="J512" s="24"/>
      <c r="K512" s="27"/>
      <c r="L512" s="24"/>
      <c r="M512" s="24"/>
      <c r="N512" s="24"/>
      <c r="O512" s="24"/>
      <c r="P512" s="24"/>
      <c r="Q512" s="27"/>
      <c r="R512" s="65"/>
      <c r="S512" s="65"/>
      <c r="T512" s="65"/>
      <c r="U512" s="65"/>
      <c r="V512" s="65"/>
      <c r="W512" s="59"/>
    </row>
    <row r="513" spans="1:23">
      <c r="A513" s="7"/>
      <c r="B513" s="6"/>
      <c r="C513" s="6"/>
      <c r="D513" s="6"/>
      <c r="E513" s="6"/>
      <c r="F513" s="24"/>
      <c r="G513" s="24"/>
      <c r="H513" s="24"/>
      <c r="I513" s="24"/>
      <c r="J513" s="24"/>
      <c r="K513" s="27"/>
      <c r="L513" s="24"/>
      <c r="M513" s="24"/>
      <c r="N513" s="24"/>
      <c r="O513" s="24"/>
      <c r="P513" s="24"/>
      <c r="Q513" s="27"/>
      <c r="R513" s="65"/>
      <c r="S513" s="65"/>
      <c r="T513" s="65"/>
      <c r="U513" s="65"/>
      <c r="V513" s="65"/>
      <c r="W513" s="59"/>
    </row>
    <row r="514" spans="1:23">
      <c r="A514" s="7"/>
      <c r="B514" s="6"/>
      <c r="C514" s="6"/>
      <c r="D514" s="6"/>
      <c r="E514" s="6"/>
      <c r="F514" s="24"/>
      <c r="G514" s="24"/>
      <c r="H514" s="24"/>
      <c r="I514" s="24"/>
      <c r="J514" s="24"/>
      <c r="K514" s="27"/>
      <c r="L514" s="24"/>
      <c r="M514" s="24"/>
      <c r="N514" s="24"/>
      <c r="O514" s="24"/>
      <c r="P514" s="24"/>
      <c r="Q514" s="27"/>
      <c r="R514" s="65"/>
      <c r="S514" s="65"/>
      <c r="T514" s="65"/>
      <c r="U514" s="65"/>
      <c r="V514" s="65"/>
      <c r="W514" s="59"/>
    </row>
    <row r="515" spans="1:23">
      <c r="A515" s="7"/>
      <c r="B515" s="6"/>
      <c r="C515" s="6"/>
      <c r="D515" s="6"/>
      <c r="E515" s="6"/>
      <c r="F515" s="24"/>
      <c r="G515" s="24"/>
      <c r="H515" s="24"/>
      <c r="I515" s="24"/>
      <c r="J515" s="24"/>
      <c r="K515" s="27"/>
      <c r="L515" s="24"/>
      <c r="M515" s="24"/>
      <c r="N515" s="24"/>
      <c r="O515" s="24"/>
      <c r="P515" s="24"/>
      <c r="Q515" s="27"/>
      <c r="R515" s="65"/>
      <c r="S515" s="65"/>
      <c r="T515" s="65"/>
      <c r="U515" s="65"/>
      <c r="V515" s="65"/>
      <c r="W515" s="59"/>
    </row>
    <row r="516" spans="1:23">
      <c r="A516" s="7"/>
      <c r="B516" s="6"/>
      <c r="C516" s="6"/>
      <c r="D516" s="6"/>
      <c r="E516" s="6"/>
      <c r="F516" s="24"/>
      <c r="G516" s="24"/>
      <c r="H516" s="24"/>
      <c r="I516" s="24"/>
      <c r="J516" s="24"/>
      <c r="K516" s="27"/>
      <c r="L516" s="24"/>
      <c r="M516" s="24"/>
      <c r="N516" s="24"/>
      <c r="O516" s="24"/>
      <c r="P516" s="24"/>
      <c r="Q516" s="27"/>
      <c r="R516" s="65"/>
      <c r="S516" s="65"/>
      <c r="T516" s="65"/>
      <c r="U516" s="65"/>
      <c r="V516" s="65"/>
      <c r="W516" s="59"/>
    </row>
    <row r="517" spans="1:23">
      <c r="A517" s="7"/>
      <c r="B517" s="6"/>
      <c r="C517" s="6"/>
      <c r="D517" s="6"/>
      <c r="E517" s="6"/>
      <c r="F517" s="24"/>
      <c r="G517" s="24"/>
      <c r="H517" s="24"/>
      <c r="I517" s="24"/>
      <c r="J517" s="24"/>
      <c r="K517" s="27"/>
      <c r="L517" s="24"/>
      <c r="M517" s="24"/>
      <c r="N517" s="24"/>
      <c r="O517" s="24"/>
      <c r="P517" s="24"/>
      <c r="Q517" s="27"/>
      <c r="R517" s="65"/>
      <c r="S517" s="65"/>
      <c r="T517" s="65"/>
      <c r="U517" s="65"/>
      <c r="V517" s="65"/>
      <c r="W517" s="59"/>
    </row>
    <row r="518" spans="1:23">
      <c r="A518" s="7"/>
      <c r="B518" s="6"/>
      <c r="C518" s="6"/>
      <c r="D518" s="6"/>
      <c r="E518" s="6"/>
      <c r="F518" s="24"/>
      <c r="G518" s="24"/>
      <c r="H518" s="24"/>
      <c r="I518" s="24"/>
      <c r="J518" s="24"/>
      <c r="K518" s="27"/>
      <c r="L518" s="24"/>
      <c r="M518" s="24"/>
      <c r="N518" s="24"/>
      <c r="O518" s="24"/>
      <c r="P518" s="24"/>
      <c r="Q518" s="27"/>
      <c r="R518" s="65"/>
      <c r="S518" s="65"/>
      <c r="T518" s="65"/>
      <c r="U518" s="65"/>
      <c r="V518" s="65"/>
      <c r="W518" s="59"/>
    </row>
    <row r="519" spans="1:23">
      <c r="A519" s="7"/>
      <c r="B519" s="6"/>
      <c r="C519" s="6"/>
      <c r="D519" s="6"/>
      <c r="E519" s="6"/>
      <c r="F519" s="24"/>
      <c r="G519" s="24"/>
      <c r="H519" s="24"/>
      <c r="I519" s="24"/>
      <c r="J519" s="24"/>
      <c r="K519" s="27"/>
      <c r="L519" s="24"/>
      <c r="M519" s="24"/>
      <c r="N519" s="24"/>
      <c r="O519" s="24"/>
      <c r="P519" s="24"/>
      <c r="Q519" s="27"/>
      <c r="R519" s="65"/>
      <c r="S519" s="65"/>
      <c r="T519" s="65"/>
      <c r="U519" s="65"/>
      <c r="V519" s="65"/>
      <c r="W519" s="59"/>
    </row>
    <row r="520" spans="1:23">
      <c r="A520" s="7"/>
      <c r="B520" s="6"/>
      <c r="C520" s="6"/>
      <c r="D520" s="6"/>
      <c r="E520" s="6"/>
      <c r="F520" s="24"/>
      <c r="G520" s="24"/>
      <c r="H520" s="24"/>
      <c r="I520" s="24"/>
      <c r="J520" s="24"/>
      <c r="K520" s="27"/>
      <c r="L520" s="24"/>
      <c r="M520" s="24"/>
      <c r="N520" s="24"/>
      <c r="O520" s="24"/>
      <c r="P520" s="24"/>
      <c r="Q520" s="27"/>
      <c r="R520" s="65"/>
      <c r="S520" s="65"/>
      <c r="T520" s="65"/>
      <c r="U520" s="65"/>
      <c r="V520" s="65"/>
      <c r="W520" s="59"/>
    </row>
    <row r="521" spans="1:23">
      <c r="A521" s="7"/>
      <c r="B521" s="6"/>
      <c r="C521" s="6"/>
      <c r="D521" s="6"/>
      <c r="E521" s="6"/>
      <c r="F521" s="24"/>
      <c r="G521" s="24"/>
      <c r="H521" s="24"/>
      <c r="I521" s="24"/>
      <c r="J521" s="24"/>
      <c r="K521" s="27"/>
      <c r="L521" s="24"/>
      <c r="M521" s="24"/>
      <c r="N521" s="24"/>
      <c r="O521" s="24"/>
      <c r="P521" s="24"/>
      <c r="Q521" s="27"/>
      <c r="R521" s="65"/>
      <c r="S521" s="65"/>
      <c r="T521" s="65"/>
      <c r="U521" s="65"/>
      <c r="V521" s="65"/>
      <c r="W521" s="59"/>
    </row>
    <row r="522" spans="1:23">
      <c r="A522" s="7"/>
      <c r="B522" s="6"/>
      <c r="C522" s="6"/>
      <c r="D522" s="6"/>
      <c r="E522" s="6"/>
      <c r="F522" s="24"/>
      <c r="G522" s="24"/>
      <c r="H522" s="24"/>
      <c r="I522" s="24"/>
      <c r="J522" s="24"/>
      <c r="K522" s="27"/>
      <c r="L522" s="24"/>
      <c r="M522" s="24"/>
      <c r="N522" s="24"/>
      <c r="O522" s="24"/>
      <c r="P522" s="24"/>
      <c r="Q522" s="27"/>
      <c r="R522" s="65"/>
      <c r="S522" s="65"/>
      <c r="T522" s="65"/>
      <c r="U522" s="65"/>
      <c r="V522" s="65"/>
      <c r="W522" s="59"/>
    </row>
    <row r="523" spans="1:23">
      <c r="A523" s="7"/>
      <c r="B523" s="6"/>
      <c r="C523" s="6"/>
      <c r="D523" s="6"/>
      <c r="E523" s="6"/>
      <c r="F523" s="24"/>
      <c r="G523" s="24"/>
      <c r="H523" s="24"/>
      <c r="I523" s="24"/>
      <c r="J523" s="24"/>
      <c r="K523" s="27"/>
      <c r="L523" s="24"/>
      <c r="M523" s="24"/>
      <c r="N523" s="24"/>
      <c r="O523" s="24"/>
      <c r="P523" s="24"/>
      <c r="Q523" s="27"/>
      <c r="R523" s="65"/>
      <c r="S523" s="65"/>
      <c r="T523" s="65"/>
      <c r="U523" s="65"/>
      <c r="V523" s="65"/>
      <c r="W523" s="59"/>
    </row>
    <row r="524" spans="1:23">
      <c r="A524" s="7"/>
      <c r="B524" s="6"/>
      <c r="C524" s="6"/>
      <c r="D524" s="6"/>
      <c r="E524" s="6"/>
      <c r="F524" s="24"/>
      <c r="G524" s="24"/>
      <c r="H524" s="24"/>
      <c r="I524" s="24"/>
      <c r="J524" s="24"/>
      <c r="K524" s="27"/>
      <c r="L524" s="24"/>
      <c r="M524" s="24"/>
      <c r="N524" s="24"/>
      <c r="O524" s="24"/>
      <c r="P524" s="24"/>
      <c r="Q524" s="27"/>
      <c r="R524" s="65"/>
      <c r="S524" s="65"/>
      <c r="T524" s="65"/>
      <c r="U524" s="65"/>
      <c r="V524" s="65"/>
      <c r="W524" s="59"/>
    </row>
    <row r="525" spans="1:23">
      <c r="A525" s="7"/>
      <c r="B525" s="6"/>
      <c r="C525" s="6"/>
      <c r="D525" s="6"/>
      <c r="E525" s="6"/>
      <c r="F525" s="24"/>
      <c r="G525" s="24"/>
      <c r="H525" s="24"/>
      <c r="I525" s="24"/>
      <c r="J525" s="24"/>
      <c r="K525" s="27"/>
      <c r="L525" s="24"/>
      <c r="M525" s="24"/>
      <c r="N525" s="24"/>
      <c r="O525" s="24"/>
      <c r="P525" s="24"/>
      <c r="Q525" s="27"/>
      <c r="R525" s="65"/>
      <c r="S525" s="65"/>
      <c r="T525" s="65"/>
      <c r="U525" s="65"/>
      <c r="V525" s="65"/>
      <c r="W525" s="59"/>
    </row>
    <row r="526" spans="1:23">
      <c r="A526" s="7"/>
      <c r="B526" s="6"/>
      <c r="C526" s="6"/>
      <c r="D526" s="6"/>
      <c r="E526" s="6"/>
      <c r="F526" s="24"/>
      <c r="G526" s="24"/>
      <c r="H526" s="24"/>
      <c r="I526" s="24"/>
      <c r="J526" s="24"/>
      <c r="K526" s="27"/>
      <c r="L526" s="24"/>
      <c r="M526" s="24"/>
      <c r="N526" s="24"/>
      <c r="O526" s="24"/>
      <c r="P526" s="24"/>
      <c r="Q526" s="27"/>
      <c r="R526" s="65"/>
      <c r="S526" s="65"/>
      <c r="T526" s="65"/>
      <c r="U526" s="65"/>
      <c r="V526" s="65"/>
      <c r="W526" s="59"/>
    </row>
    <row r="527" spans="1:23">
      <c r="A527" s="7"/>
      <c r="B527" s="6"/>
      <c r="C527" s="6"/>
      <c r="D527" s="6"/>
      <c r="E527" s="6"/>
      <c r="F527" s="24"/>
      <c r="G527" s="24"/>
      <c r="H527" s="24"/>
      <c r="I527" s="24"/>
      <c r="J527" s="24"/>
      <c r="K527" s="27"/>
      <c r="L527" s="24"/>
      <c r="M527" s="24"/>
      <c r="N527" s="24"/>
      <c r="O527" s="24"/>
      <c r="P527" s="24"/>
      <c r="Q527" s="27"/>
      <c r="R527" s="65"/>
      <c r="S527" s="65"/>
      <c r="T527" s="65"/>
      <c r="U527" s="65"/>
      <c r="V527" s="65"/>
      <c r="W527" s="59"/>
    </row>
    <row r="528" spans="1:23">
      <c r="A528" s="7"/>
      <c r="B528" s="6"/>
      <c r="C528" s="6"/>
      <c r="D528" s="6"/>
      <c r="E528" s="6"/>
      <c r="F528" s="24"/>
      <c r="G528" s="24"/>
      <c r="H528" s="24"/>
      <c r="I528" s="24"/>
      <c r="J528" s="24"/>
      <c r="K528" s="27"/>
      <c r="L528" s="24"/>
      <c r="M528" s="24"/>
      <c r="N528" s="24"/>
      <c r="O528" s="24"/>
      <c r="P528" s="24"/>
      <c r="Q528" s="27"/>
      <c r="R528" s="65"/>
      <c r="S528" s="65"/>
      <c r="T528" s="65"/>
      <c r="U528" s="65"/>
      <c r="V528" s="65"/>
      <c r="W528" s="59"/>
    </row>
    <row r="529" spans="1:23">
      <c r="A529" s="7"/>
      <c r="B529" s="6"/>
      <c r="C529" s="6"/>
      <c r="D529" s="6"/>
      <c r="E529" s="6"/>
      <c r="F529" s="24"/>
      <c r="G529" s="24"/>
      <c r="H529" s="24"/>
      <c r="I529" s="24"/>
      <c r="J529" s="24"/>
      <c r="K529" s="27"/>
      <c r="L529" s="24"/>
      <c r="M529" s="24"/>
      <c r="N529" s="24"/>
      <c r="O529" s="24"/>
      <c r="P529" s="24"/>
      <c r="Q529" s="27"/>
      <c r="R529" s="65"/>
      <c r="S529" s="65"/>
      <c r="T529" s="65"/>
      <c r="U529" s="65"/>
      <c r="V529" s="65"/>
      <c r="W529" s="59"/>
    </row>
    <row r="530" spans="1:23">
      <c r="A530" s="7"/>
      <c r="B530" s="6"/>
      <c r="C530" s="6"/>
      <c r="D530" s="6"/>
      <c r="E530" s="6"/>
      <c r="F530" s="24"/>
      <c r="G530" s="24"/>
      <c r="H530" s="24"/>
      <c r="I530" s="24"/>
      <c r="J530" s="24"/>
      <c r="K530" s="27"/>
      <c r="L530" s="24"/>
      <c r="M530" s="24"/>
      <c r="N530" s="24"/>
      <c r="O530" s="24"/>
      <c r="P530" s="24"/>
      <c r="Q530" s="27"/>
      <c r="R530" s="65"/>
      <c r="S530" s="65"/>
      <c r="T530" s="65"/>
      <c r="U530" s="65"/>
      <c r="V530" s="65"/>
      <c r="W530" s="59"/>
    </row>
    <row r="531" spans="1:23">
      <c r="A531" s="7"/>
      <c r="B531" s="6"/>
      <c r="C531" s="6"/>
      <c r="D531" s="6"/>
      <c r="E531" s="6"/>
      <c r="F531" s="24"/>
      <c r="G531" s="24"/>
      <c r="H531" s="24"/>
      <c r="I531" s="24"/>
      <c r="J531" s="24"/>
      <c r="K531" s="27"/>
      <c r="L531" s="24"/>
      <c r="M531" s="24"/>
      <c r="N531" s="24"/>
      <c r="O531" s="24"/>
      <c r="P531" s="24"/>
      <c r="Q531" s="27"/>
      <c r="R531" s="65"/>
      <c r="S531" s="65"/>
      <c r="T531" s="65"/>
      <c r="U531" s="65"/>
      <c r="V531" s="65"/>
      <c r="W531" s="59"/>
    </row>
    <row r="532" spans="1:23">
      <c r="A532" s="7"/>
      <c r="B532" s="6"/>
      <c r="C532" s="6"/>
      <c r="D532" s="6"/>
      <c r="E532" s="6"/>
      <c r="F532" s="24"/>
      <c r="G532" s="24"/>
      <c r="H532" s="24"/>
      <c r="I532" s="24"/>
      <c r="J532" s="24"/>
      <c r="K532" s="27"/>
      <c r="L532" s="24"/>
      <c r="M532" s="24"/>
      <c r="N532" s="24"/>
      <c r="O532" s="24"/>
      <c r="P532" s="24"/>
      <c r="Q532" s="27"/>
      <c r="R532" s="65"/>
      <c r="S532" s="65"/>
      <c r="T532" s="65"/>
      <c r="U532" s="65"/>
      <c r="V532" s="65"/>
      <c r="W532" s="59"/>
    </row>
    <row r="533" spans="1:23">
      <c r="A533" s="7"/>
      <c r="B533" s="6"/>
      <c r="C533" s="6"/>
      <c r="D533" s="6"/>
      <c r="E533" s="6"/>
      <c r="F533" s="24"/>
      <c r="G533" s="24"/>
      <c r="H533" s="24"/>
      <c r="I533" s="24"/>
      <c r="J533" s="24"/>
      <c r="K533" s="27"/>
      <c r="L533" s="24"/>
      <c r="M533" s="24"/>
      <c r="N533" s="24"/>
      <c r="O533" s="24"/>
      <c r="P533" s="24"/>
      <c r="Q533" s="27"/>
      <c r="R533" s="65"/>
      <c r="S533" s="65"/>
      <c r="T533" s="65"/>
      <c r="U533" s="65"/>
      <c r="V533" s="65"/>
      <c r="W533" s="59"/>
    </row>
    <row r="534" spans="1:23">
      <c r="A534" s="7"/>
      <c r="B534" s="6"/>
      <c r="C534" s="6"/>
      <c r="D534" s="6"/>
      <c r="E534" s="6"/>
      <c r="F534" s="24"/>
      <c r="G534" s="24"/>
      <c r="H534" s="24"/>
      <c r="I534" s="24"/>
      <c r="J534" s="24"/>
      <c r="K534" s="27"/>
      <c r="L534" s="24"/>
      <c r="M534" s="24"/>
      <c r="N534" s="24"/>
      <c r="O534" s="24"/>
      <c r="P534" s="24"/>
      <c r="Q534" s="27"/>
      <c r="R534" s="65"/>
      <c r="S534" s="65"/>
      <c r="T534" s="65"/>
      <c r="U534" s="65"/>
      <c r="V534" s="65"/>
      <c r="W534" s="59"/>
    </row>
    <row r="535" spans="1:23">
      <c r="A535" s="7"/>
      <c r="B535" s="6"/>
      <c r="C535" s="6"/>
      <c r="D535" s="6"/>
      <c r="E535" s="6"/>
      <c r="F535" s="24"/>
      <c r="G535" s="24"/>
      <c r="H535" s="24"/>
      <c r="I535" s="24"/>
      <c r="J535" s="24"/>
      <c r="K535" s="27"/>
      <c r="L535" s="24"/>
      <c r="M535" s="24"/>
      <c r="N535" s="24"/>
      <c r="O535" s="24"/>
      <c r="P535" s="24"/>
      <c r="Q535" s="27"/>
      <c r="R535" s="65"/>
      <c r="S535" s="65"/>
      <c r="T535" s="65"/>
      <c r="U535" s="65"/>
      <c r="V535" s="65"/>
      <c r="W535" s="59"/>
    </row>
    <row r="536" spans="1:23">
      <c r="A536" s="7"/>
      <c r="B536" s="6"/>
      <c r="C536" s="6"/>
      <c r="D536" s="6"/>
      <c r="E536" s="6"/>
      <c r="F536" s="24"/>
      <c r="G536" s="24"/>
      <c r="H536" s="24"/>
      <c r="I536" s="24"/>
      <c r="J536" s="24"/>
      <c r="K536" s="27"/>
      <c r="L536" s="24"/>
      <c r="M536" s="24"/>
      <c r="N536" s="24"/>
      <c r="O536" s="24"/>
      <c r="P536" s="24"/>
      <c r="Q536" s="27"/>
      <c r="R536" s="65"/>
      <c r="S536" s="65"/>
      <c r="T536" s="65"/>
      <c r="U536" s="65"/>
      <c r="V536" s="65"/>
      <c r="W536" s="59"/>
    </row>
    <row r="537" spans="1:23">
      <c r="A537" s="7"/>
      <c r="B537" s="6"/>
      <c r="C537" s="6"/>
      <c r="D537" s="6"/>
      <c r="E537" s="6"/>
      <c r="F537" s="24"/>
      <c r="G537" s="24"/>
      <c r="H537" s="24"/>
      <c r="I537" s="24"/>
      <c r="J537" s="24"/>
      <c r="K537" s="27"/>
      <c r="L537" s="24"/>
      <c r="M537" s="24"/>
      <c r="N537" s="24"/>
      <c r="O537" s="24"/>
      <c r="P537" s="24"/>
      <c r="Q537" s="27"/>
      <c r="R537" s="65"/>
      <c r="S537" s="65"/>
      <c r="T537" s="65"/>
      <c r="U537" s="65"/>
      <c r="V537" s="65"/>
      <c r="W537" s="59"/>
    </row>
    <row r="538" spans="1:23">
      <c r="A538" s="7"/>
      <c r="B538" s="6"/>
      <c r="C538" s="6"/>
      <c r="D538" s="6"/>
      <c r="E538" s="6"/>
      <c r="F538" s="24"/>
      <c r="G538" s="24"/>
      <c r="H538" s="24"/>
      <c r="I538" s="24"/>
      <c r="J538" s="24"/>
      <c r="K538" s="27"/>
      <c r="L538" s="24"/>
      <c r="M538" s="24"/>
      <c r="N538" s="24"/>
      <c r="O538" s="24"/>
      <c r="P538" s="24"/>
      <c r="Q538" s="27"/>
      <c r="R538" s="65"/>
      <c r="S538" s="65"/>
      <c r="T538" s="65"/>
      <c r="U538" s="65"/>
      <c r="V538" s="65"/>
      <c r="W538" s="59"/>
    </row>
    <row r="539" spans="1:23">
      <c r="A539" s="7"/>
      <c r="B539" s="6"/>
      <c r="C539" s="6"/>
      <c r="D539" s="6"/>
      <c r="E539" s="6"/>
      <c r="F539" s="24"/>
      <c r="G539" s="24"/>
      <c r="H539" s="24"/>
      <c r="I539" s="24"/>
      <c r="J539" s="24"/>
      <c r="K539" s="27"/>
      <c r="L539" s="24"/>
      <c r="M539" s="24"/>
      <c r="N539" s="24"/>
      <c r="O539" s="24"/>
      <c r="P539" s="24"/>
      <c r="Q539" s="27"/>
      <c r="R539" s="65"/>
      <c r="S539" s="65"/>
      <c r="T539" s="65"/>
      <c r="U539" s="65"/>
      <c r="V539" s="65"/>
      <c r="W539" s="59"/>
    </row>
    <row r="540" spans="1:23">
      <c r="A540" s="7"/>
      <c r="B540" s="6"/>
      <c r="C540" s="6"/>
      <c r="D540" s="6"/>
      <c r="E540" s="6"/>
      <c r="F540" s="24"/>
      <c r="G540" s="24"/>
      <c r="H540" s="24"/>
      <c r="I540" s="24"/>
      <c r="J540" s="24"/>
      <c r="K540" s="27"/>
      <c r="L540" s="24"/>
      <c r="M540" s="24"/>
      <c r="N540" s="24"/>
      <c r="O540" s="24"/>
      <c r="P540" s="24"/>
      <c r="Q540" s="27"/>
      <c r="R540" s="65"/>
      <c r="S540" s="65"/>
      <c r="T540" s="65"/>
      <c r="U540" s="65"/>
      <c r="V540" s="65"/>
      <c r="W540" s="59"/>
    </row>
    <row r="541" spans="1:23">
      <c r="A541" s="7"/>
      <c r="B541" s="6"/>
      <c r="C541" s="6"/>
      <c r="D541" s="6"/>
      <c r="E541" s="6"/>
      <c r="F541" s="24"/>
      <c r="G541" s="24"/>
      <c r="H541" s="24"/>
      <c r="I541" s="24"/>
      <c r="J541" s="24"/>
      <c r="K541" s="27"/>
      <c r="L541" s="24"/>
      <c r="M541" s="24"/>
      <c r="N541" s="24"/>
      <c r="O541" s="24"/>
      <c r="P541" s="24"/>
      <c r="Q541" s="27"/>
      <c r="R541" s="65"/>
      <c r="S541" s="65"/>
      <c r="T541" s="65"/>
      <c r="U541" s="65"/>
      <c r="V541" s="65"/>
      <c r="W541" s="59"/>
    </row>
    <row r="542" spans="1:23">
      <c r="A542" s="7"/>
      <c r="B542" s="6"/>
      <c r="C542" s="6"/>
      <c r="D542" s="6"/>
      <c r="E542" s="6"/>
      <c r="F542" s="24"/>
      <c r="G542" s="24"/>
      <c r="H542" s="24"/>
      <c r="I542" s="24"/>
      <c r="J542" s="24"/>
      <c r="K542" s="27"/>
      <c r="L542" s="24"/>
      <c r="M542" s="24"/>
      <c r="N542" s="24"/>
      <c r="O542" s="24"/>
      <c r="P542" s="24"/>
      <c r="Q542" s="27"/>
      <c r="R542" s="65"/>
      <c r="S542" s="65"/>
      <c r="T542" s="65"/>
      <c r="U542" s="65"/>
      <c r="V542" s="65"/>
      <c r="W542" s="59"/>
    </row>
    <row r="543" spans="1:23">
      <c r="A543" s="7"/>
      <c r="B543" s="6"/>
      <c r="C543" s="6"/>
      <c r="D543" s="6"/>
      <c r="E543" s="6"/>
      <c r="F543" s="24"/>
      <c r="G543" s="24"/>
      <c r="H543" s="24"/>
      <c r="I543" s="24"/>
      <c r="J543" s="24"/>
      <c r="K543" s="27"/>
      <c r="L543" s="24"/>
      <c r="M543" s="24"/>
      <c r="N543" s="24"/>
      <c r="O543" s="24"/>
      <c r="P543" s="24"/>
      <c r="Q543" s="27"/>
      <c r="R543" s="65"/>
      <c r="S543" s="65"/>
      <c r="T543" s="65"/>
      <c r="U543" s="65"/>
      <c r="V543" s="65"/>
      <c r="W543" s="59"/>
    </row>
    <row r="544" spans="1:23">
      <c r="A544" s="7"/>
      <c r="B544" s="6"/>
      <c r="C544" s="6"/>
      <c r="D544" s="6"/>
      <c r="E544" s="6"/>
      <c r="F544" s="24"/>
      <c r="G544" s="24"/>
      <c r="H544" s="24"/>
      <c r="I544" s="24"/>
      <c r="J544" s="24"/>
      <c r="K544" s="27"/>
      <c r="L544" s="24"/>
      <c r="M544" s="24"/>
      <c r="N544" s="24"/>
      <c r="O544" s="24"/>
      <c r="P544" s="24"/>
      <c r="Q544" s="27"/>
      <c r="R544" s="65"/>
      <c r="S544" s="65"/>
      <c r="T544" s="65"/>
      <c r="U544" s="65"/>
      <c r="V544" s="65"/>
      <c r="W544" s="59"/>
    </row>
    <row r="545" spans="1:23">
      <c r="A545" s="7"/>
      <c r="B545" s="6"/>
      <c r="C545" s="6"/>
      <c r="D545" s="6"/>
      <c r="E545" s="6"/>
      <c r="F545" s="24"/>
      <c r="G545" s="24"/>
      <c r="H545" s="24"/>
      <c r="I545" s="24"/>
      <c r="J545" s="24"/>
      <c r="K545" s="27"/>
      <c r="L545" s="24"/>
      <c r="M545" s="24"/>
      <c r="N545" s="24"/>
      <c r="O545" s="24"/>
      <c r="P545" s="24"/>
      <c r="Q545" s="27"/>
      <c r="R545" s="65"/>
      <c r="S545" s="65"/>
      <c r="T545" s="65"/>
      <c r="U545" s="65"/>
      <c r="V545" s="65"/>
      <c r="W545" s="59"/>
    </row>
    <row r="546" spans="1:23">
      <c r="A546" s="7"/>
      <c r="B546" s="6"/>
      <c r="C546" s="6"/>
      <c r="D546" s="6"/>
      <c r="E546" s="6"/>
      <c r="F546" s="24"/>
      <c r="G546" s="24"/>
      <c r="H546" s="24"/>
      <c r="I546" s="24"/>
      <c r="J546" s="24"/>
      <c r="K546" s="27"/>
      <c r="L546" s="24"/>
      <c r="M546" s="24"/>
      <c r="N546" s="24"/>
      <c r="O546" s="24"/>
      <c r="P546" s="24"/>
      <c r="Q546" s="27"/>
      <c r="R546" s="65"/>
      <c r="S546" s="65"/>
      <c r="T546" s="65"/>
      <c r="U546" s="65"/>
      <c r="V546" s="65"/>
      <c r="W546" s="59"/>
    </row>
    <row r="547" spans="1:23">
      <c r="A547" s="7"/>
      <c r="B547" s="6"/>
      <c r="C547" s="6"/>
      <c r="D547" s="6"/>
      <c r="E547" s="6"/>
      <c r="F547" s="24"/>
      <c r="G547" s="24"/>
      <c r="H547" s="24"/>
      <c r="I547" s="24"/>
      <c r="J547" s="24"/>
      <c r="K547" s="27"/>
      <c r="L547" s="24"/>
      <c r="M547" s="24"/>
      <c r="N547" s="24"/>
      <c r="O547" s="24"/>
      <c r="P547" s="24"/>
      <c r="Q547" s="27"/>
      <c r="R547" s="65"/>
      <c r="S547" s="65"/>
      <c r="T547" s="65"/>
      <c r="U547" s="65"/>
      <c r="V547" s="65"/>
      <c r="W547" s="59"/>
    </row>
    <row r="548" spans="1:23">
      <c r="A548" s="7"/>
      <c r="B548" s="6"/>
      <c r="C548" s="6"/>
      <c r="D548" s="6"/>
      <c r="E548" s="6"/>
      <c r="F548" s="24"/>
      <c r="G548" s="24"/>
      <c r="H548" s="24"/>
      <c r="I548" s="24"/>
      <c r="J548" s="24"/>
      <c r="K548" s="27"/>
      <c r="L548" s="24"/>
      <c r="M548" s="24"/>
      <c r="N548" s="24"/>
      <c r="O548" s="24"/>
      <c r="P548" s="24"/>
      <c r="Q548" s="27"/>
      <c r="R548" s="65"/>
      <c r="S548" s="65"/>
      <c r="T548" s="65"/>
      <c r="U548" s="65"/>
      <c r="V548" s="65"/>
      <c r="W548" s="59"/>
    </row>
    <row r="549" spans="1:23">
      <c r="A549" s="7"/>
      <c r="B549" s="6"/>
      <c r="C549" s="6"/>
      <c r="D549" s="6"/>
      <c r="E549" s="6"/>
      <c r="F549" s="24"/>
      <c r="G549" s="24"/>
      <c r="H549" s="24"/>
      <c r="I549" s="24"/>
      <c r="J549" s="24"/>
      <c r="K549" s="27"/>
      <c r="L549" s="24"/>
      <c r="M549" s="24"/>
      <c r="N549" s="24"/>
      <c r="O549" s="24"/>
      <c r="P549" s="24"/>
      <c r="Q549" s="27"/>
      <c r="R549" s="65"/>
      <c r="S549" s="65"/>
      <c r="T549" s="65"/>
      <c r="U549" s="65"/>
      <c r="V549" s="65"/>
      <c r="W549" s="59"/>
    </row>
    <row r="550" spans="1:23">
      <c r="A550" s="7"/>
      <c r="B550" s="6"/>
      <c r="C550" s="6"/>
      <c r="D550" s="6"/>
      <c r="E550" s="6"/>
      <c r="F550" s="24"/>
      <c r="G550" s="24"/>
      <c r="H550" s="24"/>
      <c r="I550" s="24"/>
      <c r="J550" s="24"/>
      <c r="K550" s="27"/>
      <c r="L550" s="24"/>
      <c r="M550" s="24"/>
      <c r="N550" s="24"/>
      <c r="O550" s="24"/>
      <c r="P550" s="24"/>
      <c r="Q550" s="27"/>
      <c r="R550" s="65"/>
      <c r="S550" s="65"/>
      <c r="T550" s="65"/>
      <c r="U550" s="65"/>
      <c r="V550" s="65"/>
      <c r="W550" s="59"/>
    </row>
    <row r="551" spans="1:23">
      <c r="A551" s="7"/>
      <c r="B551" s="6"/>
      <c r="C551" s="6"/>
      <c r="D551" s="6"/>
      <c r="E551" s="6"/>
      <c r="F551" s="24"/>
      <c r="G551" s="24"/>
      <c r="H551" s="24"/>
      <c r="I551" s="24"/>
      <c r="J551" s="24"/>
      <c r="K551" s="27"/>
      <c r="L551" s="24"/>
      <c r="M551" s="24"/>
      <c r="N551" s="24"/>
      <c r="O551" s="24"/>
      <c r="P551" s="24"/>
      <c r="Q551" s="27"/>
      <c r="R551" s="65"/>
      <c r="S551" s="65"/>
      <c r="T551" s="65"/>
      <c r="U551" s="65"/>
      <c r="V551" s="65"/>
      <c r="W551" s="59"/>
    </row>
    <row r="552" spans="1:23">
      <c r="A552" s="7"/>
      <c r="B552" s="6"/>
      <c r="C552" s="6"/>
      <c r="D552" s="6"/>
      <c r="E552" s="6"/>
      <c r="F552" s="24"/>
      <c r="G552" s="24"/>
      <c r="H552" s="24"/>
      <c r="I552" s="24"/>
      <c r="J552" s="24"/>
      <c r="K552" s="27"/>
      <c r="L552" s="24"/>
      <c r="M552" s="24"/>
      <c r="N552" s="24"/>
      <c r="O552" s="24"/>
      <c r="P552" s="24"/>
      <c r="Q552" s="27"/>
      <c r="R552" s="65"/>
      <c r="S552" s="65"/>
      <c r="T552" s="65"/>
      <c r="U552" s="65"/>
      <c r="V552" s="65"/>
      <c r="W552" s="59"/>
    </row>
    <row r="553" spans="1:23">
      <c r="A553" s="7"/>
      <c r="B553" s="6"/>
      <c r="C553" s="6"/>
      <c r="D553" s="6"/>
      <c r="E553" s="6"/>
      <c r="F553" s="24"/>
      <c r="G553" s="24"/>
      <c r="H553" s="24"/>
      <c r="I553" s="24"/>
      <c r="J553" s="24"/>
      <c r="K553" s="27"/>
      <c r="L553" s="24"/>
      <c r="M553" s="24"/>
      <c r="N553" s="24"/>
      <c r="O553" s="24"/>
      <c r="P553" s="24"/>
      <c r="Q553" s="27"/>
      <c r="R553" s="65"/>
      <c r="S553" s="65"/>
      <c r="T553" s="65"/>
      <c r="U553" s="65"/>
      <c r="V553" s="65"/>
      <c r="W553" s="59"/>
    </row>
    <row r="554" spans="1:23">
      <c r="A554" s="7"/>
      <c r="B554" s="6"/>
      <c r="C554" s="6"/>
      <c r="D554" s="6"/>
      <c r="E554" s="6"/>
      <c r="F554" s="24"/>
      <c r="G554" s="24"/>
      <c r="H554" s="24"/>
      <c r="I554" s="24"/>
      <c r="J554" s="24"/>
      <c r="K554" s="27"/>
      <c r="L554" s="24"/>
      <c r="M554" s="24"/>
      <c r="N554" s="24"/>
      <c r="O554" s="24"/>
      <c r="P554" s="24"/>
      <c r="Q554" s="27"/>
      <c r="R554" s="65"/>
      <c r="S554" s="65"/>
      <c r="T554" s="65"/>
      <c r="U554" s="65"/>
      <c r="V554" s="65"/>
      <c r="W554" s="59"/>
    </row>
    <row r="555" spans="1:23">
      <c r="A555" s="7"/>
      <c r="B555" s="6"/>
      <c r="C555" s="6"/>
      <c r="D555" s="6"/>
      <c r="E555" s="6"/>
      <c r="F555" s="24"/>
      <c r="G555" s="24"/>
      <c r="H555" s="24"/>
      <c r="I555" s="24"/>
      <c r="J555" s="24"/>
      <c r="K555" s="27"/>
      <c r="L555" s="24"/>
      <c r="M555" s="24"/>
      <c r="N555" s="24"/>
      <c r="O555" s="24"/>
      <c r="P555" s="24"/>
      <c r="Q555" s="27"/>
      <c r="R555" s="65"/>
      <c r="S555" s="65"/>
      <c r="T555" s="65"/>
      <c r="U555" s="65"/>
      <c r="V555" s="65"/>
      <c r="W555" s="59"/>
    </row>
    <row r="556" spans="1:23">
      <c r="A556" s="7"/>
      <c r="B556" s="6"/>
      <c r="C556" s="6"/>
      <c r="D556" s="6"/>
      <c r="E556" s="6"/>
      <c r="F556" s="24"/>
      <c r="G556" s="24"/>
      <c r="H556" s="24"/>
      <c r="I556" s="24"/>
      <c r="J556" s="24"/>
      <c r="K556" s="27"/>
      <c r="L556" s="24"/>
      <c r="M556" s="24"/>
      <c r="N556" s="24"/>
      <c r="O556" s="24"/>
      <c r="P556" s="24"/>
      <c r="Q556" s="27"/>
      <c r="R556" s="65"/>
      <c r="S556" s="65"/>
      <c r="T556" s="65"/>
      <c r="U556" s="65"/>
      <c r="V556" s="65"/>
      <c r="W556" s="59"/>
    </row>
    <row r="557" spans="1:23">
      <c r="A557" s="7"/>
      <c r="B557" s="6"/>
      <c r="C557" s="6"/>
      <c r="D557" s="6"/>
      <c r="E557" s="6"/>
      <c r="F557" s="24"/>
      <c r="G557" s="24"/>
      <c r="H557" s="24"/>
      <c r="I557" s="24"/>
      <c r="J557" s="24"/>
      <c r="K557" s="27"/>
      <c r="L557" s="24"/>
      <c r="M557" s="24"/>
      <c r="N557" s="24"/>
      <c r="O557" s="24"/>
      <c r="P557" s="24"/>
      <c r="Q557" s="27"/>
      <c r="R557" s="65"/>
      <c r="S557" s="65"/>
      <c r="T557" s="65"/>
      <c r="U557" s="65"/>
      <c r="V557" s="65"/>
      <c r="W557" s="59"/>
    </row>
    <row r="558" spans="1:23">
      <c r="A558" s="7"/>
      <c r="B558" s="6"/>
      <c r="C558" s="6"/>
      <c r="D558" s="6"/>
      <c r="E558" s="6"/>
      <c r="F558" s="24"/>
      <c r="G558" s="24"/>
      <c r="H558" s="24"/>
      <c r="I558" s="24"/>
      <c r="J558" s="24"/>
      <c r="K558" s="27"/>
      <c r="L558" s="24"/>
      <c r="M558" s="24"/>
      <c r="N558" s="24"/>
      <c r="O558" s="24"/>
      <c r="P558" s="24"/>
      <c r="Q558" s="27"/>
      <c r="R558" s="65"/>
      <c r="S558" s="65"/>
      <c r="T558" s="65"/>
      <c r="U558" s="65"/>
      <c r="V558" s="65"/>
      <c r="W558" s="59"/>
    </row>
    <row r="559" spans="1:23">
      <c r="A559" s="7"/>
      <c r="B559" s="6"/>
      <c r="C559" s="6"/>
      <c r="D559" s="6"/>
      <c r="E559" s="6"/>
      <c r="F559" s="24"/>
      <c r="G559" s="24"/>
      <c r="H559" s="24"/>
      <c r="I559" s="24"/>
      <c r="J559" s="24"/>
      <c r="K559" s="27"/>
      <c r="L559" s="24"/>
      <c r="M559" s="24"/>
      <c r="N559" s="24"/>
      <c r="O559" s="24"/>
      <c r="P559" s="24"/>
      <c r="Q559" s="27"/>
      <c r="R559" s="65"/>
      <c r="S559" s="65"/>
      <c r="T559" s="65"/>
      <c r="U559" s="65"/>
      <c r="V559" s="65"/>
      <c r="W559" s="59"/>
    </row>
    <row r="560" spans="1:23">
      <c r="A560" s="7"/>
      <c r="B560" s="6"/>
      <c r="C560" s="6"/>
      <c r="D560" s="6"/>
      <c r="E560" s="6"/>
      <c r="F560" s="24"/>
      <c r="G560" s="24"/>
      <c r="H560" s="24"/>
      <c r="I560" s="24"/>
      <c r="J560" s="24"/>
      <c r="K560" s="27"/>
      <c r="L560" s="24"/>
      <c r="M560" s="24"/>
      <c r="N560" s="24"/>
      <c r="O560" s="24"/>
      <c r="P560" s="24"/>
      <c r="Q560" s="27"/>
      <c r="R560" s="65"/>
      <c r="S560" s="65"/>
      <c r="T560" s="65"/>
      <c r="U560" s="65"/>
      <c r="V560" s="65"/>
      <c r="W560" s="59"/>
    </row>
    <row r="561" spans="1:23">
      <c r="A561" s="7"/>
      <c r="B561" s="6"/>
      <c r="C561" s="6"/>
      <c r="D561" s="6"/>
      <c r="E561" s="6"/>
      <c r="F561" s="24"/>
      <c r="G561" s="24"/>
      <c r="H561" s="24"/>
      <c r="I561" s="24"/>
      <c r="J561" s="24"/>
      <c r="K561" s="27"/>
      <c r="L561" s="24"/>
      <c r="M561" s="24"/>
      <c r="N561" s="24"/>
      <c r="O561" s="24"/>
      <c r="P561" s="24"/>
      <c r="Q561" s="27"/>
      <c r="R561" s="65"/>
      <c r="S561" s="65"/>
      <c r="T561" s="65"/>
      <c r="U561" s="65"/>
      <c r="V561" s="65"/>
      <c r="W561" s="59"/>
    </row>
    <row r="562" spans="1:23">
      <c r="A562" s="7"/>
      <c r="B562" s="6"/>
      <c r="C562" s="6"/>
      <c r="D562" s="6"/>
      <c r="E562" s="6"/>
      <c r="F562" s="24"/>
      <c r="G562" s="24"/>
      <c r="H562" s="24"/>
      <c r="I562" s="24"/>
      <c r="J562" s="24"/>
      <c r="K562" s="27"/>
      <c r="L562" s="24"/>
      <c r="M562" s="24"/>
      <c r="N562" s="24"/>
      <c r="O562" s="24"/>
      <c r="P562" s="24"/>
      <c r="Q562" s="27"/>
      <c r="R562" s="65"/>
      <c r="S562" s="65"/>
      <c r="T562" s="65"/>
      <c r="U562" s="65"/>
      <c r="V562" s="65"/>
      <c r="W562" s="59"/>
    </row>
    <row r="563" spans="1:23">
      <c r="A563" s="7"/>
      <c r="B563" s="6"/>
      <c r="C563" s="6"/>
      <c r="D563" s="6"/>
      <c r="E563" s="6"/>
      <c r="F563" s="24"/>
      <c r="G563" s="24"/>
      <c r="H563" s="24"/>
      <c r="I563" s="24"/>
      <c r="J563" s="24"/>
      <c r="K563" s="27"/>
      <c r="L563" s="24"/>
      <c r="M563" s="24"/>
      <c r="N563" s="24"/>
      <c r="O563" s="24"/>
      <c r="P563" s="24"/>
      <c r="Q563" s="27"/>
      <c r="R563" s="65"/>
      <c r="S563" s="65"/>
      <c r="T563" s="65"/>
      <c r="U563" s="65"/>
      <c r="V563" s="65"/>
      <c r="W563" s="59"/>
    </row>
    <row r="564" spans="1:23">
      <c r="A564" s="7"/>
      <c r="B564" s="6"/>
      <c r="C564" s="6"/>
      <c r="D564" s="6"/>
      <c r="E564" s="6"/>
      <c r="F564" s="24"/>
      <c r="G564" s="24"/>
      <c r="H564" s="24"/>
      <c r="I564" s="24"/>
      <c r="J564" s="24"/>
      <c r="K564" s="27"/>
      <c r="L564" s="24"/>
      <c r="M564" s="24"/>
      <c r="N564" s="24"/>
      <c r="O564" s="24"/>
      <c r="P564" s="24"/>
      <c r="Q564" s="27"/>
      <c r="R564" s="65"/>
      <c r="S564" s="65"/>
      <c r="T564" s="65"/>
      <c r="U564" s="65"/>
      <c r="V564" s="65"/>
      <c r="W564" s="59"/>
    </row>
    <row r="565" spans="1:23">
      <c r="A565" s="7"/>
      <c r="B565" s="6"/>
      <c r="C565" s="6"/>
      <c r="D565" s="6"/>
      <c r="E565" s="6"/>
      <c r="F565" s="24"/>
      <c r="G565" s="24"/>
      <c r="H565" s="24"/>
      <c r="I565" s="24"/>
      <c r="J565" s="24"/>
      <c r="K565" s="27"/>
      <c r="L565" s="24"/>
      <c r="M565" s="24"/>
      <c r="N565" s="24"/>
      <c r="O565" s="24"/>
      <c r="P565" s="24"/>
      <c r="Q565" s="27"/>
      <c r="R565" s="65"/>
      <c r="S565" s="65"/>
      <c r="T565" s="65"/>
      <c r="U565" s="65"/>
      <c r="V565" s="65"/>
      <c r="W565" s="59"/>
    </row>
    <row r="566" spans="1:23">
      <c r="A566" s="7"/>
      <c r="B566" s="6"/>
      <c r="C566" s="6"/>
      <c r="D566" s="6"/>
      <c r="E566" s="6"/>
      <c r="F566" s="24"/>
      <c r="G566" s="24"/>
      <c r="H566" s="24"/>
      <c r="I566" s="24"/>
      <c r="J566" s="24"/>
      <c r="K566" s="27"/>
      <c r="L566" s="24"/>
      <c r="M566" s="24"/>
      <c r="N566" s="24"/>
      <c r="O566" s="24"/>
      <c r="P566" s="24"/>
      <c r="Q566" s="27"/>
      <c r="R566" s="65"/>
      <c r="S566" s="65"/>
      <c r="T566" s="65"/>
      <c r="U566" s="65"/>
      <c r="V566" s="65"/>
      <c r="W566" s="59"/>
    </row>
    <row r="567" spans="1:23">
      <c r="A567" s="7"/>
      <c r="B567" s="6"/>
      <c r="C567" s="6"/>
      <c r="D567" s="6"/>
      <c r="E567" s="6"/>
      <c r="F567" s="24"/>
      <c r="G567" s="24"/>
      <c r="H567" s="24"/>
      <c r="I567" s="24"/>
      <c r="J567" s="24"/>
      <c r="K567" s="27"/>
      <c r="L567" s="24"/>
      <c r="M567" s="24"/>
      <c r="N567" s="24"/>
      <c r="O567" s="24"/>
      <c r="P567" s="24"/>
      <c r="Q567" s="27"/>
      <c r="R567" s="65"/>
      <c r="S567" s="65"/>
      <c r="T567" s="65"/>
      <c r="U567" s="65"/>
      <c r="V567" s="65"/>
      <c r="W567" s="59"/>
    </row>
    <row r="568" spans="1:23">
      <c r="A568" s="7"/>
      <c r="B568" s="6"/>
      <c r="C568" s="6"/>
      <c r="D568" s="6"/>
      <c r="E568" s="6"/>
      <c r="F568" s="24"/>
      <c r="G568" s="24"/>
      <c r="H568" s="24"/>
      <c r="I568" s="24"/>
      <c r="J568" s="24"/>
      <c r="K568" s="27"/>
      <c r="L568" s="24"/>
      <c r="M568" s="24"/>
      <c r="N568" s="24"/>
      <c r="O568" s="24"/>
      <c r="P568" s="24"/>
      <c r="Q568" s="27"/>
      <c r="R568" s="65"/>
      <c r="S568" s="65"/>
      <c r="T568" s="65"/>
      <c r="U568" s="65"/>
      <c r="V568" s="65"/>
      <c r="W568" s="59"/>
    </row>
    <row r="569" spans="1:23">
      <c r="A569" s="7"/>
      <c r="B569" s="6"/>
      <c r="C569" s="6"/>
      <c r="D569" s="6"/>
      <c r="E569" s="6"/>
      <c r="F569" s="24"/>
      <c r="G569" s="24"/>
      <c r="H569" s="24"/>
      <c r="I569" s="24"/>
      <c r="J569" s="24"/>
      <c r="K569" s="27"/>
      <c r="L569" s="24"/>
      <c r="M569" s="24"/>
      <c r="N569" s="24"/>
      <c r="O569" s="24"/>
      <c r="P569" s="24"/>
      <c r="Q569" s="27"/>
      <c r="R569" s="65"/>
      <c r="S569" s="65"/>
      <c r="T569" s="65"/>
      <c r="U569" s="65"/>
      <c r="V569" s="65"/>
      <c r="W569" s="59"/>
    </row>
    <row r="570" spans="1:23">
      <c r="A570" s="7"/>
      <c r="B570" s="6"/>
      <c r="C570" s="6"/>
      <c r="D570" s="6"/>
      <c r="E570" s="6"/>
      <c r="F570" s="24"/>
      <c r="G570" s="24"/>
      <c r="H570" s="24"/>
      <c r="I570" s="24"/>
      <c r="J570" s="24"/>
      <c r="K570" s="27"/>
      <c r="L570" s="24"/>
      <c r="M570" s="24"/>
      <c r="N570" s="24"/>
      <c r="O570" s="24"/>
      <c r="P570" s="24"/>
      <c r="Q570" s="27"/>
      <c r="R570" s="65"/>
      <c r="S570" s="65"/>
      <c r="T570" s="65"/>
      <c r="U570" s="65"/>
      <c r="V570" s="65"/>
      <c r="W570" s="59"/>
    </row>
    <row r="571" spans="1:23">
      <c r="A571" s="7"/>
      <c r="B571" s="6"/>
      <c r="C571" s="6"/>
      <c r="D571" s="6"/>
      <c r="E571" s="6"/>
      <c r="F571" s="24"/>
      <c r="G571" s="24"/>
      <c r="H571" s="24"/>
      <c r="I571" s="24"/>
      <c r="J571" s="24"/>
      <c r="K571" s="27"/>
      <c r="L571" s="24"/>
      <c r="M571" s="24"/>
      <c r="N571" s="24"/>
      <c r="O571" s="24"/>
      <c r="P571" s="24"/>
      <c r="Q571" s="27"/>
      <c r="R571" s="65"/>
      <c r="S571" s="65"/>
      <c r="T571" s="65"/>
      <c r="U571" s="65"/>
      <c r="V571" s="65"/>
      <c r="W571" s="59"/>
    </row>
    <row r="572" spans="1:23">
      <c r="A572" s="7"/>
      <c r="B572" s="6"/>
      <c r="C572" s="6"/>
      <c r="D572" s="6"/>
      <c r="E572" s="6"/>
      <c r="F572" s="24"/>
      <c r="G572" s="24"/>
      <c r="H572" s="24"/>
      <c r="I572" s="24"/>
      <c r="J572" s="24"/>
      <c r="K572" s="27"/>
      <c r="L572" s="24"/>
      <c r="M572" s="24"/>
      <c r="N572" s="24"/>
      <c r="O572" s="24"/>
      <c r="P572" s="24"/>
      <c r="Q572" s="27"/>
      <c r="R572" s="65"/>
      <c r="S572" s="65"/>
      <c r="T572" s="65"/>
      <c r="U572" s="65"/>
      <c r="V572" s="65"/>
      <c r="W572" s="59"/>
    </row>
    <row r="573" spans="1:23">
      <c r="A573" s="7"/>
      <c r="B573" s="6"/>
      <c r="C573" s="6"/>
      <c r="D573" s="6"/>
      <c r="E573" s="6"/>
      <c r="F573" s="24"/>
      <c r="G573" s="24"/>
      <c r="H573" s="24"/>
      <c r="I573" s="24"/>
      <c r="J573" s="24"/>
      <c r="K573" s="27"/>
      <c r="L573" s="24"/>
      <c r="M573" s="24"/>
      <c r="N573" s="24"/>
      <c r="O573" s="24"/>
      <c r="P573" s="24"/>
      <c r="Q573" s="27"/>
      <c r="R573" s="65"/>
      <c r="S573" s="65"/>
      <c r="T573" s="65"/>
      <c r="U573" s="65"/>
      <c r="V573" s="65"/>
      <c r="W573" s="59"/>
    </row>
    <row r="574" spans="1:23">
      <c r="A574" s="7"/>
      <c r="B574" s="6"/>
      <c r="C574" s="6"/>
      <c r="D574" s="6"/>
      <c r="E574" s="6"/>
      <c r="F574" s="24"/>
      <c r="G574" s="24"/>
      <c r="H574" s="24"/>
      <c r="I574" s="24"/>
      <c r="J574" s="24"/>
      <c r="K574" s="27"/>
      <c r="L574" s="24"/>
      <c r="M574" s="24"/>
      <c r="N574" s="24"/>
      <c r="O574" s="24"/>
      <c r="P574" s="24"/>
      <c r="Q574" s="27"/>
      <c r="R574" s="65"/>
      <c r="S574" s="65"/>
      <c r="T574" s="65"/>
      <c r="U574" s="65"/>
      <c r="V574" s="65"/>
      <c r="W574" s="59"/>
    </row>
    <row r="575" spans="1:23">
      <c r="A575" s="7"/>
      <c r="B575" s="6"/>
      <c r="C575" s="6"/>
      <c r="D575" s="6"/>
      <c r="E575" s="6"/>
      <c r="F575" s="24"/>
      <c r="G575" s="24"/>
      <c r="H575" s="24"/>
      <c r="I575" s="24"/>
      <c r="J575" s="24"/>
      <c r="K575" s="27"/>
      <c r="L575" s="24"/>
      <c r="M575" s="24"/>
      <c r="N575" s="24"/>
      <c r="O575" s="24"/>
      <c r="P575" s="24"/>
      <c r="Q575" s="27"/>
      <c r="R575" s="65"/>
      <c r="S575" s="65"/>
      <c r="T575" s="65"/>
      <c r="U575" s="65"/>
      <c r="V575" s="65"/>
      <c r="W575" s="59"/>
    </row>
    <row r="576" spans="1:23">
      <c r="A576" s="7"/>
      <c r="B576" s="6"/>
      <c r="C576" s="6"/>
      <c r="D576" s="6"/>
      <c r="E576" s="6"/>
      <c r="F576" s="24"/>
      <c r="G576" s="24"/>
      <c r="H576" s="24"/>
      <c r="I576" s="24"/>
      <c r="J576" s="24"/>
      <c r="K576" s="27"/>
      <c r="L576" s="24"/>
      <c r="M576" s="24"/>
      <c r="N576" s="24"/>
      <c r="O576" s="24"/>
      <c r="P576" s="24"/>
      <c r="Q576" s="27"/>
      <c r="R576" s="65"/>
      <c r="S576" s="65"/>
      <c r="T576" s="65"/>
      <c r="U576" s="65"/>
      <c r="V576" s="65"/>
      <c r="W576" s="59"/>
    </row>
    <row r="577" spans="1:23">
      <c r="A577" s="7"/>
      <c r="B577" s="6"/>
      <c r="C577" s="6"/>
      <c r="D577" s="6"/>
      <c r="E577" s="6"/>
      <c r="F577" s="24"/>
      <c r="G577" s="24"/>
      <c r="H577" s="24"/>
      <c r="I577" s="24"/>
      <c r="J577" s="24"/>
      <c r="K577" s="27"/>
      <c r="L577" s="24"/>
      <c r="M577" s="24"/>
      <c r="N577" s="24"/>
      <c r="O577" s="24"/>
      <c r="P577" s="24"/>
      <c r="Q577" s="27"/>
      <c r="R577" s="65"/>
      <c r="S577" s="65"/>
      <c r="T577" s="65"/>
      <c r="U577" s="65"/>
      <c r="V577" s="65"/>
      <c r="W577" s="59"/>
    </row>
    <row r="578" spans="1:23">
      <c r="A578" s="7"/>
      <c r="B578" s="6"/>
      <c r="C578" s="6"/>
      <c r="D578" s="6"/>
      <c r="E578" s="6"/>
      <c r="F578" s="24"/>
      <c r="G578" s="24"/>
      <c r="H578" s="24"/>
      <c r="I578" s="24"/>
      <c r="J578" s="24"/>
      <c r="K578" s="27"/>
      <c r="L578" s="24"/>
      <c r="M578" s="24"/>
      <c r="N578" s="24"/>
      <c r="O578" s="24"/>
      <c r="P578" s="24"/>
      <c r="Q578" s="27"/>
      <c r="R578" s="65"/>
      <c r="S578" s="65"/>
      <c r="T578" s="65"/>
      <c r="U578" s="65"/>
      <c r="V578" s="65"/>
      <c r="W578" s="59"/>
    </row>
    <row r="579" spans="1:23">
      <c r="A579" s="7"/>
      <c r="B579" s="6"/>
      <c r="C579" s="6"/>
      <c r="D579" s="6"/>
      <c r="E579" s="6"/>
      <c r="F579" s="24"/>
      <c r="G579" s="24"/>
      <c r="H579" s="24"/>
      <c r="I579" s="24"/>
      <c r="J579" s="24"/>
      <c r="K579" s="27"/>
      <c r="L579" s="24"/>
      <c r="M579" s="24"/>
      <c r="N579" s="24"/>
      <c r="O579" s="24"/>
      <c r="P579" s="24"/>
      <c r="Q579" s="27"/>
      <c r="R579" s="65"/>
      <c r="S579" s="65"/>
      <c r="T579" s="65"/>
      <c r="U579" s="65"/>
      <c r="V579" s="65"/>
      <c r="W579" s="59"/>
    </row>
    <row r="580" spans="1:23">
      <c r="A580" s="7"/>
      <c r="B580" s="6"/>
      <c r="C580" s="6"/>
      <c r="D580" s="6"/>
      <c r="E580" s="6"/>
      <c r="F580" s="24"/>
      <c r="G580" s="24"/>
      <c r="H580" s="24"/>
      <c r="I580" s="24"/>
      <c r="J580" s="24"/>
      <c r="K580" s="27"/>
      <c r="L580" s="24"/>
      <c r="M580" s="24"/>
      <c r="N580" s="24"/>
      <c r="O580" s="24"/>
      <c r="P580" s="24"/>
      <c r="Q580" s="27"/>
      <c r="R580" s="65"/>
      <c r="S580" s="65"/>
      <c r="T580" s="65"/>
      <c r="U580" s="65"/>
      <c r="V580" s="65"/>
      <c r="W580" s="59"/>
    </row>
    <row r="581" spans="1:23">
      <c r="A581" s="7"/>
      <c r="B581" s="6"/>
      <c r="C581" s="6"/>
      <c r="D581" s="6"/>
      <c r="E581" s="6"/>
      <c r="F581" s="24"/>
      <c r="G581" s="24"/>
      <c r="H581" s="24"/>
      <c r="I581" s="24"/>
      <c r="J581" s="24"/>
      <c r="K581" s="27"/>
      <c r="L581" s="24"/>
      <c r="M581" s="24"/>
      <c r="N581" s="24"/>
      <c r="O581" s="24"/>
      <c r="P581" s="24"/>
      <c r="Q581" s="27"/>
      <c r="R581" s="65"/>
      <c r="S581" s="65"/>
      <c r="T581" s="65"/>
      <c r="U581" s="65"/>
      <c r="V581" s="65"/>
      <c r="W581" s="59"/>
    </row>
    <row r="582" spans="1:23">
      <c r="A582" s="7"/>
      <c r="B582" s="6"/>
      <c r="C582" s="6"/>
      <c r="D582" s="6"/>
      <c r="E582" s="6"/>
      <c r="F582" s="24"/>
      <c r="G582" s="24"/>
      <c r="H582" s="24"/>
      <c r="I582" s="24"/>
      <c r="J582" s="24"/>
      <c r="K582" s="27"/>
      <c r="L582" s="24"/>
      <c r="M582" s="24"/>
      <c r="N582" s="24"/>
      <c r="O582" s="24"/>
      <c r="P582" s="24"/>
      <c r="Q582" s="27"/>
      <c r="R582" s="65"/>
      <c r="S582" s="65"/>
      <c r="T582" s="65"/>
      <c r="U582" s="65"/>
      <c r="V582" s="65"/>
      <c r="W582" s="59"/>
    </row>
    <row r="583" spans="1:23">
      <c r="A583" s="7"/>
      <c r="B583" s="6"/>
      <c r="C583" s="6"/>
      <c r="D583" s="6"/>
      <c r="E583" s="6"/>
      <c r="F583" s="24"/>
      <c r="G583" s="24"/>
      <c r="H583" s="24"/>
      <c r="I583" s="24"/>
      <c r="J583" s="24"/>
      <c r="K583" s="27"/>
      <c r="L583" s="24"/>
      <c r="M583" s="24"/>
      <c r="N583" s="24"/>
      <c r="O583" s="24"/>
      <c r="P583" s="24"/>
      <c r="Q583" s="27"/>
      <c r="R583" s="65"/>
      <c r="S583" s="65"/>
      <c r="T583" s="65"/>
      <c r="U583" s="65"/>
      <c r="V583" s="65"/>
      <c r="W583" s="59"/>
    </row>
    <row r="584" spans="1:23">
      <c r="A584" s="7"/>
      <c r="B584" s="6"/>
      <c r="C584" s="6"/>
      <c r="D584" s="6"/>
      <c r="E584" s="6"/>
      <c r="F584" s="24"/>
      <c r="G584" s="24"/>
      <c r="H584" s="24"/>
      <c r="I584" s="24"/>
      <c r="J584" s="24"/>
      <c r="K584" s="27"/>
      <c r="L584" s="24"/>
      <c r="M584" s="24"/>
      <c r="N584" s="24"/>
      <c r="O584" s="24"/>
      <c r="P584" s="24"/>
      <c r="Q584" s="27"/>
      <c r="R584" s="65"/>
      <c r="S584" s="65"/>
      <c r="T584" s="65"/>
      <c r="U584" s="65"/>
      <c r="V584" s="65"/>
      <c r="W584" s="59"/>
    </row>
    <row r="585" spans="1:23">
      <c r="A585" s="7"/>
      <c r="B585" s="6"/>
      <c r="C585" s="6"/>
      <c r="D585" s="6"/>
      <c r="E585" s="6"/>
      <c r="F585" s="24"/>
      <c r="G585" s="24"/>
      <c r="H585" s="24"/>
      <c r="I585" s="24"/>
      <c r="J585" s="24"/>
      <c r="K585" s="27"/>
      <c r="L585" s="24"/>
      <c r="M585" s="24"/>
      <c r="N585" s="24"/>
      <c r="O585" s="24"/>
      <c r="P585" s="24"/>
      <c r="Q585" s="27"/>
      <c r="R585" s="65"/>
      <c r="S585" s="65"/>
      <c r="T585" s="65"/>
      <c r="U585" s="65"/>
      <c r="V585" s="65"/>
      <c r="W585" s="59"/>
    </row>
    <row r="586" spans="1:23">
      <c r="A586" s="7"/>
      <c r="B586" s="6"/>
      <c r="C586" s="6"/>
      <c r="D586" s="6"/>
      <c r="E586" s="6"/>
      <c r="F586" s="24"/>
      <c r="G586" s="24"/>
      <c r="H586" s="24"/>
      <c r="I586" s="24"/>
      <c r="J586" s="24"/>
      <c r="K586" s="27"/>
      <c r="L586" s="24"/>
      <c r="M586" s="24"/>
      <c r="N586" s="24"/>
      <c r="O586" s="24"/>
      <c r="P586" s="24"/>
      <c r="Q586" s="27"/>
      <c r="R586" s="65"/>
      <c r="S586" s="65"/>
      <c r="T586" s="65"/>
      <c r="U586" s="65"/>
      <c r="V586" s="65"/>
      <c r="W586" s="59"/>
    </row>
    <row r="587" spans="1:23">
      <c r="A587" s="7"/>
      <c r="B587" s="6"/>
      <c r="C587" s="6"/>
      <c r="D587" s="6"/>
      <c r="E587" s="6"/>
      <c r="F587" s="24"/>
      <c r="G587" s="24"/>
      <c r="H587" s="24"/>
      <c r="I587" s="24"/>
      <c r="J587" s="24"/>
      <c r="K587" s="27"/>
      <c r="L587" s="24"/>
      <c r="M587" s="24"/>
      <c r="N587" s="24"/>
      <c r="O587" s="24"/>
      <c r="P587" s="24"/>
      <c r="Q587" s="27"/>
      <c r="R587" s="65"/>
      <c r="S587" s="65"/>
      <c r="T587" s="65"/>
      <c r="U587" s="65"/>
      <c r="V587" s="65"/>
      <c r="W587" s="59"/>
    </row>
    <row r="588" spans="1:23">
      <c r="A588" s="7"/>
      <c r="B588" s="6"/>
      <c r="C588" s="6"/>
      <c r="D588" s="6"/>
      <c r="E588" s="6"/>
      <c r="F588" s="24"/>
      <c r="G588" s="24"/>
      <c r="H588" s="24"/>
      <c r="I588" s="24"/>
      <c r="J588" s="24"/>
      <c r="K588" s="27"/>
      <c r="L588" s="24"/>
      <c r="M588" s="24"/>
      <c r="N588" s="24"/>
      <c r="O588" s="24"/>
      <c r="P588" s="24"/>
      <c r="Q588" s="27"/>
      <c r="R588" s="65"/>
      <c r="S588" s="65"/>
      <c r="T588" s="65"/>
      <c r="U588" s="65"/>
      <c r="V588" s="65"/>
      <c r="W588" s="59"/>
    </row>
    <row r="589" spans="1:23">
      <c r="A589" s="7"/>
      <c r="B589" s="6"/>
      <c r="C589" s="6"/>
      <c r="D589" s="6"/>
      <c r="E589" s="6"/>
      <c r="F589" s="24"/>
      <c r="G589" s="24"/>
      <c r="H589" s="24"/>
      <c r="I589" s="24"/>
      <c r="J589" s="24"/>
      <c r="K589" s="27"/>
      <c r="L589" s="24"/>
      <c r="M589" s="24"/>
      <c r="N589" s="24"/>
      <c r="O589" s="24"/>
      <c r="P589" s="24"/>
      <c r="Q589" s="27"/>
      <c r="R589" s="65"/>
      <c r="S589" s="65"/>
      <c r="T589" s="65"/>
      <c r="U589" s="65"/>
      <c r="V589" s="65"/>
      <c r="W589" s="59"/>
    </row>
    <row r="590" spans="1:23">
      <c r="A590" s="7"/>
      <c r="B590" s="6"/>
      <c r="C590" s="6"/>
      <c r="D590" s="6"/>
      <c r="E590" s="6"/>
      <c r="F590" s="24"/>
      <c r="G590" s="24"/>
      <c r="H590" s="24"/>
      <c r="I590" s="24"/>
      <c r="J590" s="24"/>
      <c r="K590" s="27"/>
      <c r="L590" s="24"/>
      <c r="M590" s="24"/>
      <c r="N590" s="24"/>
      <c r="O590" s="24"/>
      <c r="P590" s="24"/>
      <c r="Q590" s="27"/>
      <c r="R590" s="65"/>
      <c r="S590" s="65"/>
      <c r="T590" s="65"/>
      <c r="U590" s="65"/>
      <c r="V590" s="65"/>
      <c r="W590" s="59"/>
    </row>
    <row r="591" spans="1:23">
      <c r="A591" s="7"/>
      <c r="B591" s="6"/>
      <c r="C591" s="6"/>
      <c r="D591" s="6"/>
      <c r="E591" s="6"/>
      <c r="F591" s="24"/>
      <c r="G591" s="24"/>
      <c r="H591" s="24"/>
      <c r="I591" s="24"/>
      <c r="J591" s="24"/>
      <c r="K591" s="27"/>
      <c r="L591" s="24"/>
      <c r="M591" s="24"/>
      <c r="N591" s="24"/>
      <c r="O591" s="24"/>
      <c r="P591" s="24"/>
      <c r="Q591" s="27"/>
      <c r="R591" s="65"/>
      <c r="S591" s="65"/>
      <c r="T591" s="65"/>
      <c r="U591" s="65"/>
      <c r="V591" s="65"/>
      <c r="W591" s="59"/>
    </row>
    <row r="592" spans="1:23">
      <c r="A592" s="7"/>
      <c r="B592" s="6"/>
      <c r="C592" s="6"/>
      <c r="D592" s="6"/>
      <c r="E592" s="6"/>
      <c r="F592" s="24"/>
      <c r="G592" s="24"/>
      <c r="H592" s="24"/>
      <c r="I592" s="24"/>
      <c r="J592" s="24"/>
      <c r="K592" s="27"/>
      <c r="L592" s="24"/>
      <c r="M592" s="24"/>
      <c r="N592" s="24"/>
      <c r="O592" s="24"/>
      <c r="P592" s="24"/>
      <c r="Q592" s="27"/>
      <c r="R592" s="65"/>
      <c r="S592" s="65"/>
      <c r="T592" s="65"/>
      <c r="U592" s="65"/>
      <c r="V592" s="65"/>
      <c r="W592" s="59"/>
    </row>
    <row r="593" spans="1:23">
      <c r="A593" s="7"/>
      <c r="B593" s="6"/>
      <c r="C593" s="6"/>
      <c r="D593" s="6"/>
      <c r="E593" s="6"/>
      <c r="F593" s="24"/>
      <c r="G593" s="24"/>
      <c r="H593" s="24"/>
      <c r="I593" s="24"/>
      <c r="J593" s="24"/>
      <c r="K593" s="27"/>
      <c r="L593" s="24"/>
      <c r="M593" s="24"/>
      <c r="N593" s="24"/>
      <c r="O593" s="24"/>
      <c r="P593" s="24"/>
      <c r="Q593" s="27"/>
      <c r="R593" s="65"/>
      <c r="S593" s="65"/>
      <c r="T593" s="65"/>
      <c r="U593" s="65"/>
      <c r="V593" s="65"/>
      <c r="W593" s="59"/>
    </row>
    <row r="594" spans="1:23">
      <c r="A594" s="7"/>
      <c r="B594" s="6"/>
      <c r="C594" s="6"/>
      <c r="D594" s="6"/>
      <c r="E594" s="6"/>
      <c r="F594" s="24"/>
      <c r="G594" s="24"/>
      <c r="H594" s="24"/>
      <c r="I594" s="24"/>
      <c r="J594" s="24"/>
      <c r="K594" s="27"/>
      <c r="L594" s="24"/>
      <c r="M594" s="24"/>
      <c r="N594" s="24"/>
      <c r="O594" s="24"/>
      <c r="P594" s="24"/>
      <c r="Q594" s="27"/>
      <c r="R594" s="65"/>
      <c r="S594" s="65"/>
      <c r="T594" s="65"/>
      <c r="U594" s="65"/>
      <c r="V594" s="65"/>
      <c r="W594" s="59"/>
    </row>
    <row r="595" spans="1:23">
      <c r="A595" s="7"/>
      <c r="B595" s="6"/>
      <c r="C595" s="6"/>
      <c r="D595" s="6"/>
      <c r="E595" s="6"/>
      <c r="F595" s="24"/>
      <c r="G595" s="24"/>
      <c r="H595" s="24"/>
      <c r="I595" s="24"/>
      <c r="J595" s="24"/>
      <c r="K595" s="27"/>
      <c r="L595" s="24"/>
      <c r="M595" s="24"/>
      <c r="N595" s="24"/>
      <c r="O595" s="24"/>
      <c r="P595" s="24"/>
      <c r="Q595" s="27"/>
      <c r="R595" s="65"/>
      <c r="S595" s="65"/>
      <c r="T595" s="65"/>
      <c r="U595" s="65"/>
      <c r="V595" s="65"/>
      <c r="W595" s="59"/>
    </row>
    <row r="596" spans="1:23">
      <c r="A596" s="7"/>
      <c r="B596" s="6"/>
      <c r="C596" s="6"/>
      <c r="D596" s="6"/>
      <c r="E596" s="6"/>
      <c r="F596" s="24"/>
      <c r="G596" s="24"/>
      <c r="H596" s="24"/>
      <c r="I596" s="24"/>
      <c r="J596" s="24"/>
      <c r="K596" s="27"/>
      <c r="L596" s="24"/>
      <c r="M596" s="24"/>
      <c r="N596" s="24"/>
      <c r="O596" s="24"/>
      <c r="P596" s="24"/>
      <c r="Q596" s="27"/>
      <c r="R596" s="65"/>
      <c r="S596" s="65"/>
      <c r="T596" s="65"/>
      <c r="U596" s="65"/>
      <c r="V596" s="65"/>
      <c r="W596" s="59"/>
    </row>
    <row r="597" spans="1:23">
      <c r="A597" s="7"/>
      <c r="B597" s="6"/>
      <c r="C597" s="6"/>
      <c r="D597" s="6"/>
      <c r="E597" s="6"/>
      <c r="F597" s="24"/>
      <c r="G597" s="24"/>
      <c r="H597" s="24"/>
      <c r="I597" s="24"/>
      <c r="J597" s="24"/>
      <c r="K597" s="27"/>
      <c r="L597" s="24"/>
      <c r="M597" s="24"/>
      <c r="N597" s="24"/>
      <c r="O597" s="24"/>
      <c r="P597" s="24"/>
      <c r="Q597" s="27"/>
      <c r="R597" s="65"/>
      <c r="S597" s="65"/>
      <c r="T597" s="65"/>
      <c r="U597" s="65"/>
      <c r="V597" s="65"/>
      <c r="W597" s="59"/>
    </row>
    <row r="598" spans="1:23">
      <c r="A598" s="7"/>
      <c r="B598" s="6"/>
      <c r="C598" s="6"/>
      <c r="D598" s="6"/>
      <c r="E598" s="6"/>
      <c r="F598" s="24"/>
      <c r="G598" s="24"/>
      <c r="H598" s="24"/>
      <c r="I598" s="24"/>
      <c r="J598" s="24"/>
      <c r="K598" s="27"/>
      <c r="L598" s="24"/>
      <c r="M598" s="24"/>
      <c r="N598" s="24"/>
      <c r="O598" s="24"/>
      <c r="P598" s="24"/>
      <c r="Q598" s="27"/>
      <c r="R598" s="65"/>
      <c r="S598" s="65"/>
      <c r="T598" s="65"/>
      <c r="U598" s="65"/>
      <c r="V598" s="65"/>
      <c r="W598" s="59"/>
    </row>
    <row r="599" spans="1:23">
      <c r="A599" s="7"/>
      <c r="B599" s="6"/>
      <c r="C599" s="6"/>
      <c r="D599" s="6"/>
      <c r="E599" s="6"/>
      <c r="F599" s="24"/>
      <c r="G599" s="24"/>
      <c r="H599" s="24"/>
      <c r="I599" s="24"/>
      <c r="J599" s="24"/>
      <c r="K599" s="27"/>
      <c r="L599" s="24"/>
      <c r="M599" s="24"/>
      <c r="N599" s="24"/>
      <c r="O599" s="24"/>
      <c r="P599" s="24"/>
      <c r="Q599" s="27"/>
      <c r="R599" s="65"/>
      <c r="S599" s="65"/>
      <c r="T599" s="65"/>
      <c r="U599" s="65"/>
      <c r="V599" s="65"/>
      <c r="W599" s="59"/>
    </row>
    <row r="600" spans="1:23">
      <c r="A600" s="7"/>
      <c r="B600" s="6"/>
      <c r="C600" s="6"/>
      <c r="D600" s="6"/>
      <c r="E600" s="6"/>
      <c r="F600" s="24"/>
      <c r="G600" s="24"/>
      <c r="H600" s="24"/>
      <c r="I600" s="24"/>
      <c r="J600" s="24"/>
      <c r="K600" s="27"/>
      <c r="L600" s="24"/>
      <c r="M600" s="24"/>
      <c r="N600" s="24"/>
      <c r="O600" s="24"/>
      <c r="P600" s="24"/>
      <c r="Q600" s="27"/>
      <c r="R600" s="65"/>
      <c r="S600" s="65"/>
      <c r="T600" s="65"/>
      <c r="U600" s="65"/>
      <c r="V600" s="65"/>
      <c r="W600" s="59"/>
    </row>
    <row r="601" spans="1:23">
      <c r="A601" s="7"/>
      <c r="B601" s="6"/>
      <c r="C601" s="6"/>
      <c r="D601" s="6"/>
      <c r="E601" s="6"/>
      <c r="F601" s="24"/>
      <c r="G601" s="24"/>
      <c r="H601" s="24"/>
      <c r="I601" s="24"/>
      <c r="J601" s="24"/>
      <c r="K601" s="27"/>
      <c r="L601" s="24"/>
      <c r="M601" s="24"/>
      <c r="N601" s="24"/>
      <c r="O601" s="24"/>
      <c r="P601" s="24"/>
      <c r="Q601" s="27"/>
      <c r="R601" s="65"/>
      <c r="S601" s="65"/>
      <c r="T601" s="65"/>
      <c r="U601" s="65"/>
      <c r="V601" s="65"/>
      <c r="W601" s="59"/>
    </row>
    <row r="602" spans="1:23">
      <c r="A602" s="7"/>
      <c r="B602" s="6"/>
      <c r="C602" s="6"/>
      <c r="D602" s="6"/>
      <c r="E602" s="6"/>
      <c r="F602" s="24"/>
      <c r="G602" s="24"/>
      <c r="H602" s="24"/>
      <c r="I602" s="24"/>
      <c r="J602" s="24"/>
      <c r="K602" s="27"/>
      <c r="L602" s="24"/>
      <c r="M602" s="24"/>
      <c r="N602" s="24"/>
      <c r="O602" s="24"/>
      <c r="P602" s="24"/>
      <c r="Q602" s="27"/>
      <c r="R602" s="65"/>
      <c r="S602" s="65"/>
      <c r="T602" s="65"/>
      <c r="U602" s="65"/>
      <c r="V602" s="65"/>
      <c r="W602" s="59"/>
    </row>
    <row r="603" spans="1:23">
      <c r="A603" s="7"/>
      <c r="B603" s="6"/>
      <c r="C603" s="6"/>
      <c r="D603" s="6"/>
      <c r="E603" s="6"/>
      <c r="F603" s="24"/>
      <c r="G603" s="24"/>
      <c r="H603" s="24"/>
      <c r="I603" s="24"/>
      <c r="J603" s="24"/>
      <c r="K603" s="27"/>
      <c r="L603" s="24"/>
      <c r="M603" s="24"/>
      <c r="N603" s="24"/>
      <c r="O603" s="24"/>
      <c r="P603" s="24"/>
      <c r="Q603" s="27"/>
      <c r="R603" s="65"/>
      <c r="S603" s="65"/>
      <c r="T603" s="65"/>
      <c r="U603" s="65"/>
      <c r="V603" s="65"/>
      <c r="W603" s="59"/>
    </row>
    <row r="604" spans="1:23">
      <c r="A604" s="7"/>
      <c r="B604" s="6"/>
      <c r="C604" s="6"/>
      <c r="D604" s="6"/>
      <c r="E604" s="6"/>
      <c r="F604" s="24"/>
      <c r="G604" s="24"/>
      <c r="H604" s="24"/>
      <c r="I604" s="24"/>
      <c r="J604" s="24"/>
      <c r="K604" s="27"/>
      <c r="L604" s="24"/>
      <c r="M604" s="24"/>
      <c r="N604" s="24"/>
      <c r="O604" s="24"/>
      <c r="P604" s="24"/>
      <c r="Q604" s="27"/>
      <c r="R604" s="65"/>
      <c r="S604" s="65"/>
      <c r="T604" s="65"/>
      <c r="U604" s="65"/>
      <c r="V604" s="65"/>
      <c r="W604" s="59"/>
    </row>
    <row r="605" spans="1:23">
      <c r="A605" s="7"/>
      <c r="B605" s="6"/>
      <c r="C605" s="6"/>
      <c r="D605" s="6"/>
      <c r="E605" s="6"/>
      <c r="F605" s="24"/>
      <c r="G605" s="24"/>
      <c r="H605" s="24"/>
      <c r="I605" s="24"/>
      <c r="J605" s="24"/>
      <c r="K605" s="27"/>
      <c r="L605" s="24"/>
      <c r="M605" s="24"/>
      <c r="N605" s="24"/>
      <c r="O605" s="24"/>
      <c r="P605" s="24"/>
      <c r="Q605" s="27"/>
      <c r="R605" s="65"/>
      <c r="S605" s="65"/>
      <c r="T605" s="65"/>
      <c r="U605" s="65"/>
      <c r="V605" s="65"/>
      <c r="W605" s="59"/>
    </row>
    <row r="606" spans="1:23">
      <c r="A606" s="7"/>
      <c r="B606" s="6"/>
      <c r="C606" s="6"/>
      <c r="D606" s="6"/>
      <c r="E606" s="6"/>
      <c r="F606" s="24"/>
      <c r="G606" s="24"/>
      <c r="H606" s="24"/>
      <c r="I606" s="24"/>
      <c r="J606" s="24"/>
      <c r="K606" s="27"/>
      <c r="L606" s="24"/>
      <c r="M606" s="24"/>
      <c r="N606" s="24"/>
      <c r="O606" s="24"/>
      <c r="P606" s="24"/>
      <c r="Q606" s="27"/>
      <c r="R606" s="65"/>
      <c r="S606" s="65"/>
      <c r="T606" s="65"/>
      <c r="U606" s="65"/>
      <c r="V606" s="65"/>
      <c r="W606" s="59"/>
    </row>
    <row r="607" spans="1:23">
      <c r="A607" s="7"/>
      <c r="B607" s="6"/>
      <c r="C607" s="6"/>
      <c r="D607" s="6"/>
      <c r="E607" s="6"/>
      <c r="F607" s="24"/>
      <c r="G607" s="24"/>
      <c r="H607" s="24"/>
      <c r="I607" s="24"/>
      <c r="J607" s="24"/>
      <c r="K607" s="27"/>
      <c r="L607" s="24"/>
      <c r="M607" s="24"/>
      <c r="N607" s="24"/>
      <c r="O607" s="24"/>
      <c r="P607" s="24"/>
      <c r="Q607" s="27"/>
      <c r="R607" s="65"/>
      <c r="S607" s="65"/>
      <c r="T607" s="65"/>
      <c r="U607" s="65"/>
      <c r="V607" s="65"/>
      <c r="W607" s="59"/>
    </row>
    <row r="608" spans="1:23">
      <c r="A608" s="7"/>
      <c r="B608" s="6"/>
      <c r="C608" s="6"/>
      <c r="D608" s="6"/>
      <c r="E608" s="6"/>
      <c r="F608" s="24"/>
      <c r="G608" s="24"/>
      <c r="H608" s="24"/>
      <c r="I608" s="24"/>
      <c r="J608" s="24"/>
      <c r="K608" s="27"/>
      <c r="L608" s="24"/>
      <c r="M608" s="24"/>
      <c r="N608" s="24"/>
      <c r="O608" s="24"/>
      <c r="P608" s="24"/>
      <c r="Q608" s="27"/>
      <c r="R608" s="65"/>
      <c r="S608" s="65"/>
      <c r="T608" s="65"/>
      <c r="U608" s="65"/>
      <c r="V608" s="65"/>
      <c r="W608" s="59"/>
    </row>
    <row r="609" spans="1:23">
      <c r="A609" s="7"/>
      <c r="B609" s="6"/>
      <c r="C609" s="6"/>
      <c r="D609" s="6"/>
      <c r="E609" s="6"/>
      <c r="F609" s="24"/>
      <c r="G609" s="24"/>
      <c r="H609" s="24"/>
      <c r="I609" s="24"/>
      <c r="J609" s="24"/>
      <c r="K609" s="27"/>
      <c r="L609" s="24"/>
      <c r="M609" s="24"/>
      <c r="N609" s="24"/>
      <c r="O609" s="24"/>
      <c r="P609" s="24"/>
      <c r="Q609" s="27"/>
      <c r="R609" s="65"/>
      <c r="S609" s="65"/>
      <c r="T609" s="65"/>
      <c r="U609" s="65"/>
      <c r="V609" s="65"/>
      <c r="W609" s="59"/>
    </row>
    <row r="610" spans="1:23">
      <c r="A610" s="7"/>
      <c r="B610" s="6"/>
      <c r="C610" s="6"/>
      <c r="D610" s="6"/>
      <c r="E610" s="6"/>
      <c r="F610" s="24"/>
      <c r="G610" s="24"/>
      <c r="H610" s="24"/>
      <c r="I610" s="24"/>
      <c r="J610" s="24"/>
      <c r="K610" s="27"/>
      <c r="L610" s="24"/>
      <c r="M610" s="24"/>
      <c r="N610" s="24"/>
      <c r="O610" s="24"/>
      <c r="P610" s="24"/>
      <c r="Q610" s="27"/>
      <c r="R610" s="65"/>
      <c r="S610" s="65"/>
      <c r="T610" s="65"/>
      <c r="U610" s="65"/>
      <c r="V610" s="65"/>
      <c r="W610" s="59"/>
    </row>
    <row r="611" spans="1:23">
      <c r="A611" s="7"/>
      <c r="B611" s="6"/>
      <c r="C611" s="6"/>
      <c r="D611" s="6"/>
      <c r="E611" s="6"/>
      <c r="F611" s="24"/>
      <c r="G611" s="24"/>
      <c r="H611" s="24"/>
      <c r="I611" s="24"/>
      <c r="J611" s="24"/>
      <c r="K611" s="27"/>
      <c r="L611" s="24"/>
      <c r="M611" s="24"/>
      <c r="N611" s="24"/>
      <c r="O611" s="24"/>
      <c r="P611" s="24"/>
      <c r="Q611" s="27"/>
      <c r="R611" s="65"/>
      <c r="S611" s="65"/>
      <c r="T611" s="65"/>
      <c r="U611" s="65"/>
      <c r="V611" s="65"/>
      <c r="W611" s="59"/>
    </row>
    <row r="612" spans="1:23">
      <c r="A612" s="7"/>
      <c r="B612" s="6"/>
      <c r="C612" s="6"/>
      <c r="D612" s="6"/>
      <c r="E612" s="6"/>
      <c r="F612" s="24"/>
      <c r="G612" s="24"/>
      <c r="H612" s="24"/>
      <c r="I612" s="24"/>
      <c r="J612" s="24"/>
      <c r="K612" s="27"/>
      <c r="L612" s="24"/>
      <c r="M612" s="24"/>
      <c r="N612" s="24"/>
      <c r="O612" s="24"/>
      <c r="P612" s="24"/>
      <c r="Q612" s="27"/>
      <c r="R612" s="65"/>
      <c r="S612" s="65"/>
      <c r="T612" s="65"/>
      <c r="U612" s="65"/>
      <c r="V612" s="65"/>
      <c r="W612" s="59"/>
    </row>
    <row r="613" spans="1:23">
      <c r="A613" s="7"/>
      <c r="B613" s="6"/>
      <c r="C613" s="6"/>
      <c r="D613" s="6"/>
      <c r="E613" s="6"/>
      <c r="F613" s="24"/>
      <c r="G613" s="24"/>
      <c r="H613" s="24"/>
      <c r="I613" s="24"/>
      <c r="J613" s="24"/>
      <c r="K613" s="27"/>
      <c r="L613" s="24"/>
      <c r="M613" s="24"/>
      <c r="N613" s="24"/>
      <c r="O613" s="24"/>
      <c r="P613" s="24"/>
      <c r="Q613" s="27"/>
      <c r="R613" s="65"/>
      <c r="S613" s="65"/>
      <c r="T613" s="65"/>
      <c r="U613" s="65"/>
      <c r="V613" s="65"/>
      <c r="W613" s="59"/>
    </row>
    <row r="614" spans="1:23">
      <c r="A614" s="7"/>
      <c r="B614" s="6"/>
      <c r="C614" s="6"/>
      <c r="D614" s="6"/>
      <c r="E614" s="6"/>
      <c r="F614" s="24"/>
      <c r="G614" s="24"/>
      <c r="H614" s="24"/>
      <c r="I614" s="24"/>
      <c r="J614" s="24"/>
      <c r="K614" s="27"/>
      <c r="L614" s="24"/>
      <c r="M614" s="24"/>
      <c r="N614" s="24"/>
      <c r="O614" s="24"/>
      <c r="P614" s="24"/>
      <c r="Q614" s="27"/>
      <c r="R614" s="65"/>
      <c r="S614" s="65"/>
      <c r="T614" s="65"/>
      <c r="U614" s="65"/>
      <c r="V614" s="65"/>
      <c r="W614" s="59"/>
    </row>
    <row r="615" spans="1:23">
      <c r="A615" s="7"/>
      <c r="B615" s="6"/>
      <c r="C615" s="6"/>
      <c r="D615" s="6"/>
      <c r="E615" s="6"/>
      <c r="F615" s="24"/>
      <c r="G615" s="24"/>
      <c r="H615" s="24"/>
      <c r="I615" s="24"/>
      <c r="J615" s="24"/>
      <c r="K615" s="27"/>
      <c r="L615" s="24"/>
      <c r="M615" s="24"/>
      <c r="N615" s="24"/>
      <c r="O615" s="24"/>
      <c r="P615" s="24"/>
      <c r="Q615" s="27"/>
      <c r="R615" s="65"/>
      <c r="S615" s="65"/>
      <c r="T615" s="65"/>
      <c r="U615" s="65"/>
      <c r="V615" s="65"/>
      <c r="W615" s="59"/>
    </row>
    <row r="616" spans="1:23">
      <c r="A616" s="7"/>
      <c r="B616" s="6"/>
      <c r="C616" s="6"/>
      <c r="D616" s="6"/>
      <c r="E616" s="6"/>
      <c r="F616" s="24"/>
      <c r="G616" s="24"/>
      <c r="H616" s="24"/>
      <c r="I616" s="24"/>
      <c r="J616" s="24"/>
      <c r="K616" s="27"/>
      <c r="L616" s="24"/>
      <c r="M616" s="24"/>
      <c r="N616" s="24"/>
      <c r="O616" s="24"/>
      <c r="P616" s="24"/>
      <c r="Q616" s="27"/>
      <c r="R616" s="65"/>
      <c r="S616" s="65"/>
      <c r="T616" s="65"/>
      <c r="U616" s="65"/>
      <c r="V616" s="65"/>
      <c r="W616" s="59"/>
    </row>
    <row r="617" spans="1:23">
      <c r="A617" s="7"/>
      <c r="B617" s="6"/>
      <c r="C617" s="6"/>
      <c r="D617" s="6"/>
      <c r="E617" s="6"/>
      <c r="F617" s="24"/>
      <c r="G617" s="24"/>
      <c r="H617" s="24"/>
      <c r="I617" s="24"/>
      <c r="J617" s="24"/>
      <c r="K617" s="27"/>
      <c r="L617" s="24"/>
      <c r="M617" s="24"/>
      <c r="N617" s="24"/>
      <c r="O617" s="24"/>
      <c r="P617" s="24"/>
      <c r="Q617" s="27"/>
      <c r="R617" s="65"/>
      <c r="S617" s="65"/>
      <c r="T617" s="65"/>
      <c r="U617" s="65"/>
      <c r="V617" s="65"/>
      <c r="W617" s="59"/>
    </row>
    <row r="618" spans="1:23">
      <c r="A618" s="7"/>
      <c r="B618" s="6"/>
      <c r="C618" s="6"/>
      <c r="D618" s="6"/>
      <c r="E618" s="6"/>
      <c r="F618" s="24"/>
      <c r="G618" s="24"/>
      <c r="H618" s="24"/>
      <c r="I618" s="24"/>
      <c r="J618" s="24"/>
      <c r="K618" s="27"/>
      <c r="L618" s="24"/>
      <c r="M618" s="24"/>
      <c r="N618" s="24"/>
      <c r="O618" s="24"/>
      <c r="P618" s="24"/>
      <c r="Q618" s="27"/>
      <c r="R618" s="65"/>
      <c r="S618" s="65"/>
      <c r="T618" s="65"/>
      <c r="U618" s="65"/>
      <c r="V618" s="65"/>
      <c r="W618" s="59"/>
    </row>
    <row r="619" spans="1:23">
      <c r="A619" s="7"/>
      <c r="B619" s="6"/>
      <c r="C619" s="6"/>
      <c r="D619" s="6"/>
      <c r="E619" s="6"/>
      <c r="F619" s="24"/>
      <c r="G619" s="24"/>
      <c r="H619" s="24"/>
      <c r="I619" s="24"/>
      <c r="J619" s="24"/>
      <c r="K619" s="27"/>
      <c r="L619" s="24"/>
      <c r="M619" s="24"/>
      <c r="N619" s="24"/>
      <c r="O619" s="24"/>
      <c r="P619" s="24"/>
      <c r="Q619" s="27"/>
      <c r="R619" s="65"/>
      <c r="S619" s="65"/>
      <c r="T619" s="65"/>
      <c r="U619" s="65"/>
      <c r="V619" s="65"/>
      <c r="W619" s="59"/>
    </row>
    <row r="620" spans="1:23">
      <c r="A620" s="7"/>
      <c r="B620" s="6"/>
      <c r="C620" s="6"/>
      <c r="D620" s="6"/>
      <c r="E620" s="6"/>
      <c r="F620" s="24"/>
      <c r="G620" s="24"/>
      <c r="H620" s="24"/>
      <c r="I620" s="24"/>
      <c r="J620" s="24"/>
      <c r="K620" s="27"/>
      <c r="L620" s="24"/>
      <c r="M620" s="24"/>
      <c r="N620" s="24"/>
      <c r="O620" s="24"/>
      <c r="P620" s="24"/>
      <c r="Q620" s="27"/>
      <c r="R620" s="65"/>
      <c r="S620" s="65"/>
      <c r="T620" s="65"/>
      <c r="U620" s="65"/>
      <c r="V620" s="65"/>
      <c r="W620" s="59"/>
    </row>
    <row r="621" spans="1:23">
      <c r="A621" s="7"/>
      <c r="B621" s="6"/>
      <c r="C621" s="6"/>
      <c r="D621" s="6"/>
      <c r="E621" s="6"/>
      <c r="F621" s="24"/>
      <c r="G621" s="24"/>
      <c r="H621" s="24"/>
      <c r="I621" s="24"/>
      <c r="J621" s="24"/>
      <c r="K621" s="27"/>
      <c r="L621" s="24"/>
      <c r="M621" s="24"/>
      <c r="N621" s="24"/>
      <c r="O621" s="24"/>
      <c r="P621" s="24"/>
      <c r="Q621" s="27"/>
      <c r="R621" s="65"/>
      <c r="S621" s="65"/>
      <c r="T621" s="65"/>
      <c r="U621" s="65"/>
      <c r="V621" s="65"/>
      <c r="W621" s="59"/>
    </row>
    <row r="622" spans="1:23">
      <c r="A622" s="7"/>
      <c r="B622" s="6"/>
      <c r="C622" s="6"/>
      <c r="D622" s="6"/>
      <c r="E622" s="6"/>
      <c r="F622" s="24"/>
      <c r="G622" s="24"/>
      <c r="H622" s="24"/>
      <c r="I622" s="24"/>
      <c r="J622" s="24"/>
      <c r="K622" s="27"/>
      <c r="L622" s="24"/>
      <c r="M622" s="24"/>
      <c r="N622" s="24"/>
      <c r="O622" s="24"/>
      <c r="P622" s="24"/>
      <c r="Q622" s="27"/>
      <c r="R622" s="65"/>
      <c r="S622" s="65"/>
      <c r="T622" s="65"/>
      <c r="U622" s="65"/>
      <c r="V622" s="65"/>
      <c r="W622" s="59"/>
    </row>
    <row r="623" spans="1:23">
      <c r="A623" s="7"/>
      <c r="B623" s="6"/>
      <c r="C623" s="6"/>
      <c r="D623" s="6"/>
      <c r="E623" s="6"/>
      <c r="F623" s="24"/>
      <c r="G623" s="24"/>
      <c r="H623" s="24"/>
      <c r="I623" s="24"/>
      <c r="J623" s="24"/>
      <c r="K623" s="27"/>
      <c r="L623" s="24"/>
      <c r="M623" s="24"/>
      <c r="N623" s="24"/>
      <c r="O623" s="24"/>
      <c r="P623" s="24"/>
      <c r="Q623" s="27"/>
      <c r="R623" s="65"/>
      <c r="S623" s="65"/>
      <c r="T623" s="65"/>
      <c r="U623" s="65"/>
      <c r="V623" s="65"/>
      <c r="W623" s="59"/>
    </row>
    <row r="624" spans="1:23">
      <c r="A624" s="7"/>
      <c r="B624" s="6"/>
      <c r="C624" s="6"/>
      <c r="D624" s="6"/>
      <c r="E624" s="6"/>
      <c r="F624" s="24"/>
      <c r="G624" s="24"/>
      <c r="H624" s="24"/>
      <c r="I624" s="24"/>
      <c r="J624" s="24"/>
      <c r="K624" s="27"/>
      <c r="L624" s="24"/>
      <c r="M624" s="24"/>
      <c r="N624" s="24"/>
      <c r="O624" s="24"/>
      <c r="P624" s="24"/>
      <c r="Q624" s="27"/>
      <c r="R624" s="65"/>
      <c r="S624" s="65"/>
      <c r="T624" s="65"/>
      <c r="U624" s="65"/>
      <c r="V624" s="65"/>
      <c r="W624" s="59"/>
    </row>
    <row r="625" spans="1:23">
      <c r="A625" s="7"/>
      <c r="B625" s="6"/>
      <c r="C625" s="6"/>
      <c r="D625" s="6"/>
      <c r="E625" s="6"/>
      <c r="F625" s="24"/>
      <c r="G625" s="24"/>
      <c r="H625" s="24"/>
      <c r="I625" s="24"/>
      <c r="J625" s="24"/>
      <c r="K625" s="27"/>
      <c r="L625" s="24"/>
      <c r="M625" s="24"/>
      <c r="N625" s="24"/>
      <c r="O625" s="24"/>
      <c r="P625" s="24"/>
      <c r="Q625" s="27"/>
      <c r="R625" s="65"/>
      <c r="S625" s="65"/>
      <c r="T625" s="65"/>
      <c r="U625" s="65"/>
      <c r="V625" s="65"/>
      <c r="W625" s="59"/>
    </row>
    <row r="626" spans="1:23">
      <c r="A626" s="7"/>
      <c r="B626" s="6"/>
      <c r="C626" s="6"/>
      <c r="D626" s="6"/>
      <c r="E626" s="6"/>
      <c r="F626" s="24"/>
      <c r="G626" s="24"/>
      <c r="H626" s="24"/>
      <c r="I626" s="24"/>
      <c r="J626" s="24"/>
      <c r="K626" s="27"/>
      <c r="L626" s="24"/>
      <c r="M626" s="24"/>
      <c r="N626" s="24"/>
      <c r="O626" s="24"/>
      <c r="P626" s="24"/>
      <c r="Q626" s="27"/>
      <c r="R626" s="65"/>
      <c r="S626" s="65"/>
      <c r="T626" s="65"/>
      <c r="U626" s="65"/>
      <c r="V626" s="65"/>
      <c r="W626" s="59"/>
    </row>
    <row r="627" spans="1:23">
      <c r="A627" s="7"/>
      <c r="B627" s="6"/>
      <c r="C627" s="6"/>
      <c r="D627" s="6"/>
      <c r="E627" s="6"/>
      <c r="F627" s="24"/>
      <c r="G627" s="24"/>
      <c r="H627" s="24"/>
      <c r="I627" s="24"/>
      <c r="J627" s="24"/>
      <c r="K627" s="27"/>
      <c r="L627" s="24"/>
      <c r="M627" s="24"/>
      <c r="N627" s="24"/>
      <c r="O627" s="24"/>
      <c r="P627" s="24"/>
      <c r="Q627" s="27"/>
      <c r="R627" s="65"/>
      <c r="S627" s="65"/>
      <c r="T627" s="65"/>
      <c r="U627" s="65"/>
      <c r="V627" s="65"/>
      <c r="W627" s="59"/>
    </row>
    <row r="628" spans="1:23">
      <c r="A628" s="7"/>
      <c r="B628" s="6"/>
      <c r="C628" s="6"/>
      <c r="D628" s="6"/>
      <c r="E628" s="6"/>
      <c r="F628" s="24"/>
      <c r="G628" s="24"/>
      <c r="H628" s="24"/>
      <c r="I628" s="24"/>
      <c r="J628" s="24"/>
      <c r="K628" s="27"/>
      <c r="L628" s="24"/>
      <c r="M628" s="24"/>
      <c r="N628" s="24"/>
      <c r="O628" s="24"/>
      <c r="P628" s="24"/>
      <c r="Q628" s="27"/>
      <c r="R628" s="65"/>
      <c r="S628" s="65"/>
      <c r="T628" s="65"/>
      <c r="U628" s="65"/>
      <c r="V628" s="65"/>
      <c r="W628" s="59"/>
    </row>
    <row r="629" spans="1:23">
      <c r="A629" s="7"/>
      <c r="B629" s="6"/>
      <c r="C629" s="6"/>
      <c r="D629" s="6"/>
      <c r="E629" s="6"/>
      <c r="F629" s="24"/>
      <c r="G629" s="24"/>
      <c r="H629" s="24"/>
      <c r="I629" s="24"/>
      <c r="J629" s="24"/>
      <c r="K629" s="27"/>
      <c r="L629" s="24"/>
      <c r="M629" s="24"/>
      <c r="N629" s="24"/>
      <c r="O629" s="24"/>
      <c r="P629" s="24"/>
      <c r="Q629" s="27"/>
      <c r="R629" s="65"/>
      <c r="S629" s="65"/>
      <c r="T629" s="65"/>
      <c r="U629" s="65"/>
      <c r="V629" s="65"/>
      <c r="W629" s="59"/>
    </row>
    <row r="630" spans="1:23">
      <c r="A630" s="7"/>
      <c r="B630" s="6"/>
      <c r="C630" s="6"/>
      <c r="D630" s="6"/>
      <c r="E630" s="6"/>
      <c r="F630" s="24"/>
      <c r="G630" s="24"/>
      <c r="H630" s="24"/>
      <c r="I630" s="24"/>
      <c r="J630" s="24"/>
      <c r="K630" s="27"/>
      <c r="L630" s="24"/>
      <c r="M630" s="24"/>
      <c r="N630" s="24"/>
      <c r="O630" s="24"/>
      <c r="P630" s="24"/>
      <c r="Q630" s="27"/>
      <c r="R630" s="65"/>
      <c r="S630" s="65"/>
      <c r="T630" s="65"/>
      <c r="U630" s="65"/>
      <c r="V630" s="65"/>
      <c r="W630" s="59"/>
    </row>
    <row r="631" spans="1:23">
      <c r="A631" s="7"/>
      <c r="B631" s="6"/>
      <c r="C631" s="6"/>
      <c r="D631" s="6"/>
      <c r="E631" s="6"/>
      <c r="F631" s="24"/>
      <c r="G631" s="24"/>
      <c r="H631" s="24"/>
      <c r="I631" s="24"/>
      <c r="J631" s="24"/>
      <c r="K631" s="27"/>
      <c r="L631" s="24"/>
      <c r="M631" s="24"/>
      <c r="N631" s="24"/>
      <c r="O631" s="24"/>
      <c r="P631" s="24"/>
      <c r="Q631" s="27"/>
      <c r="R631" s="65"/>
      <c r="S631" s="65"/>
      <c r="T631" s="65"/>
      <c r="U631" s="65"/>
      <c r="V631" s="65"/>
      <c r="W631" s="59"/>
    </row>
    <row r="632" spans="1:23">
      <c r="A632" s="7"/>
      <c r="B632" s="6"/>
      <c r="C632" s="6"/>
      <c r="D632" s="6"/>
      <c r="E632" s="6"/>
      <c r="F632" s="24"/>
      <c r="G632" s="24"/>
      <c r="H632" s="24"/>
      <c r="I632" s="24"/>
      <c r="J632" s="24"/>
      <c r="K632" s="27"/>
      <c r="L632" s="24"/>
      <c r="M632" s="24"/>
      <c r="N632" s="24"/>
      <c r="O632" s="24"/>
      <c r="P632" s="24"/>
      <c r="Q632" s="27"/>
      <c r="R632" s="65"/>
      <c r="S632" s="65"/>
      <c r="T632" s="65"/>
      <c r="U632" s="65"/>
      <c r="V632" s="65"/>
      <c r="W632" s="59"/>
    </row>
    <row r="633" spans="1:23">
      <c r="A633" s="7"/>
      <c r="B633" s="6"/>
      <c r="C633" s="6"/>
      <c r="D633" s="6"/>
      <c r="E633" s="6"/>
      <c r="F633" s="24"/>
      <c r="G633" s="24"/>
      <c r="H633" s="24"/>
      <c r="I633" s="24"/>
      <c r="J633" s="24"/>
      <c r="K633" s="27"/>
      <c r="L633" s="24"/>
      <c r="M633" s="24"/>
      <c r="N633" s="24"/>
      <c r="O633" s="24"/>
      <c r="P633" s="24"/>
      <c r="Q633" s="27"/>
      <c r="R633" s="65"/>
      <c r="S633" s="65"/>
      <c r="T633" s="65"/>
      <c r="U633" s="65"/>
      <c r="V633" s="65"/>
      <c r="W633" s="59"/>
    </row>
    <row r="634" spans="1:23">
      <c r="A634" s="7"/>
      <c r="B634" s="6"/>
      <c r="C634" s="6"/>
      <c r="D634" s="6"/>
      <c r="E634" s="6"/>
      <c r="F634" s="24"/>
      <c r="G634" s="24"/>
      <c r="H634" s="24"/>
      <c r="I634" s="24"/>
      <c r="J634" s="24"/>
      <c r="K634" s="27"/>
      <c r="L634" s="24"/>
      <c r="M634" s="24"/>
      <c r="N634" s="24"/>
      <c r="O634" s="24"/>
      <c r="P634" s="24"/>
      <c r="Q634" s="27"/>
      <c r="R634" s="65"/>
      <c r="S634" s="65"/>
      <c r="T634" s="65"/>
      <c r="U634" s="65"/>
      <c r="V634" s="65"/>
      <c r="W634" s="59"/>
    </row>
    <row r="635" spans="1:23">
      <c r="A635" s="7"/>
      <c r="B635" s="6"/>
      <c r="C635" s="6"/>
      <c r="D635" s="6"/>
      <c r="E635" s="6"/>
      <c r="F635" s="24"/>
      <c r="G635" s="24"/>
      <c r="H635" s="24"/>
      <c r="I635" s="24"/>
      <c r="J635" s="24"/>
      <c r="K635" s="27"/>
      <c r="L635" s="24"/>
      <c r="M635" s="24"/>
      <c r="N635" s="24"/>
      <c r="O635" s="24"/>
      <c r="P635" s="24"/>
      <c r="Q635" s="27"/>
      <c r="R635" s="65"/>
      <c r="S635" s="65"/>
      <c r="T635" s="65"/>
      <c r="U635" s="65"/>
      <c r="V635" s="65"/>
      <c r="W635" s="59"/>
    </row>
    <row r="636" spans="1:23">
      <c r="A636" s="7"/>
      <c r="B636" s="6"/>
      <c r="C636" s="6"/>
      <c r="D636" s="6"/>
      <c r="E636" s="6"/>
      <c r="F636" s="24"/>
      <c r="G636" s="24"/>
      <c r="H636" s="24"/>
      <c r="I636" s="24"/>
      <c r="J636" s="24"/>
      <c r="K636" s="27"/>
      <c r="L636" s="24"/>
      <c r="M636" s="24"/>
      <c r="N636" s="24"/>
      <c r="O636" s="24"/>
      <c r="P636" s="24"/>
      <c r="Q636" s="27"/>
      <c r="R636" s="65"/>
      <c r="S636" s="65"/>
      <c r="T636" s="65"/>
      <c r="U636" s="65"/>
      <c r="V636" s="65"/>
      <c r="W636" s="59"/>
    </row>
    <row r="637" spans="1:23">
      <c r="A637" s="7"/>
      <c r="B637" s="6"/>
      <c r="C637" s="6"/>
      <c r="D637" s="6"/>
      <c r="E637" s="6"/>
      <c r="F637" s="24"/>
      <c r="G637" s="24"/>
      <c r="H637" s="24"/>
      <c r="I637" s="24"/>
      <c r="J637" s="24"/>
      <c r="K637" s="27"/>
      <c r="L637" s="24"/>
      <c r="M637" s="24"/>
      <c r="N637" s="24"/>
      <c r="O637" s="24"/>
      <c r="P637" s="24"/>
      <c r="Q637" s="27"/>
      <c r="R637" s="65"/>
      <c r="S637" s="65"/>
      <c r="T637" s="65"/>
      <c r="U637" s="65"/>
      <c r="V637" s="65"/>
      <c r="W637" s="59"/>
    </row>
    <row r="638" spans="1:23">
      <c r="A638" s="7"/>
      <c r="B638" s="6"/>
      <c r="C638" s="6"/>
      <c r="D638" s="6"/>
      <c r="E638" s="6"/>
      <c r="F638" s="24"/>
      <c r="G638" s="24"/>
      <c r="H638" s="24"/>
      <c r="I638" s="24"/>
      <c r="J638" s="24"/>
      <c r="K638" s="27"/>
      <c r="L638" s="24"/>
      <c r="M638" s="24"/>
      <c r="N638" s="24"/>
      <c r="O638" s="24"/>
      <c r="P638" s="24"/>
      <c r="Q638" s="27"/>
      <c r="R638" s="65"/>
      <c r="S638" s="65"/>
      <c r="T638" s="65"/>
      <c r="U638" s="65"/>
      <c r="V638" s="65"/>
      <c r="W638" s="59"/>
    </row>
    <row r="639" spans="1:23">
      <c r="A639" s="7"/>
      <c r="B639" s="6"/>
      <c r="C639" s="6"/>
      <c r="D639" s="6"/>
      <c r="E639" s="6"/>
      <c r="F639" s="24"/>
      <c r="G639" s="24"/>
      <c r="H639" s="24"/>
      <c r="I639" s="24"/>
      <c r="J639" s="24"/>
      <c r="K639" s="27"/>
      <c r="L639" s="24"/>
      <c r="M639" s="24"/>
      <c r="N639" s="24"/>
      <c r="O639" s="24"/>
      <c r="P639" s="24"/>
      <c r="Q639" s="27"/>
      <c r="R639" s="65"/>
      <c r="S639" s="65"/>
      <c r="T639" s="65"/>
      <c r="U639" s="65"/>
      <c r="V639" s="65"/>
      <c r="W639" s="59"/>
    </row>
    <row r="640" spans="1:23">
      <c r="A640" s="7"/>
      <c r="B640" s="6"/>
      <c r="C640" s="6"/>
      <c r="D640" s="6"/>
      <c r="E640" s="6"/>
      <c r="F640" s="24"/>
      <c r="G640" s="24"/>
      <c r="H640" s="24"/>
      <c r="I640" s="24"/>
      <c r="J640" s="24"/>
      <c r="K640" s="27"/>
      <c r="L640" s="24"/>
      <c r="M640" s="24"/>
      <c r="N640" s="24"/>
      <c r="O640" s="24"/>
      <c r="P640" s="24"/>
      <c r="Q640" s="27"/>
      <c r="R640" s="65"/>
      <c r="S640" s="65"/>
      <c r="T640" s="65"/>
      <c r="U640" s="65"/>
      <c r="V640" s="65"/>
      <c r="W640" s="59"/>
    </row>
    <row r="641" spans="1:23">
      <c r="A641" s="7"/>
      <c r="B641" s="6"/>
      <c r="C641" s="6"/>
      <c r="D641" s="6"/>
      <c r="E641" s="6"/>
      <c r="F641" s="24"/>
      <c r="G641" s="24"/>
      <c r="H641" s="24"/>
      <c r="I641" s="24"/>
      <c r="J641" s="24"/>
      <c r="K641" s="27"/>
      <c r="L641" s="24"/>
      <c r="M641" s="24"/>
      <c r="N641" s="24"/>
      <c r="O641" s="24"/>
      <c r="P641" s="24"/>
      <c r="Q641" s="27"/>
      <c r="R641" s="65"/>
      <c r="S641" s="65"/>
      <c r="T641" s="65"/>
      <c r="U641" s="65"/>
      <c r="V641" s="65"/>
      <c r="W641" s="59"/>
    </row>
    <row r="642" spans="1:23">
      <c r="A642" s="7"/>
      <c r="B642" s="6"/>
      <c r="C642" s="6"/>
      <c r="D642" s="6"/>
      <c r="E642" s="6"/>
      <c r="F642" s="24"/>
      <c r="G642" s="24"/>
      <c r="H642" s="24"/>
      <c r="I642" s="24"/>
      <c r="J642" s="24"/>
      <c r="K642" s="27"/>
      <c r="L642" s="24"/>
      <c r="M642" s="24"/>
      <c r="N642" s="24"/>
      <c r="O642" s="24"/>
      <c r="P642" s="24"/>
      <c r="Q642" s="27"/>
      <c r="R642" s="65"/>
      <c r="S642" s="65"/>
      <c r="T642" s="65"/>
      <c r="U642" s="65"/>
      <c r="V642" s="65"/>
      <c r="W642" s="59"/>
    </row>
    <row r="643" spans="1:23">
      <c r="A643" s="7"/>
      <c r="B643" s="6"/>
      <c r="C643" s="6"/>
      <c r="D643" s="6"/>
      <c r="E643" s="6"/>
      <c r="F643" s="24"/>
      <c r="G643" s="24"/>
      <c r="H643" s="24"/>
      <c r="I643" s="24"/>
      <c r="J643" s="24"/>
      <c r="K643" s="27"/>
      <c r="L643" s="24"/>
      <c r="M643" s="24"/>
      <c r="N643" s="24"/>
      <c r="O643" s="24"/>
      <c r="P643" s="24"/>
      <c r="Q643" s="27"/>
      <c r="R643" s="65"/>
      <c r="S643" s="65"/>
      <c r="T643" s="65"/>
      <c r="U643" s="65"/>
      <c r="V643" s="65"/>
      <c r="W643" s="59"/>
    </row>
    <row r="644" spans="1:23">
      <c r="A644" s="7"/>
      <c r="B644" s="6"/>
      <c r="C644" s="6"/>
      <c r="D644" s="6"/>
      <c r="E644" s="6"/>
      <c r="F644" s="24"/>
      <c r="G644" s="24"/>
      <c r="H644" s="24"/>
      <c r="I644" s="24"/>
      <c r="J644" s="24"/>
      <c r="K644" s="27"/>
      <c r="L644" s="24"/>
      <c r="M644" s="24"/>
      <c r="N644" s="24"/>
      <c r="O644" s="24"/>
      <c r="P644" s="24"/>
      <c r="Q644" s="27"/>
      <c r="R644" s="65"/>
      <c r="S644" s="65"/>
      <c r="T644" s="65"/>
      <c r="U644" s="65"/>
      <c r="V644" s="65"/>
      <c r="W644" s="59"/>
    </row>
    <row r="645" spans="1:23">
      <c r="A645" s="7"/>
      <c r="B645" s="6"/>
      <c r="C645" s="6"/>
      <c r="D645" s="6"/>
      <c r="E645" s="6"/>
      <c r="F645" s="24"/>
      <c r="G645" s="24"/>
      <c r="H645" s="24"/>
      <c r="I645" s="24"/>
      <c r="J645" s="24"/>
      <c r="K645" s="27"/>
      <c r="L645" s="24"/>
      <c r="M645" s="24"/>
      <c r="N645" s="24"/>
      <c r="O645" s="24"/>
      <c r="P645" s="24"/>
      <c r="Q645" s="27"/>
      <c r="R645" s="65"/>
      <c r="S645" s="65"/>
      <c r="T645" s="65"/>
      <c r="U645" s="65"/>
      <c r="V645" s="65"/>
      <c r="W645" s="59"/>
    </row>
    <row r="646" spans="1:23">
      <c r="A646" s="7"/>
      <c r="B646" s="6"/>
      <c r="C646" s="6"/>
      <c r="D646" s="6"/>
      <c r="E646" s="6"/>
      <c r="F646" s="24"/>
      <c r="G646" s="24"/>
      <c r="H646" s="24"/>
      <c r="I646" s="24"/>
      <c r="J646" s="24"/>
      <c r="K646" s="27"/>
      <c r="L646" s="24"/>
      <c r="M646" s="24"/>
      <c r="N646" s="24"/>
      <c r="O646" s="24"/>
      <c r="P646" s="24"/>
      <c r="Q646" s="27"/>
      <c r="R646" s="65"/>
      <c r="S646" s="65"/>
      <c r="T646" s="65"/>
      <c r="U646" s="65"/>
      <c r="V646" s="65"/>
      <c r="W646" s="59"/>
    </row>
    <row r="647" spans="1:23">
      <c r="A647" s="7"/>
      <c r="B647" s="6"/>
      <c r="C647" s="6"/>
      <c r="D647" s="6"/>
      <c r="E647" s="6"/>
      <c r="F647" s="24"/>
      <c r="G647" s="24"/>
      <c r="H647" s="24"/>
      <c r="I647" s="24"/>
      <c r="J647" s="24"/>
      <c r="K647" s="27"/>
      <c r="L647" s="24"/>
      <c r="M647" s="24"/>
      <c r="N647" s="24"/>
      <c r="O647" s="24"/>
      <c r="P647" s="24"/>
      <c r="Q647" s="27"/>
      <c r="R647" s="65"/>
      <c r="S647" s="65"/>
      <c r="T647" s="65"/>
      <c r="U647" s="65"/>
      <c r="V647" s="65"/>
      <c r="W647" s="59"/>
    </row>
    <row r="648" spans="1:23">
      <c r="A648" s="7"/>
      <c r="B648" s="6"/>
      <c r="C648" s="6"/>
      <c r="D648" s="6"/>
      <c r="E648" s="6"/>
      <c r="F648" s="24"/>
      <c r="G648" s="24"/>
      <c r="H648" s="24"/>
      <c r="I648" s="24"/>
      <c r="J648" s="24"/>
      <c r="K648" s="27"/>
      <c r="L648" s="24"/>
      <c r="M648" s="24"/>
      <c r="N648" s="24"/>
      <c r="O648" s="24"/>
      <c r="P648" s="24"/>
      <c r="Q648" s="27"/>
      <c r="R648" s="65"/>
      <c r="S648" s="65"/>
      <c r="T648" s="65"/>
      <c r="U648" s="65"/>
      <c r="V648" s="65"/>
      <c r="W648" s="59"/>
    </row>
    <row r="649" spans="1:23">
      <c r="A649" s="7"/>
      <c r="B649" s="6"/>
      <c r="C649" s="6"/>
      <c r="D649" s="6"/>
      <c r="E649" s="6"/>
      <c r="F649" s="24"/>
      <c r="G649" s="24"/>
      <c r="H649" s="24"/>
      <c r="I649" s="24"/>
      <c r="J649" s="24"/>
      <c r="K649" s="27"/>
      <c r="L649" s="24"/>
      <c r="M649" s="24"/>
      <c r="N649" s="24"/>
      <c r="O649" s="24"/>
      <c r="P649" s="24"/>
      <c r="Q649" s="27"/>
      <c r="R649" s="65"/>
      <c r="S649" s="65"/>
      <c r="T649" s="65"/>
      <c r="U649" s="65"/>
      <c r="V649" s="65"/>
      <c r="W649" s="59"/>
    </row>
    <row r="650" spans="1:23">
      <c r="A650" s="7"/>
      <c r="B650" s="6"/>
      <c r="C650" s="6"/>
      <c r="D650" s="6"/>
      <c r="E650" s="6"/>
      <c r="F650" s="24"/>
      <c r="G650" s="24"/>
      <c r="H650" s="24"/>
      <c r="I650" s="24"/>
      <c r="J650" s="24"/>
      <c r="K650" s="27"/>
      <c r="L650" s="24"/>
      <c r="M650" s="24"/>
      <c r="N650" s="24"/>
      <c r="O650" s="24"/>
      <c r="P650" s="24"/>
      <c r="Q650" s="27"/>
      <c r="R650" s="65"/>
      <c r="S650" s="65"/>
      <c r="T650" s="65"/>
      <c r="U650" s="65"/>
      <c r="V650" s="65"/>
      <c r="W650" s="59"/>
    </row>
    <row r="651" spans="1:23">
      <c r="A651" s="7"/>
      <c r="B651" s="6"/>
      <c r="C651" s="6"/>
      <c r="D651" s="6"/>
      <c r="E651" s="6"/>
      <c r="F651" s="24"/>
      <c r="G651" s="24"/>
      <c r="H651" s="24"/>
      <c r="I651" s="24"/>
      <c r="J651" s="24"/>
      <c r="K651" s="27"/>
      <c r="L651" s="24"/>
      <c r="M651" s="24"/>
      <c r="N651" s="24"/>
      <c r="O651" s="24"/>
      <c r="P651" s="24"/>
      <c r="Q651" s="27"/>
      <c r="R651" s="65"/>
      <c r="S651" s="65"/>
      <c r="T651" s="65"/>
      <c r="U651" s="65"/>
      <c r="V651" s="65"/>
      <c r="W651" s="59"/>
    </row>
    <row r="652" spans="1:23">
      <c r="A652" s="7"/>
      <c r="B652" s="6"/>
      <c r="C652" s="6"/>
      <c r="D652" s="6"/>
      <c r="E652" s="6"/>
      <c r="F652" s="24"/>
      <c r="G652" s="24"/>
      <c r="H652" s="24"/>
      <c r="I652" s="24"/>
      <c r="J652" s="24"/>
      <c r="K652" s="27"/>
      <c r="L652" s="24"/>
      <c r="M652" s="24"/>
      <c r="N652" s="24"/>
      <c r="O652" s="24"/>
      <c r="P652" s="24"/>
      <c r="Q652" s="27"/>
      <c r="R652" s="65"/>
      <c r="S652" s="65"/>
      <c r="T652" s="65"/>
      <c r="U652" s="65"/>
      <c r="V652" s="65"/>
      <c r="W652" s="59"/>
    </row>
    <row r="653" spans="1:23">
      <c r="A653" s="7"/>
      <c r="B653" s="6"/>
      <c r="C653" s="6"/>
      <c r="D653" s="6"/>
      <c r="E653" s="6"/>
      <c r="F653" s="24"/>
      <c r="G653" s="24"/>
      <c r="H653" s="24"/>
      <c r="I653" s="24"/>
      <c r="J653" s="24"/>
      <c r="K653" s="27"/>
      <c r="L653" s="24"/>
      <c r="M653" s="24"/>
      <c r="N653" s="24"/>
      <c r="O653" s="24"/>
      <c r="P653" s="24"/>
      <c r="Q653" s="27"/>
      <c r="R653" s="65"/>
      <c r="S653" s="65"/>
      <c r="T653" s="65"/>
      <c r="U653" s="65"/>
      <c r="V653" s="65"/>
      <c r="W653" s="59"/>
    </row>
    <row r="654" spans="1:23">
      <c r="A654" s="7"/>
      <c r="B654" s="6"/>
      <c r="C654" s="6"/>
      <c r="D654" s="6"/>
      <c r="E654" s="6"/>
      <c r="F654" s="24"/>
      <c r="G654" s="24"/>
      <c r="H654" s="24"/>
      <c r="I654" s="24"/>
      <c r="J654" s="24"/>
      <c r="K654" s="27"/>
      <c r="L654" s="24"/>
      <c r="M654" s="24"/>
      <c r="N654" s="24"/>
      <c r="O654" s="24"/>
      <c r="P654" s="24"/>
      <c r="Q654" s="27"/>
      <c r="R654" s="65"/>
      <c r="S654" s="65"/>
      <c r="T654" s="65"/>
      <c r="U654" s="65"/>
      <c r="V654" s="65"/>
      <c r="W654" s="59"/>
    </row>
    <row r="655" spans="1:23">
      <c r="A655" s="7"/>
      <c r="B655" s="6"/>
      <c r="C655" s="6"/>
      <c r="D655" s="6"/>
      <c r="E655" s="6"/>
      <c r="F655" s="24"/>
      <c r="G655" s="24"/>
      <c r="H655" s="24"/>
      <c r="I655" s="24"/>
      <c r="J655" s="24"/>
      <c r="K655" s="27"/>
      <c r="L655" s="24"/>
      <c r="M655" s="24"/>
      <c r="N655" s="24"/>
      <c r="O655" s="24"/>
      <c r="P655" s="24"/>
      <c r="Q655" s="27"/>
      <c r="R655" s="65"/>
      <c r="S655" s="65"/>
      <c r="T655" s="65"/>
      <c r="U655" s="65"/>
      <c r="V655" s="65"/>
      <c r="W655" s="59"/>
    </row>
    <row r="656" spans="1:23">
      <c r="A656" s="7"/>
      <c r="B656" s="6"/>
      <c r="C656" s="6"/>
      <c r="D656" s="6"/>
      <c r="E656" s="6"/>
      <c r="F656" s="24"/>
      <c r="G656" s="24"/>
      <c r="H656" s="24"/>
      <c r="I656" s="24"/>
      <c r="J656" s="24"/>
      <c r="K656" s="27"/>
      <c r="L656" s="24"/>
      <c r="M656" s="24"/>
      <c r="N656" s="24"/>
      <c r="O656" s="24"/>
      <c r="P656" s="24"/>
      <c r="Q656" s="27"/>
      <c r="R656" s="65"/>
      <c r="S656" s="65"/>
      <c r="T656" s="65"/>
      <c r="U656" s="65"/>
      <c r="V656" s="65"/>
      <c r="W656" s="59"/>
    </row>
    <row r="657" spans="1:23">
      <c r="A657" s="7"/>
      <c r="B657" s="6"/>
      <c r="C657" s="6"/>
      <c r="D657" s="6"/>
      <c r="E657" s="6"/>
      <c r="F657" s="24"/>
      <c r="G657" s="24"/>
      <c r="H657" s="24"/>
      <c r="I657" s="24"/>
      <c r="J657" s="24"/>
      <c r="K657" s="27"/>
      <c r="L657" s="24"/>
      <c r="M657" s="24"/>
      <c r="N657" s="24"/>
      <c r="O657" s="24"/>
      <c r="P657" s="24"/>
      <c r="Q657" s="27"/>
      <c r="R657" s="65"/>
      <c r="S657" s="65"/>
      <c r="T657" s="65"/>
      <c r="U657" s="65"/>
      <c r="V657" s="65"/>
      <c r="W657" s="59"/>
    </row>
    <row r="658" spans="1:23">
      <c r="A658" s="7"/>
      <c r="B658" s="6"/>
      <c r="C658" s="6"/>
      <c r="D658" s="6"/>
      <c r="E658" s="6"/>
      <c r="F658" s="24"/>
      <c r="G658" s="24"/>
      <c r="H658" s="24"/>
      <c r="I658" s="24"/>
      <c r="J658" s="24"/>
      <c r="K658" s="27"/>
      <c r="L658" s="24"/>
      <c r="M658" s="24"/>
      <c r="N658" s="24"/>
      <c r="O658" s="24"/>
      <c r="P658" s="24"/>
      <c r="Q658" s="27"/>
      <c r="R658" s="65"/>
      <c r="S658" s="65"/>
      <c r="T658" s="65"/>
      <c r="U658" s="65"/>
      <c r="V658" s="65"/>
      <c r="W658" s="59"/>
    </row>
    <row r="659" spans="1:23">
      <c r="A659" s="7"/>
      <c r="B659" s="6"/>
      <c r="C659" s="6"/>
      <c r="D659" s="6"/>
      <c r="E659" s="6"/>
      <c r="F659" s="24"/>
      <c r="G659" s="24"/>
      <c r="H659" s="24"/>
      <c r="I659" s="24"/>
      <c r="J659" s="24"/>
      <c r="K659" s="27"/>
      <c r="L659" s="24"/>
      <c r="M659" s="24"/>
      <c r="N659" s="24"/>
      <c r="O659" s="24"/>
      <c r="P659" s="24"/>
      <c r="Q659" s="27"/>
      <c r="R659" s="65"/>
      <c r="S659" s="65"/>
      <c r="T659" s="65"/>
      <c r="U659" s="65"/>
      <c r="V659" s="65"/>
      <c r="W659" s="59"/>
    </row>
    <row r="660" spans="1:23">
      <c r="A660" s="7"/>
      <c r="B660" s="6"/>
      <c r="C660" s="6"/>
      <c r="D660" s="6"/>
      <c r="E660" s="6"/>
      <c r="F660" s="24"/>
      <c r="G660" s="24"/>
      <c r="H660" s="24"/>
      <c r="I660" s="24"/>
      <c r="J660" s="24"/>
      <c r="K660" s="27"/>
      <c r="L660" s="24"/>
      <c r="M660" s="24"/>
      <c r="N660" s="24"/>
      <c r="O660" s="24"/>
      <c r="P660" s="24"/>
      <c r="Q660" s="27"/>
      <c r="R660" s="65"/>
      <c r="S660" s="65"/>
      <c r="T660" s="65"/>
      <c r="U660" s="65"/>
      <c r="V660" s="65"/>
      <c r="W660" s="59"/>
    </row>
    <row r="661" spans="1:23">
      <c r="A661" s="7"/>
      <c r="B661" s="6"/>
      <c r="C661" s="6"/>
      <c r="D661" s="6"/>
      <c r="E661" s="6"/>
      <c r="F661" s="24"/>
      <c r="G661" s="24"/>
      <c r="H661" s="24"/>
      <c r="I661" s="24"/>
      <c r="J661" s="24"/>
      <c r="K661" s="27"/>
      <c r="L661" s="24"/>
      <c r="M661" s="24"/>
      <c r="N661" s="24"/>
      <c r="O661" s="24"/>
      <c r="P661" s="24"/>
      <c r="Q661" s="27"/>
      <c r="R661" s="65"/>
      <c r="S661" s="65"/>
      <c r="T661" s="65"/>
      <c r="U661" s="65"/>
      <c r="V661" s="65"/>
      <c r="W661" s="59"/>
    </row>
    <row r="662" spans="1:23">
      <c r="A662" s="7"/>
      <c r="B662" s="6"/>
      <c r="C662" s="6"/>
      <c r="D662" s="6"/>
      <c r="E662" s="6"/>
      <c r="F662" s="24"/>
      <c r="G662" s="24"/>
      <c r="H662" s="24"/>
      <c r="I662" s="24"/>
      <c r="J662" s="24"/>
      <c r="K662" s="27"/>
      <c r="L662" s="24"/>
      <c r="M662" s="24"/>
      <c r="N662" s="24"/>
      <c r="O662" s="24"/>
      <c r="P662" s="24"/>
      <c r="Q662" s="27"/>
      <c r="R662" s="65"/>
      <c r="S662" s="65"/>
      <c r="T662" s="65"/>
      <c r="U662" s="65"/>
      <c r="V662" s="65"/>
      <c r="W662" s="59"/>
    </row>
    <row r="663" spans="1:23">
      <c r="A663" s="7"/>
      <c r="B663" s="6"/>
      <c r="C663" s="6"/>
      <c r="D663" s="6"/>
      <c r="E663" s="6"/>
      <c r="F663" s="24"/>
      <c r="G663" s="24"/>
      <c r="H663" s="24"/>
      <c r="I663" s="24"/>
      <c r="J663" s="24"/>
      <c r="K663" s="27"/>
      <c r="L663" s="24"/>
      <c r="M663" s="24"/>
      <c r="N663" s="24"/>
      <c r="O663" s="24"/>
      <c r="P663" s="24"/>
      <c r="Q663" s="27"/>
      <c r="R663" s="65"/>
      <c r="S663" s="65"/>
      <c r="T663" s="65"/>
      <c r="U663" s="65"/>
      <c r="V663" s="65"/>
      <c r="W663" s="59"/>
    </row>
    <row r="664" spans="1:23">
      <c r="A664" s="7"/>
      <c r="B664" s="6"/>
      <c r="C664" s="6"/>
      <c r="D664" s="6"/>
      <c r="E664" s="6"/>
      <c r="F664" s="24"/>
      <c r="G664" s="24"/>
      <c r="H664" s="24"/>
      <c r="I664" s="24"/>
      <c r="J664" s="24"/>
      <c r="K664" s="27"/>
      <c r="L664" s="24"/>
      <c r="M664" s="24"/>
      <c r="N664" s="24"/>
      <c r="O664" s="24"/>
      <c r="P664" s="24"/>
      <c r="Q664" s="27"/>
      <c r="R664" s="65"/>
      <c r="S664" s="65"/>
      <c r="T664" s="65"/>
      <c r="U664" s="65"/>
      <c r="V664" s="65"/>
      <c r="W664" s="59"/>
    </row>
    <row r="665" spans="1:23">
      <c r="A665" s="7"/>
      <c r="B665" s="6"/>
      <c r="C665" s="6"/>
      <c r="D665" s="6"/>
      <c r="E665" s="6"/>
      <c r="F665" s="24"/>
      <c r="G665" s="24"/>
      <c r="H665" s="24"/>
      <c r="I665" s="24"/>
      <c r="J665" s="24"/>
      <c r="K665" s="27"/>
      <c r="L665" s="24"/>
      <c r="M665" s="24"/>
      <c r="N665" s="24"/>
      <c r="O665" s="24"/>
      <c r="P665" s="24"/>
      <c r="Q665" s="27"/>
      <c r="R665" s="65"/>
      <c r="S665" s="65"/>
      <c r="T665" s="65"/>
      <c r="U665" s="65"/>
      <c r="V665" s="65"/>
      <c r="W665" s="59"/>
    </row>
    <row r="666" spans="1:23">
      <c r="A666" s="7"/>
      <c r="B666" s="6"/>
      <c r="C666" s="6"/>
      <c r="D666" s="6"/>
      <c r="E666" s="6"/>
      <c r="F666" s="24"/>
      <c r="G666" s="24"/>
      <c r="H666" s="24"/>
      <c r="I666" s="24"/>
      <c r="J666" s="24"/>
      <c r="K666" s="27"/>
      <c r="L666" s="24"/>
      <c r="M666" s="24"/>
      <c r="N666" s="24"/>
      <c r="O666" s="24"/>
      <c r="P666" s="24"/>
      <c r="Q666" s="27"/>
      <c r="R666" s="65"/>
      <c r="S666" s="65"/>
      <c r="T666" s="65"/>
      <c r="U666" s="65"/>
      <c r="V666" s="65"/>
      <c r="W666" s="59"/>
    </row>
    <row r="667" spans="1:23">
      <c r="A667" s="7"/>
      <c r="B667" s="6"/>
      <c r="C667" s="6"/>
      <c r="D667" s="6"/>
      <c r="E667" s="6"/>
      <c r="F667" s="24"/>
      <c r="G667" s="24"/>
      <c r="H667" s="24"/>
      <c r="I667" s="24"/>
      <c r="J667" s="24"/>
      <c r="K667" s="27"/>
      <c r="L667" s="24"/>
      <c r="M667" s="24"/>
      <c r="N667" s="24"/>
      <c r="O667" s="24"/>
      <c r="P667" s="24"/>
      <c r="Q667" s="27"/>
      <c r="R667" s="65"/>
      <c r="S667" s="65"/>
      <c r="T667" s="65"/>
      <c r="U667" s="65"/>
      <c r="V667" s="65"/>
      <c r="W667" s="59"/>
    </row>
    <row r="668" spans="1:23">
      <c r="A668" s="7"/>
      <c r="B668" s="6"/>
      <c r="C668" s="6"/>
      <c r="D668" s="6"/>
      <c r="E668" s="6"/>
      <c r="F668" s="24"/>
      <c r="G668" s="24"/>
      <c r="H668" s="24"/>
      <c r="I668" s="24"/>
      <c r="J668" s="24"/>
      <c r="K668" s="27"/>
      <c r="L668" s="24"/>
      <c r="M668" s="24"/>
      <c r="N668" s="24"/>
      <c r="O668" s="24"/>
      <c r="P668" s="24"/>
      <c r="Q668" s="27"/>
      <c r="R668" s="65"/>
      <c r="S668" s="65"/>
      <c r="T668" s="65"/>
      <c r="U668" s="65"/>
      <c r="V668" s="65"/>
      <c r="W668" s="59"/>
    </row>
    <row r="669" spans="1:23">
      <c r="A669" s="7"/>
      <c r="B669" s="6"/>
      <c r="C669" s="6"/>
      <c r="D669" s="6"/>
      <c r="E669" s="6"/>
      <c r="F669" s="24"/>
      <c r="G669" s="24"/>
      <c r="H669" s="24"/>
      <c r="I669" s="24"/>
      <c r="J669" s="24"/>
      <c r="K669" s="27"/>
      <c r="L669" s="24"/>
      <c r="M669" s="24"/>
      <c r="N669" s="24"/>
      <c r="O669" s="24"/>
      <c r="P669" s="24"/>
      <c r="Q669" s="27"/>
      <c r="R669" s="65"/>
      <c r="S669" s="65"/>
      <c r="T669" s="65"/>
      <c r="U669" s="65"/>
      <c r="V669" s="65"/>
      <c r="W669" s="59"/>
    </row>
    <row r="670" spans="1:23">
      <c r="A670" s="7"/>
      <c r="B670" s="6"/>
      <c r="C670" s="6"/>
      <c r="D670" s="6"/>
      <c r="E670" s="6"/>
      <c r="F670" s="24"/>
      <c r="G670" s="24"/>
      <c r="H670" s="24"/>
      <c r="I670" s="24"/>
      <c r="J670" s="24"/>
      <c r="K670" s="27"/>
      <c r="L670" s="24"/>
      <c r="M670" s="24"/>
      <c r="N670" s="24"/>
      <c r="O670" s="24"/>
      <c r="P670" s="24"/>
      <c r="Q670" s="27"/>
      <c r="R670" s="65"/>
      <c r="S670" s="65"/>
      <c r="T670" s="65"/>
      <c r="U670" s="65"/>
      <c r="V670" s="65"/>
      <c r="W670" s="59"/>
    </row>
    <row r="671" spans="1:23">
      <c r="A671" s="7"/>
      <c r="B671" s="6"/>
      <c r="C671" s="6"/>
      <c r="D671" s="6"/>
      <c r="E671" s="6"/>
      <c r="F671" s="24"/>
      <c r="G671" s="24"/>
      <c r="H671" s="24"/>
      <c r="I671" s="24"/>
      <c r="J671" s="24"/>
      <c r="K671" s="27"/>
      <c r="L671" s="24"/>
      <c r="M671" s="24"/>
      <c r="N671" s="24"/>
      <c r="O671" s="24"/>
      <c r="P671" s="24"/>
      <c r="Q671" s="27"/>
      <c r="R671" s="65"/>
      <c r="S671" s="65"/>
      <c r="T671" s="65"/>
      <c r="U671" s="65"/>
      <c r="V671" s="65"/>
      <c r="W671" s="59"/>
    </row>
    <row r="672" spans="1:23">
      <c r="A672" s="7"/>
      <c r="B672" s="6"/>
      <c r="C672" s="6"/>
      <c r="D672" s="6"/>
      <c r="E672" s="6"/>
      <c r="F672" s="24"/>
      <c r="G672" s="24"/>
      <c r="H672" s="24"/>
      <c r="I672" s="24"/>
      <c r="J672" s="24"/>
      <c r="K672" s="27"/>
      <c r="L672" s="24"/>
      <c r="M672" s="24"/>
      <c r="N672" s="24"/>
      <c r="O672" s="24"/>
      <c r="P672" s="24"/>
      <c r="Q672" s="27"/>
      <c r="R672" s="65"/>
      <c r="S672" s="65"/>
      <c r="T672" s="65"/>
      <c r="U672" s="65"/>
      <c r="V672" s="65"/>
      <c r="W672" s="59"/>
    </row>
    <row r="673" spans="1:23">
      <c r="A673" s="7"/>
      <c r="B673" s="6"/>
      <c r="C673" s="6"/>
      <c r="D673" s="6"/>
      <c r="E673" s="6"/>
      <c r="F673" s="24"/>
      <c r="G673" s="24"/>
      <c r="H673" s="24"/>
      <c r="I673" s="24"/>
      <c r="J673" s="24"/>
      <c r="K673" s="27"/>
      <c r="L673" s="24"/>
      <c r="M673" s="24"/>
      <c r="N673" s="24"/>
      <c r="O673" s="24"/>
      <c r="P673" s="24"/>
      <c r="Q673" s="27"/>
      <c r="R673" s="65"/>
      <c r="S673" s="65"/>
      <c r="T673" s="65"/>
      <c r="U673" s="65"/>
      <c r="V673" s="65"/>
      <c r="W673" s="59"/>
    </row>
    <row r="674" spans="1:23">
      <c r="A674" s="7"/>
      <c r="B674" s="6"/>
      <c r="C674" s="6"/>
      <c r="D674" s="6"/>
      <c r="E674" s="6"/>
      <c r="F674" s="24"/>
      <c r="G674" s="24"/>
      <c r="H674" s="24"/>
      <c r="I674" s="24"/>
      <c r="J674" s="24"/>
      <c r="K674" s="27"/>
      <c r="L674" s="24"/>
      <c r="M674" s="24"/>
      <c r="N674" s="24"/>
      <c r="O674" s="24"/>
      <c r="P674" s="24"/>
      <c r="Q674" s="27"/>
      <c r="R674" s="65"/>
      <c r="S674" s="65"/>
      <c r="T674" s="65"/>
      <c r="U674" s="65"/>
      <c r="V674" s="65"/>
      <c r="W674" s="59"/>
    </row>
    <row r="675" spans="1:23">
      <c r="A675" s="7">
        <f>IF(B675=0,,A246+1)</f>
        <v>0</v>
      </c>
      <c r="B675" s="6"/>
      <c r="C675" s="6"/>
      <c r="D675" s="6"/>
      <c r="E675" s="6"/>
      <c r="F675" s="24"/>
      <c r="G675" s="24"/>
      <c r="H675" s="24"/>
      <c r="I675" s="24"/>
      <c r="J675" s="24"/>
      <c r="K675" s="27"/>
      <c r="L675" s="24"/>
      <c r="M675" s="24"/>
      <c r="N675" s="24"/>
      <c r="O675" s="24"/>
      <c r="P675" s="24"/>
      <c r="Q675" s="27"/>
      <c r="R675" s="65"/>
      <c r="S675" s="65"/>
      <c r="T675" s="65"/>
      <c r="U675" s="65"/>
      <c r="V675" s="65"/>
      <c r="W675" s="59"/>
    </row>
    <row r="676" spans="1:23">
      <c r="A676" s="7">
        <f t="shared" si="33"/>
        <v>0</v>
      </c>
      <c r="B676" s="6"/>
      <c r="C676" s="6"/>
      <c r="D676" s="6"/>
      <c r="E676" s="6"/>
      <c r="F676" s="24"/>
      <c r="G676" s="24"/>
      <c r="H676" s="24"/>
      <c r="I676" s="24"/>
      <c r="J676" s="24"/>
      <c r="K676" s="27"/>
      <c r="L676" s="24"/>
      <c r="M676" s="24"/>
      <c r="N676" s="24"/>
      <c r="O676" s="24"/>
      <c r="P676" s="24"/>
      <c r="Q676" s="27"/>
      <c r="R676" s="65"/>
      <c r="S676" s="65"/>
      <c r="T676" s="65"/>
      <c r="U676" s="65"/>
      <c r="V676" s="65"/>
      <c r="W676" s="59"/>
    </row>
    <row r="677" spans="1:23">
      <c r="A677" s="7">
        <f t="shared" si="33"/>
        <v>0</v>
      </c>
      <c r="B677" s="6"/>
      <c r="C677" s="6"/>
      <c r="D677" s="6"/>
      <c r="E677" s="6"/>
      <c r="F677" s="24"/>
      <c r="G677" s="24"/>
      <c r="H677" s="24"/>
      <c r="I677" s="24"/>
      <c r="J677" s="24"/>
      <c r="K677" s="27"/>
      <c r="L677" s="24"/>
      <c r="M677" s="24"/>
      <c r="N677" s="24"/>
      <c r="O677" s="24"/>
      <c r="P677" s="24"/>
      <c r="Q677" s="27"/>
      <c r="R677" s="65"/>
      <c r="S677" s="65"/>
      <c r="T677" s="65"/>
      <c r="U677" s="65"/>
      <c r="V677" s="65"/>
      <c r="W677" s="59"/>
    </row>
    <row r="678" spans="1:23">
      <c r="A678" s="7">
        <f t="shared" si="33"/>
        <v>0</v>
      </c>
      <c r="B678" s="6"/>
      <c r="C678" s="6"/>
      <c r="D678" s="6"/>
      <c r="E678" s="6"/>
      <c r="F678" s="24"/>
      <c r="G678" s="24"/>
      <c r="H678" s="24"/>
      <c r="I678" s="24"/>
      <c r="J678" s="24"/>
      <c r="K678" s="27"/>
      <c r="L678" s="24"/>
      <c r="M678" s="24"/>
      <c r="N678" s="24"/>
      <c r="O678" s="24"/>
      <c r="P678" s="24"/>
      <c r="Q678" s="27"/>
      <c r="R678" s="65"/>
      <c r="S678" s="65"/>
      <c r="T678" s="65"/>
      <c r="U678" s="65"/>
      <c r="V678" s="65"/>
      <c r="W678" s="59"/>
    </row>
    <row r="679" spans="1:23">
      <c r="A679" s="7">
        <f t="shared" si="33"/>
        <v>0</v>
      </c>
      <c r="B679" s="6"/>
      <c r="C679" s="6"/>
      <c r="D679" s="6"/>
      <c r="E679" s="6"/>
      <c r="F679" s="24"/>
      <c r="G679" s="24"/>
      <c r="H679" s="24"/>
      <c r="I679" s="24"/>
      <c r="J679" s="24"/>
      <c r="K679" s="27"/>
      <c r="L679" s="24"/>
      <c r="M679" s="24"/>
      <c r="N679" s="24"/>
      <c r="O679" s="24"/>
      <c r="P679" s="24"/>
      <c r="Q679" s="27"/>
      <c r="R679" s="65"/>
      <c r="S679" s="65"/>
      <c r="T679" s="65"/>
      <c r="U679" s="65"/>
      <c r="V679" s="65"/>
      <c r="W679" s="59"/>
    </row>
    <row r="680" spans="1:23">
      <c r="A680" s="7">
        <f t="shared" si="33"/>
        <v>0</v>
      </c>
      <c r="B680" s="6"/>
      <c r="C680" s="6"/>
      <c r="D680" s="6"/>
      <c r="E680" s="6"/>
      <c r="F680" s="24"/>
      <c r="G680" s="24"/>
      <c r="H680" s="24"/>
      <c r="I680" s="24"/>
      <c r="J680" s="24"/>
      <c r="K680" s="27"/>
      <c r="L680" s="24"/>
      <c r="M680" s="24"/>
      <c r="N680" s="24"/>
      <c r="O680" s="24"/>
      <c r="P680" s="24"/>
      <c r="Q680" s="27"/>
      <c r="R680" s="65"/>
      <c r="S680" s="65"/>
      <c r="T680" s="65"/>
      <c r="U680" s="65"/>
      <c r="V680" s="65"/>
      <c r="W680" s="59"/>
    </row>
    <row r="681" spans="1:23">
      <c r="A681" s="7">
        <f t="shared" si="33"/>
        <v>0</v>
      </c>
      <c r="B681" s="6"/>
      <c r="C681" s="6"/>
      <c r="D681" s="6"/>
      <c r="E681" s="6"/>
      <c r="F681" s="24"/>
      <c r="G681" s="24"/>
      <c r="H681" s="24"/>
      <c r="I681" s="24"/>
      <c r="J681" s="24"/>
      <c r="K681" s="27"/>
      <c r="L681" s="24"/>
      <c r="M681" s="24"/>
      <c r="N681" s="24"/>
      <c r="O681" s="24"/>
      <c r="P681" s="24"/>
      <c r="Q681" s="27"/>
      <c r="R681" s="65"/>
      <c r="S681" s="65"/>
      <c r="T681" s="65"/>
      <c r="U681" s="65"/>
      <c r="V681" s="65"/>
      <c r="W681" s="59"/>
    </row>
    <row r="682" spans="1:23">
      <c r="A682" s="7">
        <f t="shared" si="33"/>
        <v>0</v>
      </c>
      <c r="B682" s="6"/>
      <c r="C682" s="6"/>
      <c r="D682" s="6"/>
      <c r="E682" s="6"/>
      <c r="F682" s="24"/>
      <c r="G682" s="24"/>
      <c r="H682" s="24"/>
      <c r="I682" s="24"/>
      <c r="J682" s="24"/>
      <c r="K682" s="27"/>
      <c r="L682" s="24"/>
      <c r="M682" s="24"/>
      <c r="N682" s="24"/>
      <c r="O682" s="24"/>
      <c r="P682" s="24"/>
      <c r="Q682" s="27"/>
      <c r="R682" s="65"/>
      <c r="S682" s="65"/>
      <c r="T682" s="65"/>
      <c r="U682" s="65"/>
      <c r="V682" s="65"/>
      <c r="W682" s="59"/>
    </row>
    <row r="683" spans="1:23">
      <c r="A683" s="7">
        <f t="shared" si="33"/>
        <v>0</v>
      </c>
      <c r="B683" s="6"/>
      <c r="C683" s="6"/>
      <c r="D683" s="6"/>
      <c r="E683" s="6"/>
      <c r="F683" s="24"/>
      <c r="G683" s="24"/>
      <c r="H683" s="24"/>
      <c r="I683" s="24"/>
      <c r="J683" s="24"/>
      <c r="K683" s="27">
        <f t="shared" si="29"/>
        <v>0</v>
      </c>
      <c r="L683" s="24"/>
      <c r="M683" s="24"/>
      <c r="N683" s="24"/>
      <c r="O683" s="24"/>
      <c r="P683" s="24"/>
      <c r="Q683" s="27">
        <f t="shared" si="30"/>
        <v>0</v>
      </c>
      <c r="R683" s="65"/>
      <c r="S683" s="65"/>
      <c r="T683" s="65"/>
      <c r="U683" s="65"/>
      <c r="V683" s="65"/>
      <c r="W683" s="59">
        <f t="shared" si="28"/>
        <v>0</v>
      </c>
    </row>
    <row r="684" spans="1:23">
      <c r="A684" s="7">
        <f t="shared" si="33"/>
        <v>0</v>
      </c>
      <c r="B684" s="6"/>
      <c r="C684" s="6"/>
      <c r="D684" s="6"/>
      <c r="E684" s="6"/>
      <c r="F684" s="24"/>
      <c r="G684" s="24"/>
      <c r="H684" s="24"/>
      <c r="I684" s="24"/>
      <c r="J684" s="24"/>
      <c r="K684" s="27">
        <f t="shared" si="29"/>
        <v>0</v>
      </c>
      <c r="L684" s="24"/>
      <c r="M684" s="24"/>
      <c r="N684" s="24"/>
      <c r="O684" s="24"/>
      <c r="P684" s="24"/>
      <c r="Q684" s="27">
        <f t="shared" si="30"/>
        <v>0</v>
      </c>
      <c r="R684" s="65"/>
      <c r="S684" s="65"/>
      <c r="T684" s="65"/>
      <c r="U684" s="65"/>
      <c r="V684" s="65"/>
      <c r="W684" s="59">
        <f t="shared" si="28"/>
        <v>0</v>
      </c>
    </row>
    <row r="685" spans="1:23">
      <c r="A685" s="7">
        <f t="shared" si="33"/>
        <v>0</v>
      </c>
      <c r="B685" s="6"/>
      <c r="C685" s="6"/>
      <c r="D685" s="6"/>
      <c r="E685" s="6"/>
      <c r="F685" s="24"/>
      <c r="G685" s="24"/>
      <c r="H685" s="24"/>
      <c r="I685" s="24"/>
      <c r="J685" s="24"/>
      <c r="K685" s="27">
        <f t="shared" si="29"/>
        <v>0</v>
      </c>
      <c r="L685" s="24"/>
      <c r="M685" s="24"/>
      <c r="N685" s="24"/>
      <c r="O685" s="24"/>
      <c r="P685" s="24"/>
      <c r="Q685" s="27">
        <f t="shared" si="30"/>
        <v>0</v>
      </c>
      <c r="R685" s="65"/>
      <c r="S685" s="65"/>
      <c r="T685" s="65"/>
      <c r="U685" s="65"/>
      <c r="V685" s="65"/>
      <c r="W685" s="59">
        <f t="shared" si="28"/>
        <v>0</v>
      </c>
    </row>
    <row r="686" spans="1:23">
      <c r="A686" s="7">
        <f t="shared" ref="A686:A694" si="34">IF(B686=0,,A685+1)</f>
        <v>0</v>
      </c>
      <c r="B686" s="6"/>
      <c r="C686" s="6"/>
      <c r="D686" s="6"/>
      <c r="E686" s="6"/>
      <c r="F686" s="24"/>
      <c r="G686" s="24"/>
      <c r="H686" s="24"/>
      <c r="I686" s="24"/>
      <c r="J686" s="24"/>
      <c r="K686" s="27"/>
      <c r="L686" s="24"/>
      <c r="M686" s="24"/>
      <c r="N686" s="24"/>
      <c r="O686" s="24"/>
      <c r="P686" s="24"/>
      <c r="Q686" s="27"/>
      <c r="R686" s="65"/>
      <c r="S686" s="65"/>
      <c r="T686" s="65"/>
      <c r="U686" s="65"/>
      <c r="V686" s="65"/>
      <c r="W686" s="59"/>
    </row>
    <row r="687" spans="1:23">
      <c r="A687" s="7">
        <f t="shared" si="34"/>
        <v>0</v>
      </c>
      <c r="B687" s="6"/>
      <c r="C687" s="6"/>
      <c r="D687" s="6"/>
      <c r="E687" s="6"/>
      <c r="F687" s="24"/>
      <c r="G687" s="24"/>
      <c r="H687" s="24"/>
      <c r="I687" s="24"/>
      <c r="J687" s="24"/>
      <c r="K687" s="27"/>
      <c r="L687" s="24"/>
      <c r="M687" s="24"/>
      <c r="N687" s="24"/>
      <c r="O687" s="24"/>
      <c r="P687" s="24"/>
      <c r="Q687" s="27"/>
      <c r="R687" s="65"/>
      <c r="S687" s="65"/>
      <c r="T687" s="65"/>
      <c r="U687" s="65"/>
      <c r="V687" s="65"/>
      <c r="W687" s="59"/>
    </row>
    <row r="688" spans="1:23">
      <c r="A688" s="7">
        <f t="shared" si="34"/>
        <v>0</v>
      </c>
      <c r="B688" s="6"/>
      <c r="C688" s="6"/>
      <c r="D688" s="6"/>
      <c r="E688" s="6"/>
      <c r="F688" s="24"/>
      <c r="G688" s="24"/>
      <c r="H688" s="24"/>
      <c r="I688" s="24"/>
      <c r="J688" s="24"/>
      <c r="K688" s="27"/>
      <c r="L688" s="24"/>
      <c r="M688" s="24"/>
      <c r="N688" s="24"/>
      <c r="O688" s="24"/>
      <c r="P688" s="24"/>
      <c r="Q688" s="27"/>
      <c r="R688" s="65"/>
      <c r="S688" s="65"/>
      <c r="T688" s="65"/>
      <c r="U688" s="65"/>
      <c r="V688" s="65"/>
      <c r="W688" s="59"/>
    </row>
    <row r="689" spans="1:23">
      <c r="A689" s="7">
        <f t="shared" si="34"/>
        <v>0</v>
      </c>
      <c r="B689" s="6"/>
      <c r="C689" s="6"/>
      <c r="D689" s="6"/>
      <c r="E689" s="6"/>
      <c r="F689" s="24"/>
      <c r="G689" s="24"/>
      <c r="H689" s="24"/>
      <c r="I689" s="24"/>
      <c r="J689" s="24"/>
      <c r="K689" s="27"/>
      <c r="L689" s="24"/>
      <c r="M689" s="24"/>
      <c r="N689" s="24"/>
      <c r="O689" s="24"/>
      <c r="P689" s="24"/>
      <c r="Q689" s="27"/>
      <c r="R689" s="65"/>
      <c r="S689" s="65"/>
      <c r="T689" s="65"/>
      <c r="U689" s="65"/>
      <c r="V689" s="65"/>
      <c r="W689" s="59"/>
    </row>
    <row r="690" spans="1:23">
      <c r="A690" s="7">
        <f t="shared" si="34"/>
        <v>0</v>
      </c>
      <c r="B690" s="6"/>
      <c r="C690" s="6"/>
      <c r="D690" s="6"/>
      <c r="E690" s="6"/>
      <c r="F690" s="24"/>
      <c r="G690" s="24"/>
      <c r="H690" s="24"/>
      <c r="I690" s="24"/>
      <c r="J690" s="24"/>
      <c r="K690" s="27"/>
      <c r="L690" s="24"/>
      <c r="M690" s="24"/>
      <c r="N690" s="24"/>
      <c r="O690" s="24"/>
      <c r="P690" s="24"/>
      <c r="Q690" s="27"/>
      <c r="R690" s="65"/>
      <c r="S690" s="65"/>
      <c r="T690" s="65"/>
      <c r="U690" s="65"/>
      <c r="V690" s="65"/>
      <c r="W690" s="59"/>
    </row>
    <row r="691" spans="1:23">
      <c r="A691" s="7">
        <f t="shared" si="34"/>
        <v>0</v>
      </c>
      <c r="B691" s="6"/>
      <c r="C691" s="6"/>
      <c r="D691" s="6"/>
      <c r="E691" s="6"/>
      <c r="F691" s="24"/>
      <c r="G691" s="24"/>
      <c r="H691" s="24"/>
      <c r="I691" s="24"/>
      <c r="J691" s="24"/>
      <c r="K691" s="27"/>
      <c r="L691" s="24"/>
      <c r="M691" s="24"/>
      <c r="N691" s="24"/>
      <c r="O691" s="24"/>
      <c r="P691" s="24"/>
      <c r="Q691" s="27"/>
      <c r="R691" s="65"/>
      <c r="S691" s="65"/>
      <c r="T691" s="65"/>
      <c r="U691" s="65"/>
      <c r="V691" s="65"/>
      <c r="W691" s="59"/>
    </row>
    <row r="692" spans="1:23">
      <c r="A692" s="7">
        <f t="shared" si="34"/>
        <v>0</v>
      </c>
      <c r="B692" s="6"/>
      <c r="C692" s="6"/>
      <c r="D692" s="6"/>
      <c r="E692" s="6"/>
      <c r="F692" s="24"/>
      <c r="G692" s="24"/>
      <c r="H692" s="24"/>
      <c r="I692" s="24"/>
      <c r="J692" s="24"/>
      <c r="K692" s="27"/>
      <c r="L692" s="24"/>
      <c r="M692" s="24"/>
      <c r="N692" s="24"/>
      <c r="O692" s="24"/>
      <c r="P692" s="24"/>
      <c r="Q692" s="27"/>
      <c r="R692" s="65"/>
      <c r="S692" s="65"/>
      <c r="T692" s="65"/>
      <c r="U692" s="65"/>
      <c r="V692" s="65"/>
      <c r="W692" s="59"/>
    </row>
    <row r="693" spans="1:23">
      <c r="A693" s="7">
        <f t="shared" si="34"/>
        <v>0</v>
      </c>
      <c r="B693" s="6"/>
      <c r="C693" s="6"/>
      <c r="D693" s="6"/>
      <c r="E693" s="6"/>
      <c r="F693" s="24"/>
      <c r="G693" s="24"/>
      <c r="H693" s="24"/>
      <c r="I693" s="24"/>
      <c r="J693" s="24"/>
      <c r="K693" s="27"/>
      <c r="L693" s="24"/>
      <c r="M693" s="24"/>
      <c r="N693" s="24"/>
      <c r="O693" s="24"/>
      <c r="P693" s="24"/>
      <c r="Q693" s="27"/>
      <c r="R693" s="65"/>
      <c r="S693" s="65"/>
      <c r="T693" s="65"/>
      <c r="U693" s="65"/>
      <c r="V693" s="65"/>
      <c r="W693" s="59"/>
    </row>
    <row r="694" spans="1:23">
      <c r="A694" s="7">
        <f t="shared" si="34"/>
        <v>0</v>
      </c>
      <c r="B694" s="6"/>
      <c r="C694" s="6"/>
      <c r="D694" s="6"/>
      <c r="E694" s="6"/>
      <c r="F694" s="24"/>
      <c r="G694" s="24"/>
      <c r="H694" s="24"/>
      <c r="I694" s="24"/>
      <c r="J694" s="24"/>
      <c r="K694" s="27"/>
      <c r="L694" s="24"/>
      <c r="M694" s="24"/>
      <c r="N694" s="24"/>
      <c r="O694" s="24"/>
      <c r="P694" s="24"/>
      <c r="Q694" s="27"/>
      <c r="R694" s="65"/>
      <c r="S694" s="65"/>
      <c r="T694" s="65"/>
      <c r="U694" s="65"/>
      <c r="V694" s="65"/>
      <c r="W694" s="59"/>
    </row>
    <row r="695" spans="1:23">
      <c r="A695" s="7"/>
      <c r="B695" s="6"/>
      <c r="C695" s="6"/>
      <c r="D695" s="6"/>
      <c r="E695" s="6"/>
      <c r="F695" s="24"/>
      <c r="G695" s="24"/>
      <c r="H695" s="24"/>
      <c r="I695" s="24"/>
      <c r="J695" s="24"/>
      <c r="K695" s="27"/>
      <c r="L695" s="24"/>
      <c r="M695" s="24"/>
      <c r="N695" s="24"/>
      <c r="O695" s="24"/>
      <c r="P695" s="24"/>
      <c r="Q695" s="27"/>
      <c r="R695" s="65"/>
      <c r="S695" s="65"/>
      <c r="T695" s="65"/>
      <c r="U695" s="65"/>
      <c r="V695" s="65"/>
      <c r="W695" s="59"/>
    </row>
    <row r="696" spans="1:23">
      <c r="A696" s="7"/>
      <c r="B696" s="6"/>
      <c r="C696" s="6"/>
      <c r="D696" s="6"/>
      <c r="E696" s="6"/>
      <c r="F696" s="24"/>
      <c r="G696" s="24"/>
      <c r="H696" s="24"/>
      <c r="I696" s="24"/>
      <c r="J696" s="24"/>
      <c r="K696" s="27"/>
      <c r="L696" s="24"/>
      <c r="M696" s="24"/>
      <c r="N696" s="24"/>
      <c r="O696" s="24"/>
      <c r="P696" s="24"/>
      <c r="Q696" s="27"/>
      <c r="R696" s="65"/>
      <c r="S696" s="65"/>
      <c r="T696" s="65"/>
      <c r="U696" s="65"/>
      <c r="V696" s="65"/>
      <c r="W696" s="59"/>
    </row>
    <row r="697" spans="1:23">
      <c r="A697" s="7"/>
      <c r="B697" s="6"/>
      <c r="C697" s="6"/>
      <c r="D697" s="6"/>
      <c r="E697" s="6"/>
      <c r="F697" s="24"/>
      <c r="G697" s="24"/>
      <c r="H697" s="24"/>
      <c r="I697" s="24"/>
      <c r="J697" s="24"/>
      <c r="K697" s="27"/>
      <c r="L697" s="24"/>
      <c r="M697" s="24"/>
      <c r="N697" s="24"/>
      <c r="O697" s="24"/>
      <c r="P697" s="24"/>
      <c r="Q697" s="27"/>
      <c r="R697" s="65"/>
      <c r="S697" s="65"/>
      <c r="T697" s="65"/>
      <c r="U697" s="65"/>
      <c r="V697" s="65"/>
      <c r="W697" s="59"/>
    </row>
    <row r="698" spans="1:23">
      <c r="A698" s="7"/>
      <c r="B698" s="6"/>
      <c r="C698" s="6"/>
      <c r="D698" s="6"/>
      <c r="E698" s="6"/>
      <c r="F698" s="24"/>
      <c r="G698" s="24"/>
      <c r="H698" s="24"/>
      <c r="I698" s="24"/>
      <c r="J698" s="24"/>
      <c r="K698" s="27"/>
      <c r="L698" s="24"/>
      <c r="M698" s="24"/>
      <c r="N698" s="24"/>
      <c r="O698" s="24"/>
      <c r="P698" s="24"/>
      <c r="Q698" s="27"/>
      <c r="R698" s="65"/>
      <c r="S698" s="65"/>
      <c r="T698" s="65"/>
      <c r="U698" s="65"/>
      <c r="V698" s="65"/>
      <c r="W698" s="59"/>
    </row>
    <row r="699" spans="1:23">
      <c r="A699" s="7"/>
      <c r="B699" s="6"/>
      <c r="C699" s="6"/>
      <c r="D699" s="6"/>
      <c r="E699" s="6"/>
      <c r="F699" s="24"/>
      <c r="G699" s="24"/>
      <c r="H699" s="24"/>
      <c r="I699" s="24"/>
      <c r="J699" s="24"/>
      <c r="K699" s="27"/>
      <c r="L699" s="24"/>
      <c r="M699" s="24"/>
      <c r="N699" s="24"/>
      <c r="O699" s="24"/>
      <c r="P699" s="24"/>
      <c r="Q699" s="27"/>
      <c r="R699" s="65"/>
      <c r="S699" s="65"/>
      <c r="T699" s="65"/>
      <c r="U699" s="65"/>
      <c r="V699" s="65"/>
      <c r="W699" s="59"/>
    </row>
    <row r="700" spans="1:23">
      <c r="A700" s="7"/>
      <c r="B700" s="6"/>
      <c r="C700" s="6"/>
      <c r="D700" s="6"/>
      <c r="E700" s="6"/>
      <c r="F700" s="24"/>
      <c r="G700" s="24"/>
      <c r="H700" s="24"/>
      <c r="I700" s="24"/>
      <c r="J700" s="24"/>
      <c r="K700" s="27"/>
      <c r="L700" s="24"/>
      <c r="M700" s="24"/>
      <c r="N700" s="24"/>
      <c r="O700" s="24"/>
      <c r="P700" s="24"/>
      <c r="Q700" s="27"/>
      <c r="R700" s="65"/>
      <c r="S700" s="65"/>
      <c r="T700" s="65"/>
      <c r="U700" s="65"/>
      <c r="V700" s="65"/>
      <c r="W700" s="59"/>
    </row>
    <row r="701" spans="1:23">
      <c r="A701" s="7"/>
      <c r="B701" s="6"/>
      <c r="C701" s="6"/>
      <c r="D701" s="6"/>
      <c r="E701" s="6"/>
      <c r="F701" s="24"/>
      <c r="G701" s="24"/>
      <c r="H701" s="24"/>
      <c r="I701" s="24"/>
      <c r="J701" s="24"/>
      <c r="K701" s="27"/>
      <c r="L701" s="24"/>
      <c r="M701" s="24"/>
      <c r="N701" s="24"/>
      <c r="O701" s="24"/>
      <c r="P701" s="24"/>
      <c r="Q701" s="27"/>
      <c r="R701" s="65"/>
      <c r="S701" s="65"/>
      <c r="T701" s="65"/>
      <c r="U701" s="65"/>
      <c r="V701" s="65"/>
      <c r="W701" s="59"/>
    </row>
    <row r="702" spans="1:23">
      <c r="A702" s="7">
        <f>IF(B702=0,,A685+1)</f>
        <v>0</v>
      </c>
      <c r="B702" s="6">
        <v>0</v>
      </c>
      <c r="C702" s="6">
        <v>0</v>
      </c>
      <c r="D702" s="6">
        <v>0</v>
      </c>
      <c r="E702" s="6">
        <v>0</v>
      </c>
      <c r="F702" s="24">
        <v>0</v>
      </c>
      <c r="G702" s="24">
        <v>0</v>
      </c>
      <c r="H702" s="24">
        <v>0</v>
      </c>
      <c r="I702" s="24">
        <v>0</v>
      </c>
      <c r="J702" s="24">
        <v>0</v>
      </c>
      <c r="K702" s="27">
        <f t="shared" si="29"/>
        <v>0</v>
      </c>
      <c r="L702" s="24"/>
      <c r="M702" s="24"/>
      <c r="N702" s="24"/>
      <c r="O702" s="24"/>
      <c r="P702" s="24"/>
      <c r="Q702" s="27">
        <f t="shared" si="30"/>
        <v>0</v>
      </c>
      <c r="R702" s="65"/>
      <c r="S702" s="65"/>
      <c r="T702" s="65"/>
      <c r="U702" s="65"/>
      <c r="V702" s="65"/>
      <c r="W702" s="59">
        <f t="shared" si="28"/>
        <v>0</v>
      </c>
    </row>
  </sheetData>
  <autoFilter ref="A14:W14" xr:uid="{00000000-0001-0000-0600-000000000000}"/>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FC8D7"/>
  </sheetPr>
  <dimension ref="A1:T58"/>
  <sheetViews>
    <sheetView topLeftCell="A4" zoomScale="60" zoomScaleNormal="60" workbookViewId="0">
      <pane xSplit="3" ySplit="9" topLeftCell="D13" activePane="bottomRight" state="frozen"/>
      <selection activeCell="E15" sqref="E15"/>
      <selection pane="topRight" activeCell="E15" sqref="E15"/>
      <selection pane="bottomLeft" activeCell="E15" sqref="E15"/>
      <selection pane="bottomRight" activeCell="A4" sqref="A4"/>
    </sheetView>
  </sheetViews>
  <sheetFormatPr defaultRowHeight="18"/>
  <cols>
    <col min="1" max="1" width="15.36328125" customWidth="1"/>
    <col min="2" max="2" width="96.08984375" bestFit="1" customWidth="1"/>
    <col min="3" max="3" width="18.7265625" customWidth="1"/>
    <col min="5" max="5" width="27.6328125" customWidth="1"/>
    <col min="6" max="6" width="15.453125" bestFit="1" customWidth="1"/>
    <col min="7" max="7" width="15.08984375" bestFit="1" customWidth="1"/>
    <col min="8" max="8" width="15.08984375" customWidth="1"/>
    <col min="9" max="11" width="14" customWidth="1"/>
    <col min="12" max="12" width="9.26953125" customWidth="1"/>
    <col min="13" max="13" width="10" customWidth="1"/>
    <col min="14" max="17" width="9.26953125" customWidth="1"/>
    <col min="18" max="18" width="11.6328125" hidden="1" customWidth="1"/>
    <col min="19" max="19" width="12.1796875" hidden="1" customWidth="1"/>
  </cols>
  <sheetData>
    <row r="1" spans="1:20" s="1" customFormat="1" ht="13.5"/>
    <row r="2" spans="1:20" s="1" customFormat="1" ht="13.5"/>
    <row r="3" spans="1:20" s="1" customFormat="1" ht="13.5"/>
    <row r="4" spans="1:20" s="1" customFormat="1" ht="13.5"/>
    <row r="5" spans="1:20" s="1" customFormat="1" ht="13.5"/>
    <row r="6" spans="1:20" s="1" customFormat="1" ht="13.5"/>
    <row r="7" spans="1:20" s="1" customFormat="1" ht="13.5">
      <c r="G7" s="93"/>
      <c r="H7" s="93"/>
      <c r="I7" s="93"/>
      <c r="J7" s="93"/>
      <c r="K7" s="93"/>
    </row>
    <row r="8" spans="1:20" s="1" customFormat="1" ht="13.5">
      <c r="G8" s="94"/>
      <c r="H8" s="94"/>
      <c r="I8" s="94"/>
      <c r="J8" s="94"/>
      <c r="K8" s="94"/>
    </row>
    <row r="9" spans="1:20" s="1" customFormat="1">
      <c r="G9" s="72"/>
      <c r="H9" s="72"/>
      <c r="I9" s="72"/>
      <c r="J9" s="72"/>
      <c r="K9" s="72"/>
    </row>
    <row r="10" spans="1:20">
      <c r="G10" s="38">
        <v>3</v>
      </c>
      <c r="H10" s="38">
        <v>4</v>
      </c>
      <c r="I10" s="38">
        <v>5</v>
      </c>
      <c r="J10" s="38">
        <v>6</v>
      </c>
      <c r="K10" s="38">
        <v>7</v>
      </c>
    </row>
    <row r="11" spans="1:20" ht="20.25">
      <c r="A11" s="4" t="str">
        <f ca="1">RIGHT(CELL("filename",A1),LEN(CELL("filename",A1))-FIND("]",CELL("filename",A1)))</f>
        <v>3.0 Input│AMP</v>
      </c>
      <c r="G11" s="38"/>
      <c r="H11" s="38"/>
      <c r="I11" s="38"/>
      <c r="J11" s="38"/>
      <c r="K11" s="38"/>
      <c r="L11" s="67"/>
      <c r="M11" s="67"/>
      <c r="N11" s="67"/>
      <c r="O11" s="67"/>
      <c r="P11" s="67"/>
      <c r="Q11" s="67"/>
    </row>
    <row r="12" spans="1:20" s="5" customFormat="1" ht="40.5">
      <c r="A12" s="31" t="s">
        <v>315</v>
      </c>
      <c r="B12" s="31" t="s">
        <v>316</v>
      </c>
      <c r="C12" s="31" t="s">
        <v>317</v>
      </c>
      <c r="D12" s="31" t="s">
        <v>318</v>
      </c>
      <c r="E12" s="5" t="s">
        <v>4</v>
      </c>
      <c r="F12" s="31" t="s">
        <v>14</v>
      </c>
      <c r="G12" s="31">
        <f>'3.2 Input│Other'!L23</f>
        <v>2023</v>
      </c>
      <c r="H12" s="31">
        <f>'3.2 Input│Other'!M23</f>
        <v>2024</v>
      </c>
      <c r="I12" s="31">
        <f>'3.2 Input│Other'!N23</f>
        <v>2025</v>
      </c>
      <c r="J12" s="31">
        <f>'3.2 Input│Other'!O23</f>
        <v>2026</v>
      </c>
      <c r="K12" s="31">
        <f>'3.2 Input│Other'!P23</f>
        <v>2027</v>
      </c>
      <c r="L12" s="31" t="s">
        <v>319</v>
      </c>
      <c r="M12" s="31" t="s">
        <v>320</v>
      </c>
      <c r="N12" s="31" t="s">
        <v>321</v>
      </c>
      <c r="O12" s="31" t="s">
        <v>322</v>
      </c>
      <c r="P12" s="31" t="s">
        <v>10</v>
      </c>
      <c r="Q12" s="31" t="s">
        <v>1</v>
      </c>
      <c r="S12"/>
      <c r="T12"/>
    </row>
    <row r="13" spans="1:20" ht="18.75">
      <c r="A13" s="36">
        <v>1</v>
      </c>
      <c r="B13" s="74" t="s">
        <v>279</v>
      </c>
      <c r="C13" s="75" t="s">
        <v>431</v>
      </c>
      <c r="D13" s="75" t="s">
        <v>324</v>
      </c>
      <c r="E13" s="75" t="s">
        <v>6</v>
      </c>
      <c r="F13" s="75" t="s">
        <v>15</v>
      </c>
      <c r="G13" s="92">
        <v>0</v>
      </c>
      <c r="H13" s="92">
        <v>53457.287049773913</v>
      </c>
      <c r="I13" s="92">
        <v>748402.0186968348</v>
      </c>
      <c r="J13" s="92">
        <v>0</v>
      </c>
      <c r="K13" s="92">
        <v>0</v>
      </c>
      <c r="L13" s="76">
        <v>0.12471015711028048</v>
      </c>
      <c r="M13" s="76">
        <v>0.18706523566542071</v>
      </c>
      <c r="N13" s="76">
        <v>0</v>
      </c>
      <c r="O13" s="76">
        <v>0.43648554988598171</v>
      </c>
      <c r="P13" s="76">
        <v>0.25173905733831714</v>
      </c>
      <c r="Q13" s="77">
        <f>SUM(L13:P13)</f>
        <v>1</v>
      </c>
      <c r="R13" s="63" t="str">
        <f>IF(SUM(G13:K13)&gt;0,IF(Q13&lt;&gt;1,"Error","Correct"),IF(Q13&gt;0,"Error","Correct"))</f>
        <v>Correct</v>
      </c>
      <c r="S13" s="63"/>
    </row>
    <row r="14" spans="1:20" ht="18.75">
      <c r="A14" s="36">
        <f>IF(B14=0,,A13+1)</f>
        <v>2</v>
      </c>
      <c r="B14" s="74" t="s">
        <v>327</v>
      </c>
      <c r="C14" s="75" t="s">
        <v>432</v>
      </c>
      <c r="D14" s="75" t="s">
        <v>324</v>
      </c>
      <c r="E14" s="75" t="s">
        <v>6</v>
      </c>
      <c r="F14" s="75" t="s">
        <v>15</v>
      </c>
      <c r="G14" s="92">
        <v>0</v>
      </c>
      <c r="H14" s="92">
        <v>0</v>
      </c>
      <c r="I14" s="92">
        <v>53457.287049773913</v>
      </c>
      <c r="J14" s="92">
        <v>748402.0186968348</v>
      </c>
      <c r="K14" s="92">
        <v>0</v>
      </c>
      <c r="L14" s="76">
        <v>0.12471015711028048</v>
      </c>
      <c r="M14" s="76">
        <v>0.18706523566542071</v>
      </c>
      <c r="N14" s="76">
        <v>0</v>
      </c>
      <c r="O14" s="76">
        <v>0.43648554988598171</v>
      </c>
      <c r="P14" s="76">
        <v>0.25173905733831714</v>
      </c>
      <c r="Q14" s="77">
        <f t="shared" ref="Q14:Q42" si="0">SUM(L14:P14)</f>
        <v>1</v>
      </c>
      <c r="R14" s="63" t="str">
        <f t="shared" ref="R14:R43" si="1">IF(SUM(G14:K14)&gt;0,IF(Q14&lt;&gt;1,"Error","Correct"),IF(Q14&gt;0,"Error","Correct"))</f>
        <v>Correct</v>
      </c>
      <c r="S14" s="63"/>
    </row>
    <row r="15" spans="1:20" ht="18.75">
      <c r="A15" s="36">
        <f t="shared" ref="A15:A50" si="2">IF(B15=0,,A14+1)</f>
        <v>3</v>
      </c>
      <c r="B15" s="74" t="s">
        <v>328</v>
      </c>
      <c r="C15" s="75" t="s">
        <v>433</v>
      </c>
      <c r="D15" s="75" t="s">
        <v>324</v>
      </c>
      <c r="E15" s="75" t="s">
        <v>6</v>
      </c>
      <c r="F15" s="75" t="s">
        <v>15</v>
      </c>
      <c r="G15" s="92">
        <v>0</v>
      </c>
      <c r="H15" s="92">
        <v>0</v>
      </c>
      <c r="I15" s="92">
        <v>534572.87049773918</v>
      </c>
      <c r="J15" s="92">
        <v>534572.87049773918</v>
      </c>
      <c r="K15" s="92">
        <v>1042417.0974705914</v>
      </c>
      <c r="L15" s="76">
        <v>0.15391443440825756</v>
      </c>
      <c r="M15" s="76">
        <v>0.47358287510233088</v>
      </c>
      <c r="N15" s="76">
        <v>0</v>
      </c>
      <c r="O15" s="76">
        <v>0.23679143755116544</v>
      </c>
      <c r="P15" s="76">
        <v>0.1357112529382461</v>
      </c>
      <c r="Q15" s="77">
        <f t="shared" si="0"/>
        <v>1</v>
      </c>
      <c r="R15" s="63" t="str">
        <f t="shared" si="1"/>
        <v>Correct</v>
      </c>
      <c r="S15" s="63"/>
    </row>
    <row r="16" spans="1:20" ht="18.75">
      <c r="A16" s="36">
        <f t="shared" si="2"/>
        <v>4</v>
      </c>
      <c r="B16" s="74" t="s">
        <v>336</v>
      </c>
      <c r="C16" s="75" t="s">
        <v>434</v>
      </c>
      <c r="D16" s="75" t="s">
        <v>324</v>
      </c>
      <c r="E16" s="75" t="s">
        <v>6</v>
      </c>
      <c r="F16" s="75" t="s">
        <v>15</v>
      </c>
      <c r="G16" s="92">
        <v>0</v>
      </c>
      <c r="H16" s="92">
        <v>0</v>
      </c>
      <c r="I16" s="92">
        <v>0</v>
      </c>
      <c r="J16" s="92">
        <v>0</v>
      </c>
      <c r="K16" s="92">
        <v>0</v>
      </c>
      <c r="L16" s="76">
        <v>0</v>
      </c>
      <c r="M16" s="76">
        <v>0</v>
      </c>
      <c r="N16" s="76">
        <v>0</v>
      </c>
      <c r="O16" s="76">
        <v>0</v>
      </c>
      <c r="P16" s="76">
        <v>0</v>
      </c>
      <c r="Q16" s="77">
        <f t="shared" si="0"/>
        <v>0</v>
      </c>
      <c r="R16" s="63" t="str">
        <f t="shared" si="1"/>
        <v>Correct</v>
      </c>
      <c r="S16" s="63"/>
    </row>
    <row r="17" spans="1:19" ht="18.75">
      <c r="A17" s="36">
        <f t="shared" si="2"/>
        <v>5</v>
      </c>
      <c r="B17" s="74" t="s">
        <v>43</v>
      </c>
      <c r="C17" s="75" t="s">
        <v>435</v>
      </c>
      <c r="D17" s="75" t="s">
        <v>324</v>
      </c>
      <c r="E17" s="75" t="s">
        <v>422</v>
      </c>
      <c r="F17" s="75" t="s">
        <v>15</v>
      </c>
      <c r="G17" s="92">
        <v>37420.10093484175</v>
      </c>
      <c r="H17" s="92">
        <v>390238.19546334958</v>
      </c>
      <c r="I17" s="92">
        <v>213829.14819909565</v>
      </c>
      <c r="J17" s="92">
        <v>213829.14819909565</v>
      </c>
      <c r="K17" s="92">
        <v>213829.14819909565</v>
      </c>
      <c r="L17" s="76">
        <v>0.18706523566542069</v>
      </c>
      <c r="M17" s="76">
        <v>0.56119570699626209</v>
      </c>
      <c r="N17" s="76">
        <v>0</v>
      </c>
      <c r="O17" s="76">
        <v>0.18706523566542069</v>
      </c>
      <c r="P17" s="76">
        <v>6.4673821672896439E-2</v>
      </c>
      <c r="Q17" s="77">
        <f t="shared" si="0"/>
        <v>0.99999999999999989</v>
      </c>
      <c r="R17" s="63" t="str">
        <f t="shared" si="1"/>
        <v>Correct</v>
      </c>
      <c r="S17" s="63"/>
    </row>
    <row r="18" spans="1:19" ht="18.75">
      <c r="A18" s="36">
        <f t="shared" si="2"/>
        <v>6</v>
      </c>
      <c r="B18" s="74" t="s">
        <v>349</v>
      </c>
      <c r="C18" s="75" t="s">
        <v>436</v>
      </c>
      <c r="D18" s="75" t="s">
        <v>324</v>
      </c>
      <c r="E18" s="75" t="s">
        <v>422</v>
      </c>
      <c r="F18" s="75" t="s">
        <v>15</v>
      </c>
      <c r="G18" s="92">
        <v>0</v>
      </c>
      <c r="H18" s="92">
        <v>0</v>
      </c>
      <c r="I18" s="92">
        <v>0</v>
      </c>
      <c r="J18" s="92">
        <v>0</v>
      </c>
      <c r="K18" s="92">
        <v>0</v>
      </c>
      <c r="L18" s="76">
        <v>0</v>
      </c>
      <c r="M18" s="76">
        <v>0</v>
      </c>
      <c r="N18" s="76">
        <v>0</v>
      </c>
      <c r="O18" s="76">
        <v>0</v>
      </c>
      <c r="P18" s="76">
        <v>0</v>
      </c>
      <c r="Q18" s="77">
        <f t="shared" si="0"/>
        <v>0</v>
      </c>
      <c r="R18" s="63" t="str">
        <f t="shared" si="1"/>
        <v>Correct</v>
      </c>
      <c r="S18" s="63"/>
    </row>
    <row r="19" spans="1:19" ht="18.75">
      <c r="A19" s="36">
        <f t="shared" si="2"/>
        <v>7</v>
      </c>
      <c r="B19" s="74" t="s">
        <v>343</v>
      </c>
      <c r="C19" s="75" t="s">
        <v>437</v>
      </c>
      <c r="D19" s="75" t="s">
        <v>324</v>
      </c>
      <c r="E19" s="75" t="s">
        <v>423</v>
      </c>
      <c r="F19" s="75" t="s">
        <v>15</v>
      </c>
      <c r="G19" s="92">
        <v>0</v>
      </c>
      <c r="H19" s="92">
        <v>0</v>
      </c>
      <c r="I19" s="92">
        <v>0</v>
      </c>
      <c r="J19" s="92">
        <v>353737.55986576393</v>
      </c>
      <c r="K19" s="92">
        <v>0</v>
      </c>
      <c r="L19" s="76">
        <v>0.18646592130343878</v>
      </c>
      <c r="M19" s="76">
        <v>2.7336650379082065E-2</v>
      </c>
      <c r="N19" s="76">
        <v>0</v>
      </c>
      <c r="O19" s="76">
        <v>0.43882815287951488</v>
      </c>
      <c r="P19" s="76">
        <v>0.34736927543796431</v>
      </c>
      <c r="Q19" s="77">
        <f t="shared" si="0"/>
        <v>1</v>
      </c>
      <c r="R19" s="63" t="str">
        <f t="shared" si="1"/>
        <v>Correct</v>
      </c>
      <c r="S19" s="63"/>
    </row>
    <row r="20" spans="1:19" ht="18.75">
      <c r="A20" s="36">
        <f t="shared" si="2"/>
        <v>8</v>
      </c>
      <c r="B20" s="74" t="s">
        <v>332</v>
      </c>
      <c r="C20" s="75" t="s">
        <v>438</v>
      </c>
      <c r="D20" s="75" t="s">
        <v>324</v>
      </c>
      <c r="E20" s="75" t="s">
        <v>9</v>
      </c>
      <c r="F20" s="75" t="s">
        <v>15</v>
      </c>
      <c r="G20" s="92">
        <v>0</v>
      </c>
      <c r="H20" s="92">
        <v>0</v>
      </c>
      <c r="I20" s="92">
        <v>0</v>
      </c>
      <c r="J20" s="92">
        <v>0</v>
      </c>
      <c r="K20" s="92">
        <v>0</v>
      </c>
      <c r="L20" s="76">
        <v>0</v>
      </c>
      <c r="M20" s="76">
        <v>0</v>
      </c>
      <c r="N20" s="76">
        <v>0</v>
      </c>
      <c r="O20" s="76">
        <v>0</v>
      </c>
      <c r="P20" s="76">
        <v>0</v>
      </c>
      <c r="Q20" s="77">
        <f t="shared" si="0"/>
        <v>0</v>
      </c>
      <c r="R20" s="63" t="str">
        <f t="shared" si="1"/>
        <v>Correct</v>
      </c>
      <c r="S20" s="63"/>
    </row>
    <row r="21" spans="1:19" ht="18.75">
      <c r="A21" s="36">
        <f t="shared" si="2"/>
        <v>9</v>
      </c>
      <c r="B21" s="74" t="s">
        <v>329</v>
      </c>
      <c r="C21" s="75" t="s">
        <v>430</v>
      </c>
      <c r="D21" s="75" t="s">
        <v>324</v>
      </c>
      <c r="E21" s="75" t="s">
        <v>7</v>
      </c>
      <c r="F21" s="75" t="s">
        <v>15</v>
      </c>
      <c r="G21" s="92">
        <v>106914.57409954783</v>
      </c>
      <c r="H21" s="92">
        <v>106914.57409954783</v>
      </c>
      <c r="I21" s="92">
        <v>106914.57409954783</v>
      </c>
      <c r="J21" s="92">
        <v>106914.57409954783</v>
      </c>
      <c r="K21" s="92">
        <v>114906.43851348903</v>
      </c>
      <c r="L21" s="76">
        <v>0.26723631425032113</v>
      </c>
      <c r="M21" s="76">
        <v>0.35778219170768483</v>
      </c>
      <c r="N21" s="76">
        <v>0</v>
      </c>
      <c r="O21" s="76">
        <v>0.31030767236909768</v>
      </c>
      <c r="P21" s="76">
        <v>6.4673821672896439E-2</v>
      </c>
      <c r="Q21" s="77">
        <f t="shared" si="0"/>
        <v>1</v>
      </c>
      <c r="R21" s="63" t="str">
        <f t="shared" si="1"/>
        <v>Correct</v>
      </c>
      <c r="S21" s="63"/>
    </row>
    <row r="22" spans="1:19" ht="18.75">
      <c r="A22" s="36">
        <f t="shared" si="2"/>
        <v>10</v>
      </c>
      <c r="B22" s="74" t="s">
        <v>341</v>
      </c>
      <c r="C22" s="75" t="s">
        <v>439</v>
      </c>
      <c r="D22" s="75" t="s">
        <v>324</v>
      </c>
      <c r="E22" s="75" t="s">
        <v>423</v>
      </c>
      <c r="F22" s="75" t="s">
        <v>15</v>
      </c>
      <c r="G22" s="92">
        <v>0</v>
      </c>
      <c r="H22" s="92">
        <v>0</v>
      </c>
      <c r="I22" s="92">
        <v>213829.14819909565</v>
      </c>
      <c r="J22" s="92">
        <v>0</v>
      </c>
      <c r="K22" s="92">
        <v>0</v>
      </c>
      <c r="L22" s="76">
        <v>4.6766308916355179E-2</v>
      </c>
      <c r="M22" s="76">
        <v>0</v>
      </c>
      <c r="N22" s="76">
        <v>0</v>
      </c>
      <c r="O22" s="76">
        <v>0.88855986941074838</v>
      </c>
      <c r="P22" s="76">
        <v>6.4673821672896439E-2</v>
      </c>
      <c r="Q22" s="77">
        <f t="shared" si="0"/>
        <v>1</v>
      </c>
      <c r="R22" s="63" t="str">
        <f t="shared" si="1"/>
        <v>Correct</v>
      </c>
      <c r="S22" s="63"/>
    </row>
    <row r="23" spans="1:19" ht="18.75">
      <c r="A23" s="36">
        <f t="shared" si="2"/>
        <v>11</v>
      </c>
      <c r="B23" s="74" t="s">
        <v>333</v>
      </c>
      <c r="C23" s="75" t="s">
        <v>440</v>
      </c>
      <c r="D23" s="75" t="s">
        <v>324</v>
      </c>
      <c r="E23" s="75" t="s">
        <v>5</v>
      </c>
      <c r="F23" s="75" t="s">
        <v>15</v>
      </c>
      <c r="G23" s="92">
        <v>0</v>
      </c>
      <c r="H23" s="92">
        <v>0</v>
      </c>
      <c r="I23" s="92">
        <v>940848.25207602093</v>
      </c>
      <c r="J23" s="92">
        <v>940848.25207602093</v>
      </c>
      <c r="K23" s="92">
        <v>470424.12603801046</v>
      </c>
      <c r="L23" s="76">
        <v>0.14880189200658467</v>
      </c>
      <c r="M23" s="76">
        <v>8.5029652575191239E-2</v>
      </c>
      <c r="N23" s="76">
        <v>0</v>
      </c>
      <c r="O23" s="76">
        <v>0.63772239431393429</v>
      </c>
      <c r="P23" s="76">
        <v>0.12844606110428988</v>
      </c>
      <c r="Q23" s="77">
        <f t="shared" si="0"/>
        <v>1</v>
      </c>
      <c r="R23" s="63" t="str">
        <f t="shared" si="1"/>
        <v>Correct</v>
      </c>
      <c r="S23" s="63"/>
    </row>
    <row r="24" spans="1:19" ht="18.75">
      <c r="A24" s="36">
        <f t="shared" si="2"/>
        <v>12</v>
      </c>
      <c r="B24" s="74" t="s">
        <v>344</v>
      </c>
      <c r="C24" s="75" t="s">
        <v>441</v>
      </c>
      <c r="D24" s="75" t="s">
        <v>324</v>
      </c>
      <c r="E24" s="75" t="s">
        <v>6</v>
      </c>
      <c r="F24" s="75" t="s">
        <v>15</v>
      </c>
      <c r="G24" s="92">
        <v>213829.14819909565</v>
      </c>
      <c r="H24" s="92">
        <v>1603718.6114932175</v>
      </c>
      <c r="I24" s="92">
        <v>0</v>
      </c>
      <c r="J24" s="92">
        <v>0</v>
      </c>
      <c r="K24" s="92">
        <v>3528180.9452850781</v>
      </c>
      <c r="L24" s="76">
        <v>0.11223914139925244</v>
      </c>
      <c r="M24" s="76">
        <v>0.59860875412934633</v>
      </c>
      <c r="N24" s="76">
        <v>0</v>
      </c>
      <c r="O24" s="76">
        <v>0.11223914139925244</v>
      </c>
      <c r="P24" s="76">
        <v>0.17691296307214888</v>
      </c>
      <c r="Q24" s="77">
        <f t="shared" si="0"/>
        <v>1</v>
      </c>
      <c r="R24" s="63" t="str">
        <f t="shared" si="1"/>
        <v>Correct</v>
      </c>
      <c r="S24" s="63"/>
    </row>
    <row r="25" spans="1:19" ht="18.75">
      <c r="A25" s="36">
        <f t="shared" si="2"/>
        <v>13</v>
      </c>
      <c r="B25" s="74" t="s">
        <v>75</v>
      </c>
      <c r="C25" s="75" t="s">
        <v>442</v>
      </c>
      <c r="D25" s="75" t="s">
        <v>324</v>
      </c>
      <c r="E25" s="75" t="s">
        <v>423</v>
      </c>
      <c r="F25" s="75" t="s">
        <v>15</v>
      </c>
      <c r="G25" s="92">
        <v>0</v>
      </c>
      <c r="H25" s="92">
        <v>0</v>
      </c>
      <c r="I25" s="92">
        <v>3207437.2229864351</v>
      </c>
      <c r="J25" s="92">
        <v>3314351.7970859832</v>
      </c>
      <c r="K25" s="92">
        <v>0</v>
      </c>
      <c r="L25" s="76">
        <v>2.5162974613786908E-2</v>
      </c>
      <c r="M25" s="76">
        <v>0.87947664930625957</v>
      </c>
      <c r="N25" s="76">
        <v>0</v>
      </c>
      <c r="O25" s="76">
        <v>3.0686554407057205E-2</v>
      </c>
      <c r="P25" s="76">
        <v>6.4673821672896453E-2</v>
      </c>
      <c r="Q25" s="77">
        <f t="shared" si="0"/>
        <v>1.0000000000000002</v>
      </c>
      <c r="R25" s="63" t="str">
        <f t="shared" si="1"/>
        <v>Correct</v>
      </c>
      <c r="S25" s="63"/>
    </row>
    <row r="26" spans="1:19" ht="36">
      <c r="A26" s="36">
        <f t="shared" si="2"/>
        <v>14</v>
      </c>
      <c r="B26" s="74" t="s">
        <v>326</v>
      </c>
      <c r="C26" s="75" t="s">
        <v>443</v>
      </c>
      <c r="D26" s="75" t="s">
        <v>324</v>
      </c>
      <c r="E26" s="75" t="s">
        <v>422</v>
      </c>
      <c r="F26" s="75" t="s">
        <v>401</v>
      </c>
      <c r="G26" s="92">
        <v>0</v>
      </c>
      <c r="H26" s="92">
        <v>0</v>
      </c>
      <c r="I26" s="92">
        <v>0</v>
      </c>
      <c r="J26" s="92">
        <v>0</v>
      </c>
      <c r="K26" s="92">
        <v>0</v>
      </c>
      <c r="L26" s="76">
        <v>0</v>
      </c>
      <c r="M26" s="76">
        <v>0</v>
      </c>
      <c r="N26" s="76">
        <v>0</v>
      </c>
      <c r="O26" s="76">
        <v>0</v>
      </c>
      <c r="P26" s="76">
        <v>0</v>
      </c>
      <c r="Q26" s="77">
        <f t="shared" si="0"/>
        <v>0</v>
      </c>
      <c r="R26" s="63" t="str">
        <f t="shared" si="1"/>
        <v>Correct</v>
      </c>
      <c r="S26" s="63"/>
    </row>
    <row r="27" spans="1:19" ht="18.75">
      <c r="A27" s="36">
        <f t="shared" si="2"/>
        <v>15</v>
      </c>
      <c r="B27" s="74" t="s">
        <v>330</v>
      </c>
      <c r="C27" s="75" t="s">
        <v>444</v>
      </c>
      <c r="D27" s="75" t="s">
        <v>324</v>
      </c>
      <c r="E27" s="75" t="s">
        <v>422</v>
      </c>
      <c r="F27" s="75" t="s">
        <v>15</v>
      </c>
      <c r="G27" s="92">
        <v>248469.47020734916</v>
      </c>
      <c r="H27" s="92">
        <v>248469.47020734916</v>
      </c>
      <c r="I27" s="92">
        <v>248469.47020734916</v>
      </c>
      <c r="J27" s="92">
        <v>248469.47020734916</v>
      </c>
      <c r="K27" s="92">
        <v>248813.73513594971</v>
      </c>
      <c r="L27" s="76">
        <v>0.20460265180310852</v>
      </c>
      <c r="M27" s="76">
        <v>0.48721178466281989</v>
      </c>
      <c r="N27" s="76">
        <v>0</v>
      </c>
      <c r="O27" s="76">
        <v>0.24351174186117513</v>
      </c>
      <c r="P27" s="76">
        <v>6.4673821672896453E-2</v>
      </c>
      <c r="Q27" s="77">
        <f t="shared" si="0"/>
        <v>1</v>
      </c>
      <c r="R27" s="63" t="str">
        <f t="shared" si="1"/>
        <v>Correct</v>
      </c>
      <c r="S27" s="63"/>
    </row>
    <row r="28" spans="1:19" ht="18.75">
      <c r="A28" s="36">
        <f t="shared" si="2"/>
        <v>16</v>
      </c>
      <c r="B28" s="74" t="s">
        <v>334</v>
      </c>
      <c r="C28" s="75" t="s">
        <v>445</v>
      </c>
      <c r="D28" s="75" t="s">
        <v>324</v>
      </c>
      <c r="E28" s="75" t="s">
        <v>422</v>
      </c>
      <c r="F28" s="75" t="s">
        <v>15</v>
      </c>
      <c r="G28" s="92">
        <v>229866.33431402783</v>
      </c>
      <c r="H28" s="92">
        <v>106914.57409954783</v>
      </c>
      <c r="I28" s="92">
        <v>213829.14819909565</v>
      </c>
      <c r="J28" s="92">
        <v>310052.26488868869</v>
      </c>
      <c r="K28" s="92">
        <v>90877.387984615649</v>
      </c>
      <c r="L28" s="76">
        <v>0.10509282902551725</v>
      </c>
      <c r="M28" s="76">
        <v>0.35731561868675865</v>
      </c>
      <c r="N28" s="76">
        <v>0</v>
      </c>
      <c r="O28" s="76">
        <v>0.47291773061482772</v>
      </c>
      <c r="P28" s="76">
        <v>6.4673821672896453E-2</v>
      </c>
      <c r="Q28" s="77">
        <f t="shared" si="0"/>
        <v>1</v>
      </c>
      <c r="R28" s="63" t="str">
        <f t="shared" si="1"/>
        <v>Correct</v>
      </c>
      <c r="S28" s="63"/>
    </row>
    <row r="29" spans="1:19" ht="18.75">
      <c r="A29" s="36">
        <f t="shared" si="2"/>
        <v>17</v>
      </c>
      <c r="B29" s="74" t="s">
        <v>113</v>
      </c>
      <c r="C29" s="75" t="s">
        <v>446</v>
      </c>
      <c r="D29" s="75" t="s">
        <v>324</v>
      </c>
      <c r="E29" s="75" t="s">
        <v>399</v>
      </c>
      <c r="F29" s="75" t="s">
        <v>15</v>
      </c>
      <c r="G29" s="92">
        <v>4444153.3834053576</v>
      </c>
      <c r="H29" s="92">
        <v>9927018.2051430158</v>
      </c>
      <c r="I29" s="92">
        <v>7377105.6128687998</v>
      </c>
      <c r="J29" s="92">
        <v>5559557.8531764857</v>
      </c>
      <c r="K29" s="92">
        <v>2245206.0560905044</v>
      </c>
      <c r="L29" s="76">
        <v>5.0756197793049199E-2</v>
      </c>
      <c r="M29" s="76">
        <v>8.9669282767720251E-2</v>
      </c>
      <c r="N29" s="76">
        <v>0</v>
      </c>
      <c r="O29" s="76">
        <v>0.77798196516865104</v>
      </c>
      <c r="P29" s="76">
        <v>8.1592554270579515E-2</v>
      </c>
      <c r="Q29" s="77">
        <f t="shared" si="0"/>
        <v>1</v>
      </c>
      <c r="R29" s="63" t="str">
        <f t="shared" si="1"/>
        <v>Correct</v>
      </c>
      <c r="S29" s="63"/>
    </row>
    <row r="30" spans="1:19" ht="18.75">
      <c r="A30" s="36">
        <f t="shared" si="2"/>
        <v>18</v>
      </c>
      <c r="B30" s="74" t="s">
        <v>347</v>
      </c>
      <c r="C30" s="75" t="s">
        <v>447</v>
      </c>
      <c r="D30" s="75" t="s">
        <v>324</v>
      </c>
      <c r="E30" s="75" t="s">
        <v>5</v>
      </c>
      <c r="F30" s="75" t="s">
        <v>15</v>
      </c>
      <c r="G30" s="92">
        <v>11036329.613336211</v>
      </c>
      <c r="H30" s="92">
        <v>17615480.440704521</v>
      </c>
      <c r="I30" s="92">
        <v>0</v>
      </c>
      <c r="J30" s="92">
        <v>0</v>
      </c>
      <c r="K30" s="92">
        <v>0</v>
      </c>
      <c r="L30" s="76">
        <v>0.15437527303362153</v>
      </c>
      <c r="M30" s="76">
        <v>8.5512852255366173E-2</v>
      </c>
      <c r="N30" s="76">
        <v>0</v>
      </c>
      <c r="O30" s="76">
        <v>0.69508903494881757</v>
      </c>
      <c r="P30" s="76">
        <v>6.5022839762194778E-2</v>
      </c>
      <c r="Q30" s="77">
        <f t="shared" si="0"/>
        <v>1</v>
      </c>
      <c r="R30" s="63" t="str">
        <f t="shared" si="1"/>
        <v>Correct</v>
      </c>
      <c r="S30" s="63"/>
    </row>
    <row r="31" spans="1:19" ht="18.75">
      <c r="A31" s="36">
        <f t="shared" si="2"/>
        <v>19</v>
      </c>
      <c r="B31" s="74" t="s">
        <v>339</v>
      </c>
      <c r="C31" s="75" t="s">
        <v>448</v>
      </c>
      <c r="D31" s="75" t="s">
        <v>324</v>
      </c>
      <c r="E31" s="75" t="s">
        <v>423</v>
      </c>
      <c r="F31" s="75" t="s">
        <v>15</v>
      </c>
      <c r="G31" s="92">
        <v>0</v>
      </c>
      <c r="H31" s="92">
        <v>0</v>
      </c>
      <c r="I31" s="92">
        <v>267286.43524886959</v>
      </c>
      <c r="J31" s="92">
        <v>267286.43524886959</v>
      </c>
      <c r="K31" s="92">
        <v>374201.00934841734</v>
      </c>
      <c r="L31" s="76">
        <v>8.2528780440626781E-2</v>
      </c>
      <c r="M31" s="76">
        <v>0.22007674784167142</v>
      </c>
      <c r="N31" s="76">
        <v>0</v>
      </c>
      <c r="O31" s="76">
        <v>0.55019186960417854</v>
      </c>
      <c r="P31" s="76">
        <v>0.14720260211352323</v>
      </c>
      <c r="Q31" s="77">
        <f t="shared" si="0"/>
        <v>0.99999999999999989</v>
      </c>
      <c r="R31" s="63" t="str">
        <f t="shared" si="1"/>
        <v>Correct</v>
      </c>
      <c r="S31" s="63"/>
    </row>
    <row r="32" spans="1:19" ht="18.75">
      <c r="A32" s="36">
        <f t="shared" si="2"/>
        <v>20</v>
      </c>
      <c r="B32" s="74" t="s">
        <v>335</v>
      </c>
      <c r="C32" s="75" t="s">
        <v>449</v>
      </c>
      <c r="D32" s="75" t="s">
        <v>324</v>
      </c>
      <c r="E32" s="75" t="s">
        <v>422</v>
      </c>
      <c r="F32" s="75" t="s">
        <v>15</v>
      </c>
      <c r="G32" s="92">
        <v>21382.914819909565</v>
      </c>
      <c r="H32" s="92">
        <v>748402.0186968348</v>
      </c>
      <c r="I32" s="92">
        <v>0</v>
      </c>
      <c r="J32" s="92">
        <v>0</v>
      </c>
      <c r="K32" s="92">
        <v>0</v>
      </c>
      <c r="L32" s="76">
        <v>9.3532617832710357E-2</v>
      </c>
      <c r="M32" s="76">
        <v>0.37413047133084143</v>
      </c>
      <c r="N32" s="76">
        <v>0</v>
      </c>
      <c r="O32" s="76">
        <v>0.46766308916355176</v>
      </c>
      <c r="P32" s="76">
        <v>6.4673821672896439E-2</v>
      </c>
      <c r="Q32" s="77">
        <f t="shared" si="0"/>
        <v>1</v>
      </c>
      <c r="R32" s="63" t="str">
        <f t="shared" si="1"/>
        <v>Correct</v>
      </c>
      <c r="S32" s="63"/>
    </row>
    <row r="33" spans="1:19" ht="18.75">
      <c r="A33" s="36">
        <f t="shared" si="2"/>
        <v>21</v>
      </c>
      <c r="B33" s="74" t="s">
        <v>337</v>
      </c>
      <c r="C33" s="75" t="s">
        <v>450</v>
      </c>
      <c r="D33" s="75" t="s">
        <v>324</v>
      </c>
      <c r="E33" s="75" t="s">
        <v>9</v>
      </c>
      <c r="F33" s="75" t="s">
        <v>15</v>
      </c>
      <c r="G33" s="92">
        <v>0</v>
      </c>
      <c r="H33" s="92">
        <v>0</v>
      </c>
      <c r="I33" s="92">
        <v>0</v>
      </c>
      <c r="J33" s="92">
        <v>0</v>
      </c>
      <c r="K33" s="92">
        <v>320743.72229864349</v>
      </c>
      <c r="L33" s="76">
        <v>0.15588769638785058</v>
      </c>
      <c r="M33" s="76">
        <v>0.62355078555140231</v>
      </c>
      <c r="N33" s="76">
        <v>0</v>
      </c>
      <c r="O33" s="76">
        <v>0.15588769638785058</v>
      </c>
      <c r="P33" s="76">
        <v>6.4673821672896453E-2</v>
      </c>
      <c r="Q33" s="77">
        <f t="shared" si="0"/>
        <v>1</v>
      </c>
      <c r="R33" s="63" t="str">
        <f t="shared" si="1"/>
        <v>Correct</v>
      </c>
      <c r="S33" s="63"/>
    </row>
    <row r="34" spans="1:19" ht="18.75">
      <c r="A34" s="36">
        <f t="shared" si="2"/>
        <v>22</v>
      </c>
      <c r="B34" s="74" t="s">
        <v>325</v>
      </c>
      <c r="C34" s="75" t="s">
        <v>451</v>
      </c>
      <c r="D34" s="75" t="s">
        <v>324</v>
      </c>
      <c r="E34" s="75" t="s">
        <v>6</v>
      </c>
      <c r="F34" s="75" t="s">
        <v>15</v>
      </c>
      <c r="G34" s="92">
        <v>0</v>
      </c>
      <c r="H34" s="92">
        <v>0</v>
      </c>
      <c r="I34" s="92">
        <v>0</v>
      </c>
      <c r="J34" s="92">
        <v>0</v>
      </c>
      <c r="K34" s="92">
        <v>0</v>
      </c>
      <c r="L34" s="76">
        <v>0</v>
      </c>
      <c r="M34" s="76">
        <v>0</v>
      </c>
      <c r="N34" s="76">
        <v>0</v>
      </c>
      <c r="O34" s="76">
        <v>0</v>
      </c>
      <c r="P34" s="76">
        <v>0</v>
      </c>
      <c r="Q34" s="77">
        <f t="shared" si="0"/>
        <v>0</v>
      </c>
      <c r="R34" s="63" t="str">
        <f t="shared" si="1"/>
        <v>Correct</v>
      </c>
      <c r="S34" s="63"/>
    </row>
    <row r="35" spans="1:19" ht="18.75">
      <c r="A35" s="36">
        <f t="shared" si="2"/>
        <v>23</v>
      </c>
      <c r="B35" s="74" t="s">
        <v>345</v>
      </c>
      <c r="C35" s="75" t="s">
        <v>452</v>
      </c>
      <c r="D35" s="75" t="s">
        <v>324</v>
      </c>
      <c r="E35" s="75" t="s">
        <v>422</v>
      </c>
      <c r="F35" s="75" t="s">
        <v>15</v>
      </c>
      <c r="G35" s="92">
        <v>0</v>
      </c>
      <c r="H35" s="92">
        <v>491807.04085792002</v>
      </c>
      <c r="I35" s="92">
        <v>534572.87049773918</v>
      </c>
      <c r="J35" s="92">
        <v>534572.87049773918</v>
      </c>
      <c r="K35" s="92">
        <v>534572.87049773918</v>
      </c>
      <c r="L35" s="76">
        <v>4.7720723384035893E-2</v>
      </c>
      <c r="M35" s="76">
        <v>0.42948651045632308</v>
      </c>
      <c r="N35" s="76">
        <v>0</v>
      </c>
      <c r="O35" s="76">
        <v>0.38176578707228714</v>
      </c>
      <c r="P35" s="76">
        <v>0.1410269790873539</v>
      </c>
      <c r="Q35" s="77">
        <f t="shared" si="0"/>
        <v>1</v>
      </c>
      <c r="R35" s="63" t="str">
        <f t="shared" si="1"/>
        <v>Correct</v>
      </c>
      <c r="S35" s="63"/>
    </row>
    <row r="36" spans="1:19" ht="18.75">
      <c r="A36" s="36">
        <f t="shared" si="2"/>
        <v>24</v>
      </c>
      <c r="B36" s="74" t="s">
        <v>346</v>
      </c>
      <c r="C36" s="75" t="s">
        <v>453</v>
      </c>
      <c r="D36" s="75" t="s">
        <v>324</v>
      </c>
      <c r="E36" s="75" t="s">
        <v>5</v>
      </c>
      <c r="F36" s="75" t="s">
        <v>15</v>
      </c>
      <c r="G36" s="92">
        <v>0</v>
      </c>
      <c r="H36" s="92">
        <v>0</v>
      </c>
      <c r="I36" s="92">
        <v>641487.44459728699</v>
      </c>
      <c r="J36" s="92">
        <v>1069145.7409954781</v>
      </c>
      <c r="K36" s="92">
        <v>1069145.7409954781</v>
      </c>
      <c r="L36" s="76">
        <v>8.9688811620407177E-2</v>
      </c>
      <c r="M36" s="76">
        <v>0.38438062123031652</v>
      </c>
      <c r="N36" s="76">
        <v>0</v>
      </c>
      <c r="O36" s="76">
        <v>0.33312987173294101</v>
      </c>
      <c r="P36" s="76">
        <v>0.19280069541633524</v>
      </c>
      <c r="Q36" s="77">
        <f t="shared" si="0"/>
        <v>1</v>
      </c>
      <c r="R36" s="63" t="str">
        <f t="shared" si="1"/>
        <v>Correct</v>
      </c>
      <c r="S36" s="63"/>
    </row>
    <row r="37" spans="1:19" ht="18.75">
      <c r="A37" s="36">
        <f t="shared" si="2"/>
        <v>25</v>
      </c>
      <c r="B37" s="74" t="s">
        <v>340</v>
      </c>
      <c r="C37" s="75" t="s">
        <v>454</v>
      </c>
      <c r="D37" s="75" t="s">
        <v>324</v>
      </c>
      <c r="E37" s="75" t="s">
        <v>423</v>
      </c>
      <c r="F37" s="75" t="s">
        <v>15</v>
      </c>
      <c r="G37" s="92">
        <v>0</v>
      </c>
      <c r="H37" s="92">
        <v>0</v>
      </c>
      <c r="I37" s="92">
        <v>0</v>
      </c>
      <c r="J37" s="92">
        <v>0</v>
      </c>
      <c r="K37" s="92">
        <v>0</v>
      </c>
      <c r="L37" s="76">
        <v>0</v>
      </c>
      <c r="M37" s="76">
        <v>0</v>
      </c>
      <c r="N37" s="76">
        <v>0</v>
      </c>
      <c r="O37" s="76">
        <v>0</v>
      </c>
      <c r="P37" s="76">
        <v>0</v>
      </c>
      <c r="Q37" s="77">
        <f t="shared" si="0"/>
        <v>0</v>
      </c>
      <c r="R37" s="63" t="str">
        <f t="shared" si="1"/>
        <v>Correct</v>
      </c>
      <c r="S37" s="63"/>
    </row>
    <row r="38" spans="1:19" ht="18.75">
      <c r="A38" s="36">
        <f t="shared" si="2"/>
        <v>26</v>
      </c>
      <c r="B38" s="74" t="s">
        <v>323</v>
      </c>
      <c r="C38" s="75" t="s">
        <v>455</v>
      </c>
      <c r="D38" s="75" t="s">
        <v>324</v>
      </c>
      <c r="E38" s="75" t="s">
        <v>422</v>
      </c>
      <c r="F38" s="75" t="s">
        <v>15</v>
      </c>
      <c r="G38" s="92">
        <v>133643.21762443479</v>
      </c>
      <c r="H38" s="92">
        <v>400929.65287330438</v>
      </c>
      <c r="I38" s="92">
        <v>267286.43524886959</v>
      </c>
      <c r="J38" s="92">
        <v>267286.43524886959</v>
      </c>
      <c r="K38" s="92">
        <v>267286.43524886959</v>
      </c>
      <c r="L38" s="76">
        <v>0.11223914139925244</v>
      </c>
      <c r="M38" s="76">
        <v>0.37413047133084143</v>
      </c>
      <c r="N38" s="76">
        <v>0</v>
      </c>
      <c r="O38" s="76">
        <v>0.44895656559700975</v>
      </c>
      <c r="P38" s="76">
        <v>6.4673821672896453E-2</v>
      </c>
      <c r="Q38" s="77">
        <f t="shared" si="0"/>
        <v>1</v>
      </c>
      <c r="R38" s="63" t="str">
        <f t="shared" si="1"/>
        <v>Correct</v>
      </c>
      <c r="S38" s="63"/>
    </row>
    <row r="39" spans="1:19" ht="18.75">
      <c r="A39" s="36">
        <f t="shared" si="2"/>
        <v>27</v>
      </c>
      <c r="B39" s="74" t="s">
        <v>331</v>
      </c>
      <c r="C39" s="75" t="s">
        <v>456</v>
      </c>
      <c r="D39" s="75" t="s">
        <v>324</v>
      </c>
      <c r="E39" s="75" t="s">
        <v>423</v>
      </c>
      <c r="F39" s="75" t="s">
        <v>15</v>
      </c>
      <c r="G39" s="92">
        <v>0</v>
      </c>
      <c r="H39" s="92">
        <v>0</v>
      </c>
      <c r="I39" s="92">
        <v>0</v>
      </c>
      <c r="J39" s="92">
        <v>0</v>
      </c>
      <c r="K39" s="92">
        <v>2245206.0560905044</v>
      </c>
      <c r="L39" s="76">
        <v>4.4539341825100172E-2</v>
      </c>
      <c r="M39" s="76">
        <v>0.89078683650200341</v>
      </c>
      <c r="N39" s="76">
        <v>0</v>
      </c>
      <c r="O39" s="76">
        <v>0</v>
      </c>
      <c r="P39" s="76">
        <v>6.4673821672896453E-2</v>
      </c>
      <c r="Q39" s="77">
        <f t="shared" si="0"/>
        <v>1</v>
      </c>
      <c r="R39" s="63" t="str">
        <f t="shared" si="1"/>
        <v>Correct</v>
      </c>
      <c r="S39" s="63"/>
    </row>
    <row r="40" spans="1:19" ht="18.75">
      <c r="A40" s="36">
        <f t="shared" si="2"/>
        <v>28</v>
      </c>
      <c r="B40" s="74" t="s">
        <v>342</v>
      </c>
      <c r="C40" s="75" t="s">
        <v>457</v>
      </c>
      <c r="D40" s="75" t="s">
        <v>324</v>
      </c>
      <c r="E40" s="75" t="s">
        <v>422</v>
      </c>
      <c r="F40" s="75" t="s">
        <v>15</v>
      </c>
      <c r="G40" s="92">
        <v>42765.850730855105</v>
      </c>
      <c r="H40" s="92">
        <v>277978.0297505582</v>
      </c>
      <c r="I40" s="92">
        <v>1847140.4864745571</v>
      </c>
      <c r="J40" s="92">
        <v>0</v>
      </c>
      <c r="K40" s="92">
        <v>0</v>
      </c>
      <c r="L40" s="76">
        <v>0.12808755127004412</v>
      </c>
      <c r="M40" s="76">
        <v>0.34595941159588262</v>
      </c>
      <c r="N40" s="76">
        <v>0</v>
      </c>
      <c r="O40" s="76">
        <v>0.23063960773058842</v>
      </c>
      <c r="P40" s="76">
        <v>0.29531342940348487</v>
      </c>
      <c r="Q40" s="77">
        <f t="shared" si="0"/>
        <v>1</v>
      </c>
      <c r="R40" s="63" t="str">
        <f t="shared" si="1"/>
        <v>Correct</v>
      </c>
      <c r="S40" s="63"/>
    </row>
    <row r="41" spans="1:19" ht="18.75">
      <c r="A41" s="36">
        <f t="shared" si="2"/>
        <v>29</v>
      </c>
      <c r="B41" s="74" t="s">
        <v>348</v>
      </c>
      <c r="C41" s="75" t="s">
        <v>458</v>
      </c>
      <c r="D41" s="75" t="s">
        <v>324</v>
      </c>
      <c r="E41" s="75" t="s">
        <v>423</v>
      </c>
      <c r="F41" s="75" t="s">
        <v>15</v>
      </c>
      <c r="G41" s="92">
        <v>213829.14819909565</v>
      </c>
      <c r="H41" s="92">
        <v>427658.29639819131</v>
      </c>
      <c r="I41" s="92">
        <v>427658.29639819131</v>
      </c>
      <c r="J41" s="92">
        <v>1069145.7409954784</v>
      </c>
      <c r="K41" s="92">
        <v>0</v>
      </c>
      <c r="L41" s="76">
        <v>9.3532617832710344E-2</v>
      </c>
      <c r="M41" s="76">
        <v>0.18706523566542069</v>
      </c>
      <c r="N41" s="76">
        <v>0</v>
      </c>
      <c r="O41" s="76">
        <v>9.3532617832710344E-2</v>
      </c>
      <c r="P41" s="76">
        <v>0.62586952866915846</v>
      </c>
      <c r="Q41" s="77">
        <f t="shared" si="0"/>
        <v>0.99999999999999978</v>
      </c>
      <c r="R41" s="63" t="str">
        <f t="shared" si="1"/>
        <v>Correct</v>
      </c>
      <c r="S41" s="63"/>
    </row>
    <row r="42" spans="1:19" ht="18.75">
      <c r="A42" s="36">
        <f t="shared" si="2"/>
        <v>30</v>
      </c>
      <c r="B42" s="74" t="s">
        <v>424</v>
      </c>
      <c r="C42" s="75" t="s">
        <v>459</v>
      </c>
      <c r="D42" s="75" t="s">
        <v>324</v>
      </c>
      <c r="E42" s="75" t="s">
        <v>399</v>
      </c>
      <c r="F42" s="75" t="s">
        <v>15</v>
      </c>
      <c r="G42" s="92">
        <v>641487.44459728699</v>
      </c>
      <c r="H42" s="92">
        <v>641487.44459728699</v>
      </c>
      <c r="I42" s="92">
        <v>2234514.5986805498</v>
      </c>
      <c r="J42" s="92">
        <v>3207437.2229864355</v>
      </c>
      <c r="K42" s="92">
        <v>3207437.2229864355</v>
      </c>
      <c r="L42" s="76">
        <v>0.19028702659184346</v>
      </c>
      <c r="M42" s="76">
        <v>3.5238338257748789E-2</v>
      </c>
      <c r="N42" s="76">
        <v>0</v>
      </c>
      <c r="O42" s="76">
        <v>0.63429008863947822</v>
      </c>
      <c r="P42" s="76">
        <v>0.14018454651092957</v>
      </c>
      <c r="Q42" s="77">
        <f t="shared" si="0"/>
        <v>1</v>
      </c>
      <c r="R42" s="63" t="str">
        <f t="shared" si="1"/>
        <v>Correct</v>
      </c>
      <c r="S42" s="63"/>
    </row>
    <row r="43" spans="1:19" ht="18.75">
      <c r="A43" s="36">
        <f t="shared" si="2"/>
        <v>31</v>
      </c>
      <c r="B43" s="74" t="s">
        <v>426</v>
      </c>
      <c r="C43" s="75" t="s">
        <v>460</v>
      </c>
      <c r="D43" s="75" t="s">
        <v>324</v>
      </c>
      <c r="E43" s="75" t="s">
        <v>423</v>
      </c>
      <c r="F43" s="75" t="s">
        <v>15</v>
      </c>
      <c r="G43" s="92">
        <v>699791.84529794171</v>
      </c>
      <c r="H43" s="92">
        <v>421181.09507045639</v>
      </c>
      <c r="I43" s="92">
        <v>435329.29723044584</v>
      </c>
      <c r="J43" s="92">
        <v>435329.29723044584</v>
      </c>
      <c r="K43" s="92">
        <v>435329.29723044584</v>
      </c>
      <c r="L43" s="76">
        <v>0</v>
      </c>
      <c r="M43" s="76">
        <v>0.92708541904668851</v>
      </c>
      <c r="N43" s="76">
        <v>0</v>
      </c>
      <c r="O43" s="76">
        <v>8.2407592804150092E-3</v>
      </c>
      <c r="P43" s="76">
        <v>6.4673821672896425E-2</v>
      </c>
      <c r="Q43" s="77">
        <f t="shared" ref="Q43" si="3">SUM(L43:P43)</f>
        <v>1</v>
      </c>
      <c r="R43" s="63" t="str">
        <f t="shared" si="1"/>
        <v>Correct</v>
      </c>
      <c r="S43" s="63"/>
    </row>
    <row r="44" spans="1:19" ht="18.75">
      <c r="A44" s="36">
        <f t="shared" si="2"/>
        <v>32</v>
      </c>
      <c r="B44" s="74" t="s">
        <v>427</v>
      </c>
      <c r="C44" s="75" t="s">
        <v>425</v>
      </c>
      <c r="D44" s="75" t="s">
        <v>324</v>
      </c>
      <c r="E44" s="75" t="s">
        <v>422</v>
      </c>
      <c r="F44" s="75" t="s">
        <v>15</v>
      </c>
      <c r="G44" s="92">
        <v>36430.151174660743</v>
      </c>
      <c r="H44" s="92">
        <v>209473.36925429926</v>
      </c>
      <c r="I44" s="92">
        <v>0</v>
      </c>
      <c r="J44" s="92">
        <v>0</v>
      </c>
      <c r="K44" s="92">
        <v>0</v>
      </c>
      <c r="L44" s="76">
        <v>0</v>
      </c>
      <c r="M44" s="76">
        <v>0</v>
      </c>
      <c r="N44" s="76">
        <v>0</v>
      </c>
      <c r="O44" s="76">
        <v>0.93532617832710352</v>
      </c>
      <c r="P44" s="76">
        <v>6.4673821672896453E-2</v>
      </c>
      <c r="Q44" s="77">
        <f t="shared" ref="Q44" si="4">SUM(L44:P44)</f>
        <v>1</v>
      </c>
      <c r="R44" s="63"/>
      <c r="S44" s="63"/>
    </row>
    <row r="45" spans="1:19" ht="18.75">
      <c r="A45" s="36">
        <f t="shared" si="2"/>
        <v>33</v>
      </c>
      <c r="B45" s="74" t="s">
        <v>203</v>
      </c>
      <c r="C45" s="75" t="s">
        <v>26</v>
      </c>
      <c r="D45" s="75" t="s">
        <v>324</v>
      </c>
      <c r="E45" s="75" t="s">
        <v>5</v>
      </c>
      <c r="F45" s="75" t="s">
        <v>21</v>
      </c>
      <c r="G45" s="92">
        <v>67840242.244082391</v>
      </c>
      <c r="H45" s="92">
        <v>999517.62461314781</v>
      </c>
      <c r="I45" s="92">
        <v>0</v>
      </c>
      <c r="J45" s="92">
        <v>0</v>
      </c>
      <c r="K45" s="92">
        <v>0</v>
      </c>
      <c r="L45" s="76">
        <v>7.7786188841059478E-2</v>
      </c>
      <c r="M45" s="76">
        <v>3.4488422347378337E-4</v>
      </c>
      <c r="N45" s="76">
        <v>0</v>
      </c>
      <c r="O45" s="76">
        <v>0.79963960000693268</v>
      </c>
      <c r="P45" s="76">
        <v>0.12222932692853408</v>
      </c>
      <c r="Q45" s="77">
        <f t="shared" ref="Q45:Q49" si="5">SUM(L45:P45)</f>
        <v>1</v>
      </c>
      <c r="R45" s="63" t="str">
        <f t="shared" ref="R45" si="6">IF(SUM(G45:K45)&gt;0,IF(Q45&lt;&gt;1,"Error","Correct"),IF(Q45&gt;0,"Error","Correct"))</f>
        <v>Correct</v>
      </c>
      <c r="S45" s="63"/>
    </row>
    <row r="46" spans="1:19" ht="18.75">
      <c r="A46" s="36">
        <f t="shared" si="2"/>
        <v>34</v>
      </c>
      <c r="B46" s="74" t="s">
        <v>410</v>
      </c>
      <c r="C46" s="75" t="s">
        <v>26</v>
      </c>
      <c r="D46" s="75" t="s">
        <v>324</v>
      </c>
      <c r="E46" s="75" t="s">
        <v>6</v>
      </c>
      <c r="F46" s="75" t="s">
        <v>21</v>
      </c>
      <c r="G46" s="92">
        <v>12160862.886263173</v>
      </c>
      <c r="H46" s="92">
        <v>0</v>
      </c>
      <c r="I46" s="92">
        <v>0</v>
      </c>
      <c r="J46" s="92">
        <v>0</v>
      </c>
      <c r="K46" s="92">
        <v>0</v>
      </c>
      <c r="L46" s="76">
        <v>7.3542419600583525E-2</v>
      </c>
      <c r="M46" s="76">
        <v>3.4996554170629802E-4</v>
      </c>
      <c r="N46" s="76">
        <v>0</v>
      </c>
      <c r="O46" s="76">
        <v>0.80568359189113481</v>
      </c>
      <c r="P46" s="76">
        <v>0.12042402296657545</v>
      </c>
      <c r="Q46" s="77">
        <f t="shared" si="5"/>
        <v>1</v>
      </c>
      <c r="R46" s="63"/>
      <c r="S46" s="63"/>
    </row>
    <row r="47" spans="1:19" ht="18.75">
      <c r="A47" s="36">
        <f t="shared" si="2"/>
        <v>35</v>
      </c>
      <c r="B47" s="74" t="s">
        <v>411</v>
      </c>
      <c r="C47" s="75" t="s">
        <v>26</v>
      </c>
      <c r="D47" s="75" t="s">
        <v>324</v>
      </c>
      <c r="E47" s="75" t="s">
        <v>7</v>
      </c>
      <c r="F47" s="75" t="s">
        <v>21</v>
      </c>
      <c r="G47" s="92">
        <v>3127079.0278962441</v>
      </c>
      <c r="H47" s="92">
        <v>0</v>
      </c>
      <c r="I47" s="92">
        <v>0</v>
      </c>
      <c r="J47" s="92">
        <v>0</v>
      </c>
      <c r="K47" s="92">
        <v>0</v>
      </c>
      <c r="L47" s="76">
        <v>7.3542419600583511E-2</v>
      </c>
      <c r="M47" s="76">
        <v>3.4996554170629797E-4</v>
      </c>
      <c r="N47" s="76">
        <v>0</v>
      </c>
      <c r="O47" s="76">
        <v>0.8056835918911347</v>
      </c>
      <c r="P47" s="76">
        <v>0.12042402296657545</v>
      </c>
      <c r="Q47" s="77">
        <f t="shared" si="5"/>
        <v>1</v>
      </c>
      <c r="R47" s="63"/>
      <c r="S47" s="63"/>
    </row>
    <row r="48" spans="1:19" ht="18.75">
      <c r="A48" s="36">
        <f t="shared" si="2"/>
        <v>36</v>
      </c>
      <c r="B48" s="74" t="s">
        <v>412</v>
      </c>
      <c r="C48" s="75" t="s">
        <v>26</v>
      </c>
      <c r="D48" s="75" t="s">
        <v>324</v>
      </c>
      <c r="E48" s="75" t="s">
        <v>11</v>
      </c>
      <c r="F48" s="75" t="s">
        <v>21</v>
      </c>
      <c r="G48" s="92">
        <v>0</v>
      </c>
      <c r="H48" s="92">
        <v>0</v>
      </c>
      <c r="I48" s="92">
        <v>0</v>
      </c>
      <c r="J48" s="92">
        <v>0</v>
      </c>
      <c r="K48" s="92">
        <v>0</v>
      </c>
      <c r="L48" s="76">
        <v>0</v>
      </c>
      <c r="M48" s="76">
        <v>0</v>
      </c>
      <c r="N48" s="76">
        <v>0</v>
      </c>
      <c r="O48" s="76">
        <v>0</v>
      </c>
      <c r="P48" s="76">
        <v>0</v>
      </c>
      <c r="Q48" s="77">
        <f t="shared" si="5"/>
        <v>0</v>
      </c>
      <c r="R48" s="63"/>
      <c r="S48" s="63"/>
    </row>
    <row r="49" spans="1:19" ht="18.75">
      <c r="A49" s="36">
        <f t="shared" si="2"/>
        <v>37</v>
      </c>
      <c r="B49" s="74" t="s">
        <v>406</v>
      </c>
      <c r="C49" s="75" t="s">
        <v>417</v>
      </c>
      <c r="D49" s="75" t="s">
        <v>324</v>
      </c>
      <c r="E49" s="75" t="s">
        <v>6</v>
      </c>
      <c r="F49" s="75" t="s">
        <v>21</v>
      </c>
      <c r="G49" s="92">
        <v>29797091.801543981</v>
      </c>
      <c r="H49" s="92">
        <v>0</v>
      </c>
      <c r="I49" s="92">
        <v>0</v>
      </c>
      <c r="J49" s="92">
        <v>0</v>
      </c>
      <c r="K49" s="92">
        <v>0</v>
      </c>
      <c r="L49" s="76">
        <v>0.158069117327616</v>
      </c>
      <c r="M49" s="76">
        <v>9.1619679470146848E-2</v>
      </c>
      <c r="N49" s="76">
        <v>0</v>
      </c>
      <c r="O49" s="76">
        <v>0.67624049132727437</v>
      </c>
      <c r="P49" s="76">
        <v>7.407071187496278E-2</v>
      </c>
      <c r="Q49" s="77">
        <f t="shared" si="5"/>
        <v>1</v>
      </c>
      <c r="R49" s="63"/>
      <c r="S49" s="63"/>
    </row>
    <row r="50" spans="1:19" ht="18.75">
      <c r="A50" s="36">
        <f t="shared" si="2"/>
        <v>38</v>
      </c>
      <c r="B50" s="74" t="s">
        <v>418</v>
      </c>
      <c r="C50" s="75" t="s">
        <v>461</v>
      </c>
      <c r="D50" s="75" t="s">
        <v>324</v>
      </c>
      <c r="E50" s="75" t="s">
        <v>399</v>
      </c>
      <c r="F50" s="75" t="s">
        <v>15</v>
      </c>
      <c r="G50" s="92">
        <v>748402.01869683492</v>
      </c>
      <c r="H50" s="92">
        <v>780476.39092669915</v>
      </c>
      <c r="I50" s="92">
        <v>0</v>
      </c>
      <c r="J50" s="92">
        <v>0</v>
      </c>
      <c r="K50" s="92">
        <v>0</v>
      </c>
      <c r="L50" s="76">
        <v>0.17660004765616641</v>
      </c>
      <c r="M50" s="76">
        <v>0.22892598770243794</v>
      </c>
      <c r="N50" s="76">
        <v>0</v>
      </c>
      <c r="O50" s="76">
        <v>0.4774742029222277</v>
      </c>
      <c r="P50" s="76">
        <v>0.11699976171916797</v>
      </c>
      <c r="Q50" s="77">
        <f t="shared" ref="Q50" si="7">SUM(L50:P50)</f>
        <v>0.99999999999999989</v>
      </c>
      <c r="R50" s="63"/>
      <c r="S50" s="63"/>
    </row>
    <row r="51" spans="1:19" ht="18.75">
      <c r="G51" s="72"/>
      <c r="H51" s="72"/>
      <c r="I51" s="72"/>
      <c r="J51" s="72"/>
      <c r="K51" s="72"/>
      <c r="L51" s="81"/>
      <c r="R51" s="63"/>
      <c r="S51" s="63"/>
    </row>
    <row r="52" spans="1:19" s="81" customFormat="1" ht="18.75">
      <c r="G52" s="73"/>
      <c r="H52" s="73"/>
      <c r="I52" s="73"/>
      <c r="J52" s="73"/>
      <c r="K52" s="73"/>
      <c r="R52" s="96"/>
      <c r="S52" s="96"/>
    </row>
    <row r="53" spans="1:19" s="81" customFormat="1">
      <c r="G53" s="72"/>
      <c r="H53" s="72"/>
      <c r="I53" s="72"/>
      <c r="J53" s="72"/>
      <c r="K53" s="72"/>
    </row>
    <row r="54" spans="1:19" s="81" customFormat="1">
      <c r="G54" s="72"/>
      <c r="H54" s="72"/>
      <c r="I54" s="72"/>
      <c r="J54" s="72"/>
      <c r="K54" s="72"/>
    </row>
    <row r="55" spans="1:19" s="81" customFormat="1">
      <c r="G55" s="72"/>
      <c r="H55" s="72"/>
      <c r="I55" s="72"/>
      <c r="J55" s="72"/>
      <c r="K55" s="72"/>
    </row>
    <row r="56" spans="1:19" s="81" customFormat="1">
      <c r="G56" s="73"/>
      <c r="H56" s="73"/>
      <c r="I56" s="73"/>
      <c r="J56" s="73"/>
      <c r="K56" s="73"/>
    </row>
    <row r="57" spans="1:19">
      <c r="F57" s="81"/>
      <c r="G57" s="72"/>
      <c r="H57" s="72"/>
      <c r="I57" s="72"/>
      <c r="J57" s="72"/>
      <c r="K57" s="72"/>
      <c r="L57" s="81"/>
    </row>
    <row r="58" spans="1:19">
      <c r="F58" s="81"/>
      <c r="G58" s="81"/>
      <c r="H58" s="81"/>
      <c r="I58" s="81"/>
      <c r="J58" s="81"/>
      <c r="K58" s="81"/>
      <c r="L58" s="81"/>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5FC8D7"/>
  </sheetPr>
  <dimension ref="A1:S43"/>
  <sheetViews>
    <sheetView zoomScale="70" zoomScaleNormal="70" workbookViewId="0">
      <pane xSplit="5" ySplit="12" topLeftCell="F13" activePane="bottomRight" state="frozen"/>
      <selection activeCell="B47" sqref="B47"/>
      <selection pane="topRight" activeCell="B47" sqref="B47"/>
      <selection pane="bottomLeft" activeCell="B47" sqref="B47"/>
      <selection pane="bottomRight"/>
    </sheetView>
  </sheetViews>
  <sheetFormatPr defaultColWidth="8.7265625" defaultRowHeight="18"/>
  <cols>
    <col min="1" max="1" width="15.36328125" customWidth="1"/>
    <col min="2" max="2" width="50.54296875" customWidth="1"/>
    <col min="3" max="3" width="7.7265625" customWidth="1"/>
    <col min="4" max="4" width="17.36328125" customWidth="1"/>
    <col min="5" max="5" width="24.81640625" customWidth="1"/>
    <col min="6" max="8" width="12.26953125" bestFit="1" customWidth="1"/>
    <col min="9" max="11" width="10.81640625" bestFit="1" customWidth="1"/>
    <col min="12" max="12" width="17.08984375" bestFit="1" customWidth="1"/>
    <col min="13" max="13" width="21.1796875" bestFit="1" customWidth="1"/>
    <col min="14" max="14" width="18.453125" bestFit="1" customWidth="1"/>
    <col min="15" max="15" width="15.54296875" customWidth="1"/>
    <col min="17" max="19" width="12.26953125" bestFit="1" customWidth="1"/>
  </cols>
  <sheetData>
    <row r="1" spans="1:19" s="1" customFormat="1" ht="13.5">
      <c r="P1" s="2"/>
    </row>
    <row r="2" spans="1:19" s="1" customFormat="1" ht="13.5">
      <c r="P2" s="2"/>
    </row>
    <row r="3" spans="1:19" s="1" customFormat="1" ht="13.5">
      <c r="P3" s="2"/>
    </row>
    <row r="4" spans="1:19" s="1" customFormat="1" ht="13.5">
      <c r="P4" s="2"/>
    </row>
    <row r="5" spans="1:19" s="1" customFormat="1" ht="13.5">
      <c r="P5" s="2"/>
    </row>
    <row r="6" spans="1:19" s="1" customFormat="1" ht="13.5">
      <c r="P6" s="2"/>
    </row>
    <row r="7" spans="1:19" s="1" customFormat="1" ht="13.5">
      <c r="P7" s="2"/>
    </row>
    <row r="8" spans="1:19" s="1" customFormat="1" ht="13.5">
      <c r="P8" s="2"/>
    </row>
    <row r="9" spans="1:19" s="1" customFormat="1" ht="13.5">
      <c r="P9" s="2"/>
    </row>
    <row r="10" spans="1:19">
      <c r="F10" s="91"/>
      <c r="G10" s="38"/>
      <c r="H10" s="38"/>
      <c r="I10" s="38"/>
      <c r="J10" s="38"/>
      <c r="K10" s="38"/>
    </row>
    <row r="11" spans="1:19" ht="20.25">
      <c r="A11" s="4" t="str">
        <f ca="1">RIGHT(CELL("filename",A1),LEN(CELL("filename",A1))-FIND("]",CELL("filename",A1)))</f>
        <v>3.1 Input│B&amp;T</v>
      </c>
    </row>
    <row r="12" spans="1:19" ht="20.25">
      <c r="A12" s="5" t="s">
        <v>31</v>
      </c>
      <c r="B12" s="5" t="s">
        <v>32</v>
      </c>
      <c r="C12" s="5" t="s">
        <v>318</v>
      </c>
      <c r="D12" s="5" t="s">
        <v>4</v>
      </c>
      <c r="E12" s="5" t="s">
        <v>14</v>
      </c>
      <c r="F12" s="53"/>
      <c r="G12" s="5">
        <f>'3.2 Input│Other'!L23</f>
        <v>2023</v>
      </c>
      <c r="H12" s="5">
        <f>'3.2 Input│Other'!M23</f>
        <v>2024</v>
      </c>
      <c r="I12" s="5">
        <f>'3.2 Input│Other'!N23</f>
        <v>2025</v>
      </c>
      <c r="J12" s="5">
        <f>'3.2 Input│Other'!O23</f>
        <v>2026</v>
      </c>
      <c r="K12" s="5">
        <f>'3.2 Input│Other'!P23</f>
        <v>2027</v>
      </c>
      <c r="L12" s="5" t="s">
        <v>350</v>
      </c>
      <c r="M12" s="5" t="s">
        <v>351</v>
      </c>
      <c r="N12" s="5" t="s">
        <v>352</v>
      </c>
      <c r="O12" s="5" t="s">
        <v>353</v>
      </c>
      <c r="Q12" s="5" t="s">
        <v>398</v>
      </c>
    </row>
    <row r="13" spans="1:19">
      <c r="A13" s="36">
        <f>MAX('3.0 Input│AMP'!A13:A855)+1</f>
        <v>39</v>
      </c>
      <c r="B13" s="6" t="s">
        <v>463</v>
      </c>
      <c r="C13" s="6"/>
      <c r="D13" s="6"/>
      <c r="E13" s="6"/>
      <c r="F13" s="24"/>
      <c r="G13" s="24"/>
      <c r="H13" s="24"/>
      <c r="I13" s="24"/>
      <c r="J13" s="24"/>
      <c r="K13" s="24"/>
      <c r="L13" s="15"/>
      <c r="M13" s="15"/>
      <c r="N13" s="15"/>
      <c r="O13" s="15"/>
      <c r="P13" s="41"/>
      <c r="Q13" s="30"/>
      <c r="R13" s="38"/>
      <c r="S13" s="30"/>
    </row>
    <row r="14" spans="1:19">
      <c r="A14" s="36">
        <f t="shared" ref="A14:A37" si="0">IF(B14=0,,A13+1)</f>
        <v>40</v>
      </c>
      <c r="B14" s="6" t="s">
        <v>206</v>
      </c>
      <c r="C14" s="6"/>
      <c r="D14" s="6"/>
      <c r="E14" s="6"/>
      <c r="F14" s="24"/>
      <c r="G14" s="24"/>
      <c r="H14" s="24"/>
      <c r="I14" s="24"/>
      <c r="J14" s="24"/>
      <c r="K14" s="24"/>
      <c r="L14" s="15"/>
      <c r="M14" s="15"/>
      <c r="N14" s="15"/>
      <c r="O14" s="15"/>
      <c r="P14" s="41"/>
      <c r="Q14" s="30"/>
      <c r="R14" s="38"/>
      <c r="S14" s="30"/>
    </row>
    <row r="15" spans="1:19">
      <c r="A15" s="36">
        <f t="shared" si="0"/>
        <v>41</v>
      </c>
      <c r="B15" s="6" t="s">
        <v>249</v>
      </c>
      <c r="C15" s="6"/>
      <c r="D15" s="6"/>
      <c r="E15" s="6"/>
      <c r="F15" s="24"/>
      <c r="G15" s="24"/>
      <c r="H15" s="24"/>
      <c r="I15" s="24"/>
      <c r="J15" s="24"/>
      <c r="K15" s="24"/>
      <c r="L15" s="15"/>
      <c r="M15" s="15"/>
      <c r="N15" s="15"/>
      <c r="O15" s="15"/>
      <c r="P15" s="41"/>
      <c r="Q15" s="30"/>
      <c r="R15" s="38"/>
      <c r="S15" s="30"/>
    </row>
    <row r="16" spans="1:19">
      <c r="A16" s="36">
        <f t="shared" si="0"/>
        <v>42</v>
      </c>
      <c r="B16" s="6" t="s">
        <v>464</v>
      </c>
      <c r="C16" s="6"/>
      <c r="D16" s="6"/>
      <c r="E16" s="6"/>
      <c r="F16" s="24"/>
      <c r="G16" s="24"/>
      <c r="H16" s="24"/>
      <c r="I16" s="24"/>
      <c r="J16" s="24"/>
      <c r="K16" s="24"/>
      <c r="L16" s="15"/>
      <c r="M16" s="15"/>
      <c r="N16" s="15"/>
      <c r="O16" s="15"/>
      <c r="P16" s="41"/>
      <c r="Q16" s="30"/>
      <c r="R16" s="38"/>
      <c r="S16" s="30"/>
    </row>
    <row r="17" spans="1:19">
      <c r="A17" s="36">
        <f t="shared" si="0"/>
        <v>43</v>
      </c>
      <c r="B17" s="6" t="s">
        <v>465</v>
      </c>
      <c r="C17" s="6"/>
      <c r="D17" s="6"/>
      <c r="E17" s="6"/>
      <c r="F17" s="24"/>
      <c r="G17" s="24"/>
      <c r="H17" s="24"/>
      <c r="I17" s="24"/>
      <c r="J17" s="24"/>
      <c r="K17" s="24"/>
      <c r="L17" s="15"/>
      <c r="M17" s="15"/>
      <c r="N17" s="15"/>
      <c r="O17" s="15"/>
      <c r="P17" s="41"/>
      <c r="Q17" s="30"/>
      <c r="R17" s="38"/>
      <c r="S17" s="30"/>
    </row>
    <row r="18" spans="1:19">
      <c r="A18" s="36">
        <f t="shared" si="0"/>
        <v>44</v>
      </c>
      <c r="B18" s="6" t="s">
        <v>252</v>
      </c>
      <c r="C18" s="6"/>
      <c r="D18" s="6"/>
      <c r="E18" s="6"/>
      <c r="F18" s="24"/>
      <c r="G18" s="24"/>
      <c r="H18" s="24"/>
      <c r="I18" s="24"/>
      <c r="J18" s="24"/>
      <c r="K18" s="24"/>
      <c r="L18" s="15"/>
      <c r="M18" s="15"/>
      <c r="N18" s="15"/>
      <c r="O18" s="15"/>
      <c r="P18" s="41"/>
      <c r="Q18" s="30"/>
      <c r="R18" s="38"/>
      <c r="S18" s="30"/>
    </row>
    <row r="19" spans="1:19">
      <c r="A19" s="36">
        <f t="shared" si="0"/>
        <v>45</v>
      </c>
      <c r="B19" s="6" t="s">
        <v>405</v>
      </c>
      <c r="C19" s="6"/>
      <c r="D19" s="6"/>
      <c r="E19" s="6"/>
      <c r="F19" s="24"/>
      <c r="G19" s="24"/>
      <c r="H19" s="24"/>
      <c r="I19" s="24"/>
      <c r="J19" s="24"/>
      <c r="K19" s="24"/>
      <c r="L19" s="15"/>
      <c r="M19" s="15"/>
      <c r="N19" s="15"/>
      <c r="O19" s="15"/>
      <c r="P19" s="41"/>
      <c r="Q19" s="30"/>
      <c r="R19" s="38"/>
      <c r="S19" s="30"/>
    </row>
    <row r="20" spans="1:19">
      <c r="A20" s="36">
        <f t="shared" si="0"/>
        <v>46</v>
      </c>
      <c r="B20" s="6" t="s">
        <v>466</v>
      </c>
      <c r="C20" s="6"/>
      <c r="D20" s="6"/>
      <c r="E20" s="6"/>
      <c r="F20" s="24"/>
      <c r="G20" s="24"/>
      <c r="H20" s="24"/>
      <c r="I20" s="24"/>
      <c r="J20" s="24"/>
      <c r="K20" s="24"/>
      <c r="L20" s="15"/>
      <c r="M20" s="15"/>
      <c r="N20" s="15"/>
      <c r="O20" s="15"/>
      <c r="P20" s="41"/>
      <c r="Q20" s="30"/>
      <c r="R20" s="38"/>
      <c r="S20" s="30"/>
    </row>
    <row r="21" spans="1:19">
      <c r="A21" s="36">
        <f t="shared" si="0"/>
        <v>47</v>
      </c>
      <c r="B21" s="6" t="s">
        <v>467</v>
      </c>
      <c r="C21" s="6"/>
      <c r="D21" s="6"/>
      <c r="E21" s="6"/>
      <c r="F21" s="24"/>
      <c r="G21" s="24"/>
      <c r="H21" s="24"/>
      <c r="I21" s="24"/>
      <c r="J21" s="24"/>
      <c r="K21" s="24"/>
      <c r="L21" s="15"/>
      <c r="M21" s="15"/>
      <c r="N21" s="15"/>
      <c r="O21" s="15"/>
      <c r="P21" s="41"/>
      <c r="Q21" s="30"/>
      <c r="R21" s="38"/>
      <c r="S21" s="30"/>
    </row>
    <row r="22" spans="1:19">
      <c r="A22" s="36">
        <f t="shared" si="0"/>
        <v>0</v>
      </c>
      <c r="B22" s="6"/>
      <c r="C22" s="6"/>
      <c r="D22" s="6"/>
      <c r="E22" s="6"/>
      <c r="F22" s="24"/>
      <c r="G22" s="24"/>
      <c r="H22" s="24"/>
      <c r="I22" s="24"/>
      <c r="J22" s="24"/>
      <c r="K22" s="24"/>
      <c r="L22" s="15"/>
      <c r="M22" s="15"/>
      <c r="N22" s="15"/>
      <c r="O22" s="15"/>
      <c r="P22" s="41"/>
      <c r="Q22" s="30"/>
      <c r="R22" s="38"/>
      <c r="S22" s="30"/>
    </row>
    <row r="23" spans="1:19">
      <c r="A23" s="36">
        <f t="shared" si="0"/>
        <v>0</v>
      </c>
      <c r="B23" s="6"/>
      <c r="C23" s="6"/>
      <c r="D23" s="6"/>
      <c r="E23" s="6"/>
      <c r="F23" s="24"/>
      <c r="G23" s="24"/>
      <c r="H23" s="24"/>
      <c r="I23" s="24"/>
      <c r="J23" s="24"/>
      <c r="K23" s="24"/>
      <c r="L23" s="15"/>
      <c r="M23" s="15"/>
      <c r="N23" s="15"/>
      <c r="O23" s="15"/>
      <c r="Q23" s="30"/>
      <c r="R23" s="38"/>
      <c r="S23" s="30"/>
    </row>
    <row r="24" spans="1:19">
      <c r="A24" s="36">
        <f t="shared" si="0"/>
        <v>0</v>
      </c>
      <c r="B24" s="6"/>
      <c r="C24" s="6"/>
      <c r="D24" s="6"/>
      <c r="E24" s="6"/>
      <c r="F24" s="24"/>
      <c r="G24" s="24"/>
      <c r="H24" s="24"/>
      <c r="I24" s="24"/>
      <c r="J24" s="24"/>
      <c r="K24" s="24"/>
      <c r="L24" s="15"/>
      <c r="M24" s="15"/>
      <c r="N24" s="15"/>
      <c r="O24" s="15"/>
      <c r="Q24" s="30"/>
      <c r="R24" s="38"/>
      <c r="S24" s="30"/>
    </row>
    <row r="25" spans="1:19">
      <c r="A25" s="36">
        <f t="shared" si="0"/>
        <v>0</v>
      </c>
      <c r="B25" s="6"/>
      <c r="C25" s="6"/>
      <c r="D25" s="6"/>
      <c r="E25" s="6"/>
      <c r="F25" s="24"/>
      <c r="G25" s="24"/>
      <c r="H25" s="24"/>
      <c r="I25" s="24"/>
      <c r="J25" s="24"/>
      <c r="K25" s="24"/>
      <c r="L25" s="15"/>
      <c r="M25" s="15"/>
      <c r="N25" s="15"/>
      <c r="O25" s="15"/>
      <c r="Q25" s="30"/>
      <c r="R25" s="38"/>
      <c r="S25" s="30"/>
    </row>
    <row r="26" spans="1:19">
      <c r="A26" s="36">
        <f t="shared" si="0"/>
        <v>0</v>
      </c>
      <c r="B26" s="6"/>
      <c r="C26" s="6"/>
      <c r="D26" s="6"/>
      <c r="E26" s="6"/>
      <c r="F26" s="24"/>
      <c r="G26" s="24"/>
      <c r="H26" s="24"/>
      <c r="I26" s="24"/>
      <c r="J26" s="24"/>
      <c r="K26" s="24"/>
      <c r="L26" s="15"/>
      <c r="M26" s="15"/>
      <c r="N26" s="15"/>
      <c r="O26" s="15"/>
      <c r="Q26" s="30"/>
      <c r="R26" s="38"/>
      <c r="S26" s="30"/>
    </row>
    <row r="27" spans="1:19">
      <c r="A27" s="36">
        <f t="shared" si="0"/>
        <v>0</v>
      </c>
      <c r="B27" s="6"/>
      <c r="C27" s="6"/>
      <c r="D27" s="6"/>
      <c r="E27" s="6"/>
      <c r="F27" s="24"/>
      <c r="G27" s="24"/>
      <c r="H27" s="24"/>
      <c r="I27" s="24"/>
      <c r="J27" s="24"/>
      <c r="K27" s="24"/>
      <c r="L27" s="15"/>
      <c r="M27" s="15"/>
      <c r="N27" s="15"/>
      <c r="O27" s="15"/>
      <c r="Q27" s="30"/>
      <c r="R27" s="38"/>
      <c r="S27" s="30"/>
    </row>
    <row r="28" spans="1:19">
      <c r="A28" s="36">
        <f t="shared" si="0"/>
        <v>0</v>
      </c>
      <c r="B28" s="6"/>
      <c r="C28" s="6"/>
      <c r="D28" s="6"/>
      <c r="E28" s="6"/>
      <c r="F28" s="24"/>
      <c r="G28" s="24"/>
      <c r="H28" s="24"/>
      <c r="I28" s="24"/>
      <c r="J28" s="24"/>
      <c r="K28" s="24"/>
      <c r="L28" s="15"/>
      <c r="M28" s="15"/>
      <c r="N28" s="15"/>
      <c r="O28" s="15"/>
      <c r="Q28" s="30"/>
      <c r="R28" s="38"/>
      <c r="S28" s="30"/>
    </row>
    <row r="29" spans="1:19">
      <c r="A29" s="36">
        <f t="shared" si="0"/>
        <v>0</v>
      </c>
      <c r="B29" s="6"/>
      <c r="C29" s="6"/>
      <c r="D29" s="6"/>
      <c r="E29" s="6"/>
      <c r="F29" s="24"/>
      <c r="G29" s="24"/>
      <c r="H29" s="24"/>
      <c r="I29" s="24"/>
      <c r="J29" s="24"/>
      <c r="K29" s="24"/>
      <c r="L29" s="15"/>
      <c r="M29" s="15"/>
      <c r="N29" s="15"/>
      <c r="O29" s="15"/>
      <c r="Q29" s="30"/>
      <c r="R29" s="38"/>
      <c r="S29" s="30"/>
    </row>
    <row r="30" spans="1:19">
      <c r="A30" s="36">
        <f t="shared" si="0"/>
        <v>0</v>
      </c>
      <c r="B30" s="6"/>
      <c r="C30" s="6"/>
      <c r="D30" s="6"/>
      <c r="E30" s="6"/>
      <c r="F30" s="24"/>
      <c r="G30" s="24"/>
      <c r="H30" s="24"/>
      <c r="I30" s="24"/>
      <c r="J30" s="24"/>
      <c r="K30" s="24"/>
      <c r="L30" s="15"/>
      <c r="M30" s="15"/>
      <c r="N30" s="15"/>
      <c r="O30" s="15"/>
      <c r="Q30" s="30"/>
      <c r="R30" s="38"/>
      <c r="S30" s="30"/>
    </row>
    <row r="31" spans="1:19">
      <c r="A31" s="36">
        <f>IF(B31=0,,A30+1)</f>
        <v>0</v>
      </c>
      <c r="B31" s="6"/>
      <c r="C31" s="6"/>
      <c r="D31" s="6"/>
      <c r="E31" s="6"/>
      <c r="F31" s="24"/>
      <c r="G31" s="24"/>
      <c r="H31" s="24"/>
      <c r="I31" s="24"/>
      <c r="J31" s="24"/>
      <c r="K31" s="24"/>
      <c r="L31" s="15"/>
      <c r="M31" s="15"/>
      <c r="N31" s="15"/>
      <c r="O31" s="15"/>
      <c r="Q31" s="30"/>
      <c r="R31" s="38"/>
      <c r="S31" s="30"/>
    </row>
    <row r="32" spans="1:19">
      <c r="A32" s="36">
        <f>IF(B32=0,,A31+1)</f>
        <v>0</v>
      </c>
      <c r="B32" s="6"/>
      <c r="C32" s="6"/>
      <c r="D32" s="6"/>
      <c r="E32" s="6"/>
      <c r="F32" s="24"/>
      <c r="G32" s="24"/>
      <c r="H32" s="24"/>
      <c r="I32" s="24"/>
      <c r="J32" s="24"/>
      <c r="K32" s="24"/>
      <c r="L32" s="15"/>
      <c r="M32" s="15"/>
      <c r="N32" s="15"/>
      <c r="O32" s="15"/>
      <c r="Q32" s="30"/>
      <c r="R32" s="38"/>
      <c r="S32" s="30"/>
    </row>
    <row r="33" spans="1:19">
      <c r="A33" s="36">
        <f>IF(B33=0,,A32+1)</f>
        <v>0</v>
      </c>
      <c r="B33" s="6"/>
      <c r="C33" s="6"/>
      <c r="D33" s="6"/>
      <c r="E33" s="6"/>
      <c r="F33" s="24"/>
      <c r="G33" s="24"/>
      <c r="H33" s="24"/>
      <c r="I33" s="24"/>
      <c r="J33" s="24"/>
      <c r="K33" s="24"/>
      <c r="L33" s="15"/>
      <c r="M33" s="15"/>
      <c r="N33" s="15"/>
      <c r="O33" s="15"/>
      <c r="Q33" s="30"/>
      <c r="R33" s="38"/>
      <c r="S33" s="30"/>
    </row>
    <row r="34" spans="1:19">
      <c r="A34" s="36">
        <f t="shared" si="0"/>
        <v>0</v>
      </c>
      <c r="B34" s="6"/>
      <c r="C34" s="6"/>
      <c r="D34" s="6"/>
      <c r="E34" s="6"/>
      <c r="F34" s="24"/>
      <c r="G34" s="24"/>
      <c r="H34" s="24"/>
      <c r="I34" s="24"/>
      <c r="J34" s="24"/>
      <c r="K34" s="24"/>
      <c r="L34" s="15"/>
      <c r="M34" s="15"/>
      <c r="N34" s="15"/>
      <c r="O34" s="15"/>
      <c r="Q34" s="30"/>
      <c r="R34" s="38"/>
      <c r="S34" s="30"/>
    </row>
    <row r="35" spans="1:19">
      <c r="A35" s="36">
        <f t="shared" si="0"/>
        <v>0</v>
      </c>
      <c r="B35" s="6"/>
      <c r="C35" s="6"/>
      <c r="D35" s="6"/>
      <c r="E35" s="6"/>
      <c r="F35" s="24"/>
      <c r="G35" s="24"/>
      <c r="H35" s="24"/>
      <c r="I35" s="24"/>
      <c r="J35" s="24"/>
      <c r="K35" s="24"/>
      <c r="L35" s="15"/>
      <c r="M35" s="15"/>
      <c r="N35" s="15"/>
      <c r="O35" s="15"/>
      <c r="Q35" s="30"/>
      <c r="R35" s="38"/>
      <c r="S35" s="30"/>
    </row>
    <row r="36" spans="1:19">
      <c r="A36" s="36">
        <f t="shared" si="0"/>
        <v>0</v>
      </c>
      <c r="B36" s="6"/>
      <c r="C36" s="6"/>
      <c r="D36" s="6"/>
      <c r="E36" s="6"/>
      <c r="F36" s="24"/>
      <c r="G36" s="24"/>
      <c r="H36" s="24"/>
      <c r="I36" s="24"/>
      <c r="J36" s="24"/>
      <c r="K36" s="24"/>
      <c r="L36" s="15"/>
      <c r="M36" s="15"/>
      <c r="N36" s="15"/>
      <c r="O36" s="15"/>
      <c r="Q36" s="30"/>
      <c r="S36" s="30"/>
    </row>
    <row r="37" spans="1:19">
      <c r="A37" s="36">
        <f t="shared" si="0"/>
        <v>0</v>
      </c>
      <c r="B37" s="6"/>
      <c r="C37" s="6"/>
      <c r="D37" s="6"/>
      <c r="E37" s="6"/>
      <c r="F37" s="24"/>
      <c r="G37" s="24"/>
      <c r="H37" s="24"/>
      <c r="I37" s="24"/>
      <c r="J37" s="24"/>
      <c r="K37" s="24"/>
      <c r="L37" s="15"/>
      <c r="M37" s="15"/>
      <c r="N37" s="15"/>
      <c r="O37" s="15"/>
      <c r="Q37" s="30"/>
      <c r="R37" s="38"/>
      <c r="S37" s="30"/>
    </row>
    <row r="38" spans="1:19">
      <c r="A38" s="36">
        <f>IF(B38=0,,A37+1)</f>
        <v>0</v>
      </c>
      <c r="B38" s="6"/>
      <c r="C38" s="6"/>
      <c r="D38" s="6"/>
      <c r="E38" s="6"/>
      <c r="F38" s="24"/>
      <c r="G38" s="24"/>
      <c r="H38" s="24"/>
      <c r="I38" s="24"/>
      <c r="J38" s="24"/>
      <c r="K38" s="24"/>
      <c r="L38" s="15"/>
      <c r="M38" s="15"/>
      <c r="N38" s="15"/>
      <c r="O38" s="15"/>
      <c r="Q38" s="30"/>
      <c r="R38" s="38"/>
      <c r="S38" s="30"/>
    </row>
    <row r="39" spans="1:19">
      <c r="A39" s="36">
        <f>IF(B39=0,,A38+1)</f>
        <v>0</v>
      </c>
      <c r="B39" s="6"/>
      <c r="C39" s="6"/>
      <c r="D39" s="6"/>
      <c r="E39" s="6"/>
      <c r="F39" s="24"/>
      <c r="G39" s="71"/>
      <c r="H39" s="71"/>
      <c r="I39" s="71"/>
      <c r="J39" s="71"/>
      <c r="K39" s="71"/>
      <c r="L39" s="15"/>
      <c r="M39" s="15"/>
      <c r="N39" s="15"/>
      <c r="O39" s="15"/>
      <c r="Q39" s="30"/>
      <c r="R39" s="38"/>
      <c r="S39" s="30"/>
    </row>
    <row r="40" spans="1:19">
      <c r="Q40" s="58"/>
      <c r="R40" s="38"/>
      <c r="S40" s="30"/>
    </row>
    <row r="41" spans="1:19">
      <c r="Q41" s="30"/>
      <c r="R41" s="30"/>
    </row>
    <row r="43" spans="1:19">
      <c r="B43" t="s">
        <v>468</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1" tint="0.34998626667073579"/>
  </sheetPr>
  <dimension ref="A1:P59"/>
  <sheetViews>
    <sheetView zoomScale="70" zoomScaleNormal="70" workbookViewId="0"/>
  </sheetViews>
  <sheetFormatPr defaultColWidth="8.7265625" defaultRowHeight="18"/>
  <cols>
    <col min="1" max="1" width="24.6328125" customWidth="1"/>
    <col min="2" max="2" width="12.7265625" customWidth="1"/>
    <col min="3" max="3" width="14.26953125" customWidth="1"/>
    <col min="6" max="11" width="9.36328125" bestFit="1" customWidth="1"/>
  </cols>
  <sheetData>
    <row r="1" spans="1:13" s="1" customFormat="1" ht="13.5">
      <c r="M1" s="2"/>
    </row>
    <row r="2" spans="1:13" s="1" customFormat="1" ht="13.5">
      <c r="M2" s="2"/>
    </row>
    <row r="3" spans="1:13" s="1" customFormat="1" ht="13.5">
      <c r="M3" s="2"/>
    </row>
    <row r="4" spans="1:13" s="1" customFormat="1" ht="13.5">
      <c r="M4" s="2"/>
    </row>
    <row r="5" spans="1:13" s="1" customFormat="1" ht="13.5">
      <c r="M5" s="2"/>
    </row>
    <row r="6" spans="1:13" s="1" customFormat="1" ht="13.5">
      <c r="M6" s="2"/>
    </row>
    <row r="7" spans="1:13" s="1" customFormat="1" ht="13.5">
      <c r="M7" s="2"/>
    </row>
    <row r="8" spans="1:13" s="1" customFormat="1" ht="13.5">
      <c r="M8" s="2"/>
    </row>
    <row r="9" spans="1:13" s="1" customFormat="1" ht="13.5">
      <c r="M9" s="2"/>
    </row>
    <row r="11" spans="1:13" ht="20.25">
      <c r="A11" s="4" t="str">
        <f ca="1">RIGHT(CELL("filename",A1),LEN(CELL("filename",A1))-FIND("]",CELL("filename",A1)))</f>
        <v>3.2 Input│Other</v>
      </c>
    </row>
    <row r="12" spans="1:13" ht="20.25">
      <c r="A12" s="5" t="s">
        <v>355</v>
      </c>
      <c r="B12" s="5" t="s">
        <v>356</v>
      </c>
      <c r="C12" s="5" t="s">
        <v>357</v>
      </c>
      <c r="E12" s="13" t="s">
        <v>358</v>
      </c>
    </row>
    <row r="13" spans="1:13">
      <c r="A13" s="6" t="s">
        <v>359</v>
      </c>
      <c r="B13" s="12">
        <v>41456</v>
      </c>
      <c r="C13" s="12">
        <v>43100</v>
      </c>
      <c r="E13" s="14">
        <f>ROUND((C13-B13)/365,1)</f>
        <v>4.5</v>
      </c>
    </row>
    <row r="14" spans="1:13">
      <c r="A14" s="6" t="s">
        <v>360</v>
      </c>
      <c r="B14" s="12">
        <v>43101</v>
      </c>
      <c r="C14" s="12">
        <v>44926</v>
      </c>
      <c r="E14" s="14">
        <f>ROUND((C14-B14)/365,1)</f>
        <v>5</v>
      </c>
    </row>
    <row r="15" spans="1:13">
      <c r="A15" s="7" t="s">
        <v>361</v>
      </c>
      <c r="B15" s="11">
        <f>C14+1</f>
        <v>44927</v>
      </c>
      <c r="C15" s="11">
        <f>DATE(YEAR(B15)+5,MONTH(B15),DAY(B15)-1)</f>
        <v>46752</v>
      </c>
      <c r="E15" s="14">
        <f>ROUND((C15-B15)/365,1)</f>
        <v>5</v>
      </c>
      <c r="I15" s="61"/>
    </row>
    <row r="17" spans="1:16" ht="20.25">
      <c r="A17" s="5" t="s">
        <v>362</v>
      </c>
    </row>
    <row r="18" spans="1:16">
      <c r="A18" s="6" t="s">
        <v>324</v>
      </c>
      <c r="B18" s="15">
        <v>1</v>
      </c>
    </row>
    <row r="19" spans="1:16">
      <c r="A19" s="6" t="s">
        <v>354</v>
      </c>
      <c r="B19" s="15">
        <v>0.10448889478216249</v>
      </c>
    </row>
    <row r="20" spans="1:16">
      <c r="A20" s="6" t="s">
        <v>363</v>
      </c>
      <c r="B20" s="15">
        <v>0.11565119203693974</v>
      </c>
    </row>
    <row r="21" spans="1:16">
      <c r="A21" s="6" t="s">
        <v>364</v>
      </c>
      <c r="B21" s="15">
        <v>0.92633917077502481</v>
      </c>
    </row>
    <row r="22" spans="1:16">
      <c r="F22" s="12">
        <v>42705</v>
      </c>
      <c r="G22" s="12">
        <v>43070</v>
      </c>
      <c r="H22" s="12">
        <v>43435</v>
      </c>
      <c r="I22" s="12">
        <v>43800</v>
      </c>
      <c r="J22" s="12">
        <v>44166</v>
      </c>
      <c r="K22" s="12">
        <v>44531</v>
      </c>
    </row>
    <row r="23" spans="1:16" ht="20.25">
      <c r="A23" s="5" t="s">
        <v>365</v>
      </c>
      <c r="F23" s="5">
        <f>G23-1</f>
        <v>2017</v>
      </c>
      <c r="G23" s="5">
        <f>YEAR(B14)</f>
        <v>2018</v>
      </c>
      <c r="H23" s="5">
        <f>G23+1</f>
        <v>2019</v>
      </c>
      <c r="I23" s="5">
        <f t="shared" ref="I23" si="0">H23+1</f>
        <v>2020</v>
      </c>
      <c r="J23" s="5">
        <v>2021</v>
      </c>
      <c r="K23" s="5" t="s">
        <v>366</v>
      </c>
      <c r="L23" s="5">
        <v>2023</v>
      </c>
      <c r="M23" s="5">
        <f>L23+1</f>
        <v>2024</v>
      </c>
      <c r="N23" s="5">
        <f>M23+1</f>
        <v>2025</v>
      </c>
      <c r="O23" s="5">
        <f>N23+1</f>
        <v>2026</v>
      </c>
      <c r="P23" s="5">
        <f>O23+1</f>
        <v>2027</v>
      </c>
    </row>
    <row r="24" spans="1:16">
      <c r="A24" s="21" t="s">
        <v>367</v>
      </c>
      <c r="B24" s="6"/>
      <c r="C24" s="6"/>
      <c r="D24" s="6"/>
      <c r="E24" s="6"/>
      <c r="F24" s="22">
        <v>1.9090909090909047E-2</v>
      </c>
      <c r="G24" s="22">
        <v>1.7841213202497874E-2</v>
      </c>
      <c r="H24" s="22">
        <v>1.8404907975460238E-2</v>
      </c>
      <c r="I24" s="22">
        <v>8.6058519793459354E-3</v>
      </c>
      <c r="J24" s="22">
        <v>3.4982935153583528E-2</v>
      </c>
      <c r="K24" s="22">
        <v>0.06</v>
      </c>
      <c r="L24" s="22">
        <v>3.2500000000000001E-2</v>
      </c>
      <c r="M24" s="22">
        <v>3.0624999999999999E-2</v>
      </c>
      <c r="N24" s="22">
        <v>2.8750000000000001E-2</v>
      </c>
      <c r="O24" s="22">
        <v>2.6875000000000003E-2</v>
      </c>
      <c r="P24" s="22">
        <v>2.5000000000000001E-2</v>
      </c>
    </row>
    <row r="25" spans="1:16">
      <c r="A25" s="7" t="s">
        <v>368</v>
      </c>
      <c r="B25" s="7"/>
      <c r="C25" s="7"/>
      <c r="D25" s="7"/>
      <c r="E25" s="7"/>
      <c r="F25" s="20">
        <f>G25/(1+G24)</f>
        <v>0.87184432795657085</v>
      </c>
      <c r="G25" s="20">
        <f t="shared" ref="G25:J25" si="1">H25/(1+H24)</f>
        <v>0.88739908849103255</v>
      </c>
      <c r="H25" s="20">
        <f t="shared" si="1"/>
        <v>0.90373158705221734</v>
      </c>
      <c r="I25" s="20">
        <f t="shared" si="1"/>
        <v>0.91150896731944808</v>
      </c>
      <c r="J25" s="20">
        <f t="shared" si="1"/>
        <v>0.94339622641509424</v>
      </c>
      <c r="K25" s="29">
        <f>1</f>
        <v>1</v>
      </c>
      <c r="L25" s="20">
        <f>K25*(1+L24)</f>
        <v>1.0325</v>
      </c>
      <c r="M25" s="20">
        <f>L25*(1+M24)</f>
        <v>1.0641203124999998</v>
      </c>
      <c r="N25" s="20">
        <f t="shared" ref="N25:P25" si="2">M25*(1+N24)</f>
        <v>1.0947137714843749</v>
      </c>
      <c r="O25" s="20">
        <f t="shared" si="2"/>
        <v>1.1241342040930173</v>
      </c>
      <c r="P25" s="20">
        <f t="shared" si="2"/>
        <v>1.1522375591953427</v>
      </c>
    </row>
    <row r="26" spans="1:16">
      <c r="A26" s="6" t="s">
        <v>369</v>
      </c>
      <c r="B26" s="6"/>
      <c r="C26" s="6"/>
      <c r="D26" s="6"/>
      <c r="E26" s="6"/>
      <c r="F26" s="6"/>
      <c r="G26" s="22">
        <v>2.44995114800401E-2</v>
      </c>
      <c r="H26" s="22">
        <v>2.44995114800401E-2</v>
      </c>
      <c r="I26" s="22">
        <v>2.44995114800401E-2</v>
      </c>
      <c r="J26" s="22">
        <v>2.44995114800401E-2</v>
      </c>
      <c r="K26" s="22">
        <v>2.44995114800401E-2</v>
      </c>
      <c r="L26" s="22">
        <v>3.2500000000000001E-2</v>
      </c>
      <c r="M26" s="22">
        <v>3.0624999999999999E-2</v>
      </c>
      <c r="N26" s="22">
        <v>2.8750000000000001E-2</v>
      </c>
      <c r="O26" s="22">
        <v>2.6875000000000003E-2</v>
      </c>
      <c r="P26" s="22">
        <v>2.5000000000000001E-2</v>
      </c>
    </row>
    <row r="27" spans="1:16">
      <c r="A27" s="7" t="s">
        <v>419</v>
      </c>
      <c r="B27" s="7"/>
      <c r="C27" s="7"/>
      <c r="D27" s="7"/>
      <c r="E27" s="7"/>
      <c r="F27" s="6">
        <v>1</v>
      </c>
      <c r="G27" s="23">
        <f>F27/(1+G26)</f>
        <v>0.97608636099333324</v>
      </c>
      <c r="H27" s="23">
        <f>G27/(1+H26)</f>
        <v>0.95274458411720764</v>
      </c>
      <c r="I27" s="23">
        <f t="shared" ref="I27:P27" si="3">H27/(1+I26)</f>
        <v>0.92996099406707189</v>
      </c>
      <c r="J27" s="23">
        <f t="shared" si="3"/>
        <v>0.90772224256467093</v>
      </c>
      <c r="K27" s="23">
        <f t="shared" si="3"/>
        <v>0.88601530053765742</v>
      </c>
      <c r="L27" s="23">
        <f t="shared" si="3"/>
        <v>0.85812619906794907</v>
      </c>
      <c r="M27" s="23">
        <f t="shared" si="3"/>
        <v>0.83262699727636058</v>
      </c>
      <c r="N27" s="23">
        <f t="shared" si="3"/>
        <v>0.80935795604020466</v>
      </c>
      <c r="O27" s="23">
        <f t="shared" si="3"/>
        <v>0.78817573321018108</v>
      </c>
      <c r="P27" s="23">
        <f t="shared" si="3"/>
        <v>0.7689519348392011</v>
      </c>
    </row>
    <row r="28" spans="1:16">
      <c r="A28" s="7" t="s">
        <v>420</v>
      </c>
      <c r="B28" s="7"/>
      <c r="C28" s="7"/>
      <c r="D28" s="7"/>
      <c r="E28" s="7"/>
      <c r="F28" s="6">
        <v>1</v>
      </c>
      <c r="G28" s="20">
        <f t="shared" ref="G28:P28" si="4">F28*(1+G24)</f>
        <v>1.0178412132024979</v>
      </c>
      <c r="H28" s="20">
        <f t="shared" si="4"/>
        <v>1.0365744870651206</v>
      </c>
      <c r="I28" s="20">
        <f t="shared" si="4"/>
        <v>1.0454950936663694</v>
      </c>
      <c r="J28" s="20">
        <f t="shared" si="4"/>
        <v>1.0820695807314897</v>
      </c>
      <c r="K28" s="20">
        <f t="shared" si="4"/>
        <v>1.1469937555753791</v>
      </c>
      <c r="L28" s="20">
        <f t="shared" si="4"/>
        <v>1.1842710526315789</v>
      </c>
      <c r="M28" s="20">
        <f t="shared" si="4"/>
        <v>1.220539353618421</v>
      </c>
      <c r="N28" s="20">
        <f t="shared" si="4"/>
        <v>1.2556298600349507</v>
      </c>
      <c r="O28" s="20">
        <f t="shared" si="4"/>
        <v>1.28937491252339</v>
      </c>
      <c r="P28" s="20">
        <f t="shared" si="4"/>
        <v>1.3216092853364747</v>
      </c>
    </row>
    <row r="29" spans="1:16">
      <c r="A29" s="7" t="s">
        <v>421</v>
      </c>
      <c r="B29" s="7"/>
      <c r="C29" s="7"/>
      <c r="D29" s="7"/>
      <c r="E29" s="7"/>
      <c r="F29" s="6">
        <v>1</v>
      </c>
      <c r="G29" s="20">
        <f>1/G28</f>
        <v>0.98247151621384743</v>
      </c>
      <c r="H29" s="20">
        <f>1/H28</f>
        <v>0.96471600688468151</v>
      </c>
      <c r="I29" s="20">
        <f>1/I28</f>
        <v>0.95648464163822522</v>
      </c>
      <c r="J29" s="20">
        <f t="shared" ref="J29:P29" si="5">1/J28</f>
        <v>0.92415498763396542</v>
      </c>
      <c r="K29" s="20">
        <f t="shared" si="5"/>
        <v>0.87184432795657119</v>
      </c>
      <c r="L29" s="20">
        <f t="shared" si="5"/>
        <v>0.84440128615648535</v>
      </c>
      <c r="M29" s="20">
        <f t="shared" si="5"/>
        <v>0.81930991986074986</v>
      </c>
      <c r="N29" s="20">
        <f t="shared" si="5"/>
        <v>0.79641304482211406</v>
      </c>
      <c r="O29" s="20">
        <f t="shared" si="5"/>
        <v>0.77556961151270998</v>
      </c>
      <c r="P29" s="20">
        <f t="shared" si="5"/>
        <v>0.75665327952459516</v>
      </c>
    </row>
    <row r="30" spans="1:16" ht="20.25">
      <c r="A30" s="5" t="s">
        <v>370</v>
      </c>
    </row>
    <row r="31" spans="1:16">
      <c r="A31" s="3" t="s">
        <v>371</v>
      </c>
    </row>
    <row r="32" spans="1:16">
      <c r="A32" s="6" t="s">
        <v>319</v>
      </c>
      <c r="B32" s="6"/>
      <c r="C32" s="6"/>
      <c r="D32" s="6"/>
      <c r="E32" s="6"/>
      <c r="F32" s="6"/>
      <c r="G32" s="6"/>
      <c r="H32" s="6"/>
      <c r="I32" s="6"/>
      <c r="J32" s="6"/>
      <c r="K32" s="15">
        <v>0</v>
      </c>
      <c r="L32" s="15">
        <v>0</v>
      </c>
      <c r="M32" s="15">
        <v>0</v>
      </c>
      <c r="N32" s="15">
        <v>0</v>
      </c>
      <c r="O32" s="15">
        <v>0</v>
      </c>
      <c r="P32" s="15">
        <v>0</v>
      </c>
    </row>
    <row r="33" spans="1:16">
      <c r="A33" s="6" t="s">
        <v>372</v>
      </c>
      <c r="B33" s="6"/>
      <c r="C33" s="6"/>
      <c r="D33" s="6"/>
      <c r="E33" s="6"/>
      <c r="F33" s="6"/>
      <c r="G33" s="6"/>
      <c r="H33" s="6"/>
      <c r="I33" s="6"/>
      <c r="J33" s="6"/>
      <c r="K33" s="15">
        <v>0</v>
      </c>
      <c r="L33" s="15">
        <v>0</v>
      </c>
      <c r="M33" s="15">
        <v>0</v>
      </c>
      <c r="N33" s="15">
        <v>0</v>
      </c>
      <c r="O33" s="15">
        <v>0</v>
      </c>
      <c r="P33" s="15">
        <v>0</v>
      </c>
    </row>
    <row r="34" spans="1:16">
      <c r="A34" s="6" t="s">
        <v>373</v>
      </c>
      <c r="B34" s="6"/>
      <c r="C34" s="6"/>
      <c r="D34" s="6"/>
      <c r="E34" s="6"/>
      <c r="F34" s="6"/>
      <c r="G34" s="6"/>
      <c r="H34" s="6"/>
      <c r="I34" s="6"/>
      <c r="J34" s="6"/>
      <c r="K34" s="15">
        <v>0</v>
      </c>
      <c r="L34" s="15">
        <v>0</v>
      </c>
      <c r="M34" s="15">
        <v>0</v>
      </c>
      <c r="N34" s="15">
        <v>0</v>
      </c>
      <c r="O34" s="15">
        <v>0</v>
      </c>
      <c r="P34" s="15">
        <v>0</v>
      </c>
    </row>
    <row r="35" spans="1:16">
      <c r="A35" s="6" t="s">
        <v>10</v>
      </c>
      <c r="B35" s="6"/>
      <c r="C35" s="6"/>
      <c r="D35" s="6"/>
      <c r="E35" s="6"/>
      <c r="F35" s="6"/>
      <c r="G35" s="6"/>
      <c r="H35" s="6"/>
      <c r="I35" s="6"/>
      <c r="J35" s="6"/>
      <c r="K35" s="15">
        <f t="shared" ref="K35:P35" si="6">K34</f>
        <v>0</v>
      </c>
      <c r="L35" s="15">
        <f t="shared" si="6"/>
        <v>0</v>
      </c>
      <c r="M35" s="15">
        <f t="shared" si="6"/>
        <v>0</v>
      </c>
      <c r="N35" s="15">
        <f t="shared" si="6"/>
        <v>0</v>
      </c>
      <c r="O35" s="15">
        <f t="shared" si="6"/>
        <v>0</v>
      </c>
      <c r="P35" s="15">
        <f t="shared" si="6"/>
        <v>0</v>
      </c>
    </row>
    <row r="37" spans="1:16">
      <c r="A37" s="3" t="s">
        <v>374</v>
      </c>
    </row>
    <row r="38" spans="1:16">
      <c r="A38" s="7" t="str">
        <f>A32</f>
        <v>Labour</v>
      </c>
      <c r="K38" s="19">
        <f>K32</f>
        <v>0</v>
      </c>
      <c r="L38" s="19">
        <f>(1+K38)*(1+L32)-1</f>
        <v>0</v>
      </c>
      <c r="M38" s="19">
        <f>(1+L38)*(1+M32)-1</f>
        <v>0</v>
      </c>
      <c r="N38" s="19">
        <f>(1+M38)*(1+N32)-1</f>
        <v>0</v>
      </c>
      <c r="O38" s="19">
        <f>(1+N38)*(1+O32)-1</f>
        <v>0</v>
      </c>
      <c r="P38" s="19">
        <f>(1+O38)*(1+P32)-1</f>
        <v>0</v>
      </c>
    </row>
    <row r="39" spans="1:16">
      <c r="A39" s="7" t="str">
        <f>A33</f>
        <v>Contractor</v>
      </c>
      <c r="K39" s="19">
        <f>K33</f>
        <v>0</v>
      </c>
      <c r="L39" s="19">
        <f>(1+K39)*(1+L33)-1</f>
        <v>0</v>
      </c>
      <c r="M39" s="19">
        <f t="shared" ref="L39:P41" si="7">(1+L39)*(1+M33)-1</f>
        <v>0</v>
      </c>
      <c r="N39" s="19">
        <f t="shared" si="7"/>
        <v>0</v>
      </c>
      <c r="O39" s="19">
        <f t="shared" si="7"/>
        <v>0</v>
      </c>
      <c r="P39" s="19">
        <f t="shared" si="7"/>
        <v>0</v>
      </c>
    </row>
    <row r="40" spans="1:16">
      <c r="A40" s="7" t="str">
        <f>A34</f>
        <v>Materials</v>
      </c>
      <c r="K40" s="19">
        <f>K34</f>
        <v>0</v>
      </c>
      <c r="L40" s="19">
        <f t="shared" si="7"/>
        <v>0</v>
      </c>
      <c r="M40" s="19">
        <f t="shared" si="7"/>
        <v>0</v>
      </c>
      <c r="N40" s="19">
        <f t="shared" si="7"/>
        <v>0</v>
      </c>
      <c r="O40" s="19">
        <f t="shared" si="7"/>
        <v>0</v>
      </c>
      <c r="P40" s="19">
        <f t="shared" si="7"/>
        <v>0</v>
      </c>
    </row>
    <row r="41" spans="1:16">
      <c r="A41" s="7" t="str">
        <f>A35</f>
        <v>Other</v>
      </c>
      <c r="K41" s="19">
        <f>K35</f>
        <v>0</v>
      </c>
      <c r="L41" s="19">
        <f t="shared" si="7"/>
        <v>0</v>
      </c>
      <c r="M41" s="19">
        <f t="shared" si="7"/>
        <v>0</v>
      </c>
      <c r="N41" s="19">
        <f t="shared" si="7"/>
        <v>0</v>
      </c>
      <c r="O41" s="19">
        <f t="shared" si="7"/>
        <v>0</v>
      </c>
      <c r="P41" s="19">
        <f t="shared" si="7"/>
        <v>0</v>
      </c>
    </row>
    <row r="43" spans="1:16" ht="20.25">
      <c r="A43" s="5" t="s">
        <v>375</v>
      </c>
    </row>
    <row r="44" spans="1:16">
      <c r="A44" s="6" t="s">
        <v>5</v>
      </c>
    </row>
    <row r="45" spans="1:16">
      <c r="A45" s="6" t="s">
        <v>6</v>
      </c>
    </row>
    <row r="46" spans="1:16">
      <c r="A46" s="6" t="s">
        <v>7</v>
      </c>
    </row>
    <row r="47" spans="1:16">
      <c r="A47" s="6" t="s">
        <v>8</v>
      </c>
    </row>
    <row r="48" spans="1:16">
      <c r="A48" s="6" t="s">
        <v>9</v>
      </c>
    </row>
    <row r="49" spans="1:1">
      <c r="A49" s="6" t="s">
        <v>11</v>
      </c>
    </row>
    <row r="50" spans="1:1">
      <c r="A50" s="6" t="s">
        <v>12</v>
      </c>
    </row>
    <row r="51" spans="1:1">
      <c r="A51" s="6" t="s">
        <v>399</v>
      </c>
    </row>
    <row r="52" spans="1:1">
      <c r="A52" s="6" t="s">
        <v>423</v>
      </c>
    </row>
    <row r="53" spans="1:1">
      <c r="A53" s="6" t="s">
        <v>422</v>
      </c>
    </row>
    <row r="56" spans="1:1" ht="20.25">
      <c r="A56" s="5" t="s">
        <v>14</v>
      </c>
    </row>
    <row r="57" spans="1:1">
      <c r="A57" s="6" t="s">
        <v>21</v>
      </c>
    </row>
    <row r="58" spans="1:1">
      <c r="A58" s="6" t="s">
        <v>15</v>
      </c>
    </row>
    <row r="59" spans="1:1">
      <c r="A59" s="6" t="s">
        <v>376</v>
      </c>
    </row>
  </sheetData>
  <sortState xmlns:xlrd2="http://schemas.microsoft.com/office/spreadsheetml/2017/richdata2" ref="A57:A64">
    <sortCondition ref="A57:A64"/>
  </sortState>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BEAFA8"/>
  </sheetPr>
  <dimension ref="A1:N367"/>
  <sheetViews>
    <sheetView zoomScale="80" zoomScaleNormal="80" workbookViewId="0"/>
  </sheetViews>
  <sheetFormatPr defaultColWidth="8.7265625" defaultRowHeight="18"/>
  <cols>
    <col min="1" max="1" width="5.81640625" customWidth="1"/>
    <col min="2" max="2" width="56.90625" customWidth="1"/>
    <col min="3" max="3" width="12.54296875" bestFit="1" customWidth="1"/>
    <col min="4" max="4" width="12.54296875" customWidth="1"/>
    <col min="5" max="5" width="14.1796875" bestFit="1" customWidth="1"/>
    <col min="6" max="6" width="23.81640625" customWidth="1"/>
    <col min="7" max="7" width="14.36328125" bestFit="1" customWidth="1"/>
    <col min="8" max="9" width="13.36328125" bestFit="1" customWidth="1"/>
    <col min="10" max="11" width="11.81640625" bestFit="1" customWidth="1"/>
    <col min="12" max="12" width="13.36328125" bestFit="1" customWidth="1"/>
    <col min="13" max="13" width="12.7265625" bestFit="1" customWidth="1"/>
    <col min="14" max="14" width="12.81640625" bestFit="1" customWidth="1"/>
  </cols>
  <sheetData>
    <row r="1" spans="1:14" s="1" customFormat="1" ht="13.5">
      <c r="I1" s="2"/>
    </row>
    <row r="2" spans="1:14" s="1" customFormat="1" ht="13.5">
      <c r="I2" s="2"/>
    </row>
    <row r="3" spans="1:14" s="1" customFormat="1" ht="13.5">
      <c r="I3" s="2"/>
    </row>
    <row r="4" spans="1:14" s="1" customFormat="1" ht="13.5">
      <c r="I4" s="2"/>
    </row>
    <row r="5" spans="1:14" s="1" customFormat="1" ht="13.5">
      <c r="I5" s="2"/>
    </row>
    <row r="6" spans="1:14" s="1" customFormat="1" ht="13.5">
      <c r="I6" s="2"/>
    </row>
    <row r="7" spans="1:14" s="1" customFormat="1" ht="13.5"/>
    <row r="8" spans="1:14" s="1" customFormat="1" ht="13.5"/>
    <row r="9" spans="1:14" s="1" customFormat="1" ht="13.5"/>
    <row r="10" spans="1:14">
      <c r="J10" s="38"/>
    </row>
    <row r="11" spans="1:14" ht="20.25">
      <c r="B11" s="4" t="str">
        <f ca="1">RIGHT(CELL("filename",B1),LEN(CELL("filename",B1))-FIND("]",CELL("filename",B1)))</f>
        <v>4.0 Calc│AER Forecast ($nom)</v>
      </c>
      <c r="F11" s="42" t="s">
        <v>17</v>
      </c>
      <c r="G11" s="59">
        <f>SUM(G13:G1131)/'3.2 Input│Other'!G28</f>
        <v>55233943.783582628</v>
      </c>
      <c r="H11" s="59">
        <f>SUM(H13:H1131)/'3.2 Input│Other'!H28</f>
        <v>70495593.097051024</v>
      </c>
      <c r="I11" s="59">
        <f>SUM(I13:I1131)/'3.2 Input│Other'!I28</f>
        <v>65381399.233590975</v>
      </c>
      <c r="J11" s="59">
        <f>SUM(J13:J1131)/'3.2 Input│Other'!J28</f>
        <v>8819012.619172683</v>
      </c>
      <c r="K11" s="59">
        <f>SUM(K13:K1131)/'3.2 Input│Other'!K28</f>
        <v>12669238.779734973</v>
      </c>
      <c r="L11" s="59">
        <f>SUM(G11:K11)</f>
        <v>212599187.51313227</v>
      </c>
      <c r="M11" s="59">
        <f ca="1">SUMIF('2.0 Input│Historic Capex'!E15:E211,"Yes",'2.0 Input│Historic Capex'!Q15:Q204)</f>
        <v>212599187.51313227</v>
      </c>
      <c r="N11" s="42" t="b">
        <f ca="1">M11=L11</f>
        <v>1</v>
      </c>
    </row>
    <row r="12" spans="1:14">
      <c r="A12" s="3" t="s">
        <v>31</v>
      </c>
      <c r="B12" s="3" t="s">
        <v>32</v>
      </c>
      <c r="C12" s="3" t="s">
        <v>377</v>
      </c>
      <c r="D12" s="3"/>
      <c r="E12" s="3" t="s">
        <v>34</v>
      </c>
      <c r="G12" s="52">
        <v>2018</v>
      </c>
      <c r="H12" s="52">
        <v>2019</v>
      </c>
      <c r="I12" s="52">
        <v>2020</v>
      </c>
      <c r="J12" s="52">
        <v>2021</v>
      </c>
      <c r="K12" s="52">
        <v>2022</v>
      </c>
      <c r="L12" s="3" t="s">
        <v>1</v>
      </c>
    </row>
    <row r="13" spans="1:14">
      <c r="A13" s="27">
        <f>'2.0 Input│Historic Capex'!A15</f>
        <v>1</v>
      </c>
      <c r="B13" s="20" t="str">
        <f>'2.0 Input│Historic Capex'!B15</f>
        <v>Actuate MLV's in T1 areas</v>
      </c>
      <c r="C13" s="20" t="str">
        <f>'2.0 Input│Historic Capex'!E15</f>
        <v>Yes</v>
      </c>
      <c r="D13" s="7" t="str">
        <f>'2.0 Input│Historic Capex'!C15</f>
        <v>Pipelines</v>
      </c>
      <c r="E13" s="20" t="str">
        <f>IF('2.0 Input│Historic Capex'!D15='3.2 Input│Other'!$A$57,'3.2 Input│Other'!$A$57,IF('2.0 Input│Historic Capex'!D15='3.2 Input│Other'!$A$59,'3.2 Input│Other'!$A$59,'3.2 Input│Other'!$A$58))</f>
        <v>Replacement</v>
      </c>
      <c r="G13" s="27">
        <f>IF($C13="Yes",'2.0 Input│Historic Capex'!L15*'3.2 Input│Other'!G$28,0)</f>
        <v>993254.85970383603</v>
      </c>
      <c r="H13" s="27">
        <f>IF($C13="Yes",'2.0 Input│Historic Capex'!M15*'3.2 Input│Other'!H$28,0)</f>
        <v>1011535.6239928638</v>
      </c>
      <c r="I13" s="27">
        <f>IF($C13="Yes",'2.0 Input│Historic Capex'!N15*'3.2 Input│Other'!I$28,0)</f>
        <v>0</v>
      </c>
      <c r="J13" s="27">
        <f>IF($C13="Yes",'2.0 Input│Historic Capex'!O15*'3.2 Input│Other'!J$28,0)</f>
        <v>0</v>
      </c>
      <c r="K13" s="27">
        <f>IF($C13="Yes",'2.0 Input│Historic Capex'!P15*'3.2 Input│Other'!K$28,0)</f>
        <v>0</v>
      </c>
      <c r="L13" s="27">
        <f>SUM(G13:K13)</f>
        <v>2004790.4836966998</v>
      </c>
    </row>
    <row r="14" spans="1:14">
      <c r="A14" s="27">
        <f>'2.0 Input│Historic Capex'!A16</f>
        <v>2</v>
      </c>
      <c r="B14" s="20" t="str">
        <f>'2.0 Input│Historic Capex'!B16</f>
        <v>AGL SomertonT102</v>
      </c>
      <c r="C14" s="20" t="str">
        <f>'2.0 Input│Historic Capex'!E16</f>
        <v>No</v>
      </c>
      <c r="D14" s="7" t="str">
        <f>'2.0 Input│Historic Capex'!C16</f>
        <v>Other</v>
      </c>
      <c r="E14" s="20" t="str">
        <f>IF('2.0 Input│Historic Capex'!D16='3.2 Input│Other'!$A$57,'3.2 Input│Other'!$A$57,IF('2.0 Input│Historic Capex'!D16='3.2 Input│Other'!$A$59,'3.2 Input│Other'!$A$59,'3.2 Input│Other'!$A$58))</f>
        <v>Replacement</v>
      </c>
      <c r="G14" s="27">
        <f>IF($C14="Yes",'2.0 Input│Historic Capex'!L16*'3.2 Input│Other'!G$28,0)</f>
        <v>0</v>
      </c>
      <c r="H14" s="27">
        <f>IF($C14="Yes",'2.0 Input│Historic Capex'!M16*'3.2 Input│Other'!H$28,0)</f>
        <v>0</v>
      </c>
      <c r="I14" s="27">
        <f>IF($C14="Yes",'2.0 Input│Historic Capex'!N16*'3.2 Input│Other'!I$28,0)</f>
        <v>0</v>
      </c>
      <c r="J14" s="27">
        <f>IF($C14="Yes",'2.0 Input│Historic Capex'!O16*'3.2 Input│Other'!J$28,0)</f>
        <v>0</v>
      </c>
      <c r="K14" s="27">
        <f>IF($C14="Yes",'2.0 Input│Historic Capex'!P16*'3.2 Input│Other'!K$28,0)</f>
        <v>0</v>
      </c>
      <c r="L14" s="27">
        <f t="shared" ref="L14:L77" si="0">SUM(G14:K14)</f>
        <v>0</v>
      </c>
    </row>
    <row r="15" spans="1:14">
      <c r="A15" s="27">
        <f>'2.0 Input│Historic Capex'!A17</f>
        <v>3</v>
      </c>
      <c r="B15" s="20" t="str">
        <f>'2.0 Input│Historic Capex'!B17</f>
        <v>Albury Vac.Trailer</v>
      </c>
      <c r="C15" s="20" t="str">
        <f>'2.0 Input│Historic Capex'!E17</f>
        <v>No</v>
      </c>
      <c r="D15" s="7" t="str">
        <f>'2.0 Input│Historic Capex'!C17</f>
        <v>Other</v>
      </c>
      <c r="E15" s="20" t="str">
        <f>IF('2.0 Input│Historic Capex'!D17='3.2 Input│Other'!$A$57,'3.2 Input│Other'!$A$57,IF('2.0 Input│Historic Capex'!D17='3.2 Input│Other'!$A$59,'3.2 Input│Other'!$A$59,'3.2 Input│Other'!$A$58))</f>
        <v>Replacement</v>
      </c>
      <c r="G15" s="27">
        <f>IF($C15="Yes",'2.0 Input│Historic Capex'!L17*'3.2 Input│Other'!G$28,0)</f>
        <v>0</v>
      </c>
      <c r="H15" s="27">
        <f>IF($C15="Yes",'2.0 Input│Historic Capex'!M17*'3.2 Input│Other'!H$28,0)</f>
        <v>0</v>
      </c>
      <c r="I15" s="27">
        <f>IF($C15="Yes",'2.0 Input│Historic Capex'!N17*'3.2 Input│Other'!I$28,0)</f>
        <v>0</v>
      </c>
      <c r="J15" s="27">
        <f>IF($C15="Yes",'2.0 Input│Historic Capex'!O17*'3.2 Input│Other'!J$28,0)</f>
        <v>0</v>
      </c>
      <c r="K15" s="27">
        <f>IF($C15="Yes",'2.0 Input│Historic Capex'!P17*'3.2 Input│Other'!K$28,0)</f>
        <v>0</v>
      </c>
      <c r="L15" s="27">
        <f t="shared" si="0"/>
        <v>0</v>
      </c>
    </row>
    <row r="16" spans="1:14">
      <c r="A16" s="27">
        <f>'2.0 Input│Historic Capex'!A18</f>
        <v>4</v>
      </c>
      <c r="B16" s="20" t="str">
        <f>'2.0 Input│Historic Capex'!B18</f>
        <v>Angelsea Pipeline (Western Route)</v>
      </c>
      <c r="C16" s="20" t="str">
        <f>'2.0 Input│Historic Capex'!E18</f>
        <v>Yes</v>
      </c>
      <c r="D16" s="7" t="str">
        <f>'2.0 Input│Historic Capex'!C18</f>
        <v>Pipelines</v>
      </c>
      <c r="E16" s="20" t="str">
        <f>IF('2.0 Input│Historic Capex'!D18='3.2 Input│Other'!$A$57,'3.2 Input│Other'!$A$57,IF('2.0 Input│Historic Capex'!D18='3.2 Input│Other'!$A$59,'3.2 Input│Other'!$A$59,'3.2 Input│Other'!$A$58))</f>
        <v>Expansion</v>
      </c>
      <c r="G16" s="27">
        <f>IF($C16="Yes",'2.0 Input│Historic Capex'!L18*'3.2 Input│Other'!G$28,0)</f>
        <v>14140763.592289729</v>
      </c>
      <c r="H16" s="27">
        <f>IF($C16="Yes",'2.0 Input│Historic Capex'!M18*'3.2 Input│Other'!H$28,0)</f>
        <v>12975268.407003665</v>
      </c>
      <c r="I16" s="27">
        <f>IF($C16="Yes",'2.0 Input│Historic Capex'!N18*'3.2 Input│Other'!I$28,0)</f>
        <v>0</v>
      </c>
      <c r="J16" s="27">
        <f>IF($C16="Yes",'2.0 Input│Historic Capex'!O18*'3.2 Input│Other'!J$28,0)</f>
        <v>0</v>
      </c>
      <c r="K16" s="27">
        <f>IF($C16="Yes",'2.0 Input│Historic Capex'!P18*'3.2 Input│Other'!K$28,0)</f>
        <v>0</v>
      </c>
      <c r="L16" s="27">
        <f t="shared" si="0"/>
        <v>27116031.999293394</v>
      </c>
    </row>
    <row r="17" spans="1:12">
      <c r="A17" s="27">
        <f>'2.0 Input│Historic Capex'!A19</f>
        <v>5</v>
      </c>
      <c r="B17" s="20" t="str">
        <f>'2.0 Input│Historic Capex'!B19</f>
        <v>AS 2885 Design Life reviews of Facilities&amp;Pipelines</v>
      </c>
      <c r="C17" s="20" t="str">
        <f>'2.0 Input│Historic Capex'!E19</f>
        <v>No</v>
      </c>
      <c r="D17" s="7" t="str">
        <f>'2.0 Input│Historic Capex'!C19</f>
        <v>City Gates &amp; Field Regs</v>
      </c>
      <c r="E17" s="20" t="str">
        <f>IF('2.0 Input│Historic Capex'!D19='3.2 Input│Other'!$A$57,'3.2 Input│Other'!$A$57,IF('2.0 Input│Historic Capex'!D19='3.2 Input│Other'!$A$59,'3.2 Input│Other'!$A$59,'3.2 Input│Other'!$A$58))</f>
        <v>Replacement</v>
      </c>
      <c r="G17" s="27">
        <f>IF($C17="Yes",'2.0 Input│Historic Capex'!L19*'3.2 Input│Other'!G$28,0)</f>
        <v>0</v>
      </c>
      <c r="H17" s="27">
        <f>IF($C17="Yes",'2.0 Input│Historic Capex'!M19*'3.2 Input│Other'!H$28,0)</f>
        <v>0</v>
      </c>
      <c r="I17" s="27">
        <f>IF($C17="Yes",'2.0 Input│Historic Capex'!N19*'3.2 Input│Other'!I$28,0)</f>
        <v>0</v>
      </c>
      <c r="J17" s="27">
        <f>IF($C17="Yes",'2.0 Input│Historic Capex'!O19*'3.2 Input│Other'!J$28,0)</f>
        <v>0</v>
      </c>
      <c r="K17" s="27">
        <f>IF($C17="Yes",'2.0 Input│Historic Capex'!P19*'3.2 Input│Other'!K$28,0)</f>
        <v>0</v>
      </c>
      <c r="L17" s="27">
        <f t="shared" si="0"/>
        <v>0</v>
      </c>
    </row>
    <row r="18" spans="1:12">
      <c r="A18" s="27">
        <f>'2.0 Input│Historic Capex'!A20</f>
        <v>6</v>
      </c>
      <c r="B18" s="20" t="str">
        <f>'2.0 Input│Historic Capex'!B20</f>
        <v>Asbestos removal and replacement</v>
      </c>
      <c r="C18" s="20" t="str">
        <f>'2.0 Input│Historic Capex'!E20</f>
        <v>Yes</v>
      </c>
      <c r="D18" s="7" t="str">
        <f>'2.0 Input│Historic Capex'!C20</f>
        <v>Other</v>
      </c>
      <c r="E18" s="20" t="str">
        <f>IF('2.0 Input│Historic Capex'!D20='3.2 Input│Other'!$A$57,'3.2 Input│Other'!$A$57,IF('2.0 Input│Historic Capex'!D20='3.2 Input│Other'!$A$59,'3.2 Input│Other'!$A$59,'3.2 Input│Other'!$A$58))</f>
        <v>Replacement</v>
      </c>
      <c r="G18" s="27">
        <f>IF($C18="Yes",'2.0 Input│Historic Capex'!L20*'3.2 Input│Other'!G$28,0)</f>
        <v>72673.862622658344</v>
      </c>
      <c r="H18" s="27">
        <f>IF($C18="Yes",'2.0 Input│Historic Capex'!M20*'3.2 Input│Other'!H$28,0)</f>
        <v>74011.418376449612</v>
      </c>
      <c r="I18" s="27">
        <f>IF($C18="Yes",'2.0 Input│Historic Capex'!N20*'3.2 Input│Other'!I$28,0)</f>
        <v>74648.349687778769</v>
      </c>
      <c r="J18" s="27">
        <f>IF($C18="Yes",'2.0 Input│Historic Capex'!O20*'3.2 Input│Other'!J$28,0)</f>
        <v>77259.768064228367</v>
      </c>
      <c r="K18" s="27">
        <f>IF($C18="Yes",'2.0 Input│Historic Capex'!P20*'3.2 Input│Other'!K$28,0)</f>
        <v>81895.354148082071</v>
      </c>
      <c r="L18" s="27">
        <f t="shared" si="0"/>
        <v>380488.75289919716</v>
      </c>
    </row>
    <row r="19" spans="1:12">
      <c r="A19" s="27">
        <f>'2.0 Input│Historic Capex'!A21</f>
        <v>7</v>
      </c>
      <c r="B19" s="20" t="str">
        <f>'2.0 Input│Historic Capex'!B21</f>
        <v>Battery Charger Upgrades</v>
      </c>
      <c r="C19" s="20" t="str">
        <f>'2.0 Input│Historic Capex'!E21</f>
        <v>No</v>
      </c>
      <c r="D19" s="7" t="str">
        <f>'2.0 Input│Historic Capex'!C21</f>
        <v>Other</v>
      </c>
      <c r="E19" s="20" t="str">
        <f>IF('2.0 Input│Historic Capex'!D21='3.2 Input│Other'!$A$57,'3.2 Input│Other'!$A$57,IF('2.0 Input│Historic Capex'!D21='3.2 Input│Other'!$A$59,'3.2 Input│Other'!$A$59,'3.2 Input│Other'!$A$58))</f>
        <v>Replacement</v>
      </c>
      <c r="G19" s="27">
        <f>IF($C19="Yes",'2.0 Input│Historic Capex'!L21*'3.2 Input│Other'!G$28,0)</f>
        <v>0</v>
      </c>
      <c r="H19" s="27">
        <f>IF($C19="Yes",'2.0 Input│Historic Capex'!M21*'3.2 Input│Other'!H$28,0)</f>
        <v>0</v>
      </c>
      <c r="I19" s="27">
        <f>IF($C19="Yes",'2.0 Input│Historic Capex'!N21*'3.2 Input│Other'!I$28,0)</f>
        <v>0</v>
      </c>
      <c r="J19" s="27">
        <f>IF($C19="Yes",'2.0 Input│Historic Capex'!O21*'3.2 Input│Other'!J$28,0)</f>
        <v>0</v>
      </c>
      <c r="K19" s="27">
        <f>IF($C19="Yes",'2.0 Input│Historic Capex'!P21*'3.2 Input│Other'!K$28,0)</f>
        <v>0</v>
      </c>
      <c r="L19" s="27">
        <f t="shared" si="0"/>
        <v>0</v>
      </c>
    </row>
    <row r="20" spans="1:12">
      <c r="A20" s="27">
        <f>'2.0 Input│Historic Capex'!A22</f>
        <v>8</v>
      </c>
      <c r="B20" s="20" t="str">
        <f>'2.0 Input│Historic Capex'!B22</f>
        <v>Battery replacement</v>
      </c>
      <c r="C20" s="20" t="str">
        <f>'2.0 Input│Historic Capex'!E22</f>
        <v>Yes</v>
      </c>
      <c r="D20" s="7" t="str">
        <f>'2.0 Input│Historic Capex'!C22</f>
        <v>Other</v>
      </c>
      <c r="E20" s="20" t="str">
        <f>IF('2.0 Input│Historic Capex'!D22='3.2 Input│Other'!$A$57,'3.2 Input│Other'!$A$57,IF('2.0 Input│Historic Capex'!D22='3.2 Input│Other'!$A$59,'3.2 Input│Other'!$A$59,'3.2 Input│Other'!$A$58))</f>
        <v>Replacement</v>
      </c>
      <c r="G20" s="27">
        <f>IF($C20="Yes",'2.0 Input│Historic Capex'!L22*'3.2 Input│Other'!G$28,0)</f>
        <v>72968.918504906324</v>
      </c>
      <c r="H20" s="27">
        <f>IF($C20="Yes",'2.0 Input│Historic Capex'!M22*'3.2 Input│Other'!H$28,0)</f>
        <v>74311.904735057964</v>
      </c>
      <c r="I20" s="27">
        <f>IF($C20="Yes",'2.0 Input│Historic Capex'!N22*'3.2 Input│Other'!I$28,0)</f>
        <v>74951.42198751113</v>
      </c>
      <c r="J20" s="27">
        <f>IF($C20="Yes",'2.0 Input│Historic Capex'!O22*'3.2 Input│Other'!J$28,0)</f>
        <v>77573.442722569103</v>
      </c>
      <c r="K20" s="27">
        <f>IF($C20="Yes",'2.0 Input│Historic Capex'!P22*'3.2 Input│Other'!K$28,0)</f>
        <v>82227.84928592325</v>
      </c>
      <c r="L20" s="27">
        <f t="shared" si="0"/>
        <v>382033.53723596776</v>
      </c>
    </row>
    <row r="21" spans="1:12">
      <c r="A21" s="27">
        <f>'2.0 Input│Historic Capex'!A23</f>
        <v>9</v>
      </c>
      <c r="B21" s="20" t="str">
        <f>'2.0 Input│Historic Capex'!B23</f>
        <v>Bay St Unichema</v>
      </c>
      <c r="C21" s="20" t="str">
        <f>'2.0 Input│Historic Capex'!E23</f>
        <v>No</v>
      </c>
      <c r="D21" s="7" t="str">
        <f>'2.0 Input│Historic Capex'!C23</f>
        <v>Pipelines</v>
      </c>
      <c r="E21" s="20" t="str">
        <f>IF('2.0 Input│Historic Capex'!D23='3.2 Input│Other'!$A$57,'3.2 Input│Other'!$A$57,IF('2.0 Input│Historic Capex'!D23='3.2 Input│Other'!$A$59,'3.2 Input│Other'!$A$59,'3.2 Input│Other'!$A$58))</f>
        <v>Replacement</v>
      </c>
      <c r="G21" s="27">
        <f>IF($C21="Yes",'2.0 Input│Historic Capex'!L23*'3.2 Input│Other'!G$28,0)</f>
        <v>0</v>
      </c>
      <c r="H21" s="27">
        <f>IF($C21="Yes",'2.0 Input│Historic Capex'!M23*'3.2 Input│Other'!H$28,0)</f>
        <v>0</v>
      </c>
      <c r="I21" s="27">
        <f>IF($C21="Yes",'2.0 Input│Historic Capex'!N23*'3.2 Input│Other'!I$28,0)</f>
        <v>0</v>
      </c>
      <c r="J21" s="27">
        <f>IF($C21="Yes",'2.0 Input│Historic Capex'!O23*'3.2 Input│Other'!J$28,0)</f>
        <v>0</v>
      </c>
      <c r="K21" s="27">
        <f>IF($C21="Yes",'2.0 Input│Historic Capex'!P23*'3.2 Input│Other'!K$28,0)</f>
        <v>0</v>
      </c>
      <c r="L21" s="27">
        <f t="shared" si="0"/>
        <v>0</v>
      </c>
    </row>
    <row r="22" spans="1:12">
      <c r="A22" s="27">
        <f>'2.0 Input│Historic Capex'!A24</f>
        <v>10</v>
      </c>
      <c r="B22" s="20" t="str">
        <f>'2.0 Input│Historic Capex'!B24</f>
        <v>BCS Admin Board Upgrade</v>
      </c>
      <c r="C22" s="20" t="str">
        <f>'2.0 Input│Historic Capex'!E24</f>
        <v>No</v>
      </c>
      <c r="D22" s="7" t="str">
        <f>'2.0 Input│Historic Capex'!C24</f>
        <v>Buildings</v>
      </c>
      <c r="E22" s="20" t="str">
        <f>IF('2.0 Input│Historic Capex'!D24='3.2 Input│Other'!$A$57,'3.2 Input│Other'!$A$57,IF('2.0 Input│Historic Capex'!D24='3.2 Input│Other'!$A$59,'3.2 Input│Other'!$A$59,'3.2 Input│Other'!$A$58))</f>
        <v>Replacement</v>
      </c>
      <c r="G22" s="27">
        <f>IF($C22="Yes",'2.0 Input│Historic Capex'!L24*'3.2 Input│Other'!G$28,0)</f>
        <v>0</v>
      </c>
      <c r="H22" s="27">
        <f>IF($C22="Yes",'2.0 Input│Historic Capex'!M24*'3.2 Input│Other'!H$28,0)</f>
        <v>0</v>
      </c>
      <c r="I22" s="27">
        <f>IF($C22="Yes",'2.0 Input│Historic Capex'!N24*'3.2 Input│Other'!I$28,0)</f>
        <v>0</v>
      </c>
      <c r="J22" s="27">
        <f>IF($C22="Yes",'2.0 Input│Historic Capex'!O24*'3.2 Input│Other'!J$28,0)</f>
        <v>0</v>
      </c>
      <c r="K22" s="27">
        <f>IF($C22="Yes",'2.0 Input│Historic Capex'!P24*'3.2 Input│Other'!K$28,0)</f>
        <v>0</v>
      </c>
      <c r="L22" s="27">
        <f t="shared" si="0"/>
        <v>0</v>
      </c>
    </row>
    <row r="23" spans="1:12">
      <c r="A23" s="27">
        <f>'2.0 Input│Historic Capex'!A25</f>
        <v>11</v>
      </c>
      <c r="B23" s="20" t="str">
        <f>'2.0 Input│Historic Capex'!B25</f>
        <v>BCS Administration Building Distribution Board Upgrade</v>
      </c>
      <c r="C23" s="20" t="str">
        <f>'2.0 Input│Historic Capex'!E25</f>
        <v>No</v>
      </c>
      <c r="D23" s="7" t="str">
        <f>'2.0 Input│Historic Capex'!C25</f>
        <v>Compressors</v>
      </c>
      <c r="E23" s="20" t="str">
        <f>IF('2.0 Input│Historic Capex'!D25='3.2 Input│Other'!$A$57,'3.2 Input│Other'!$A$57,IF('2.0 Input│Historic Capex'!D25='3.2 Input│Other'!$A$59,'3.2 Input│Other'!$A$59,'3.2 Input│Other'!$A$58))</f>
        <v>Replacement</v>
      </c>
      <c r="G23" s="27">
        <f>IF($C23="Yes",'2.0 Input│Historic Capex'!L25*'3.2 Input│Other'!G$28,0)</f>
        <v>0</v>
      </c>
      <c r="H23" s="27">
        <f>IF($C23="Yes",'2.0 Input│Historic Capex'!M25*'3.2 Input│Other'!H$28,0)</f>
        <v>0</v>
      </c>
      <c r="I23" s="27">
        <f>IF($C23="Yes",'2.0 Input│Historic Capex'!N25*'3.2 Input│Other'!I$28,0)</f>
        <v>0</v>
      </c>
      <c r="J23" s="27">
        <f>IF($C23="Yes",'2.0 Input│Historic Capex'!O25*'3.2 Input│Other'!J$28,0)</f>
        <v>0</v>
      </c>
      <c r="K23" s="27">
        <f>IF($C23="Yes",'2.0 Input│Historic Capex'!P25*'3.2 Input│Other'!K$28,0)</f>
        <v>0</v>
      </c>
      <c r="L23" s="27">
        <f t="shared" si="0"/>
        <v>0</v>
      </c>
    </row>
    <row r="24" spans="1:12">
      <c r="A24" s="27">
        <f>'2.0 Input│Historic Capex'!A26</f>
        <v>12</v>
      </c>
      <c r="B24" s="20" t="str">
        <f>'2.0 Input│Historic Capex'!B26</f>
        <v>BCS Control Room Fire Suppression System</v>
      </c>
      <c r="C24" s="20" t="str">
        <f>'2.0 Input│Historic Capex'!E26</f>
        <v>Yes</v>
      </c>
      <c r="D24" s="7" t="str">
        <f>'2.0 Input│Historic Capex'!C26</f>
        <v>Compressors</v>
      </c>
      <c r="E24" s="20" t="str">
        <f>IF('2.0 Input│Historic Capex'!D26='3.2 Input│Other'!$A$57,'3.2 Input│Other'!$A$57,IF('2.0 Input│Historic Capex'!D26='3.2 Input│Other'!$A$59,'3.2 Input│Other'!$A$59,'3.2 Input│Other'!$A$58))</f>
        <v>Replacement</v>
      </c>
      <c r="G24" s="27">
        <f>IF($C24="Yes",'2.0 Input│Historic Capex'!L26*'3.2 Input│Other'!G$28,0)</f>
        <v>0</v>
      </c>
      <c r="H24" s="27">
        <f>IF($C24="Yes",'2.0 Input│Historic Capex'!M26*'3.2 Input│Other'!H$28,0)</f>
        <v>0</v>
      </c>
      <c r="I24" s="27">
        <f>IF($C24="Yes",'2.0 Input│Historic Capex'!N26*'3.2 Input│Other'!I$28,0)</f>
        <v>0</v>
      </c>
      <c r="J24" s="27">
        <f>IF($C24="Yes",'2.0 Input│Historic Capex'!O26*'3.2 Input│Other'!J$28,0)</f>
        <v>0</v>
      </c>
      <c r="K24" s="27">
        <f>IF($C24="Yes",'2.0 Input│Historic Capex'!P26*'3.2 Input│Other'!K$28,0)</f>
        <v>95937.75397500371</v>
      </c>
      <c r="L24" s="27">
        <f t="shared" si="0"/>
        <v>95937.75397500371</v>
      </c>
    </row>
    <row r="25" spans="1:12">
      <c r="A25" s="27">
        <f>'2.0 Input│Historic Capex'!A27</f>
        <v>13</v>
      </c>
      <c r="B25" s="20" t="str">
        <f>'2.0 Input│Historic Capex'!B27</f>
        <v>BCS DEA Upgrade</v>
      </c>
      <c r="C25" s="20" t="str">
        <f>'2.0 Input│Historic Capex'!E27</f>
        <v>No</v>
      </c>
      <c r="D25" s="7" t="str">
        <f>'2.0 Input│Historic Capex'!C27</f>
        <v>Compressors</v>
      </c>
      <c r="E25" s="20" t="str">
        <f>IF('2.0 Input│Historic Capex'!D27='3.2 Input│Other'!$A$57,'3.2 Input│Other'!$A$57,IF('2.0 Input│Historic Capex'!D27='3.2 Input│Other'!$A$59,'3.2 Input│Other'!$A$59,'3.2 Input│Other'!$A$58))</f>
        <v>Replacement</v>
      </c>
      <c r="G25" s="27">
        <f>IF($C25="Yes",'2.0 Input│Historic Capex'!L27*'3.2 Input│Other'!G$28,0)</f>
        <v>0</v>
      </c>
      <c r="H25" s="27">
        <f>IF($C25="Yes",'2.0 Input│Historic Capex'!M27*'3.2 Input│Other'!H$28,0)</f>
        <v>0</v>
      </c>
      <c r="I25" s="27">
        <f>IF($C25="Yes",'2.0 Input│Historic Capex'!N27*'3.2 Input│Other'!I$28,0)</f>
        <v>0</v>
      </c>
      <c r="J25" s="27">
        <f>IF($C25="Yes",'2.0 Input│Historic Capex'!O27*'3.2 Input│Other'!J$28,0)</f>
        <v>0</v>
      </c>
      <c r="K25" s="27">
        <f>IF($C25="Yes",'2.0 Input│Historic Capex'!P27*'3.2 Input│Other'!K$28,0)</f>
        <v>0</v>
      </c>
      <c r="L25" s="27">
        <f t="shared" si="0"/>
        <v>0</v>
      </c>
    </row>
    <row r="26" spans="1:12">
      <c r="A26" s="27">
        <f>'2.0 Input│Historic Capex'!A28</f>
        <v>14</v>
      </c>
      <c r="B26" s="20" t="str">
        <f>'2.0 Input│Historic Capex'!B28</f>
        <v>BCS Emergency Lighting</v>
      </c>
      <c r="C26" s="20" t="str">
        <f>'2.0 Input│Historic Capex'!E28</f>
        <v>No</v>
      </c>
      <c r="D26" s="7" t="str">
        <f>'2.0 Input│Historic Capex'!C28</f>
        <v>Other</v>
      </c>
      <c r="E26" s="20" t="str">
        <f>IF('2.0 Input│Historic Capex'!D28='3.2 Input│Other'!$A$57,'3.2 Input│Other'!$A$57,IF('2.0 Input│Historic Capex'!D28='3.2 Input│Other'!$A$59,'3.2 Input│Other'!$A$59,'3.2 Input│Other'!$A$58))</f>
        <v>Replacement</v>
      </c>
      <c r="G26" s="27">
        <f>IF($C26="Yes",'2.0 Input│Historic Capex'!L28*'3.2 Input│Other'!G$28,0)</f>
        <v>0</v>
      </c>
      <c r="H26" s="27">
        <f>IF($C26="Yes",'2.0 Input│Historic Capex'!M28*'3.2 Input│Other'!H$28,0)</f>
        <v>0</v>
      </c>
      <c r="I26" s="27">
        <f>IF($C26="Yes",'2.0 Input│Historic Capex'!N28*'3.2 Input│Other'!I$28,0)</f>
        <v>0</v>
      </c>
      <c r="J26" s="27">
        <f>IF($C26="Yes",'2.0 Input│Historic Capex'!O28*'3.2 Input│Other'!J$28,0)</f>
        <v>0</v>
      </c>
      <c r="K26" s="27">
        <f>IF($C26="Yes",'2.0 Input│Historic Capex'!P28*'3.2 Input│Other'!K$28,0)</f>
        <v>0</v>
      </c>
      <c r="L26" s="27">
        <f t="shared" si="0"/>
        <v>0</v>
      </c>
    </row>
    <row r="27" spans="1:12">
      <c r="A27" s="27">
        <f>'2.0 Input│Historic Capex'!A29</f>
        <v>15</v>
      </c>
      <c r="B27" s="20" t="str">
        <f>'2.0 Input│Historic Capex'!B29</f>
        <v>BCS MCC Room Fire Suppression System</v>
      </c>
      <c r="C27" s="20" t="str">
        <f>'2.0 Input│Historic Capex'!E29</f>
        <v>Yes</v>
      </c>
      <c r="D27" s="7" t="str">
        <f>'2.0 Input│Historic Capex'!C29</f>
        <v>Compressors</v>
      </c>
      <c r="E27" s="20" t="str">
        <f>IF('2.0 Input│Historic Capex'!D29='3.2 Input│Other'!$A$57,'3.2 Input│Other'!$A$57,IF('2.0 Input│Historic Capex'!D29='3.2 Input│Other'!$A$59,'3.2 Input│Other'!$A$59,'3.2 Input│Other'!$A$58))</f>
        <v>Replacement</v>
      </c>
      <c r="G27" s="27">
        <f>IF($C27="Yes",'2.0 Input│Historic Capex'!L29*'3.2 Input│Other'!G$28,0)</f>
        <v>0</v>
      </c>
      <c r="H27" s="27">
        <f>IF($C27="Yes",'2.0 Input│Historic Capex'!M29*'3.2 Input│Other'!H$28,0)</f>
        <v>0</v>
      </c>
      <c r="I27" s="27">
        <f>IF($C27="Yes",'2.0 Input│Historic Capex'!N29*'3.2 Input│Other'!I$28,0)</f>
        <v>286392.60299760208</v>
      </c>
      <c r="J27" s="27">
        <f>IF($C27="Yes",'2.0 Input│Historic Capex'!O29*'3.2 Input│Other'!J$28,0)</f>
        <v>0</v>
      </c>
      <c r="K27" s="27">
        <f>IF($C27="Yes",'2.0 Input│Historic Capex'!P29*'3.2 Input│Other'!K$28,0)</f>
        <v>0</v>
      </c>
      <c r="L27" s="27">
        <f t="shared" si="0"/>
        <v>286392.60299760208</v>
      </c>
    </row>
    <row r="28" spans="1:12">
      <c r="A28" s="27">
        <f>'2.0 Input│Historic Capex'!A30</f>
        <v>16</v>
      </c>
      <c r="B28" s="20" t="str">
        <f>'2.0 Input│Historic Capex'!B30</f>
        <v>BCS ROOF REPAIR</v>
      </c>
      <c r="C28" s="20" t="str">
        <f>'2.0 Input│Historic Capex'!E30</f>
        <v>No</v>
      </c>
      <c r="D28" s="7" t="str">
        <f>'2.0 Input│Historic Capex'!C30</f>
        <v>Other</v>
      </c>
      <c r="E28" s="20" t="str">
        <f>IF('2.0 Input│Historic Capex'!D30='3.2 Input│Other'!$A$57,'3.2 Input│Other'!$A$57,IF('2.0 Input│Historic Capex'!D30='3.2 Input│Other'!$A$59,'3.2 Input│Other'!$A$59,'3.2 Input│Other'!$A$58))</f>
        <v>Replacement</v>
      </c>
      <c r="G28" s="27">
        <f>IF($C28="Yes",'2.0 Input│Historic Capex'!L30*'3.2 Input│Other'!G$28,0)</f>
        <v>0</v>
      </c>
      <c r="H28" s="27">
        <f>IF($C28="Yes",'2.0 Input│Historic Capex'!M30*'3.2 Input│Other'!H$28,0)</f>
        <v>0</v>
      </c>
      <c r="I28" s="27">
        <f>IF($C28="Yes",'2.0 Input│Historic Capex'!N30*'3.2 Input│Other'!I$28,0)</f>
        <v>0</v>
      </c>
      <c r="J28" s="27">
        <f>IF($C28="Yes",'2.0 Input│Historic Capex'!O30*'3.2 Input│Other'!J$28,0)</f>
        <v>0</v>
      </c>
      <c r="K28" s="27">
        <f>IF($C28="Yes",'2.0 Input│Historic Capex'!P30*'3.2 Input│Other'!K$28,0)</f>
        <v>0</v>
      </c>
      <c r="L28" s="27">
        <f t="shared" si="0"/>
        <v>0</v>
      </c>
    </row>
    <row r="29" spans="1:12">
      <c r="A29" s="27">
        <f>'2.0 Input│Historic Capex'!A31</f>
        <v>17</v>
      </c>
      <c r="B29" s="20" t="str">
        <f>'2.0 Input│Historic Capex'!B31</f>
        <v>BCS Safety and Process Control System and RTU Upgrade</v>
      </c>
      <c r="C29" s="20" t="str">
        <f>'2.0 Input│Historic Capex'!E31</f>
        <v>No</v>
      </c>
      <c r="D29" s="7" t="str">
        <f>'2.0 Input│Historic Capex'!C31</f>
        <v>Compressors</v>
      </c>
      <c r="E29" s="20" t="str">
        <f>IF('2.0 Input│Historic Capex'!D31='3.2 Input│Other'!$A$57,'3.2 Input│Other'!$A$57,IF('2.0 Input│Historic Capex'!D31='3.2 Input│Other'!$A$59,'3.2 Input│Other'!$A$59,'3.2 Input│Other'!$A$58))</f>
        <v>Replacement</v>
      </c>
      <c r="G29" s="27">
        <f>IF($C29="Yes",'2.0 Input│Historic Capex'!L31*'3.2 Input│Other'!G$28,0)</f>
        <v>0</v>
      </c>
      <c r="H29" s="27">
        <f>IF($C29="Yes",'2.0 Input│Historic Capex'!M31*'3.2 Input│Other'!H$28,0)</f>
        <v>0</v>
      </c>
      <c r="I29" s="27">
        <f>IF($C29="Yes",'2.0 Input│Historic Capex'!N31*'3.2 Input│Other'!I$28,0)</f>
        <v>0</v>
      </c>
      <c r="J29" s="27">
        <f>IF($C29="Yes",'2.0 Input│Historic Capex'!O31*'3.2 Input│Other'!J$28,0)</f>
        <v>0</v>
      </c>
      <c r="K29" s="27">
        <f>IF($C29="Yes",'2.0 Input│Historic Capex'!P31*'3.2 Input│Other'!K$28,0)</f>
        <v>0</v>
      </c>
      <c r="L29" s="27">
        <f t="shared" si="0"/>
        <v>0</v>
      </c>
    </row>
    <row r="30" spans="1:12">
      <c r="A30" s="27">
        <f>'2.0 Input│Historic Capex'!A32</f>
        <v>18</v>
      </c>
      <c r="B30" s="20" t="str">
        <f>'2.0 Input│Historic Capex'!B32</f>
        <v>BCS Station Isolation and Loading Valves</v>
      </c>
      <c r="C30" s="20" t="str">
        <f>'2.0 Input│Historic Capex'!E32</f>
        <v>No</v>
      </c>
      <c r="D30" s="7" t="str">
        <f>'2.0 Input│Historic Capex'!C32</f>
        <v>Compressors</v>
      </c>
      <c r="E30" s="20" t="str">
        <f>IF('2.0 Input│Historic Capex'!D32='3.2 Input│Other'!$A$57,'3.2 Input│Other'!$A$57,IF('2.0 Input│Historic Capex'!D32='3.2 Input│Other'!$A$59,'3.2 Input│Other'!$A$59,'3.2 Input│Other'!$A$58))</f>
        <v>Replacement</v>
      </c>
      <c r="G30" s="27">
        <f>IF($C30="Yes",'2.0 Input│Historic Capex'!L32*'3.2 Input│Other'!G$28,0)</f>
        <v>0</v>
      </c>
      <c r="H30" s="27">
        <f>IF($C30="Yes",'2.0 Input│Historic Capex'!M32*'3.2 Input│Other'!H$28,0)</f>
        <v>0</v>
      </c>
      <c r="I30" s="27">
        <f>IF($C30="Yes",'2.0 Input│Historic Capex'!N32*'3.2 Input│Other'!I$28,0)</f>
        <v>0</v>
      </c>
      <c r="J30" s="27">
        <f>IF($C30="Yes",'2.0 Input│Historic Capex'!O32*'3.2 Input│Other'!J$28,0)</f>
        <v>0</v>
      </c>
      <c r="K30" s="27">
        <f>IF($C30="Yes",'2.0 Input│Historic Capex'!P32*'3.2 Input│Other'!K$28,0)</f>
        <v>0</v>
      </c>
      <c r="L30" s="27">
        <f t="shared" si="0"/>
        <v>0</v>
      </c>
    </row>
    <row r="31" spans="1:12">
      <c r="A31" s="27">
        <f>'2.0 Input│Historic Capex'!A33</f>
        <v>19</v>
      </c>
      <c r="B31" s="20" t="str">
        <f>'2.0 Input│Historic Capex'!B33</f>
        <v>BCS Unit 10 &amp; 11 Cooler Upgrade</v>
      </c>
      <c r="C31" s="20" t="str">
        <f>'2.0 Input│Historic Capex'!E33</f>
        <v>No</v>
      </c>
      <c r="D31" s="7" t="str">
        <f>'2.0 Input│Historic Capex'!C33</f>
        <v>Compressors</v>
      </c>
      <c r="E31" s="20" t="str">
        <f>IF('2.0 Input│Historic Capex'!D33='3.2 Input│Other'!$A$57,'3.2 Input│Other'!$A$57,IF('2.0 Input│Historic Capex'!D33='3.2 Input│Other'!$A$59,'3.2 Input│Other'!$A$59,'3.2 Input│Other'!$A$58))</f>
        <v>Replacement</v>
      </c>
      <c r="G31" s="27">
        <f>IF($C31="Yes",'2.0 Input│Historic Capex'!L33*'3.2 Input│Other'!G$28,0)</f>
        <v>0</v>
      </c>
      <c r="H31" s="27">
        <f>IF($C31="Yes",'2.0 Input│Historic Capex'!M33*'3.2 Input│Other'!H$28,0)</f>
        <v>0</v>
      </c>
      <c r="I31" s="27">
        <f>IF($C31="Yes",'2.0 Input│Historic Capex'!N33*'3.2 Input│Other'!I$28,0)</f>
        <v>0</v>
      </c>
      <c r="J31" s="27">
        <f>IF($C31="Yes",'2.0 Input│Historic Capex'!O33*'3.2 Input│Other'!J$28,0)</f>
        <v>0</v>
      </c>
      <c r="K31" s="27">
        <f>IF($C31="Yes",'2.0 Input│Historic Capex'!P33*'3.2 Input│Other'!K$28,0)</f>
        <v>0</v>
      </c>
      <c r="L31" s="27">
        <f t="shared" si="0"/>
        <v>0</v>
      </c>
    </row>
    <row r="32" spans="1:12">
      <c r="A32" s="27">
        <f>'2.0 Input│Historic Capex'!A34</f>
        <v>20</v>
      </c>
      <c r="B32" s="20" t="str">
        <f>'2.0 Input│Historic Capex'!B34</f>
        <v>Bellows UPG</v>
      </c>
      <c r="C32" s="20" t="str">
        <f>'2.0 Input│Historic Capex'!E34</f>
        <v>No</v>
      </c>
      <c r="D32" s="7" t="str">
        <f>'2.0 Input│Historic Capex'!C34</f>
        <v>Compressors</v>
      </c>
      <c r="E32" s="20" t="str">
        <f>IF('2.0 Input│Historic Capex'!D34='3.2 Input│Other'!$A$57,'3.2 Input│Other'!$A$57,IF('2.0 Input│Historic Capex'!D34='3.2 Input│Other'!$A$59,'3.2 Input│Other'!$A$59,'3.2 Input│Other'!$A$58))</f>
        <v>Replacement</v>
      </c>
      <c r="G32" s="27">
        <f>IF($C32="Yes",'2.0 Input│Historic Capex'!L34*'3.2 Input│Other'!G$28,0)</f>
        <v>0</v>
      </c>
      <c r="H32" s="27">
        <f>IF($C32="Yes",'2.0 Input│Historic Capex'!M34*'3.2 Input│Other'!H$28,0)</f>
        <v>0</v>
      </c>
      <c r="I32" s="27">
        <f>IF($C32="Yes",'2.0 Input│Historic Capex'!N34*'3.2 Input│Other'!I$28,0)</f>
        <v>0</v>
      </c>
      <c r="J32" s="27">
        <f>IF($C32="Yes",'2.0 Input│Historic Capex'!O34*'3.2 Input│Other'!J$28,0)</f>
        <v>0</v>
      </c>
      <c r="K32" s="27">
        <f>IF($C32="Yes",'2.0 Input│Historic Capex'!P34*'3.2 Input│Other'!K$28,0)</f>
        <v>0</v>
      </c>
      <c r="L32" s="27">
        <f t="shared" si="0"/>
        <v>0</v>
      </c>
    </row>
    <row r="33" spans="1:12">
      <c r="A33" s="27">
        <f>'2.0 Input│Historic Capex'!A35</f>
        <v>21</v>
      </c>
      <c r="B33" s="20" t="str">
        <f>'2.0 Input│Historic Capex'!B35</f>
        <v>BKLYN RiskPipe MOD</v>
      </c>
      <c r="C33" s="20" t="str">
        <f>'2.0 Input│Historic Capex'!E35</f>
        <v>No</v>
      </c>
      <c r="D33" s="7" t="str">
        <f>'2.0 Input│Historic Capex'!C35</f>
        <v>Other</v>
      </c>
      <c r="E33" s="20" t="str">
        <f>IF('2.0 Input│Historic Capex'!D35='3.2 Input│Other'!$A$57,'3.2 Input│Other'!$A$57,IF('2.0 Input│Historic Capex'!D35='3.2 Input│Other'!$A$59,'3.2 Input│Other'!$A$59,'3.2 Input│Other'!$A$58))</f>
        <v>Replacement</v>
      </c>
      <c r="G33" s="27">
        <f>IF($C33="Yes",'2.0 Input│Historic Capex'!L35*'3.2 Input│Other'!G$28,0)</f>
        <v>0</v>
      </c>
      <c r="H33" s="27">
        <f>IF($C33="Yes",'2.0 Input│Historic Capex'!M35*'3.2 Input│Other'!H$28,0)</f>
        <v>0</v>
      </c>
      <c r="I33" s="27">
        <f>IF($C33="Yes",'2.0 Input│Historic Capex'!N35*'3.2 Input│Other'!I$28,0)</f>
        <v>0</v>
      </c>
      <c r="J33" s="27">
        <f>IF($C33="Yes",'2.0 Input│Historic Capex'!O35*'3.2 Input│Other'!J$28,0)</f>
        <v>0</v>
      </c>
      <c r="K33" s="27">
        <f>IF($C33="Yes",'2.0 Input│Historic Capex'!P35*'3.2 Input│Other'!K$28,0)</f>
        <v>0</v>
      </c>
      <c r="L33" s="27">
        <f t="shared" si="0"/>
        <v>0</v>
      </c>
    </row>
    <row r="34" spans="1:12">
      <c r="A34" s="27">
        <f>'2.0 Input│Historic Capex'!A36</f>
        <v>22</v>
      </c>
      <c r="B34" s="20" t="str">
        <f>'2.0 Input│Historic Capex'!B36</f>
        <v>BLP Safety Measures for High Consequence areas-(urban growth, fracture control)</v>
      </c>
      <c r="C34" s="20" t="str">
        <f>'2.0 Input│Historic Capex'!E36</f>
        <v>Yes</v>
      </c>
      <c r="D34" s="7" t="str">
        <f>'2.0 Input│Historic Capex'!C36</f>
        <v>Pipelines</v>
      </c>
      <c r="E34" s="20" t="str">
        <f>IF('2.0 Input│Historic Capex'!D36='3.2 Input│Other'!$A$57,'3.2 Input│Other'!$A$57,IF('2.0 Input│Historic Capex'!D36='3.2 Input│Other'!$A$59,'3.2 Input│Other'!$A$59,'3.2 Input│Other'!$A$58))</f>
        <v>Replacement</v>
      </c>
      <c r="G34" s="27">
        <f>IF($C34="Yes",'2.0 Input│Historic Capex'!L36*'3.2 Input│Other'!G$28,0)</f>
        <v>0</v>
      </c>
      <c r="H34" s="27">
        <f>IF($C34="Yes",'2.0 Input│Historic Capex'!M36*'3.2 Input│Other'!H$28,0)</f>
        <v>2634806.4942016061</v>
      </c>
      <c r="I34" s="27">
        <f>IF($C34="Yes",'2.0 Input│Historic Capex'!N36*'3.2 Input│Other'!I$28,0)</f>
        <v>0</v>
      </c>
      <c r="J34" s="27">
        <f>IF($C34="Yes",'2.0 Input│Historic Capex'!O36*'3.2 Input│Other'!J$28,0)</f>
        <v>0</v>
      </c>
      <c r="K34" s="27">
        <f>IF($C34="Yes",'2.0 Input│Historic Capex'!P36*'3.2 Input│Other'!K$28,0)</f>
        <v>2186605.9557537911</v>
      </c>
      <c r="L34" s="27">
        <f t="shared" si="0"/>
        <v>4821412.4499553973</v>
      </c>
    </row>
    <row r="35" spans="1:12">
      <c r="A35" s="27">
        <f>'2.0 Input│Historic Capex'!A37</f>
        <v>23</v>
      </c>
      <c r="B35" s="20" t="str">
        <f>'2.0 Input│Historic Capex'!B37</f>
        <v>Brooklyn Compressor Station</v>
      </c>
      <c r="C35" s="20" t="str">
        <f>'2.0 Input│Historic Capex'!E37</f>
        <v>Yes</v>
      </c>
      <c r="D35" s="7" t="str">
        <f>'2.0 Input│Historic Capex'!C37</f>
        <v>Compressors</v>
      </c>
      <c r="E35" s="20" t="str">
        <f>IF('2.0 Input│Historic Capex'!D37='3.2 Input│Other'!$A$57,'3.2 Input│Other'!$A$57,IF('2.0 Input│Historic Capex'!D37='3.2 Input│Other'!$A$59,'3.2 Input│Other'!$A$59,'3.2 Input│Other'!$A$58))</f>
        <v>Replacement</v>
      </c>
      <c r="G35" s="27">
        <f>IF($C35="Yes",'2.0 Input│Historic Capex'!L37*'3.2 Input│Other'!G$28,0)</f>
        <v>0</v>
      </c>
      <c r="H35" s="27">
        <f>IF($C35="Yes",'2.0 Input│Historic Capex'!M37*'3.2 Input│Other'!H$28,0)</f>
        <v>0</v>
      </c>
      <c r="I35" s="27">
        <f>IF($C35="Yes",'2.0 Input│Historic Capex'!N37*'3.2 Input│Other'!I$28,0)</f>
        <v>2449918.6155111506</v>
      </c>
      <c r="J35" s="27">
        <f>IF($C35="Yes",'2.0 Input│Historic Capex'!O37*'3.2 Input│Other'!J$28,0)</f>
        <v>2535623.9595691343</v>
      </c>
      <c r="K35" s="27">
        <f>IF($C35="Yes",'2.0 Input│Historic Capex'!P37*'3.2 Input│Other'!K$28,0)</f>
        <v>2687761.3971432825</v>
      </c>
      <c r="L35" s="27">
        <f t="shared" si="0"/>
        <v>7673303.9722235668</v>
      </c>
    </row>
    <row r="36" spans="1:12">
      <c r="A36" s="27">
        <f>'2.0 Input│Historic Capex'!A38</f>
        <v>24</v>
      </c>
      <c r="B36" s="20" t="str">
        <f>'2.0 Input│Historic Capex'!B38</f>
        <v>Brooklyn Compressor Station</v>
      </c>
      <c r="C36" s="20" t="str">
        <f>'2.0 Input│Historic Capex'!E38</f>
        <v>Yes</v>
      </c>
      <c r="D36" s="7" t="str">
        <f>'2.0 Input│Historic Capex'!C38</f>
        <v>City Gates &amp; Field Regs</v>
      </c>
      <c r="E36" s="20" t="str">
        <f>IF('2.0 Input│Historic Capex'!D38='3.2 Input│Other'!$A$57,'3.2 Input│Other'!$A$57,IF('2.0 Input│Historic Capex'!D38='3.2 Input│Other'!$A$59,'3.2 Input│Other'!$A$59,'3.2 Input│Other'!$A$58))</f>
        <v>Replacement</v>
      </c>
      <c r="G36" s="27">
        <f>IF($C36="Yes",'2.0 Input│Historic Capex'!L38*'3.2 Input│Other'!G$28,0)</f>
        <v>0</v>
      </c>
      <c r="H36" s="27">
        <f>IF($C36="Yes",'2.0 Input│Historic Capex'!M38*'3.2 Input│Other'!H$28,0)</f>
        <v>0</v>
      </c>
      <c r="I36" s="27">
        <f>IF($C36="Yes",'2.0 Input│Historic Capex'!N38*'3.2 Input│Other'!I$28,0)</f>
        <v>0</v>
      </c>
      <c r="J36" s="27">
        <f>IF($C36="Yes",'2.0 Input│Historic Capex'!O38*'3.2 Input│Other'!J$28,0)</f>
        <v>0</v>
      </c>
      <c r="K36" s="27">
        <f>IF($C36="Yes",'2.0 Input│Historic Capex'!P38*'3.2 Input│Other'!K$28,0)</f>
        <v>0</v>
      </c>
      <c r="L36" s="27">
        <f t="shared" ref="L36" si="1">SUM(G36:K36)</f>
        <v>0</v>
      </c>
    </row>
    <row r="37" spans="1:12">
      <c r="A37" s="27">
        <f>'2.0 Input│Historic Capex'!A39</f>
        <v>25</v>
      </c>
      <c r="B37" s="20" t="str">
        <f>'2.0 Input│Historic Capex'!B39</f>
        <v>Brooklyn Kitchen</v>
      </c>
      <c r="C37" s="20" t="str">
        <f>'2.0 Input│Historic Capex'!E39</f>
        <v>No</v>
      </c>
      <c r="D37" s="7" t="str">
        <f>'2.0 Input│Historic Capex'!C39</f>
        <v>Other</v>
      </c>
      <c r="E37" s="20" t="str">
        <f>IF('2.0 Input│Historic Capex'!D39='3.2 Input│Other'!$A$57,'3.2 Input│Other'!$A$57,IF('2.0 Input│Historic Capex'!D39='3.2 Input│Other'!$A$59,'3.2 Input│Other'!$A$59,'3.2 Input│Other'!$A$58))</f>
        <v>Replacement</v>
      </c>
      <c r="G37" s="27">
        <f>IF($C37="Yes",'2.0 Input│Historic Capex'!L39*'3.2 Input│Other'!G$28,0)</f>
        <v>0</v>
      </c>
      <c r="H37" s="27">
        <f>IF($C37="Yes",'2.0 Input│Historic Capex'!M39*'3.2 Input│Other'!H$28,0)</f>
        <v>0</v>
      </c>
      <c r="I37" s="27">
        <f>IF($C37="Yes",'2.0 Input│Historic Capex'!N39*'3.2 Input│Other'!I$28,0)</f>
        <v>0</v>
      </c>
      <c r="J37" s="27">
        <f>IF($C37="Yes",'2.0 Input│Historic Capex'!O39*'3.2 Input│Other'!J$28,0)</f>
        <v>0</v>
      </c>
      <c r="K37" s="27">
        <f>IF($C37="Yes",'2.0 Input│Historic Capex'!P39*'3.2 Input│Other'!K$28,0)</f>
        <v>0</v>
      </c>
      <c r="L37" s="27">
        <f t="shared" si="0"/>
        <v>0</v>
      </c>
    </row>
    <row r="38" spans="1:12">
      <c r="A38" s="27">
        <f>'2.0 Input│Historic Capex'!A40</f>
        <v>26</v>
      </c>
      <c r="B38" s="20" t="str">
        <f>'2.0 Input│Historic Capex'!B40</f>
        <v>Chiltern M.Bypass</v>
      </c>
      <c r="C38" s="20" t="str">
        <f>'2.0 Input│Historic Capex'!E40</f>
        <v>No</v>
      </c>
      <c r="D38" s="7" t="str">
        <f>'2.0 Input│Historic Capex'!C40</f>
        <v>City Gates &amp; Field Regs</v>
      </c>
      <c r="E38" s="20" t="str">
        <f>IF('2.0 Input│Historic Capex'!D40='3.2 Input│Other'!$A$57,'3.2 Input│Other'!$A$57,IF('2.0 Input│Historic Capex'!D40='3.2 Input│Other'!$A$59,'3.2 Input│Other'!$A$59,'3.2 Input│Other'!$A$58))</f>
        <v>Replacement</v>
      </c>
      <c r="G38" s="27">
        <f>IF($C38="Yes",'2.0 Input│Historic Capex'!L40*'3.2 Input│Other'!G$28,0)</f>
        <v>0</v>
      </c>
      <c r="H38" s="27">
        <f>IF($C38="Yes",'2.0 Input│Historic Capex'!M40*'3.2 Input│Other'!H$28,0)</f>
        <v>0</v>
      </c>
      <c r="I38" s="27">
        <f>IF($C38="Yes",'2.0 Input│Historic Capex'!N40*'3.2 Input│Other'!I$28,0)</f>
        <v>0</v>
      </c>
      <c r="J38" s="27">
        <f>IF($C38="Yes",'2.0 Input│Historic Capex'!O40*'3.2 Input│Other'!J$28,0)</f>
        <v>0</v>
      </c>
      <c r="K38" s="27">
        <f>IF($C38="Yes",'2.0 Input│Historic Capex'!P40*'3.2 Input│Other'!K$28,0)</f>
        <v>0</v>
      </c>
      <c r="L38" s="27">
        <f t="shared" si="0"/>
        <v>0</v>
      </c>
    </row>
    <row r="39" spans="1:12">
      <c r="A39" s="27">
        <f>'2.0 Input│Historic Capex'!A41</f>
        <v>27</v>
      </c>
      <c r="B39" s="20" t="str">
        <f>'2.0 Input│Historic Capex'!B41</f>
        <v>Compressor lagging and pipe coating replacement (expand to GCS, Springhurst/BCS12/WCS A/WCS B, Euroa)</v>
      </c>
      <c r="C39" s="20" t="str">
        <f>'2.0 Input│Historic Capex'!E41</f>
        <v>Yes</v>
      </c>
      <c r="D39" s="7" t="str">
        <f>'2.0 Input│Historic Capex'!C41</f>
        <v>Compressors</v>
      </c>
      <c r="E39" s="20" t="str">
        <f>IF('2.0 Input│Historic Capex'!D41='3.2 Input│Other'!$A$57,'3.2 Input│Other'!$A$57,IF('2.0 Input│Historic Capex'!D41='3.2 Input│Other'!$A$59,'3.2 Input│Other'!$A$59,'3.2 Input│Other'!$A$58))</f>
        <v>Replacement</v>
      </c>
      <c r="G39" s="27">
        <f>IF($C39="Yes",'2.0 Input│Historic Capex'!L41*'3.2 Input│Other'!G$28,0)</f>
        <v>150454.36184210528</v>
      </c>
      <c r="H39" s="27">
        <f>IF($C39="Yes",'2.0 Input│Historic Capex'!M41*'3.2 Input│Other'!H$28,0)</f>
        <v>153223.46052631582</v>
      </c>
      <c r="I39" s="27">
        <f>IF($C39="Yes",'2.0 Input│Historic Capex'!N41*'3.2 Input│Other'!I$28,0)</f>
        <v>154542.07894736843</v>
      </c>
      <c r="J39" s="27">
        <f>IF($C39="Yes",'2.0 Input│Historic Capex'!O41*'3.2 Input│Other'!J$28,0)</f>
        <v>159948.41447368421</v>
      </c>
      <c r="K39" s="27">
        <f>IF($C39="Yes",'2.0 Input│Historic Capex'!P41*'3.2 Input│Other'!K$28,0)</f>
        <v>169545.31934210527</v>
      </c>
      <c r="L39" s="27">
        <f t="shared" si="0"/>
        <v>787713.63513157901</v>
      </c>
    </row>
    <row r="40" spans="1:12">
      <c r="A40" s="27">
        <f>'2.0 Input│Historic Capex'!A42</f>
        <v>28</v>
      </c>
      <c r="B40" s="20" t="str">
        <f>'2.0 Input│Historic Capex'!B42</f>
        <v>Compressor Station Vent Stack Upgrade (BCS, WCS, GCS, SCS)</v>
      </c>
      <c r="C40" s="20" t="str">
        <f>'2.0 Input│Historic Capex'!E42</f>
        <v>Yes</v>
      </c>
      <c r="D40" s="7" t="str">
        <f>'2.0 Input│Historic Capex'!C42</f>
        <v>Compressors</v>
      </c>
      <c r="E40" s="20" t="str">
        <f>IF('2.0 Input│Historic Capex'!D42='3.2 Input│Other'!$A$57,'3.2 Input│Other'!$A$57,IF('2.0 Input│Historic Capex'!D42='3.2 Input│Other'!$A$59,'3.2 Input│Other'!$A$59,'3.2 Input│Other'!$A$58))</f>
        <v>Replacement</v>
      </c>
      <c r="G40" s="27">
        <f>IF($C40="Yes",'2.0 Input│Historic Capex'!L42*'3.2 Input│Other'!G$28,0)</f>
        <v>0</v>
      </c>
      <c r="H40" s="27">
        <f>IF($C40="Yes",'2.0 Input│Historic Capex'!M42*'3.2 Input│Other'!H$28,0)</f>
        <v>349331.48407921498</v>
      </c>
      <c r="I40" s="27">
        <f>IF($C40="Yes",'2.0 Input│Historic Capex'!N42*'3.2 Input│Other'!I$28,0)</f>
        <v>352337.77912292595</v>
      </c>
      <c r="J40" s="27">
        <f>IF($C40="Yes",'2.0 Input│Historic Capex'!O42*'3.2 Input│Other'!J$28,0)</f>
        <v>364663.5888021409</v>
      </c>
      <c r="K40" s="27">
        <f>IF($C40="Yes",'2.0 Input│Historic Capex'!P42*'3.2 Input│Other'!K$28,0)</f>
        <v>0</v>
      </c>
      <c r="L40" s="27">
        <f t="shared" si="0"/>
        <v>1066332.8520042817</v>
      </c>
    </row>
    <row r="41" spans="1:12">
      <c r="A41" s="27">
        <f>'2.0 Input│Historic Capex'!A44</f>
        <v>30</v>
      </c>
      <c r="B41" s="20" t="str">
        <f>'2.0 Input│Historic Capex'!B44</f>
        <v>Coogee Unpiggable</v>
      </c>
      <c r="C41" s="20" t="str">
        <f>'2.0 Input│Historic Capex'!E44</f>
        <v>No</v>
      </c>
      <c r="D41" s="7" t="str">
        <f>'2.0 Input│Historic Capex'!C44</f>
        <v>Pipelines</v>
      </c>
      <c r="E41" s="20" t="str">
        <f>IF('2.0 Input│Historic Capex'!D44='3.2 Input│Other'!$A$57,'3.2 Input│Other'!$A$57,IF('2.0 Input│Historic Capex'!D44='3.2 Input│Other'!$A$59,'3.2 Input│Other'!$A$59,'3.2 Input│Other'!$A$58))</f>
        <v>Replacement</v>
      </c>
      <c r="G41" s="27">
        <f>IF($C41="Yes",'2.0 Input│Historic Capex'!L44*'3.2 Input│Other'!G$28,0)</f>
        <v>0</v>
      </c>
      <c r="H41" s="27">
        <f>IF($C41="Yes",'2.0 Input│Historic Capex'!M44*'3.2 Input│Other'!H$28,0)</f>
        <v>0</v>
      </c>
      <c r="I41" s="27">
        <f>IF($C41="Yes",'2.0 Input│Historic Capex'!N44*'3.2 Input│Other'!I$28,0)</f>
        <v>0</v>
      </c>
      <c r="J41" s="27">
        <f>IF($C41="Yes",'2.0 Input│Historic Capex'!O44*'3.2 Input│Other'!J$28,0)</f>
        <v>0</v>
      </c>
      <c r="K41" s="27">
        <f>IF($C41="Yes",'2.0 Input│Historic Capex'!P44*'3.2 Input│Other'!K$28,0)</f>
        <v>0</v>
      </c>
      <c r="L41" s="27">
        <f t="shared" si="0"/>
        <v>0</v>
      </c>
    </row>
    <row r="42" spans="1:12">
      <c r="A42" s="27">
        <f>'2.0 Input│Historic Capex'!A45</f>
        <v>31</v>
      </c>
      <c r="B42" s="20" t="str">
        <f>'2.0 Input│Historic Capex'!B45</f>
        <v>CP - Cathodic Protection Replacement</v>
      </c>
      <c r="C42" s="20" t="str">
        <f>'2.0 Input│Historic Capex'!E45</f>
        <v>No</v>
      </c>
      <c r="D42" s="7" t="str">
        <f>'2.0 Input│Historic Capex'!C45</f>
        <v>Pipelines</v>
      </c>
      <c r="E42" s="20" t="str">
        <f>IF('2.0 Input│Historic Capex'!D45='3.2 Input│Other'!$A$57,'3.2 Input│Other'!$A$57,IF('2.0 Input│Historic Capex'!D45='3.2 Input│Other'!$A$59,'3.2 Input│Other'!$A$59,'3.2 Input│Other'!$A$58))</f>
        <v>Replacement</v>
      </c>
      <c r="G42" s="27">
        <f>IF($C42="Yes",'2.0 Input│Historic Capex'!L45*'3.2 Input│Other'!G$28,0)</f>
        <v>0</v>
      </c>
      <c r="H42" s="27">
        <f>IF($C42="Yes",'2.0 Input│Historic Capex'!M45*'3.2 Input│Other'!H$28,0)</f>
        <v>0</v>
      </c>
      <c r="I42" s="27">
        <f>IF($C42="Yes",'2.0 Input│Historic Capex'!N45*'3.2 Input│Other'!I$28,0)</f>
        <v>0</v>
      </c>
      <c r="J42" s="27">
        <f>IF($C42="Yes",'2.0 Input│Historic Capex'!O45*'3.2 Input│Other'!J$28,0)</f>
        <v>0</v>
      </c>
      <c r="K42" s="27">
        <f>IF($C42="Yes",'2.0 Input│Historic Capex'!P45*'3.2 Input│Other'!K$28,0)</f>
        <v>0</v>
      </c>
      <c r="L42" s="27">
        <f t="shared" si="0"/>
        <v>0</v>
      </c>
    </row>
    <row r="43" spans="1:12">
      <c r="A43" s="27">
        <f>'2.0 Input│Historic Capex'!A46</f>
        <v>32</v>
      </c>
      <c r="B43" s="20" t="str">
        <f>'2.0 Input│Historic Capex'!B46</f>
        <v>CP - Cathodic Protection Replacement</v>
      </c>
      <c r="C43" s="20" t="str">
        <f>'2.0 Input│Historic Capex'!E46</f>
        <v>Yes</v>
      </c>
      <c r="D43" s="7" t="str">
        <f>'2.0 Input│Historic Capex'!C46</f>
        <v>Other</v>
      </c>
      <c r="E43" s="20" t="str">
        <f>IF('2.0 Input│Historic Capex'!D46='3.2 Input│Other'!$A$57,'3.2 Input│Other'!$A$57,IF('2.0 Input│Historic Capex'!D46='3.2 Input│Other'!$A$59,'3.2 Input│Other'!$A$59,'3.2 Input│Other'!$A$58))</f>
        <v>Replacement</v>
      </c>
      <c r="G43" s="27">
        <f>IF($C43="Yes",'2.0 Input│Historic Capex'!L46*'3.2 Input│Other'!G$28,0)</f>
        <v>241344.06724967001</v>
      </c>
      <c r="H43" s="27">
        <f>IF($C43="Yes",'2.0 Input│Historic Capex'!M46*'3.2 Input│Other'!H$28,0)</f>
        <v>245785.98259782346</v>
      </c>
      <c r="I43" s="27">
        <f>IF($C43="Yes",'2.0 Input│Historic Capex'!N46*'3.2 Input│Other'!I$28,0)</f>
        <v>247901.18038265841</v>
      </c>
      <c r="J43" s="27">
        <f>IF($C43="Yes",'2.0 Input│Historic Capex'!O46*'3.2 Input│Other'!J$28,0)</f>
        <v>256573.49130048178</v>
      </c>
      <c r="K43" s="27">
        <f>IF($C43="Yes",'2.0 Input│Historic Capex'!P46*'3.2 Input│Other'!K$28,0)</f>
        <v>271967.90077851067</v>
      </c>
      <c r="L43" s="27">
        <f t="shared" si="0"/>
        <v>1263572.6223091444</v>
      </c>
    </row>
    <row r="44" spans="1:12">
      <c r="A44" s="27">
        <f>'2.0 Input│Historic Capex'!A47</f>
        <v>33</v>
      </c>
      <c r="B44" s="20" t="str">
        <f>'2.0 Input│Historic Capex'!B47</f>
        <v>CP - Cathodic Protection Replacement</v>
      </c>
      <c r="C44" s="20" t="str">
        <f>'2.0 Input│Historic Capex'!E47</f>
        <v>Yes</v>
      </c>
      <c r="D44" s="7" t="str">
        <f>'2.0 Input│Historic Capex'!C47</f>
        <v>City Gates &amp; Field Regs</v>
      </c>
      <c r="E44" s="20" t="str">
        <f>IF('2.0 Input│Historic Capex'!D47='3.2 Input│Other'!$A$57,'3.2 Input│Other'!$A$57,IF('2.0 Input│Historic Capex'!D47='3.2 Input│Other'!$A$59,'3.2 Input│Other'!$A$59,'3.2 Input│Other'!$A$58))</f>
        <v>Replacement</v>
      </c>
      <c r="G44" s="27">
        <f>IF($C44="Yes",'2.0 Input│Historic Capex'!L47*'3.2 Input│Other'!G$28,0)</f>
        <v>0</v>
      </c>
      <c r="H44" s="27">
        <f>IF($C44="Yes",'2.0 Input│Historic Capex'!M47*'3.2 Input│Other'!H$28,0)</f>
        <v>0</v>
      </c>
      <c r="I44" s="27">
        <f>IF($C44="Yes",'2.0 Input│Historic Capex'!N47*'3.2 Input│Other'!I$28,0)</f>
        <v>0</v>
      </c>
      <c r="J44" s="27">
        <f>IF($C44="Yes",'2.0 Input│Historic Capex'!O47*'3.2 Input│Other'!J$28,0)</f>
        <v>0</v>
      </c>
      <c r="K44" s="27">
        <f>IF($C44="Yes",'2.0 Input│Historic Capex'!P47*'3.2 Input│Other'!K$28,0)</f>
        <v>0</v>
      </c>
      <c r="L44" s="27">
        <f t="shared" si="0"/>
        <v>0</v>
      </c>
    </row>
    <row r="45" spans="1:12">
      <c r="A45" s="27">
        <f>'2.0 Input│Historic Capex'!A48</f>
        <v>34</v>
      </c>
      <c r="B45" s="20" t="str">
        <f>'2.0 Input│Historic Capex'!B48</f>
        <v>CP - Corrosion Protection Testing Equipment</v>
      </c>
      <c r="C45" s="20" t="str">
        <f>'2.0 Input│Historic Capex'!E48</f>
        <v>No</v>
      </c>
      <c r="D45" s="7" t="str">
        <f>'2.0 Input│Historic Capex'!C48</f>
        <v>Other</v>
      </c>
      <c r="E45" s="20" t="str">
        <f>IF('2.0 Input│Historic Capex'!D48='3.2 Input│Other'!$A$57,'3.2 Input│Other'!$A$57,IF('2.0 Input│Historic Capex'!D48='3.2 Input│Other'!$A$59,'3.2 Input│Other'!$A$59,'3.2 Input│Other'!$A$58))</f>
        <v>Replacement</v>
      </c>
      <c r="G45" s="27">
        <f>IF($C45="Yes",'2.0 Input│Historic Capex'!L48*'3.2 Input│Other'!G$28,0)</f>
        <v>0</v>
      </c>
      <c r="H45" s="27">
        <f>IF($C45="Yes",'2.0 Input│Historic Capex'!M48*'3.2 Input│Other'!H$28,0)</f>
        <v>0</v>
      </c>
      <c r="I45" s="27">
        <f>IF($C45="Yes",'2.0 Input│Historic Capex'!N48*'3.2 Input│Other'!I$28,0)</f>
        <v>0</v>
      </c>
      <c r="J45" s="27">
        <f>IF($C45="Yes",'2.0 Input│Historic Capex'!O48*'3.2 Input│Other'!J$28,0)</f>
        <v>0</v>
      </c>
      <c r="K45" s="27">
        <f>IF($C45="Yes",'2.0 Input│Historic Capex'!P48*'3.2 Input│Other'!K$28,0)</f>
        <v>0</v>
      </c>
      <c r="L45" s="27">
        <f t="shared" si="0"/>
        <v>0</v>
      </c>
    </row>
    <row r="46" spans="1:12">
      <c r="A46" s="27">
        <f>'2.0 Input│Historic Capex'!A49</f>
        <v>35</v>
      </c>
      <c r="B46" s="20" t="str">
        <f>'2.0 Input│Historic Capex'!B49</f>
        <v>CS Type B compliance upgrade</v>
      </c>
      <c r="C46" s="20" t="str">
        <f>'2.0 Input│Historic Capex'!E49</f>
        <v>No</v>
      </c>
      <c r="D46" s="7" t="str">
        <f>'2.0 Input│Historic Capex'!C49</f>
        <v>Compressors</v>
      </c>
      <c r="E46" s="20" t="str">
        <f>IF('2.0 Input│Historic Capex'!D49='3.2 Input│Other'!$A$57,'3.2 Input│Other'!$A$57,IF('2.0 Input│Historic Capex'!D49='3.2 Input│Other'!$A$59,'3.2 Input│Other'!$A$59,'3.2 Input│Other'!$A$58))</f>
        <v>Replacement</v>
      </c>
      <c r="G46" s="27">
        <f>IF($C46="Yes",'2.0 Input│Historic Capex'!L49*'3.2 Input│Other'!G$28,0)</f>
        <v>0</v>
      </c>
      <c r="H46" s="27">
        <f>IF($C46="Yes",'2.0 Input│Historic Capex'!M49*'3.2 Input│Other'!H$28,0)</f>
        <v>0</v>
      </c>
      <c r="I46" s="27">
        <f>IF($C46="Yes",'2.0 Input│Historic Capex'!N49*'3.2 Input│Other'!I$28,0)</f>
        <v>0</v>
      </c>
      <c r="J46" s="27">
        <f>IF($C46="Yes",'2.0 Input│Historic Capex'!O49*'3.2 Input│Other'!J$28,0)</f>
        <v>0</v>
      </c>
      <c r="K46" s="27">
        <f>IF($C46="Yes",'2.0 Input│Historic Capex'!P49*'3.2 Input│Other'!K$28,0)</f>
        <v>0</v>
      </c>
      <c r="L46" s="27">
        <f t="shared" si="0"/>
        <v>0</v>
      </c>
    </row>
    <row r="47" spans="1:12">
      <c r="A47" s="27">
        <f>'2.0 Input│Historic Capex'!A50</f>
        <v>36</v>
      </c>
      <c r="B47" s="20" t="str">
        <f>'2.0 Input│Historic Capex'!B50</f>
        <v>Culcairn Injection Gas Quality equipment</v>
      </c>
      <c r="C47" s="20" t="str">
        <f>'2.0 Input│Historic Capex'!E50</f>
        <v>Yes</v>
      </c>
      <c r="D47" s="7" t="str">
        <f>'2.0 Input│Historic Capex'!C50</f>
        <v>Gas Quality</v>
      </c>
      <c r="E47" s="20" t="str">
        <f>IF('2.0 Input│Historic Capex'!D50='3.2 Input│Other'!$A$57,'3.2 Input│Other'!$A$57,IF('2.0 Input│Historic Capex'!D50='3.2 Input│Other'!$A$59,'3.2 Input│Other'!$A$59,'3.2 Input│Other'!$A$58))</f>
        <v>Replacement</v>
      </c>
      <c r="G47" s="27">
        <f>IF($C47="Yes",'2.0 Input│Historic Capex'!L50*'3.2 Input│Other'!G$28,0)</f>
        <v>1011163.7758501339</v>
      </c>
      <c r="H47" s="27">
        <f>IF($C47="Yes",'2.0 Input│Historic Capex'!M50*'3.2 Input│Other'!H$28,0)</f>
        <v>0</v>
      </c>
      <c r="I47" s="27">
        <f>IF($C47="Yes",'2.0 Input│Historic Capex'!N50*'3.2 Input│Other'!I$28,0)</f>
        <v>0</v>
      </c>
      <c r="J47" s="27">
        <f>IF($C47="Yes",'2.0 Input│Historic Capex'!O50*'3.2 Input│Other'!J$28,0)</f>
        <v>0</v>
      </c>
      <c r="K47" s="27">
        <f>IF($C47="Yes",'2.0 Input│Historic Capex'!P50*'3.2 Input│Other'!K$28,0)</f>
        <v>0</v>
      </c>
      <c r="L47" s="27">
        <f t="shared" si="0"/>
        <v>1011163.7758501339</v>
      </c>
    </row>
    <row r="48" spans="1:12">
      <c r="A48" s="27">
        <f>'2.0 Input│Historic Capex'!A51</f>
        <v>37</v>
      </c>
      <c r="B48" s="20" t="str">
        <f>'2.0 Input│Historic Capex'!B51</f>
        <v>Dandenong Complex asbestos removal</v>
      </c>
      <c r="C48" s="20" t="str">
        <f>'2.0 Input│Historic Capex'!E51</f>
        <v>No</v>
      </c>
      <c r="D48" s="7" t="str">
        <f>'2.0 Input│Historic Capex'!C51</f>
        <v>Buildings</v>
      </c>
      <c r="E48" s="20" t="str">
        <f>IF('2.0 Input│Historic Capex'!D51='3.2 Input│Other'!$A$57,'3.2 Input│Other'!$A$57,IF('2.0 Input│Historic Capex'!D51='3.2 Input│Other'!$A$59,'3.2 Input│Other'!$A$59,'3.2 Input│Other'!$A$58))</f>
        <v>Replacement</v>
      </c>
      <c r="G48" s="27">
        <f>IF($C48="Yes",'2.0 Input│Historic Capex'!L51*'3.2 Input│Other'!G$28,0)</f>
        <v>0</v>
      </c>
      <c r="H48" s="27">
        <f>IF($C48="Yes",'2.0 Input│Historic Capex'!M51*'3.2 Input│Other'!H$28,0)</f>
        <v>0</v>
      </c>
      <c r="I48" s="27">
        <f>IF($C48="Yes",'2.0 Input│Historic Capex'!N51*'3.2 Input│Other'!I$28,0)</f>
        <v>0</v>
      </c>
      <c r="J48" s="27">
        <f>IF($C48="Yes",'2.0 Input│Historic Capex'!O51*'3.2 Input│Other'!J$28,0)</f>
        <v>0</v>
      </c>
      <c r="K48" s="27">
        <f>IF($C48="Yes",'2.0 Input│Historic Capex'!P51*'3.2 Input│Other'!K$28,0)</f>
        <v>0</v>
      </c>
      <c r="L48" s="27">
        <f t="shared" si="0"/>
        <v>0</v>
      </c>
    </row>
    <row r="49" spans="1:12">
      <c r="A49" s="27">
        <f>'2.0 Input│Historic Capex'!A52</f>
        <v>38</v>
      </c>
      <c r="B49" s="20" t="str">
        <f>'2.0 Input│Historic Capex'!B52</f>
        <v>Dandenong LNG Isolation Valve Upgrade</v>
      </c>
      <c r="C49" s="20" t="str">
        <f>'2.0 Input│Historic Capex'!E52</f>
        <v>Yes</v>
      </c>
      <c r="D49" s="7" t="str">
        <f>'2.0 Input│Historic Capex'!C52</f>
        <v>Pipelines</v>
      </c>
      <c r="E49" s="20" t="str">
        <f>IF('2.0 Input│Historic Capex'!D52='3.2 Input│Other'!$A$57,'3.2 Input│Other'!$A$57,IF('2.0 Input│Historic Capex'!D52='3.2 Input│Other'!$A$59,'3.2 Input│Other'!$A$59,'3.2 Input│Other'!$A$58))</f>
        <v>Replacement</v>
      </c>
      <c r="G49" s="27">
        <f>IF($C49="Yes",'2.0 Input│Historic Capex'!L52*'3.2 Input│Other'!G$28,0)</f>
        <v>673813.15903300617</v>
      </c>
      <c r="H49" s="27">
        <f>IF($C49="Yes",'2.0 Input│Historic Capex'!M52*'3.2 Input│Other'!H$28,0)</f>
        <v>0</v>
      </c>
      <c r="I49" s="27">
        <f>IF($C49="Yes",'2.0 Input│Historic Capex'!N52*'3.2 Input│Other'!I$28,0)</f>
        <v>0</v>
      </c>
      <c r="J49" s="27">
        <f>IF($C49="Yes",'2.0 Input│Historic Capex'!O52*'3.2 Input│Other'!J$28,0)</f>
        <v>0</v>
      </c>
      <c r="K49" s="27">
        <f>IF($C49="Yes",'2.0 Input│Historic Capex'!P52*'3.2 Input│Other'!K$28,0)</f>
        <v>0</v>
      </c>
      <c r="L49" s="27">
        <f t="shared" si="0"/>
        <v>673813.15903300617</v>
      </c>
    </row>
    <row r="50" spans="1:12">
      <c r="A50" s="27">
        <f>'2.0 Input│Historic Capex'!A53</f>
        <v>39</v>
      </c>
      <c r="B50" s="20" t="str">
        <f>'2.0 Input│Historic Capex'!B53</f>
        <v>Dandenong Office Purchases</v>
      </c>
      <c r="C50" s="20" t="str">
        <f>'2.0 Input│Historic Capex'!E53</f>
        <v>No</v>
      </c>
      <c r="D50" s="7" t="str">
        <f>'2.0 Input│Historic Capex'!C53</f>
        <v>Other</v>
      </c>
      <c r="E50" s="20" t="str">
        <f>IF('2.0 Input│Historic Capex'!D53='3.2 Input│Other'!$A$57,'3.2 Input│Other'!$A$57,IF('2.0 Input│Historic Capex'!D53='3.2 Input│Other'!$A$59,'3.2 Input│Other'!$A$59,'3.2 Input│Other'!$A$58))</f>
        <v>Replacement</v>
      </c>
      <c r="G50" s="27">
        <f>IF($C50="Yes",'2.0 Input│Historic Capex'!L53*'3.2 Input│Other'!G$28,0)</f>
        <v>0</v>
      </c>
      <c r="H50" s="27">
        <f>IF($C50="Yes",'2.0 Input│Historic Capex'!M53*'3.2 Input│Other'!H$28,0)</f>
        <v>0</v>
      </c>
      <c r="I50" s="27">
        <f>IF($C50="Yes",'2.0 Input│Historic Capex'!N53*'3.2 Input│Other'!I$28,0)</f>
        <v>0</v>
      </c>
      <c r="J50" s="27">
        <f>IF($C50="Yes",'2.0 Input│Historic Capex'!O53*'3.2 Input│Other'!J$28,0)</f>
        <v>0</v>
      </c>
      <c r="K50" s="27">
        <f>IF($C50="Yes",'2.0 Input│Historic Capex'!P53*'3.2 Input│Other'!K$28,0)</f>
        <v>0</v>
      </c>
      <c r="L50" s="27">
        <f t="shared" si="0"/>
        <v>0</v>
      </c>
    </row>
    <row r="51" spans="1:12">
      <c r="A51" s="27">
        <f>'2.0 Input│Historic Capex'!A54</f>
        <v>40</v>
      </c>
      <c r="B51" s="20" t="str">
        <f>'2.0 Input│Historic Capex'!B54</f>
        <v>Dandenong refurbishment</v>
      </c>
      <c r="C51" s="20" t="str">
        <f>'2.0 Input│Historic Capex'!E54</f>
        <v>No</v>
      </c>
      <c r="D51" s="7" t="str">
        <f>'2.0 Input│Historic Capex'!C54</f>
        <v>Buildings</v>
      </c>
      <c r="E51" s="20" t="str">
        <f>IF('2.0 Input│Historic Capex'!D54='3.2 Input│Other'!$A$57,'3.2 Input│Other'!$A$57,IF('2.0 Input│Historic Capex'!D54='3.2 Input│Other'!$A$59,'3.2 Input│Other'!$A$59,'3.2 Input│Other'!$A$58))</f>
        <v>Replacement</v>
      </c>
      <c r="G51" s="27">
        <f>IF($C51="Yes",'2.0 Input│Historic Capex'!L54*'3.2 Input│Other'!G$28,0)</f>
        <v>0</v>
      </c>
      <c r="H51" s="27">
        <f>IF($C51="Yes",'2.0 Input│Historic Capex'!M54*'3.2 Input│Other'!H$28,0)</f>
        <v>0</v>
      </c>
      <c r="I51" s="27">
        <f>IF($C51="Yes",'2.0 Input│Historic Capex'!N54*'3.2 Input│Other'!I$28,0)</f>
        <v>0</v>
      </c>
      <c r="J51" s="27">
        <f>IF($C51="Yes",'2.0 Input│Historic Capex'!O54*'3.2 Input│Other'!J$28,0)</f>
        <v>0</v>
      </c>
      <c r="K51" s="27">
        <f>IF($C51="Yes",'2.0 Input│Historic Capex'!P54*'3.2 Input│Other'!K$28,0)</f>
        <v>0</v>
      </c>
      <c r="L51" s="27">
        <f t="shared" si="0"/>
        <v>0</v>
      </c>
    </row>
    <row r="52" spans="1:12">
      <c r="A52" s="27">
        <f>'2.0 Input│Historic Capex'!A55</f>
        <v>41</v>
      </c>
      <c r="B52" s="20" t="str">
        <f>'2.0 Input│Historic Capex'!B55</f>
        <v>Dandenong Site - Storage shed</v>
      </c>
      <c r="C52" s="20" t="str">
        <f>'2.0 Input│Historic Capex'!E55</f>
        <v>No</v>
      </c>
      <c r="D52" s="7" t="str">
        <f>'2.0 Input│Historic Capex'!C55</f>
        <v>Buildings</v>
      </c>
      <c r="E52" s="20" t="str">
        <f>IF('2.0 Input│Historic Capex'!D55='3.2 Input│Other'!$A$57,'3.2 Input│Other'!$A$57,IF('2.0 Input│Historic Capex'!D55='3.2 Input│Other'!$A$59,'3.2 Input│Other'!$A$59,'3.2 Input│Other'!$A$58))</f>
        <v>Replacement</v>
      </c>
      <c r="G52" s="27">
        <f>IF($C52="Yes",'2.0 Input│Historic Capex'!L55*'3.2 Input│Other'!G$28,0)</f>
        <v>0</v>
      </c>
      <c r="H52" s="27">
        <f>IF($C52="Yes",'2.0 Input│Historic Capex'!M55*'3.2 Input│Other'!H$28,0)</f>
        <v>0</v>
      </c>
      <c r="I52" s="27">
        <f>IF($C52="Yes",'2.0 Input│Historic Capex'!N55*'3.2 Input│Other'!I$28,0)</f>
        <v>0</v>
      </c>
      <c r="J52" s="27">
        <f>IF($C52="Yes",'2.0 Input│Historic Capex'!O55*'3.2 Input│Other'!J$28,0)</f>
        <v>0</v>
      </c>
      <c r="K52" s="27">
        <f>IF($C52="Yes",'2.0 Input│Historic Capex'!P55*'3.2 Input│Other'!K$28,0)</f>
        <v>0</v>
      </c>
      <c r="L52" s="27">
        <f t="shared" si="0"/>
        <v>0</v>
      </c>
    </row>
    <row r="53" spans="1:12">
      <c r="A53" s="27">
        <f>'2.0 Input│Historic Capex'!A56</f>
        <v>42</v>
      </c>
      <c r="B53" s="20" t="str">
        <f>'2.0 Input│Historic Capex'!B56</f>
        <v>Dandenong site fire mains replacement</v>
      </c>
      <c r="C53" s="20" t="str">
        <f>'2.0 Input│Historic Capex'!E56</f>
        <v>No</v>
      </c>
      <c r="D53" s="7" t="str">
        <f>'2.0 Input│Historic Capex'!C56</f>
        <v>Buildings</v>
      </c>
      <c r="E53" s="20" t="str">
        <f>IF('2.0 Input│Historic Capex'!D56='3.2 Input│Other'!$A$57,'3.2 Input│Other'!$A$57,IF('2.0 Input│Historic Capex'!D56='3.2 Input│Other'!$A$59,'3.2 Input│Other'!$A$59,'3.2 Input│Other'!$A$58))</f>
        <v>Replacement</v>
      </c>
      <c r="G53" s="27">
        <f>IF($C53="Yes",'2.0 Input│Historic Capex'!L56*'3.2 Input│Other'!G$28,0)</f>
        <v>0</v>
      </c>
      <c r="H53" s="27">
        <f>IF($C53="Yes",'2.0 Input│Historic Capex'!M56*'3.2 Input│Other'!H$28,0)</f>
        <v>0</v>
      </c>
      <c r="I53" s="27">
        <f>IF($C53="Yes",'2.0 Input│Historic Capex'!N56*'3.2 Input│Other'!I$28,0)</f>
        <v>0</v>
      </c>
      <c r="J53" s="27">
        <f>IF($C53="Yes",'2.0 Input│Historic Capex'!O56*'3.2 Input│Other'!J$28,0)</f>
        <v>0</v>
      </c>
      <c r="K53" s="27">
        <f>IF($C53="Yes",'2.0 Input│Historic Capex'!P56*'3.2 Input│Other'!K$28,0)</f>
        <v>0</v>
      </c>
      <c r="L53" s="27">
        <f t="shared" si="0"/>
        <v>0</v>
      </c>
    </row>
    <row r="54" spans="1:12">
      <c r="A54" s="27">
        <f>'2.0 Input│Historic Capex'!A57</f>
        <v>43</v>
      </c>
      <c r="B54" s="20" t="str">
        <f>'2.0 Input│Historic Capex'!B57</f>
        <v>Emergency - refurbish and re-testing of pipes</v>
      </c>
      <c r="C54" s="20" t="str">
        <f>'2.0 Input│Historic Capex'!E57</f>
        <v>No</v>
      </c>
      <c r="D54" s="7" t="str">
        <f>'2.0 Input│Historic Capex'!C57</f>
        <v>Other</v>
      </c>
      <c r="E54" s="20" t="str">
        <f>IF('2.0 Input│Historic Capex'!D57='3.2 Input│Other'!$A$57,'3.2 Input│Other'!$A$57,IF('2.0 Input│Historic Capex'!D57='3.2 Input│Other'!$A$59,'3.2 Input│Other'!$A$59,'3.2 Input│Other'!$A$58))</f>
        <v>Replacement</v>
      </c>
      <c r="G54" s="27">
        <f>IF($C54="Yes",'2.0 Input│Historic Capex'!L57*'3.2 Input│Other'!G$28,0)</f>
        <v>0</v>
      </c>
      <c r="H54" s="27">
        <f>IF($C54="Yes",'2.0 Input│Historic Capex'!M57*'3.2 Input│Other'!H$28,0)</f>
        <v>0</v>
      </c>
      <c r="I54" s="27">
        <f>IF($C54="Yes",'2.0 Input│Historic Capex'!N57*'3.2 Input│Other'!I$28,0)</f>
        <v>0</v>
      </c>
      <c r="J54" s="27">
        <f>IF($C54="Yes",'2.0 Input│Historic Capex'!O57*'3.2 Input│Other'!J$28,0)</f>
        <v>0</v>
      </c>
      <c r="K54" s="27">
        <f>IF($C54="Yes",'2.0 Input│Historic Capex'!P57*'3.2 Input│Other'!K$28,0)</f>
        <v>0</v>
      </c>
      <c r="L54" s="27">
        <f t="shared" si="0"/>
        <v>0</v>
      </c>
    </row>
    <row r="55" spans="1:12">
      <c r="A55" s="27">
        <f>'2.0 Input│Historic Capex'!A58</f>
        <v>44</v>
      </c>
      <c r="B55" s="20" t="str">
        <f>'2.0 Input│Historic Capex'!B58</f>
        <v>Emergency Response Equipment</v>
      </c>
      <c r="C55" s="20" t="str">
        <f>'2.0 Input│Historic Capex'!E58</f>
        <v>No</v>
      </c>
      <c r="D55" s="7" t="str">
        <f>'2.0 Input│Historic Capex'!C58</f>
        <v>Other</v>
      </c>
      <c r="E55" s="20" t="str">
        <f>IF('2.0 Input│Historic Capex'!D58='3.2 Input│Other'!$A$57,'3.2 Input│Other'!$A$57,IF('2.0 Input│Historic Capex'!D58='3.2 Input│Other'!$A$59,'3.2 Input│Other'!$A$59,'3.2 Input│Other'!$A$58))</f>
        <v>Replacement</v>
      </c>
      <c r="G55" s="27">
        <f>IF($C55="Yes",'2.0 Input│Historic Capex'!L58*'3.2 Input│Other'!G$28,0)</f>
        <v>0</v>
      </c>
      <c r="H55" s="27">
        <f>IF($C55="Yes",'2.0 Input│Historic Capex'!M58*'3.2 Input│Other'!H$28,0)</f>
        <v>0</v>
      </c>
      <c r="I55" s="27">
        <f>IF($C55="Yes",'2.0 Input│Historic Capex'!N58*'3.2 Input│Other'!I$28,0)</f>
        <v>0</v>
      </c>
      <c r="J55" s="27">
        <f>IF($C55="Yes",'2.0 Input│Historic Capex'!O58*'3.2 Input│Other'!J$28,0)</f>
        <v>0</v>
      </c>
      <c r="K55" s="27">
        <f>IF($C55="Yes",'2.0 Input│Historic Capex'!P58*'3.2 Input│Other'!K$28,0)</f>
        <v>0</v>
      </c>
      <c r="L55" s="27">
        <f t="shared" si="0"/>
        <v>0</v>
      </c>
    </row>
    <row r="56" spans="1:12">
      <c r="A56" s="27">
        <f>'2.0 Input│Historic Capex'!A59</f>
        <v>45</v>
      </c>
      <c r="B56" s="20" t="str">
        <f>'2.0 Input│Historic Capex'!B59</f>
        <v>Equipment - Field Equipment</v>
      </c>
      <c r="C56" s="20" t="str">
        <f>'2.0 Input│Historic Capex'!E59</f>
        <v>No</v>
      </c>
      <c r="D56" s="7" t="str">
        <f>'2.0 Input│Historic Capex'!C59</f>
        <v>Other</v>
      </c>
      <c r="E56" s="20" t="str">
        <f>IF('2.0 Input│Historic Capex'!D59='3.2 Input│Other'!$A$57,'3.2 Input│Other'!$A$57,IF('2.0 Input│Historic Capex'!D59='3.2 Input│Other'!$A$59,'3.2 Input│Other'!$A$59,'3.2 Input│Other'!$A$58))</f>
        <v>Replacement</v>
      </c>
      <c r="G56" s="27">
        <f>IF($C56="Yes",'2.0 Input│Historic Capex'!L59*'3.2 Input│Other'!G$28,0)</f>
        <v>0</v>
      </c>
      <c r="H56" s="27">
        <f>IF($C56="Yes",'2.0 Input│Historic Capex'!M59*'3.2 Input│Other'!H$28,0)</f>
        <v>0</v>
      </c>
      <c r="I56" s="27">
        <f>IF($C56="Yes",'2.0 Input│Historic Capex'!N59*'3.2 Input│Other'!I$28,0)</f>
        <v>0</v>
      </c>
      <c r="J56" s="27">
        <f>IF($C56="Yes",'2.0 Input│Historic Capex'!O59*'3.2 Input│Other'!J$28,0)</f>
        <v>0</v>
      </c>
      <c r="K56" s="27">
        <f>IF($C56="Yes",'2.0 Input│Historic Capex'!P59*'3.2 Input│Other'!K$28,0)</f>
        <v>0</v>
      </c>
      <c r="L56" s="27">
        <f t="shared" si="0"/>
        <v>0</v>
      </c>
    </row>
    <row r="57" spans="1:12">
      <c r="A57" s="27">
        <f>'2.0 Input│Historic Capex'!A60</f>
        <v>46</v>
      </c>
      <c r="B57" s="20" t="str">
        <f>'2.0 Input│Historic Capex'!B60</f>
        <v>Equipment - Victorian low value pool purchases</v>
      </c>
      <c r="C57" s="20" t="str">
        <f>'2.0 Input│Historic Capex'!E60</f>
        <v>No</v>
      </c>
      <c r="D57" s="7" t="str">
        <f>'2.0 Input│Historic Capex'!C60</f>
        <v>Other</v>
      </c>
      <c r="E57" s="20" t="str">
        <f>IF('2.0 Input│Historic Capex'!D60='3.2 Input│Other'!$A$57,'3.2 Input│Other'!$A$57,IF('2.0 Input│Historic Capex'!D60='3.2 Input│Other'!$A$59,'3.2 Input│Other'!$A$59,'3.2 Input│Other'!$A$58))</f>
        <v>Replacement</v>
      </c>
      <c r="G57" s="27">
        <f>IF($C57="Yes",'2.0 Input│Historic Capex'!L60*'3.2 Input│Other'!G$28,0)</f>
        <v>0</v>
      </c>
      <c r="H57" s="27">
        <f>IF($C57="Yes",'2.0 Input│Historic Capex'!M60*'3.2 Input│Other'!H$28,0)</f>
        <v>0</v>
      </c>
      <c r="I57" s="27">
        <f>IF($C57="Yes",'2.0 Input│Historic Capex'!N60*'3.2 Input│Other'!I$28,0)</f>
        <v>0</v>
      </c>
      <c r="J57" s="27">
        <f>IF($C57="Yes",'2.0 Input│Historic Capex'!O60*'3.2 Input│Other'!J$28,0)</f>
        <v>0</v>
      </c>
      <c r="K57" s="27">
        <f>IF($C57="Yes",'2.0 Input│Historic Capex'!P60*'3.2 Input│Other'!K$28,0)</f>
        <v>0</v>
      </c>
      <c r="L57" s="27">
        <f t="shared" si="0"/>
        <v>0</v>
      </c>
    </row>
    <row r="58" spans="1:12">
      <c r="A58" s="27">
        <f>'2.0 Input│Historic Capex'!A61</f>
        <v>47</v>
      </c>
      <c r="B58" s="20" t="str">
        <f>'2.0 Input│Historic Capex'!B61</f>
        <v>Facilities Communication Systems Upgrade</v>
      </c>
      <c r="C58" s="20" t="str">
        <f>'2.0 Input│Historic Capex'!E61</f>
        <v>No</v>
      </c>
      <c r="D58" s="7" t="str">
        <f>'2.0 Input│Historic Capex'!C61</f>
        <v>Other</v>
      </c>
      <c r="E58" s="20" t="str">
        <f>IF('2.0 Input│Historic Capex'!D61='3.2 Input│Other'!$A$57,'3.2 Input│Other'!$A$57,IF('2.0 Input│Historic Capex'!D61='3.2 Input│Other'!$A$59,'3.2 Input│Other'!$A$59,'3.2 Input│Other'!$A$58))</f>
        <v>Replacement</v>
      </c>
      <c r="G58" s="27">
        <f>IF($C58="Yes",'2.0 Input│Historic Capex'!L61*'3.2 Input│Other'!G$28,0)</f>
        <v>0</v>
      </c>
      <c r="H58" s="27">
        <f>IF($C58="Yes",'2.0 Input│Historic Capex'!M61*'3.2 Input│Other'!H$28,0)</f>
        <v>0</v>
      </c>
      <c r="I58" s="27">
        <f>IF($C58="Yes",'2.0 Input│Historic Capex'!N61*'3.2 Input│Other'!I$28,0)</f>
        <v>0</v>
      </c>
      <c r="J58" s="27">
        <f>IF($C58="Yes",'2.0 Input│Historic Capex'!O61*'3.2 Input│Other'!J$28,0)</f>
        <v>0</v>
      </c>
      <c r="K58" s="27">
        <f>IF($C58="Yes",'2.0 Input│Historic Capex'!P61*'3.2 Input│Other'!K$28,0)</f>
        <v>0</v>
      </c>
      <c r="L58" s="27">
        <f t="shared" si="0"/>
        <v>0</v>
      </c>
    </row>
    <row r="59" spans="1:12">
      <c r="A59" s="27">
        <f>'2.0 Input│Historic Capex'!A62</f>
        <v>48</v>
      </c>
      <c r="B59" s="20" t="str">
        <f>'2.0 Input│Historic Capex'!B62</f>
        <v xml:space="preserve">GCS Anti-Surge &amp; Fast-Stop Valves Upgrade </v>
      </c>
      <c r="C59" s="20" t="str">
        <f>'2.0 Input│Historic Capex'!E62</f>
        <v>No</v>
      </c>
      <c r="D59" s="7" t="str">
        <f>'2.0 Input│Historic Capex'!C62</f>
        <v>Compressors</v>
      </c>
      <c r="E59" s="20" t="str">
        <f>IF('2.0 Input│Historic Capex'!D62='3.2 Input│Other'!$A$57,'3.2 Input│Other'!$A$57,IF('2.0 Input│Historic Capex'!D62='3.2 Input│Other'!$A$59,'3.2 Input│Other'!$A$59,'3.2 Input│Other'!$A$58))</f>
        <v>Replacement</v>
      </c>
      <c r="G59" s="27">
        <f>IF($C59="Yes",'2.0 Input│Historic Capex'!L62*'3.2 Input│Other'!G$28,0)</f>
        <v>0</v>
      </c>
      <c r="H59" s="27">
        <f>IF($C59="Yes",'2.0 Input│Historic Capex'!M62*'3.2 Input│Other'!H$28,0)</f>
        <v>0</v>
      </c>
      <c r="I59" s="27">
        <f>IF($C59="Yes",'2.0 Input│Historic Capex'!N62*'3.2 Input│Other'!I$28,0)</f>
        <v>0</v>
      </c>
      <c r="J59" s="27">
        <f>IF($C59="Yes",'2.0 Input│Historic Capex'!O62*'3.2 Input│Other'!J$28,0)</f>
        <v>0</v>
      </c>
      <c r="K59" s="27">
        <f>IF($C59="Yes",'2.0 Input│Historic Capex'!P62*'3.2 Input│Other'!K$28,0)</f>
        <v>0</v>
      </c>
      <c r="L59" s="27">
        <f t="shared" si="0"/>
        <v>0</v>
      </c>
    </row>
    <row r="60" spans="1:12">
      <c r="A60" s="27">
        <f>'2.0 Input│Historic Capex'!A63</f>
        <v>49</v>
      </c>
      <c r="B60" s="20" t="str">
        <f>'2.0 Input│Historic Capex'!B63</f>
        <v>GCS Control Room and Unit Enclosure 1,2,3&amp;4 Fire Suppression System</v>
      </c>
      <c r="C60" s="20" t="str">
        <f>'2.0 Input│Historic Capex'!E63</f>
        <v>Yes</v>
      </c>
      <c r="D60" s="7" t="str">
        <f>'2.0 Input│Historic Capex'!C63</f>
        <v>Compressors</v>
      </c>
      <c r="E60" s="20" t="str">
        <f>IF('2.0 Input│Historic Capex'!D63='3.2 Input│Other'!$A$57,'3.2 Input│Other'!$A$57,IF('2.0 Input│Historic Capex'!D63='3.2 Input│Other'!$A$59,'3.2 Input│Other'!$A$59,'3.2 Input│Other'!$A$58))</f>
        <v>Replacement</v>
      </c>
      <c r="G60" s="27">
        <f>IF($C60="Yes",'2.0 Input│Historic Capex'!L63*'3.2 Input│Other'!G$28,0)</f>
        <v>278817.372030942</v>
      </c>
      <c r="H60" s="27">
        <f>IF($C60="Yes",'2.0 Input│Historic Capex'!M63*'3.2 Input│Other'!H$28,0)</f>
        <v>0</v>
      </c>
      <c r="I60" s="27">
        <f>IF($C60="Yes",'2.0 Input│Historic Capex'!N63*'3.2 Input│Other'!I$28,0)</f>
        <v>0</v>
      </c>
      <c r="J60" s="27">
        <f>IF($C60="Yes",'2.0 Input│Historic Capex'!O63*'3.2 Input│Other'!J$28,0)</f>
        <v>0</v>
      </c>
      <c r="K60" s="27">
        <f>IF($C60="Yes",'2.0 Input│Historic Capex'!P63*'3.2 Input│Other'!K$28,0)</f>
        <v>0</v>
      </c>
      <c r="L60" s="27">
        <f t="shared" si="0"/>
        <v>278817.372030942</v>
      </c>
    </row>
    <row r="61" spans="1:12">
      <c r="A61" s="27">
        <f>'2.0 Input│Historic Capex'!A64</f>
        <v>50</v>
      </c>
      <c r="B61" s="20" t="str">
        <f>'2.0 Input│Historic Capex'!B64</f>
        <v>GCS Emergency Lighting Upgrade</v>
      </c>
      <c r="C61" s="20" t="str">
        <f>'2.0 Input│Historic Capex'!E64</f>
        <v>No</v>
      </c>
      <c r="D61" s="7" t="str">
        <f>'2.0 Input│Historic Capex'!C64</f>
        <v>Other</v>
      </c>
      <c r="E61" s="20" t="str">
        <f>IF('2.0 Input│Historic Capex'!D64='3.2 Input│Other'!$A$57,'3.2 Input│Other'!$A$57,IF('2.0 Input│Historic Capex'!D64='3.2 Input│Other'!$A$59,'3.2 Input│Other'!$A$59,'3.2 Input│Other'!$A$58))</f>
        <v>Replacement</v>
      </c>
      <c r="G61" s="27">
        <f>IF($C61="Yes",'2.0 Input│Historic Capex'!L64*'3.2 Input│Other'!G$28,0)</f>
        <v>0</v>
      </c>
      <c r="H61" s="27">
        <f>IF($C61="Yes",'2.0 Input│Historic Capex'!M64*'3.2 Input│Other'!H$28,0)</f>
        <v>0</v>
      </c>
      <c r="I61" s="27">
        <f>IF($C61="Yes",'2.0 Input│Historic Capex'!N64*'3.2 Input│Other'!I$28,0)</f>
        <v>0</v>
      </c>
      <c r="J61" s="27">
        <f>IF($C61="Yes",'2.0 Input│Historic Capex'!O64*'3.2 Input│Other'!J$28,0)</f>
        <v>0</v>
      </c>
      <c r="K61" s="27">
        <f>IF($C61="Yes",'2.0 Input│Historic Capex'!P64*'3.2 Input│Other'!K$28,0)</f>
        <v>0</v>
      </c>
      <c r="L61" s="27">
        <f t="shared" si="0"/>
        <v>0</v>
      </c>
    </row>
    <row r="62" spans="1:12">
      <c r="A62" s="27">
        <f>'2.0 Input│Historic Capex'!A65</f>
        <v>51</v>
      </c>
      <c r="B62" s="20" t="str">
        <f>'2.0 Input│Historic Capex'!B65</f>
        <v>GCS GEA Fuel Gas Upgrade</v>
      </c>
      <c r="C62" s="20" t="str">
        <f>'2.0 Input│Historic Capex'!E65</f>
        <v>No</v>
      </c>
      <c r="D62" s="7" t="str">
        <f>'2.0 Input│Historic Capex'!C65</f>
        <v>Compressors</v>
      </c>
      <c r="E62" s="20" t="str">
        <f>IF('2.0 Input│Historic Capex'!D65='3.2 Input│Other'!$A$57,'3.2 Input│Other'!$A$57,IF('2.0 Input│Historic Capex'!D65='3.2 Input│Other'!$A$59,'3.2 Input│Other'!$A$59,'3.2 Input│Other'!$A$58))</f>
        <v>Replacement</v>
      </c>
      <c r="G62" s="27">
        <f>IF($C62="Yes",'2.0 Input│Historic Capex'!L65*'3.2 Input│Other'!G$28,0)</f>
        <v>0</v>
      </c>
      <c r="H62" s="27">
        <f>IF($C62="Yes",'2.0 Input│Historic Capex'!M65*'3.2 Input│Other'!H$28,0)</f>
        <v>0</v>
      </c>
      <c r="I62" s="27">
        <f>IF($C62="Yes",'2.0 Input│Historic Capex'!N65*'3.2 Input│Other'!I$28,0)</f>
        <v>0</v>
      </c>
      <c r="J62" s="27">
        <f>IF($C62="Yes",'2.0 Input│Historic Capex'!O65*'3.2 Input│Other'!J$28,0)</f>
        <v>0</v>
      </c>
      <c r="K62" s="27">
        <f>IF($C62="Yes",'2.0 Input│Historic Capex'!P65*'3.2 Input│Other'!K$28,0)</f>
        <v>0</v>
      </c>
      <c r="L62" s="27">
        <f t="shared" si="0"/>
        <v>0</v>
      </c>
    </row>
    <row r="63" spans="1:12">
      <c r="A63" s="27">
        <f>'2.0 Input│Historic Capex'!A66</f>
        <v>52</v>
      </c>
      <c r="B63" s="20" t="str">
        <f>'2.0 Input│Historic Capex'!B66</f>
        <v>GCS Station Valve Upgrade</v>
      </c>
      <c r="C63" s="20" t="str">
        <f>'2.0 Input│Historic Capex'!E66</f>
        <v>No</v>
      </c>
      <c r="D63" s="7" t="str">
        <f>'2.0 Input│Historic Capex'!C66</f>
        <v>Compressors</v>
      </c>
      <c r="E63" s="20" t="str">
        <f>IF('2.0 Input│Historic Capex'!D66='3.2 Input│Other'!$A$57,'3.2 Input│Other'!$A$57,IF('2.0 Input│Historic Capex'!D66='3.2 Input│Other'!$A$59,'3.2 Input│Other'!$A$59,'3.2 Input│Other'!$A$58))</f>
        <v>Replacement</v>
      </c>
      <c r="G63" s="27">
        <f>IF($C63="Yes",'2.0 Input│Historic Capex'!L66*'3.2 Input│Other'!G$28,0)</f>
        <v>0</v>
      </c>
      <c r="H63" s="27">
        <f>IF($C63="Yes",'2.0 Input│Historic Capex'!M66*'3.2 Input│Other'!H$28,0)</f>
        <v>0</v>
      </c>
      <c r="I63" s="27">
        <f>IF($C63="Yes",'2.0 Input│Historic Capex'!N66*'3.2 Input│Other'!I$28,0)</f>
        <v>0</v>
      </c>
      <c r="J63" s="27">
        <f>IF($C63="Yes",'2.0 Input│Historic Capex'!O66*'3.2 Input│Other'!J$28,0)</f>
        <v>0</v>
      </c>
      <c r="K63" s="27">
        <f>IF($C63="Yes",'2.0 Input│Historic Capex'!P66*'3.2 Input│Other'!K$28,0)</f>
        <v>0</v>
      </c>
      <c r="L63" s="27">
        <f t="shared" si="0"/>
        <v>0</v>
      </c>
    </row>
    <row r="64" spans="1:12">
      <c r="A64" s="27">
        <f>'2.0 Input│Historic Capex'!A67</f>
        <v>53</v>
      </c>
      <c r="B64" s="20" t="str">
        <f>'2.0 Input│Historic Capex'!B67</f>
        <v>GCS Units 1,2,3&amp;4 Suction/Discharge Actuated Valve Replacement</v>
      </c>
      <c r="C64" s="20" t="str">
        <f>'2.0 Input│Historic Capex'!E67</f>
        <v>No</v>
      </c>
      <c r="D64" s="7" t="str">
        <f>'2.0 Input│Historic Capex'!C67</f>
        <v>Compressors</v>
      </c>
      <c r="E64" s="20" t="str">
        <f>IF('2.0 Input│Historic Capex'!D67='3.2 Input│Other'!$A$57,'3.2 Input│Other'!$A$57,IF('2.0 Input│Historic Capex'!D67='3.2 Input│Other'!$A$59,'3.2 Input│Other'!$A$59,'3.2 Input│Other'!$A$58))</f>
        <v>Replacement</v>
      </c>
      <c r="G64" s="27">
        <f>IF($C64="Yes",'2.0 Input│Historic Capex'!L67*'3.2 Input│Other'!G$28,0)</f>
        <v>0</v>
      </c>
      <c r="H64" s="27">
        <f>IF($C64="Yes",'2.0 Input│Historic Capex'!M67*'3.2 Input│Other'!H$28,0)</f>
        <v>0</v>
      </c>
      <c r="I64" s="27">
        <f>IF($C64="Yes",'2.0 Input│Historic Capex'!N67*'3.2 Input│Other'!I$28,0)</f>
        <v>0</v>
      </c>
      <c r="J64" s="27">
        <f>IF($C64="Yes",'2.0 Input│Historic Capex'!O67*'3.2 Input│Other'!J$28,0)</f>
        <v>0</v>
      </c>
      <c r="K64" s="27">
        <f>IF($C64="Yes",'2.0 Input│Historic Capex'!P67*'3.2 Input│Other'!K$28,0)</f>
        <v>0</v>
      </c>
      <c r="L64" s="27">
        <f t="shared" si="0"/>
        <v>0</v>
      </c>
    </row>
    <row r="65" spans="1:12">
      <c r="A65" s="27">
        <f>'2.0 Input│Historic Capex'!A68</f>
        <v>54</v>
      </c>
      <c r="B65" s="20" t="str">
        <f>'2.0 Input│Historic Capex'!B68</f>
        <v>Gippsland LED Upg.</v>
      </c>
      <c r="C65" s="20" t="str">
        <f>'2.0 Input│Historic Capex'!E68</f>
        <v>No</v>
      </c>
      <c r="D65" s="7" t="str">
        <f>'2.0 Input│Historic Capex'!C68</f>
        <v>Other</v>
      </c>
      <c r="E65" s="20" t="str">
        <f>IF('2.0 Input│Historic Capex'!D68='3.2 Input│Other'!$A$57,'3.2 Input│Other'!$A$57,IF('2.0 Input│Historic Capex'!D68='3.2 Input│Other'!$A$59,'3.2 Input│Other'!$A$59,'3.2 Input│Other'!$A$58))</f>
        <v>Replacement</v>
      </c>
      <c r="G65" s="27">
        <f>IF($C65="Yes",'2.0 Input│Historic Capex'!L68*'3.2 Input│Other'!G$28,0)</f>
        <v>0</v>
      </c>
      <c r="H65" s="27">
        <f>IF($C65="Yes",'2.0 Input│Historic Capex'!M68*'3.2 Input│Other'!H$28,0)</f>
        <v>0</v>
      </c>
      <c r="I65" s="27">
        <f>IF($C65="Yes",'2.0 Input│Historic Capex'!N68*'3.2 Input│Other'!I$28,0)</f>
        <v>0</v>
      </c>
      <c r="J65" s="27">
        <f>IF($C65="Yes",'2.0 Input│Historic Capex'!O68*'3.2 Input│Other'!J$28,0)</f>
        <v>0</v>
      </c>
      <c r="K65" s="27">
        <f>IF($C65="Yes",'2.0 Input│Historic Capex'!P68*'3.2 Input│Other'!K$28,0)</f>
        <v>0</v>
      </c>
      <c r="L65" s="27">
        <f t="shared" si="0"/>
        <v>0</v>
      </c>
    </row>
    <row r="66" spans="1:12">
      <c r="A66" s="27">
        <f>'2.0 Input│Historic Capex'!A69</f>
        <v>55</v>
      </c>
      <c r="B66" s="20" t="str">
        <f>'2.0 Input│Historic Capex'!B69</f>
        <v>Gooding Ctrl.Syst</v>
      </c>
      <c r="C66" s="20" t="str">
        <f>'2.0 Input│Historic Capex'!E69</f>
        <v>No</v>
      </c>
      <c r="D66" s="7" t="str">
        <f>'2.0 Input│Historic Capex'!C69</f>
        <v>Compressors</v>
      </c>
      <c r="E66" s="20" t="str">
        <f>IF('2.0 Input│Historic Capex'!D69='3.2 Input│Other'!$A$57,'3.2 Input│Other'!$A$57,IF('2.0 Input│Historic Capex'!D69='3.2 Input│Other'!$A$59,'3.2 Input│Other'!$A$59,'3.2 Input│Other'!$A$58))</f>
        <v>Replacement</v>
      </c>
      <c r="G66" s="27">
        <f>IF($C66="Yes",'2.0 Input│Historic Capex'!L69*'3.2 Input│Other'!G$28,0)</f>
        <v>0</v>
      </c>
      <c r="H66" s="27">
        <f>IF($C66="Yes",'2.0 Input│Historic Capex'!M69*'3.2 Input│Other'!H$28,0)</f>
        <v>0</v>
      </c>
      <c r="I66" s="27">
        <f>IF($C66="Yes",'2.0 Input│Historic Capex'!N69*'3.2 Input│Other'!I$28,0)</f>
        <v>0</v>
      </c>
      <c r="J66" s="27">
        <f>IF($C66="Yes",'2.0 Input│Historic Capex'!O69*'3.2 Input│Other'!J$28,0)</f>
        <v>0</v>
      </c>
      <c r="K66" s="27">
        <f>IF($C66="Yes",'2.0 Input│Historic Capex'!P69*'3.2 Input│Other'!K$28,0)</f>
        <v>0</v>
      </c>
      <c r="L66" s="27">
        <f t="shared" si="0"/>
        <v>0</v>
      </c>
    </row>
    <row r="67" spans="1:12">
      <c r="A67" s="27">
        <f>'2.0 Input│Historic Capex'!A70</f>
        <v>56</v>
      </c>
      <c r="B67" s="20" t="str">
        <f>'2.0 Input│Historic Capex'!B70</f>
        <v>Hamilton CG Valve</v>
      </c>
      <c r="C67" s="20" t="str">
        <f>'2.0 Input│Historic Capex'!E70</f>
        <v>No</v>
      </c>
      <c r="D67" s="7" t="str">
        <f>'2.0 Input│Historic Capex'!C70</f>
        <v>City Gates &amp; Field Regs</v>
      </c>
      <c r="E67" s="20" t="str">
        <f>IF('2.0 Input│Historic Capex'!D70='3.2 Input│Other'!$A$57,'3.2 Input│Other'!$A$57,IF('2.0 Input│Historic Capex'!D70='3.2 Input│Other'!$A$59,'3.2 Input│Other'!$A$59,'3.2 Input│Other'!$A$58))</f>
        <v>Replacement</v>
      </c>
      <c r="G67" s="27">
        <f>IF($C67="Yes",'2.0 Input│Historic Capex'!L70*'3.2 Input│Other'!G$28,0)</f>
        <v>0</v>
      </c>
      <c r="H67" s="27">
        <f>IF($C67="Yes",'2.0 Input│Historic Capex'!M70*'3.2 Input│Other'!H$28,0)</f>
        <v>0</v>
      </c>
      <c r="I67" s="27">
        <f>IF($C67="Yes",'2.0 Input│Historic Capex'!N70*'3.2 Input│Other'!I$28,0)</f>
        <v>0</v>
      </c>
      <c r="J67" s="27">
        <f>IF($C67="Yes",'2.0 Input│Historic Capex'!O70*'3.2 Input│Other'!J$28,0)</f>
        <v>0</v>
      </c>
      <c r="K67" s="27">
        <f>IF($C67="Yes",'2.0 Input│Historic Capex'!P70*'3.2 Input│Other'!K$28,0)</f>
        <v>0</v>
      </c>
      <c r="L67" s="27">
        <f t="shared" si="0"/>
        <v>0</v>
      </c>
    </row>
    <row r="68" spans="1:12">
      <c r="A68" s="27">
        <f>'2.0 Input│Historic Capex'!A71</f>
        <v>57</v>
      </c>
      <c r="B68" s="20" t="str">
        <f>'2.0 Input│Historic Capex'!B71</f>
        <v xml:space="preserve">Hazardous Area Rectification </v>
      </c>
      <c r="C68" s="20" t="str">
        <f>'2.0 Input│Historic Capex'!E71</f>
        <v>Yes</v>
      </c>
      <c r="D68" s="7" t="str">
        <f>'2.0 Input│Historic Capex'!C71</f>
        <v>Other</v>
      </c>
      <c r="E68" s="20" t="str">
        <f>IF('2.0 Input│Historic Capex'!D71='3.2 Input│Other'!$A$57,'3.2 Input│Other'!$A$57,IF('2.0 Input│Historic Capex'!D71='3.2 Input│Other'!$A$59,'3.2 Input│Other'!$A$59,'3.2 Input│Other'!$A$58))</f>
        <v>Replacement</v>
      </c>
      <c r="G68" s="27">
        <f>IF($C68="Yes",'2.0 Input│Historic Capex'!L71*'3.2 Input│Other'!G$28,0)</f>
        <v>184799.25066904555</v>
      </c>
      <c r="H68" s="27">
        <f>IF($C68="Yes",'2.0 Input│Historic Capex'!M71*'3.2 Input│Other'!H$28,0)</f>
        <v>188200.46387154332</v>
      </c>
      <c r="I68" s="27">
        <f>IF($C68="Yes",'2.0 Input│Historic Capex'!N71*'3.2 Input│Other'!I$28,0)</f>
        <v>189820.08920606607</v>
      </c>
      <c r="J68" s="27">
        <f>IF($C68="Yes",'2.0 Input│Historic Capex'!O71*'3.2 Input│Other'!J$28,0)</f>
        <v>196460.55307760931</v>
      </c>
      <c r="K68" s="27">
        <f>IF($C68="Yes",'2.0 Input│Historic Capex'!P71*'3.2 Input│Other'!K$28,0)</f>
        <v>208248.18626226587</v>
      </c>
      <c r="L68" s="27">
        <f t="shared" si="0"/>
        <v>967528.54308653018</v>
      </c>
    </row>
    <row r="69" spans="1:12">
      <c r="A69" s="27">
        <f>'2.0 Input│Historic Capex'!A72</f>
        <v>58</v>
      </c>
      <c r="B69" s="20" t="str">
        <f>'2.0 Input│Historic Capex'!B72</f>
        <v xml:space="preserve">Hazardous Areas Review </v>
      </c>
      <c r="C69" s="20" t="str">
        <f>'2.0 Input│Historic Capex'!E72</f>
        <v>No</v>
      </c>
      <c r="D69" s="7" t="str">
        <f>'2.0 Input│Historic Capex'!C72</f>
        <v>City Gates &amp; Field Regs</v>
      </c>
      <c r="E69" s="20" t="str">
        <f>IF('2.0 Input│Historic Capex'!D72='3.2 Input│Other'!$A$57,'3.2 Input│Other'!$A$57,IF('2.0 Input│Historic Capex'!D72='3.2 Input│Other'!$A$59,'3.2 Input│Other'!$A$59,'3.2 Input│Other'!$A$58))</f>
        <v>Replacement</v>
      </c>
      <c r="G69" s="27">
        <f>IF($C69="Yes",'2.0 Input│Historic Capex'!L72*'3.2 Input│Other'!G$28,0)</f>
        <v>0</v>
      </c>
      <c r="H69" s="27">
        <f>IF($C69="Yes",'2.0 Input│Historic Capex'!M72*'3.2 Input│Other'!H$28,0)</f>
        <v>0</v>
      </c>
      <c r="I69" s="27">
        <f>IF($C69="Yes",'2.0 Input│Historic Capex'!N72*'3.2 Input│Other'!I$28,0)</f>
        <v>0</v>
      </c>
      <c r="J69" s="27">
        <f>IF($C69="Yes",'2.0 Input│Historic Capex'!O72*'3.2 Input│Other'!J$28,0)</f>
        <v>0</v>
      </c>
      <c r="K69" s="27">
        <f>IF($C69="Yes",'2.0 Input│Historic Capex'!P72*'3.2 Input│Other'!K$28,0)</f>
        <v>0</v>
      </c>
      <c r="L69" s="27">
        <f t="shared" si="0"/>
        <v>0</v>
      </c>
    </row>
    <row r="70" spans="1:12">
      <c r="A70" s="27">
        <f>'2.0 Input│Historic Capex'!A73</f>
        <v>59</v>
      </c>
      <c r="B70" s="20" t="str">
        <f>'2.0 Input│Historic Capex'!B73</f>
        <v>Heater upgrade - Laverton North CG</v>
      </c>
      <c r="C70" s="20" t="str">
        <f>'2.0 Input│Historic Capex'!E73</f>
        <v>No</v>
      </c>
      <c r="D70" s="7" t="str">
        <f>'2.0 Input│Historic Capex'!C73</f>
        <v>City Gates &amp; Field Regs</v>
      </c>
      <c r="E70" s="20" t="str">
        <f>IF('2.0 Input│Historic Capex'!D73='3.2 Input│Other'!$A$57,'3.2 Input│Other'!$A$57,IF('2.0 Input│Historic Capex'!D73='3.2 Input│Other'!$A$59,'3.2 Input│Other'!$A$59,'3.2 Input│Other'!$A$58))</f>
        <v>Replacement</v>
      </c>
      <c r="G70" s="27">
        <f>IF($C70="Yes",'2.0 Input│Historic Capex'!L73*'3.2 Input│Other'!G$28,0)</f>
        <v>0</v>
      </c>
      <c r="H70" s="27">
        <f>IF($C70="Yes",'2.0 Input│Historic Capex'!M73*'3.2 Input│Other'!H$28,0)</f>
        <v>0</v>
      </c>
      <c r="I70" s="27">
        <f>IF($C70="Yes",'2.0 Input│Historic Capex'!N73*'3.2 Input│Other'!I$28,0)</f>
        <v>0</v>
      </c>
      <c r="J70" s="27">
        <f>IF($C70="Yes",'2.0 Input│Historic Capex'!O73*'3.2 Input│Other'!J$28,0)</f>
        <v>0</v>
      </c>
      <c r="K70" s="27">
        <f>IF($C70="Yes",'2.0 Input│Historic Capex'!P73*'3.2 Input│Other'!K$28,0)</f>
        <v>0</v>
      </c>
      <c r="L70" s="27">
        <f t="shared" si="0"/>
        <v>0</v>
      </c>
    </row>
    <row r="71" spans="1:12">
      <c r="A71" s="27">
        <f>'2.0 Input│Historic Capex'!A74</f>
        <v>60</v>
      </c>
      <c r="B71" s="20" t="str">
        <f>'2.0 Input│Historic Capex'!B74</f>
        <v>HMI upgrade to CLEAR SCADA at BCS, SCS and WCS &amp; CG, Longford</v>
      </c>
      <c r="C71" s="20" t="str">
        <f>'2.0 Input│Historic Capex'!E74</f>
        <v>Yes</v>
      </c>
      <c r="D71" s="7" t="str">
        <f>'2.0 Input│Historic Capex'!C74</f>
        <v>Other</v>
      </c>
      <c r="E71" s="20" t="str">
        <f>IF('2.0 Input│Historic Capex'!D74='3.2 Input│Other'!$A$57,'3.2 Input│Other'!$A$57,IF('2.0 Input│Historic Capex'!D74='3.2 Input│Other'!$A$59,'3.2 Input│Other'!$A$59,'3.2 Input│Other'!$A$58))</f>
        <v>Replacement</v>
      </c>
      <c r="G71" s="27">
        <f>IF($C71="Yes",'2.0 Input│Historic Capex'!L74*'3.2 Input│Other'!G$28,0)</f>
        <v>63255.330026761847</v>
      </c>
      <c r="H71" s="27">
        <f>IF($C71="Yes",'2.0 Input│Historic Capex'!M74*'3.2 Input│Other'!H$28,0)</f>
        <v>64419.538554861756</v>
      </c>
      <c r="I71" s="27">
        <f>IF($C71="Yes",'2.0 Input│Historic Capex'!N74*'3.2 Input│Other'!I$28,0)</f>
        <v>64973.923568242666</v>
      </c>
      <c r="J71" s="27">
        <f>IF($C71="Yes",'2.0 Input│Historic Capex'!O74*'3.2 Input│Other'!J$28,0)</f>
        <v>67246.902123104388</v>
      </c>
      <c r="K71" s="27">
        <f>IF($C71="Yes",'2.0 Input│Historic Capex'!P74*'3.2 Input│Other'!K$28,0)</f>
        <v>71281.716250490659</v>
      </c>
      <c r="L71" s="27">
        <f t="shared" si="0"/>
        <v>331177.41052346129</v>
      </c>
    </row>
    <row r="72" spans="1:12">
      <c r="A72" s="27">
        <f>'2.0 Input│Historic Capex'!A75</f>
        <v>61</v>
      </c>
      <c r="B72" s="20" t="str">
        <f>'2.0 Input│Historic Capex'!B75</f>
        <v>Iona CG Review</v>
      </c>
      <c r="C72" s="20" t="str">
        <f>'2.0 Input│Historic Capex'!E75</f>
        <v>No</v>
      </c>
      <c r="D72" s="7" t="str">
        <f>'2.0 Input│Historic Capex'!C75</f>
        <v>City Gates &amp; Field Regs</v>
      </c>
      <c r="E72" s="20" t="str">
        <f>IF('2.0 Input│Historic Capex'!D75='3.2 Input│Other'!$A$57,'3.2 Input│Other'!$A$57,IF('2.0 Input│Historic Capex'!D75='3.2 Input│Other'!$A$59,'3.2 Input│Other'!$A$59,'3.2 Input│Other'!$A$58))</f>
        <v>Replacement</v>
      </c>
      <c r="G72" s="27">
        <f>IF($C72="Yes",'2.0 Input│Historic Capex'!L75*'3.2 Input│Other'!G$28,0)</f>
        <v>0</v>
      </c>
      <c r="H72" s="27">
        <f>IF($C72="Yes",'2.0 Input│Historic Capex'!M75*'3.2 Input│Other'!H$28,0)</f>
        <v>0</v>
      </c>
      <c r="I72" s="27">
        <f>IF($C72="Yes",'2.0 Input│Historic Capex'!N75*'3.2 Input│Other'!I$28,0)</f>
        <v>0</v>
      </c>
      <c r="J72" s="27">
        <f>IF($C72="Yes",'2.0 Input│Historic Capex'!O75*'3.2 Input│Other'!J$28,0)</f>
        <v>0</v>
      </c>
      <c r="K72" s="27">
        <f>IF($C72="Yes",'2.0 Input│Historic Capex'!P75*'3.2 Input│Other'!K$28,0)</f>
        <v>0</v>
      </c>
      <c r="L72" s="27">
        <f t="shared" si="0"/>
        <v>0</v>
      </c>
    </row>
    <row r="73" spans="1:12">
      <c r="A73" s="27">
        <f>'2.0 Input│Historic Capex'!A76</f>
        <v>62</v>
      </c>
      <c r="B73" s="20" t="str">
        <f>'2.0 Input│Historic Capex'!B76</f>
        <v xml:space="preserve">Iona CS - Inlet Pressure Reduction </v>
      </c>
      <c r="C73" s="20" t="str">
        <f>'2.0 Input│Historic Capex'!E76</f>
        <v>No</v>
      </c>
      <c r="D73" s="7" t="str">
        <f>'2.0 Input│Historic Capex'!C76</f>
        <v>Compressors</v>
      </c>
      <c r="E73" s="20" t="str">
        <f>IF('2.0 Input│Historic Capex'!D76='3.2 Input│Other'!$A$57,'3.2 Input│Other'!$A$57,IF('2.0 Input│Historic Capex'!D76='3.2 Input│Other'!$A$59,'3.2 Input│Other'!$A$59,'3.2 Input│Other'!$A$58))</f>
        <v>Replacement</v>
      </c>
      <c r="G73" s="27">
        <f>IF($C73="Yes",'2.0 Input│Historic Capex'!L76*'3.2 Input│Other'!G$28,0)</f>
        <v>0</v>
      </c>
      <c r="H73" s="27">
        <f>IF($C73="Yes",'2.0 Input│Historic Capex'!M76*'3.2 Input│Other'!H$28,0)</f>
        <v>0</v>
      </c>
      <c r="I73" s="27">
        <f>IF($C73="Yes",'2.0 Input│Historic Capex'!N76*'3.2 Input│Other'!I$28,0)</f>
        <v>0</v>
      </c>
      <c r="J73" s="27">
        <f>IF($C73="Yes",'2.0 Input│Historic Capex'!O76*'3.2 Input│Other'!J$28,0)</f>
        <v>0</v>
      </c>
      <c r="K73" s="27">
        <f>IF($C73="Yes",'2.0 Input│Historic Capex'!P76*'3.2 Input│Other'!K$28,0)</f>
        <v>0</v>
      </c>
      <c r="L73" s="27">
        <f t="shared" si="0"/>
        <v>0</v>
      </c>
    </row>
    <row r="74" spans="1:12">
      <c r="A74" s="27">
        <f>'2.0 Input│Historic Capex'!A77</f>
        <v>63</v>
      </c>
      <c r="B74" s="20" t="str">
        <f>'2.0 Input│Historic Capex'!B77</f>
        <v>Iona CS Automation replacement</v>
      </c>
      <c r="C74" s="20" t="str">
        <f>'2.0 Input│Historic Capex'!E77</f>
        <v>Yes</v>
      </c>
      <c r="D74" s="7" t="str">
        <f>'2.0 Input│Historic Capex'!C77</f>
        <v>Compressors</v>
      </c>
      <c r="E74" s="20" t="str">
        <f>IF('2.0 Input│Historic Capex'!D77='3.2 Input│Other'!$A$57,'3.2 Input│Other'!$A$57,IF('2.0 Input│Historic Capex'!D77='3.2 Input│Other'!$A$59,'3.2 Input│Other'!$A$59,'3.2 Input│Other'!$A$58))</f>
        <v>Replacement</v>
      </c>
      <c r="G74" s="27">
        <f>IF($C74="Yes",'2.0 Input│Historic Capex'!L77*'3.2 Input│Other'!G$28,0)</f>
        <v>0</v>
      </c>
      <c r="H74" s="27">
        <f>IF($C74="Yes",'2.0 Input│Historic Capex'!M77*'3.2 Input│Other'!H$28,0)</f>
        <v>0</v>
      </c>
      <c r="I74" s="27">
        <f>IF($C74="Yes",'2.0 Input│Historic Capex'!N77*'3.2 Input│Other'!I$28,0)</f>
        <v>1251331.928079929</v>
      </c>
      <c r="J74" s="27">
        <f>IF($C74="Yes",'2.0 Input│Historic Capex'!O77*'3.2 Input│Other'!J$28,0)</f>
        <v>0</v>
      </c>
      <c r="K74" s="27">
        <f>IF($C74="Yes",'2.0 Input│Historic Capex'!P77*'3.2 Input│Other'!K$28,0)</f>
        <v>0</v>
      </c>
      <c r="L74" s="27">
        <f t="shared" si="0"/>
        <v>1251331.928079929</v>
      </c>
    </row>
    <row r="75" spans="1:12">
      <c r="A75" s="27">
        <f>'2.0 Input│Historic Capex'!A78</f>
        <v>64</v>
      </c>
      <c r="B75" s="20" t="str">
        <f>'2.0 Input│Historic Capex'!B78</f>
        <v>Iona VFD Upgrade</v>
      </c>
      <c r="C75" s="20" t="str">
        <f>'2.0 Input│Historic Capex'!E78</f>
        <v>No</v>
      </c>
      <c r="D75" s="7" t="str">
        <f>'2.0 Input│Historic Capex'!C78</f>
        <v>Compressors</v>
      </c>
      <c r="E75" s="20" t="str">
        <f>IF('2.0 Input│Historic Capex'!D78='3.2 Input│Other'!$A$57,'3.2 Input│Other'!$A$57,IF('2.0 Input│Historic Capex'!D78='3.2 Input│Other'!$A$59,'3.2 Input│Other'!$A$59,'3.2 Input│Other'!$A$58))</f>
        <v>Replacement</v>
      </c>
      <c r="G75" s="27">
        <f>IF($C75="Yes",'2.0 Input│Historic Capex'!L78*'3.2 Input│Other'!G$28,0)</f>
        <v>0</v>
      </c>
      <c r="H75" s="27">
        <f>IF($C75="Yes",'2.0 Input│Historic Capex'!M78*'3.2 Input│Other'!H$28,0)</f>
        <v>0</v>
      </c>
      <c r="I75" s="27">
        <f>IF($C75="Yes",'2.0 Input│Historic Capex'!N78*'3.2 Input│Other'!I$28,0)</f>
        <v>0</v>
      </c>
      <c r="J75" s="27">
        <f>IF($C75="Yes",'2.0 Input│Historic Capex'!O78*'3.2 Input│Other'!J$28,0)</f>
        <v>0</v>
      </c>
      <c r="K75" s="27">
        <f>IF($C75="Yes",'2.0 Input│Historic Capex'!P78*'3.2 Input│Other'!K$28,0)</f>
        <v>0</v>
      </c>
      <c r="L75" s="27">
        <f t="shared" si="0"/>
        <v>0</v>
      </c>
    </row>
    <row r="76" spans="1:12">
      <c r="A76" s="27">
        <f>'2.0 Input│Historic Capex'!A79</f>
        <v>65</v>
      </c>
      <c r="B76" s="20" t="str">
        <f>'2.0 Input│Historic Capex'!B79</f>
        <v>IT Capex purchases (Laptops etc)</v>
      </c>
      <c r="C76" s="20" t="str">
        <f>'2.0 Input│Historic Capex'!E79</f>
        <v>No</v>
      </c>
      <c r="D76" s="7" t="str">
        <f>'2.0 Input│Historic Capex'!C79</f>
        <v>Other</v>
      </c>
      <c r="E76" s="20" t="str">
        <f>IF('2.0 Input│Historic Capex'!D79='3.2 Input│Other'!$A$57,'3.2 Input│Other'!$A$57,IF('2.0 Input│Historic Capex'!D79='3.2 Input│Other'!$A$59,'3.2 Input│Other'!$A$59,'3.2 Input│Other'!$A$58))</f>
        <v>Replacement</v>
      </c>
      <c r="G76" s="27">
        <f>IF($C76="Yes",'2.0 Input│Historic Capex'!L79*'3.2 Input│Other'!G$28,0)</f>
        <v>0</v>
      </c>
      <c r="H76" s="27">
        <f>IF($C76="Yes",'2.0 Input│Historic Capex'!M79*'3.2 Input│Other'!H$28,0)</f>
        <v>0</v>
      </c>
      <c r="I76" s="27">
        <f>IF($C76="Yes",'2.0 Input│Historic Capex'!N79*'3.2 Input│Other'!I$28,0)</f>
        <v>0</v>
      </c>
      <c r="J76" s="27">
        <f>IF($C76="Yes",'2.0 Input│Historic Capex'!O79*'3.2 Input│Other'!J$28,0)</f>
        <v>0</v>
      </c>
      <c r="K76" s="27">
        <f>IF($C76="Yes",'2.0 Input│Historic Capex'!P79*'3.2 Input│Other'!K$28,0)</f>
        <v>0</v>
      </c>
      <c r="L76" s="27">
        <f t="shared" si="0"/>
        <v>0</v>
      </c>
    </row>
    <row r="77" spans="1:12">
      <c r="A77" s="27">
        <f>'2.0 Input│Historic Capex'!A80</f>
        <v>66</v>
      </c>
      <c r="B77" s="20" t="str">
        <f>'2.0 Input│Historic Capex'!B80</f>
        <v>Line of Sight Vegetation - Melbourne Region</v>
      </c>
      <c r="C77" s="20" t="str">
        <f>'2.0 Input│Historic Capex'!E80</f>
        <v>No</v>
      </c>
      <c r="D77" s="7" t="str">
        <f>'2.0 Input│Historic Capex'!C80</f>
        <v>Other</v>
      </c>
      <c r="E77" s="20" t="str">
        <f>IF('2.0 Input│Historic Capex'!D80='3.2 Input│Other'!$A$57,'3.2 Input│Other'!$A$57,IF('2.0 Input│Historic Capex'!D80='3.2 Input│Other'!$A$59,'3.2 Input│Other'!$A$59,'3.2 Input│Other'!$A$58))</f>
        <v>Replacement</v>
      </c>
      <c r="G77" s="27">
        <f>IF($C77="Yes",'2.0 Input│Historic Capex'!L80*'3.2 Input│Other'!G$28,0)</f>
        <v>0</v>
      </c>
      <c r="H77" s="27">
        <f>IF($C77="Yes",'2.0 Input│Historic Capex'!M80*'3.2 Input│Other'!H$28,0)</f>
        <v>0</v>
      </c>
      <c r="I77" s="27">
        <f>IF($C77="Yes",'2.0 Input│Historic Capex'!N80*'3.2 Input│Other'!I$28,0)</f>
        <v>0</v>
      </c>
      <c r="J77" s="27">
        <f>IF($C77="Yes",'2.0 Input│Historic Capex'!O80*'3.2 Input│Other'!J$28,0)</f>
        <v>0</v>
      </c>
      <c r="K77" s="27">
        <f>IF($C77="Yes",'2.0 Input│Historic Capex'!P80*'3.2 Input│Other'!K$28,0)</f>
        <v>0</v>
      </c>
      <c r="L77" s="27">
        <f t="shared" si="0"/>
        <v>0</v>
      </c>
    </row>
    <row r="78" spans="1:12">
      <c r="A78" s="27">
        <f>'2.0 Input│Historic Capex'!A81</f>
        <v>67</v>
      </c>
      <c r="B78" s="20" t="str">
        <f>'2.0 Input│Historic Capex'!B81</f>
        <v>Line of Sight Vegetation - Otway Region</v>
      </c>
      <c r="C78" s="20" t="str">
        <f>'2.0 Input│Historic Capex'!E81</f>
        <v>No</v>
      </c>
      <c r="D78" s="7" t="str">
        <f>'2.0 Input│Historic Capex'!C81</f>
        <v>Other</v>
      </c>
      <c r="E78" s="20" t="str">
        <f>IF('2.0 Input│Historic Capex'!D81='3.2 Input│Other'!$A$57,'3.2 Input│Other'!$A$57,IF('2.0 Input│Historic Capex'!D81='3.2 Input│Other'!$A$59,'3.2 Input│Other'!$A$59,'3.2 Input│Other'!$A$58))</f>
        <v>Replacement</v>
      </c>
      <c r="G78" s="27">
        <f>IF($C78="Yes",'2.0 Input│Historic Capex'!L81*'3.2 Input│Other'!G$28,0)</f>
        <v>0</v>
      </c>
      <c r="H78" s="27">
        <f>IF($C78="Yes",'2.0 Input│Historic Capex'!M81*'3.2 Input│Other'!H$28,0)</f>
        <v>0</v>
      </c>
      <c r="I78" s="27">
        <f>IF($C78="Yes",'2.0 Input│Historic Capex'!N81*'3.2 Input│Other'!I$28,0)</f>
        <v>0</v>
      </c>
      <c r="J78" s="27">
        <f>IF($C78="Yes",'2.0 Input│Historic Capex'!O81*'3.2 Input│Other'!J$28,0)</f>
        <v>0</v>
      </c>
      <c r="K78" s="27">
        <f>IF($C78="Yes",'2.0 Input│Historic Capex'!P81*'3.2 Input│Other'!K$28,0)</f>
        <v>0</v>
      </c>
      <c r="L78" s="27">
        <f t="shared" ref="L78:L140" si="2">SUM(G78:K78)</f>
        <v>0</v>
      </c>
    </row>
    <row r="79" spans="1:12">
      <c r="A79" s="27">
        <f>'2.0 Input│Historic Capex'!A82</f>
        <v>68</v>
      </c>
      <c r="B79" s="20" t="str">
        <f>'2.0 Input│Historic Capex'!B82</f>
        <v>Lara Balistrade</v>
      </c>
      <c r="C79" s="20" t="str">
        <f>'2.0 Input│Historic Capex'!E82</f>
        <v>No</v>
      </c>
      <c r="D79" s="7" t="str">
        <f>'2.0 Input│Historic Capex'!C82</f>
        <v>Other</v>
      </c>
      <c r="E79" s="20" t="str">
        <f>IF('2.0 Input│Historic Capex'!D82='3.2 Input│Other'!$A$57,'3.2 Input│Other'!$A$57,IF('2.0 Input│Historic Capex'!D82='3.2 Input│Other'!$A$59,'3.2 Input│Other'!$A$59,'3.2 Input│Other'!$A$58))</f>
        <v>Replacement</v>
      </c>
      <c r="G79" s="27">
        <f>IF($C79="Yes",'2.0 Input│Historic Capex'!L82*'3.2 Input│Other'!G$28,0)</f>
        <v>0</v>
      </c>
      <c r="H79" s="27">
        <f>IF($C79="Yes",'2.0 Input│Historic Capex'!M82*'3.2 Input│Other'!H$28,0)</f>
        <v>0</v>
      </c>
      <c r="I79" s="27">
        <f>IF($C79="Yes",'2.0 Input│Historic Capex'!N82*'3.2 Input│Other'!I$28,0)</f>
        <v>0</v>
      </c>
      <c r="J79" s="27">
        <f>IF($C79="Yes",'2.0 Input│Historic Capex'!O82*'3.2 Input│Other'!J$28,0)</f>
        <v>0</v>
      </c>
      <c r="K79" s="27">
        <f>IF($C79="Yes",'2.0 Input│Historic Capex'!P82*'3.2 Input│Other'!K$28,0)</f>
        <v>0</v>
      </c>
      <c r="L79" s="27">
        <f t="shared" si="2"/>
        <v>0</v>
      </c>
    </row>
    <row r="80" spans="1:12">
      <c r="A80" s="27">
        <f>'2.0 Input│Historic Capex'!A83</f>
        <v>69</v>
      </c>
      <c r="B80" s="20" t="str">
        <f>'2.0 Input│Historic Capex'!B83</f>
        <v>Lara City Gate Control Hut Fire Suppression System</v>
      </c>
      <c r="C80" s="20" t="str">
        <f>'2.0 Input│Historic Capex'!E83</f>
        <v>Yes</v>
      </c>
      <c r="D80" s="7" t="str">
        <f>'2.0 Input│Historic Capex'!C83</f>
        <v>City Gates &amp; Field Regs</v>
      </c>
      <c r="E80" s="20" t="str">
        <f>IF('2.0 Input│Historic Capex'!D83='3.2 Input│Other'!$A$57,'3.2 Input│Other'!$A$57,IF('2.0 Input│Historic Capex'!D83='3.2 Input│Other'!$A$59,'3.2 Input│Other'!$A$59,'3.2 Input│Other'!$A$58))</f>
        <v>Replacement</v>
      </c>
      <c r="G80" s="27">
        <f>IF($C80="Yes",'2.0 Input│Historic Capex'!L83*'3.2 Input│Other'!G$28,0)</f>
        <v>0</v>
      </c>
      <c r="H80" s="27">
        <f>IF($C80="Yes",'2.0 Input│Historic Capex'!M83*'3.2 Input│Other'!H$28,0)</f>
        <v>0</v>
      </c>
      <c r="I80" s="27">
        <f>IF($C80="Yes",'2.0 Input│Historic Capex'!N83*'3.2 Input│Other'!I$28,0)</f>
        <v>0</v>
      </c>
      <c r="J80" s="27">
        <f>IF($C80="Yes",'2.0 Input│Historic Capex'!O83*'3.2 Input│Other'!J$28,0)</f>
        <v>0</v>
      </c>
      <c r="K80" s="27">
        <f>IF($C80="Yes",'2.0 Input│Historic Capex'!P83*'3.2 Input│Other'!K$28,0)</f>
        <v>95937.75397500371</v>
      </c>
      <c r="L80" s="27">
        <f t="shared" si="2"/>
        <v>95937.75397500371</v>
      </c>
    </row>
    <row r="81" spans="1:12">
      <c r="A81" s="27">
        <f>'2.0 Input│Historic Capex'!A84</f>
        <v>70</v>
      </c>
      <c r="B81" s="20" t="str">
        <f>'2.0 Input│Historic Capex'!B84</f>
        <v>Lara SWP SCADA HM</v>
      </c>
      <c r="C81" s="20" t="str">
        <f>'2.0 Input│Historic Capex'!E84</f>
        <v>No</v>
      </c>
      <c r="D81" s="7" t="str">
        <f>'2.0 Input│Historic Capex'!C84</f>
        <v>Other</v>
      </c>
      <c r="E81" s="20" t="str">
        <f>IF('2.0 Input│Historic Capex'!D84='3.2 Input│Other'!$A$57,'3.2 Input│Other'!$A$57,IF('2.0 Input│Historic Capex'!D84='3.2 Input│Other'!$A$59,'3.2 Input│Other'!$A$59,'3.2 Input│Other'!$A$58))</f>
        <v>Replacement</v>
      </c>
      <c r="G81" s="27">
        <f>IF($C81="Yes",'2.0 Input│Historic Capex'!L84*'3.2 Input│Other'!G$28,0)</f>
        <v>0</v>
      </c>
      <c r="H81" s="27">
        <f>IF($C81="Yes",'2.0 Input│Historic Capex'!M84*'3.2 Input│Other'!H$28,0)</f>
        <v>0</v>
      </c>
      <c r="I81" s="27">
        <f>IF($C81="Yes",'2.0 Input│Historic Capex'!N84*'3.2 Input│Other'!I$28,0)</f>
        <v>0</v>
      </c>
      <c r="J81" s="27">
        <f>IF($C81="Yes",'2.0 Input│Historic Capex'!O84*'3.2 Input│Other'!J$28,0)</f>
        <v>0</v>
      </c>
      <c r="K81" s="27">
        <f>IF($C81="Yes",'2.0 Input│Historic Capex'!P84*'3.2 Input│Other'!K$28,0)</f>
        <v>0</v>
      </c>
      <c r="L81" s="27">
        <f t="shared" si="2"/>
        <v>0</v>
      </c>
    </row>
    <row r="82" spans="1:12">
      <c r="A82" s="27">
        <f>'2.0 Input│Historic Capex'!A85</f>
        <v>71</v>
      </c>
      <c r="B82" s="20" t="str">
        <f>'2.0 Input│Historic Capex'!B85</f>
        <v>Laser Scanner Sys</v>
      </c>
      <c r="C82" s="20" t="str">
        <f>'2.0 Input│Historic Capex'!E85</f>
        <v>No</v>
      </c>
      <c r="D82" s="7" t="str">
        <f>'2.0 Input│Historic Capex'!C85</f>
        <v>Other</v>
      </c>
      <c r="E82" s="20" t="str">
        <f>IF('2.0 Input│Historic Capex'!D85='3.2 Input│Other'!$A$57,'3.2 Input│Other'!$A$57,IF('2.0 Input│Historic Capex'!D85='3.2 Input│Other'!$A$59,'3.2 Input│Other'!$A$59,'3.2 Input│Other'!$A$58))</f>
        <v>Replacement</v>
      </c>
      <c r="G82" s="27">
        <f>IF($C82="Yes",'2.0 Input│Historic Capex'!L85*'3.2 Input│Other'!G$28,0)</f>
        <v>0</v>
      </c>
      <c r="H82" s="27">
        <f>IF($C82="Yes",'2.0 Input│Historic Capex'!M85*'3.2 Input│Other'!H$28,0)</f>
        <v>0</v>
      </c>
      <c r="I82" s="27">
        <f>IF($C82="Yes",'2.0 Input│Historic Capex'!N85*'3.2 Input│Other'!I$28,0)</f>
        <v>0</v>
      </c>
      <c r="J82" s="27">
        <f>IF($C82="Yes",'2.0 Input│Historic Capex'!O85*'3.2 Input│Other'!J$28,0)</f>
        <v>0</v>
      </c>
      <c r="K82" s="27">
        <f>IF($C82="Yes",'2.0 Input│Historic Capex'!P85*'3.2 Input│Other'!K$28,0)</f>
        <v>0</v>
      </c>
      <c r="L82" s="27">
        <f t="shared" si="2"/>
        <v>0</v>
      </c>
    </row>
    <row r="83" spans="1:12">
      <c r="A83" s="27">
        <f>'2.0 Input│Historic Capex'!A86</f>
        <v>72</v>
      </c>
      <c r="B83" s="20" t="str">
        <f>'2.0 Input│Historic Capex'!B86</f>
        <v xml:space="preserve">Leased Assets </v>
      </c>
      <c r="C83" s="20" t="str">
        <f>'2.0 Input│Historic Capex'!E86</f>
        <v>No</v>
      </c>
      <c r="D83" s="7" t="str">
        <f>'2.0 Input│Historic Capex'!C86</f>
        <v>Other</v>
      </c>
      <c r="E83" s="20" t="str">
        <f>IF('2.0 Input│Historic Capex'!D86='3.2 Input│Other'!$A$57,'3.2 Input│Other'!$A$57,IF('2.0 Input│Historic Capex'!D86='3.2 Input│Other'!$A$59,'3.2 Input│Other'!$A$59,'3.2 Input│Other'!$A$58))</f>
        <v>Replacement</v>
      </c>
      <c r="G83" s="27">
        <f>IF($C83="Yes",'2.0 Input│Historic Capex'!L86*'3.2 Input│Other'!G$28,0)</f>
        <v>0</v>
      </c>
      <c r="H83" s="27">
        <f>IF($C83="Yes",'2.0 Input│Historic Capex'!M86*'3.2 Input│Other'!H$28,0)</f>
        <v>0</v>
      </c>
      <c r="I83" s="27">
        <f>IF($C83="Yes",'2.0 Input│Historic Capex'!N86*'3.2 Input│Other'!I$28,0)</f>
        <v>0</v>
      </c>
      <c r="J83" s="27">
        <f>IF($C83="Yes",'2.0 Input│Historic Capex'!O86*'3.2 Input│Other'!J$28,0)</f>
        <v>0</v>
      </c>
      <c r="K83" s="27">
        <f>IF($C83="Yes",'2.0 Input│Historic Capex'!P86*'3.2 Input│Other'!K$28,0)</f>
        <v>0</v>
      </c>
      <c r="L83" s="27">
        <f t="shared" si="2"/>
        <v>0</v>
      </c>
    </row>
    <row r="84" spans="1:12">
      <c r="A84" s="27">
        <f>'2.0 Input│Historic Capex'!A87</f>
        <v>73</v>
      </c>
      <c r="B84" s="20" t="str">
        <f>'2.0 Input│Historic Capex'!B87</f>
        <v>L'ford GasAnalyser</v>
      </c>
      <c r="C84" s="20" t="str">
        <f>'2.0 Input│Historic Capex'!E87</f>
        <v>No</v>
      </c>
      <c r="D84" s="7" t="str">
        <f>'2.0 Input│Historic Capex'!C87</f>
        <v>City Gates &amp; Field Regs</v>
      </c>
      <c r="E84" s="20" t="str">
        <f>IF('2.0 Input│Historic Capex'!D87='3.2 Input│Other'!$A$57,'3.2 Input│Other'!$A$57,IF('2.0 Input│Historic Capex'!D87='3.2 Input│Other'!$A$59,'3.2 Input│Other'!$A$59,'3.2 Input│Other'!$A$58))</f>
        <v>Replacement</v>
      </c>
      <c r="G84" s="27">
        <f>IF($C84="Yes",'2.0 Input│Historic Capex'!L87*'3.2 Input│Other'!G$28,0)</f>
        <v>0</v>
      </c>
      <c r="H84" s="27">
        <f>IF($C84="Yes",'2.0 Input│Historic Capex'!M87*'3.2 Input│Other'!H$28,0)</f>
        <v>0</v>
      </c>
      <c r="I84" s="27">
        <f>IF($C84="Yes",'2.0 Input│Historic Capex'!N87*'3.2 Input│Other'!I$28,0)</f>
        <v>0</v>
      </c>
      <c r="J84" s="27">
        <f>IF($C84="Yes",'2.0 Input│Historic Capex'!O87*'3.2 Input│Other'!J$28,0)</f>
        <v>0</v>
      </c>
      <c r="K84" s="27">
        <f>IF($C84="Yes",'2.0 Input│Historic Capex'!P87*'3.2 Input│Other'!K$28,0)</f>
        <v>0</v>
      </c>
      <c r="L84" s="27">
        <f t="shared" si="2"/>
        <v>0</v>
      </c>
    </row>
    <row r="85" spans="1:12">
      <c r="A85" s="27">
        <f>'2.0 Input│Historic Capex'!A88</f>
        <v>74</v>
      </c>
      <c r="B85" s="20" t="str">
        <f>'2.0 Input│Historic Capex'!B88</f>
        <v>L'ford Upg Flare</v>
      </c>
      <c r="C85" s="20" t="str">
        <f>'2.0 Input│Historic Capex'!E88</f>
        <v>No</v>
      </c>
      <c r="D85" s="7" t="str">
        <f>'2.0 Input│Historic Capex'!C88</f>
        <v>City Gates &amp; Field Regs</v>
      </c>
      <c r="E85" s="20" t="str">
        <f>IF('2.0 Input│Historic Capex'!D88='3.2 Input│Other'!$A$57,'3.2 Input│Other'!$A$57,IF('2.0 Input│Historic Capex'!D88='3.2 Input│Other'!$A$59,'3.2 Input│Other'!$A$59,'3.2 Input│Other'!$A$58))</f>
        <v>Replacement</v>
      </c>
      <c r="G85" s="27">
        <f>IF($C85="Yes",'2.0 Input│Historic Capex'!L88*'3.2 Input│Other'!G$28,0)</f>
        <v>0</v>
      </c>
      <c r="H85" s="27">
        <f>IF($C85="Yes",'2.0 Input│Historic Capex'!M88*'3.2 Input│Other'!H$28,0)</f>
        <v>0</v>
      </c>
      <c r="I85" s="27">
        <f>IF($C85="Yes",'2.0 Input│Historic Capex'!N88*'3.2 Input│Other'!I$28,0)</f>
        <v>0</v>
      </c>
      <c r="J85" s="27">
        <f>IF($C85="Yes",'2.0 Input│Historic Capex'!O88*'3.2 Input│Other'!J$28,0)</f>
        <v>0</v>
      </c>
      <c r="K85" s="27">
        <f>IF($C85="Yes",'2.0 Input│Historic Capex'!P88*'3.2 Input│Other'!K$28,0)</f>
        <v>0</v>
      </c>
      <c r="L85" s="27">
        <f t="shared" si="2"/>
        <v>0</v>
      </c>
    </row>
    <row r="86" spans="1:12">
      <c r="A86" s="27">
        <f>'2.0 Input│Historic Capex'!A89</f>
        <v>75</v>
      </c>
      <c r="B86" s="20" t="str">
        <f>'2.0 Input│Historic Capex'!B89</f>
        <v>Lightning &amp; Earth</v>
      </c>
      <c r="C86" s="20" t="str">
        <f>'2.0 Input│Historic Capex'!E89</f>
        <v>No</v>
      </c>
      <c r="D86" s="7" t="str">
        <f>'2.0 Input│Historic Capex'!C89</f>
        <v>Compressors</v>
      </c>
      <c r="E86" s="20" t="str">
        <f>IF('2.0 Input│Historic Capex'!D89='3.2 Input│Other'!$A$57,'3.2 Input│Other'!$A$57,IF('2.0 Input│Historic Capex'!D89='3.2 Input│Other'!$A$59,'3.2 Input│Other'!$A$59,'3.2 Input│Other'!$A$58))</f>
        <v>Replacement</v>
      </c>
      <c r="G86" s="27">
        <f>IF($C86="Yes",'2.0 Input│Historic Capex'!L89*'3.2 Input│Other'!G$28,0)</f>
        <v>0</v>
      </c>
      <c r="H86" s="27">
        <f>IF($C86="Yes",'2.0 Input│Historic Capex'!M89*'3.2 Input│Other'!H$28,0)</f>
        <v>0</v>
      </c>
      <c r="I86" s="27">
        <f>IF($C86="Yes",'2.0 Input│Historic Capex'!N89*'3.2 Input│Other'!I$28,0)</f>
        <v>0</v>
      </c>
      <c r="J86" s="27">
        <f>IF($C86="Yes",'2.0 Input│Historic Capex'!O89*'3.2 Input│Other'!J$28,0)</f>
        <v>0</v>
      </c>
      <c r="K86" s="27">
        <f>IF($C86="Yes",'2.0 Input│Historic Capex'!P89*'3.2 Input│Other'!K$28,0)</f>
        <v>0</v>
      </c>
      <c r="L86" s="27">
        <f t="shared" si="2"/>
        <v>0</v>
      </c>
    </row>
    <row r="87" spans="1:12">
      <c r="A87" s="27">
        <f>'2.0 Input│Historic Capex'!A90</f>
        <v>76</v>
      </c>
      <c r="B87" s="20" t="str">
        <f>'2.0 Input│Historic Capex'!B90</f>
        <v>Liquid management - Longford</v>
      </c>
      <c r="C87" s="20" t="str">
        <f>'2.0 Input│Historic Capex'!E90</f>
        <v>No</v>
      </c>
      <c r="D87" s="7" t="str">
        <f>'2.0 Input│Historic Capex'!C90</f>
        <v>City Gates &amp; Field Regs</v>
      </c>
      <c r="E87" s="20" t="str">
        <f>IF('2.0 Input│Historic Capex'!D90='3.2 Input│Other'!$A$57,'3.2 Input│Other'!$A$57,IF('2.0 Input│Historic Capex'!D90='3.2 Input│Other'!$A$59,'3.2 Input│Other'!$A$59,'3.2 Input│Other'!$A$58))</f>
        <v>Replacement</v>
      </c>
      <c r="G87" s="27">
        <f>IF($C87="Yes",'2.0 Input│Historic Capex'!L90*'3.2 Input│Other'!G$28,0)</f>
        <v>0</v>
      </c>
      <c r="H87" s="27">
        <f>IF($C87="Yes",'2.0 Input│Historic Capex'!M90*'3.2 Input│Other'!H$28,0)</f>
        <v>0</v>
      </c>
      <c r="I87" s="27">
        <f>IF($C87="Yes",'2.0 Input│Historic Capex'!N90*'3.2 Input│Other'!I$28,0)</f>
        <v>0</v>
      </c>
      <c r="J87" s="27">
        <f>IF($C87="Yes",'2.0 Input│Historic Capex'!O90*'3.2 Input│Other'!J$28,0)</f>
        <v>0</v>
      </c>
      <c r="K87" s="27">
        <f>IF($C87="Yes",'2.0 Input│Historic Capex'!P90*'3.2 Input│Other'!K$28,0)</f>
        <v>0</v>
      </c>
      <c r="L87" s="27">
        <f t="shared" si="2"/>
        <v>0</v>
      </c>
    </row>
    <row r="88" spans="1:12">
      <c r="A88" s="27">
        <f>'2.0 Input│Historic Capex'!A91</f>
        <v>77</v>
      </c>
      <c r="B88" s="20" t="str">
        <f>'2.0 Input│Historic Capex'!B91</f>
        <v>Liquid Management - Pakenham</v>
      </c>
      <c r="C88" s="20" t="str">
        <f>'2.0 Input│Historic Capex'!E91</f>
        <v>Yes</v>
      </c>
      <c r="D88" s="7" t="str">
        <f>'2.0 Input│Historic Capex'!C91</f>
        <v>City Gates &amp; Field Regs</v>
      </c>
      <c r="E88" s="20" t="str">
        <f>IF('2.0 Input│Historic Capex'!D91='3.2 Input│Other'!$A$57,'3.2 Input│Other'!$A$57,IF('2.0 Input│Historic Capex'!D91='3.2 Input│Other'!$A$59,'3.2 Input│Other'!$A$59,'3.2 Input│Other'!$A$58))</f>
        <v>Replacement</v>
      </c>
      <c r="G88" s="27">
        <f>IF($C88="Yes",'2.0 Input│Historic Capex'!L91*'3.2 Input│Other'!G$28,0)</f>
        <v>0</v>
      </c>
      <c r="H88" s="27">
        <f>IF($C88="Yes",'2.0 Input│Historic Capex'!M91*'3.2 Input│Other'!H$28,0)</f>
        <v>0</v>
      </c>
      <c r="I88" s="27">
        <f>IF($C88="Yes",'2.0 Input│Historic Capex'!N91*'3.2 Input│Other'!I$28,0)</f>
        <v>0</v>
      </c>
      <c r="J88" s="27">
        <f>IF($C88="Yes",'2.0 Input│Historic Capex'!O91*'3.2 Input│Other'!J$28,0)</f>
        <v>173289.02418198035</v>
      </c>
      <c r="K88" s="27">
        <f>IF($C88="Yes",'2.0 Input│Historic Capex'!P91*'3.2 Input│Other'!K$28,0)</f>
        <v>0</v>
      </c>
      <c r="L88" s="27">
        <f t="shared" si="2"/>
        <v>173289.02418198035</v>
      </c>
    </row>
    <row r="89" spans="1:12">
      <c r="A89" s="27">
        <f>'2.0 Input│Historic Capex'!A92</f>
        <v>78</v>
      </c>
      <c r="B89" s="20" t="str">
        <f>'2.0 Input│Historic Capex'!B92</f>
        <v>MCC Switchboard</v>
      </c>
      <c r="C89" s="20" t="str">
        <f>'2.0 Input│Historic Capex'!E92</f>
        <v>No</v>
      </c>
      <c r="D89" s="7" t="str">
        <f>'2.0 Input│Historic Capex'!C92</f>
        <v>Other</v>
      </c>
      <c r="E89" s="20" t="str">
        <f>IF('2.0 Input│Historic Capex'!D92='3.2 Input│Other'!$A$57,'3.2 Input│Other'!$A$57,IF('2.0 Input│Historic Capex'!D92='3.2 Input│Other'!$A$59,'3.2 Input│Other'!$A$59,'3.2 Input│Other'!$A$58))</f>
        <v>Replacement</v>
      </c>
      <c r="G89" s="27">
        <f>IF($C89="Yes",'2.0 Input│Historic Capex'!L92*'3.2 Input│Other'!G$28,0)</f>
        <v>0</v>
      </c>
      <c r="H89" s="27">
        <f>IF($C89="Yes",'2.0 Input│Historic Capex'!M92*'3.2 Input│Other'!H$28,0)</f>
        <v>0</v>
      </c>
      <c r="I89" s="27">
        <f>IF($C89="Yes",'2.0 Input│Historic Capex'!N92*'3.2 Input│Other'!I$28,0)</f>
        <v>0</v>
      </c>
      <c r="J89" s="27">
        <f>IF($C89="Yes",'2.0 Input│Historic Capex'!O92*'3.2 Input│Other'!J$28,0)</f>
        <v>0</v>
      </c>
      <c r="K89" s="27">
        <f>IF($C89="Yes",'2.0 Input│Historic Capex'!P92*'3.2 Input│Other'!K$28,0)</f>
        <v>0</v>
      </c>
      <c r="L89" s="27">
        <f t="shared" si="2"/>
        <v>0</v>
      </c>
    </row>
    <row r="90" spans="1:12">
      <c r="A90" s="27">
        <f>'2.0 Input│Historic Capex'!A93</f>
        <v>79</v>
      </c>
      <c r="B90" s="20" t="str">
        <f>'2.0 Input│Historic Capex'!B93</f>
        <v>Metering Inst.LCR</v>
      </c>
      <c r="C90" s="20" t="str">
        <f>'2.0 Input│Historic Capex'!E93</f>
        <v>No</v>
      </c>
      <c r="D90" s="7" t="str">
        <f>'2.0 Input│Historic Capex'!C93</f>
        <v>Other</v>
      </c>
      <c r="E90" s="20" t="str">
        <f>IF('2.0 Input│Historic Capex'!D93='3.2 Input│Other'!$A$57,'3.2 Input│Other'!$A$57,IF('2.0 Input│Historic Capex'!D93='3.2 Input│Other'!$A$59,'3.2 Input│Other'!$A$59,'3.2 Input│Other'!$A$58))</f>
        <v>Replacement</v>
      </c>
      <c r="G90" s="27">
        <f>IF($C90="Yes",'2.0 Input│Historic Capex'!L93*'3.2 Input│Other'!G$28,0)</f>
        <v>0</v>
      </c>
      <c r="H90" s="27">
        <f>IF($C90="Yes",'2.0 Input│Historic Capex'!M93*'3.2 Input│Other'!H$28,0)</f>
        <v>0</v>
      </c>
      <c r="I90" s="27">
        <f>IF($C90="Yes",'2.0 Input│Historic Capex'!N93*'3.2 Input│Other'!I$28,0)</f>
        <v>0</v>
      </c>
      <c r="J90" s="27">
        <f>IF($C90="Yes",'2.0 Input│Historic Capex'!O93*'3.2 Input│Other'!J$28,0)</f>
        <v>0</v>
      </c>
      <c r="K90" s="27">
        <f>IF($C90="Yes",'2.0 Input│Historic Capex'!P93*'3.2 Input│Other'!K$28,0)</f>
        <v>0</v>
      </c>
      <c r="L90" s="27">
        <f t="shared" si="2"/>
        <v>0</v>
      </c>
    </row>
    <row r="91" spans="1:12">
      <c r="A91" s="27">
        <f>'2.0 Input│Historic Capex'!A94</f>
        <v>80</v>
      </c>
      <c r="B91" s="20" t="str">
        <f>'2.0 Input│Historic Capex'!B94</f>
        <v>Not included as part of AA Capex Forecast</v>
      </c>
      <c r="C91" s="20" t="str">
        <f>'2.0 Input│Historic Capex'!E94</f>
        <v>No</v>
      </c>
      <c r="D91" s="7" t="str">
        <f>'2.0 Input│Historic Capex'!C94</f>
        <v>Other</v>
      </c>
      <c r="E91" s="20" t="str">
        <f>IF('2.0 Input│Historic Capex'!D94='3.2 Input│Other'!$A$57,'3.2 Input│Other'!$A$57,IF('2.0 Input│Historic Capex'!D94='3.2 Input│Other'!$A$59,'3.2 Input│Other'!$A$59,'3.2 Input│Other'!$A$58))</f>
        <v>Replacement</v>
      </c>
      <c r="G91" s="27">
        <f>IF($C91="Yes",'2.0 Input│Historic Capex'!L94*'3.2 Input│Other'!G$28,0)</f>
        <v>0</v>
      </c>
      <c r="H91" s="27">
        <f>IF($C91="Yes",'2.0 Input│Historic Capex'!M94*'3.2 Input│Other'!H$28,0)</f>
        <v>0</v>
      </c>
      <c r="I91" s="27">
        <f>IF($C91="Yes",'2.0 Input│Historic Capex'!N94*'3.2 Input│Other'!I$28,0)</f>
        <v>0</v>
      </c>
      <c r="J91" s="27">
        <f>IF($C91="Yes",'2.0 Input│Historic Capex'!O94*'3.2 Input│Other'!J$28,0)</f>
        <v>0</v>
      </c>
      <c r="K91" s="27">
        <f>IF($C91="Yes",'2.0 Input│Historic Capex'!P94*'3.2 Input│Other'!K$28,0)</f>
        <v>0</v>
      </c>
      <c r="L91" s="27">
        <f t="shared" si="2"/>
        <v>0</v>
      </c>
    </row>
    <row r="92" spans="1:12">
      <c r="A92" s="27">
        <f>'2.0 Input│Historic Capex'!A95</f>
        <v>81</v>
      </c>
      <c r="B92" s="20" t="str">
        <f>'2.0 Input│Historic Capex'!B95</f>
        <v>Odorant Dandenong Pump Upgrade 700 &amp; 2800 kPa</v>
      </c>
      <c r="C92" s="20" t="str">
        <f>'2.0 Input│Historic Capex'!E95</f>
        <v>No</v>
      </c>
      <c r="D92" s="7" t="str">
        <f>'2.0 Input│Historic Capex'!C95</f>
        <v>Gas Quality</v>
      </c>
      <c r="E92" s="20" t="str">
        <f>IF('2.0 Input│Historic Capex'!D95='3.2 Input│Other'!$A$57,'3.2 Input│Other'!$A$57,IF('2.0 Input│Historic Capex'!D95='3.2 Input│Other'!$A$59,'3.2 Input│Other'!$A$59,'3.2 Input│Other'!$A$58))</f>
        <v>Replacement</v>
      </c>
      <c r="G92" s="27">
        <f>IF($C92="Yes",'2.0 Input│Historic Capex'!L95*'3.2 Input│Other'!G$28,0)</f>
        <v>0</v>
      </c>
      <c r="H92" s="27">
        <f>IF($C92="Yes",'2.0 Input│Historic Capex'!M95*'3.2 Input│Other'!H$28,0)</f>
        <v>0</v>
      </c>
      <c r="I92" s="27">
        <f>IF($C92="Yes",'2.0 Input│Historic Capex'!N95*'3.2 Input│Other'!I$28,0)</f>
        <v>0</v>
      </c>
      <c r="J92" s="27">
        <f>IF($C92="Yes",'2.0 Input│Historic Capex'!O95*'3.2 Input│Other'!J$28,0)</f>
        <v>0</v>
      </c>
      <c r="K92" s="27">
        <f>IF($C92="Yes",'2.0 Input│Historic Capex'!P95*'3.2 Input│Other'!K$28,0)</f>
        <v>0</v>
      </c>
      <c r="L92" s="27">
        <f t="shared" si="2"/>
        <v>0</v>
      </c>
    </row>
    <row r="93" spans="1:12">
      <c r="A93" s="27">
        <f>'2.0 Input│Historic Capex'!A96</f>
        <v>82</v>
      </c>
      <c r="B93" s="20" t="str">
        <f>'2.0 Input│Historic Capex'!B96</f>
        <v>Pipeline Integrity</v>
      </c>
      <c r="C93" s="20" t="str">
        <f>'2.0 Input│Historic Capex'!E96</f>
        <v>No</v>
      </c>
      <c r="D93" s="7" t="str">
        <f>'2.0 Input│Historic Capex'!C96</f>
        <v>Other</v>
      </c>
      <c r="E93" s="20" t="str">
        <f>IF('2.0 Input│Historic Capex'!D96='3.2 Input│Other'!$A$57,'3.2 Input│Other'!$A$57,IF('2.0 Input│Historic Capex'!D96='3.2 Input│Other'!$A$59,'3.2 Input│Other'!$A$59,'3.2 Input│Other'!$A$58))</f>
        <v>Replacement</v>
      </c>
      <c r="G93" s="27">
        <f>IF($C93="Yes",'2.0 Input│Historic Capex'!L96*'3.2 Input│Other'!G$28,0)</f>
        <v>0</v>
      </c>
      <c r="H93" s="27">
        <f>IF($C93="Yes",'2.0 Input│Historic Capex'!M96*'3.2 Input│Other'!H$28,0)</f>
        <v>0</v>
      </c>
      <c r="I93" s="27">
        <f>IF($C93="Yes",'2.0 Input│Historic Capex'!N96*'3.2 Input│Other'!I$28,0)</f>
        <v>0</v>
      </c>
      <c r="J93" s="27">
        <f>IF($C93="Yes",'2.0 Input│Historic Capex'!O96*'3.2 Input│Other'!J$28,0)</f>
        <v>0</v>
      </c>
      <c r="K93" s="27">
        <f>IF($C93="Yes",'2.0 Input│Historic Capex'!P96*'3.2 Input│Other'!K$28,0)</f>
        <v>0</v>
      </c>
      <c r="L93" s="27">
        <f t="shared" si="2"/>
        <v>0</v>
      </c>
    </row>
    <row r="94" spans="1:12">
      <c r="A94" s="27">
        <f>'2.0 Input│Historic Capex'!A97</f>
        <v>83</v>
      </c>
      <c r="B94" s="20" t="str">
        <f>'2.0 Input│Historic Capex'!B97</f>
        <v>Pakenham Unpiggables</v>
      </c>
      <c r="C94" s="20" t="str">
        <f>'2.0 Input│Historic Capex'!E97</f>
        <v>No</v>
      </c>
      <c r="D94" s="7" t="str">
        <f>'2.0 Input│Historic Capex'!C97</f>
        <v>Pipelines</v>
      </c>
      <c r="E94" s="20" t="str">
        <f>IF('2.0 Input│Historic Capex'!D97='3.2 Input│Other'!$A$57,'3.2 Input│Other'!$A$57,IF('2.0 Input│Historic Capex'!D97='3.2 Input│Other'!$A$59,'3.2 Input│Other'!$A$59,'3.2 Input│Other'!$A$58))</f>
        <v>Replacement</v>
      </c>
      <c r="G94" s="27">
        <f>IF($C94="Yes",'2.0 Input│Historic Capex'!L97*'3.2 Input│Other'!G$28,0)</f>
        <v>0</v>
      </c>
      <c r="H94" s="27">
        <f>IF($C94="Yes",'2.0 Input│Historic Capex'!M97*'3.2 Input│Other'!H$28,0)</f>
        <v>0</v>
      </c>
      <c r="I94" s="27">
        <f>IF($C94="Yes",'2.0 Input│Historic Capex'!N97*'3.2 Input│Other'!I$28,0)</f>
        <v>0</v>
      </c>
      <c r="J94" s="27">
        <f>IF($C94="Yes",'2.0 Input│Historic Capex'!O97*'3.2 Input│Other'!J$28,0)</f>
        <v>0</v>
      </c>
      <c r="K94" s="27">
        <f>IF($C94="Yes",'2.0 Input│Historic Capex'!P97*'3.2 Input│Other'!K$28,0)</f>
        <v>0</v>
      </c>
      <c r="L94" s="27">
        <f t="shared" si="2"/>
        <v>0</v>
      </c>
    </row>
    <row r="95" spans="1:12">
      <c r="A95" s="27">
        <f>'2.0 Input│Historic Capex'!A98</f>
        <v>84</v>
      </c>
      <c r="B95" s="20" t="str">
        <f>'2.0 Input│Historic Capex'!B98</f>
        <v>Pig Trap  - Enclosure upgrade</v>
      </c>
      <c r="C95" s="20" t="str">
        <f>'2.0 Input│Historic Capex'!E98</f>
        <v>No</v>
      </c>
      <c r="D95" s="7" t="str">
        <f>'2.0 Input│Historic Capex'!C98</f>
        <v>City Gates &amp; Field Regs</v>
      </c>
      <c r="E95" s="20" t="str">
        <f>IF('2.0 Input│Historic Capex'!D98='3.2 Input│Other'!$A$57,'3.2 Input│Other'!$A$57,IF('2.0 Input│Historic Capex'!D98='3.2 Input│Other'!$A$59,'3.2 Input│Other'!$A$59,'3.2 Input│Other'!$A$58))</f>
        <v>Replacement</v>
      </c>
      <c r="G95" s="27">
        <f>IF($C95="Yes",'2.0 Input│Historic Capex'!L98*'3.2 Input│Other'!G$28,0)</f>
        <v>0</v>
      </c>
      <c r="H95" s="27">
        <f>IF($C95="Yes",'2.0 Input│Historic Capex'!M98*'3.2 Input│Other'!H$28,0)</f>
        <v>0</v>
      </c>
      <c r="I95" s="27">
        <f>IF($C95="Yes",'2.0 Input│Historic Capex'!N98*'3.2 Input│Other'!I$28,0)</f>
        <v>0</v>
      </c>
      <c r="J95" s="27">
        <f>IF($C95="Yes",'2.0 Input│Historic Capex'!O98*'3.2 Input│Other'!J$28,0)</f>
        <v>0</v>
      </c>
      <c r="K95" s="27">
        <f>IF($C95="Yes",'2.0 Input│Historic Capex'!P98*'3.2 Input│Other'!K$28,0)</f>
        <v>0</v>
      </c>
      <c r="L95" s="27">
        <f t="shared" si="2"/>
        <v>0</v>
      </c>
    </row>
    <row r="96" spans="1:12">
      <c r="A96" s="27">
        <f>'2.0 Input│Historic Capex'!A99</f>
        <v>85</v>
      </c>
      <c r="B96" s="20" t="str">
        <f>'2.0 Input│Historic Capex'!B99</f>
        <v>Pig Trap - A Branch Valve on Pipeline 108 to Newport Install(124)</v>
      </c>
      <c r="C96" s="20" t="str">
        <f>'2.0 Input│Historic Capex'!E99</f>
        <v>No</v>
      </c>
      <c r="D96" s="7" t="str">
        <f>'2.0 Input│Historic Capex'!C99</f>
        <v>Pipelines</v>
      </c>
      <c r="E96" s="20" t="str">
        <f>IF('2.0 Input│Historic Capex'!D99='3.2 Input│Other'!$A$57,'3.2 Input│Other'!$A$57,IF('2.0 Input│Historic Capex'!D99='3.2 Input│Other'!$A$59,'3.2 Input│Other'!$A$59,'3.2 Input│Other'!$A$58))</f>
        <v>Replacement</v>
      </c>
      <c r="G96" s="27">
        <f>IF($C96="Yes",'2.0 Input│Historic Capex'!L99*'3.2 Input│Other'!G$28,0)</f>
        <v>0</v>
      </c>
      <c r="H96" s="27">
        <f>IF($C96="Yes",'2.0 Input│Historic Capex'!M99*'3.2 Input│Other'!H$28,0)</f>
        <v>0</v>
      </c>
      <c r="I96" s="27">
        <f>IF($C96="Yes",'2.0 Input│Historic Capex'!N99*'3.2 Input│Other'!I$28,0)</f>
        <v>0</v>
      </c>
      <c r="J96" s="27">
        <f>IF($C96="Yes",'2.0 Input│Historic Capex'!O99*'3.2 Input│Other'!J$28,0)</f>
        <v>0</v>
      </c>
      <c r="K96" s="27">
        <f>IF($C96="Yes",'2.0 Input│Historic Capex'!P99*'3.2 Input│Other'!K$28,0)</f>
        <v>0</v>
      </c>
      <c r="L96" s="27">
        <f t="shared" si="2"/>
        <v>0</v>
      </c>
    </row>
    <row r="97" spans="1:12">
      <c r="A97" s="27">
        <f>'2.0 Input│Historic Capex'!A100</f>
        <v>86</v>
      </c>
      <c r="B97" s="20" t="str">
        <f>'2.0 Input│Historic Capex'!B100</f>
        <v>Pig Trap - Dandenong to Princes Highway Pipeline Install (129)</v>
      </c>
      <c r="C97" s="20" t="str">
        <f>'2.0 Input│Historic Capex'!E100</f>
        <v>No</v>
      </c>
      <c r="D97" s="7" t="str">
        <f>'2.0 Input│Historic Capex'!C100</f>
        <v>City Gates &amp; Field Regs</v>
      </c>
      <c r="E97" s="20" t="str">
        <f>IF('2.0 Input│Historic Capex'!D100='3.2 Input│Other'!$A$57,'3.2 Input│Other'!$A$57,IF('2.0 Input│Historic Capex'!D100='3.2 Input│Other'!$A$59,'3.2 Input│Other'!$A$59,'3.2 Input│Other'!$A$58))</f>
        <v>Replacement</v>
      </c>
      <c r="G97" s="27">
        <f>IF($C97="Yes",'2.0 Input│Historic Capex'!L100*'3.2 Input│Other'!G$28,0)</f>
        <v>0</v>
      </c>
      <c r="H97" s="27">
        <f>IF($C97="Yes",'2.0 Input│Historic Capex'!M100*'3.2 Input│Other'!H$28,0)</f>
        <v>0</v>
      </c>
      <c r="I97" s="27">
        <f>IF($C97="Yes",'2.0 Input│Historic Capex'!N100*'3.2 Input│Other'!I$28,0)</f>
        <v>0</v>
      </c>
      <c r="J97" s="27">
        <f>IF($C97="Yes",'2.0 Input│Historic Capex'!O100*'3.2 Input│Other'!J$28,0)</f>
        <v>0</v>
      </c>
      <c r="K97" s="27">
        <f>IF($C97="Yes",'2.0 Input│Historic Capex'!P100*'3.2 Input│Other'!K$28,0)</f>
        <v>0</v>
      </c>
      <c r="L97" s="27">
        <f t="shared" si="2"/>
        <v>0</v>
      </c>
    </row>
    <row r="98" spans="1:12">
      <c r="A98" s="27">
        <f>'2.0 Input│Historic Capex'!A101</f>
        <v>87</v>
      </c>
      <c r="B98" s="20" t="str">
        <f>'2.0 Input│Historic Capex'!B101</f>
        <v>Pig Trap - Keon Park Install</v>
      </c>
      <c r="C98" s="20" t="str">
        <f>'2.0 Input│Historic Capex'!E101</f>
        <v>No</v>
      </c>
      <c r="D98" s="7" t="str">
        <f>'2.0 Input│Historic Capex'!C101</f>
        <v>City Gates &amp; Field Regs</v>
      </c>
      <c r="E98" s="20" t="str">
        <f>IF('2.0 Input│Historic Capex'!D101='3.2 Input│Other'!$A$57,'3.2 Input│Other'!$A$57,IF('2.0 Input│Historic Capex'!D101='3.2 Input│Other'!$A$59,'3.2 Input│Other'!$A$59,'3.2 Input│Other'!$A$58))</f>
        <v>Replacement</v>
      </c>
      <c r="G98" s="27">
        <f>IF($C98="Yes",'2.0 Input│Historic Capex'!L101*'3.2 Input│Other'!G$28,0)</f>
        <v>0</v>
      </c>
      <c r="H98" s="27">
        <f>IF($C98="Yes",'2.0 Input│Historic Capex'!M101*'3.2 Input│Other'!H$28,0)</f>
        <v>0</v>
      </c>
      <c r="I98" s="27">
        <f>IF($C98="Yes",'2.0 Input│Historic Capex'!N101*'3.2 Input│Other'!I$28,0)</f>
        <v>0</v>
      </c>
      <c r="J98" s="27">
        <f>IF($C98="Yes",'2.0 Input│Historic Capex'!O101*'3.2 Input│Other'!J$28,0)</f>
        <v>0</v>
      </c>
      <c r="K98" s="27">
        <f>IF($C98="Yes",'2.0 Input│Historic Capex'!P101*'3.2 Input│Other'!K$28,0)</f>
        <v>0</v>
      </c>
      <c r="L98" s="27">
        <f t="shared" si="2"/>
        <v>0</v>
      </c>
    </row>
    <row r="99" spans="1:12">
      <c r="A99" s="27">
        <f>'2.0 Input│Historic Capex'!A102</f>
        <v>88</v>
      </c>
      <c r="B99" s="20" t="str">
        <f>'2.0 Input│Historic Capex'!B102</f>
        <v>Pig Trap - Pipe Support Upgrade</v>
      </c>
      <c r="C99" s="20" t="str">
        <f>'2.0 Input│Historic Capex'!E102</f>
        <v>No</v>
      </c>
      <c r="D99" s="7" t="str">
        <f>'2.0 Input│Historic Capex'!C102</f>
        <v>City Gates &amp; Field Regs</v>
      </c>
      <c r="E99" s="20" t="str">
        <f>IF('2.0 Input│Historic Capex'!D102='3.2 Input│Other'!$A$57,'3.2 Input│Other'!$A$57,IF('2.0 Input│Historic Capex'!D102='3.2 Input│Other'!$A$59,'3.2 Input│Other'!$A$59,'3.2 Input│Other'!$A$58))</f>
        <v>Replacement</v>
      </c>
      <c r="G99" s="27">
        <f>IF($C99="Yes",'2.0 Input│Historic Capex'!L102*'3.2 Input│Other'!G$28,0)</f>
        <v>0</v>
      </c>
      <c r="H99" s="27">
        <f>IF($C99="Yes",'2.0 Input│Historic Capex'!M102*'3.2 Input│Other'!H$28,0)</f>
        <v>0</v>
      </c>
      <c r="I99" s="27">
        <f>IF($C99="Yes",'2.0 Input│Historic Capex'!N102*'3.2 Input│Other'!I$28,0)</f>
        <v>0</v>
      </c>
      <c r="J99" s="27">
        <f>IF($C99="Yes",'2.0 Input│Historic Capex'!O102*'3.2 Input│Other'!J$28,0)</f>
        <v>0</v>
      </c>
      <c r="K99" s="27">
        <f>IF($C99="Yes",'2.0 Input│Historic Capex'!P102*'3.2 Input│Other'!K$28,0)</f>
        <v>0</v>
      </c>
      <c r="L99" s="27">
        <f t="shared" si="2"/>
        <v>0</v>
      </c>
    </row>
    <row r="100" spans="1:12">
      <c r="A100" s="27">
        <f>'2.0 Input│Historic Capex'!A103</f>
        <v>89</v>
      </c>
      <c r="B100" s="20" t="str">
        <f>'2.0 Input│Historic Capex'!B103</f>
        <v>Pig Trap - Princes Highway to Regent Street Pipeline Install(36)</v>
      </c>
      <c r="C100" s="20" t="str">
        <f>'2.0 Input│Historic Capex'!E103</f>
        <v>No</v>
      </c>
      <c r="D100" s="7" t="str">
        <f>'2.0 Input│Historic Capex'!C103</f>
        <v>City Gates &amp; Field Regs</v>
      </c>
      <c r="E100" s="20" t="str">
        <f>IF('2.0 Input│Historic Capex'!D103='3.2 Input│Other'!$A$57,'3.2 Input│Other'!$A$57,IF('2.0 Input│Historic Capex'!D103='3.2 Input│Other'!$A$59,'3.2 Input│Other'!$A$59,'3.2 Input│Other'!$A$58))</f>
        <v>Replacement</v>
      </c>
      <c r="G100" s="27">
        <f>IF($C100="Yes",'2.0 Input│Historic Capex'!L103*'3.2 Input│Other'!G$28,0)</f>
        <v>0</v>
      </c>
      <c r="H100" s="27">
        <f>IF($C100="Yes",'2.0 Input│Historic Capex'!M103*'3.2 Input│Other'!H$28,0)</f>
        <v>0</v>
      </c>
      <c r="I100" s="27">
        <f>IF($C100="Yes",'2.0 Input│Historic Capex'!N103*'3.2 Input│Other'!I$28,0)</f>
        <v>0</v>
      </c>
      <c r="J100" s="27">
        <f>IF($C100="Yes",'2.0 Input│Historic Capex'!O103*'3.2 Input│Other'!J$28,0)</f>
        <v>0</v>
      </c>
      <c r="K100" s="27">
        <f>IF($C100="Yes",'2.0 Input│Historic Capex'!P103*'3.2 Input│Other'!K$28,0)</f>
        <v>0</v>
      </c>
      <c r="L100" s="27">
        <f t="shared" si="2"/>
        <v>0</v>
      </c>
    </row>
    <row r="101" spans="1:12">
      <c r="A101" s="27">
        <f>'2.0 Input│Historic Capex'!A104</f>
        <v>90</v>
      </c>
      <c r="B101" s="20" t="str">
        <f>'2.0 Input│Historic Capex'!B104</f>
        <v>Pig Trap - Somerton to Somerton Pipeline Install (238)</v>
      </c>
      <c r="C101" s="20" t="str">
        <f>'2.0 Input│Historic Capex'!E104</f>
        <v>No</v>
      </c>
      <c r="D101" s="7" t="str">
        <f>'2.0 Input│Historic Capex'!C104</f>
        <v>City Gates &amp; Field Regs</v>
      </c>
      <c r="E101" s="20" t="str">
        <f>IF('2.0 Input│Historic Capex'!D104='3.2 Input│Other'!$A$57,'3.2 Input│Other'!$A$57,IF('2.0 Input│Historic Capex'!D104='3.2 Input│Other'!$A$59,'3.2 Input│Other'!$A$59,'3.2 Input│Other'!$A$58))</f>
        <v>Replacement</v>
      </c>
      <c r="G101" s="27">
        <f>IF($C101="Yes",'2.0 Input│Historic Capex'!L104*'3.2 Input│Other'!G$28,0)</f>
        <v>0</v>
      </c>
      <c r="H101" s="27">
        <f>IF($C101="Yes",'2.0 Input│Historic Capex'!M104*'3.2 Input│Other'!H$28,0)</f>
        <v>0</v>
      </c>
      <c r="I101" s="27">
        <f>IF($C101="Yes",'2.0 Input│Historic Capex'!N104*'3.2 Input│Other'!I$28,0)</f>
        <v>0</v>
      </c>
      <c r="J101" s="27">
        <f>IF($C101="Yes",'2.0 Input│Historic Capex'!O104*'3.2 Input│Other'!J$28,0)</f>
        <v>0</v>
      </c>
      <c r="K101" s="27">
        <f>IF($C101="Yes",'2.0 Input│Historic Capex'!P104*'3.2 Input│Other'!K$28,0)</f>
        <v>0</v>
      </c>
      <c r="L101" s="27">
        <f t="shared" si="2"/>
        <v>0</v>
      </c>
    </row>
    <row r="102" spans="1:12">
      <c r="A102" s="27">
        <f>'2.0 Input│Historic Capex'!A105</f>
        <v>91</v>
      </c>
      <c r="B102" s="20" t="str">
        <f>'2.0 Input│Historic Capex'!B105</f>
        <v>Pig Trap Installation James Street to Laverton Pipeline (253)</v>
      </c>
      <c r="C102" s="20" t="str">
        <f>'2.0 Input│Historic Capex'!E105</f>
        <v>Yes</v>
      </c>
      <c r="D102" s="7" t="str">
        <f>'2.0 Input│Historic Capex'!C105</f>
        <v>Pipelines</v>
      </c>
      <c r="E102" s="20" t="str">
        <f>IF('2.0 Input│Historic Capex'!D105='3.2 Input│Other'!$A$57,'3.2 Input│Other'!$A$57,IF('2.0 Input│Historic Capex'!D105='3.2 Input│Other'!$A$59,'3.2 Input│Other'!$A$59,'3.2 Input│Other'!$A$58))</f>
        <v>Replacement</v>
      </c>
      <c r="G102" s="27">
        <f>IF($C102="Yes",'2.0 Input│Historic Capex'!L105*'3.2 Input│Other'!G$28,0)</f>
        <v>0</v>
      </c>
      <c r="H102" s="27">
        <f>IF($C102="Yes",'2.0 Input│Historic Capex'!M105*'3.2 Input│Other'!H$28,0)</f>
        <v>2003392.7827574492</v>
      </c>
      <c r="I102" s="27">
        <f>IF($C102="Yes",'2.0 Input│Historic Capex'!N105*'3.2 Input│Other'!I$28,0)</f>
        <v>221651.2972712341</v>
      </c>
      <c r="J102" s="27">
        <f>IF($C102="Yes",'2.0 Input│Historic Capex'!O105*'3.2 Input│Other'!J$28,0)</f>
        <v>0</v>
      </c>
      <c r="K102" s="27">
        <f>IF($C102="Yes",'2.0 Input│Historic Capex'!P105*'3.2 Input│Other'!K$28,0)</f>
        <v>0</v>
      </c>
      <c r="L102" s="27">
        <f t="shared" si="2"/>
        <v>2225044.0800286834</v>
      </c>
    </row>
    <row r="103" spans="1:12">
      <c r="A103" s="27">
        <f>'2.0 Input│Historic Capex'!A106</f>
        <v>92</v>
      </c>
      <c r="B103" s="20" t="str">
        <f>'2.0 Input│Historic Capex'!B106</f>
        <v>Pig Trap Installation Tyers to Maryvale Pipeline (67)</v>
      </c>
      <c r="C103" s="20" t="str">
        <f>'2.0 Input│Historic Capex'!E106</f>
        <v>Yes</v>
      </c>
      <c r="D103" s="7" t="str">
        <f>'2.0 Input│Historic Capex'!C106</f>
        <v>Pipelines</v>
      </c>
      <c r="E103" s="20" t="str">
        <f>IF('2.0 Input│Historic Capex'!D106='3.2 Input│Other'!$A$57,'3.2 Input│Other'!$A$57,IF('2.0 Input│Historic Capex'!D106='3.2 Input│Other'!$A$59,'3.2 Input│Other'!$A$59,'3.2 Input│Other'!$A$58))</f>
        <v>Replacement</v>
      </c>
      <c r="G103" s="27">
        <f>IF($C103="Yes",'2.0 Input│Historic Capex'!L106*'3.2 Input│Other'!G$28,0)</f>
        <v>612406.56159964204</v>
      </c>
      <c r="H103" s="27">
        <f>IF($C103="Yes",'2.0 Input│Historic Capex'!M106*'3.2 Input│Other'!H$28,0)</f>
        <v>82997.841370888244</v>
      </c>
      <c r="I103" s="27">
        <f>IF($C103="Yes",'2.0 Input│Historic Capex'!N106*'3.2 Input│Other'!I$28,0)</f>
        <v>0</v>
      </c>
      <c r="J103" s="27">
        <f>IF($C103="Yes",'2.0 Input│Historic Capex'!O106*'3.2 Input│Other'!J$28,0)</f>
        <v>0</v>
      </c>
      <c r="K103" s="27">
        <f>IF($C103="Yes",'2.0 Input│Historic Capex'!P106*'3.2 Input│Other'!K$28,0)</f>
        <v>0</v>
      </c>
      <c r="L103" s="27">
        <f t="shared" si="2"/>
        <v>695404.40297053033</v>
      </c>
    </row>
    <row r="104" spans="1:12">
      <c r="A104" s="27">
        <f>'2.0 Input│Historic Capex'!A107</f>
        <v>93</v>
      </c>
      <c r="B104" s="20" t="str">
        <f>'2.0 Input│Historic Capex'!B107</f>
        <v>Pigging Program (T56 Brooklyn - Ballan)</v>
      </c>
      <c r="C104" s="20" t="str">
        <f>'2.0 Input│Historic Capex'!E107</f>
        <v>No</v>
      </c>
      <c r="D104" s="7" t="str">
        <f>'2.0 Input│Historic Capex'!C107</f>
        <v>Other</v>
      </c>
      <c r="E104" s="20" t="str">
        <f>IF('2.0 Input│Historic Capex'!D107='3.2 Input│Other'!$A$57,'3.2 Input│Other'!$A$57,IF('2.0 Input│Historic Capex'!D107='3.2 Input│Other'!$A$59,'3.2 Input│Other'!$A$59,'3.2 Input│Other'!$A$58))</f>
        <v>Replacement</v>
      </c>
      <c r="G104" s="27">
        <f>IF($C104="Yes",'2.0 Input│Historic Capex'!L107*'3.2 Input│Other'!G$28,0)</f>
        <v>0</v>
      </c>
      <c r="H104" s="27">
        <f>IF($C104="Yes",'2.0 Input│Historic Capex'!M107*'3.2 Input│Other'!H$28,0)</f>
        <v>0</v>
      </c>
      <c r="I104" s="27">
        <f>IF($C104="Yes",'2.0 Input│Historic Capex'!N107*'3.2 Input│Other'!I$28,0)</f>
        <v>0</v>
      </c>
      <c r="J104" s="27">
        <f>IF($C104="Yes",'2.0 Input│Historic Capex'!O107*'3.2 Input│Other'!J$28,0)</f>
        <v>0</v>
      </c>
      <c r="K104" s="27">
        <f>IF($C104="Yes",'2.0 Input│Historic Capex'!P107*'3.2 Input│Other'!K$28,0)</f>
        <v>0</v>
      </c>
      <c r="L104" s="27">
        <f t="shared" si="2"/>
        <v>0</v>
      </c>
    </row>
    <row r="105" spans="1:12">
      <c r="A105" s="27">
        <f>'2.0 Input│Historic Capex'!A108</f>
        <v>94</v>
      </c>
      <c r="B105" s="20" t="str">
        <f>'2.0 Input│Historic Capex'!B108</f>
        <v>Pigging Program (T59 Euro - Kyabram)</v>
      </c>
      <c r="C105" s="20" t="str">
        <f>'2.0 Input│Historic Capex'!E108</f>
        <v>No</v>
      </c>
      <c r="D105" s="7" t="str">
        <f>'2.0 Input│Historic Capex'!C108</f>
        <v>Other</v>
      </c>
      <c r="E105" s="20" t="str">
        <f>IF('2.0 Input│Historic Capex'!D108='3.2 Input│Other'!$A$57,'3.2 Input│Other'!$A$57,IF('2.0 Input│Historic Capex'!D108='3.2 Input│Other'!$A$59,'3.2 Input│Other'!$A$59,'3.2 Input│Other'!$A$58))</f>
        <v>Replacement</v>
      </c>
      <c r="G105" s="27">
        <f>IF($C105="Yes",'2.0 Input│Historic Capex'!L108*'3.2 Input│Other'!G$28,0)</f>
        <v>0</v>
      </c>
      <c r="H105" s="27">
        <f>IF($C105="Yes",'2.0 Input│Historic Capex'!M108*'3.2 Input│Other'!H$28,0)</f>
        <v>0</v>
      </c>
      <c r="I105" s="27">
        <f>IF($C105="Yes",'2.0 Input│Historic Capex'!N108*'3.2 Input│Other'!I$28,0)</f>
        <v>0</v>
      </c>
      <c r="J105" s="27">
        <f>IF($C105="Yes",'2.0 Input│Historic Capex'!O108*'3.2 Input│Other'!J$28,0)</f>
        <v>0</v>
      </c>
      <c r="K105" s="27">
        <f>IF($C105="Yes",'2.0 Input│Historic Capex'!P108*'3.2 Input│Other'!K$28,0)</f>
        <v>0</v>
      </c>
      <c r="L105" s="27">
        <f t="shared" si="2"/>
        <v>0</v>
      </c>
    </row>
    <row r="106" spans="1:12">
      <c r="A106" s="27">
        <f>'2.0 Input│Historic Capex'!A109</f>
        <v>95</v>
      </c>
      <c r="B106" s="20" t="str">
        <f>'2.0 Input│Historic Capex'!B109</f>
        <v>Pigging Program (T74 Keon Park - Wollert)</v>
      </c>
      <c r="C106" s="20" t="str">
        <f>'2.0 Input│Historic Capex'!E109</f>
        <v>No</v>
      </c>
      <c r="D106" s="7" t="str">
        <f>'2.0 Input│Historic Capex'!C109</f>
        <v>Other</v>
      </c>
      <c r="E106" s="20" t="str">
        <f>IF('2.0 Input│Historic Capex'!D109='3.2 Input│Other'!$A$57,'3.2 Input│Other'!$A$57,IF('2.0 Input│Historic Capex'!D109='3.2 Input│Other'!$A$59,'3.2 Input│Other'!$A$59,'3.2 Input│Other'!$A$58))</f>
        <v>Replacement</v>
      </c>
      <c r="G106" s="27">
        <f>IF($C106="Yes",'2.0 Input│Historic Capex'!L109*'3.2 Input│Other'!G$28,0)</f>
        <v>0</v>
      </c>
      <c r="H106" s="27">
        <f>IF($C106="Yes",'2.0 Input│Historic Capex'!M109*'3.2 Input│Other'!H$28,0)</f>
        <v>0</v>
      </c>
      <c r="I106" s="27">
        <f>IF($C106="Yes",'2.0 Input│Historic Capex'!N109*'3.2 Input│Other'!I$28,0)</f>
        <v>0</v>
      </c>
      <c r="J106" s="27">
        <f>IF($C106="Yes",'2.0 Input│Historic Capex'!O109*'3.2 Input│Other'!J$28,0)</f>
        <v>0</v>
      </c>
      <c r="K106" s="27">
        <f>IF($C106="Yes",'2.0 Input│Historic Capex'!P109*'3.2 Input│Other'!K$28,0)</f>
        <v>0</v>
      </c>
      <c r="L106" s="27">
        <f t="shared" si="2"/>
        <v>0</v>
      </c>
    </row>
    <row r="107" spans="1:12">
      <c r="A107" s="27">
        <f>'2.0 Input│Historic Capex'!A110</f>
        <v>96</v>
      </c>
      <c r="B107" s="20" t="str">
        <f>'2.0 Input│Historic Capex'!B110</f>
        <v>Pigging Program Inner Ring Main</v>
      </c>
      <c r="C107" s="20" t="str">
        <f>'2.0 Input│Historic Capex'!E110</f>
        <v>Yes</v>
      </c>
      <c r="D107" s="7" t="str">
        <f>'2.0 Input│Historic Capex'!C110</f>
        <v>Other</v>
      </c>
      <c r="E107" s="20" t="str">
        <f>IF('2.0 Input│Historic Capex'!D110='3.2 Input│Other'!$A$57,'3.2 Input│Other'!$A$57,IF('2.0 Input│Historic Capex'!D110='3.2 Input│Other'!$A$59,'3.2 Input│Other'!$A$59,'3.2 Input│Other'!$A$58))</f>
        <v>Replacement</v>
      </c>
      <c r="G107" s="27">
        <f>IF($C107="Yes",'2.0 Input│Historic Capex'!L110*'3.2 Input│Other'!G$28,0)</f>
        <v>0</v>
      </c>
      <c r="H107" s="27">
        <f>IF($C107="Yes",'2.0 Input│Historic Capex'!M110*'3.2 Input│Other'!H$28,0)</f>
        <v>0</v>
      </c>
      <c r="I107" s="27">
        <f>IF($C107="Yes",'2.0 Input│Historic Capex'!N110*'3.2 Input│Other'!I$28,0)</f>
        <v>3746.9205923282793</v>
      </c>
      <c r="J107" s="27">
        <f>IF($C107="Yes",'2.0 Input│Historic Capex'!O110*'3.2 Input│Other'!J$28,0)</f>
        <v>0</v>
      </c>
      <c r="K107" s="27">
        <f>IF($C107="Yes",'2.0 Input│Historic Capex'!P110*'3.2 Input│Other'!K$28,0)</f>
        <v>0</v>
      </c>
      <c r="L107" s="27">
        <f t="shared" si="2"/>
        <v>3746.9205923282793</v>
      </c>
    </row>
    <row r="108" spans="1:12">
      <c r="A108" s="27">
        <f>'2.0 Input│Historic Capex'!A111</f>
        <v>97</v>
      </c>
      <c r="B108" s="20" t="str">
        <f>'2.0 Input│Historic Capex'!B111</f>
        <v>Pigging Program T1 Morwell - Dandenong Pigging and Repair Program</v>
      </c>
      <c r="C108" s="20" t="str">
        <f>'2.0 Input│Historic Capex'!E111</f>
        <v>Yes</v>
      </c>
      <c r="D108" s="7" t="str">
        <f>'2.0 Input│Historic Capex'!C111</f>
        <v>Other</v>
      </c>
      <c r="E108" s="20" t="str">
        <f>IF('2.0 Input│Historic Capex'!D111='3.2 Input│Other'!$A$57,'3.2 Input│Other'!$A$57,IF('2.0 Input│Historic Capex'!D111='3.2 Input│Other'!$A$59,'3.2 Input│Other'!$A$59,'3.2 Input│Other'!$A$58))</f>
        <v>Replacement</v>
      </c>
      <c r="G108" s="27">
        <f>IF($C108="Yes",'2.0 Input│Historic Capex'!L111*'3.2 Input│Other'!G$28,0)</f>
        <v>2063191.5184576293</v>
      </c>
      <c r="H108" s="27">
        <f>IF($C108="Yes",'2.0 Input│Historic Capex'!M111*'3.2 Input│Other'!H$28,0)</f>
        <v>1176102.4721516902</v>
      </c>
      <c r="I108" s="27">
        <f>IF($C108="Yes",'2.0 Input│Historic Capex'!N111*'3.2 Input│Other'!I$28,0)</f>
        <v>0</v>
      </c>
      <c r="J108" s="27">
        <f>IF($C108="Yes",'2.0 Input│Historic Capex'!O111*'3.2 Input│Other'!J$28,0)</f>
        <v>0</v>
      </c>
      <c r="K108" s="27">
        <f>IF($C108="Yes",'2.0 Input│Historic Capex'!P111*'3.2 Input│Other'!K$28,0)</f>
        <v>0</v>
      </c>
      <c r="L108" s="27">
        <f t="shared" si="2"/>
        <v>3239293.9906093194</v>
      </c>
    </row>
    <row r="109" spans="1:12">
      <c r="A109" s="27">
        <f>'2.0 Input│Historic Capex'!A112</f>
        <v>98</v>
      </c>
      <c r="B109" s="20" t="str">
        <f>'2.0 Input│Historic Capex'!B112</f>
        <v>Pigging Program T108 Newport</v>
      </c>
      <c r="C109" s="20" t="str">
        <f>'2.0 Input│Historic Capex'!E112</f>
        <v>Yes</v>
      </c>
      <c r="D109" s="7" t="str">
        <f>'2.0 Input│Historic Capex'!C112</f>
        <v>Other</v>
      </c>
      <c r="E109" s="20" t="str">
        <f>IF('2.0 Input│Historic Capex'!D112='3.2 Input│Other'!$A$57,'3.2 Input│Other'!$A$57,IF('2.0 Input│Historic Capex'!D112='3.2 Input│Other'!$A$59,'3.2 Input│Other'!$A$59,'3.2 Input│Other'!$A$58))</f>
        <v>Replacement</v>
      </c>
      <c r="G109" s="27">
        <f>IF($C109="Yes",'2.0 Input│Historic Capex'!L112*'3.2 Input│Other'!G$28,0)</f>
        <v>491961.68481570028</v>
      </c>
      <c r="H109" s="27">
        <f>IF($C109="Yes",'2.0 Input│Historic Capex'!M112*'3.2 Input│Other'!H$28,0)</f>
        <v>0</v>
      </c>
      <c r="I109" s="27">
        <f>IF($C109="Yes",'2.0 Input│Historic Capex'!N112*'3.2 Input│Other'!I$28,0)</f>
        <v>0</v>
      </c>
      <c r="J109" s="27">
        <f>IF($C109="Yes",'2.0 Input│Historic Capex'!O112*'3.2 Input│Other'!J$28,0)</f>
        <v>0</v>
      </c>
      <c r="K109" s="27">
        <f>IF($C109="Yes",'2.0 Input│Historic Capex'!P112*'3.2 Input│Other'!K$28,0)</f>
        <v>0</v>
      </c>
      <c r="L109" s="27">
        <f t="shared" si="2"/>
        <v>491961.68481570028</v>
      </c>
    </row>
    <row r="110" spans="1:12">
      <c r="A110" s="27">
        <f>'2.0 Input│Historic Capex'!A113</f>
        <v>99</v>
      </c>
      <c r="B110" s="20" t="str">
        <f>'2.0 Input│Historic Capex'!B113</f>
        <v>Pigging Program T16 Dandenong – West Melbourne</v>
      </c>
      <c r="C110" s="20" t="str">
        <f>'2.0 Input│Historic Capex'!E113</f>
        <v>Yes</v>
      </c>
      <c r="D110" s="7" t="str">
        <f>'2.0 Input│Historic Capex'!C113</f>
        <v>Other</v>
      </c>
      <c r="E110" s="20" t="str">
        <f>IF('2.0 Input│Historic Capex'!D113='3.2 Input│Other'!$A$57,'3.2 Input│Other'!$A$57,IF('2.0 Input│Historic Capex'!D113='3.2 Input│Other'!$A$59,'3.2 Input│Other'!$A$59,'3.2 Input│Other'!$A$58))</f>
        <v>Replacement</v>
      </c>
      <c r="G110" s="27">
        <f>IF($C110="Yes",'2.0 Input│Historic Capex'!L113*'3.2 Input│Other'!G$28,0)</f>
        <v>0</v>
      </c>
      <c r="H110" s="27">
        <f>IF($C110="Yes",'2.0 Input│Historic Capex'!M113*'3.2 Input│Other'!H$28,0)</f>
        <v>0</v>
      </c>
      <c r="I110" s="27">
        <f>IF($C110="Yes",'2.0 Input│Historic Capex'!N113*'3.2 Input│Other'!I$28,0)</f>
        <v>0</v>
      </c>
      <c r="J110" s="27">
        <f>IF($C110="Yes",'2.0 Input│Historic Capex'!O113*'3.2 Input│Other'!J$28,0)</f>
        <v>1520658.7185099015</v>
      </c>
      <c r="K110" s="27">
        <f>IF($C110="Yes",'2.0 Input│Historic Capex'!P113*'3.2 Input│Other'!K$28,0)</f>
        <v>0</v>
      </c>
      <c r="L110" s="27">
        <f t="shared" si="2"/>
        <v>1520658.7185099015</v>
      </c>
    </row>
    <row r="111" spans="1:12">
      <c r="A111" s="27">
        <f>'2.0 Input│Historic Capex'!A114</f>
        <v>100</v>
      </c>
      <c r="B111" s="20" t="str">
        <f>'2.0 Input│Historic Capex'!B114</f>
        <v>Pigging Program T57 Ballan - Ballarat</v>
      </c>
      <c r="C111" s="20" t="str">
        <f>'2.0 Input│Historic Capex'!E114</f>
        <v>Yes</v>
      </c>
      <c r="D111" s="7" t="str">
        <f>'2.0 Input│Historic Capex'!C114</f>
        <v>Other</v>
      </c>
      <c r="E111" s="20" t="str">
        <f>IF('2.0 Input│Historic Capex'!D114='3.2 Input│Other'!$A$57,'3.2 Input│Other'!$A$57,IF('2.0 Input│Historic Capex'!D114='3.2 Input│Other'!$A$59,'3.2 Input│Other'!$A$59,'3.2 Input│Other'!$A$58))</f>
        <v>Replacement</v>
      </c>
      <c r="G111" s="27">
        <f>IF($C111="Yes",'2.0 Input│Historic Capex'!L114*'3.2 Input│Other'!G$28,0)</f>
        <v>586341.02922390716</v>
      </c>
      <c r="H111" s="27">
        <f>IF($C111="Yes",'2.0 Input│Historic Capex'!M114*'3.2 Input│Other'!H$28,0)</f>
        <v>0</v>
      </c>
      <c r="I111" s="27">
        <f>IF($C111="Yes",'2.0 Input│Historic Capex'!N114*'3.2 Input│Other'!I$28,0)</f>
        <v>0</v>
      </c>
      <c r="J111" s="27">
        <f>IF($C111="Yes",'2.0 Input│Historic Capex'!O114*'3.2 Input│Other'!J$28,0)</f>
        <v>0</v>
      </c>
      <c r="K111" s="27">
        <f>IF($C111="Yes",'2.0 Input│Historic Capex'!P114*'3.2 Input│Other'!K$28,0)</f>
        <v>0</v>
      </c>
      <c r="L111" s="27">
        <f t="shared" si="2"/>
        <v>586341.02922390716</v>
      </c>
    </row>
    <row r="112" spans="1:12">
      <c r="A112" s="27">
        <f>'2.0 Input│Historic Capex'!A115</f>
        <v>101</v>
      </c>
      <c r="B112" s="20" t="str">
        <f>'2.0 Input│Historic Capex'!B115</f>
        <v>Pigging Program T60 Longford -Dandenong</v>
      </c>
      <c r="C112" s="20" t="str">
        <f>'2.0 Input│Historic Capex'!E115</f>
        <v>Yes</v>
      </c>
      <c r="D112" s="7" t="str">
        <f>'2.0 Input│Historic Capex'!C115</f>
        <v>Other</v>
      </c>
      <c r="E112" s="20" t="str">
        <f>IF('2.0 Input│Historic Capex'!D115='3.2 Input│Other'!$A$57,'3.2 Input│Other'!$A$57,IF('2.0 Input│Historic Capex'!D115='3.2 Input│Other'!$A$59,'3.2 Input│Other'!$A$59,'3.2 Input│Other'!$A$58))</f>
        <v>Replacement</v>
      </c>
      <c r="G112" s="27">
        <f>IF($C112="Yes",'2.0 Input│Historic Capex'!L115*'3.2 Input│Other'!G$28,0)</f>
        <v>0</v>
      </c>
      <c r="H112" s="27">
        <f>IF($C112="Yes",'2.0 Input│Historic Capex'!M115*'3.2 Input│Other'!H$28,0)</f>
        <v>0</v>
      </c>
      <c r="I112" s="27">
        <f>IF($C112="Yes",'2.0 Input│Historic Capex'!N115*'3.2 Input│Other'!I$28,0)</f>
        <v>0</v>
      </c>
      <c r="J112" s="27">
        <f>IF($C112="Yes",'2.0 Input│Historic Capex'!O115*'3.2 Input│Other'!J$28,0)</f>
        <v>0</v>
      </c>
      <c r="K112" s="27">
        <f>IF($C112="Yes",'2.0 Input│Historic Capex'!P115*'3.2 Input│Other'!K$28,0)</f>
        <v>2785521.7493838789</v>
      </c>
      <c r="L112" s="27">
        <f t="shared" si="2"/>
        <v>2785521.7493838789</v>
      </c>
    </row>
    <row r="113" spans="1:12">
      <c r="A113" s="27">
        <f>'2.0 Input│Historic Capex'!A116</f>
        <v>102</v>
      </c>
      <c r="B113" s="20" t="str">
        <f>'2.0 Input│Historic Capex'!B116</f>
        <v>Pigging Program T61 Packenham - Wollert</v>
      </c>
      <c r="C113" s="20" t="str">
        <f>'2.0 Input│Historic Capex'!E116</f>
        <v>Yes</v>
      </c>
      <c r="D113" s="7" t="str">
        <f>'2.0 Input│Historic Capex'!C116</f>
        <v>Other</v>
      </c>
      <c r="E113" s="20" t="str">
        <f>IF('2.0 Input│Historic Capex'!D116='3.2 Input│Other'!$A$57,'3.2 Input│Other'!$A$57,IF('2.0 Input│Historic Capex'!D116='3.2 Input│Other'!$A$59,'3.2 Input│Other'!$A$59,'3.2 Input│Other'!$A$58))</f>
        <v>Replacement</v>
      </c>
      <c r="G113" s="27">
        <f>IF($C113="Yes",'2.0 Input│Historic Capex'!L116*'3.2 Input│Other'!G$28,0)</f>
        <v>0</v>
      </c>
      <c r="H113" s="27">
        <f>IF($C113="Yes",'2.0 Input│Historic Capex'!M116*'3.2 Input│Other'!H$28,0)</f>
        <v>687139.94011632493</v>
      </c>
      <c r="I113" s="27">
        <f>IF($C113="Yes",'2.0 Input│Historic Capex'!N116*'3.2 Input│Other'!I$28,0)</f>
        <v>0</v>
      </c>
      <c r="J113" s="27">
        <f>IF($C113="Yes",'2.0 Input│Historic Capex'!O116*'3.2 Input│Other'!J$28,0)</f>
        <v>0</v>
      </c>
      <c r="K113" s="27">
        <f>IF($C113="Yes",'2.0 Input│Historic Capex'!P116*'3.2 Input│Other'!K$28,0)</f>
        <v>0</v>
      </c>
      <c r="L113" s="27">
        <f t="shared" si="2"/>
        <v>687139.94011632493</v>
      </c>
    </row>
    <row r="114" spans="1:12">
      <c r="A114" s="27">
        <f>'2.0 Input│Historic Capex'!A117</f>
        <v>103</v>
      </c>
      <c r="B114" s="20" t="str">
        <f>'2.0 Input│Historic Capex'!B117</f>
        <v>Pigging Program T62 Derrimut - Sunbury</v>
      </c>
      <c r="C114" s="20" t="str">
        <f>'2.0 Input│Historic Capex'!E117</f>
        <v>Yes</v>
      </c>
      <c r="D114" s="7" t="str">
        <f>'2.0 Input│Historic Capex'!C117</f>
        <v>Other</v>
      </c>
      <c r="E114" s="20" t="str">
        <f>IF('2.0 Input│Historic Capex'!D117='3.2 Input│Other'!$A$57,'3.2 Input│Other'!$A$57,IF('2.0 Input│Historic Capex'!D117='3.2 Input│Other'!$A$59,'3.2 Input│Other'!$A$59,'3.2 Input│Other'!$A$58))</f>
        <v>Replacement</v>
      </c>
      <c r="G114" s="27">
        <f>IF($C114="Yes",'2.0 Input│Historic Capex'!L117*'3.2 Input│Other'!G$28,0)</f>
        <v>442064.39212988404</v>
      </c>
      <c r="H114" s="27">
        <f>IF($C114="Yes",'2.0 Input│Historic Capex'!M117*'3.2 Input│Other'!H$28,0)</f>
        <v>0</v>
      </c>
      <c r="I114" s="27">
        <f>IF($C114="Yes",'2.0 Input│Historic Capex'!N117*'3.2 Input│Other'!I$28,0)</f>
        <v>0</v>
      </c>
      <c r="J114" s="27">
        <f>IF($C114="Yes",'2.0 Input│Historic Capex'!O117*'3.2 Input│Other'!J$28,0)</f>
        <v>0</v>
      </c>
      <c r="K114" s="27">
        <f>IF($C114="Yes",'2.0 Input│Historic Capex'!P117*'3.2 Input│Other'!K$28,0)</f>
        <v>0</v>
      </c>
      <c r="L114" s="27">
        <f t="shared" si="2"/>
        <v>442064.39212988404</v>
      </c>
    </row>
    <row r="115" spans="1:12">
      <c r="A115" s="27">
        <f>'2.0 Input│Historic Capex'!A118</f>
        <v>104</v>
      </c>
      <c r="B115" s="20" t="str">
        <f>'2.0 Input│Historic Capex'!B118</f>
        <v>Pigging Program T63 Tyers - Morwell</v>
      </c>
      <c r="C115" s="20" t="str">
        <f>'2.0 Input│Historic Capex'!E118</f>
        <v>Yes</v>
      </c>
      <c r="D115" s="7" t="str">
        <f>'2.0 Input│Historic Capex'!C118</f>
        <v>Other</v>
      </c>
      <c r="E115" s="20" t="str">
        <f>IF('2.0 Input│Historic Capex'!D118='3.2 Input│Other'!$A$57,'3.2 Input│Other'!$A$57,IF('2.0 Input│Historic Capex'!D118='3.2 Input│Other'!$A$59,'3.2 Input│Other'!$A$59,'3.2 Input│Other'!$A$58))</f>
        <v>Replacement</v>
      </c>
      <c r="G115" s="27">
        <f>IF($C115="Yes",'2.0 Input│Historic Capex'!L118*'3.2 Input│Other'!G$28,0)</f>
        <v>0</v>
      </c>
      <c r="H115" s="27">
        <f>IF($C115="Yes",'2.0 Input│Historic Capex'!M118*'3.2 Input│Other'!H$28,0)</f>
        <v>0</v>
      </c>
      <c r="I115" s="27">
        <f>IF($C115="Yes",'2.0 Input│Historic Capex'!N118*'3.2 Input│Other'!I$28,0)</f>
        <v>0</v>
      </c>
      <c r="J115" s="27">
        <f>IF($C115="Yes",'2.0 Input│Historic Capex'!O118*'3.2 Input│Other'!J$28,0)</f>
        <v>674465.23704406782</v>
      </c>
      <c r="K115" s="27">
        <f>IF($C115="Yes",'2.0 Input│Historic Capex'!P118*'3.2 Input│Other'!K$28,0)</f>
        <v>0</v>
      </c>
      <c r="L115" s="27">
        <f t="shared" si="2"/>
        <v>674465.23704406782</v>
      </c>
    </row>
    <row r="116" spans="1:12">
      <c r="A116" s="27">
        <f>'2.0 Input│Historic Capex'!A119</f>
        <v>105</v>
      </c>
      <c r="B116" s="20" t="str">
        <f>'2.0 Input│Historic Capex'!B119</f>
        <v>Pigging Program T66-70 Mt Franklin -Kyneton - Bendigo</v>
      </c>
      <c r="C116" s="20" t="str">
        <f>'2.0 Input│Historic Capex'!E119</f>
        <v>Yes</v>
      </c>
      <c r="D116" s="7" t="str">
        <f>'2.0 Input│Historic Capex'!C119</f>
        <v>Other</v>
      </c>
      <c r="E116" s="20" t="str">
        <f>IF('2.0 Input│Historic Capex'!D119='3.2 Input│Other'!$A$57,'3.2 Input│Other'!$A$57,IF('2.0 Input│Historic Capex'!D119='3.2 Input│Other'!$A$59,'3.2 Input│Other'!$A$59,'3.2 Input│Other'!$A$58))</f>
        <v>Replacement</v>
      </c>
      <c r="G116" s="27">
        <f>IF($C116="Yes",'2.0 Input│Historic Capex'!L119*'3.2 Input│Other'!G$28,0)</f>
        <v>0</v>
      </c>
      <c r="H116" s="27">
        <f>IF($C116="Yes",'2.0 Input│Historic Capex'!M119*'3.2 Input│Other'!H$28,0)</f>
        <v>620994.87820731488</v>
      </c>
      <c r="I116" s="27">
        <f>IF($C116="Yes",'2.0 Input│Historic Capex'!N119*'3.2 Input│Other'!I$28,0)</f>
        <v>0</v>
      </c>
      <c r="J116" s="27">
        <f>IF($C116="Yes",'2.0 Input│Historic Capex'!O119*'3.2 Input│Other'!J$28,0)</f>
        <v>0</v>
      </c>
      <c r="K116" s="27">
        <f>IF($C116="Yes",'2.0 Input│Historic Capex'!P119*'3.2 Input│Other'!K$28,0)</f>
        <v>0</v>
      </c>
      <c r="L116" s="27">
        <f t="shared" si="2"/>
        <v>620994.87820731488</v>
      </c>
    </row>
    <row r="117" spans="1:12">
      <c r="A117" s="27">
        <f>'2.0 Input│Historic Capex'!A120</f>
        <v>106</v>
      </c>
      <c r="B117" s="20" t="str">
        <f>'2.0 Input│Historic Capex'!B120</f>
        <v>Pigging Program T75  Wandong - Kyneton</v>
      </c>
      <c r="C117" s="20" t="str">
        <f>'2.0 Input│Historic Capex'!E120</f>
        <v>Yes</v>
      </c>
      <c r="D117" s="7" t="str">
        <f>'2.0 Input│Historic Capex'!C120</f>
        <v>Other</v>
      </c>
      <c r="E117" s="20" t="str">
        <f>IF('2.0 Input│Historic Capex'!D120='3.2 Input│Other'!$A$57,'3.2 Input│Other'!$A$57,IF('2.0 Input│Historic Capex'!D120='3.2 Input│Other'!$A$59,'3.2 Input│Other'!$A$59,'3.2 Input│Other'!$A$58))</f>
        <v>Replacement</v>
      </c>
      <c r="G117" s="27">
        <f>IF($C117="Yes",'2.0 Input│Historic Capex'!L120*'3.2 Input│Other'!G$28,0)</f>
        <v>0</v>
      </c>
      <c r="H117" s="27">
        <f>IF($C117="Yes",'2.0 Input│Historic Capex'!M120*'3.2 Input│Other'!H$28,0)</f>
        <v>550877.72920463874</v>
      </c>
      <c r="I117" s="27">
        <f>IF($C117="Yes",'2.0 Input│Historic Capex'!N120*'3.2 Input│Other'!I$28,0)</f>
        <v>0</v>
      </c>
      <c r="J117" s="27">
        <f>IF($C117="Yes",'2.0 Input│Historic Capex'!O120*'3.2 Input│Other'!J$28,0)</f>
        <v>0</v>
      </c>
      <c r="K117" s="27">
        <f>IF($C117="Yes",'2.0 Input│Historic Capex'!P120*'3.2 Input│Other'!K$28,0)</f>
        <v>0</v>
      </c>
      <c r="L117" s="27">
        <f t="shared" si="2"/>
        <v>550877.72920463874</v>
      </c>
    </row>
    <row r="118" spans="1:12">
      <c r="A118" s="27">
        <f>'2.0 Input│Historic Capex'!A121</f>
        <v>107</v>
      </c>
      <c r="B118" s="20" t="str">
        <f>'2.0 Input│Historic Capex'!B121</f>
        <v>Pigging Program Tyres to Maryvale (67)</v>
      </c>
      <c r="C118" s="20" t="str">
        <f>'2.0 Input│Historic Capex'!E121</f>
        <v>Yes</v>
      </c>
      <c r="D118" s="7" t="str">
        <f>'2.0 Input│Historic Capex'!C121</f>
        <v>Other</v>
      </c>
      <c r="E118" s="20" t="str">
        <f>IF('2.0 Input│Historic Capex'!D121='3.2 Input│Other'!$A$57,'3.2 Input│Other'!$A$57,IF('2.0 Input│Historic Capex'!D121='3.2 Input│Other'!$A$59,'3.2 Input│Other'!$A$59,'3.2 Input│Other'!$A$58))</f>
        <v>Replacement</v>
      </c>
      <c r="G118" s="27">
        <f>IF($C118="Yes",'2.0 Input│Historic Capex'!L121*'3.2 Input│Other'!G$28,0)</f>
        <v>397826.85680927749</v>
      </c>
      <c r="H118" s="27">
        <f>IF($C118="Yes",'2.0 Input│Historic Capex'!M121*'3.2 Input│Other'!H$28,0)</f>
        <v>0</v>
      </c>
      <c r="I118" s="27">
        <f>IF($C118="Yes",'2.0 Input│Historic Capex'!N121*'3.2 Input│Other'!I$28,0)</f>
        <v>0</v>
      </c>
      <c r="J118" s="27">
        <f>IF($C118="Yes",'2.0 Input│Historic Capex'!O121*'3.2 Input│Other'!J$28,0)</f>
        <v>0</v>
      </c>
      <c r="K118" s="27">
        <f>IF($C118="Yes",'2.0 Input│Historic Capex'!P121*'3.2 Input│Other'!K$28,0)</f>
        <v>0</v>
      </c>
      <c r="L118" s="27">
        <f t="shared" si="2"/>
        <v>397826.85680927749</v>
      </c>
    </row>
    <row r="119" spans="1:12">
      <c r="A119" s="27">
        <f>'2.0 Input│Historic Capex'!A122</f>
        <v>108</v>
      </c>
      <c r="B119" s="20" t="str">
        <f>'2.0 Input│Historic Capex'!B122</f>
        <v>PIGGING T91 CURDIEVALE</v>
      </c>
      <c r="C119" s="20" t="str">
        <f>'2.0 Input│Historic Capex'!E122</f>
        <v>No</v>
      </c>
      <c r="D119" s="7" t="str">
        <f>'2.0 Input│Historic Capex'!C122</f>
        <v>Other</v>
      </c>
      <c r="E119" s="20" t="str">
        <f>IF('2.0 Input│Historic Capex'!D122='3.2 Input│Other'!$A$57,'3.2 Input│Other'!$A$57,IF('2.0 Input│Historic Capex'!D122='3.2 Input│Other'!$A$59,'3.2 Input│Other'!$A$59,'3.2 Input│Other'!$A$58))</f>
        <v>Replacement</v>
      </c>
      <c r="G119" s="27">
        <f>IF($C119="Yes",'2.0 Input│Historic Capex'!L122*'3.2 Input│Other'!G$28,0)</f>
        <v>0</v>
      </c>
      <c r="H119" s="27">
        <f>IF($C119="Yes",'2.0 Input│Historic Capex'!M122*'3.2 Input│Other'!H$28,0)</f>
        <v>0</v>
      </c>
      <c r="I119" s="27">
        <f>IF($C119="Yes",'2.0 Input│Historic Capex'!N122*'3.2 Input│Other'!I$28,0)</f>
        <v>0</v>
      </c>
      <c r="J119" s="27">
        <f>IF($C119="Yes",'2.0 Input│Historic Capex'!O122*'3.2 Input│Other'!J$28,0)</f>
        <v>0</v>
      </c>
      <c r="K119" s="27">
        <f>IF($C119="Yes",'2.0 Input│Historic Capex'!P122*'3.2 Input│Other'!K$28,0)</f>
        <v>0</v>
      </c>
      <c r="L119" s="27">
        <f t="shared" si="2"/>
        <v>0</v>
      </c>
    </row>
    <row r="120" spans="1:12">
      <c r="A120" s="27">
        <f>'2.0 Input│Historic Capex'!A123</f>
        <v>109</v>
      </c>
      <c r="B120" s="20" t="str">
        <f>'2.0 Input│Historic Capex'!B123</f>
        <v>Pipe Support replacement</v>
      </c>
      <c r="C120" s="20" t="str">
        <f>'2.0 Input│Historic Capex'!E123</f>
        <v>Yes</v>
      </c>
      <c r="D120" s="7" t="str">
        <f>'2.0 Input│Historic Capex'!C123</f>
        <v>Pipelines</v>
      </c>
      <c r="E120" s="20" t="str">
        <f>IF('2.0 Input│Historic Capex'!D123='3.2 Input│Other'!$A$57,'3.2 Input│Other'!$A$57,IF('2.0 Input│Historic Capex'!D123='3.2 Input│Other'!$A$59,'3.2 Input│Other'!$A$59,'3.2 Input│Other'!$A$58))</f>
        <v>Replacement</v>
      </c>
      <c r="G120" s="27">
        <f>IF($C120="Yes",'2.0 Input│Historic Capex'!L123*'3.2 Input│Other'!G$28,0)</f>
        <v>171106.49911137912</v>
      </c>
      <c r="H120" s="27">
        <f>IF($C120="Yes",'2.0 Input│Historic Capex'!M123*'3.2 Input│Other'!H$28,0)</f>
        <v>174255.69848152722</v>
      </c>
      <c r="I120" s="27">
        <f>IF($C120="Yes",'2.0 Input│Historic Capex'!N123*'3.2 Input│Other'!I$28,0)</f>
        <v>175755.31722921674</v>
      </c>
      <c r="J120" s="27">
        <f>IF($C120="Yes",'2.0 Input│Historic Capex'!O123*'3.2 Input│Other'!J$28,0)</f>
        <v>181903.75409474396</v>
      </c>
      <c r="K120" s="27">
        <f>IF($C120="Yes",'2.0 Input│Historic Capex'!P123*'3.2 Input│Other'!K$28,0)</f>
        <v>192817.97934042857</v>
      </c>
      <c r="L120" s="27">
        <f t="shared" si="2"/>
        <v>895839.24825729558</v>
      </c>
    </row>
    <row r="121" spans="1:12">
      <c r="A121" s="27">
        <f>'2.0 Input│Historic Capex'!A124</f>
        <v>110</v>
      </c>
      <c r="B121" s="20" t="str">
        <f>'2.0 Input│Historic Capex'!B124</f>
        <v>Poysties Rd CPU</v>
      </c>
      <c r="C121" s="20" t="str">
        <f>'2.0 Input│Historic Capex'!E124</f>
        <v>No</v>
      </c>
      <c r="D121" s="7" t="str">
        <f>'2.0 Input│Historic Capex'!C124</f>
        <v>Other</v>
      </c>
      <c r="E121" s="20" t="str">
        <f>IF('2.0 Input│Historic Capex'!D124='3.2 Input│Other'!$A$57,'3.2 Input│Other'!$A$57,IF('2.0 Input│Historic Capex'!D124='3.2 Input│Other'!$A$59,'3.2 Input│Other'!$A$59,'3.2 Input│Other'!$A$58))</f>
        <v>Replacement</v>
      </c>
      <c r="G121" s="27">
        <f>IF($C121="Yes",'2.0 Input│Historic Capex'!L124*'3.2 Input│Other'!G$28,0)</f>
        <v>0</v>
      </c>
      <c r="H121" s="27">
        <f>IF($C121="Yes",'2.0 Input│Historic Capex'!M124*'3.2 Input│Other'!H$28,0)</f>
        <v>0</v>
      </c>
      <c r="I121" s="27">
        <f>IF($C121="Yes",'2.0 Input│Historic Capex'!N124*'3.2 Input│Other'!I$28,0)</f>
        <v>0</v>
      </c>
      <c r="J121" s="27">
        <f>IF($C121="Yes",'2.0 Input│Historic Capex'!O124*'3.2 Input│Other'!J$28,0)</f>
        <v>0</v>
      </c>
      <c r="K121" s="27">
        <f>IF($C121="Yes",'2.0 Input│Historic Capex'!P124*'3.2 Input│Other'!K$28,0)</f>
        <v>0</v>
      </c>
      <c r="L121" s="27">
        <f t="shared" si="2"/>
        <v>0</v>
      </c>
    </row>
    <row r="122" spans="1:12">
      <c r="A122" s="27">
        <f>'2.0 Input│Historic Capex'!A125</f>
        <v>111</v>
      </c>
      <c r="B122" s="20" t="str">
        <f>'2.0 Input│Historic Capex'!B125</f>
        <v>Purchase and replacement of emergency fittings and Equipment</v>
      </c>
      <c r="C122" s="20" t="str">
        <f>'2.0 Input│Historic Capex'!E125</f>
        <v>No</v>
      </c>
      <c r="D122" s="7" t="str">
        <f>'2.0 Input│Historic Capex'!C125</f>
        <v>Other</v>
      </c>
      <c r="E122" s="20" t="str">
        <f>IF('2.0 Input│Historic Capex'!D125='3.2 Input│Other'!$A$57,'3.2 Input│Other'!$A$57,IF('2.0 Input│Historic Capex'!D125='3.2 Input│Other'!$A$59,'3.2 Input│Other'!$A$59,'3.2 Input│Other'!$A$58))</f>
        <v>Replacement</v>
      </c>
      <c r="G122" s="27">
        <f>IF($C122="Yes",'2.0 Input│Historic Capex'!L125*'3.2 Input│Other'!G$28,0)</f>
        <v>0</v>
      </c>
      <c r="H122" s="27">
        <f>IF($C122="Yes",'2.0 Input│Historic Capex'!M125*'3.2 Input│Other'!H$28,0)</f>
        <v>0</v>
      </c>
      <c r="I122" s="27">
        <f>IF($C122="Yes",'2.0 Input│Historic Capex'!N125*'3.2 Input│Other'!I$28,0)</f>
        <v>0</v>
      </c>
      <c r="J122" s="27">
        <f>IF($C122="Yes",'2.0 Input│Historic Capex'!O125*'3.2 Input│Other'!J$28,0)</f>
        <v>0</v>
      </c>
      <c r="K122" s="27">
        <f>IF($C122="Yes",'2.0 Input│Historic Capex'!P125*'3.2 Input│Other'!K$28,0)</f>
        <v>0</v>
      </c>
      <c r="L122" s="27">
        <f t="shared" si="2"/>
        <v>0</v>
      </c>
    </row>
    <row r="123" spans="1:12">
      <c r="A123" s="27">
        <f>'2.0 Input│Historic Capex'!A126</f>
        <v>112</v>
      </c>
      <c r="B123" s="20" t="str">
        <f>'2.0 Input│Historic Capex'!B126</f>
        <v>Regulator upgrade - Dandenong City Gate (exclude filters)</v>
      </c>
      <c r="C123" s="20" t="str">
        <f>'2.0 Input│Historic Capex'!E126</f>
        <v>No</v>
      </c>
      <c r="D123" s="7" t="str">
        <f>'2.0 Input│Historic Capex'!C126</f>
        <v>City Gates &amp; Field Regs</v>
      </c>
      <c r="E123" s="20" t="str">
        <f>IF('2.0 Input│Historic Capex'!D126='3.2 Input│Other'!$A$57,'3.2 Input│Other'!$A$57,IF('2.0 Input│Historic Capex'!D126='3.2 Input│Other'!$A$59,'3.2 Input│Other'!$A$59,'3.2 Input│Other'!$A$58))</f>
        <v>Replacement</v>
      </c>
      <c r="G123" s="27">
        <f>IF($C123="Yes",'2.0 Input│Historic Capex'!L126*'3.2 Input│Other'!G$28,0)</f>
        <v>0</v>
      </c>
      <c r="H123" s="27">
        <f>IF($C123="Yes",'2.0 Input│Historic Capex'!M126*'3.2 Input│Other'!H$28,0)</f>
        <v>0</v>
      </c>
      <c r="I123" s="27">
        <f>IF($C123="Yes",'2.0 Input│Historic Capex'!N126*'3.2 Input│Other'!I$28,0)</f>
        <v>0</v>
      </c>
      <c r="J123" s="27">
        <f>IF($C123="Yes",'2.0 Input│Historic Capex'!O126*'3.2 Input│Other'!J$28,0)</f>
        <v>0</v>
      </c>
      <c r="K123" s="27">
        <f>IF($C123="Yes",'2.0 Input│Historic Capex'!P126*'3.2 Input│Other'!K$28,0)</f>
        <v>0</v>
      </c>
      <c r="L123" s="27">
        <f t="shared" si="2"/>
        <v>0</v>
      </c>
    </row>
    <row r="124" spans="1:12">
      <c r="A124" s="27">
        <f>'2.0 Input│Historic Capex'!A127</f>
        <v>113</v>
      </c>
      <c r="B124" s="20" t="str">
        <f>'2.0 Input│Historic Capex'!B127</f>
        <v>Regulator Upgrade - Lara pneumatic control system upgrade</v>
      </c>
      <c r="C124" s="20" t="str">
        <f>'2.0 Input│Historic Capex'!E127</f>
        <v>Yes</v>
      </c>
      <c r="D124" s="7" t="str">
        <f>'2.0 Input│Historic Capex'!C127</f>
        <v>City Gates &amp; Field Regs</v>
      </c>
      <c r="E124" s="20" t="str">
        <f>IF('2.0 Input│Historic Capex'!D127='3.2 Input│Other'!$A$57,'3.2 Input│Other'!$A$57,IF('2.0 Input│Historic Capex'!D127='3.2 Input│Other'!$A$59,'3.2 Input│Other'!$A$59,'3.2 Input│Other'!$A$58))</f>
        <v>Replacement</v>
      </c>
      <c r="G124" s="27">
        <f>IF($C124="Yes",'2.0 Input│Historic Capex'!L127*'3.2 Input│Other'!G$28,0)</f>
        <v>0</v>
      </c>
      <c r="H124" s="27">
        <f>IF($C124="Yes",'2.0 Input│Historic Capex'!M127*'3.2 Input│Other'!H$28,0)</f>
        <v>654744.9731239964</v>
      </c>
      <c r="I124" s="27">
        <f>IF($C124="Yes",'2.0 Input│Historic Capex'!N127*'3.2 Input│Other'!I$28,0)</f>
        <v>0</v>
      </c>
      <c r="J124" s="27">
        <f>IF($C124="Yes",'2.0 Input│Historic Capex'!O127*'3.2 Input│Other'!J$28,0)</f>
        <v>0</v>
      </c>
      <c r="K124" s="27">
        <f>IF($C124="Yes",'2.0 Input│Historic Capex'!P127*'3.2 Input│Other'!K$28,0)</f>
        <v>0</v>
      </c>
      <c r="L124" s="27">
        <f t="shared" si="2"/>
        <v>654744.9731239964</v>
      </c>
    </row>
    <row r="125" spans="1:12">
      <c r="A125" s="27">
        <f>'2.0 Input│Historic Capex'!A128</f>
        <v>114</v>
      </c>
      <c r="B125" s="20" t="str">
        <f>'2.0 Input│Historic Capex'!B128</f>
        <v>Remote CP/critical drainage bond monitoring</v>
      </c>
      <c r="C125" s="20" t="str">
        <f>'2.0 Input│Historic Capex'!E128</f>
        <v>Yes</v>
      </c>
      <c r="D125" s="7" t="str">
        <f>'2.0 Input│Historic Capex'!C128</f>
        <v>Other</v>
      </c>
      <c r="E125" s="20" t="str">
        <f>IF('2.0 Input│Historic Capex'!D128='3.2 Input│Other'!$A$57,'3.2 Input│Other'!$A$57,IF('2.0 Input│Historic Capex'!D128='3.2 Input│Other'!$A$59,'3.2 Input│Other'!$A$59,'3.2 Input│Other'!$A$58))</f>
        <v>Replacement</v>
      </c>
      <c r="G125" s="27">
        <f>IF($C125="Yes",'2.0 Input│Historic Capex'!L128*'3.2 Input│Other'!G$28,0)</f>
        <v>594943.30745168007</v>
      </c>
      <c r="H125" s="27">
        <f>IF($C125="Yes",'2.0 Input│Historic Capex'!M128*'3.2 Input│Other'!H$28,0)</f>
        <v>63921.07752601846</v>
      </c>
      <c r="I125" s="27">
        <f>IF($C125="Yes",'2.0 Input│Historic Capex'!N128*'3.2 Input│Other'!I$28,0)</f>
        <v>64471.172857567668</v>
      </c>
      <c r="J125" s="27">
        <f>IF($C125="Yes",'2.0 Input│Historic Capex'!O128*'3.2 Input│Other'!J$28,0)</f>
        <v>66726.563716919438</v>
      </c>
      <c r="K125" s="27">
        <f>IF($C125="Yes",'2.0 Input│Historic Capex'!P128*'3.2 Input│Other'!K$28,0)</f>
        <v>70730.157539934604</v>
      </c>
      <c r="L125" s="27">
        <f t="shared" si="2"/>
        <v>860792.27909212024</v>
      </c>
    </row>
    <row r="126" spans="1:12">
      <c r="A126" s="27">
        <f>'2.0 Input│Historic Capex'!A129</f>
        <v>115</v>
      </c>
      <c r="B126" s="20" t="str">
        <f>'2.0 Input│Historic Capex'!B129</f>
        <v>REPL VENT DUCT IONA</v>
      </c>
      <c r="C126" s="20" t="str">
        <f>'2.0 Input│Historic Capex'!E129</f>
        <v>No</v>
      </c>
      <c r="D126" s="7" t="str">
        <f>'2.0 Input│Historic Capex'!C129</f>
        <v>Compressors</v>
      </c>
      <c r="E126" s="20" t="str">
        <f>IF('2.0 Input│Historic Capex'!D129='3.2 Input│Other'!$A$57,'3.2 Input│Other'!$A$57,IF('2.0 Input│Historic Capex'!D129='3.2 Input│Other'!$A$59,'3.2 Input│Other'!$A$59,'3.2 Input│Other'!$A$58))</f>
        <v>Replacement</v>
      </c>
      <c r="G126" s="27">
        <f>IF($C126="Yes",'2.0 Input│Historic Capex'!L129*'3.2 Input│Other'!G$28,0)</f>
        <v>0</v>
      </c>
      <c r="H126" s="27">
        <f>IF($C126="Yes",'2.0 Input│Historic Capex'!M129*'3.2 Input│Other'!H$28,0)</f>
        <v>0</v>
      </c>
      <c r="I126" s="27">
        <f>IF($C126="Yes",'2.0 Input│Historic Capex'!N129*'3.2 Input│Other'!I$28,0)</f>
        <v>0</v>
      </c>
      <c r="J126" s="27">
        <f>IF($C126="Yes",'2.0 Input│Historic Capex'!O129*'3.2 Input│Other'!J$28,0)</f>
        <v>0</v>
      </c>
      <c r="K126" s="27">
        <f>IF($C126="Yes",'2.0 Input│Historic Capex'!P129*'3.2 Input│Other'!K$28,0)</f>
        <v>0</v>
      </c>
      <c r="L126" s="27">
        <f t="shared" si="2"/>
        <v>0</v>
      </c>
    </row>
    <row r="127" spans="1:12">
      <c r="A127" s="27">
        <f>'2.0 Input│Historic Capex'!A130</f>
        <v>116</v>
      </c>
      <c r="B127" s="20" t="str">
        <f>'2.0 Input│Historic Capex'!B130</f>
        <v>RTU &amp; Control System Upgrade -  Facilities</v>
      </c>
      <c r="C127" s="20" t="str">
        <f>'2.0 Input│Historic Capex'!E130</f>
        <v>No</v>
      </c>
      <c r="D127" s="7" t="str">
        <f>'2.0 Input│Historic Capex'!C130</f>
        <v>Other</v>
      </c>
      <c r="E127" s="20" t="str">
        <f>IF('2.0 Input│Historic Capex'!D130='3.2 Input│Other'!$A$57,'3.2 Input│Other'!$A$57,IF('2.0 Input│Historic Capex'!D130='3.2 Input│Other'!$A$59,'3.2 Input│Other'!$A$59,'3.2 Input│Other'!$A$58))</f>
        <v>Replacement</v>
      </c>
      <c r="G127" s="27">
        <f>IF($C127="Yes",'2.0 Input│Historic Capex'!L130*'3.2 Input│Other'!G$28,0)</f>
        <v>0</v>
      </c>
      <c r="H127" s="27">
        <f>IF($C127="Yes",'2.0 Input│Historic Capex'!M130*'3.2 Input│Other'!H$28,0)</f>
        <v>0</v>
      </c>
      <c r="I127" s="27">
        <f>IF($C127="Yes",'2.0 Input│Historic Capex'!N130*'3.2 Input│Other'!I$28,0)</f>
        <v>0</v>
      </c>
      <c r="J127" s="27">
        <f>IF($C127="Yes",'2.0 Input│Historic Capex'!O130*'3.2 Input│Other'!J$28,0)</f>
        <v>0</v>
      </c>
      <c r="K127" s="27">
        <f>IF($C127="Yes",'2.0 Input│Historic Capex'!P130*'3.2 Input│Other'!K$28,0)</f>
        <v>0</v>
      </c>
      <c r="L127" s="27">
        <f t="shared" si="2"/>
        <v>0</v>
      </c>
    </row>
    <row r="128" spans="1:12">
      <c r="A128" s="27">
        <f>'2.0 Input│Historic Capex'!A131</f>
        <v>117</v>
      </c>
      <c r="B128" s="20" t="str">
        <f>'2.0 Input│Historic Capex'!B131</f>
        <v>RTU replacement</v>
      </c>
      <c r="C128" s="20" t="str">
        <f>'2.0 Input│Historic Capex'!E131</f>
        <v>Yes</v>
      </c>
      <c r="D128" s="7" t="str">
        <f>'2.0 Input│Historic Capex'!C131</f>
        <v>Other</v>
      </c>
      <c r="E128" s="20" t="str">
        <f>IF('2.0 Input│Historic Capex'!D131='3.2 Input│Other'!$A$57,'3.2 Input│Other'!$A$57,IF('2.0 Input│Historic Capex'!D131='3.2 Input│Other'!$A$59,'3.2 Input│Other'!$A$59,'3.2 Input│Other'!$A$58))</f>
        <v>Replacement</v>
      </c>
      <c r="G128" s="27">
        <f>IF($C128="Yes",'2.0 Input│Historic Capex'!L131*'3.2 Input│Other'!G$28,0)</f>
        <v>147233.75732809992</v>
      </c>
      <c r="H128" s="27">
        <f>IF($C128="Yes",'2.0 Input│Historic Capex'!M131*'3.2 Input│Other'!H$28,0)</f>
        <v>149943.58108260483</v>
      </c>
      <c r="I128" s="27">
        <f>IF($C128="Yes",'2.0 Input│Historic Capex'!N131*'3.2 Input│Other'!I$28,0)</f>
        <v>151233.97334665476</v>
      </c>
      <c r="J128" s="27">
        <f>IF($C128="Yes",'2.0 Input│Historic Capex'!O131*'3.2 Input│Other'!J$28,0)</f>
        <v>156524.58162925957</v>
      </c>
      <c r="K128" s="27">
        <f>IF($C128="Yes",'2.0 Input│Historic Capex'!P131*'3.2 Input│Other'!K$28,0)</f>
        <v>165916.05652701514</v>
      </c>
      <c r="L128" s="27">
        <f t="shared" si="2"/>
        <v>770851.94991363434</v>
      </c>
    </row>
    <row r="129" spans="1:12">
      <c r="A129" s="27">
        <f>'2.0 Input│Historic Capex'!A132</f>
        <v>118</v>
      </c>
      <c r="B129" s="20" t="str">
        <f>'2.0 Input│Historic Capex'!B132</f>
        <v>SCADA - Comms upgrade to IP network-VTS only</v>
      </c>
      <c r="C129" s="20" t="str">
        <f>'2.0 Input│Historic Capex'!E132</f>
        <v>No</v>
      </c>
      <c r="D129" s="7" t="str">
        <f>'2.0 Input│Historic Capex'!C132</f>
        <v>Other</v>
      </c>
      <c r="E129" s="20" t="str">
        <f>IF('2.0 Input│Historic Capex'!D132='3.2 Input│Other'!$A$57,'3.2 Input│Other'!$A$57,IF('2.0 Input│Historic Capex'!D132='3.2 Input│Other'!$A$59,'3.2 Input│Other'!$A$59,'3.2 Input│Other'!$A$58))</f>
        <v>Replacement</v>
      </c>
      <c r="G129" s="27">
        <f>IF($C129="Yes",'2.0 Input│Historic Capex'!L132*'3.2 Input│Other'!G$28,0)</f>
        <v>0</v>
      </c>
      <c r="H129" s="27">
        <f>IF($C129="Yes",'2.0 Input│Historic Capex'!M132*'3.2 Input│Other'!H$28,0)</f>
        <v>0</v>
      </c>
      <c r="I129" s="27">
        <f>IF($C129="Yes",'2.0 Input│Historic Capex'!N132*'3.2 Input│Other'!I$28,0)</f>
        <v>0</v>
      </c>
      <c r="J129" s="27">
        <f>IF($C129="Yes",'2.0 Input│Historic Capex'!O132*'3.2 Input│Other'!J$28,0)</f>
        <v>0</v>
      </c>
      <c r="K129" s="27">
        <f>IF($C129="Yes",'2.0 Input│Historic Capex'!P132*'3.2 Input│Other'!K$28,0)</f>
        <v>0</v>
      </c>
      <c r="L129" s="27">
        <f t="shared" si="2"/>
        <v>0</v>
      </c>
    </row>
    <row r="130" spans="1:12">
      <c r="A130" s="27">
        <f>'2.0 Input│Historic Capex'!A133</f>
        <v>119</v>
      </c>
      <c r="B130" s="20" t="str">
        <f>'2.0 Input│Historic Capex'!B133</f>
        <v>SCADA System Upgrade</v>
      </c>
      <c r="C130" s="20" t="str">
        <f>'2.0 Input│Historic Capex'!E133</f>
        <v>No</v>
      </c>
      <c r="D130" s="7" t="str">
        <f>'2.0 Input│Historic Capex'!C133</f>
        <v>Other</v>
      </c>
      <c r="E130" s="20" t="str">
        <f>IF('2.0 Input│Historic Capex'!D133='3.2 Input│Other'!$A$57,'3.2 Input│Other'!$A$57,IF('2.0 Input│Historic Capex'!D133='3.2 Input│Other'!$A$59,'3.2 Input│Other'!$A$59,'3.2 Input│Other'!$A$58))</f>
        <v>Replacement</v>
      </c>
      <c r="G130" s="27">
        <f>IF($C130="Yes",'2.0 Input│Historic Capex'!L133*'3.2 Input│Other'!G$28,0)</f>
        <v>0</v>
      </c>
      <c r="H130" s="27">
        <f>IF($C130="Yes",'2.0 Input│Historic Capex'!M133*'3.2 Input│Other'!H$28,0)</f>
        <v>0</v>
      </c>
      <c r="I130" s="27">
        <f>IF($C130="Yes",'2.0 Input│Historic Capex'!N133*'3.2 Input│Other'!I$28,0)</f>
        <v>0</v>
      </c>
      <c r="J130" s="27">
        <f>IF($C130="Yes",'2.0 Input│Historic Capex'!O133*'3.2 Input│Other'!J$28,0)</f>
        <v>0</v>
      </c>
      <c r="K130" s="27">
        <f>IF($C130="Yes",'2.0 Input│Historic Capex'!P133*'3.2 Input│Other'!K$28,0)</f>
        <v>0</v>
      </c>
      <c r="L130" s="27">
        <f t="shared" si="2"/>
        <v>0</v>
      </c>
    </row>
    <row r="131" spans="1:12">
      <c r="A131" s="27">
        <f>'2.0 Input│Historic Capex'!A134</f>
        <v>120</v>
      </c>
      <c r="B131" s="20" t="str">
        <f>'2.0 Input│Historic Capex'!B134</f>
        <v>SCS Vent Modifications</v>
      </c>
      <c r="C131" s="20" t="str">
        <f>'2.0 Input│Historic Capex'!E134</f>
        <v>No</v>
      </c>
      <c r="D131" s="7" t="str">
        <f>'2.0 Input│Historic Capex'!C134</f>
        <v>Other</v>
      </c>
      <c r="E131" s="20" t="str">
        <f>IF('2.0 Input│Historic Capex'!D134='3.2 Input│Other'!$A$57,'3.2 Input│Other'!$A$57,IF('2.0 Input│Historic Capex'!D134='3.2 Input│Other'!$A$59,'3.2 Input│Other'!$A$59,'3.2 Input│Other'!$A$58))</f>
        <v>Replacement</v>
      </c>
      <c r="G131" s="27">
        <f>IF($C131="Yes",'2.0 Input│Historic Capex'!L134*'3.2 Input│Other'!G$28,0)</f>
        <v>0</v>
      </c>
      <c r="H131" s="27">
        <f>IF($C131="Yes",'2.0 Input│Historic Capex'!M134*'3.2 Input│Other'!H$28,0)</f>
        <v>0</v>
      </c>
      <c r="I131" s="27">
        <f>IF($C131="Yes",'2.0 Input│Historic Capex'!N134*'3.2 Input│Other'!I$28,0)</f>
        <v>0</v>
      </c>
      <c r="J131" s="27">
        <f>IF($C131="Yes",'2.0 Input│Historic Capex'!O134*'3.2 Input│Other'!J$28,0)</f>
        <v>0</v>
      </c>
      <c r="K131" s="27">
        <f>IF($C131="Yes",'2.0 Input│Historic Capex'!P134*'3.2 Input│Other'!K$28,0)</f>
        <v>0</v>
      </c>
      <c r="L131" s="27">
        <f t="shared" si="2"/>
        <v>0</v>
      </c>
    </row>
    <row r="132" spans="1:12">
      <c r="A132" s="27">
        <f>'2.0 Input│Historic Capex'!A135</f>
        <v>121</v>
      </c>
      <c r="B132" s="20" t="str">
        <f>'2.0 Input│Historic Capex'!B135</f>
        <v>Security - High Risk sites security upgrade</v>
      </c>
      <c r="C132" s="20" t="str">
        <f>'2.0 Input│Historic Capex'!E135</f>
        <v>No</v>
      </c>
      <c r="D132" s="7" t="str">
        <f>'2.0 Input│Historic Capex'!C135</f>
        <v>Other</v>
      </c>
      <c r="E132" s="20" t="str">
        <f>IF('2.0 Input│Historic Capex'!D135='3.2 Input│Other'!$A$57,'3.2 Input│Other'!$A$57,IF('2.0 Input│Historic Capex'!D135='3.2 Input│Other'!$A$59,'3.2 Input│Other'!$A$59,'3.2 Input│Other'!$A$58))</f>
        <v>Replacement</v>
      </c>
      <c r="G132" s="27">
        <f>IF($C132="Yes",'2.0 Input│Historic Capex'!L135*'3.2 Input│Other'!G$28,0)</f>
        <v>0</v>
      </c>
      <c r="H132" s="27">
        <f>IF($C132="Yes",'2.0 Input│Historic Capex'!M135*'3.2 Input│Other'!H$28,0)</f>
        <v>0</v>
      </c>
      <c r="I132" s="27">
        <f>IF($C132="Yes",'2.0 Input│Historic Capex'!N135*'3.2 Input│Other'!I$28,0)</f>
        <v>0</v>
      </c>
      <c r="J132" s="27">
        <f>IF($C132="Yes",'2.0 Input│Historic Capex'!O135*'3.2 Input│Other'!J$28,0)</f>
        <v>0</v>
      </c>
      <c r="K132" s="27">
        <f>IF($C132="Yes",'2.0 Input│Historic Capex'!P135*'3.2 Input│Other'!K$28,0)</f>
        <v>0</v>
      </c>
      <c r="L132" s="27">
        <f t="shared" si="2"/>
        <v>0</v>
      </c>
    </row>
    <row r="133" spans="1:12">
      <c r="A133" s="27">
        <f>'2.0 Input│Historic Capex'!A136</f>
        <v>122</v>
      </c>
      <c r="B133" s="20" t="str">
        <f>'2.0 Input│Historic Capex'!B136</f>
        <v>Septic Tank</v>
      </c>
      <c r="C133" s="20" t="str">
        <f>'2.0 Input│Historic Capex'!E136</f>
        <v>No</v>
      </c>
      <c r="D133" s="7" t="str">
        <f>'2.0 Input│Historic Capex'!C136</f>
        <v>Other</v>
      </c>
      <c r="E133" s="20" t="str">
        <f>IF('2.0 Input│Historic Capex'!D136='3.2 Input│Other'!$A$57,'3.2 Input│Other'!$A$57,IF('2.0 Input│Historic Capex'!D136='3.2 Input│Other'!$A$59,'3.2 Input│Other'!$A$59,'3.2 Input│Other'!$A$58))</f>
        <v>Replacement</v>
      </c>
      <c r="G133" s="27">
        <f>IF($C133="Yes",'2.0 Input│Historic Capex'!L136*'3.2 Input│Other'!G$28,0)</f>
        <v>0</v>
      </c>
      <c r="H133" s="27">
        <f>IF($C133="Yes",'2.0 Input│Historic Capex'!M136*'3.2 Input│Other'!H$28,0)</f>
        <v>0</v>
      </c>
      <c r="I133" s="27">
        <f>IF($C133="Yes",'2.0 Input│Historic Capex'!N136*'3.2 Input│Other'!I$28,0)</f>
        <v>0</v>
      </c>
      <c r="J133" s="27">
        <f>IF($C133="Yes",'2.0 Input│Historic Capex'!O136*'3.2 Input│Other'!J$28,0)</f>
        <v>0</v>
      </c>
      <c r="K133" s="27">
        <f>IF($C133="Yes",'2.0 Input│Historic Capex'!P136*'3.2 Input│Other'!K$28,0)</f>
        <v>0</v>
      </c>
      <c r="L133" s="27">
        <f t="shared" si="2"/>
        <v>0</v>
      </c>
    </row>
    <row r="134" spans="1:12">
      <c r="A134" s="27">
        <f>'2.0 Input│Historic Capex'!A137</f>
        <v>123</v>
      </c>
      <c r="B134" s="20" t="str">
        <f>'2.0 Input│Historic Capex'!B137</f>
        <v>SMS - GIS &amp; Aerial Photography</v>
      </c>
      <c r="C134" s="20" t="str">
        <f>'2.0 Input│Historic Capex'!E137</f>
        <v>No</v>
      </c>
      <c r="D134" s="7" t="str">
        <f>'2.0 Input│Historic Capex'!C137</f>
        <v>Pipelines</v>
      </c>
      <c r="E134" s="20" t="str">
        <f>IF('2.0 Input│Historic Capex'!D137='3.2 Input│Other'!$A$57,'3.2 Input│Other'!$A$57,IF('2.0 Input│Historic Capex'!D137='3.2 Input│Other'!$A$59,'3.2 Input│Other'!$A$59,'3.2 Input│Other'!$A$58))</f>
        <v>Replacement</v>
      </c>
      <c r="G134" s="27">
        <f>IF($C134="Yes",'2.0 Input│Historic Capex'!L137*'3.2 Input│Other'!G$28,0)</f>
        <v>0</v>
      </c>
      <c r="H134" s="27">
        <f>IF($C134="Yes",'2.0 Input│Historic Capex'!M137*'3.2 Input│Other'!H$28,0)</f>
        <v>0</v>
      </c>
      <c r="I134" s="27">
        <f>IF($C134="Yes",'2.0 Input│Historic Capex'!N137*'3.2 Input│Other'!I$28,0)</f>
        <v>0</v>
      </c>
      <c r="J134" s="27">
        <f>IF($C134="Yes",'2.0 Input│Historic Capex'!O137*'3.2 Input│Other'!J$28,0)</f>
        <v>0</v>
      </c>
      <c r="K134" s="27">
        <f>IF($C134="Yes",'2.0 Input│Historic Capex'!P137*'3.2 Input│Other'!K$28,0)</f>
        <v>0</v>
      </c>
      <c r="L134" s="27">
        <f t="shared" si="2"/>
        <v>0</v>
      </c>
    </row>
    <row r="135" spans="1:12">
      <c r="A135" s="27">
        <f>'2.0 Input│Historic Capex'!A138</f>
        <v>124</v>
      </c>
      <c r="B135" s="20" t="str">
        <f>'2.0 Input│Historic Capex'!B138</f>
        <v>Somerton Ink.Valv</v>
      </c>
      <c r="C135" s="20" t="str">
        <f>'2.0 Input│Historic Capex'!E138</f>
        <v>No</v>
      </c>
      <c r="D135" s="7" t="str">
        <f>'2.0 Input│Historic Capex'!C138</f>
        <v>Other</v>
      </c>
      <c r="E135" s="20" t="str">
        <f>IF('2.0 Input│Historic Capex'!D138='3.2 Input│Other'!$A$57,'3.2 Input│Other'!$A$57,IF('2.0 Input│Historic Capex'!D138='3.2 Input│Other'!$A$59,'3.2 Input│Other'!$A$59,'3.2 Input│Other'!$A$58))</f>
        <v>Replacement</v>
      </c>
      <c r="G135" s="27">
        <f>IF($C135="Yes",'2.0 Input│Historic Capex'!L138*'3.2 Input│Other'!G$28,0)</f>
        <v>0</v>
      </c>
      <c r="H135" s="27">
        <f>IF($C135="Yes",'2.0 Input│Historic Capex'!M138*'3.2 Input│Other'!H$28,0)</f>
        <v>0</v>
      </c>
      <c r="I135" s="27">
        <f>IF($C135="Yes",'2.0 Input│Historic Capex'!N138*'3.2 Input│Other'!I$28,0)</f>
        <v>0</v>
      </c>
      <c r="J135" s="27">
        <f>IF($C135="Yes",'2.0 Input│Historic Capex'!O138*'3.2 Input│Other'!J$28,0)</f>
        <v>0</v>
      </c>
      <c r="K135" s="27">
        <f>IF($C135="Yes",'2.0 Input│Historic Capex'!P138*'3.2 Input│Other'!K$28,0)</f>
        <v>0</v>
      </c>
      <c r="L135" s="27">
        <f t="shared" si="2"/>
        <v>0</v>
      </c>
    </row>
    <row r="136" spans="1:12">
      <c r="A136" s="27">
        <f>'2.0 Input│Historic Capex'!A139</f>
        <v>125</v>
      </c>
      <c r="B136" s="20" t="str">
        <f>'2.0 Input│Historic Capex'!B139</f>
        <v>Somerton Pig Trap</v>
      </c>
      <c r="C136" s="20" t="str">
        <f>'2.0 Input│Historic Capex'!E139</f>
        <v>No</v>
      </c>
      <c r="D136" s="7" t="str">
        <f>'2.0 Input│Historic Capex'!C139</f>
        <v>Pipelines</v>
      </c>
      <c r="E136" s="20" t="str">
        <f>IF('2.0 Input│Historic Capex'!D139='3.2 Input│Other'!$A$57,'3.2 Input│Other'!$A$57,IF('2.0 Input│Historic Capex'!D139='3.2 Input│Other'!$A$59,'3.2 Input│Other'!$A$59,'3.2 Input│Other'!$A$58))</f>
        <v>Replacement</v>
      </c>
      <c r="G136" s="27">
        <f>IF($C136="Yes",'2.0 Input│Historic Capex'!L139*'3.2 Input│Other'!G$28,0)</f>
        <v>0</v>
      </c>
      <c r="H136" s="27">
        <f>IF($C136="Yes",'2.0 Input│Historic Capex'!M139*'3.2 Input│Other'!H$28,0)</f>
        <v>0</v>
      </c>
      <c r="I136" s="27">
        <f>IF($C136="Yes",'2.0 Input│Historic Capex'!N139*'3.2 Input│Other'!I$28,0)</f>
        <v>0</v>
      </c>
      <c r="J136" s="27">
        <f>IF($C136="Yes",'2.0 Input│Historic Capex'!O139*'3.2 Input│Other'!J$28,0)</f>
        <v>0</v>
      </c>
      <c r="K136" s="27">
        <f>IF($C136="Yes",'2.0 Input│Historic Capex'!P139*'3.2 Input│Other'!K$28,0)</f>
        <v>0</v>
      </c>
      <c r="L136" s="27">
        <f t="shared" si="2"/>
        <v>0</v>
      </c>
    </row>
    <row r="137" spans="1:12">
      <c r="A137" s="27">
        <f>'2.0 Input│Historic Capex'!A140</f>
        <v>126</v>
      </c>
      <c r="B137" s="20" t="str">
        <f>'2.0 Input│Historic Capex'!B140</f>
        <v>Springhurst Valve</v>
      </c>
      <c r="C137" s="20" t="str">
        <f>'2.0 Input│Historic Capex'!E140</f>
        <v>No</v>
      </c>
      <c r="D137" s="7" t="str">
        <f>'2.0 Input│Historic Capex'!C140</f>
        <v>Compressors</v>
      </c>
      <c r="E137" s="20" t="str">
        <f>IF('2.0 Input│Historic Capex'!D140='3.2 Input│Other'!$A$57,'3.2 Input│Other'!$A$57,IF('2.0 Input│Historic Capex'!D140='3.2 Input│Other'!$A$59,'3.2 Input│Other'!$A$59,'3.2 Input│Other'!$A$58))</f>
        <v>Replacement</v>
      </c>
      <c r="G137" s="27">
        <f>IF($C137="Yes",'2.0 Input│Historic Capex'!L140*'3.2 Input│Other'!G$28,0)</f>
        <v>0</v>
      </c>
      <c r="H137" s="27">
        <f>IF($C137="Yes",'2.0 Input│Historic Capex'!M140*'3.2 Input│Other'!H$28,0)</f>
        <v>0</v>
      </c>
      <c r="I137" s="27">
        <f>IF($C137="Yes",'2.0 Input│Historic Capex'!N140*'3.2 Input│Other'!I$28,0)</f>
        <v>0</v>
      </c>
      <c r="J137" s="27">
        <f>IF($C137="Yes",'2.0 Input│Historic Capex'!O140*'3.2 Input│Other'!J$28,0)</f>
        <v>0</v>
      </c>
      <c r="K137" s="27">
        <f>IF($C137="Yes",'2.0 Input│Historic Capex'!P140*'3.2 Input│Other'!K$28,0)</f>
        <v>0</v>
      </c>
      <c r="L137" s="27">
        <f t="shared" si="2"/>
        <v>0</v>
      </c>
    </row>
    <row r="138" spans="1:12">
      <c r="A138" s="27">
        <f>'2.0 Input│Historic Capex'!A141</f>
        <v>127</v>
      </c>
      <c r="B138" s="20" t="str">
        <f>'2.0 Input│Historic Capex'!B141</f>
        <v>Spring't Oil Water</v>
      </c>
      <c r="C138" s="20" t="str">
        <f>'2.0 Input│Historic Capex'!E141</f>
        <v>No</v>
      </c>
      <c r="D138" s="7" t="str">
        <f>'2.0 Input│Historic Capex'!C141</f>
        <v>Other</v>
      </c>
      <c r="E138" s="20" t="str">
        <f>IF('2.0 Input│Historic Capex'!D141='3.2 Input│Other'!$A$57,'3.2 Input│Other'!$A$57,IF('2.0 Input│Historic Capex'!D141='3.2 Input│Other'!$A$59,'3.2 Input│Other'!$A$59,'3.2 Input│Other'!$A$58))</f>
        <v>Replacement</v>
      </c>
      <c r="G138" s="27">
        <f>IF($C138="Yes",'2.0 Input│Historic Capex'!L141*'3.2 Input│Other'!G$28,0)</f>
        <v>0</v>
      </c>
      <c r="H138" s="27">
        <f>IF($C138="Yes",'2.0 Input│Historic Capex'!M141*'3.2 Input│Other'!H$28,0)</f>
        <v>0</v>
      </c>
      <c r="I138" s="27">
        <f>IF($C138="Yes",'2.0 Input│Historic Capex'!N141*'3.2 Input│Other'!I$28,0)</f>
        <v>0</v>
      </c>
      <c r="J138" s="27">
        <f>IF($C138="Yes",'2.0 Input│Historic Capex'!O141*'3.2 Input│Other'!J$28,0)</f>
        <v>0</v>
      </c>
      <c r="K138" s="27">
        <f>IF($C138="Yes",'2.0 Input│Historic Capex'!P141*'3.2 Input│Other'!K$28,0)</f>
        <v>0</v>
      </c>
      <c r="L138" s="27">
        <f t="shared" si="2"/>
        <v>0</v>
      </c>
    </row>
    <row r="139" spans="1:12">
      <c r="A139" s="27">
        <f>'2.0 Input│Historic Capex'!A142</f>
        <v>128</v>
      </c>
      <c r="B139" s="20" t="str">
        <f>'2.0 Input│Historic Capex'!B142</f>
        <v>Stonehaven CS - now Winchelsea</v>
      </c>
      <c r="C139" s="20" t="str">
        <f>'2.0 Input│Historic Capex'!E142</f>
        <v>No</v>
      </c>
      <c r="D139" s="7" t="str">
        <f>'2.0 Input│Historic Capex'!C142</f>
        <v>Compressors</v>
      </c>
      <c r="E139" s="20" t="str">
        <f>IF('2.0 Input│Historic Capex'!D142='3.2 Input│Other'!$A$57,'3.2 Input│Other'!$A$57,IF('2.0 Input│Historic Capex'!D142='3.2 Input│Other'!$A$59,'3.2 Input│Other'!$A$59,'3.2 Input│Other'!$A$58))</f>
        <v>Expansion</v>
      </c>
      <c r="G139" s="27">
        <f>IF($C139="Yes",'2.0 Input│Historic Capex'!L142*'3.2 Input│Other'!G$28,0)</f>
        <v>0</v>
      </c>
      <c r="H139" s="27">
        <f>IF($C139="Yes",'2.0 Input│Historic Capex'!M142*'3.2 Input│Other'!H$28,0)</f>
        <v>0</v>
      </c>
      <c r="I139" s="27">
        <f>IF($C139="Yes",'2.0 Input│Historic Capex'!N142*'3.2 Input│Other'!I$28,0)</f>
        <v>0</v>
      </c>
      <c r="J139" s="27">
        <f>IF($C139="Yes",'2.0 Input│Historic Capex'!O142*'3.2 Input│Other'!J$28,0)</f>
        <v>0</v>
      </c>
      <c r="K139" s="27">
        <f>IF($C139="Yes",'2.0 Input│Historic Capex'!P142*'3.2 Input│Other'!K$28,0)</f>
        <v>0</v>
      </c>
      <c r="L139" s="27">
        <f t="shared" si="2"/>
        <v>0</v>
      </c>
    </row>
    <row r="140" spans="1:12">
      <c r="A140" s="27">
        <f>'2.0 Input│Historic Capex'!A143</f>
        <v>129</v>
      </c>
      <c r="B140" s="20" t="str">
        <f>'2.0 Input│Historic Capex'!B143</f>
        <v>Storage shed-Dandenong, Wollert &amp; Springhurst</v>
      </c>
      <c r="C140" s="20" t="str">
        <f>'2.0 Input│Historic Capex'!E143</f>
        <v>Yes</v>
      </c>
      <c r="D140" s="7" t="str">
        <f>'2.0 Input│Historic Capex'!C143</f>
        <v>Buildings</v>
      </c>
      <c r="E140" s="20" t="str">
        <f>IF('2.0 Input│Historic Capex'!D143='3.2 Input│Other'!$A$57,'3.2 Input│Other'!$A$57,IF('2.0 Input│Historic Capex'!D143='3.2 Input│Other'!$A$59,'3.2 Input│Other'!$A$59,'3.2 Input│Other'!$A$58))</f>
        <v>Replacement</v>
      </c>
      <c r="G140" s="27">
        <f>IF($C140="Yes",'2.0 Input│Historic Capex'!L143*'3.2 Input│Other'!G$28,0)</f>
        <v>0</v>
      </c>
      <c r="H140" s="27">
        <f>IF($C140="Yes",'2.0 Input│Historic Capex'!M143*'3.2 Input│Other'!H$28,0)</f>
        <v>635417.93245646846</v>
      </c>
      <c r="I140" s="27">
        <f>IF($C140="Yes",'2.0 Input│Historic Capex'!N143*'3.2 Input│Other'!I$28,0)</f>
        <v>640886.24512821087</v>
      </c>
      <c r="J140" s="27">
        <f>IF($C140="Yes",'2.0 Input│Historic Capex'!O143*'3.2 Input│Other'!J$28,0)</f>
        <v>663306.32708235469</v>
      </c>
      <c r="K140" s="27">
        <f>IF($C140="Yes",'2.0 Input│Historic Capex'!P143*'3.2 Input│Other'!K$28,0)</f>
        <v>0</v>
      </c>
      <c r="L140" s="27">
        <f t="shared" si="2"/>
        <v>1939610.5046670339</v>
      </c>
    </row>
    <row r="141" spans="1:12">
      <c r="A141" s="27">
        <f>'2.0 Input│Historic Capex'!A145</f>
        <v>131</v>
      </c>
      <c r="B141" s="20" t="str">
        <f>'2.0 Input│Historic Capex'!B145</f>
        <v>T015 Oakleigh PigT</v>
      </c>
      <c r="C141" s="20" t="str">
        <f>'2.0 Input│Historic Capex'!E145</f>
        <v>No</v>
      </c>
      <c r="D141" s="7" t="str">
        <f>'2.0 Input│Historic Capex'!C145</f>
        <v>Pipelines</v>
      </c>
      <c r="E141" s="20" t="str">
        <f>IF('2.0 Input│Historic Capex'!D145='3.2 Input│Other'!$A$57,'3.2 Input│Other'!$A$57,IF('2.0 Input│Historic Capex'!D145='3.2 Input│Other'!$A$59,'3.2 Input│Other'!$A$59,'3.2 Input│Other'!$A$58))</f>
        <v>Replacement</v>
      </c>
      <c r="G141" s="27">
        <f>IF($C141="Yes",'2.0 Input│Historic Capex'!L145*'3.2 Input│Other'!G$28,0)</f>
        <v>0</v>
      </c>
      <c r="H141" s="27">
        <f>IF($C141="Yes",'2.0 Input│Historic Capex'!M145*'3.2 Input│Other'!H$28,0)</f>
        <v>0</v>
      </c>
      <c r="I141" s="27">
        <f>IF($C141="Yes",'2.0 Input│Historic Capex'!N145*'3.2 Input│Other'!I$28,0)</f>
        <v>0</v>
      </c>
      <c r="J141" s="27">
        <f>IF($C141="Yes",'2.0 Input│Historic Capex'!O145*'3.2 Input│Other'!J$28,0)</f>
        <v>0</v>
      </c>
      <c r="K141" s="27">
        <f>IF($C141="Yes",'2.0 Input│Historic Capex'!P145*'3.2 Input│Other'!K$28,0)</f>
        <v>0</v>
      </c>
      <c r="L141" s="27">
        <f t="shared" ref="L141:L210" si="3">SUM(G141:K141)</f>
        <v>0</v>
      </c>
    </row>
    <row r="142" spans="1:12">
      <c r="A142" s="27">
        <f>'2.0 Input│Historic Capex'!A146</f>
        <v>132</v>
      </c>
      <c r="B142" s="20" t="str">
        <f>'2.0 Input│Historic Capex'!B146</f>
        <v xml:space="preserve">T110 Snowy Unpiggable </v>
      </c>
      <c r="C142" s="20" t="str">
        <f>'2.0 Input│Historic Capex'!E146</f>
        <v>No</v>
      </c>
      <c r="D142" s="7" t="str">
        <f>'2.0 Input│Historic Capex'!C146</f>
        <v>Pipelines</v>
      </c>
      <c r="E142" s="20" t="str">
        <f>IF('2.0 Input│Historic Capex'!D146='3.2 Input│Other'!$A$57,'3.2 Input│Other'!$A$57,IF('2.0 Input│Historic Capex'!D146='3.2 Input│Other'!$A$59,'3.2 Input│Other'!$A$59,'3.2 Input│Other'!$A$58))</f>
        <v>Replacement</v>
      </c>
      <c r="G142" s="27">
        <f>IF($C142="Yes",'2.0 Input│Historic Capex'!L146*'3.2 Input│Other'!G$28,0)</f>
        <v>0</v>
      </c>
      <c r="H142" s="27">
        <f>IF($C142="Yes",'2.0 Input│Historic Capex'!M146*'3.2 Input│Other'!H$28,0)</f>
        <v>0</v>
      </c>
      <c r="I142" s="27">
        <f>IF($C142="Yes",'2.0 Input│Historic Capex'!N146*'3.2 Input│Other'!I$28,0)</f>
        <v>0</v>
      </c>
      <c r="J142" s="27">
        <f>IF($C142="Yes",'2.0 Input│Historic Capex'!O146*'3.2 Input│Other'!J$28,0)</f>
        <v>0</v>
      </c>
      <c r="K142" s="27">
        <f>IF($C142="Yes",'2.0 Input│Historic Capex'!P146*'3.2 Input│Other'!K$28,0)</f>
        <v>0</v>
      </c>
      <c r="L142" s="27">
        <f t="shared" si="3"/>
        <v>0</v>
      </c>
    </row>
    <row r="143" spans="1:12">
      <c r="A143" s="27">
        <f>'2.0 Input│Historic Capex'!A147</f>
        <v>133</v>
      </c>
      <c r="B143" s="20" t="str">
        <f>'2.0 Input│Historic Capex'!B147</f>
        <v>T33 non-piggable and encased sections (unknown technical solution)</v>
      </c>
      <c r="C143" s="20" t="str">
        <f>'2.0 Input│Historic Capex'!E147</f>
        <v>Yes</v>
      </c>
      <c r="D143" s="7" t="str">
        <f>'2.0 Input│Historic Capex'!C147</f>
        <v>Other</v>
      </c>
      <c r="E143" s="20" t="str">
        <f>IF('2.0 Input│Historic Capex'!D147='3.2 Input│Other'!$A$57,'3.2 Input│Other'!$A$57,IF('2.0 Input│Historic Capex'!D147='3.2 Input│Other'!$A$59,'3.2 Input│Other'!$A$59,'3.2 Input│Other'!$A$58))</f>
        <v>Replacement</v>
      </c>
      <c r="G143" s="27">
        <f>IF($C143="Yes",'2.0 Input│Historic Capex'!L147*'3.2 Input│Other'!G$28,0)</f>
        <v>157555.93749580733</v>
      </c>
      <c r="H143" s="27">
        <f>IF($C143="Yes",'2.0 Input│Historic Capex'!M147*'3.2 Input│Other'!H$28,0)</f>
        <v>160455.74002640502</v>
      </c>
      <c r="I143" s="27">
        <f>IF($C143="Yes",'2.0 Input│Historic Capex'!N147*'3.2 Input│Other'!I$28,0)</f>
        <v>161836.59837430867</v>
      </c>
      <c r="J143" s="27">
        <f>IF($C143="Yes",'2.0 Input│Historic Capex'!O147*'3.2 Input│Other'!J$28,0)</f>
        <v>167498.11760071365</v>
      </c>
      <c r="K143" s="27">
        <f>IF($C143="Yes",'2.0 Input│Historic Capex'!P147*'3.2 Input│Other'!K$28,0)</f>
        <v>0</v>
      </c>
      <c r="L143" s="27">
        <f t="shared" si="3"/>
        <v>647346.39349723468</v>
      </c>
    </row>
    <row r="144" spans="1:12">
      <c r="A144" s="27">
        <f>'2.0 Input│Historic Capex'!A148</f>
        <v>134</v>
      </c>
      <c r="B144" s="20" t="str">
        <f>'2.0 Input│Historic Capex'!B148</f>
        <v>T67 PIG GUILDFORD</v>
      </c>
      <c r="C144" s="20" t="str">
        <f>'2.0 Input│Historic Capex'!E148</f>
        <v>No</v>
      </c>
      <c r="D144" s="7" t="str">
        <f>'2.0 Input│Historic Capex'!C148</f>
        <v>Other</v>
      </c>
      <c r="E144" s="20" t="str">
        <f>IF('2.0 Input│Historic Capex'!D148='3.2 Input│Other'!$A$57,'3.2 Input│Other'!$A$57,IF('2.0 Input│Historic Capex'!D148='3.2 Input│Other'!$A$59,'3.2 Input│Other'!$A$59,'3.2 Input│Other'!$A$58))</f>
        <v>Replacement</v>
      </c>
      <c r="G144" s="27">
        <f>IF($C144="Yes",'2.0 Input│Historic Capex'!L148*'3.2 Input│Other'!G$28,0)</f>
        <v>0</v>
      </c>
      <c r="H144" s="27">
        <f>IF($C144="Yes",'2.0 Input│Historic Capex'!M148*'3.2 Input│Other'!H$28,0)</f>
        <v>0</v>
      </c>
      <c r="I144" s="27">
        <f>IF($C144="Yes",'2.0 Input│Historic Capex'!N148*'3.2 Input│Other'!I$28,0)</f>
        <v>0</v>
      </c>
      <c r="J144" s="27">
        <f>IF($C144="Yes",'2.0 Input│Historic Capex'!O148*'3.2 Input│Other'!J$28,0)</f>
        <v>0</v>
      </c>
      <c r="K144" s="27">
        <f>IF($C144="Yes",'2.0 Input│Historic Capex'!P148*'3.2 Input│Other'!K$28,0)</f>
        <v>0</v>
      </c>
      <c r="L144" s="27">
        <f t="shared" si="3"/>
        <v>0</v>
      </c>
    </row>
    <row r="145" spans="1:12">
      <c r="A145" s="27">
        <f>'2.0 Input│Historic Capex'!A149</f>
        <v>135</v>
      </c>
      <c r="B145" s="20" t="str">
        <f>'2.0 Input│Historic Capex'!B149</f>
        <v>T92 &amp; DDN3 RTU Upgrade</v>
      </c>
      <c r="C145" s="20" t="str">
        <f>'2.0 Input│Historic Capex'!E149</f>
        <v>No</v>
      </c>
      <c r="D145" s="7" t="str">
        <f>'2.0 Input│Historic Capex'!C149</f>
        <v>Other</v>
      </c>
      <c r="E145" s="20" t="str">
        <f>IF('2.0 Input│Historic Capex'!D149='3.2 Input│Other'!$A$57,'3.2 Input│Other'!$A$57,IF('2.0 Input│Historic Capex'!D149='3.2 Input│Other'!$A$59,'3.2 Input│Other'!$A$59,'3.2 Input│Other'!$A$58))</f>
        <v>Replacement</v>
      </c>
      <c r="G145" s="27">
        <f>IF($C145="Yes",'2.0 Input│Historic Capex'!L149*'3.2 Input│Other'!G$28,0)</f>
        <v>0</v>
      </c>
      <c r="H145" s="27">
        <f>IF($C145="Yes",'2.0 Input│Historic Capex'!M149*'3.2 Input│Other'!H$28,0)</f>
        <v>0</v>
      </c>
      <c r="I145" s="27">
        <f>IF($C145="Yes",'2.0 Input│Historic Capex'!N149*'3.2 Input│Other'!I$28,0)</f>
        <v>0</v>
      </c>
      <c r="J145" s="27">
        <f>IF($C145="Yes",'2.0 Input│Historic Capex'!O149*'3.2 Input│Other'!J$28,0)</f>
        <v>0</v>
      </c>
      <c r="K145" s="27">
        <f>IF($C145="Yes",'2.0 Input│Historic Capex'!P149*'3.2 Input│Other'!K$28,0)</f>
        <v>0</v>
      </c>
      <c r="L145" s="27">
        <f t="shared" si="3"/>
        <v>0</v>
      </c>
    </row>
    <row r="146" spans="1:12">
      <c r="A146" s="27">
        <f>'2.0 Input│Historic Capex'!A150</f>
        <v>136</v>
      </c>
      <c r="B146" s="20" t="str">
        <f>'2.0 Input│Historic Capex'!B150</f>
        <v>T99 B'wartha-C ILI</v>
      </c>
      <c r="C146" s="20" t="str">
        <f>'2.0 Input│Historic Capex'!E150</f>
        <v>No</v>
      </c>
      <c r="D146" s="7" t="str">
        <f>'2.0 Input│Historic Capex'!C150</f>
        <v>Other</v>
      </c>
      <c r="E146" s="20" t="str">
        <f>IF('2.0 Input│Historic Capex'!D150='3.2 Input│Other'!$A$57,'3.2 Input│Other'!$A$57,IF('2.0 Input│Historic Capex'!D150='3.2 Input│Other'!$A$59,'3.2 Input│Other'!$A$59,'3.2 Input│Other'!$A$58))</f>
        <v>Replacement</v>
      </c>
      <c r="G146" s="27">
        <f>IF($C146="Yes",'2.0 Input│Historic Capex'!L150*'3.2 Input│Other'!G$28,0)</f>
        <v>0</v>
      </c>
      <c r="H146" s="27">
        <f>IF($C146="Yes",'2.0 Input│Historic Capex'!M150*'3.2 Input│Other'!H$28,0)</f>
        <v>0</v>
      </c>
      <c r="I146" s="27">
        <f>IF($C146="Yes",'2.0 Input│Historic Capex'!N150*'3.2 Input│Other'!I$28,0)</f>
        <v>0</v>
      </c>
      <c r="J146" s="27">
        <f>IF($C146="Yes",'2.0 Input│Historic Capex'!O150*'3.2 Input│Other'!J$28,0)</f>
        <v>0</v>
      </c>
      <c r="K146" s="27">
        <f>IF($C146="Yes",'2.0 Input│Historic Capex'!P150*'3.2 Input│Other'!K$28,0)</f>
        <v>0</v>
      </c>
      <c r="L146" s="27">
        <f t="shared" si="3"/>
        <v>0</v>
      </c>
    </row>
    <row r="147" spans="1:12">
      <c r="A147" s="27">
        <f>'2.0 Input│Historic Capex'!A151</f>
        <v>137</v>
      </c>
      <c r="B147" s="20" t="str">
        <f>'2.0 Input│Historic Capex'!B151</f>
        <v>Turbine Overhauls</v>
      </c>
      <c r="C147" s="20" t="str">
        <f>'2.0 Input│Historic Capex'!E151</f>
        <v>Yes</v>
      </c>
      <c r="D147" s="7" t="str">
        <f>'2.0 Input│Historic Capex'!C151</f>
        <v>Compressors</v>
      </c>
      <c r="E147" s="20" t="str">
        <f>IF('2.0 Input│Historic Capex'!D151='3.2 Input│Other'!$A$57,'3.2 Input│Other'!$A$57,IF('2.0 Input│Historic Capex'!D151='3.2 Input│Other'!$A$59,'3.2 Input│Other'!$A$59,'3.2 Input│Other'!$A$58))</f>
        <v>Replacement</v>
      </c>
      <c r="G147" s="27">
        <f>IF($C147="Yes",'2.0 Input│Historic Capex'!L151*'3.2 Input│Other'!G$28,0)</f>
        <v>0</v>
      </c>
      <c r="H147" s="27">
        <f>IF($C147="Yes",'2.0 Input│Historic Capex'!M151*'3.2 Input│Other'!H$28,0)</f>
        <v>0</v>
      </c>
      <c r="I147" s="27">
        <f>IF($C147="Yes",'2.0 Input│Historic Capex'!N151*'3.2 Input│Other'!I$28,0)</f>
        <v>0</v>
      </c>
      <c r="J147" s="27">
        <f>IF($C147="Yes",'2.0 Input│Historic Capex'!O151*'3.2 Input│Other'!J$28,0)</f>
        <v>1108782.0657994917</v>
      </c>
      <c r="K147" s="27">
        <f>IF($C147="Yes",'2.0 Input│Historic Capex'!P151*'3.2 Input│Other'!K$28,0)</f>
        <v>4205205.0143921282</v>
      </c>
      <c r="L147" s="27">
        <f t="shared" si="3"/>
        <v>5313987.0801916197</v>
      </c>
    </row>
    <row r="148" spans="1:12">
      <c r="A148" s="27">
        <f>'2.0 Input│Historic Capex'!A152</f>
        <v>138</v>
      </c>
      <c r="B148" s="20" t="str">
        <f>'2.0 Input│Historic Capex'!B152</f>
        <v>Unibolt Enclosure Replacement</v>
      </c>
      <c r="C148" s="20" t="str">
        <f>'2.0 Input│Historic Capex'!E152</f>
        <v>Yes</v>
      </c>
      <c r="D148" s="7" t="str">
        <f>'2.0 Input│Historic Capex'!C152</f>
        <v>Other</v>
      </c>
      <c r="E148" s="20" t="str">
        <f>IF('2.0 Input│Historic Capex'!D152='3.2 Input│Other'!$A$57,'3.2 Input│Other'!$A$57,IF('2.0 Input│Historic Capex'!D152='3.2 Input│Other'!$A$59,'3.2 Input│Other'!$A$59,'3.2 Input│Other'!$A$58))</f>
        <v>Replacement</v>
      </c>
      <c r="G148" s="27">
        <f>IF($C148="Yes",'2.0 Input│Historic Capex'!L152*'3.2 Input│Other'!G$28,0)</f>
        <v>46162.437537912585</v>
      </c>
      <c r="H148" s="27">
        <f>IF($C148="Yes",'2.0 Input│Historic Capex'!M152*'3.2 Input│Other'!H$28,0)</f>
        <v>47012.052952720791</v>
      </c>
      <c r="I148" s="27">
        <f>IF($C148="Yes",'2.0 Input│Historic Capex'!N152*'3.2 Input│Other'!I$28,0)</f>
        <v>47416.631721677077</v>
      </c>
      <c r="J148" s="27">
        <f>IF($C148="Yes",'2.0 Input│Historic Capex'!O152*'3.2 Input│Other'!J$28,0)</f>
        <v>49075.404674397854</v>
      </c>
      <c r="K148" s="27">
        <f>IF($C148="Yes",'2.0 Input│Historic Capex'!P152*'3.2 Input│Other'!K$28,0)</f>
        <v>52019.928954861731</v>
      </c>
      <c r="L148" s="27">
        <f t="shared" si="3"/>
        <v>241686.45584157007</v>
      </c>
    </row>
    <row r="149" spans="1:12">
      <c r="A149" s="27">
        <f>'2.0 Input│Historic Capex'!A153</f>
        <v>139</v>
      </c>
      <c r="B149" s="20" t="str">
        <f>'2.0 Input│Historic Capex'!B153</f>
        <v>Unpiggable Pipeln</v>
      </c>
      <c r="C149" s="20" t="str">
        <f>'2.0 Input│Historic Capex'!E153</f>
        <v>No</v>
      </c>
      <c r="D149" s="7" t="str">
        <f>'2.0 Input│Historic Capex'!C153</f>
        <v>Pipelines</v>
      </c>
      <c r="E149" s="20" t="str">
        <f>IF('2.0 Input│Historic Capex'!D153='3.2 Input│Other'!$A$57,'3.2 Input│Other'!$A$57,IF('2.0 Input│Historic Capex'!D153='3.2 Input│Other'!$A$59,'3.2 Input│Other'!$A$59,'3.2 Input│Other'!$A$58))</f>
        <v>Replacement</v>
      </c>
      <c r="G149" s="27">
        <f>IF($C149="Yes",'2.0 Input│Historic Capex'!L153*'3.2 Input│Other'!G$28,0)</f>
        <v>0</v>
      </c>
      <c r="H149" s="27">
        <f>IF($C149="Yes",'2.0 Input│Historic Capex'!M153*'3.2 Input│Other'!H$28,0)</f>
        <v>0</v>
      </c>
      <c r="I149" s="27">
        <f>IF($C149="Yes",'2.0 Input│Historic Capex'!N153*'3.2 Input│Other'!I$28,0)</f>
        <v>0</v>
      </c>
      <c r="J149" s="27">
        <f>IF($C149="Yes",'2.0 Input│Historic Capex'!O153*'3.2 Input│Other'!J$28,0)</f>
        <v>0</v>
      </c>
      <c r="K149" s="27">
        <f>IF($C149="Yes",'2.0 Input│Historic Capex'!P153*'3.2 Input│Other'!K$28,0)</f>
        <v>0</v>
      </c>
      <c r="L149" s="27">
        <f t="shared" si="3"/>
        <v>0</v>
      </c>
    </row>
    <row r="150" spans="1:12">
      <c r="A150" s="27">
        <f>'2.0 Input│Historic Capex'!A154</f>
        <v>140</v>
      </c>
      <c r="B150" s="20" t="str">
        <f>'2.0 Input│Historic Capex'!B154</f>
        <v>Valve -  Pipeline to LNG plant UV325 valve replacement and loading valve</v>
      </c>
      <c r="C150" s="20" t="str">
        <f>'2.0 Input│Historic Capex'!E154</f>
        <v>No</v>
      </c>
      <c r="D150" s="7" t="str">
        <f>'2.0 Input│Historic Capex'!C154</f>
        <v>City Gates &amp; Field Regs</v>
      </c>
      <c r="E150" s="20" t="str">
        <f>IF('2.0 Input│Historic Capex'!D154='3.2 Input│Other'!$A$57,'3.2 Input│Other'!$A$57,IF('2.0 Input│Historic Capex'!D154='3.2 Input│Other'!$A$59,'3.2 Input│Other'!$A$59,'3.2 Input│Other'!$A$58))</f>
        <v>Replacement</v>
      </c>
      <c r="G150" s="27">
        <f>IF($C150="Yes",'2.0 Input│Historic Capex'!L154*'3.2 Input│Other'!G$28,0)</f>
        <v>0</v>
      </c>
      <c r="H150" s="27">
        <f>IF($C150="Yes",'2.0 Input│Historic Capex'!M154*'3.2 Input│Other'!H$28,0)</f>
        <v>0</v>
      </c>
      <c r="I150" s="27">
        <f>IF($C150="Yes",'2.0 Input│Historic Capex'!N154*'3.2 Input│Other'!I$28,0)</f>
        <v>0</v>
      </c>
      <c r="J150" s="27">
        <f>IF($C150="Yes",'2.0 Input│Historic Capex'!O154*'3.2 Input│Other'!J$28,0)</f>
        <v>0</v>
      </c>
      <c r="K150" s="27">
        <f>IF($C150="Yes",'2.0 Input│Historic Capex'!P154*'3.2 Input│Other'!K$28,0)</f>
        <v>0</v>
      </c>
      <c r="L150" s="27">
        <f t="shared" si="3"/>
        <v>0</v>
      </c>
    </row>
    <row r="151" spans="1:12">
      <c r="A151" s="27">
        <f>'2.0 Input│Historic Capex'!A155</f>
        <v>141</v>
      </c>
      <c r="B151" s="20" t="str">
        <f>'2.0 Input│Historic Capex'!B155</f>
        <v>Valve - Actuate MLV's in T1 areas</v>
      </c>
      <c r="C151" s="20" t="str">
        <f>'2.0 Input│Historic Capex'!E155</f>
        <v>No</v>
      </c>
      <c r="D151" s="7" t="str">
        <f>'2.0 Input│Historic Capex'!C155</f>
        <v>Pipelines</v>
      </c>
      <c r="E151" s="20" t="str">
        <f>IF('2.0 Input│Historic Capex'!D155='3.2 Input│Other'!$A$57,'3.2 Input│Other'!$A$57,IF('2.0 Input│Historic Capex'!D155='3.2 Input│Other'!$A$59,'3.2 Input│Other'!$A$59,'3.2 Input│Other'!$A$58))</f>
        <v>Replacement</v>
      </c>
      <c r="G151" s="27">
        <f>IF($C151="Yes",'2.0 Input│Historic Capex'!L155*'3.2 Input│Other'!G$28,0)</f>
        <v>0</v>
      </c>
      <c r="H151" s="27">
        <f>IF($C151="Yes",'2.0 Input│Historic Capex'!M155*'3.2 Input│Other'!H$28,0)</f>
        <v>0</v>
      </c>
      <c r="I151" s="27">
        <f>IF($C151="Yes",'2.0 Input│Historic Capex'!N155*'3.2 Input│Other'!I$28,0)</f>
        <v>0</v>
      </c>
      <c r="J151" s="27">
        <f>IF($C151="Yes",'2.0 Input│Historic Capex'!O155*'3.2 Input│Other'!J$28,0)</f>
        <v>0</v>
      </c>
      <c r="K151" s="27">
        <f>IF($C151="Yes",'2.0 Input│Historic Capex'!P155*'3.2 Input│Other'!K$28,0)</f>
        <v>0</v>
      </c>
      <c r="L151" s="27">
        <f t="shared" si="3"/>
        <v>0</v>
      </c>
    </row>
    <row r="152" spans="1:12">
      <c r="A152" s="27">
        <f>'2.0 Input│Historic Capex'!A156</f>
        <v>142</v>
      </c>
      <c r="B152" s="20" t="str">
        <f>'2.0 Input│Historic Capex'!B156</f>
        <v>Valve - Corio CG Un-regulated Bypass Upgrade</v>
      </c>
      <c r="C152" s="20" t="str">
        <f>'2.0 Input│Historic Capex'!E156</f>
        <v>No</v>
      </c>
      <c r="D152" s="7" t="str">
        <f>'2.0 Input│Historic Capex'!C156</f>
        <v>City Gates &amp; Field Regs</v>
      </c>
      <c r="E152" s="20" t="str">
        <f>IF('2.0 Input│Historic Capex'!D156='3.2 Input│Other'!$A$57,'3.2 Input│Other'!$A$57,IF('2.0 Input│Historic Capex'!D156='3.2 Input│Other'!$A$59,'3.2 Input│Other'!$A$59,'3.2 Input│Other'!$A$58))</f>
        <v>Replacement</v>
      </c>
      <c r="G152" s="27">
        <f>IF($C152="Yes",'2.0 Input│Historic Capex'!L156*'3.2 Input│Other'!G$28,0)</f>
        <v>0</v>
      </c>
      <c r="H152" s="27">
        <f>IF($C152="Yes",'2.0 Input│Historic Capex'!M156*'3.2 Input│Other'!H$28,0)</f>
        <v>0</v>
      </c>
      <c r="I152" s="27">
        <f>IF($C152="Yes",'2.0 Input│Historic Capex'!N156*'3.2 Input│Other'!I$28,0)</f>
        <v>0</v>
      </c>
      <c r="J152" s="27">
        <f>IF($C152="Yes",'2.0 Input│Historic Capex'!O156*'3.2 Input│Other'!J$28,0)</f>
        <v>0</v>
      </c>
      <c r="K152" s="27">
        <f>IF($C152="Yes",'2.0 Input│Historic Capex'!P156*'3.2 Input│Other'!K$28,0)</f>
        <v>0</v>
      </c>
      <c r="L152" s="27">
        <f t="shared" si="3"/>
        <v>0</v>
      </c>
    </row>
    <row r="153" spans="1:12">
      <c r="A153" s="27">
        <f>'2.0 Input│Historic Capex'!A157</f>
        <v>143</v>
      </c>
      <c r="B153" s="20" t="str">
        <f>'2.0 Input│Historic Capex'!B157</f>
        <v>Valve - Longford to Dandenong LV10 Vent Stack</v>
      </c>
      <c r="C153" s="20" t="str">
        <f>'2.0 Input│Historic Capex'!E157</f>
        <v>No</v>
      </c>
      <c r="D153" s="7" t="str">
        <f>'2.0 Input│Historic Capex'!C157</f>
        <v>Pipelines</v>
      </c>
      <c r="E153" s="20" t="str">
        <f>IF('2.0 Input│Historic Capex'!D157='3.2 Input│Other'!$A$57,'3.2 Input│Other'!$A$57,IF('2.0 Input│Historic Capex'!D157='3.2 Input│Other'!$A$59,'3.2 Input│Other'!$A$59,'3.2 Input│Other'!$A$58))</f>
        <v>Replacement</v>
      </c>
      <c r="G153" s="27">
        <f>IF($C153="Yes",'2.0 Input│Historic Capex'!L157*'3.2 Input│Other'!G$28,0)</f>
        <v>0</v>
      </c>
      <c r="H153" s="27">
        <f>IF($C153="Yes",'2.0 Input│Historic Capex'!M157*'3.2 Input│Other'!H$28,0)</f>
        <v>0</v>
      </c>
      <c r="I153" s="27">
        <f>IF($C153="Yes",'2.0 Input│Historic Capex'!N157*'3.2 Input│Other'!I$28,0)</f>
        <v>0</v>
      </c>
      <c r="J153" s="27">
        <f>IF($C153="Yes",'2.0 Input│Historic Capex'!O157*'3.2 Input│Other'!J$28,0)</f>
        <v>0</v>
      </c>
      <c r="K153" s="27">
        <f>IF($C153="Yes",'2.0 Input│Historic Capex'!P157*'3.2 Input│Other'!K$28,0)</f>
        <v>0</v>
      </c>
      <c r="L153" s="27">
        <f t="shared" si="3"/>
        <v>0</v>
      </c>
    </row>
    <row r="154" spans="1:12">
      <c r="A154" s="27">
        <f>'2.0 Input│Historic Capex'!A158</f>
        <v>144</v>
      </c>
      <c r="B154" s="20" t="str">
        <f>'2.0 Input│Historic Capex'!B158</f>
        <v>Valve - UniBolt Phase 3 Replacement</v>
      </c>
      <c r="C154" s="20" t="str">
        <f>'2.0 Input│Historic Capex'!E158</f>
        <v>No</v>
      </c>
      <c r="D154" s="7" t="str">
        <f>'2.0 Input│Historic Capex'!C158</f>
        <v>City Gates &amp; Field Regs</v>
      </c>
      <c r="E154" s="20" t="str">
        <f>IF('2.0 Input│Historic Capex'!D158='3.2 Input│Other'!$A$57,'3.2 Input│Other'!$A$57,IF('2.0 Input│Historic Capex'!D158='3.2 Input│Other'!$A$59,'3.2 Input│Other'!$A$59,'3.2 Input│Other'!$A$58))</f>
        <v>Replacement</v>
      </c>
      <c r="G154" s="27">
        <f>IF($C154="Yes",'2.0 Input│Historic Capex'!L158*'3.2 Input│Other'!G$28,0)</f>
        <v>0</v>
      </c>
      <c r="H154" s="27">
        <f>IF($C154="Yes",'2.0 Input│Historic Capex'!M158*'3.2 Input│Other'!H$28,0)</f>
        <v>0</v>
      </c>
      <c r="I154" s="27">
        <f>IF($C154="Yes",'2.0 Input│Historic Capex'!N158*'3.2 Input│Other'!I$28,0)</f>
        <v>0</v>
      </c>
      <c r="J154" s="27">
        <f>IF($C154="Yes",'2.0 Input│Historic Capex'!O158*'3.2 Input│Other'!J$28,0)</f>
        <v>0</v>
      </c>
      <c r="K154" s="27">
        <f>IF($C154="Yes",'2.0 Input│Historic Capex'!P158*'3.2 Input│Other'!K$28,0)</f>
        <v>0</v>
      </c>
      <c r="L154" s="27">
        <f t="shared" si="3"/>
        <v>0</v>
      </c>
    </row>
    <row r="155" spans="1:12">
      <c r="A155" s="27">
        <f>'2.0 Input│Historic Capex'!A159</f>
        <v>145</v>
      </c>
      <c r="B155" s="20" t="str">
        <f>'2.0 Input│Historic Capex'!B159</f>
        <v>VNIE Looping 6 to 8</v>
      </c>
      <c r="C155" s="20" t="str">
        <f>'2.0 Input│Historic Capex'!E159</f>
        <v>Yes</v>
      </c>
      <c r="D155" s="7" t="str">
        <f>'2.0 Input│Historic Capex'!C159</f>
        <v>Pipelines</v>
      </c>
      <c r="E155" s="20" t="str">
        <f>IF('2.0 Input│Historic Capex'!D159='3.2 Input│Other'!$A$57,'3.2 Input│Other'!$A$57,IF('2.0 Input│Historic Capex'!D159='3.2 Input│Other'!$A$59,'3.2 Input│Other'!$A$59,'3.2 Input│Other'!$A$58))</f>
        <v>Expansion</v>
      </c>
      <c r="G155" s="27">
        <f>IF($C155="Yes",'2.0 Input│Historic Capex'!L159*'3.2 Input│Other'!G$28,0)</f>
        <v>1643561.7377815996</v>
      </c>
      <c r="H155" s="27">
        <f>IF($C155="Yes",'2.0 Input│Historic Capex'!M159*'3.2 Input│Other'!H$28,0)</f>
        <v>0</v>
      </c>
      <c r="I155" s="27">
        <f>IF($C155="Yes",'2.0 Input│Historic Capex'!N159*'3.2 Input│Other'!I$28,0)</f>
        <v>0</v>
      </c>
      <c r="J155" s="27">
        <f>IF($C155="Yes",'2.0 Input│Historic Capex'!O159*'3.2 Input│Other'!J$28,0)</f>
        <v>0</v>
      </c>
      <c r="K155" s="27">
        <f>IF($C155="Yes",'2.0 Input│Historic Capex'!P159*'3.2 Input│Other'!K$28,0)</f>
        <v>0</v>
      </c>
      <c r="L155" s="27">
        <f t="shared" si="3"/>
        <v>1643561.7377815996</v>
      </c>
    </row>
    <row r="156" spans="1:12">
      <c r="A156" s="27">
        <f>'2.0 Input│Historic Capex'!A160</f>
        <v>146</v>
      </c>
      <c r="B156" s="20" t="str">
        <f>'2.0 Input│Historic Capex'!B160</f>
        <v>VTS - BCS 8&amp;9 COOLERS UPG (NEW</v>
      </c>
      <c r="C156" s="20" t="str">
        <f>'2.0 Input│Historic Capex'!E160</f>
        <v>No</v>
      </c>
      <c r="D156" s="7" t="str">
        <f>'2.0 Input│Historic Capex'!C160</f>
        <v>Compressors</v>
      </c>
      <c r="E156" s="20" t="str">
        <f>IF('2.0 Input│Historic Capex'!D160='3.2 Input│Other'!$A$57,'3.2 Input│Other'!$A$57,IF('2.0 Input│Historic Capex'!D160='3.2 Input│Other'!$A$59,'3.2 Input│Other'!$A$59,'3.2 Input│Other'!$A$58))</f>
        <v>Replacement</v>
      </c>
      <c r="G156" s="27">
        <f>IF($C156="Yes",'2.0 Input│Historic Capex'!L160*'3.2 Input│Other'!G$28,0)</f>
        <v>0</v>
      </c>
      <c r="H156" s="27">
        <f>IF($C156="Yes",'2.0 Input│Historic Capex'!M160*'3.2 Input│Other'!H$28,0)</f>
        <v>0</v>
      </c>
      <c r="I156" s="27">
        <f>IF($C156="Yes",'2.0 Input│Historic Capex'!N160*'3.2 Input│Other'!I$28,0)</f>
        <v>0</v>
      </c>
      <c r="J156" s="27">
        <f>IF($C156="Yes",'2.0 Input│Historic Capex'!O160*'3.2 Input│Other'!J$28,0)</f>
        <v>0</v>
      </c>
      <c r="K156" s="27">
        <f>IF($C156="Yes",'2.0 Input│Historic Capex'!P160*'3.2 Input│Other'!K$28,0)</f>
        <v>0</v>
      </c>
      <c r="L156" s="27">
        <f t="shared" si="3"/>
        <v>0</v>
      </c>
    </row>
    <row r="157" spans="1:12">
      <c r="A157" s="27">
        <f>'2.0 Input│Historic Capex'!A161</f>
        <v>147</v>
      </c>
      <c r="B157" s="20" t="str">
        <f>'2.0 Input│Historic Capex'!B161</f>
        <v>VTS - BCS LUBE OIL COOLER 8&amp;9</v>
      </c>
      <c r="C157" s="20" t="str">
        <f>'2.0 Input│Historic Capex'!E161</f>
        <v>No</v>
      </c>
      <c r="D157" s="7" t="str">
        <f>'2.0 Input│Historic Capex'!C161</f>
        <v>City Gates &amp; Field Regs</v>
      </c>
      <c r="E157" s="20" t="str">
        <f>IF('2.0 Input│Historic Capex'!D161='3.2 Input│Other'!$A$57,'3.2 Input│Other'!$A$57,IF('2.0 Input│Historic Capex'!D161='3.2 Input│Other'!$A$59,'3.2 Input│Other'!$A$59,'3.2 Input│Other'!$A$58))</f>
        <v>Replacement</v>
      </c>
      <c r="G157" s="27">
        <f>IF($C157="Yes",'2.0 Input│Historic Capex'!L161*'3.2 Input│Other'!G$28,0)</f>
        <v>0</v>
      </c>
      <c r="H157" s="27">
        <f>IF($C157="Yes",'2.0 Input│Historic Capex'!M161*'3.2 Input│Other'!H$28,0)</f>
        <v>0</v>
      </c>
      <c r="I157" s="27">
        <f>IF($C157="Yes",'2.0 Input│Historic Capex'!N161*'3.2 Input│Other'!I$28,0)</f>
        <v>0</v>
      </c>
      <c r="J157" s="27">
        <f>IF($C157="Yes",'2.0 Input│Historic Capex'!O161*'3.2 Input│Other'!J$28,0)</f>
        <v>0</v>
      </c>
      <c r="K157" s="27">
        <f>IF($C157="Yes",'2.0 Input│Historic Capex'!P161*'3.2 Input│Other'!K$28,0)</f>
        <v>0</v>
      </c>
      <c r="L157" s="27">
        <f t="shared" si="3"/>
        <v>0</v>
      </c>
    </row>
    <row r="158" spans="1:12">
      <c r="A158" s="27">
        <f>'2.0 Input│Historic Capex'!A162</f>
        <v>148</v>
      </c>
      <c r="B158" s="20" t="str">
        <f>'2.0 Input│Historic Capex'!B162</f>
        <v>VTS - BKLYN 10&amp;11 COOLER UPGDE</v>
      </c>
      <c r="C158" s="20" t="str">
        <f>'2.0 Input│Historic Capex'!E162</f>
        <v>No</v>
      </c>
      <c r="D158" s="7" t="str">
        <f>'2.0 Input│Historic Capex'!C162</f>
        <v>Compressors</v>
      </c>
      <c r="E158" s="20" t="str">
        <f>IF('2.0 Input│Historic Capex'!D162='3.2 Input│Other'!$A$57,'3.2 Input│Other'!$A$57,IF('2.0 Input│Historic Capex'!D162='3.2 Input│Other'!$A$59,'3.2 Input│Other'!$A$59,'3.2 Input│Other'!$A$58))</f>
        <v>Replacement</v>
      </c>
      <c r="G158" s="27">
        <f>IF($C158="Yes",'2.0 Input│Historic Capex'!L162*'3.2 Input│Other'!G$28,0)</f>
        <v>0</v>
      </c>
      <c r="H158" s="27">
        <f>IF($C158="Yes",'2.0 Input│Historic Capex'!M162*'3.2 Input│Other'!H$28,0)</f>
        <v>0</v>
      </c>
      <c r="I158" s="27">
        <f>IF($C158="Yes",'2.0 Input│Historic Capex'!N162*'3.2 Input│Other'!I$28,0)</f>
        <v>0</v>
      </c>
      <c r="J158" s="27">
        <f>IF($C158="Yes",'2.0 Input│Historic Capex'!O162*'3.2 Input│Other'!J$28,0)</f>
        <v>0</v>
      </c>
      <c r="K158" s="27">
        <f>IF($C158="Yes",'2.0 Input│Historic Capex'!P162*'3.2 Input│Other'!K$28,0)</f>
        <v>0</v>
      </c>
      <c r="L158" s="27">
        <f t="shared" si="3"/>
        <v>0</v>
      </c>
    </row>
    <row r="159" spans="1:12">
      <c r="A159" s="27">
        <f>'2.0 Input│Historic Capex'!A163</f>
        <v>149</v>
      </c>
      <c r="B159" s="20" t="str">
        <f>'2.0 Input│Historic Capex'!B163</f>
        <v>VTS - BROOKLYN FIRE SERVICE</v>
      </c>
      <c r="C159" s="20" t="str">
        <f>'2.0 Input│Historic Capex'!E163</f>
        <v>No</v>
      </c>
      <c r="D159" s="7" t="str">
        <f>'2.0 Input│Historic Capex'!C163</f>
        <v>Buildings</v>
      </c>
      <c r="E159" s="20" t="str">
        <f>IF('2.0 Input│Historic Capex'!D163='3.2 Input│Other'!$A$57,'3.2 Input│Other'!$A$57,IF('2.0 Input│Historic Capex'!D163='3.2 Input│Other'!$A$59,'3.2 Input│Other'!$A$59,'3.2 Input│Other'!$A$58))</f>
        <v>Replacement</v>
      </c>
      <c r="G159" s="27">
        <f>IF($C159="Yes",'2.0 Input│Historic Capex'!L163*'3.2 Input│Other'!G$28,0)</f>
        <v>0</v>
      </c>
      <c r="H159" s="27">
        <f>IF($C159="Yes",'2.0 Input│Historic Capex'!M163*'3.2 Input│Other'!H$28,0)</f>
        <v>0</v>
      </c>
      <c r="I159" s="27">
        <f>IF($C159="Yes",'2.0 Input│Historic Capex'!N163*'3.2 Input│Other'!I$28,0)</f>
        <v>0</v>
      </c>
      <c r="J159" s="27">
        <f>IF($C159="Yes",'2.0 Input│Historic Capex'!O163*'3.2 Input│Other'!J$28,0)</f>
        <v>0</v>
      </c>
      <c r="K159" s="27">
        <f>IF($C159="Yes",'2.0 Input│Historic Capex'!P163*'3.2 Input│Other'!K$28,0)</f>
        <v>0</v>
      </c>
      <c r="L159" s="27">
        <f t="shared" si="3"/>
        <v>0</v>
      </c>
    </row>
    <row r="160" spans="1:12">
      <c r="A160" s="27">
        <f>'2.0 Input│Historic Capex'!A164</f>
        <v>150</v>
      </c>
      <c r="B160" s="20" t="str">
        <f>'2.0 Input│Historic Capex'!B164</f>
        <v>VTS - EUROA CS NEW (PPOM)</v>
      </c>
      <c r="C160" s="20" t="str">
        <f>'2.0 Input│Historic Capex'!E164</f>
        <v>No</v>
      </c>
      <c r="D160" s="7" t="str">
        <f>'2.0 Input│Historic Capex'!C164</f>
        <v>Compressors</v>
      </c>
      <c r="E160" s="20" t="str">
        <f>IF('2.0 Input│Historic Capex'!D164='3.2 Input│Other'!$A$57,'3.2 Input│Other'!$A$57,IF('2.0 Input│Historic Capex'!D164='3.2 Input│Other'!$A$59,'3.2 Input│Other'!$A$59,'3.2 Input│Other'!$A$58))</f>
        <v>Replacement</v>
      </c>
      <c r="G160" s="27">
        <f>IF($C160="Yes",'2.0 Input│Historic Capex'!L164*'3.2 Input│Other'!G$28,0)</f>
        <v>0</v>
      </c>
      <c r="H160" s="27">
        <f>IF($C160="Yes",'2.0 Input│Historic Capex'!M164*'3.2 Input│Other'!H$28,0)</f>
        <v>0</v>
      </c>
      <c r="I160" s="27">
        <f>IF($C160="Yes",'2.0 Input│Historic Capex'!N164*'3.2 Input│Other'!I$28,0)</f>
        <v>0</v>
      </c>
      <c r="J160" s="27">
        <f>IF($C160="Yes",'2.0 Input│Historic Capex'!O164*'3.2 Input│Other'!J$28,0)</f>
        <v>0</v>
      </c>
      <c r="K160" s="27">
        <f>IF($C160="Yes",'2.0 Input│Historic Capex'!P164*'3.2 Input│Other'!K$28,0)</f>
        <v>0</v>
      </c>
      <c r="L160" s="27">
        <f t="shared" si="3"/>
        <v>0</v>
      </c>
    </row>
    <row r="161" spans="1:12">
      <c r="A161" s="27">
        <f>'2.0 Input│Historic Capex'!A165</f>
        <v>151</v>
      </c>
      <c r="B161" s="20" t="str">
        <f>'2.0 Input│Historic Capex'!B165</f>
        <v>VTS - MAOP UPGRADE CAPEX</v>
      </c>
      <c r="C161" s="20" t="str">
        <f>'2.0 Input│Historic Capex'!E165</f>
        <v>No</v>
      </c>
      <c r="D161" s="7" t="str">
        <f>'2.0 Input│Historic Capex'!C165</f>
        <v>City Gates &amp; Field Regs</v>
      </c>
      <c r="E161" s="20" t="str">
        <f>IF('2.0 Input│Historic Capex'!D165='3.2 Input│Other'!$A$57,'3.2 Input│Other'!$A$57,IF('2.0 Input│Historic Capex'!D165='3.2 Input│Other'!$A$59,'3.2 Input│Other'!$A$59,'3.2 Input│Other'!$A$58))</f>
        <v>Replacement</v>
      </c>
      <c r="G161" s="27">
        <f>IF($C161="Yes",'2.0 Input│Historic Capex'!L165*'3.2 Input│Other'!G$28,0)</f>
        <v>0</v>
      </c>
      <c r="H161" s="27">
        <f>IF($C161="Yes",'2.0 Input│Historic Capex'!M165*'3.2 Input│Other'!H$28,0)</f>
        <v>0</v>
      </c>
      <c r="I161" s="27">
        <f>IF($C161="Yes",'2.0 Input│Historic Capex'!N165*'3.2 Input│Other'!I$28,0)</f>
        <v>0</v>
      </c>
      <c r="J161" s="27">
        <f>IF($C161="Yes",'2.0 Input│Historic Capex'!O165*'3.2 Input│Other'!J$28,0)</f>
        <v>0</v>
      </c>
      <c r="K161" s="27">
        <f>IF($C161="Yes",'2.0 Input│Historic Capex'!P165*'3.2 Input│Other'!K$28,0)</f>
        <v>0</v>
      </c>
      <c r="L161" s="27">
        <f t="shared" si="3"/>
        <v>0</v>
      </c>
    </row>
    <row r="162" spans="1:12">
      <c r="A162" s="27">
        <f>'2.0 Input│Historic Capex'!A166</f>
        <v>152</v>
      </c>
      <c r="B162" s="20" t="str">
        <f>'2.0 Input│Historic Capex'!B166</f>
        <v>VTS - MORWELL TYERS UPGRADE</v>
      </c>
      <c r="C162" s="20" t="str">
        <f>'2.0 Input│Historic Capex'!E166</f>
        <v>No</v>
      </c>
      <c r="D162" s="7" t="str">
        <f>'2.0 Input│Historic Capex'!C166</f>
        <v>City Gates &amp; Field Regs</v>
      </c>
      <c r="E162" s="20" t="str">
        <f>IF('2.0 Input│Historic Capex'!D166='3.2 Input│Other'!$A$57,'3.2 Input│Other'!$A$57,IF('2.0 Input│Historic Capex'!D166='3.2 Input│Other'!$A$59,'3.2 Input│Other'!$A$59,'3.2 Input│Other'!$A$58))</f>
        <v>Replacement</v>
      </c>
      <c r="G162" s="27">
        <f>IF($C162="Yes",'2.0 Input│Historic Capex'!L166*'3.2 Input│Other'!G$28,0)</f>
        <v>0</v>
      </c>
      <c r="H162" s="27">
        <f>IF($C162="Yes",'2.0 Input│Historic Capex'!M166*'3.2 Input│Other'!H$28,0)</f>
        <v>0</v>
      </c>
      <c r="I162" s="27">
        <f>IF($C162="Yes",'2.0 Input│Historic Capex'!N166*'3.2 Input│Other'!I$28,0)</f>
        <v>0</v>
      </c>
      <c r="J162" s="27">
        <f>IF($C162="Yes",'2.0 Input│Historic Capex'!O166*'3.2 Input│Other'!J$28,0)</f>
        <v>0</v>
      </c>
      <c r="K162" s="27">
        <f>IF($C162="Yes",'2.0 Input│Historic Capex'!P166*'3.2 Input│Other'!K$28,0)</f>
        <v>0</v>
      </c>
      <c r="L162" s="27">
        <f t="shared" si="3"/>
        <v>0</v>
      </c>
    </row>
    <row r="163" spans="1:12">
      <c r="A163" s="27">
        <f>'2.0 Input│Historic Capex'!A167</f>
        <v>153</v>
      </c>
      <c r="B163" s="20" t="str">
        <f>'2.0 Input│Historic Capex'!B167</f>
        <v>VTS - SOMERTON PIG TRAP (FEED)</v>
      </c>
      <c r="C163" s="20" t="str">
        <f>'2.0 Input│Historic Capex'!E167</f>
        <v>No</v>
      </c>
      <c r="D163" s="7" t="str">
        <f>'2.0 Input│Historic Capex'!C167</f>
        <v>City Gates &amp; Field Regs</v>
      </c>
      <c r="E163" s="20" t="str">
        <f>IF('2.0 Input│Historic Capex'!D167='3.2 Input│Other'!$A$57,'3.2 Input│Other'!$A$57,IF('2.0 Input│Historic Capex'!D167='3.2 Input│Other'!$A$59,'3.2 Input│Other'!$A$59,'3.2 Input│Other'!$A$58))</f>
        <v>Replacement</v>
      </c>
      <c r="G163" s="27">
        <f>IF($C163="Yes",'2.0 Input│Historic Capex'!L167*'3.2 Input│Other'!G$28,0)</f>
        <v>0</v>
      </c>
      <c r="H163" s="27">
        <f>IF($C163="Yes",'2.0 Input│Historic Capex'!M167*'3.2 Input│Other'!H$28,0)</f>
        <v>0</v>
      </c>
      <c r="I163" s="27">
        <f>IF($C163="Yes",'2.0 Input│Historic Capex'!N167*'3.2 Input│Other'!I$28,0)</f>
        <v>0</v>
      </c>
      <c r="J163" s="27">
        <f>IF($C163="Yes",'2.0 Input│Historic Capex'!O167*'3.2 Input│Other'!J$28,0)</f>
        <v>0</v>
      </c>
      <c r="K163" s="27">
        <f>IF($C163="Yes",'2.0 Input│Historic Capex'!P167*'3.2 Input│Other'!K$28,0)</f>
        <v>0</v>
      </c>
      <c r="L163" s="27">
        <f t="shared" si="3"/>
        <v>0</v>
      </c>
    </row>
    <row r="164" spans="1:12">
      <c r="A164" s="27">
        <f>'2.0 Input│Historic Capex'!A168</f>
        <v>154</v>
      </c>
      <c r="B164" s="20" t="str">
        <f>'2.0 Input│Historic Capex'!B168</f>
        <v>VTS - SUNBURY PIPE LOOP (NEW)</v>
      </c>
      <c r="C164" s="20" t="str">
        <f>'2.0 Input│Historic Capex'!E168</f>
        <v>No</v>
      </c>
      <c r="D164" s="7" t="str">
        <f>'2.0 Input│Historic Capex'!C168</f>
        <v>Pipelines</v>
      </c>
      <c r="E164" s="20" t="str">
        <f>IF('2.0 Input│Historic Capex'!D168='3.2 Input│Other'!$A$57,'3.2 Input│Other'!$A$57,IF('2.0 Input│Historic Capex'!D168='3.2 Input│Other'!$A$59,'3.2 Input│Other'!$A$59,'3.2 Input│Other'!$A$58))</f>
        <v>Replacement</v>
      </c>
      <c r="G164" s="27">
        <f>IF($C164="Yes",'2.0 Input│Historic Capex'!L168*'3.2 Input│Other'!G$28,0)</f>
        <v>0</v>
      </c>
      <c r="H164" s="27">
        <f>IF($C164="Yes",'2.0 Input│Historic Capex'!M168*'3.2 Input│Other'!H$28,0)</f>
        <v>0</v>
      </c>
      <c r="I164" s="27">
        <f>IF($C164="Yes",'2.0 Input│Historic Capex'!N168*'3.2 Input│Other'!I$28,0)</f>
        <v>0</v>
      </c>
      <c r="J164" s="27">
        <f>IF($C164="Yes",'2.0 Input│Historic Capex'!O168*'3.2 Input│Other'!J$28,0)</f>
        <v>0</v>
      </c>
      <c r="K164" s="27">
        <f>IF($C164="Yes",'2.0 Input│Historic Capex'!P168*'3.2 Input│Other'!K$28,0)</f>
        <v>0</v>
      </c>
      <c r="L164" s="27">
        <f t="shared" si="3"/>
        <v>0</v>
      </c>
    </row>
    <row r="165" spans="1:12">
      <c r="A165" s="27">
        <f>'2.0 Input│Historic Capex'!A169</f>
        <v>155</v>
      </c>
      <c r="B165" s="20" t="str">
        <f>'2.0 Input│Historic Capex'!B169</f>
        <v>VTS - WOLLERT 4 &amp; 5 CAPEX</v>
      </c>
      <c r="C165" s="20" t="str">
        <f>'2.0 Input│Historic Capex'!E169</f>
        <v>No</v>
      </c>
      <c r="D165" s="7" t="str">
        <f>'2.0 Input│Historic Capex'!C169</f>
        <v>Compressors</v>
      </c>
      <c r="E165" s="20" t="str">
        <f>IF('2.0 Input│Historic Capex'!D169='3.2 Input│Other'!$A$57,'3.2 Input│Other'!$A$57,IF('2.0 Input│Historic Capex'!D169='3.2 Input│Other'!$A$59,'3.2 Input│Other'!$A$59,'3.2 Input│Other'!$A$58))</f>
        <v>Replacement</v>
      </c>
      <c r="G165" s="27">
        <f>IF($C165="Yes",'2.0 Input│Historic Capex'!L169*'3.2 Input│Other'!G$28,0)</f>
        <v>0</v>
      </c>
      <c r="H165" s="27">
        <f>IF($C165="Yes",'2.0 Input│Historic Capex'!M169*'3.2 Input│Other'!H$28,0)</f>
        <v>0</v>
      </c>
      <c r="I165" s="27">
        <f>IF($C165="Yes",'2.0 Input│Historic Capex'!N169*'3.2 Input│Other'!I$28,0)</f>
        <v>0</v>
      </c>
      <c r="J165" s="27">
        <f>IF($C165="Yes",'2.0 Input│Historic Capex'!O169*'3.2 Input│Other'!J$28,0)</f>
        <v>0</v>
      </c>
      <c r="K165" s="27">
        <f>IF($C165="Yes",'2.0 Input│Historic Capex'!P169*'3.2 Input│Other'!K$28,0)</f>
        <v>0</v>
      </c>
      <c r="L165" s="27">
        <f t="shared" si="3"/>
        <v>0</v>
      </c>
    </row>
    <row r="166" spans="1:12">
      <c r="A166" s="27">
        <f>'2.0 Input│Historic Capex'!A170</f>
        <v>156</v>
      </c>
      <c r="B166" s="20" t="str">
        <f>'2.0 Input│Historic Capex'!B170</f>
        <v>VTS.SIB99 WCS STN-A DISCHRG LQ</v>
      </c>
      <c r="C166" s="20" t="str">
        <f>'2.0 Input│Historic Capex'!E170</f>
        <v>No</v>
      </c>
      <c r="D166" s="7" t="str">
        <f>'2.0 Input│Historic Capex'!C170</f>
        <v>Other</v>
      </c>
      <c r="E166" s="20" t="str">
        <f>IF('2.0 Input│Historic Capex'!D170='3.2 Input│Other'!$A$57,'3.2 Input│Other'!$A$57,IF('2.0 Input│Historic Capex'!D170='3.2 Input│Other'!$A$59,'3.2 Input│Other'!$A$59,'3.2 Input│Other'!$A$58))</f>
        <v>Replacement</v>
      </c>
      <c r="G166" s="27">
        <f>IF($C166="Yes",'2.0 Input│Historic Capex'!L170*'3.2 Input│Other'!G$28,0)</f>
        <v>0</v>
      </c>
      <c r="H166" s="27">
        <f>IF($C166="Yes",'2.0 Input│Historic Capex'!M170*'3.2 Input│Other'!H$28,0)</f>
        <v>0</v>
      </c>
      <c r="I166" s="27">
        <f>IF($C166="Yes",'2.0 Input│Historic Capex'!N170*'3.2 Input│Other'!I$28,0)</f>
        <v>0</v>
      </c>
      <c r="J166" s="27">
        <f>IF($C166="Yes",'2.0 Input│Historic Capex'!O170*'3.2 Input│Other'!J$28,0)</f>
        <v>0</v>
      </c>
      <c r="K166" s="27">
        <f>IF($C166="Yes",'2.0 Input│Historic Capex'!P170*'3.2 Input│Other'!K$28,0)</f>
        <v>0</v>
      </c>
      <c r="L166" s="27">
        <f t="shared" si="3"/>
        <v>0</v>
      </c>
    </row>
    <row r="167" spans="1:12">
      <c r="A167" s="27">
        <f>'2.0 Input│Historic Capex'!A171</f>
        <v>157</v>
      </c>
      <c r="B167" s="20" t="str">
        <f>'2.0 Input│Historic Capex'!B171</f>
        <v>VTS16 SIB24 PIGTRAP T15 PRINC</v>
      </c>
      <c r="C167" s="20" t="str">
        <f>'2.0 Input│Historic Capex'!E171</f>
        <v>No</v>
      </c>
      <c r="D167" s="7" t="str">
        <f>'2.0 Input│Historic Capex'!C171</f>
        <v>City Gates &amp; Field Regs</v>
      </c>
      <c r="E167" s="20" t="str">
        <f>IF('2.0 Input│Historic Capex'!D171='3.2 Input│Other'!$A$57,'3.2 Input│Other'!$A$57,IF('2.0 Input│Historic Capex'!D171='3.2 Input│Other'!$A$59,'3.2 Input│Other'!$A$59,'3.2 Input│Other'!$A$58))</f>
        <v>Replacement</v>
      </c>
      <c r="G167" s="27">
        <f>IF($C167="Yes",'2.0 Input│Historic Capex'!L171*'3.2 Input│Other'!G$28,0)</f>
        <v>0</v>
      </c>
      <c r="H167" s="27">
        <f>IF($C167="Yes",'2.0 Input│Historic Capex'!M171*'3.2 Input│Other'!H$28,0)</f>
        <v>0</v>
      </c>
      <c r="I167" s="27">
        <f>IF($C167="Yes",'2.0 Input│Historic Capex'!N171*'3.2 Input│Other'!I$28,0)</f>
        <v>0</v>
      </c>
      <c r="J167" s="27">
        <f>IF($C167="Yes",'2.0 Input│Historic Capex'!O171*'3.2 Input│Other'!J$28,0)</f>
        <v>0</v>
      </c>
      <c r="K167" s="27">
        <f>IF($C167="Yes",'2.0 Input│Historic Capex'!P171*'3.2 Input│Other'!K$28,0)</f>
        <v>0</v>
      </c>
      <c r="L167" s="27">
        <f t="shared" si="3"/>
        <v>0</v>
      </c>
    </row>
    <row r="168" spans="1:12">
      <c r="A168" s="27">
        <f>'2.0 Input│Historic Capex'!A172</f>
        <v>158</v>
      </c>
      <c r="B168" s="20" t="str">
        <f>'2.0 Input│Historic Capex'!B172</f>
        <v>VTS16.SIB22 PIG TRAP T64 NEWPO</v>
      </c>
      <c r="C168" s="20" t="str">
        <f>'2.0 Input│Historic Capex'!E172</f>
        <v>No</v>
      </c>
      <c r="D168" s="7" t="str">
        <f>'2.0 Input│Historic Capex'!C172</f>
        <v>Pipelines</v>
      </c>
      <c r="E168" s="20" t="str">
        <f>IF('2.0 Input│Historic Capex'!D172='3.2 Input│Other'!$A$57,'3.2 Input│Other'!$A$57,IF('2.0 Input│Historic Capex'!D172='3.2 Input│Other'!$A$59,'3.2 Input│Other'!$A$59,'3.2 Input│Other'!$A$58))</f>
        <v>Replacement</v>
      </c>
      <c r="G168" s="27">
        <f>IF($C168="Yes",'2.0 Input│Historic Capex'!L172*'3.2 Input│Other'!G$28,0)</f>
        <v>0</v>
      </c>
      <c r="H168" s="27">
        <f>IF($C168="Yes",'2.0 Input│Historic Capex'!M172*'3.2 Input│Other'!H$28,0)</f>
        <v>0</v>
      </c>
      <c r="I168" s="27">
        <f>IF($C168="Yes",'2.0 Input│Historic Capex'!N172*'3.2 Input│Other'!I$28,0)</f>
        <v>0</v>
      </c>
      <c r="J168" s="27">
        <f>IF($C168="Yes",'2.0 Input│Historic Capex'!O172*'3.2 Input│Other'!J$28,0)</f>
        <v>0</v>
      </c>
      <c r="K168" s="27">
        <f>IF($C168="Yes",'2.0 Input│Historic Capex'!P172*'3.2 Input│Other'!K$28,0)</f>
        <v>0</v>
      </c>
      <c r="L168" s="27">
        <f t="shared" si="3"/>
        <v>0</v>
      </c>
    </row>
    <row r="169" spans="1:12">
      <c r="A169" s="27">
        <f>'2.0 Input│Historic Capex'!A173</f>
        <v>159</v>
      </c>
      <c r="B169" s="20" t="str">
        <f>'2.0 Input│Historic Capex'!B173</f>
        <v>VTS16.SIB29 RTU UPGRADES FY16</v>
      </c>
      <c r="C169" s="20" t="str">
        <f>'2.0 Input│Historic Capex'!E173</f>
        <v>No</v>
      </c>
      <c r="D169" s="7" t="str">
        <f>'2.0 Input│Historic Capex'!C173</f>
        <v>Other</v>
      </c>
      <c r="E169" s="20" t="str">
        <f>IF('2.0 Input│Historic Capex'!D173='3.2 Input│Other'!$A$57,'3.2 Input│Other'!$A$57,IF('2.0 Input│Historic Capex'!D173='3.2 Input│Other'!$A$59,'3.2 Input│Other'!$A$59,'3.2 Input│Other'!$A$58))</f>
        <v>Replacement</v>
      </c>
      <c r="G169" s="27">
        <f>IF($C169="Yes",'2.0 Input│Historic Capex'!L173*'3.2 Input│Other'!G$28,0)</f>
        <v>0</v>
      </c>
      <c r="H169" s="27">
        <f>IF($C169="Yes",'2.0 Input│Historic Capex'!M173*'3.2 Input│Other'!H$28,0)</f>
        <v>0</v>
      </c>
      <c r="I169" s="27">
        <f>IF($C169="Yes",'2.0 Input│Historic Capex'!N173*'3.2 Input│Other'!I$28,0)</f>
        <v>0</v>
      </c>
      <c r="J169" s="27">
        <f>IF($C169="Yes",'2.0 Input│Historic Capex'!O173*'3.2 Input│Other'!J$28,0)</f>
        <v>0</v>
      </c>
      <c r="K169" s="27">
        <f>IF($C169="Yes",'2.0 Input│Historic Capex'!P173*'3.2 Input│Other'!K$28,0)</f>
        <v>0</v>
      </c>
      <c r="L169" s="27">
        <f t="shared" si="3"/>
        <v>0</v>
      </c>
    </row>
    <row r="170" spans="1:12">
      <c r="A170" s="27">
        <f>'2.0 Input│Historic Capex'!A174</f>
        <v>160</v>
      </c>
      <c r="B170" s="20" t="str">
        <f>'2.0 Input│Historic Capex'!B174</f>
        <v>VTS16.SIB42 WOLL SOFT STARTERS</v>
      </c>
      <c r="C170" s="20" t="str">
        <f>'2.0 Input│Historic Capex'!E174</f>
        <v>No</v>
      </c>
      <c r="D170" s="7" t="str">
        <f>'2.0 Input│Historic Capex'!C174</f>
        <v>Other</v>
      </c>
      <c r="E170" s="20" t="str">
        <f>IF('2.0 Input│Historic Capex'!D174='3.2 Input│Other'!$A$57,'3.2 Input│Other'!$A$57,IF('2.0 Input│Historic Capex'!D174='3.2 Input│Other'!$A$59,'3.2 Input│Other'!$A$59,'3.2 Input│Other'!$A$58))</f>
        <v>Replacement</v>
      </c>
      <c r="G170" s="27">
        <f>IF($C170="Yes",'2.0 Input│Historic Capex'!L174*'3.2 Input│Other'!G$28,0)</f>
        <v>0</v>
      </c>
      <c r="H170" s="27">
        <f>IF($C170="Yes",'2.0 Input│Historic Capex'!M174*'3.2 Input│Other'!H$28,0)</f>
        <v>0</v>
      </c>
      <c r="I170" s="27">
        <f>IF($C170="Yes",'2.0 Input│Historic Capex'!N174*'3.2 Input│Other'!I$28,0)</f>
        <v>0</v>
      </c>
      <c r="J170" s="27">
        <f>IF($C170="Yes",'2.0 Input│Historic Capex'!O174*'3.2 Input│Other'!J$28,0)</f>
        <v>0</v>
      </c>
      <c r="K170" s="27">
        <f>IF($C170="Yes",'2.0 Input│Historic Capex'!P174*'3.2 Input│Other'!K$28,0)</f>
        <v>0</v>
      </c>
      <c r="L170" s="27">
        <f t="shared" si="3"/>
        <v>0</v>
      </c>
    </row>
    <row r="171" spans="1:12">
      <c r="A171" s="27">
        <f>'2.0 Input│Historic Capex'!A175</f>
        <v>161</v>
      </c>
      <c r="B171" s="20" t="str">
        <f>'2.0 Input│Historic Capex'!B175</f>
        <v>VTS17.SIB27 SCS CR EPS REMOVAL</v>
      </c>
      <c r="C171" s="20" t="str">
        <f>'2.0 Input│Historic Capex'!E175</f>
        <v>No</v>
      </c>
      <c r="D171" s="7" t="str">
        <f>'2.0 Input│Historic Capex'!C175</f>
        <v>Buildings</v>
      </c>
      <c r="E171" s="20" t="str">
        <f>IF('2.0 Input│Historic Capex'!D175='3.2 Input│Other'!$A$57,'3.2 Input│Other'!$A$57,IF('2.0 Input│Historic Capex'!D175='3.2 Input│Other'!$A$59,'3.2 Input│Other'!$A$59,'3.2 Input│Other'!$A$58))</f>
        <v>Replacement</v>
      </c>
      <c r="G171" s="27">
        <f>IF($C171="Yes",'2.0 Input│Historic Capex'!L175*'3.2 Input│Other'!G$28,0)</f>
        <v>0</v>
      </c>
      <c r="H171" s="27">
        <f>IF($C171="Yes",'2.0 Input│Historic Capex'!M175*'3.2 Input│Other'!H$28,0)</f>
        <v>0</v>
      </c>
      <c r="I171" s="27">
        <f>IF($C171="Yes",'2.0 Input│Historic Capex'!N175*'3.2 Input│Other'!I$28,0)</f>
        <v>0</v>
      </c>
      <c r="J171" s="27">
        <f>IF($C171="Yes",'2.0 Input│Historic Capex'!O175*'3.2 Input│Other'!J$28,0)</f>
        <v>0</v>
      </c>
      <c r="K171" s="27">
        <f>IF($C171="Yes",'2.0 Input│Historic Capex'!P175*'3.2 Input│Other'!K$28,0)</f>
        <v>0</v>
      </c>
      <c r="L171" s="27">
        <f t="shared" si="3"/>
        <v>0</v>
      </c>
    </row>
    <row r="172" spans="1:12">
      <c r="A172" s="27">
        <f>'2.0 Input│Historic Capex'!A176</f>
        <v>162</v>
      </c>
      <c r="B172" s="20" t="str">
        <f>'2.0 Input│Historic Capex'!B176</f>
        <v>VTS17.SIB30 DND EMERG ENTRANCE</v>
      </c>
      <c r="C172" s="20" t="str">
        <f>'2.0 Input│Historic Capex'!E176</f>
        <v>No</v>
      </c>
      <c r="D172" s="7" t="str">
        <f>'2.0 Input│Historic Capex'!C176</f>
        <v>Buildings</v>
      </c>
      <c r="E172" s="20" t="str">
        <f>IF('2.0 Input│Historic Capex'!D176='3.2 Input│Other'!$A$57,'3.2 Input│Other'!$A$57,IF('2.0 Input│Historic Capex'!D176='3.2 Input│Other'!$A$59,'3.2 Input│Other'!$A$59,'3.2 Input│Other'!$A$58))</f>
        <v>Replacement</v>
      </c>
      <c r="G172" s="27">
        <f>IF($C172="Yes",'2.0 Input│Historic Capex'!L176*'3.2 Input│Other'!G$28,0)</f>
        <v>0</v>
      </c>
      <c r="H172" s="27">
        <f>IF($C172="Yes",'2.0 Input│Historic Capex'!M176*'3.2 Input│Other'!H$28,0)</f>
        <v>0</v>
      </c>
      <c r="I172" s="27">
        <f>IF($C172="Yes",'2.0 Input│Historic Capex'!N176*'3.2 Input│Other'!I$28,0)</f>
        <v>0</v>
      </c>
      <c r="J172" s="27">
        <f>IF($C172="Yes",'2.0 Input│Historic Capex'!O176*'3.2 Input│Other'!J$28,0)</f>
        <v>0</v>
      </c>
      <c r="K172" s="27">
        <f>IF($C172="Yes",'2.0 Input│Historic Capex'!P176*'3.2 Input│Other'!K$28,0)</f>
        <v>0</v>
      </c>
      <c r="L172" s="27">
        <f t="shared" si="3"/>
        <v>0</v>
      </c>
    </row>
    <row r="173" spans="1:12">
      <c r="A173" s="27">
        <f>'2.0 Input│Historic Capex'!A177</f>
        <v>163</v>
      </c>
      <c r="B173" s="20" t="str">
        <f>'2.0 Input│Historic Capex'!B177</f>
        <v>WAN Upgrade (Satellite project)</v>
      </c>
      <c r="C173" s="20" t="str">
        <f>'2.0 Input│Historic Capex'!E177</f>
        <v>Yes</v>
      </c>
      <c r="D173" s="7" t="str">
        <f>'2.0 Input│Historic Capex'!C177</f>
        <v>Other</v>
      </c>
      <c r="E173" s="20" t="str">
        <f>IF('2.0 Input│Historic Capex'!D177='3.2 Input│Other'!$A$57,'3.2 Input│Other'!$A$57,IF('2.0 Input│Historic Capex'!D177='3.2 Input│Other'!$A$59,'3.2 Input│Other'!$A$59,'3.2 Input│Other'!$A$58))</f>
        <v>Replacement</v>
      </c>
      <c r="G173" s="27">
        <f>IF($C173="Yes",'2.0 Input│Historic Capex'!L177*'3.2 Input│Other'!G$28,0)</f>
        <v>983165.15284067788</v>
      </c>
      <c r="H173" s="27">
        <f>IF($C173="Yes",'2.0 Input│Historic Capex'!M177*'3.2 Input│Other'!H$28,0)</f>
        <v>1001260.2170033897</v>
      </c>
      <c r="I173" s="27">
        <f>IF($C173="Yes",'2.0 Input│Historic Capex'!N177*'3.2 Input│Other'!I$28,0)</f>
        <v>1009876.9142237287</v>
      </c>
      <c r="J173" s="27">
        <f>IF($C173="Yes",'2.0 Input│Historic Capex'!O177*'3.2 Input│Other'!J$28,0)</f>
        <v>1045205.3728271185</v>
      </c>
      <c r="K173" s="27">
        <f>IF($C173="Yes",'2.0 Input│Historic Capex'!P177*'3.2 Input│Other'!K$28,0)</f>
        <v>1107917.6951967455</v>
      </c>
      <c r="L173" s="27">
        <f t="shared" si="3"/>
        <v>5147425.3520916607</v>
      </c>
    </row>
    <row r="174" spans="1:12">
      <c r="A174" s="27">
        <f>'2.0 Input│Historic Capex'!A178</f>
        <v>164</v>
      </c>
      <c r="B174" s="20" t="str">
        <f>'2.0 Input│Historic Capex'!B178</f>
        <v>Warragul Looping 6" (Southern Route)</v>
      </c>
      <c r="C174" s="20" t="str">
        <f>'2.0 Input│Historic Capex'!E178</f>
        <v>Yes</v>
      </c>
      <c r="D174" s="7" t="str">
        <f>'2.0 Input│Historic Capex'!C178</f>
        <v>Pipelines</v>
      </c>
      <c r="E174" s="20" t="str">
        <f>IF('2.0 Input│Historic Capex'!D178='3.2 Input│Other'!$A$57,'3.2 Input│Other'!$A$57,IF('2.0 Input│Historic Capex'!D178='3.2 Input│Other'!$A$59,'3.2 Input│Other'!$A$59,'3.2 Input│Other'!$A$58))</f>
        <v>Expansion</v>
      </c>
      <c r="G174" s="27">
        <f>IF($C174="Yes",'2.0 Input│Historic Capex'!L178*'3.2 Input│Other'!G$28,0)</f>
        <v>5606269.4023193577</v>
      </c>
      <c r="H174" s="27">
        <f>IF($C174="Yes",'2.0 Input│Historic Capex'!M178*'3.2 Input│Other'!H$28,0)</f>
        <v>2114611.9536128459</v>
      </c>
      <c r="I174" s="27">
        <f>IF($C174="Yes",'2.0 Input│Historic Capex'!N178*'3.2 Input│Other'!I$28,0)</f>
        <v>0</v>
      </c>
      <c r="J174" s="27">
        <f>IF($C174="Yes",'2.0 Input│Historic Capex'!O178*'3.2 Input│Other'!J$28,0)</f>
        <v>0</v>
      </c>
      <c r="K174" s="27">
        <f>IF($C174="Yes",'2.0 Input│Historic Capex'!P178*'3.2 Input│Other'!K$28,0)</f>
        <v>0</v>
      </c>
      <c r="L174" s="27">
        <f t="shared" si="3"/>
        <v>7720881.3559322041</v>
      </c>
    </row>
    <row r="175" spans="1:12">
      <c r="A175" s="27">
        <f>'2.0 Input│Historic Capex'!A179</f>
        <v>165</v>
      </c>
      <c r="B175" s="20" t="str">
        <f>'2.0 Input│Historic Capex'!B179</f>
        <v>Water bath inspections</v>
      </c>
      <c r="C175" s="20" t="str">
        <f>'2.0 Input│Historic Capex'!E179</f>
        <v>No</v>
      </c>
      <c r="D175" s="7" t="str">
        <f>'2.0 Input│Historic Capex'!C179</f>
        <v>Compressors</v>
      </c>
      <c r="E175" s="20" t="str">
        <f>IF('2.0 Input│Historic Capex'!D179='3.2 Input│Other'!$A$57,'3.2 Input│Other'!$A$57,IF('2.0 Input│Historic Capex'!D179='3.2 Input│Other'!$A$59,'3.2 Input│Other'!$A$59,'3.2 Input│Other'!$A$58))</f>
        <v>Replacement</v>
      </c>
      <c r="G175" s="27">
        <f>IF($C175="Yes",'2.0 Input│Historic Capex'!L179*'3.2 Input│Other'!G$28,0)</f>
        <v>0</v>
      </c>
      <c r="H175" s="27">
        <f>IF($C175="Yes",'2.0 Input│Historic Capex'!M179*'3.2 Input│Other'!H$28,0)</f>
        <v>0</v>
      </c>
      <c r="I175" s="27">
        <f>IF($C175="Yes",'2.0 Input│Historic Capex'!N179*'3.2 Input│Other'!I$28,0)</f>
        <v>0</v>
      </c>
      <c r="J175" s="27">
        <f>IF($C175="Yes",'2.0 Input│Historic Capex'!O179*'3.2 Input│Other'!J$28,0)</f>
        <v>0</v>
      </c>
      <c r="K175" s="27">
        <f>IF($C175="Yes",'2.0 Input│Historic Capex'!P179*'3.2 Input│Other'!K$28,0)</f>
        <v>0</v>
      </c>
      <c r="L175" s="27">
        <f t="shared" si="3"/>
        <v>0</v>
      </c>
    </row>
    <row r="176" spans="1:12">
      <c r="A176" s="27">
        <f>'2.0 Input│Historic Capex'!A180</f>
        <v>166</v>
      </c>
      <c r="B176" s="20" t="str">
        <f>'2.0 Input│Historic Capex'!B180</f>
        <v>Water bath inspections</v>
      </c>
      <c r="C176" s="20" t="str">
        <f>'2.0 Input│Historic Capex'!E180</f>
        <v>No</v>
      </c>
      <c r="D176" s="7" t="str">
        <f>'2.0 Input│Historic Capex'!C180</f>
        <v>City Gates &amp; Field Regs</v>
      </c>
      <c r="E176" s="20" t="str">
        <f>IF('2.0 Input│Historic Capex'!D180='3.2 Input│Other'!$A$57,'3.2 Input│Other'!$A$57,IF('2.0 Input│Historic Capex'!D180='3.2 Input│Other'!$A$59,'3.2 Input│Other'!$A$59,'3.2 Input│Other'!$A$58))</f>
        <v>Replacement</v>
      </c>
      <c r="G176" s="27">
        <f>IF($C176="Yes",'2.0 Input│Historic Capex'!L180*'3.2 Input│Other'!G$28,0)</f>
        <v>0</v>
      </c>
      <c r="H176" s="27">
        <f>IF($C176="Yes",'2.0 Input│Historic Capex'!M180*'3.2 Input│Other'!H$28,0)</f>
        <v>0</v>
      </c>
      <c r="I176" s="27">
        <f>IF($C176="Yes",'2.0 Input│Historic Capex'!N180*'3.2 Input│Other'!I$28,0)</f>
        <v>0</v>
      </c>
      <c r="J176" s="27">
        <f>IF($C176="Yes",'2.0 Input│Historic Capex'!O180*'3.2 Input│Other'!J$28,0)</f>
        <v>0</v>
      </c>
      <c r="K176" s="27">
        <f>IF($C176="Yes",'2.0 Input│Historic Capex'!P180*'3.2 Input│Other'!K$28,0)</f>
        <v>0</v>
      </c>
      <c r="L176" s="27">
        <f t="shared" ref="L176:L178" si="4">SUM(G176:K176)</f>
        <v>0</v>
      </c>
    </row>
    <row r="177" spans="1:12">
      <c r="A177" s="27">
        <f>'2.0 Input│Historic Capex'!A181</f>
        <v>167</v>
      </c>
      <c r="B177" s="20" t="str">
        <f>'2.0 Input│Historic Capex'!B181</f>
        <v>Water bath inspections</v>
      </c>
      <c r="C177" s="20" t="str">
        <f>'2.0 Input│Historic Capex'!E181</f>
        <v>No</v>
      </c>
      <c r="D177" s="7" t="str">
        <f>'2.0 Input│Historic Capex'!C181</f>
        <v>Other</v>
      </c>
      <c r="E177" s="20" t="str">
        <f>IF('2.0 Input│Historic Capex'!D181='3.2 Input│Other'!$A$57,'3.2 Input│Other'!$A$57,IF('2.0 Input│Historic Capex'!D181='3.2 Input│Other'!$A$59,'3.2 Input│Other'!$A$59,'3.2 Input│Other'!$A$58))</f>
        <v>Replacement</v>
      </c>
      <c r="G177" s="27">
        <f>IF($C177="Yes",'2.0 Input│Historic Capex'!L181*'3.2 Input│Other'!G$28,0)</f>
        <v>0</v>
      </c>
      <c r="H177" s="27">
        <f>IF($C177="Yes",'2.0 Input│Historic Capex'!M181*'3.2 Input│Other'!H$28,0)</f>
        <v>0</v>
      </c>
      <c r="I177" s="27">
        <f>IF($C177="Yes",'2.0 Input│Historic Capex'!N181*'3.2 Input│Other'!I$28,0)</f>
        <v>0</v>
      </c>
      <c r="J177" s="27">
        <f>IF($C177="Yes",'2.0 Input│Historic Capex'!O181*'3.2 Input│Other'!J$28,0)</f>
        <v>0</v>
      </c>
      <c r="K177" s="27">
        <f>IF($C177="Yes",'2.0 Input│Historic Capex'!P181*'3.2 Input│Other'!K$28,0)</f>
        <v>0</v>
      </c>
      <c r="L177" s="27">
        <f t="shared" ref="L177" si="5">SUM(G177:K177)</f>
        <v>0</v>
      </c>
    </row>
    <row r="178" spans="1:12">
      <c r="A178" s="27">
        <f>'2.0 Input│Historic Capex'!A182</f>
        <v>168</v>
      </c>
      <c r="B178" s="20" t="str">
        <f>'2.0 Input│Historic Capex'!B182</f>
        <v>Wichelsea Bi Direction and Brooklyn Reconfiguration</v>
      </c>
      <c r="C178" s="20" t="str">
        <f>'2.0 Input│Historic Capex'!E182</f>
        <v>Yes</v>
      </c>
      <c r="D178" s="7" t="str">
        <f>'2.0 Input│Historic Capex'!C182</f>
        <v>Compressors</v>
      </c>
      <c r="E178" s="20" t="str">
        <f>IF('2.0 Input│Historic Capex'!D182='3.2 Input│Other'!$A$57,'3.2 Input│Other'!$A$57,IF('2.0 Input│Historic Capex'!D182='3.2 Input│Other'!$A$59,'3.2 Input│Other'!$A$59,'3.2 Input│Other'!$A$58))</f>
        <v>Expansion</v>
      </c>
      <c r="G178" s="27">
        <f>IF($C178="Yes",'2.0 Input│Historic Capex'!L182*'3.2 Input│Other'!G$28,0)</f>
        <v>560626.94023193582</v>
      </c>
      <c r="H178" s="27">
        <f>IF($C178="Yes",'2.0 Input│Historic Capex'!M182*'3.2 Input│Other'!H$28,0)</f>
        <v>0</v>
      </c>
      <c r="I178" s="27">
        <f>IF($C178="Yes",'2.0 Input│Historic Capex'!N182*'3.2 Input│Other'!I$28,0)</f>
        <v>0</v>
      </c>
      <c r="J178" s="27">
        <f>IF($C178="Yes",'2.0 Input│Historic Capex'!O182*'3.2 Input│Other'!J$28,0)</f>
        <v>0</v>
      </c>
      <c r="K178" s="27">
        <f>IF($C178="Yes",'2.0 Input│Historic Capex'!P182*'3.2 Input│Other'!K$28,0)</f>
        <v>0</v>
      </c>
      <c r="L178" s="27">
        <f t="shared" si="4"/>
        <v>560626.94023193582</v>
      </c>
    </row>
    <row r="179" spans="1:12">
      <c r="A179" s="27">
        <f>'2.0 Input│Historic Capex'!A183</f>
        <v>169</v>
      </c>
      <c r="B179" s="20" t="str">
        <f>'2.0 Input│Historic Capex'!B183</f>
        <v xml:space="preserve"> WCS SECURTY REVIEW</v>
      </c>
      <c r="C179" s="20" t="str">
        <f>'2.0 Input│Historic Capex'!E183</f>
        <v>No</v>
      </c>
      <c r="D179" s="7" t="str">
        <f>'2.0 Input│Historic Capex'!C183</f>
        <v>Other</v>
      </c>
      <c r="E179" s="20" t="str">
        <f>IF('2.0 Input│Historic Capex'!D183='3.2 Input│Other'!$A$57,'3.2 Input│Other'!$A$57,IF('2.0 Input│Historic Capex'!D183='3.2 Input│Other'!$A$59,'3.2 Input│Other'!$A$59,'3.2 Input│Other'!$A$58))</f>
        <v>Expansion</v>
      </c>
      <c r="G179" s="27">
        <f>IF($C179="Yes",'2.0 Input│Historic Capex'!L183*'3.2 Input│Other'!G$28,0)</f>
        <v>0</v>
      </c>
      <c r="H179" s="27">
        <f>IF($C179="Yes",'2.0 Input│Historic Capex'!M183*'3.2 Input│Other'!H$28,0)</f>
        <v>0</v>
      </c>
      <c r="I179" s="27">
        <f>IF($C179="Yes",'2.0 Input│Historic Capex'!N183*'3.2 Input│Other'!I$28,0)</f>
        <v>0</v>
      </c>
      <c r="J179" s="27">
        <f>IF($C179="Yes",'2.0 Input│Historic Capex'!O183*'3.2 Input│Other'!J$28,0)</f>
        <v>0</v>
      </c>
      <c r="K179" s="27">
        <f>IF($C179="Yes",'2.0 Input│Historic Capex'!P183*'3.2 Input│Other'!K$28,0)</f>
        <v>0</v>
      </c>
      <c r="L179" s="27">
        <f t="shared" si="3"/>
        <v>0</v>
      </c>
    </row>
    <row r="180" spans="1:12">
      <c r="A180" s="27">
        <f>'2.0 Input│Historic Capex'!A184</f>
        <v>170</v>
      </c>
      <c r="B180" s="20" t="str">
        <f>'2.0 Input│Historic Capex'!B184</f>
        <v>Wollert CS A/B Control Room Fire Suppression System</v>
      </c>
      <c r="C180" s="20" t="str">
        <f>'2.0 Input│Historic Capex'!E184</f>
        <v>No</v>
      </c>
      <c r="D180" s="7" t="str">
        <f>'2.0 Input│Historic Capex'!C184</f>
        <v>Compressors</v>
      </c>
      <c r="E180" s="20" t="str">
        <f>IF('2.0 Input│Historic Capex'!D184='3.2 Input│Other'!$A$57,'3.2 Input│Other'!$A$57,IF('2.0 Input│Historic Capex'!D184='3.2 Input│Other'!$A$59,'3.2 Input│Other'!$A$59,'3.2 Input│Other'!$A$58))</f>
        <v>Replacement</v>
      </c>
      <c r="G180" s="27">
        <f>IF($C180="Yes",'2.0 Input│Historic Capex'!L184*'3.2 Input│Other'!G$28,0)</f>
        <v>0</v>
      </c>
      <c r="H180" s="27">
        <f>IF($C180="Yes",'2.0 Input│Historic Capex'!M184*'3.2 Input│Other'!H$28,0)</f>
        <v>0</v>
      </c>
      <c r="I180" s="27">
        <f>IF($C180="Yes",'2.0 Input│Historic Capex'!N184*'3.2 Input│Other'!I$28,0)</f>
        <v>0</v>
      </c>
      <c r="J180" s="27">
        <f>IF($C180="Yes",'2.0 Input│Historic Capex'!O184*'3.2 Input│Other'!J$28,0)</f>
        <v>0</v>
      </c>
      <c r="K180" s="27">
        <f>IF($C180="Yes",'2.0 Input│Historic Capex'!P184*'3.2 Input│Other'!K$28,0)</f>
        <v>0</v>
      </c>
      <c r="L180" s="27">
        <f t="shared" si="3"/>
        <v>0</v>
      </c>
    </row>
    <row r="181" spans="1:12">
      <c r="A181" s="27">
        <f>'2.0 Input│Historic Capex'!A185</f>
        <v>171</v>
      </c>
      <c r="B181" s="20" t="str">
        <f>'2.0 Input│Historic Capex'!B185</f>
        <v>Wollert CS Emergency Lighting</v>
      </c>
      <c r="C181" s="20" t="str">
        <f>'2.0 Input│Historic Capex'!E185</f>
        <v>No</v>
      </c>
      <c r="D181" s="7" t="str">
        <f>'2.0 Input│Historic Capex'!C185</f>
        <v>Other</v>
      </c>
      <c r="E181" s="20" t="str">
        <f>IF('2.0 Input│Historic Capex'!D185='3.2 Input│Other'!$A$57,'3.2 Input│Other'!$A$57,IF('2.0 Input│Historic Capex'!D185='3.2 Input│Other'!$A$59,'3.2 Input│Other'!$A$59,'3.2 Input│Other'!$A$58))</f>
        <v>Replacement</v>
      </c>
      <c r="G181" s="27">
        <f>IF($C181="Yes",'2.0 Input│Historic Capex'!L185*'3.2 Input│Other'!G$28,0)</f>
        <v>0</v>
      </c>
      <c r="H181" s="27">
        <f>IF($C181="Yes",'2.0 Input│Historic Capex'!M185*'3.2 Input│Other'!H$28,0)</f>
        <v>0</v>
      </c>
      <c r="I181" s="27">
        <f>IF($C181="Yes",'2.0 Input│Historic Capex'!N185*'3.2 Input│Other'!I$28,0)</f>
        <v>0</v>
      </c>
      <c r="J181" s="27">
        <f>IF($C181="Yes",'2.0 Input│Historic Capex'!O185*'3.2 Input│Other'!J$28,0)</f>
        <v>0</v>
      </c>
      <c r="K181" s="27">
        <f>IF($C181="Yes",'2.0 Input│Historic Capex'!P185*'3.2 Input│Other'!K$28,0)</f>
        <v>0</v>
      </c>
      <c r="L181" s="27">
        <f t="shared" si="3"/>
        <v>0</v>
      </c>
    </row>
    <row r="182" spans="1:12">
      <c r="A182" s="27">
        <f>'2.0 Input│Historic Capex'!A186</f>
        <v>172</v>
      </c>
      <c r="B182" s="20" t="str">
        <f>'2.0 Input│Historic Capex'!B186</f>
        <v>Wollert CS Roof</v>
      </c>
      <c r="C182" s="20" t="str">
        <f>'2.0 Input│Historic Capex'!E186</f>
        <v>No</v>
      </c>
      <c r="D182" s="7" t="str">
        <f>'2.0 Input│Historic Capex'!C186</f>
        <v>Other</v>
      </c>
      <c r="E182" s="20" t="str">
        <f>IF('2.0 Input│Historic Capex'!D186='3.2 Input│Other'!$A$57,'3.2 Input│Other'!$A$57,IF('2.0 Input│Historic Capex'!D186='3.2 Input│Other'!$A$59,'3.2 Input│Other'!$A$59,'3.2 Input│Other'!$A$58))</f>
        <v>Replacement</v>
      </c>
      <c r="G182" s="27">
        <f>IF($C182="Yes",'2.0 Input│Historic Capex'!L186*'3.2 Input│Other'!G$28,0)</f>
        <v>0</v>
      </c>
      <c r="H182" s="27">
        <f>IF($C182="Yes",'2.0 Input│Historic Capex'!M186*'3.2 Input│Other'!H$28,0)</f>
        <v>0</v>
      </c>
      <c r="I182" s="27">
        <f>IF($C182="Yes",'2.0 Input│Historic Capex'!N186*'3.2 Input│Other'!I$28,0)</f>
        <v>0</v>
      </c>
      <c r="J182" s="27">
        <f>IF($C182="Yes",'2.0 Input│Historic Capex'!O186*'3.2 Input│Other'!J$28,0)</f>
        <v>0</v>
      </c>
      <c r="K182" s="27">
        <f>IF($C182="Yes",'2.0 Input│Historic Capex'!P186*'3.2 Input│Other'!K$28,0)</f>
        <v>0</v>
      </c>
      <c r="L182" s="27">
        <f t="shared" si="3"/>
        <v>0</v>
      </c>
    </row>
    <row r="183" spans="1:12">
      <c r="A183" s="27">
        <f>'2.0 Input│Historic Capex'!A187</f>
        <v>173</v>
      </c>
      <c r="B183" s="20" t="str">
        <f>'2.0 Input│Historic Capex'!B187</f>
        <v>WOLLERT CS/CG PLC HARDWARE UPGRADE</v>
      </c>
      <c r="C183" s="20" t="str">
        <f>'2.0 Input│Historic Capex'!E187</f>
        <v>No</v>
      </c>
      <c r="D183" s="7" t="str">
        <f>'2.0 Input│Historic Capex'!C187</f>
        <v>Pipelines</v>
      </c>
      <c r="E183" s="20" t="str">
        <f>IF('2.0 Input│Historic Capex'!D187='3.2 Input│Other'!$A$57,'3.2 Input│Other'!$A$57,IF('2.0 Input│Historic Capex'!D187='3.2 Input│Other'!$A$59,'3.2 Input│Other'!$A$59,'3.2 Input│Other'!$A$58))</f>
        <v>Replacement</v>
      </c>
      <c r="G183" s="27">
        <f>IF($C183="Yes",'2.0 Input│Historic Capex'!L187*'3.2 Input│Other'!G$28,0)</f>
        <v>0</v>
      </c>
      <c r="H183" s="27">
        <f>IF($C183="Yes",'2.0 Input│Historic Capex'!M187*'3.2 Input│Other'!H$28,0)</f>
        <v>0</v>
      </c>
      <c r="I183" s="27">
        <f>IF($C183="Yes",'2.0 Input│Historic Capex'!N187*'3.2 Input│Other'!I$28,0)</f>
        <v>0</v>
      </c>
      <c r="J183" s="27">
        <f>IF($C183="Yes",'2.0 Input│Historic Capex'!O187*'3.2 Input│Other'!J$28,0)</f>
        <v>0</v>
      </c>
      <c r="K183" s="27">
        <f>IF($C183="Yes",'2.0 Input│Historic Capex'!P187*'3.2 Input│Other'!K$28,0)</f>
        <v>0</v>
      </c>
      <c r="L183" s="27">
        <f t="shared" si="3"/>
        <v>0</v>
      </c>
    </row>
    <row r="184" spans="1:12">
      <c r="A184" s="27">
        <f>'2.0 Input│Historic Capex'!A188</f>
        <v>174</v>
      </c>
      <c r="B184" s="20" t="str">
        <f>'2.0 Input│Historic Capex'!B188</f>
        <v>Wollert MCC Room egress requirement</v>
      </c>
      <c r="C184" s="20" t="str">
        <f>'2.0 Input│Historic Capex'!E188</f>
        <v>No</v>
      </c>
      <c r="D184" s="7" t="str">
        <f>'2.0 Input│Historic Capex'!C188</f>
        <v>Other</v>
      </c>
      <c r="E184" s="20" t="str">
        <f>IF('2.0 Input│Historic Capex'!D188='3.2 Input│Other'!$A$57,'3.2 Input│Other'!$A$57,IF('2.0 Input│Historic Capex'!D188='3.2 Input│Other'!$A$59,'3.2 Input│Other'!$A$59,'3.2 Input│Other'!$A$58))</f>
        <v>Replacement</v>
      </c>
      <c r="G184" s="27">
        <f>IF($C184="Yes",'2.0 Input│Historic Capex'!L188*'3.2 Input│Other'!G$28,0)</f>
        <v>0</v>
      </c>
      <c r="H184" s="27">
        <f>IF($C184="Yes",'2.0 Input│Historic Capex'!M188*'3.2 Input│Other'!H$28,0)</f>
        <v>0</v>
      </c>
      <c r="I184" s="27">
        <f>IF($C184="Yes",'2.0 Input│Historic Capex'!N188*'3.2 Input│Other'!I$28,0)</f>
        <v>0</v>
      </c>
      <c r="J184" s="27">
        <f>IF($C184="Yes",'2.0 Input│Historic Capex'!O188*'3.2 Input│Other'!J$28,0)</f>
        <v>0</v>
      </c>
      <c r="K184" s="27">
        <f>IF($C184="Yes",'2.0 Input│Historic Capex'!P188*'3.2 Input│Other'!K$28,0)</f>
        <v>0</v>
      </c>
      <c r="L184" s="27">
        <f t="shared" si="3"/>
        <v>0</v>
      </c>
    </row>
    <row r="185" spans="1:12">
      <c r="A185" s="27">
        <f>'2.0 Input│Historic Capex'!A189</f>
        <v>175</v>
      </c>
      <c r="B185" s="20" t="str">
        <f>'2.0 Input│Historic Capex'!B189</f>
        <v>Wollert Ctrl.Sys</v>
      </c>
      <c r="C185" s="20" t="str">
        <f>'2.0 Input│Historic Capex'!E189</f>
        <v>No</v>
      </c>
      <c r="D185" s="7" t="str">
        <f>'2.0 Input│Historic Capex'!C189</f>
        <v>Compressors</v>
      </c>
      <c r="E185" s="20" t="str">
        <f>IF('2.0 Input│Historic Capex'!D189='3.2 Input│Other'!$A$57,'3.2 Input│Other'!$A$57,IF('2.0 Input│Historic Capex'!D189='3.2 Input│Other'!$A$59,'3.2 Input│Other'!$A$59,'3.2 Input│Other'!$A$58))</f>
        <v>Replacement</v>
      </c>
      <c r="G185" s="27">
        <f>IF($C185="Yes",'2.0 Input│Historic Capex'!L189*'3.2 Input│Other'!G$28,0)</f>
        <v>0</v>
      </c>
      <c r="H185" s="27">
        <f>IF($C185="Yes",'2.0 Input│Historic Capex'!M189*'3.2 Input│Other'!H$28,0)</f>
        <v>0</v>
      </c>
      <c r="I185" s="27">
        <f>IF($C185="Yes",'2.0 Input│Historic Capex'!N189*'3.2 Input│Other'!I$28,0)</f>
        <v>0</v>
      </c>
      <c r="J185" s="27">
        <f>IF($C185="Yes",'2.0 Input│Historic Capex'!O189*'3.2 Input│Other'!J$28,0)</f>
        <v>0</v>
      </c>
      <c r="K185" s="27">
        <f>IF($C185="Yes",'2.0 Input│Historic Capex'!P189*'3.2 Input│Other'!K$28,0)</f>
        <v>0</v>
      </c>
      <c r="L185" s="27">
        <f t="shared" si="3"/>
        <v>0</v>
      </c>
    </row>
    <row r="186" spans="1:12">
      <c r="A186" s="27">
        <f>'2.0 Input│Historic Capex'!A190</f>
        <v>176</v>
      </c>
      <c r="B186" s="20" t="str">
        <f>'2.0 Input│Historic Capex'!B190</f>
        <v>Wollert to Clonbinane Looping</v>
      </c>
      <c r="C186" s="20" t="str">
        <f>'2.0 Input│Historic Capex'!E190</f>
        <v>No</v>
      </c>
      <c r="D186" s="7" t="str">
        <f>'2.0 Input│Historic Capex'!C190</f>
        <v>Pipelines</v>
      </c>
      <c r="E186" s="20" t="str">
        <f>IF('2.0 Input│Historic Capex'!D190='3.2 Input│Other'!$A$57,'3.2 Input│Other'!$A$57,IF('2.0 Input│Historic Capex'!D190='3.2 Input│Other'!$A$59,'3.2 Input│Other'!$A$59,'3.2 Input│Other'!$A$58))</f>
        <v>Expansion</v>
      </c>
      <c r="G186" s="27">
        <f>IF($C186="Yes",'2.0 Input│Historic Capex'!L190*'3.2 Input│Other'!G$28,0)</f>
        <v>0</v>
      </c>
      <c r="H186" s="27">
        <f>IF($C186="Yes",'2.0 Input│Historic Capex'!M190*'3.2 Input│Other'!H$28,0)</f>
        <v>0</v>
      </c>
      <c r="I186" s="27">
        <f>IF($C186="Yes",'2.0 Input│Historic Capex'!N190*'3.2 Input│Other'!I$28,0)</f>
        <v>0</v>
      </c>
      <c r="J186" s="27">
        <f>IF($C186="Yes",'2.0 Input│Historic Capex'!O190*'3.2 Input│Other'!J$28,0)</f>
        <v>0</v>
      </c>
      <c r="K186" s="27">
        <f>IF($C186="Yes",'2.0 Input│Historic Capex'!P190*'3.2 Input│Other'!K$28,0)</f>
        <v>0</v>
      </c>
      <c r="L186" s="27">
        <f t="shared" si="3"/>
        <v>0</v>
      </c>
    </row>
    <row r="187" spans="1:12">
      <c r="A187" s="27">
        <f>'2.0 Input│Historic Capex'!A191</f>
        <v>177</v>
      </c>
      <c r="B187" s="20" t="str">
        <f>'2.0 Input│Historic Capex'!B191</f>
        <v>WORM (Pipeline)</v>
      </c>
      <c r="C187" s="20" t="str">
        <f>'2.0 Input│Historic Capex'!E191</f>
        <v>Yes</v>
      </c>
      <c r="D187" s="7" t="str">
        <f>'2.0 Input│Historic Capex'!C191</f>
        <v>Pipelines</v>
      </c>
      <c r="E187" s="20" t="str">
        <f>IF('2.0 Input│Historic Capex'!D191='3.2 Input│Other'!$A$57,'3.2 Input│Other'!$A$57,IF('2.0 Input│Historic Capex'!D191='3.2 Input│Other'!$A$59,'3.2 Input│Other'!$A$59,'3.2 Input│Other'!$A$58))</f>
        <v>Expansion</v>
      </c>
      <c r="G187" s="27">
        <f>IF($C187="Yes",'2.0 Input│Historic Capex'!L191*'3.2 Input│Other'!G$28,0)</f>
        <v>23831658.585683014</v>
      </c>
      <c r="H187" s="27">
        <f>IF($C187="Yes",'2.0 Input│Historic Capex'!M191*'3.2 Input│Other'!H$28,0)</f>
        <v>45179909.606913425</v>
      </c>
      <c r="I187" s="27">
        <f>IF($C187="Yes",'2.0 Input│Historic Capex'!N191*'3.2 Input│Other'!I$28,0)</f>
        <v>60732239.075525336</v>
      </c>
      <c r="J187" s="27">
        <f>IF($C187="Yes",'2.0 Input│Historic Capex'!O191*'3.2 Input│Other'!J$28,0)</f>
        <v>0</v>
      </c>
      <c r="K187" s="27">
        <f>IF($C187="Yes",'2.0 Input│Historic Capex'!P191*'3.2 Input│Other'!K$28,0)</f>
        <v>0</v>
      </c>
      <c r="L187" s="27">
        <f t="shared" si="3"/>
        <v>129743807.26812178</v>
      </c>
    </row>
    <row r="188" spans="1:12">
      <c r="A188" s="27">
        <f>'2.0 Input│Historic Capex'!A192</f>
        <v>178</v>
      </c>
      <c r="B188" s="20" t="str">
        <f>'2.0 Input│Historic Capex'!B192</f>
        <v>WORM (Compressor)</v>
      </c>
      <c r="C188" s="20" t="str">
        <f>'2.0 Input│Historic Capex'!E192</f>
        <v>Yes</v>
      </c>
      <c r="D188" s="7" t="str">
        <f>'2.0 Input│Historic Capex'!C192</f>
        <v>Compressors</v>
      </c>
      <c r="E188" s="20" t="str">
        <f>IF('2.0 Input│Historic Capex'!D192='3.2 Input│Other'!$A$57,'3.2 Input│Other'!$A$57,IF('2.0 Input│Historic Capex'!D192='3.2 Input│Other'!$A$59,'3.2 Input│Other'!$A$59,'3.2 Input│Other'!$A$58))</f>
        <v>Expansion</v>
      </c>
      <c r="G188" s="27">
        <f>IF($C188="Yes",'2.0 Input│Historic Capex'!L192*'3.2 Input│Other'!G$28,0)</f>
        <v>0</v>
      </c>
      <c r="H188" s="27">
        <f>IF($C188="Yes",'2.0 Input│Historic Capex'!M192*'3.2 Input│Other'!H$28,0)</f>
        <v>0</v>
      </c>
      <c r="I188" s="27">
        <f>IF($C188="Yes",'2.0 Input│Historic Capex'!N192*'3.2 Input│Other'!I$28,0)</f>
        <v>0</v>
      </c>
      <c r="J188" s="27">
        <f>IF($C188="Yes",'2.0 Input│Historic Capex'!O192*'3.2 Input│Other'!J$28,0)</f>
        <v>0</v>
      </c>
      <c r="K188" s="27">
        <f>IF($C188="Yes",'2.0 Input│Historic Capex'!P192*'3.2 Input│Other'!K$28,0)</f>
        <v>0</v>
      </c>
      <c r="L188" s="27">
        <f t="shared" ref="L188:L190" si="6">SUM(G188:K188)</f>
        <v>0</v>
      </c>
    </row>
    <row r="189" spans="1:12">
      <c r="A189" s="27">
        <f>'2.0 Input│Historic Capex'!A193</f>
        <v>179</v>
      </c>
      <c r="B189" s="20" t="str">
        <f>'2.0 Input│Historic Capex'!B193</f>
        <v>WORM (City Gates &amp; Field Regs)</v>
      </c>
      <c r="C189" s="20" t="str">
        <f>'2.0 Input│Historic Capex'!E193</f>
        <v>Yes</v>
      </c>
      <c r="D189" s="7" t="str">
        <f>'2.0 Input│Historic Capex'!C193</f>
        <v>City Gates &amp; Field Regs</v>
      </c>
      <c r="E189" s="20" t="str">
        <f>IF('2.0 Input│Historic Capex'!D193='3.2 Input│Other'!$A$57,'3.2 Input│Other'!$A$57,IF('2.0 Input│Historic Capex'!D193='3.2 Input│Other'!$A$59,'3.2 Input│Other'!$A$59,'3.2 Input│Other'!$A$58))</f>
        <v>Expansion</v>
      </c>
      <c r="G189" s="27">
        <f>IF($C189="Yes",'2.0 Input│Historic Capex'!L193*'3.2 Input│Other'!G$28,0)</f>
        <v>0</v>
      </c>
      <c r="H189" s="27">
        <f>IF($C189="Yes",'2.0 Input│Historic Capex'!M193*'3.2 Input│Other'!H$28,0)</f>
        <v>0</v>
      </c>
      <c r="I189" s="27">
        <f>IF($C189="Yes",'2.0 Input│Historic Capex'!N193*'3.2 Input│Other'!I$28,0)</f>
        <v>0</v>
      </c>
      <c r="J189" s="27">
        <f>IF($C189="Yes",'2.0 Input│Historic Capex'!O193*'3.2 Input│Other'!J$28,0)</f>
        <v>0</v>
      </c>
      <c r="K189" s="27">
        <f>IF($C189="Yes",'2.0 Input│Historic Capex'!P193*'3.2 Input│Other'!K$28,0)</f>
        <v>0</v>
      </c>
      <c r="L189" s="27">
        <f t="shared" si="6"/>
        <v>0</v>
      </c>
    </row>
    <row r="190" spans="1:12">
      <c r="A190" s="27">
        <f>'2.0 Input│Historic Capex'!A194</f>
        <v>180</v>
      </c>
      <c r="B190" s="20" t="str">
        <f>'2.0 Input│Historic Capex'!B194</f>
        <v>WORM (Buildings)</v>
      </c>
      <c r="C190" s="20" t="str">
        <f>'2.0 Input│Historic Capex'!E194</f>
        <v>Yes</v>
      </c>
      <c r="D190" s="7" t="str">
        <f>'2.0 Input│Historic Capex'!C194</f>
        <v>Buildings</v>
      </c>
      <c r="E190" s="20" t="str">
        <f>IF('2.0 Input│Historic Capex'!D194='3.2 Input│Other'!$A$57,'3.2 Input│Other'!$A$57,IF('2.0 Input│Historic Capex'!D194='3.2 Input│Other'!$A$59,'3.2 Input│Other'!$A$59,'3.2 Input│Other'!$A$58))</f>
        <v>Expansion</v>
      </c>
      <c r="G190" s="27">
        <f>IF($C190="Yes",'2.0 Input│Historic Capex'!L194*'3.2 Input│Other'!G$28,0)</f>
        <v>0</v>
      </c>
      <c r="H190" s="27">
        <f>IF($C190="Yes",'2.0 Input│Historic Capex'!M194*'3.2 Input│Other'!H$28,0)</f>
        <v>0</v>
      </c>
      <c r="I190" s="27">
        <f>IF($C190="Yes",'2.0 Input│Historic Capex'!N194*'3.2 Input│Other'!I$28,0)</f>
        <v>0</v>
      </c>
      <c r="J190" s="27">
        <f>IF($C190="Yes",'2.0 Input│Historic Capex'!O194*'3.2 Input│Other'!J$28,0)</f>
        <v>0</v>
      </c>
      <c r="K190" s="27">
        <f>IF($C190="Yes",'2.0 Input│Historic Capex'!P194*'3.2 Input│Other'!K$28,0)</f>
        <v>0</v>
      </c>
      <c r="L190" s="27">
        <f t="shared" si="6"/>
        <v>0</v>
      </c>
    </row>
    <row r="191" spans="1:12">
      <c r="A191" s="27">
        <f>'2.0 Input│Historic Capex'!A195</f>
        <v>181</v>
      </c>
      <c r="B191" s="20" t="str">
        <f>'2.0 Input│Historic Capex'!B195</f>
        <v>Zonal Chromatograph Upgrades</v>
      </c>
      <c r="C191" s="20" t="str">
        <f>'2.0 Input│Historic Capex'!E195</f>
        <v>No</v>
      </c>
      <c r="D191" s="7" t="str">
        <f>'2.0 Input│Historic Capex'!C195</f>
        <v>Gas Quality</v>
      </c>
      <c r="E191" s="20" t="str">
        <f>IF('2.0 Input│Historic Capex'!D195='3.2 Input│Other'!$A$57,'3.2 Input│Other'!$A$57,IF('2.0 Input│Historic Capex'!D195='3.2 Input│Other'!$A$59,'3.2 Input│Other'!$A$59,'3.2 Input│Other'!$A$58))</f>
        <v>Replacement</v>
      </c>
      <c r="G191" s="27">
        <f>IF($C191="Yes",'2.0 Input│Historic Capex'!L195*'3.2 Input│Other'!G$28,0)</f>
        <v>0</v>
      </c>
      <c r="H191" s="27">
        <f>IF($C191="Yes",'2.0 Input│Historic Capex'!M195*'3.2 Input│Other'!H$28,0)</f>
        <v>0</v>
      </c>
      <c r="I191" s="27">
        <f>IF($C191="Yes",'2.0 Input│Historic Capex'!N195*'3.2 Input│Other'!I$28,0)</f>
        <v>0</v>
      </c>
      <c r="J191" s="27">
        <f>IF($C191="Yes",'2.0 Input│Historic Capex'!O195*'3.2 Input│Other'!J$28,0)</f>
        <v>0</v>
      </c>
      <c r="K191" s="27">
        <f>IF($C191="Yes",'2.0 Input│Historic Capex'!P195*'3.2 Input│Other'!K$28,0)</f>
        <v>0</v>
      </c>
      <c r="L191" s="27">
        <f t="shared" si="3"/>
        <v>0</v>
      </c>
    </row>
    <row r="192" spans="1:12">
      <c r="A192" s="27">
        <f>'2.0 Input│Historic Capex'!A196</f>
        <v>182</v>
      </c>
      <c r="B192" s="20" t="str">
        <f>'2.0 Input│Historic Capex'!B196</f>
        <v>57 Clunes Road</v>
      </c>
      <c r="C192" s="20" t="str">
        <f>'2.0 Input│Historic Capex'!E196</f>
        <v>No</v>
      </c>
      <c r="D192" s="7" t="str">
        <f>'2.0 Input│Historic Capex'!C196</f>
        <v>City Gates &amp; Field Regs</v>
      </c>
      <c r="E192" s="20" t="str">
        <f>IF('2.0 Input│Historic Capex'!D196='3.2 Input│Other'!$A$57,'3.2 Input│Other'!$A$57,IF('2.0 Input│Historic Capex'!D196='3.2 Input│Other'!$A$59,'3.2 Input│Other'!$A$59,'3.2 Input│Other'!$A$58))</f>
        <v>Replacement</v>
      </c>
      <c r="G192" s="27">
        <f>IF($C192="Yes",'2.0 Input│Historic Capex'!L196*'3.2 Input│Other'!G$28,0)</f>
        <v>0</v>
      </c>
      <c r="H192" s="27">
        <f>IF($C192="Yes",'2.0 Input│Historic Capex'!M196*'3.2 Input│Other'!H$28,0)</f>
        <v>0</v>
      </c>
      <c r="I192" s="27">
        <f>IF($C192="Yes",'2.0 Input│Historic Capex'!N196*'3.2 Input│Other'!I$28,0)</f>
        <v>0</v>
      </c>
      <c r="J192" s="27">
        <f>IF($C192="Yes",'2.0 Input│Historic Capex'!O196*'3.2 Input│Other'!J$28,0)</f>
        <v>0</v>
      </c>
      <c r="K192" s="27">
        <f>IF($C192="Yes",'2.0 Input│Historic Capex'!P196*'3.2 Input│Other'!K$28,0)</f>
        <v>0</v>
      </c>
      <c r="L192" s="27">
        <f t="shared" si="3"/>
        <v>0</v>
      </c>
    </row>
    <row r="193" spans="1:12">
      <c r="A193" s="27">
        <f>'2.0 Input│Historic Capex'!A197</f>
        <v>183</v>
      </c>
      <c r="B193" s="20" t="str">
        <f>'2.0 Input│Historic Capex'!B197</f>
        <v xml:space="preserve">Share of corporate leased properties </v>
      </c>
      <c r="C193" s="20" t="str">
        <f>'2.0 Input│Historic Capex'!E197</f>
        <v>No</v>
      </c>
      <c r="D193" s="7" t="str">
        <f>'2.0 Input│Historic Capex'!C197</f>
        <v>Buildings</v>
      </c>
      <c r="E193" s="20" t="str">
        <f>IF('2.0 Input│Historic Capex'!D197='3.2 Input│Other'!$A$57,'3.2 Input│Other'!$A$57,IF('2.0 Input│Historic Capex'!D197='3.2 Input│Other'!$A$59,'3.2 Input│Other'!$A$59,'3.2 Input│Other'!$A$58))</f>
        <v>Replacement</v>
      </c>
      <c r="G193" s="27">
        <f>IF($C193="Yes",'2.0 Input│Historic Capex'!L197*'3.2 Input│Other'!G$28,0)</f>
        <v>0</v>
      </c>
      <c r="H193" s="27">
        <f>IF($C193="Yes",'2.0 Input│Historic Capex'!M197*'3.2 Input│Other'!H$28,0)</f>
        <v>0</v>
      </c>
      <c r="I193" s="27">
        <f>IF($C193="Yes",'2.0 Input│Historic Capex'!N197*'3.2 Input│Other'!I$28,0)</f>
        <v>0</v>
      </c>
      <c r="J193" s="27">
        <f>IF($C193="Yes",'2.0 Input│Historic Capex'!O197*'3.2 Input│Other'!J$28,0)</f>
        <v>0</v>
      </c>
      <c r="K193" s="27">
        <f>IF($C193="Yes",'2.0 Input│Historic Capex'!P197*'3.2 Input│Other'!K$28,0)</f>
        <v>0</v>
      </c>
      <c r="L193" s="27">
        <f t="shared" si="3"/>
        <v>0</v>
      </c>
    </row>
    <row r="194" spans="1:12">
      <c r="A194" s="27">
        <f>'2.0 Input│Historic Capex'!A198</f>
        <v>184</v>
      </c>
      <c r="B194" s="20" t="str">
        <f>'2.0 Input│Historic Capex'!B198</f>
        <v xml:space="preserve">Share of corporate leased properties </v>
      </c>
      <c r="C194" s="20" t="str">
        <f>'2.0 Input│Historic Capex'!E198</f>
        <v>No</v>
      </c>
      <c r="D194" s="7" t="str">
        <f>'2.0 Input│Historic Capex'!C198</f>
        <v>Other</v>
      </c>
      <c r="E194" s="20" t="str">
        <f>IF('2.0 Input│Historic Capex'!D198='3.2 Input│Other'!$A$57,'3.2 Input│Other'!$A$57,IF('2.0 Input│Historic Capex'!D198='3.2 Input│Other'!$A$59,'3.2 Input│Other'!$A$59,'3.2 Input│Other'!$A$58))</f>
        <v>Replacement</v>
      </c>
      <c r="G194" s="27">
        <f>IF($C194="Yes",'2.0 Input│Historic Capex'!L198*'3.2 Input│Other'!G$28,0)</f>
        <v>0</v>
      </c>
      <c r="H194" s="27">
        <f>IF($C194="Yes",'2.0 Input│Historic Capex'!M198*'3.2 Input│Other'!H$28,0)</f>
        <v>0</v>
      </c>
      <c r="I194" s="27">
        <f>IF($C194="Yes",'2.0 Input│Historic Capex'!N198*'3.2 Input│Other'!I$28,0)</f>
        <v>0</v>
      </c>
      <c r="J194" s="27">
        <f>IF($C194="Yes",'2.0 Input│Historic Capex'!O198*'3.2 Input│Other'!J$28,0)</f>
        <v>0</v>
      </c>
      <c r="K194" s="27">
        <f>IF($C194="Yes",'2.0 Input│Historic Capex'!P198*'3.2 Input│Other'!K$28,0)</f>
        <v>0</v>
      </c>
      <c r="L194" s="27">
        <f t="shared" ref="L194" si="7">SUM(G194:K194)</f>
        <v>0</v>
      </c>
    </row>
    <row r="195" spans="1:12">
      <c r="A195" s="27">
        <f>'2.0 Input│Historic Capex'!A199</f>
        <v>185</v>
      </c>
      <c r="B195" s="20" t="str">
        <f>'2.0 Input│Historic Capex'!B199</f>
        <v>Share of corporate motor vehicles</v>
      </c>
      <c r="C195" s="20" t="str">
        <f>'2.0 Input│Historic Capex'!E199</f>
        <v>No</v>
      </c>
      <c r="D195" s="7" t="str">
        <f>'2.0 Input│Historic Capex'!C199</f>
        <v>Other</v>
      </c>
      <c r="E195" s="20" t="str">
        <f>IF('2.0 Input│Historic Capex'!D199='3.2 Input│Other'!$A$57,'3.2 Input│Other'!$A$57,IF('2.0 Input│Historic Capex'!D199='3.2 Input│Other'!$A$59,'3.2 Input│Other'!$A$59,'3.2 Input│Other'!$A$58))</f>
        <v>Replacement</v>
      </c>
      <c r="G195" s="27">
        <f>IF($C195="Yes",'2.0 Input│Historic Capex'!L199*'3.2 Input│Other'!G$28,0)</f>
        <v>0</v>
      </c>
      <c r="H195" s="27">
        <f>IF($C195="Yes",'2.0 Input│Historic Capex'!M199*'3.2 Input│Other'!H$28,0)</f>
        <v>0</v>
      </c>
      <c r="I195" s="27">
        <f>IF($C195="Yes",'2.0 Input│Historic Capex'!N199*'3.2 Input│Other'!I$28,0)</f>
        <v>0</v>
      </c>
      <c r="J195" s="27">
        <f>IF($C195="Yes",'2.0 Input│Historic Capex'!O199*'3.2 Input│Other'!J$28,0)</f>
        <v>0</v>
      </c>
      <c r="K195" s="27">
        <f>IF($C195="Yes",'2.0 Input│Historic Capex'!P199*'3.2 Input│Other'!K$28,0)</f>
        <v>0</v>
      </c>
      <c r="L195" s="27">
        <f t="shared" si="3"/>
        <v>0</v>
      </c>
    </row>
    <row r="196" spans="1:12">
      <c r="A196" s="27">
        <f>'2.0 Input│Historic Capex'!A200</f>
        <v>186</v>
      </c>
      <c r="B196" s="20" t="str">
        <f>'2.0 Input│Historic Capex'!B200</f>
        <v>Corporate Capex</v>
      </c>
      <c r="C196" s="20" t="str">
        <f>'2.0 Input│Historic Capex'!E200</f>
        <v>No</v>
      </c>
      <c r="D196" s="7" t="str">
        <f>'2.0 Input│Historic Capex'!C200</f>
        <v>Other</v>
      </c>
      <c r="E196" s="20" t="str">
        <f>IF('2.0 Input│Historic Capex'!D200='3.2 Input│Other'!$A$57,'3.2 Input│Other'!$A$57,IF('2.0 Input│Historic Capex'!D200='3.2 Input│Other'!$A$59,'3.2 Input│Other'!$A$59,'3.2 Input│Other'!$A$58))</f>
        <v>Replacement</v>
      </c>
      <c r="G196" s="27">
        <f>IF($C196="Yes",'2.0 Input│Historic Capex'!L200*'3.2 Input│Other'!G$28,0)</f>
        <v>0</v>
      </c>
      <c r="H196" s="27">
        <f>IF($C196="Yes",'2.0 Input│Historic Capex'!M200*'3.2 Input│Other'!H$28,0)</f>
        <v>0</v>
      </c>
      <c r="I196" s="27">
        <f>IF($C196="Yes",'2.0 Input│Historic Capex'!N200*'3.2 Input│Other'!I$28,0)</f>
        <v>0</v>
      </c>
      <c r="J196" s="27">
        <f>IF($C196="Yes",'2.0 Input│Historic Capex'!O200*'3.2 Input│Other'!J$28,0)</f>
        <v>0</v>
      </c>
      <c r="K196" s="27">
        <f>IF($C196="Yes",'2.0 Input│Historic Capex'!P200*'3.2 Input│Other'!K$28,0)</f>
        <v>0</v>
      </c>
      <c r="L196" s="27">
        <f t="shared" si="3"/>
        <v>0</v>
      </c>
    </row>
    <row r="197" spans="1:12">
      <c r="A197" s="27">
        <f>'2.0 Input│Historic Capex'!A201</f>
        <v>187</v>
      </c>
      <c r="B197" s="20" t="str">
        <f>'2.0 Input│Historic Capex'!B201</f>
        <v>Corporate Transformation and Technology</v>
      </c>
      <c r="C197" s="20" t="str">
        <f>'2.0 Input│Historic Capex'!E201</f>
        <v>No</v>
      </c>
      <c r="D197" s="7" t="str">
        <f>'2.0 Input│Historic Capex'!C201</f>
        <v>Other</v>
      </c>
      <c r="E197" s="20" t="str">
        <f>IF('2.0 Input│Historic Capex'!D201='3.2 Input│Other'!$A$57,'3.2 Input│Other'!$A$57,IF('2.0 Input│Historic Capex'!D201='3.2 Input│Other'!$A$59,'3.2 Input│Other'!$A$59,'3.2 Input│Other'!$A$58))</f>
        <v>Replacement</v>
      </c>
      <c r="G197" s="27">
        <f>IF($C197="Yes",'2.0 Input│Historic Capex'!L201*'3.2 Input│Other'!G$28,0)</f>
        <v>0</v>
      </c>
      <c r="H197" s="27">
        <f>IF($C197="Yes",'2.0 Input│Historic Capex'!M201*'3.2 Input│Other'!H$28,0)</f>
        <v>0</v>
      </c>
      <c r="I197" s="27">
        <f>IF($C197="Yes",'2.0 Input│Historic Capex'!N201*'3.2 Input│Other'!I$28,0)</f>
        <v>0</v>
      </c>
      <c r="J197" s="27">
        <f>IF($C197="Yes",'2.0 Input│Historic Capex'!O201*'3.2 Input│Other'!J$28,0)</f>
        <v>0</v>
      </c>
      <c r="K197" s="27">
        <f>IF($C197="Yes",'2.0 Input│Historic Capex'!P201*'3.2 Input│Other'!K$28,0)</f>
        <v>0</v>
      </c>
      <c r="L197" s="27">
        <f t="shared" si="3"/>
        <v>0</v>
      </c>
    </row>
    <row r="198" spans="1:12">
      <c r="A198" s="27">
        <f>'2.0 Input│Historic Capex'!A202</f>
        <v>188</v>
      </c>
      <c r="B198" s="20" t="str">
        <f>'2.0 Input│Historic Capex'!B202</f>
        <v>Corporate  - Network Refresh &amp; Capacity upgrade</v>
      </c>
      <c r="C198" s="20" t="str">
        <f>'2.0 Input│Historic Capex'!E202</f>
        <v>No</v>
      </c>
      <c r="D198" s="7" t="str">
        <f>'2.0 Input│Historic Capex'!C202</f>
        <v>Other</v>
      </c>
      <c r="E198" s="20" t="str">
        <f>IF('2.0 Input│Historic Capex'!D202='3.2 Input│Other'!$A$57,'3.2 Input│Other'!$A$57,IF('2.0 Input│Historic Capex'!D202='3.2 Input│Other'!$A$59,'3.2 Input│Other'!$A$59,'3.2 Input│Other'!$A$58))</f>
        <v>Replacement</v>
      </c>
      <c r="G198" s="27">
        <f>IF($C198="Yes",'2.0 Input│Historic Capex'!L202*'3.2 Input│Other'!G$28,0)</f>
        <v>0</v>
      </c>
      <c r="H198" s="27">
        <f>IF($C198="Yes",'2.0 Input│Historic Capex'!M202*'3.2 Input│Other'!H$28,0)</f>
        <v>0</v>
      </c>
      <c r="I198" s="27">
        <f>IF($C198="Yes",'2.0 Input│Historic Capex'!N202*'3.2 Input│Other'!I$28,0)</f>
        <v>0</v>
      </c>
      <c r="J198" s="27">
        <f>IF($C198="Yes",'2.0 Input│Historic Capex'!O202*'3.2 Input│Other'!J$28,0)</f>
        <v>0</v>
      </c>
      <c r="K198" s="27">
        <f>IF($C198="Yes",'2.0 Input│Historic Capex'!P202*'3.2 Input│Other'!K$28,0)</f>
        <v>0</v>
      </c>
      <c r="L198" s="27">
        <f t="shared" si="3"/>
        <v>0</v>
      </c>
    </row>
    <row r="199" spans="1:12">
      <c r="A199" s="27">
        <f>'2.0 Input│Historic Capex'!A203</f>
        <v>189</v>
      </c>
      <c r="B199" s="20" t="str">
        <f>'2.0 Input│Historic Capex'!B203</f>
        <v>Corporate  - PPM Refresh</v>
      </c>
      <c r="C199" s="20" t="str">
        <f>'2.0 Input│Historic Capex'!E203</f>
        <v>No</v>
      </c>
      <c r="D199" s="7" t="str">
        <f>'2.0 Input│Historic Capex'!C203</f>
        <v>Other</v>
      </c>
      <c r="E199" s="20" t="str">
        <f>IF('2.0 Input│Historic Capex'!D203='3.2 Input│Other'!$A$57,'3.2 Input│Other'!$A$57,IF('2.0 Input│Historic Capex'!D203='3.2 Input│Other'!$A$59,'3.2 Input│Other'!$A$59,'3.2 Input│Other'!$A$58))</f>
        <v>Replacement</v>
      </c>
      <c r="G199" s="27">
        <f>IF($C199="Yes",'2.0 Input│Historic Capex'!L203*'3.2 Input│Other'!G$28,0)</f>
        <v>0</v>
      </c>
      <c r="H199" s="27">
        <f>IF($C199="Yes",'2.0 Input│Historic Capex'!M203*'3.2 Input│Other'!H$28,0)</f>
        <v>0</v>
      </c>
      <c r="I199" s="27">
        <f>IF($C199="Yes",'2.0 Input│Historic Capex'!N203*'3.2 Input│Other'!I$28,0)</f>
        <v>0</v>
      </c>
      <c r="J199" s="27">
        <f>IF($C199="Yes",'2.0 Input│Historic Capex'!O203*'3.2 Input│Other'!J$28,0)</f>
        <v>0</v>
      </c>
      <c r="K199" s="27">
        <f>IF($C199="Yes",'2.0 Input│Historic Capex'!P203*'3.2 Input│Other'!K$28,0)</f>
        <v>0</v>
      </c>
      <c r="L199" s="27">
        <f t="shared" si="3"/>
        <v>0</v>
      </c>
    </row>
    <row r="200" spans="1:12">
      <c r="A200" s="27">
        <f>'2.0 Input│Historic Capex'!A204</f>
        <v>190</v>
      </c>
      <c r="B200" s="20" t="str">
        <f>'2.0 Input│Historic Capex'!B204</f>
        <v xml:space="preserve">Corporate - Alarm rationalisation </v>
      </c>
      <c r="C200" s="20" t="str">
        <f>'2.0 Input│Historic Capex'!E204</f>
        <v>No</v>
      </c>
      <c r="D200" s="7" t="str">
        <f>'2.0 Input│Historic Capex'!C204</f>
        <v>Other</v>
      </c>
      <c r="E200" s="20" t="str">
        <f>IF('2.0 Input│Historic Capex'!D204='3.2 Input│Other'!$A$57,'3.2 Input│Other'!$A$57,IF('2.0 Input│Historic Capex'!D204='3.2 Input│Other'!$A$59,'3.2 Input│Other'!$A$59,'3.2 Input│Other'!$A$58))</f>
        <v>Replacement</v>
      </c>
      <c r="G200" s="27">
        <f>IF($C200="Yes",'2.0 Input│Historic Capex'!L204*'3.2 Input│Other'!G$28,0)</f>
        <v>0</v>
      </c>
      <c r="H200" s="27">
        <f>IF($C200="Yes",'2.0 Input│Historic Capex'!M204*'3.2 Input│Other'!H$28,0)</f>
        <v>0</v>
      </c>
      <c r="I200" s="27">
        <f>IF($C200="Yes",'2.0 Input│Historic Capex'!N204*'3.2 Input│Other'!I$28,0)</f>
        <v>0</v>
      </c>
      <c r="J200" s="27">
        <f>IF($C200="Yes",'2.0 Input│Historic Capex'!O204*'3.2 Input│Other'!J$28,0)</f>
        <v>0</v>
      </c>
      <c r="K200" s="27">
        <f>IF($C200="Yes",'2.0 Input│Historic Capex'!P204*'3.2 Input│Other'!K$28,0)</f>
        <v>0</v>
      </c>
      <c r="L200" s="27">
        <f t="shared" si="3"/>
        <v>0</v>
      </c>
    </row>
    <row r="201" spans="1:12">
      <c r="A201" s="27">
        <f>'2.0 Input│Historic Capex'!A205</f>
        <v>191</v>
      </c>
      <c r="B201" s="20" t="str">
        <f>'2.0 Input│Historic Capex'!B205</f>
        <v>Corporate - Applications</v>
      </c>
      <c r="C201" s="20" t="str">
        <f>'2.0 Input│Historic Capex'!E205</f>
        <v>No</v>
      </c>
      <c r="D201" s="7" t="str">
        <f>'2.0 Input│Historic Capex'!C205</f>
        <v>Other</v>
      </c>
      <c r="E201" s="20" t="str">
        <f>IF('2.0 Input│Historic Capex'!D205='3.2 Input│Other'!$A$57,'3.2 Input│Other'!$A$57,IF('2.0 Input│Historic Capex'!D205='3.2 Input│Other'!$A$59,'3.2 Input│Other'!$A$59,'3.2 Input│Other'!$A$58))</f>
        <v>Replacement</v>
      </c>
      <c r="G201" s="27">
        <f>IF($C201="Yes",'2.0 Input│Historic Capex'!L205*'3.2 Input│Other'!G$28,0)</f>
        <v>0</v>
      </c>
      <c r="H201" s="27">
        <f>IF($C201="Yes",'2.0 Input│Historic Capex'!M205*'3.2 Input│Other'!H$28,0)</f>
        <v>0</v>
      </c>
      <c r="I201" s="27">
        <f>IF($C201="Yes",'2.0 Input│Historic Capex'!N205*'3.2 Input│Other'!I$28,0)</f>
        <v>0</v>
      </c>
      <c r="J201" s="27">
        <f>IF($C201="Yes",'2.0 Input│Historic Capex'!O205*'3.2 Input│Other'!J$28,0)</f>
        <v>0</v>
      </c>
      <c r="K201" s="27">
        <f>IF($C201="Yes",'2.0 Input│Historic Capex'!P205*'3.2 Input│Other'!K$28,0)</f>
        <v>0</v>
      </c>
      <c r="L201" s="27">
        <f t="shared" si="3"/>
        <v>0</v>
      </c>
    </row>
    <row r="202" spans="1:12">
      <c r="A202" s="27">
        <f>'2.0 Input│Historic Capex'!A206</f>
        <v>192</v>
      </c>
      <c r="B202" s="20" t="str">
        <f>'2.0 Input│Historic Capex'!B206</f>
        <v>Corporate - Biztalk</v>
      </c>
      <c r="C202" s="20" t="str">
        <f>'2.0 Input│Historic Capex'!E206</f>
        <v>No</v>
      </c>
      <c r="D202" s="7" t="str">
        <f>'2.0 Input│Historic Capex'!C206</f>
        <v>Other</v>
      </c>
      <c r="E202" s="20" t="str">
        <f>IF('2.0 Input│Historic Capex'!D206='3.2 Input│Other'!$A$57,'3.2 Input│Other'!$A$57,IF('2.0 Input│Historic Capex'!D206='3.2 Input│Other'!$A$59,'3.2 Input│Other'!$A$59,'3.2 Input│Other'!$A$58))</f>
        <v>Replacement</v>
      </c>
      <c r="G202" s="27">
        <f>IF($C202="Yes",'2.0 Input│Historic Capex'!L206*'3.2 Input│Other'!G$28,0)</f>
        <v>0</v>
      </c>
      <c r="H202" s="27">
        <f>IF($C202="Yes",'2.0 Input│Historic Capex'!M206*'3.2 Input│Other'!H$28,0)</f>
        <v>0</v>
      </c>
      <c r="I202" s="27">
        <f>IF($C202="Yes",'2.0 Input│Historic Capex'!N206*'3.2 Input│Other'!I$28,0)</f>
        <v>0</v>
      </c>
      <c r="J202" s="27">
        <f>IF($C202="Yes",'2.0 Input│Historic Capex'!O206*'3.2 Input│Other'!J$28,0)</f>
        <v>0</v>
      </c>
      <c r="K202" s="27">
        <f>IF($C202="Yes",'2.0 Input│Historic Capex'!P206*'3.2 Input│Other'!K$28,0)</f>
        <v>0</v>
      </c>
      <c r="L202" s="27">
        <f t="shared" si="3"/>
        <v>0</v>
      </c>
    </row>
    <row r="203" spans="1:12">
      <c r="A203" s="27">
        <f>'2.0 Input│Historic Capex'!A207</f>
        <v>193</v>
      </c>
      <c r="B203" s="20" t="str">
        <f>'2.0 Input│Historic Capex'!B207</f>
        <v xml:space="preserve">Corporate - Compliance </v>
      </c>
      <c r="C203" s="20" t="str">
        <f>'2.0 Input│Historic Capex'!E207</f>
        <v>No</v>
      </c>
      <c r="D203" s="7" t="str">
        <f>'2.0 Input│Historic Capex'!C207</f>
        <v>Other</v>
      </c>
      <c r="E203" s="20" t="str">
        <f>IF('2.0 Input│Historic Capex'!D207='3.2 Input│Other'!$A$57,'3.2 Input│Other'!$A$57,IF('2.0 Input│Historic Capex'!D207='3.2 Input│Other'!$A$59,'3.2 Input│Other'!$A$59,'3.2 Input│Other'!$A$58))</f>
        <v>Replacement</v>
      </c>
      <c r="G203" s="27">
        <f>IF($C203="Yes",'2.0 Input│Historic Capex'!L207*'3.2 Input│Other'!G$28,0)</f>
        <v>0</v>
      </c>
      <c r="H203" s="27">
        <f>IF($C203="Yes",'2.0 Input│Historic Capex'!M207*'3.2 Input│Other'!H$28,0)</f>
        <v>0</v>
      </c>
      <c r="I203" s="27">
        <f>IF($C203="Yes",'2.0 Input│Historic Capex'!N207*'3.2 Input│Other'!I$28,0)</f>
        <v>0</v>
      </c>
      <c r="J203" s="27">
        <f>IF($C203="Yes",'2.0 Input│Historic Capex'!O207*'3.2 Input│Other'!J$28,0)</f>
        <v>0</v>
      </c>
      <c r="K203" s="27">
        <f>IF($C203="Yes",'2.0 Input│Historic Capex'!P207*'3.2 Input│Other'!K$28,0)</f>
        <v>0</v>
      </c>
      <c r="L203" s="27">
        <f t="shared" si="3"/>
        <v>0</v>
      </c>
    </row>
    <row r="204" spans="1:12">
      <c r="A204" s="27">
        <f>'2.0 Input│Historic Capex'!A208</f>
        <v>194</v>
      </c>
      <c r="B204" s="20" t="str">
        <f>'2.0 Input│Historic Capex'!B208</f>
        <v xml:space="preserve">Corporate - Corporate premises </v>
      </c>
      <c r="C204" s="20" t="str">
        <f>'2.0 Input│Historic Capex'!E208</f>
        <v>No</v>
      </c>
      <c r="D204" s="7" t="str">
        <f>'2.0 Input│Historic Capex'!C208</f>
        <v>Other</v>
      </c>
      <c r="E204" s="20" t="str">
        <f>IF('2.0 Input│Historic Capex'!D208='3.2 Input│Other'!$A$57,'3.2 Input│Other'!$A$57,IF('2.0 Input│Historic Capex'!D208='3.2 Input│Other'!$A$59,'3.2 Input│Other'!$A$59,'3.2 Input│Other'!$A$58))</f>
        <v>Replacement</v>
      </c>
      <c r="G204" s="27">
        <f>IF($C204="Yes",'2.0 Input│Historic Capex'!L208*'3.2 Input│Other'!G$28,0)</f>
        <v>0</v>
      </c>
      <c r="H204" s="27">
        <f>IF($C204="Yes",'2.0 Input│Historic Capex'!M208*'3.2 Input│Other'!H$28,0)</f>
        <v>0</v>
      </c>
      <c r="I204" s="27">
        <f>IF($C204="Yes",'2.0 Input│Historic Capex'!N208*'3.2 Input│Other'!I$28,0)</f>
        <v>0</v>
      </c>
      <c r="J204" s="27">
        <f>IF($C204="Yes",'2.0 Input│Historic Capex'!O208*'3.2 Input│Other'!J$28,0)</f>
        <v>0</v>
      </c>
      <c r="K204" s="27">
        <f>IF($C204="Yes",'2.0 Input│Historic Capex'!P208*'3.2 Input│Other'!K$28,0)</f>
        <v>0</v>
      </c>
      <c r="L204" s="27">
        <f t="shared" si="3"/>
        <v>0</v>
      </c>
    </row>
    <row r="205" spans="1:12">
      <c r="A205" s="27">
        <f>'2.0 Input│Historic Capex'!A209</f>
        <v>195</v>
      </c>
      <c r="B205" s="20" t="str">
        <f>'2.0 Input│Historic Capex'!B209</f>
        <v>Corporate - Cybersecurity</v>
      </c>
      <c r="C205" s="20" t="str">
        <f>'2.0 Input│Historic Capex'!E209</f>
        <v>No</v>
      </c>
      <c r="D205" s="7" t="str">
        <f>'2.0 Input│Historic Capex'!C209</f>
        <v>Other</v>
      </c>
      <c r="E205" s="20" t="str">
        <f>IF('2.0 Input│Historic Capex'!D209='3.2 Input│Other'!$A$57,'3.2 Input│Other'!$A$57,IF('2.0 Input│Historic Capex'!D209='3.2 Input│Other'!$A$59,'3.2 Input│Other'!$A$59,'3.2 Input│Other'!$A$58))</f>
        <v>Replacement</v>
      </c>
      <c r="G205" s="27">
        <f>IF($C205="Yes",'2.0 Input│Historic Capex'!L209*'3.2 Input│Other'!G$28,0)</f>
        <v>0</v>
      </c>
      <c r="H205" s="27">
        <f>IF($C205="Yes",'2.0 Input│Historic Capex'!M209*'3.2 Input│Other'!H$28,0)</f>
        <v>0</v>
      </c>
      <c r="I205" s="27">
        <f>IF($C205="Yes",'2.0 Input│Historic Capex'!N209*'3.2 Input│Other'!I$28,0)</f>
        <v>0</v>
      </c>
      <c r="J205" s="27">
        <f>IF($C205="Yes",'2.0 Input│Historic Capex'!O209*'3.2 Input│Other'!J$28,0)</f>
        <v>0</v>
      </c>
      <c r="K205" s="27">
        <f>IF($C205="Yes",'2.0 Input│Historic Capex'!P209*'3.2 Input│Other'!K$28,0)</f>
        <v>0</v>
      </c>
      <c r="L205" s="27">
        <f t="shared" si="3"/>
        <v>0</v>
      </c>
    </row>
    <row r="206" spans="1:12">
      <c r="A206" s="27">
        <f>'2.0 Input│Historic Capex'!A210</f>
        <v>196</v>
      </c>
      <c r="B206" s="20" t="str">
        <f>'2.0 Input│Historic Capex'!B210</f>
        <v>Corporate - Digital space projeect</v>
      </c>
      <c r="C206" s="20" t="str">
        <f>'2.0 Input│Historic Capex'!E210</f>
        <v>No</v>
      </c>
      <c r="D206" s="7" t="str">
        <f>'2.0 Input│Historic Capex'!C210</f>
        <v>Other</v>
      </c>
      <c r="E206" s="20" t="str">
        <f>IF('2.0 Input│Historic Capex'!D210='3.2 Input│Other'!$A$57,'3.2 Input│Other'!$A$57,IF('2.0 Input│Historic Capex'!D210='3.2 Input│Other'!$A$59,'3.2 Input│Other'!$A$59,'3.2 Input│Other'!$A$58))</f>
        <v>Replacement</v>
      </c>
      <c r="G206" s="27">
        <f>IF($C206="Yes",'2.0 Input│Historic Capex'!L210*'3.2 Input│Other'!G$28,0)</f>
        <v>0</v>
      </c>
      <c r="H206" s="27">
        <f>IF($C206="Yes",'2.0 Input│Historic Capex'!M210*'3.2 Input│Other'!H$28,0)</f>
        <v>0</v>
      </c>
      <c r="I206" s="27">
        <f>IF($C206="Yes",'2.0 Input│Historic Capex'!N210*'3.2 Input│Other'!I$28,0)</f>
        <v>0</v>
      </c>
      <c r="J206" s="27">
        <f>IF($C206="Yes",'2.0 Input│Historic Capex'!O210*'3.2 Input│Other'!J$28,0)</f>
        <v>0</v>
      </c>
      <c r="K206" s="27">
        <f>IF($C206="Yes",'2.0 Input│Historic Capex'!P210*'3.2 Input│Other'!K$28,0)</f>
        <v>0</v>
      </c>
      <c r="L206" s="27">
        <f t="shared" si="3"/>
        <v>0</v>
      </c>
    </row>
    <row r="207" spans="1:12">
      <c r="A207" s="27">
        <f>'2.0 Input│Historic Capex'!A211</f>
        <v>197</v>
      </c>
      <c r="B207" s="20" t="str">
        <f>'2.0 Input│Historic Capex'!B211</f>
        <v>Corporate - Digital workspace</v>
      </c>
      <c r="C207" s="20" t="str">
        <f>'2.0 Input│Historic Capex'!E211</f>
        <v>No</v>
      </c>
      <c r="D207" s="7" t="str">
        <f>'2.0 Input│Historic Capex'!C211</f>
        <v>Other</v>
      </c>
      <c r="E207" s="20" t="str">
        <f>IF('2.0 Input│Historic Capex'!D211='3.2 Input│Other'!$A$57,'3.2 Input│Other'!$A$57,IF('2.0 Input│Historic Capex'!D211='3.2 Input│Other'!$A$59,'3.2 Input│Other'!$A$59,'3.2 Input│Other'!$A$58))</f>
        <v>Replacement</v>
      </c>
      <c r="G207" s="27">
        <f>IF($C207="Yes",'2.0 Input│Historic Capex'!L211*'3.2 Input│Other'!G$28,0)</f>
        <v>0</v>
      </c>
      <c r="H207" s="27">
        <f>IF($C207="Yes",'2.0 Input│Historic Capex'!M211*'3.2 Input│Other'!H$28,0)</f>
        <v>0</v>
      </c>
      <c r="I207" s="27">
        <f>IF($C207="Yes",'2.0 Input│Historic Capex'!N211*'3.2 Input│Other'!I$28,0)</f>
        <v>0</v>
      </c>
      <c r="J207" s="27">
        <f>IF($C207="Yes",'2.0 Input│Historic Capex'!O211*'3.2 Input│Other'!J$28,0)</f>
        <v>0</v>
      </c>
      <c r="K207" s="27">
        <f>IF($C207="Yes",'2.0 Input│Historic Capex'!P211*'3.2 Input│Other'!K$28,0)</f>
        <v>0</v>
      </c>
      <c r="L207" s="27">
        <f t="shared" si="3"/>
        <v>0</v>
      </c>
    </row>
    <row r="208" spans="1:12">
      <c r="A208" s="27">
        <f>'2.0 Input│Historic Capex'!A212</f>
        <v>198</v>
      </c>
      <c r="B208" s="20" t="str">
        <f>'2.0 Input│Historic Capex'!B212</f>
        <v>Corporate - Energy components upgrade</v>
      </c>
      <c r="C208" s="20" t="str">
        <f>'2.0 Input│Historic Capex'!E212</f>
        <v>No</v>
      </c>
      <c r="D208" s="7" t="str">
        <f>'2.0 Input│Historic Capex'!C212</f>
        <v>Other</v>
      </c>
      <c r="E208" s="20" t="str">
        <f>IF('2.0 Input│Historic Capex'!D212='3.2 Input│Other'!$A$57,'3.2 Input│Other'!$A$57,IF('2.0 Input│Historic Capex'!D212='3.2 Input│Other'!$A$59,'3.2 Input│Other'!$A$59,'3.2 Input│Other'!$A$58))</f>
        <v>Replacement</v>
      </c>
      <c r="G208" s="27">
        <f>IF($C208="Yes",'2.0 Input│Historic Capex'!L212*'3.2 Input│Other'!G$28,0)</f>
        <v>0</v>
      </c>
      <c r="H208" s="27">
        <f>IF($C208="Yes",'2.0 Input│Historic Capex'!M212*'3.2 Input│Other'!H$28,0)</f>
        <v>0</v>
      </c>
      <c r="I208" s="27">
        <f>IF($C208="Yes",'2.0 Input│Historic Capex'!N212*'3.2 Input│Other'!I$28,0)</f>
        <v>0</v>
      </c>
      <c r="J208" s="27">
        <f>IF($C208="Yes",'2.0 Input│Historic Capex'!O212*'3.2 Input│Other'!J$28,0)</f>
        <v>0</v>
      </c>
      <c r="K208" s="27">
        <f>IF($C208="Yes",'2.0 Input│Historic Capex'!P212*'3.2 Input│Other'!K$28,0)</f>
        <v>0</v>
      </c>
      <c r="L208" s="27">
        <f t="shared" si="3"/>
        <v>0</v>
      </c>
    </row>
    <row r="209" spans="1:12">
      <c r="A209" s="27">
        <f>'2.0 Input│Historic Capex'!A213</f>
        <v>199</v>
      </c>
      <c r="B209" s="20" t="str">
        <f>'2.0 Input│Historic Capex'!B213</f>
        <v>Corporate - Engineering framework</v>
      </c>
      <c r="C209" s="20" t="str">
        <f>'2.0 Input│Historic Capex'!E213</f>
        <v>No</v>
      </c>
      <c r="D209" s="7" t="str">
        <f>'2.0 Input│Historic Capex'!C213</f>
        <v>Other</v>
      </c>
      <c r="E209" s="20" t="str">
        <f>IF('2.0 Input│Historic Capex'!D213='3.2 Input│Other'!$A$57,'3.2 Input│Other'!$A$57,IF('2.0 Input│Historic Capex'!D213='3.2 Input│Other'!$A$59,'3.2 Input│Other'!$A$59,'3.2 Input│Other'!$A$58))</f>
        <v>Replacement</v>
      </c>
      <c r="G209" s="27">
        <f>IF($C209="Yes",'2.0 Input│Historic Capex'!L213*'3.2 Input│Other'!G$28,0)</f>
        <v>0</v>
      </c>
      <c r="H209" s="27">
        <f>IF($C209="Yes",'2.0 Input│Historic Capex'!M213*'3.2 Input│Other'!H$28,0)</f>
        <v>0</v>
      </c>
      <c r="I209" s="27">
        <f>IF($C209="Yes",'2.0 Input│Historic Capex'!N213*'3.2 Input│Other'!I$28,0)</f>
        <v>0</v>
      </c>
      <c r="J209" s="27">
        <f>IF($C209="Yes",'2.0 Input│Historic Capex'!O213*'3.2 Input│Other'!J$28,0)</f>
        <v>0</v>
      </c>
      <c r="K209" s="27">
        <f>IF($C209="Yes",'2.0 Input│Historic Capex'!P213*'3.2 Input│Other'!K$28,0)</f>
        <v>0</v>
      </c>
      <c r="L209" s="27">
        <f t="shared" si="3"/>
        <v>0</v>
      </c>
    </row>
    <row r="210" spans="1:12">
      <c r="A210" s="27">
        <f>'2.0 Input│Historic Capex'!A214</f>
        <v>200</v>
      </c>
      <c r="B210" s="20" t="str">
        <f>'2.0 Input│Historic Capex'!B214</f>
        <v>Corporate - Enterprise Analytics Program</v>
      </c>
      <c r="C210" s="20" t="str">
        <f>'2.0 Input│Historic Capex'!E214</f>
        <v>No</v>
      </c>
      <c r="D210" s="7" t="str">
        <f>'2.0 Input│Historic Capex'!C214</f>
        <v>Other</v>
      </c>
      <c r="E210" s="20" t="str">
        <f>IF('2.0 Input│Historic Capex'!D214='3.2 Input│Other'!$A$57,'3.2 Input│Other'!$A$57,IF('2.0 Input│Historic Capex'!D214='3.2 Input│Other'!$A$59,'3.2 Input│Other'!$A$59,'3.2 Input│Other'!$A$58))</f>
        <v>Replacement</v>
      </c>
      <c r="G210" s="27">
        <f>IF($C210="Yes",'2.0 Input│Historic Capex'!L214*'3.2 Input│Other'!G$28,0)</f>
        <v>0</v>
      </c>
      <c r="H210" s="27">
        <f>IF($C210="Yes",'2.0 Input│Historic Capex'!M214*'3.2 Input│Other'!H$28,0)</f>
        <v>0</v>
      </c>
      <c r="I210" s="27">
        <f>IF($C210="Yes",'2.0 Input│Historic Capex'!N214*'3.2 Input│Other'!I$28,0)</f>
        <v>0</v>
      </c>
      <c r="J210" s="27">
        <f>IF($C210="Yes",'2.0 Input│Historic Capex'!O214*'3.2 Input│Other'!J$28,0)</f>
        <v>0</v>
      </c>
      <c r="K210" s="27">
        <f>IF($C210="Yes",'2.0 Input│Historic Capex'!P214*'3.2 Input│Other'!K$28,0)</f>
        <v>0</v>
      </c>
      <c r="L210" s="27">
        <f t="shared" si="3"/>
        <v>0</v>
      </c>
    </row>
    <row r="211" spans="1:12">
      <c r="A211" s="27">
        <f>'2.0 Input│Historic Capex'!A215</f>
        <v>201</v>
      </c>
      <c r="B211" s="20" t="str">
        <f>'2.0 Input│Historic Capex'!B215</f>
        <v xml:space="preserve">Corporate - Environment Data Improvement </v>
      </c>
      <c r="C211" s="20" t="str">
        <f>'2.0 Input│Historic Capex'!E215</f>
        <v>No</v>
      </c>
      <c r="D211" s="7" t="str">
        <f>'2.0 Input│Historic Capex'!C215</f>
        <v>Other</v>
      </c>
      <c r="E211" s="20" t="str">
        <f>IF('2.0 Input│Historic Capex'!D215='3.2 Input│Other'!$A$57,'3.2 Input│Other'!$A$57,IF('2.0 Input│Historic Capex'!D215='3.2 Input│Other'!$A$59,'3.2 Input│Other'!$A$59,'3.2 Input│Other'!$A$58))</f>
        <v>Replacement</v>
      </c>
      <c r="G211" s="27">
        <f>IF($C211="Yes",'2.0 Input│Historic Capex'!L215*'3.2 Input│Other'!G$28,0)</f>
        <v>0</v>
      </c>
      <c r="H211" s="27">
        <f>IF($C211="Yes",'2.0 Input│Historic Capex'!M215*'3.2 Input│Other'!H$28,0)</f>
        <v>0</v>
      </c>
      <c r="I211" s="27">
        <f>IF($C211="Yes",'2.0 Input│Historic Capex'!N215*'3.2 Input│Other'!I$28,0)</f>
        <v>0</v>
      </c>
      <c r="J211" s="27">
        <f>IF($C211="Yes",'2.0 Input│Historic Capex'!O215*'3.2 Input│Other'!J$28,0)</f>
        <v>0</v>
      </c>
      <c r="K211" s="27">
        <f>IF($C211="Yes",'2.0 Input│Historic Capex'!P215*'3.2 Input│Other'!K$28,0)</f>
        <v>0</v>
      </c>
      <c r="L211" s="27">
        <f t="shared" ref="L211:L222" si="8">SUM(G211:K211)</f>
        <v>0</v>
      </c>
    </row>
    <row r="212" spans="1:12">
      <c r="A212" s="27">
        <f>'2.0 Input│Historic Capex'!A216</f>
        <v>202</v>
      </c>
      <c r="B212" s="20" t="str">
        <f>'2.0 Input│Historic Capex'!B216</f>
        <v>Corporate - Finance systems (ie Oracle and Hyperion)</v>
      </c>
      <c r="C212" s="20" t="str">
        <f>'2.0 Input│Historic Capex'!E216</f>
        <v>No</v>
      </c>
      <c r="D212" s="7" t="str">
        <f>'2.0 Input│Historic Capex'!C216</f>
        <v>Other</v>
      </c>
      <c r="E212" s="20" t="str">
        <f>IF('2.0 Input│Historic Capex'!D216='3.2 Input│Other'!$A$57,'3.2 Input│Other'!$A$57,IF('2.0 Input│Historic Capex'!D216='3.2 Input│Other'!$A$59,'3.2 Input│Other'!$A$59,'3.2 Input│Other'!$A$58))</f>
        <v>Replacement</v>
      </c>
      <c r="G212" s="27">
        <f>IF($C212="Yes",'2.0 Input│Historic Capex'!L216*'3.2 Input│Other'!G$28,0)</f>
        <v>0</v>
      </c>
      <c r="H212" s="27">
        <f>IF($C212="Yes",'2.0 Input│Historic Capex'!M216*'3.2 Input│Other'!H$28,0)</f>
        <v>0</v>
      </c>
      <c r="I212" s="27">
        <f>IF($C212="Yes",'2.0 Input│Historic Capex'!N216*'3.2 Input│Other'!I$28,0)</f>
        <v>0</v>
      </c>
      <c r="J212" s="27">
        <f>IF($C212="Yes",'2.0 Input│Historic Capex'!O216*'3.2 Input│Other'!J$28,0)</f>
        <v>0</v>
      </c>
      <c r="K212" s="27">
        <f>IF($C212="Yes",'2.0 Input│Historic Capex'!P216*'3.2 Input│Other'!K$28,0)</f>
        <v>0</v>
      </c>
      <c r="L212" s="27">
        <f t="shared" si="8"/>
        <v>0</v>
      </c>
    </row>
    <row r="213" spans="1:12">
      <c r="A213" s="27">
        <f>'2.0 Input│Historic Capex'!A217</f>
        <v>203</v>
      </c>
      <c r="B213" s="20" t="str">
        <f>'2.0 Input│Historic Capex'!B217</f>
        <v xml:space="preserve">Corporate - Gas Harmonisation </v>
      </c>
      <c r="C213" s="20" t="str">
        <f>'2.0 Input│Historic Capex'!E217</f>
        <v>No</v>
      </c>
      <c r="D213" s="7" t="str">
        <f>'2.0 Input│Historic Capex'!C217</f>
        <v>Other</v>
      </c>
      <c r="E213" s="20" t="str">
        <f>IF('2.0 Input│Historic Capex'!D217='3.2 Input│Other'!$A$57,'3.2 Input│Other'!$A$57,IF('2.0 Input│Historic Capex'!D217='3.2 Input│Other'!$A$59,'3.2 Input│Other'!$A$59,'3.2 Input│Other'!$A$58))</f>
        <v>Replacement</v>
      </c>
      <c r="G213" s="27">
        <f>IF($C213="Yes",'2.0 Input│Historic Capex'!L217*'3.2 Input│Other'!G$28,0)</f>
        <v>0</v>
      </c>
      <c r="H213" s="27">
        <f>IF($C213="Yes",'2.0 Input│Historic Capex'!M217*'3.2 Input│Other'!H$28,0)</f>
        <v>0</v>
      </c>
      <c r="I213" s="27">
        <f>IF($C213="Yes",'2.0 Input│Historic Capex'!N217*'3.2 Input│Other'!I$28,0)</f>
        <v>0</v>
      </c>
      <c r="J213" s="27">
        <f>IF($C213="Yes",'2.0 Input│Historic Capex'!O217*'3.2 Input│Other'!J$28,0)</f>
        <v>0</v>
      </c>
      <c r="K213" s="27">
        <f>IF($C213="Yes",'2.0 Input│Historic Capex'!P217*'3.2 Input│Other'!K$28,0)</f>
        <v>0</v>
      </c>
      <c r="L213" s="27">
        <f t="shared" si="8"/>
        <v>0</v>
      </c>
    </row>
    <row r="214" spans="1:12">
      <c r="A214" s="27">
        <f>'2.0 Input│Historic Capex'!A218</f>
        <v>204</v>
      </c>
      <c r="B214" s="20" t="str">
        <f>'2.0 Input│Historic Capex'!B218</f>
        <v>Corporate - Grid</v>
      </c>
      <c r="C214" s="20" t="str">
        <f>'2.0 Input│Historic Capex'!E218</f>
        <v>No</v>
      </c>
      <c r="D214" s="7" t="str">
        <f>'2.0 Input│Historic Capex'!C218</f>
        <v>Other</v>
      </c>
      <c r="E214" s="20" t="str">
        <f>IF('2.0 Input│Historic Capex'!D218='3.2 Input│Other'!$A$57,'3.2 Input│Other'!$A$57,IF('2.0 Input│Historic Capex'!D218='3.2 Input│Other'!$A$59,'3.2 Input│Other'!$A$59,'3.2 Input│Other'!$A$58))</f>
        <v>Replacement</v>
      </c>
      <c r="G214" s="27">
        <f>IF($C214="Yes",'2.0 Input│Historic Capex'!L218*'3.2 Input│Other'!G$28,0)</f>
        <v>0</v>
      </c>
      <c r="H214" s="27">
        <f>IF($C214="Yes",'2.0 Input│Historic Capex'!M218*'3.2 Input│Other'!H$28,0)</f>
        <v>0</v>
      </c>
      <c r="I214" s="27">
        <f>IF($C214="Yes",'2.0 Input│Historic Capex'!N218*'3.2 Input│Other'!I$28,0)</f>
        <v>0</v>
      </c>
      <c r="J214" s="27">
        <f>IF($C214="Yes",'2.0 Input│Historic Capex'!O218*'3.2 Input│Other'!J$28,0)</f>
        <v>0</v>
      </c>
      <c r="K214" s="27">
        <f>IF($C214="Yes",'2.0 Input│Historic Capex'!P218*'3.2 Input│Other'!K$28,0)</f>
        <v>0</v>
      </c>
      <c r="L214" s="27">
        <f t="shared" si="8"/>
        <v>0</v>
      </c>
    </row>
    <row r="215" spans="1:12">
      <c r="A215" s="27">
        <f>'2.0 Input│Historic Capex'!A219</f>
        <v>205</v>
      </c>
      <c r="B215" s="20" t="str">
        <f>'2.0 Input│Historic Capex'!B219</f>
        <v>Corporate - Historian</v>
      </c>
      <c r="C215" s="20" t="str">
        <f>'2.0 Input│Historic Capex'!E219</f>
        <v>No</v>
      </c>
      <c r="D215" s="7" t="str">
        <f>'2.0 Input│Historic Capex'!C219</f>
        <v>Other</v>
      </c>
      <c r="E215" s="20" t="str">
        <f>IF('2.0 Input│Historic Capex'!D219='3.2 Input│Other'!$A$57,'3.2 Input│Other'!$A$57,IF('2.0 Input│Historic Capex'!D219='3.2 Input│Other'!$A$59,'3.2 Input│Other'!$A$59,'3.2 Input│Other'!$A$58))</f>
        <v>Replacement</v>
      </c>
      <c r="G215" s="27">
        <f>IF($C215="Yes",'2.0 Input│Historic Capex'!L219*'3.2 Input│Other'!G$28,0)</f>
        <v>0</v>
      </c>
      <c r="H215" s="27">
        <f>IF($C215="Yes",'2.0 Input│Historic Capex'!M219*'3.2 Input│Other'!H$28,0)</f>
        <v>0</v>
      </c>
      <c r="I215" s="27">
        <f>IF($C215="Yes",'2.0 Input│Historic Capex'!N219*'3.2 Input│Other'!I$28,0)</f>
        <v>0</v>
      </c>
      <c r="J215" s="27">
        <f>IF($C215="Yes",'2.0 Input│Historic Capex'!O219*'3.2 Input│Other'!J$28,0)</f>
        <v>0</v>
      </c>
      <c r="K215" s="27">
        <f>IF($C215="Yes",'2.0 Input│Historic Capex'!P219*'3.2 Input│Other'!K$28,0)</f>
        <v>0</v>
      </c>
      <c r="L215" s="27">
        <f t="shared" si="8"/>
        <v>0</v>
      </c>
    </row>
    <row r="216" spans="1:12">
      <c r="A216" s="27">
        <f>'2.0 Input│Historic Capex'!A220</f>
        <v>206</v>
      </c>
      <c r="B216" s="20" t="str">
        <f>'2.0 Input│Historic Capex'!B220</f>
        <v>Corporate - HR People Connect</v>
      </c>
      <c r="C216" s="20" t="str">
        <f>'2.0 Input│Historic Capex'!E220</f>
        <v>No</v>
      </c>
      <c r="D216" s="7" t="str">
        <f>'2.0 Input│Historic Capex'!C220</f>
        <v>Other</v>
      </c>
      <c r="E216" s="20" t="str">
        <f>IF('2.0 Input│Historic Capex'!D220='3.2 Input│Other'!$A$57,'3.2 Input│Other'!$A$57,IF('2.0 Input│Historic Capex'!D220='3.2 Input│Other'!$A$59,'3.2 Input│Other'!$A$59,'3.2 Input│Other'!$A$58))</f>
        <v>Replacement</v>
      </c>
      <c r="G216" s="27">
        <f>IF($C216="Yes",'2.0 Input│Historic Capex'!L220*'3.2 Input│Other'!G$28,0)</f>
        <v>0</v>
      </c>
      <c r="H216" s="27">
        <f>IF($C216="Yes",'2.0 Input│Historic Capex'!M220*'3.2 Input│Other'!H$28,0)</f>
        <v>0</v>
      </c>
      <c r="I216" s="27">
        <f>IF($C216="Yes",'2.0 Input│Historic Capex'!N220*'3.2 Input│Other'!I$28,0)</f>
        <v>0</v>
      </c>
      <c r="J216" s="27">
        <f>IF($C216="Yes",'2.0 Input│Historic Capex'!O220*'3.2 Input│Other'!J$28,0)</f>
        <v>0</v>
      </c>
      <c r="K216" s="27">
        <f>IF($C216="Yes",'2.0 Input│Historic Capex'!P220*'3.2 Input│Other'!K$28,0)</f>
        <v>0</v>
      </c>
      <c r="L216" s="27">
        <f t="shared" si="8"/>
        <v>0</v>
      </c>
    </row>
    <row r="217" spans="1:12">
      <c r="A217" s="27">
        <f>'2.0 Input│Historic Capex'!A221</f>
        <v>207</v>
      </c>
      <c r="B217" s="20" t="str">
        <f>'2.0 Input│Historic Capex'!B221</f>
        <v>Corporate - IOC</v>
      </c>
      <c r="C217" s="20" t="str">
        <f>'2.0 Input│Historic Capex'!E221</f>
        <v>No</v>
      </c>
      <c r="D217" s="7" t="str">
        <f>'2.0 Input│Historic Capex'!C221</f>
        <v>Other</v>
      </c>
      <c r="E217" s="20" t="str">
        <f>IF('2.0 Input│Historic Capex'!D221='3.2 Input│Other'!$A$57,'3.2 Input│Other'!$A$57,IF('2.0 Input│Historic Capex'!D221='3.2 Input│Other'!$A$59,'3.2 Input│Other'!$A$59,'3.2 Input│Other'!$A$58))</f>
        <v>Replacement</v>
      </c>
      <c r="G217" s="27">
        <f>IF($C217="Yes",'2.0 Input│Historic Capex'!L221*'3.2 Input│Other'!G$28,0)</f>
        <v>0</v>
      </c>
      <c r="H217" s="27">
        <f>IF($C217="Yes",'2.0 Input│Historic Capex'!M221*'3.2 Input│Other'!H$28,0)</f>
        <v>0</v>
      </c>
      <c r="I217" s="27">
        <f>IF($C217="Yes",'2.0 Input│Historic Capex'!N221*'3.2 Input│Other'!I$28,0)</f>
        <v>0</v>
      </c>
      <c r="J217" s="27">
        <f>IF($C217="Yes",'2.0 Input│Historic Capex'!O221*'3.2 Input│Other'!J$28,0)</f>
        <v>0</v>
      </c>
      <c r="K217" s="27">
        <f>IF($C217="Yes",'2.0 Input│Historic Capex'!P221*'3.2 Input│Other'!K$28,0)</f>
        <v>0</v>
      </c>
      <c r="L217" s="27">
        <f t="shared" si="8"/>
        <v>0</v>
      </c>
    </row>
    <row r="218" spans="1:12">
      <c r="A218" s="27">
        <f>'2.0 Input│Historic Capex'!A222</f>
        <v>208</v>
      </c>
      <c r="B218" s="20" t="str">
        <f>'2.0 Input│Historic Capex'!B222</f>
        <v>Corporate - IT purchases</v>
      </c>
      <c r="C218" s="20" t="str">
        <f>'2.0 Input│Historic Capex'!E222</f>
        <v>No</v>
      </c>
      <c r="D218" s="7" t="str">
        <f>'2.0 Input│Historic Capex'!C222</f>
        <v>Other</v>
      </c>
      <c r="E218" s="20" t="str">
        <f>IF('2.0 Input│Historic Capex'!D222='3.2 Input│Other'!$A$57,'3.2 Input│Other'!$A$57,IF('2.0 Input│Historic Capex'!D222='3.2 Input│Other'!$A$59,'3.2 Input│Other'!$A$59,'3.2 Input│Other'!$A$58))</f>
        <v>Replacement</v>
      </c>
      <c r="G218" s="27">
        <f>IF($C218="Yes",'2.0 Input│Historic Capex'!L222*'3.2 Input│Other'!G$28,0)</f>
        <v>0</v>
      </c>
      <c r="H218" s="27">
        <f>IF($C218="Yes",'2.0 Input│Historic Capex'!M222*'3.2 Input│Other'!H$28,0)</f>
        <v>0</v>
      </c>
      <c r="I218" s="27">
        <f>IF($C218="Yes",'2.0 Input│Historic Capex'!N222*'3.2 Input│Other'!I$28,0)</f>
        <v>0</v>
      </c>
      <c r="J218" s="27">
        <f>IF($C218="Yes",'2.0 Input│Historic Capex'!O222*'3.2 Input│Other'!J$28,0)</f>
        <v>0</v>
      </c>
      <c r="K218" s="27">
        <f>IF($C218="Yes",'2.0 Input│Historic Capex'!P222*'3.2 Input│Other'!K$28,0)</f>
        <v>0</v>
      </c>
      <c r="L218" s="27">
        <f t="shared" si="8"/>
        <v>0</v>
      </c>
    </row>
    <row r="219" spans="1:12">
      <c r="A219" s="27">
        <f>'2.0 Input│Historic Capex'!A223</f>
        <v>209</v>
      </c>
      <c r="B219" s="20" t="str">
        <f>'2.0 Input│Historic Capex'!B223</f>
        <v>Corporate - Major Projects</v>
      </c>
      <c r="C219" s="20" t="str">
        <f>'2.0 Input│Historic Capex'!E223</f>
        <v>No</v>
      </c>
      <c r="D219" s="7" t="str">
        <f>'2.0 Input│Historic Capex'!C223</f>
        <v>Other</v>
      </c>
      <c r="E219" s="20" t="str">
        <f>IF('2.0 Input│Historic Capex'!D223='3.2 Input│Other'!$A$57,'3.2 Input│Other'!$A$57,IF('2.0 Input│Historic Capex'!D223='3.2 Input│Other'!$A$59,'3.2 Input│Other'!$A$59,'3.2 Input│Other'!$A$58))</f>
        <v>Replacement</v>
      </c>
      <c r="G219" s="27">
        <f>IF($C219="Yes",'2.0 Input│Historic Capex'!L223*'3.2 Input│Other'!G$28,0)</f>
        <v>0</v>
      </c>
      <c r="H219" s="27">
        <f>IF($C219="Yes",'2.0 Input│Historic Capex'!M223*'3.2 Input│Other'!H$28,0)</f>
        <v>0</v>
      </c>
      <c r="I219" s="27">
        <f>IF($C219="Yes",'2.0 Input│Historic Capex'!N223*'3.2 Input│Other'!I$28,0)</f>
        <v>0</v>
      </c>
      <c r="J219" s="27">
        <f>IF($C219="Yes",'2.0 Input│Historic Capex'!O223*'3.2 Input│Other'!J$28,0)</f>
        <v>0</v>
      </c>
      <c r="K219" s="27">
        <f>IF($C219="Yes",'2.0 Input│Historic Capex'!P223*'3.2 Input│Other'!K$28,0)</f>
        <v>0</v>
      </c>
      <c r="L219" s="27">
        <f t="shared" si="8"/>
        <v>0</v>
      </c>
    </row>
    <row r="220" spans="1:12">
      <c r="A220" s="27">
        <f>'2.0 Input│Historic Capex'!A224</f>
        <v>210</v>
      </c>
      <c r="B220" s="20" t="str">
        <f>'2.0 Input│Historic Capex'!B224</f>
        <v>Corporate - Maximo enhancements</v>
      </c>
      <c r="C220" s="20" t="str">
        <f>'2.0 Input│Historic Capex'!E224</f>
        <v>No</v>
      </c>
      <c r="D220" s="7" t="str">
        <f>'2.0 Input│Historic Capex'!C224</f>
        <v>Other</v>
      </c>
      <c r="E220" s="20" t="str">
        <f>IF('2.0 Input│Historic Capex'!D224='3.2 Input│Other'!$A$57,'3.2 Input│Other'!$A$57,IF('2.0 Input│Historic Capex'!D224='3.2 Input│Other'!$A$59,'3.2 Input│Other'!$A$59,'3.2 Input│Other'!$A$58))</f>
        <v>Replacement</v>
      </c>
      <c r="G220" s="27">
        <f>IF($C220="Yes",'2.0 Input│Historic Capex'!L224*'3.2 Input│Other'!G$28,0)</f>
        <v>0</v>
      </c>
      <c r="H220" s="27">
        <f>IF($C220="Yes",'2.0 Input│Historic Capex'!M224*'3.2 Input│Other'!H$28,0)</f>
        <v>0</v>
      </c>
      <c r="I220" s="27">
        <f>IF($C220="Yes",'2.0 Input│Historic Capex'!N224*'3.2 Input│Other'!I$28,0)</f>
        <v>0</v>
      </c>
      <c r="J220" s="27">
        <f>IF($C220="Yes",'2.0 Input│Historic Capex'!O224*'3.2 Input│Other'!J$28,0)</f>
        <v>0</v>
      </c>
      <c r="K220" s="27">
        <f>IF($C220="Yes",'2.0 Input│Historic Capex'!P224*'3.2 Input│Other'!K$28,0)</f>
        <v>0</v>
      </c>
      <c r="L220" s="27">
        <f t="shared" si="8"/>
        <v>0</v>
      </c>
    </row>
    <row r="221" spans="1:12">
      <c r="A221" s="27">
        <f>'2.0 Input│Historic Capex'!A225</f>
        <v>211</v>
      </c>
      <c r="B221" s="20" t="str">
        <f>'2.0 Input│Historic Capex'!B225</f>
        <v xml:space="preserve">Corporate - Operational efficiencies </v>
      </c>
      <c r="C221" s="20" t="str">
        <f>'2.0 Input│Historic Capex'!E225</f>
        <v>No</v>
      </c>
      <c r="D221" s="7" t="str">
        <f>'2.0 Input│Historic Capex'!C225</f>
        <v>Other</v>
      </c>
      <c r="E221" s="20" t="str">
        <f>IF('2.0 Input│Historic Capex'!D225='3.2 Input│Other'!$A$57,'3.2 Input│Other'!$A$57,IF('2.0 Input│Historic Capex'!D225='3.2 Input│Other'!$A$59,'3.2 Input│Other'!$A$59,'3.2 Input│Other'!$A$58))</f>
        <v>Replacement</v>
      </c>
      <c r="G221" s="27">
        <f>IF($C221="Yes",'2.0 Input│Historic Capex'!L225*'3.2 Input│Other'!G$28,0)</f>
        <v>0</v>
      </c>
      <c r="H221" s="27">
        <f>IF($C221="Yes",'2.0 Input│Historic Capex'!M225*'3.2 Input│Other'!H$28,0)</f>
        <v>0</v>
      </c>
      <c r="I221" s="27">
        <f>IF($C221="Yes",'2.0 Input│Historic Capex'!N225*'3.2 Input│Other'!I$28,0)</f>
        <v>0</v>
      </c>
      <c r="J221" s="27">
        <f>IF($C221="Yes",'2.0 Input│Historic Capex'!O225*'3.2 Input│Other'!J$28,0)</f>
        <v>0</v>
      </c>
      <c r="K221" s="27">
        <f>IF($C221="Yes",'2.0 Input│Historic Capex'!P225*'3.2 Input│Other'!K$28,0)</f>
        <v>0</v>
      </c>
      <c r="L221" s="27">
        <f t="shared" si="8"/>
        <v>0</v>
      </c>
    </row>
    <row r="222" spans="1:12">
      <c r="A222" s="27">
        <f>'2.0 Input│Historic Capex'!A226</f>
        <v>212</v>
      </c>
      <c r="B222" s="20" t="str">
        <f>'2.0 Input│Historic Capex'!B226</f>
        <v>Corporate - Other info technology (e.g. Servers, software upgrades and sundry improvements)</v>
      </c>
      <c r="C222" s="20" t="str">
        <f>'2.0 Input│Historic Capex'!E226</f>
        <v>No</v>
      </c>
      <c r="D222" s="7" t="str">
        <f>'2.0 Input│Historic Capex'!C226</f>
        <v>Other</v>
      </c>
      <c r="E222" s="20" t="str">
        <f>IF('2.0 Input│Historic Capex'!D226='3.2 Input│Other'!$A$57,'3.2 Input│Other'!$A$57,IF('2.0 Input│Historic Capex'!D226='3.2 Input│Other'!$A$59,'3.2 Input│Other'!$A$59,'3.2 Input│Other'!$A$58))</f>
        <v>Replacement</v>
      </c>
      <c r="G222" s="27">
        <f>IF($C222="Yes",'2.0 Input│Historic Capex'!L226*'3.2 Input│Other'!G$28,0)</f>
        <v>0</v>
      </c>
      <c r="H222" s="27">
        <f>IF($C222="Yes",'2.0 Input│Historic Capex'!M226*'3.2 Input│Other'!H$28,0)</f>
        <v>0</v>
      </c>
      <c r="I222" s="27">
        <f>IF($C222="Yes",'2.0 Input│Historic Capex'!N226*'3.2 Input│Other'!I$28,0)</f>
        <v>0</v>
      </c>
      <c r="J222" s="27">
        <f>IF($C222="Yes",'2.0 Input│Historic Capex'!O226*'3.2 Input│Other'!J$28,0)</f>
        <v>0</v>
      </c>
      <c r="K222" s="27">
        <f>IF($C222="Yes",'2.0 Input│Historic Capex'!P226*'3.2 Input│Other'!K$28,0)</f>
        <v>0</v>
      </c>
      <c r="L222" s="27">
        <f t="shared" si="8"/>
        <v>0</v>
      </c>
    </row>
    <row r="223" spans="1:12">
      <c r="A223" s="27">
        <f>'2.0 Input│Historic Capex'!A227</f>
        <v>213</v>
      </c>
      <c r="B223" s="20" t="str">
        <f>'2.0 Input│Historic Capex'!B227</f>
        <v xml:space="preserve">Corporate - Phones and accessories </v>
      </c>
      <c r="C223" s="20" t="str">
        <f>'2.0 Input│Historic Capex'!E227</f>
        <v>No</v>
      </c>
      <c r="D223" s="7" t="str">
        <f>'2.0 Input│Historic Capex'!C227</f>
        <v>Other</v>
      </c>
      <c r="E223" s="20" t="str">
        <f>IF('2.0 Input│Historic Capex'!D227='3.2 Input│Other'!$A$57,'3.2 Input│Other'!$A$57,IF('2.0 Input│Historic Capex'!D227='3.2 Input│Other'!$A$59,'3.2 Input│Other'!$A$59,'3.2 Input│Other'!$A$58))</f>
        <v>Replacement</v>
      </c>
      <c r="G223" s="27">
        <f>IF($C223="Yes",'2.0 Input│Historic Capex'!L683*'3.2 Input│Other'!G$28,0)</f>
        <v>0</v>
      </c>
      <c r="H223" s="27">
        <f>IF($C223="Yes",'2.0 Input│Historic Capex'!M683*'3.2 Input│Other'!H$28,0)</f>
        <v>0</v>
      </c>
      <c r="I223" s="27">
        <f>IF($C223="Yes",'2.0 Input│Historic Capex'!N683*'3.2 Input│Other'!I$28,0)</f>
        <v>0</v>
      </c>
      <c r="J223" s="27">
        <f>IF($C223="Yes",'2.0 Input│Historic Capex'!O683*'3.2 Input│Other'!J$28,0)</f>
        <v>0</v>
      </c>
      <c r="K223" s="27">
        <f>IF($C223="Yes",'2.0 Input│Historic Capex'!P683*'3.2 Input│Other'!K$28,0)</f>
        <v>0</v>
      </c>
      <c r="L223" s="27">
        <f t="shared" ref="L223:L367" si="9">SUM(G223:K223)</f>
        <v>0</v>
      </c>
    </row>
    <row r="224" spans="1:12">
      <c r="A224" s="27">
        <f>'2.0 Input│Historic Capex'!A228</f>
        <v>214</v>
      </c>
      <c r="B224" s="20" t="str">
        <f>'2.0 Input│Historic Capex'!B228</f>
        <v xml:space="preserve">Corporate - Product Building Implementation </v>
      </c>
      <c r="C224" s="20" t="str">
        <f>'2.0 Input│Historic Capex'!E228</f>
        <v>No</v>
      </c>
      <c r="D224" s="7" t="str">
        <f>'2.0 Input│Historic Capex'!C228</f>
        <v>Other</v>
      </c>
      <c r="E224" s="20" t="str">
        <f>IF('2.0 Input│Historic Capex'!D228='3.2 Input│Other'!$A$57,'3.2 Input│Other'!$A$57,IF('2.0 Input│Historic Capex'!D228='3.2 Input│Other'!$A$59,'3.2 Input│Other'!$A$59,'3.2 Input│Other'!$A$58))</f>
        <v>Replacement</v>
      </c>
      <c r="G224" s="27">
        <f>IF($C224="Yes",'2.0 Input│Historic Capex'!L684*'3.2 Input│Other'!G$28,0)</f>
        <v>0</v>
      </c>
      <c r="H224" s="27">
        <f>IF($C224="Yes",'2.0 Input│Historic Capex'!M684*'3.2 Input│Other'!H$28,0)</f>
        <v>0</v>
      </c>
      <c r="I224" s="27">
        <f>IF($C224="Yes",'2.0 Input│Historic Capex'!N684*'3.2 Input│Other'!I$28,0)</f>
        <v>0</v>
      </c>
      <c r="J224" s="27">
        <f>IF($C224="Yes",'2.0 Input│Historic Capex'!O684*'3.2 Input│Other'!J$28,0)</f>
        <v>0</v>
      </c>
      <c r="K224" s="27">
        <f>IF($C224="Yes",'2.0 Input│Historic Capex'!P684*'3.2 Input│Other'!K$28,0)</f>
        <v>0</v>
      </c>
      <c r="L224" s="27">
        <f t="shared" si="9"/>
        <v>0</v>
      </c>
    </row>
    <row r="225" spans="1:12">
      <c r="A225" s="27">
        <f>'2.0 Input│Historic Capex'!A229</f>
        <v>215</v>
      </c>
      <c r="B225" s="20" t="str">
        <f>'2.0 Input│Historic Capex'!B229</f>
        <v>Corporate - RBI - Equipment assessments</v>
      </c>
      <c r="C225" s="20" t="str">
        <f>'2.0 Input│Historic Capex'!E229</f>
        <v>No</v>
      </c>
      <c r="D225" s="7" t="str">
        <f>'2.0 Input│Historic Capex'!C229</f>
        <v>Other</v>
      </c>
      <c r="E225" s="20" t="str">
        <f>IF('2.0 Input│Historic Capex'!D229='3.2 Input│Other'!$A$57,'3.2 Input│Other'!$A$57,IF('2.0 Input│Historic Capex'!D229='3.2 Input│Other'!$A$59,'3.2 Input│Other'!$A$59,'3.2 Input│Other'!$A$58))</f>
        <v>Replacement</v>
      </c>
      <c r="G225" s="27">
        <f>IF($C225="Yes",'2.0 Input│Historic Capex'!L685*'3.2 Input│Other'!G$28,0)</f>
        <v>0</v>
      </c>
      <c r="H225" s="27">
        <f>IF($C225="Yes",'2.0 Input│Historic Capex'!M685*'3.2 Input│Other'!H$28,0)</f>
        <v>0</v>
      </c>
      <c r="I225" s="27">
        <f>IF($C225="Yes",'2.0 Input│Historic Capex'!N685*'3.2 Input│Other'!I$28,0)</f>
        <v>0</v>
      </c>
      <c r="J225" s="27">
        <f>IF($C225="Yes",'2.0 Input│Historic Capex'!O685*'3.2 Input│Other'!J$28,0)</f>
        <v>0</v>
      </c>
      <c r="K225" s="27">
        <f>IF($C225="Yes",'2.0 Input│Historic Capex'!P685*'3.2 Input│Other'!K$28,0)</f>
        <v>0</v>
      </c>
      <c r="L225" s="27">
        <f t="shared" si="9"/>
        <v>0</v>
      </c>
    </row>
    <row r="226" spans="1:12">
      <c r="A226" s="27">
        <f>'2.0 Input│Historic Capex'!A230</f>
        <v>216</v>
      </c>
      <c r="B226" s="20" t="str">
        <f>'2.0 Input│Historic Capex'!B230</f>
        <v>Corporate - Scada</v>
      </c>
      <c r="C226" s="20" t="str">
        <f>'2.0 Input│Historic Capex'!E230</f>
        <v>No</v>
      </c>
      <c r="D226" s="7" t="str">
        <f>'2.0 Input│Historic Capex'!C230</f>
        <v>Other</v>
      </c>
      <c r="E226" s="20" t="str">
        <f>IF('2.0 Input│Historic Capex'!D230='3.2 Input│Other'!$A$57,'3.2 Input│Other'!$A$57,IF('2.0 Input│Historic Capex'!D230='3.2 Input│Other'!$A$59,'3.2 Input│Other'!$A$59,'3.2 Input│Other'!$A$58))</f>
        <v>Replacement</v>
      </c>
      <c r="G226" s="27">
        <f>IF($C226="Yes",'2.0 Input│Historic Capex'!L702*'3.2 Input│Other'!G$28,0)</f>
        <v>0</v>
      </c>
      <c r="H226" s="27">
        <f>IF($C226="Yes",'2.0 Input│Historic Capex'!M702*'3.2 Input│Other'!H$28,0)</f>
        <v>0</v>
      </c>
      <c r="I226" s="27">
        <f>IF($C226="Yes",'2.0 Input│Historic Capex'!N702*'3.2 Input│Other'!I$28,0)</f>
        <v>0</v>
      </c>
      <c r="J226" s="27">
        <f>IF($C226="Yes",'2.0 Input│Historic Capex'!O702*'3.2 Input│Other'!J$28,0)</f>
        <v>0</v>
      </c>
      <c r="K226" s="27">
        <f>IF($C226="Yes",'2.0 Input│Historic Capex'!P702*'3.2 Input│Other'!K$28,0)</f>
        <v>0</v>
      </c>
      <c r="L226" s="27">
        <f t="shared" si="9"/>
        <v>0</v>
      </c>
    </row>
    <row r="227" spans="1:12">
      <c r="A227" s="27">
        <f>'2.0 Input│Historic Capex'!A231</f>
        <v>217</v>
      </c>
      <c r="B227" s="20" t="str">
        <f>'2.0 Input│Historic Capex'!B231</f>
        <v>Corporate - Sharepoint</v>
      </c>
      <c r="C227" s="20" t="str">
        <f>'2.0 Input│Historic Capex'!E231</f>
        <v>No</v>
      </c>
      <c r="D227" s="7" t="str">
        <f>'2.0 Input│Historic Capex'!C231</f>
        <v>Other</v>
      </c>
      <c r="E227" s="20" t="str">
        <f>IF('2.0 Input│Historic Capex'!D231='3.2 Input│Other'!$A$57,'3.2 Input│Other'!$A$57,IF('2.0 Input│Historic Capex'!D231='3.2 Input│Other'!$A$59,'3.2 Input│Other'!$A$59,'3.2 Input│Other'!$A$58))</f>
        <v>Replacement</v>
      </c>
      <c r="G227" s="27">
        <f>IF($C227="Yes",'2.0 Input│Historic Capex'!L703*'3.2 Input│Other'!G$28,0)</f>
        <v>0</v>
      </c>
      <c r="H227" s="27">
        <f>IF($C227="Yes",'2.0 Input│Historic Capex'!M703*'3.2 Input│Other'!H$28,0)</f>
        <v>0</v>
      </c>
      <c r="I227" s="27">
        <f>IF($C227="Yes",'2.0 Input│Historic Capex'!N703*'3.2 Input│Other'!I$28,0)</f>
        <v>0</v>
      </c>
      <c r="J227" s="27">
        <f>IF($C227="Yes",'2.0 Input│Historic Capex'!O703*'3.2 Input│Other'!J$28,0)</f>
        <v>0</v>
      </c>
      <c r="K227" s="27">
        <f>IF($C227="Yes",'2.0 Input│Historic Capex'!P703*'3.2 Input│Other'!K$28,0)</f>
        <v>0</v>
      </c>
      <c r="L227" s="27">
        <f t="shared" si="9"/>
        <v>0</v>
      </c>
    </row>
    <row r="228" spans="1:12">
      <c r="A228" s="27">
        <f>'2.0 Input│Historic Capex'!A232</f>
        <v>218</v>
      </c>
      <c r="B228" s="20" t="str">
        <f>'2.0 Input│Historic Capex'!B232</f>
        <v xml:space="preserve">Corporate - Transmission EAM Data Management Tool </v>
      </c>
      <c r="C228" s="20" t="str">
        <f>'2.0 Input│Historic Capex'!E232</f>
        <v>No</v>
      </c>
      <c r="D228" s="7" t="str">
        <f>'2.0 Input│Historic Capex'!C232</f>
        <v>Other</v>
      </c>
      <c r="E228" s="20" t="str">
        <f>IF('2.0 Input│Historic Capex'!D232='3.2 Input│Other'!$A$57,'3.2 Input│Other'!$A$57,IF('2.0 Input│Historic Capex'!D232='3.2 Input│Other'!$A$59,'3.2 Input│Other'!$A$59,'3.2 Input│Other'!$A$58))</f>
        <v>Replacement</v>
      </c>
      <c r="G228" s="27">
        <f>IF($C228="Yes",'2.0 Input│Historic Capex'!L704*'3.2 Input│Other'!G$28,0)</f>
        <v>0</v>
      </c>
      <c r="H228" s="27">
        <f>IF($C228="Yes",'2.0 Input│Historic Capex'!M704*'3.2 Input│Other'!H$28,0)</f>
        <v>0</v>
      </c>
      <c r="I228" s="27">
        <f>IF($C228="Yes",'2.0 Input│Historic Capex'!N704*'3.2 Input│Other'!I$28,0)</f>
        <v>0</v>
      </c>
      <c r="J228" s="27">
        <f>IF($C228="Yes",'2.0 Input│Historic Capex'!O704*'3.2 Input│Other'!J$28,0)</f>
        <v>0</v>
      </c>
      <c r="K228" s="27">
        <f>IF($C228="Yes",'2.0 Input│Historic Capex'!P704*'3.2 Input│Other'!K$28,0)</f>
        <v>0</v>
      </c>
      <c r="L228" s="27">
        <f t="shared" si="9"/>
        <v>0</v>
      </c>
    </row>
    <row r="229" spans="1:12">
      <c r="A229" s="27">
        <f>'2.0 Input│Historic Capex'!A233</f>
        <v>219</v>
      </c>
      <c r="B229" s="20" t="str">
        <f>'2.0 Input│Historic Capex'!B233</f>
        <v xml:space="preserve">Corporate - X-info </v>
      </c>
      <c r="C229" s="20" t="str">
        <f>'2.0 Input│Historic Capex'!E233</f>
        <v>No</v>
      </c>
      <c r="D229" s="7" t="str">
        <f>'2.0 Input│Historic Capex'!C233</f>
        <v>Other</v>
      </c>
      <c r="E229" s="20" t="str">
        <f>IF('2.0 Input│Historic Capex'!D233='3.2 Input│Other'!$A$57,'3.2 Input│Other'!$A$57,IF('2.0 Input│Historic Capex'!D233='3.2 Input│Other'!$A$59,'3.2 Input│Other'!$A$59,'3.2 Input│Other'!$A$58))</f>
        <v>Replacement</v>
      </c>
      <c r="G229" s="27">
        <f>IF($C229="Yes",'2.0 Input│Historic Capex'!L705*'3.2 Input│Other'!G$28,0)</f>
        <v>0</v>
      </c>
      <c r="H229" s="27">
        <f>IF($C229="Yes",'2.0 Input│Historic Capex'!M705*'3.2 Input│Other'!H$28,0)</f>
        <v>0</v>
      </c>
      <c r="I229" s="27">
        <f>IF($C229="Yes",'2.0 Input│Historic Capex'!N705*'3.2 Input│Other'!I$28,0)</f>
        <v>0</v>
      </c>
      <c r="J229" s="27">
        <f>IF($C229="Yes",'2.0 Input│Historic Capex'!O705*'3.2 Input│Other'!J$28,0)</f>
        <v>0</v>
      </c>
      <c r="K229" s="27">
        <f>IF($C229="Yes",'2.0 Input│Historic Capex'!P705*'3.2 Input│Other'!K$28,0)</f>
        <v>0</v>
      </c>
      <c r="L229" s="27">
        <f t="shared" si="9"/>
        <v>0</v>
      </c>
    </row>
    <row r="230" spans="1:12">
      <c r="A230" s="27">
        <f>'2.0 Input│Historic Capex'!A234</f>
        <v>220</v>
      </c>
      <c r="B230" s="20" t="str">
        <f>'2.0 Input│Historic Capex'!B234</f>
        <v>Corporate Capex</v>
      </c>
      <c r="C230" s="20" t="str">
        <f>'2.0 Input│Historic Capex'!E234</f>
        <v>No</v>
      </c>
      <c r="D230" s="7" t="str">
        <f>'2.0 Input│Historic Capex'!C234</f>
        <v>Other</v>
      </c>
      <c r="E230" s="20" t="str">
        <f>IF('2.0 Input│Historic Capex'!D234='3.2 Input│Other'!$A$57,'3.2 Input│Other'!$A$57,IF('2.0 Input│Historic Capex'!D234='3.2 Input│Other'!$A$59,'3.2 Input│Other'!$A$59,'3.2 Input│Other'!$A$58))</f>
        <v>Replacement</v>
      </c>
      <c r="G230" s="27">
        <f>IF($C230="Yes",'2.0 Input│Historic Capex'!L706*'3.2 Input│Other'!G$28,0)</f>
        <v>0</v>
      </c>
      <c r="H230" s="27">
        <f>IF($C230="Yes",'2.0 Input│Historic Capex'!M706*'3.2 Input│Other'!H$28,0)</f>
        <v>0</v>
      </c>
      <c r="I230" s="27">
        <f>IF($C230="Yes",'2.0 Input│Historic Capex'!N706*'3.2 Input│Other'!I$28,0)</f>
        <v>0</v>
      </c>
      <c r="J230" s="27">
        <f>IF($C230="Yes",'2.0 Input│Historic Capex'!O706*'3.2 Input│Other'!J$28,0)</f>
        <v>0</v>
      </c>
      <c r="K230" s="27">
        <f>IF($C230="Yes",'2.0 Input│Historic Capex'!P706*'3.2 Input│Other'!K$28,0)</f>
        <v>0</v>
      </c>
      <c r="L230" s="27">
        <f t="shared" si="9"/>
        <v>0</v>
      </c>
    </row>
    <row r="231" spans="1:12">
      <c r="A231" s="27">
        <f>'2.0 Input│Historic Capex'!A235</f>
        <v>221</v>
      </c>
      <c r="B231" s="20" t="str">
        <f>'2.0 Input│Historic Capex'!B235</f>
        <v>Corporate Capex - HSE</v>
      </c>
      <c r="C231" s="20" t="str">
        <f>'2.0 Input│Historic Capex'!E235</f>
        <v>No</v>
      </c>
      <c r="D231" s="7" t="str">
        <f>'2.0 Input│Historic Capex'!C235</f>
        <v>Other</v>
      </c>
      <c r="E231" s="20" t="str">
        <f>IF('2.0 Input│Historic Capex'!D235='3.2 Input│Other'!$A$57,'3.2 Input│Other'!$A$57,IF('2.0 Input│Historic Capex'!D235='3.2 Input│Other'!$A$59,'3.2 Input│Other'!$A$59,'3.2 Input│Other'!$A$58))</f>
        <v>Replacement</v>
      </c>
      <c r="G231" s="27">
        <f>IF($C231="Yes",'2.0 Input│Historic Capex'!L707*'3.2 Input│Other'!G$28,0)</f>
        <v>0</v>
      </c>
      <c r="H231" s="27">
        <f>IF($C231="Yes",'2.0 Input│Historic Capex'!M707*'3.2 Input│Other'!H$28,0)</f>
        <v>0</v>
      </c>
      <c r="I231" s="27">
        <f>IF($C231="Yes",'2.0 Input│Historic Capex'!N707*'3.2 Input│Other'!I$28,0)</f>
        <v>0</v>
      </c>
      <c r="J231" s="27">
        <f>IF($C231="Yes",'2.0 Input│Historic Capex'!O707*'3.2 Input│Other'!J$28,0)</f>
        <v>0</v>
      </c>
      <c r="K231" s="27">
        <f>IF($C231="Yes",'2.0 Input│Historic Capex'!P707*'3.2 Input│Other'!K$28,0)</f>
        <v>0</v>
      </c>
      <c r="L231" s="27">
        <f t="shared" si="9"/>
        <v>0</v>
      </c>
    </row>
    <row r="232" spans="1:12">
      <c r="A232" s="27">
        <f>'2.0 Input│Historic Capex'!A236</f>
        <v>222</v>
      </c>
      <c r="B232" s="20" t="str">
        <f>'2.0 Input│Historic Capex'!B236</f>
        <v>Corporate Capex - Vehicle - Comms Systems</v>
      </c>
      <c r="C232" s="20" t="str">
        <f>'2.0 Input│Historic Capex'!E236</f>
        <v>No</v>
      </c>
      <c r="D232" s="7" t="str">
        <f>'2.0 Input│Historic Capex'!C236</f>
        <v>Other</v>
      </c>
      <c r="E232" s="20" t="str">
        <f>IF('2.0 Input│Historic Capex'!D236='3.2 Input│Other'!$A$57,'3.2 Input│Other'!$A$57,IF('2.0 Input│Historic Capex'!D236='3.2 Input│Other'!$A$59,'3.2 Input│Other'!$A$59,'3.2 Input│Other'!$A$58))</f>
        <v>Replacement</v>
      </c>
      <c r="G232" s="27">
        <f>IF($C232="Yes",'2.0 Input│Historic Capex'!L708*'3.2 Input│Other'!G$28,0)</f>
        <v>0</v>
      </c>
      <c r="H232" s="27">
        <f>IF($C232="Yes",'2.0 Input│Historic Capex'!M708*'3.2 Input│Other'!H$28,0)</f>
        <v>0</v>
      </c>
      <c r="I232" s="27">
        <f>IF($C232="Yes",'2.0 Input│Historic Capex'!N708*'3.2 Input│Other'!I$28,0)</f>
        <v>0</v>
      </c>
      <c r="J232" s="27">
        <f>IF($C232="Yes",'2.0 Input│Historic Capex'!O708*'3.2 Input│Other'!J$28,0)</f>
        <v>0</v>
      </c>
      <c r="K232" s="27">
        <f>IF($C232="Yes",'2.0 Input│Historic Capex'!P708*'3.2 Input│Other'!K$28,0)</f>
        <v>0</v>
      </c>
      <c r="L232" s="27">
        <f t="shared" si="9"/>
        <v>0</v>
      </c>
    </row>
    <row r="233" spans="1:12">
      <c r="A233" s="27">
        <f>'2.0 Input│Historic Capex'!A237</f>
        <v>223</v>
      </c>
      <c r="B233" s="20" t="str">
        <f>'2.0 Input│Historic Capex'!B237</f>
        <v>Corporate Capex -IDMT</v>
      </c>
      <c r="C233" s="20" t="str">
        <f>'2.0 Input│Historic Capex'!E237</f>
        <v>No</v>
      </c>
      <c r="D233" s="7" t="str">
        <f>'2.0 Input│Historic Capex'!C237</f>
        <v>Other</v>
      </c>
      <c r="E233" s="20" t="str">
        <f>IF('2.0 Input│Historic Capex'!D237='3.2 Input│Other'!$A$57,'3.2 Input│Other'!$A$57,IF('2.0 Input│Historic Capex'!D237='3.2 Input│Other'!$A$59,'3.2 Input│Other'!$A$59,'3.2 Input│Other'!$A$58))</f>
        <v>Replacement</v>
      </c>
      <c r="G233" s="27">
        <f>IF($C233="Yes",'2.0 Input│Historic Capex'!L709*'3.2 Input│Other'!G$28,0)</f>
        <v>0</v>
      </c>
      <c r="H233" s="27">
        <f>IF($C233="Yes",'2.0 Input│Historic Capex'!M709*'3.2 Input│Other'!H$28,0)</f>
        <v>0</v>
      </c>
      <c r="I233" s="27">
        <f>IF($C233="Yes",'2.0 Input│Historic Capex'!N709*'3.2 Input│Other'!I$28,0)</f>
        <v>0</v>
      </c>
      <c r="J233" s="27">
        <f>IF($C233="Yes",'2.0 Input│Historic Capex'!O709*'3.2 Input│Other'!J$28,0)</f>
        <v>0</v>
      </c>
      <c r="K233" s="27">
        <f>IF($C233="Yes",'2.0 Input│Historic Capex'!P709*'3.2 Input│Other'!K$28,0)</f>
        <v>0</v>
      </c>
      <c r="L233" s="27">
        <f t="shared" si="9"/>
        <v>0</v>
      </c>
    </row>
    <row r="234" spans="1:12">
      <c r="A234" s="27">
        <f>'2.0 Input│Historic Capex'!A238</f>
        <v>224</v>
      </c>
      <c r="B234" s="20" t="str">
        <f>'2.0 Input│Historic Capex'!B238</f>
        <v>Corporate Finance &amp; IT</v>
      </c>
      <c r="C234" s="20" t="str">
        <f>'2.0 Input│Historic Capex'!E238</f>
        <v>No</v>
      </c>
      <c r="D234" s="7" t="str">
        <f>'2.0 Input│Historic Capex'!C238</f>
        <v>Other</v>
      </c>
      <c r="E234" s="20" t="str">
        <f>IF('2.0 Input│Historic Capex'!D238='3.2 Input│Other'!$A$57,'3.2 Input│Other'!$A$57,IF('2.0 Input│Historic Capex'!D238='3.2 Input│Other'!$A$59,'3.2 Input│Other'!$A$59,'3.2 Input│Other'!$A$58))</f>
        <v>Replacement</v>
      </c>
      <c r="G234" s="27">
        <f>IF($C234="Yes",'2.0 Input│Historic Capex'!L710*'3.2 Input│Other'!G$28,0)</f>
        <v>0</v>
      </c>
      <c r="H234" s="27">
        <f>IF($C234="Yes",'2.0 Input│Historic Capex'!M710*'3.2 Input│Other'!H$28,0)</f>
        <v>0</v>
      </c>
      <c r="I234" s="27">
        <f>IF($C234="Yes",'2.0 Input│Historic Capex'!N710*'3.2 Input│Other'!I$28,0)</f>
        <v>0</v>
      </c>
      <c r="J234" s="27">
        <f>IF($C234="Yes",'2.0 Input│Historic Capex'!O710*'3.2 Input│Other'!J$28,0)</f>
        <v>0</v>
      </c>
      <c r="K234" s="27">
        <f>IF($C234="Yes",'2.0 Input│Historic Capex'!P710*'3.2 Input│Other'!K$28,0)</f>
        <v>0</v>
      </c>
      <c r="L234" s="27">
        <f t="shared" si="9"/>
        <v>0</v>
      </c>
    </row>
    <row r="235" spans="1:12">
      <c r="A235" s="27">
        <f>'2.0 Input│Historic Capex'!A239</f>
        <v>225</v>
      </c>
      <c r="B235" s="20" t="str">
        <f>'2.0 Input│Historic Capex'!B239</f>
        <v>Corporate -HSE Initiatives</v>
      </c>
      <c r="C235" s="20" t="str">
        <f>'2.0 Input│Historic Capex'!E239</f>
        <v>No</v>
      </c>
      <c r="D235" s="7" t="str">
        <f>'2.0 Input│Historic Capex'!C239</f>
        <v>Other</v>
      </c>
      <c r="E235" s="20" t="str">
        <f>IF('2.0 Input│Historic Capex'!D239='3.2 Input│Other'!$A$57,'3.2 Input│Other'!$A$57,IF('2.0 Input│Historic Capex'!D239='3.2 Input│Other'!$A$59,'3.2 Input│Other'!$A$59,'3.2 Input│Other'!$A$58))</f>
        <v>Replacement</v>
      </c>
      <c r="G235" s="27">
        <f>IF($C235="Yes",'2.0 Input│Historic Capex'!L711*'3.2 Input│Other'!G$28,0)</f>
        <v>0</v>
      </c>
      <c r="H235" s="27">
        <f>IF($C235="Yes",'2.0 Input│Historic Capex'!M711*'3.2 Input│Other'!H$28,0)</f>
        <v>0</v>
      </c>
      <c r="I235" s="27">
        <f>IF($C235="Yes",'2.0 Input│Historic Capex'!N711*'3.2 Input│Other'!I$28,0)</f>
        <v>0</v>
      </c>
      <c r="J235" s="27">
        <f>IF($C235="Yes",'2.0 Input│Historic Capex'!O711*'3.2 Input│Other'!J$28,0)</f>
        <v>0</v>
      </c>
      <c r="K235" s="27">
        <f>IF($C235="Yes",'2.0 Input│Historic Capex'!P711*'3.2 Input│Other'!K$28,0)</f>
        <v>0</v>
      </c>
      <c r="L235" s="27">
        <f t="shared" si="9"/>
        <v>0</v>
      </c>
    </row>
    <row r="236" spans="1:12">
      <c r="A236" s="27">
        <f>'2.0 Input│Historic Capex'!A240</f>
        <v>226</v>
      </c>
      <c r="B236" s="20" t="str">
        <f>'2.0 Input│Historic Capex'!B240</f>
        <v>Corporate IT</v>
      </c>
      <c r="C236" s="20" t="str">
        <f>'2.0 Input│Historic Capex'!E240</f>
        <v>No</v>
      </c>
      <c r="D236" s="7" t="str">
        <f>'2.0 Input│Historic Capex'!C240</f>
        <v>Other</v>
      </c>
      <c r="E236" s="20" t="str">
        <f>IF('2.0 Input│Historic Capex'!D240='3.2 Input│Other'!$A$57,'3.2 Input│Other'!$A$57,IF('2.0 Input│Historic Capex'!D240='3.2 Input│Other'!$A$59,'3.2 Input│Other'!$A$59,'3.2 Input│Other'!$A$58))</f>
        <v>Replacement</v>
      </c>
      <c r="G236" s="27">
        <f>IF($C236="Yes",'2.0 Input│Historic Capex'!L712*'3.2 Input│Other'!G$28,0)</f>
        <v>0</v>
      </c>
      <c r="H236" s="27">
        <f>IF($C236="Yes",'2.0 Input│Historic Capex'!M712*'3.2 Input│Other'!H$28,0)</f>
        <v>0</v>
      </c>
      <c r="I236" s="27">
        <f>IF($C236="Yes",'2.0 Input│Historic Capex'!N712*'3.2 Input│Other'!I$28,0)</f>
        <v>0</v>
      </c>
      <c r="J236" s="27">
        <f>IF($C236="Yes",'2.0 Input│Historic Capex'!O712*'3.2 Input│Other'!J$28,0)</f>
        <v>0</v>
      </c>
      <c r="K236" s="27">
        <f>IF($C236="Yes",'2.0 Input│Historic Capex'!P712*'3.2 Input│Other'!K$28,0)</f>
        <v>0</v>
      </c>
      <c r="L236" s="27">
        <f t="shared" si="9"/>
        <v>0</v>
      </c>
    </row>
    <row r="237" spans="1:12">
      <c r="A237" s="27">
        <f>'2.0 Input│Historic Capex'!A241</f>
        <v>227</v>
      </c>
      <c r="B237" s="20" t="str">
        <f>'2.0 Input│Historic Capex'!B241</f>
        <v xml:space="preserve">Corporate Other </v>
      </c>
      <c r="C237" s="20" t="str">
        <f>'2.0 Input│Historic Capex'!E241</f>
        <v>No</v>
      </c>
      <c r="D237" s="7" t="str">
        <f>'2.0 Input│Historic Capex'!C241</f>
        <v>Other</v>
      </c>
      <c r="E237" s="20" t="str">
        <f>IF('2.0 Input│Historic Capex'!D241='3.2 Input│Other'!$A$57,'3.2 Input│Other'!$A$57,IF('2.0 Input│Historic Capex'!D241='3.2 Input│Other'!$A$59,'3.2 Input│Other'!$A$59,'3.2 Input│Other'!$A$58))</f>
        <v>Replacement</v>
      </c>
      <c r="G237" s="27">
        <f>IF($C237="Yes",'2.0 Input│Historic Capex'!L713*'3.2 Input│Other'!G$28,0)</f>
        <v>0</v>
      </c>
      <c r="H237" s="27">
        <f>IF($C237="Yes",'2.0 Input│Historic Capex'!M713*'3.2 Input│Other'!H$28,0)</f>
        <v>0</v>
      </c>
      <c r="I237" s="27">
        <f>IF($C237="Yes",'2.0 Input│Historic Capex'!N713*'3.2 Input│Other'!I$28,0)</f>
        <v>0</v>
      </c>
      <c r="J237" s="27">
        <f>IF($C237="Yes",'2.0 Input│Historic Capex'!O713*'3.2 Input│Other'!J$28,0)</f>
        <v>0</v>
      </c>
      <c r="K237" s="27">
        <f>IF($C237="Yes",'2.0 Input│Historic Capex'!P713*'3.2 Input│Other'!K$28,0)</f>
        <v>0</v>
      </c>
      <c r="L237" s="27">
        <f t="shared" si="9"/>
        <v>0</v>
      </c>
    </row>
    <row r="238" spans="1:12">
      <c r="A238" s="27">
        <f>'2.0 Input│Historic Capex'!A242</f>
        <v>228</v>
      </c>
      <c r="B238" s="20" t="str">
        <f>'2.0 Input│Historic Capex'!B242</f>
        <v xml:space="preserve">Suspense item </v>
      </c>
      <c r="C238" s="20" t="str">
        <f>'2.0 Input│Historic Capex'!E242</f>
        <v>No</v>
      </c>
      <c r="D238" s="7" t="str">
        <f>'2.0 Input│Historic Capex'!C242</f>
        <v>Other</v>
      </c>
      <c r="E238" s="20" t="str">
        <f>IF('2.0 Input│Historic Capex'!D242='3.2 Input│Other'!$A$57,'3.2 Input│Other'!$A$57,IF('2.0 Input│Historic Capex'!D242='3.2 Input│Other'!$A$59,'3.2 Input│Other'!$A$59,'3.2 Input│Other'!$A$58))</f>
        <v>Replacement</v>
      </c>
      <c r="G238" s="27">
        <f>IF($C238="Yes",'2.0 Input│Historic Capex'!L714*'3.2 Input│Other'!G$28,0)</f>
        <v>0</v>
      </c>
      <c r="H238" s="27">
        <f>IF($C238="Yes",'2.0 Input│Historic Capex'!M714*'3.2 Input│Other'!H$28,0)</f>
        <v>0</v>
      </c>
      <c r="I238" s="27">
        <f>IF($C238="Yes",'2.0 Input│Historic Capex'!N714*'3.2 Input│Other'!I$28,0)</f>
        <v>0</v>
      </c>
      <c r="J238" s="27">
        <f>IF($C238="Yes",'2.0 Input│Historic Capex'!O714*'3.2 Input│Other'!J$28,0)</f>
        <v>0</v>
      </c>
      <c r="K238" s="27">
        <f>IF($C238="Yes",'2.0 Input│Historic Capex'!P714*'3.2 Input│Other'!K$28,0)</f>
        <v>0</v>
      </c>
      <c r="L238" s="27">
        <f t="shared" ref="L238:L301" si="10">SUM(G238:K238)</f>
        <v>0</v>
      </c>
    </row>
    <row r="239" spans="1:12">
      <c r="A239" s="27">
        <f>'2.0 Input│Historic Capex'!A243</f>
        <v>229</v>
      </c>
      <c r="B239" s="20" t="str">
        <f>'2.0 Input│Historic Capex'!B243</f>
        <v>EPMO</v>
      </c>
      <c r="C239" s="20" t="str">
        <f>'2.0 Input│Historic Capex'!E243</f>
        <v>No</v>
      </c>
      <c r="D239" s="7" t="str">
        <f>'2.0 Input│Historic Capex'!C243</f>
        <v>Other</v>
      </c>
      <c r="E239" s="20" t="str">
        <f>IF('2.0 Input│Historic Capex'!D243='3.2 Input│Other'!$A$57,'3.2 Input│Other'!$A$57,IF('2.0 Input│Historic Capex'!D243='3.2 Input│Other'!$A$59,'3.2 Input│Other'!$A$59,'3.2 Input│Other'!$A$58))</f>
        <v>Replacement</v>
      </c>
      <c r="G239" s="27">
        <f>IF($C239="Yes",'2.0 Input│Historic Capex'!L715*'3.2 Input│Other'!G$28,0)</f>
        <v>0</v>
      </c>
      <c r="H239" s="27">
        <f>IF($C239="Yes",'2.0 Input│Historic Capex'!M715*'3.2 Input│Other'!H$28,0)</f>
        <v>0</v>
      </c>
      <c r="I239" s="27">
        <f>IF($C239="Yes",'2.0 Input│Historic Capex'!N715*'3.2 Input│Other'!I$28,0)</f>
        <v>0</v>
      </c>
      <c r="J239" s="27">
        <f>IF($C239="Yes",'2.0 Input│Historic Capex'!O715*'3.2 Input│Other'!J$28,0)</f>
        <v>0</v>
      </c>
      <c r="K239" s="27">
        <f>IF($C239="Yes",'2.0 Input│Historic Capex'!P715*'3.2 Input│Other'!K$28,0)</f>
        <v>0</v>
      </c>
      <c r="L239" s="27">
        <f t="shared" si="10"/>
        <v>0</v>
      </c>
    </row>
    <row r="240" spans="1:12">
      <c r="A240" s="27">
        <f>'2.0 Input│Historic Capex'!A244</f>
        <v>230</v>
      </c>
      <c r="B240" s="20" t="str">
        <f>'2.0 Input│Historic Capex'!B244</f>
        <v>Operational Technology</v>
      </c>
      <c r="C240" s="20" t="str">
        <f>'2.0 Input│Historic Capex'!E244</f>
        <v>No</v>
      </c>
      <c r="D240" s="7" t="str">
        <f>'2.0 Input│Historic Capex'!C244</f>
        <v>Other</v>
      </c>
      <c r="E240" s="20" t="str">
        <f>IF('2.0 Input│Historic Capex'!D244='3.2 Input│Other'!$A$57,'3.2 Input│Other'!$A$57,IF('2.0 Input│Historic Capex'!D244='3.2 Input│Other'!$A$59,'3.2 Input│Other'!$A$59,'3.2 Input│Other'!$A$58))</f>
        <v>Replacement</v>
      </c>
      <c r="G240" s="27">
        <f>IF($C240="Yes",'2.0 Input│Historic Capex'!L716*'3.2 Input│Other'!G$28,0)</f>
        <v>0</v>
      </c>
      <c r="H240" s="27">
        <f>IF($C240="Yes",'2.0 Input│Historic Capex'!M716*'3.2 Input│Other'!H$28,0)</f>
        <v>0</v>
      </c>
      <c r="I240" s="27">
        <f>IF($C240="Yes",'2.0 Input│Historic Capex'!N716*'3.2 Input│Other'!I$28,0)</f>
        <v>0</v>
      </c>
      <c r="J240" s="27">
        <f>IF($C240="Yes",'2.0 Input│Historic Capex'!O716*'3.2 Input│Other'!J$28,0)</f>
        <v>0</v>
      </c>
      <c r="K240" s="27">
        <f>IF($C240="Yes",'2.0 Input│Historic Capex'!P716*'3.2 Input│Other'!K$28,0)</f>
        <v>0</v>
      </c>
      <c r="L240" s="27">
        <f t="shared" si="10"/>
        <v>0</v>
      </c>
    </row>
    <row r="241" spans="1:12">
      <c r="A241" s="27">
        <f>'2.0 Input│Historic Capex'!A245</f>
        <v>231</v>
      </c>
      <c r="B241" s="20" t="str">
        <f>'2.0 Input│Historic Capex'!B245</f>
        <v>Information Technology</v>
      </c>
      <c r="C241" s="20" t="str">
        <f>'2.0 Input│Historic Capex'!E245</f>
        <v>No</v>
      </c>
      <c r="D241" s="7" t="str">
        <f>'2.0 Input│Historic Capex'!C245</f>
        <v>Other</v>
      </c>
      <c r="E241" s="20" t="str">
        <f>IF('2.0 Input│Historic Capex'!D245='3.2 Input│Other'!$A$57,'3.2 Input│Other'!$A$57,IF('2.0 Input│Historic Capex'!D245='3.2 Input│Other'!$A$59,'3.2 Input│Other'!$A$59,'3.2 Input│Other'!$A$58))</f>
        <v>Replacement</v>
      </c>
      <c r="G241" s="27">
        <f>IF($C241="Yes",'2.0 Input│Historic Capex'!L717*'3.2 Input│Other'!G$28,0)</f>
        <v>0</v>
      </c>
      <c r="H241" s="27">
        <f>IF($C241="Yes",'2.0 Input│Historic Capex'!M717*'3.2 Input│Other'!H$28,0)</f>
        <v>0</v>
      </c>
      <c r="I241" s="27">
        <f>IF($C241="Yes",'2.0 Input│Historic Capex'!N717*'3.2 Input│Other'!I$28,0)</f>
        <v>0</v>
      </c>
      <c r="J241" s="27">
        <f>IF($C241="Yes",'2.0 Input│Historic Capex'!O717*'3.2 Input│Other'!J$28,0)</f>
        <v>0</v>
      </c>
      <c r="K241" s="27">
        <f>IF($C241="Yes",'2.0 Input│Historic Capex'!P717*'3.2 Input│Other'!K$28,0)</f>
        <v>0</v>
      </c>
      <c r="L241" s="27">
        <f t="shared" si="10"/>
        <v>0</v>
      </c>
    </row>
    <row r="242" spans="1:12">
      <c r="A242" s="27">
        <f>'2.0 Input│Historic Capex'!A246</f>
        <v>232</v>
      </c>
      <c r="B242" s="20" t="str">
        <f>'2.0 Input│Historic Capex'!B246</f>
        <v xml:space="preserve">SoCI cyber </v>
      </c>
      <c r="C242" s="20" t="str">
        <f>'2.0 Input│Historic Capex'!E246</f>
        <v>No</v>
      </c>
      <c r="D242" s="7" t="str">
        <f>'2.0 Input│Historic Capex'!C246</f>
        <v>Other</v>
      </c>
      <c r="E242" s="20" t="str">
        <f>IF('2.0 Input│Historic Capex'!D246='3.2 Input│Other'!$A$57,'3.2 Input│Other'!$A$57,IF('2.0 Input│Historic Capex'!D246='3.2 Input│Other'!$A$59,'3.2 Input│Other'!$A$59,'3.2 Input│Other'!$A$58))</f>
        <v>Replacement</v>
      </c>
      <c r="G242" s="27">
        <f>IF($C242="Yes",'2.0 Input│Historic Capex'!L718*'3.2 Input│Other'!G$28,0)</f>
        <v>0</v>
      </c>
      <c r="H242" s="27">
        <f>IF($C242="Yes",'2.0 Input│Historic Capex'!M718*'3.2 Input│Other'!H$28,0)</f>
        <v>0</v>
      </c>
      <c r="I242" s="27">
        <f>IF($C242="Yes",'2.0 Input│Historic Capex'!N718*'3.2 Input│Other'!I$28,0)</f>
        <v>0</v>
      </c>
      <c r="J242" s="27">
        <f>IF($C242="Yes",'2.0 Input│Historic Capex'!O718*'3.2 Input│Other'!J$28,0)</f>
        <v>0</v>
      </c>
      <c r="K242" s="27">
        <f>IF($C242="Yes",'2.0 Input│Historic Capex'!P718*'3.2 Input│Other'!K$28,0)</f>
        <v>0</v>
      </c>
      <c r="L242" s="27">
        <f t="shared" si="10"/>
        <v>0</v>
      </c>
    </row>
    <row r="243" spans="1:12">
      <c r="A243" s="27">
        <f>'2.0 Input│Historic Capex'!A247</f>
        <v>233</v>
      </c>
      <c r="B243" s="20" t="str">
        <f>'2.0 Input│Historic Capex'!B247</f>
        <v>SoCI program</v>
      </c>
      <c r="C243" s="20" t="str">
        <f>'2.0 Input│Historic Capex'!E247</f>
        <v>No</v>
      </c>
      <c r="D243" s="7" t="str">
        <f>'2.0 Input│Historic Capex'!C247</f>
        <v>Other</v>
      </c>
      <c r="E243" s="20" t="str">
        <f>IF('2.0 Input│Historic Capex'!D247='3.2 Input│Other'!$A$57,'3.2 Input│Other'!$A$57,IF('2.0 Input│Historic Capex'!D247='3.2 Input│Other'!$A$59,'3.2 Input│Other'!$A$59,'3.2 Input│Other'!$A$58))</f>
        <v>Replacement</v>
      </c>
      <c r="G243" s="27">
        <f>IF($C243="Yes",'2.0 Input│Historic Capex'!L719*'3.2 Input│Other'!G$28,0)</f>
        <v>0</v>
      </c>
      <c r="H243" s="27">
        <f>IF($C243="Yes",'2.0 Input│Historic Capex'!M719*'3.2 Input│Other'!H$28,0)</f>
        <v>0</v>
      </c>
      <c r="I243" s="27">
        <f>IF($C243="Yes",'2.0 Input│Historic Capex'!N719*'3.2 Input│Other'!I$28,0)</f>
        <v>0</v>
      </c>
      <c r="J243" s="27">
        <f>IF($C243="Yes",'2.0 Input│Historic Capex'!O719*'3.2 Input│Other'!J$28,0)</f>
        <v>0</v>
      </c>
      <c r="K243" s="27">
        <f>IF($C243="Yes",'2.0 Input│Historic Capex'!P719*'3.2 Input│Other'!K$28,0)</f>
        <v>0</v>
      </c>
      <c r="L243" s="27">
        <f t="shared" si="10"/>
        <v>0</v>
      </c>
    </row>
    <row r="244" spans="1:12">
      <c r="A244" s="27">
        <f>'2.0 Input│Historic Capex'!A248</f>
        <v>234</v>
      </c>
      <c r="B244" s="20" t="str">
        <f>'2.0 Input│Historic Capex'!B248</f>
        <v>SoCI Physical security</v>
      </c>
      <c r="C244" s="20" t="str">
        <f>'2.0 Input│Historic Capex'!E248</f>
        <v>No</v>
      </c>
      <c r="D244" s="7" t="str">
        <f>'2.0 Input│Historic Capex'!C248</f>
        <v>Other</v>
      </c>
      <c r="E244" s="20" t="str">
        <f>IF('2.0 Input│Historic Capex'!D248='3.2 Input│Other'!$A$57,'3.2 Input│Other'!$A$57,IF('2.0 Input│Historic Capex'!D248='3.2 Input│Other'!$A$59,'3.2 Input│Other'!$A$59,'3.2 Input│Other'!$A$58))</f>
        <v>Replacement</v>
      </c>
      <c r="G244" s="27">
        <f>IF($C244="Yes",'2.0 Input│Historic Capex'!L720*'3.2 Input│Other'!G$28,0)</f>
        <v>0</v>
      </c>
      <c r="H244" s="27">
        <f>IF($C244="Yes",'2.0 Input│Historic Capex'!M720*'3.2 Input│Other'!H$28,0)</f>
        <v>0</v>
      </c>
      <c r="I244" s="27">
        <f>IF($C244="Yes",'2.0 Input│Historic Capex'!N720*'3.2 Input│Other'!I$28,0)</f>
        <v>0</v>
      </c>
      <c r="J244" s="27">
        <f>IF($C244="Yes",'2.0 Input│Historic Capex'!O720*'3.2 Input│Other'!J$28,0)</f>
        <v>0</v>
      </c>
      <c r="K244" s="27">
        <f>IF($C244="Yes",'2.0 Input│Historic Capex'!P720*'3.2 Input│Other'!K$28,0)</f>
        <v>0</v>
      </c>
      <c r="L244" s="27">
        <f t="shared" si="10"/>
        <v>0</v>
      </c>
    </row>
    <row r="245" spans="1:12">
      <c r="A245" s="27">
        <f>'2.0 Input│Historic Capex'!A249</f>
        <v>235</v>
      </c>
      <c r="B245" s="20" t="str">
        <f>'2.0 Input│Historic Capex'!B249</f>
        <v xml:space="preserve">Enterprise Content Management </v>
      </c>
      <c r="C245" s="20" t="str">
        <f>'2.0 Input│Historic Capex'!E249</f>
        <v>No</v>
      </c>
      <c r="D245" s="7" t="str">
        <f>'2.0 Input│Historic Capex'!C249</f>
        <v/>
      </c>
      <c r="E245" s="20" t="str">
        <f>IF('2.0 Input│Historic Capex'!D249='3.2 Input│Other'!$A$57,'3.2 Input│Other'!$A$57,IF('2.0 Input│Historic Capex'!D249='3.2 Input│Other'!$A$59,'3.2 Input│Other'!$A$59,'3.2 Input│Other'!$A$58))</f>
        <v>Replacement</v>
      </c>
      <c r="G245" s="27">
        <f>IF($C245="Yes",'2.0 Input│Historic Capex'!L721*'3.2 Input│Other'!G$28,0)</f>
        <v>0</v>
      </c>
      <c r="H245" s="27">
        <f>IF($C245="Yes",'2.0 Input│Historic Capex'!M721*'3.2 Input│Other'!H$28,0)</f>
        <v>0</v>
      </c>
      <c r="I245" s="27">
        <f>IF($C245="Yes",'2.0 Input│Historic Capex'!N721*'3.2 Input│Other'!I$28,0)</f>
        <v>0</v>
      </c>
      <c r="J245" s="27">
        <f>IF($C245="Yes",'2.0 Input│Historic Capex'!O721*'3.2 Input│Other'!J$28,0)</f>
        <v>0</v>
      </c>
      <c r="K245" s="27">
        <f>IF($C245="Yes",'2.0 Input│Historic Capex'!P721*'3.2 Input│Other'!K$28,0)</f>
        <v>0</v>
      </c>
      <c r="L245" s="27">
        <f t="shared" si="10"/>
        <v>0</v>
      </c>
    </row>
    <row r="246" spans="1:12">
      <c r="A246" s="27">
        <f>'2.0 Input│Historic Capex'!A250</f>
        <v>236</v>
      </c>
      <c r="B246" s="20" t="str">
        <f>'2.0 Input│Historic Capex'!B250</f>
        <v xml:space="preserve">Victoria CRE </v>
      </c>
      <c r="C246" s="20" t="str">
        <f>'2.0 Input│Historic Capex'!E250</f>
        <v>No</v>
      </c>
      <c r="D246" s="7" t="str">
        <f>'2.0 Input│Historic Capex'!C250</f>
        <v/>
      </c>
      <c r="E246" s="20" t="str">
        <f>IF('2.0 Input│Historic Capex'!D250='3.2 Input│Other'!$A$57,'3.2 Input│Other'!$A$57,IF('2.0 Input│Historic Capex'!D250='3.2 Input│Other'!$A$59,'3.2 Input│Other'!$A$59,'3.2 Input│Other'!$A$58))</f>
        <v>Replacement</v>
      </c>
      <c r="G246" s="27">
        <f>IF($C246="Yes",'2.0 Input│Historic Capex'!L722*'3.2 Input│Other'!G$28,0)</f>
        <v>0</v>
      </c>
      <c r="H246" s="27">
        <f>IF($C246="Yes",'2.0 Input│Historic Capex'!M722*'3.2 Input│Other'!H$28,0)</f>
        <v>0</v>
      </c>
      <c r="I246" s="27">
        <f>IF($C246="Yes",'2.0 Input│Historic Capex'!N722*'3.2 Input│Other'!I$28,0)</f>
        <v>0</v>
      </c>
      <c r="J246" s="27">
        <f>IF($C246="Yes",'2.0 Input│Historic Capex'!O722*'3.2 Input│Other'!J$28,0)</f>
        <v>0</v>
      </c>
      <c r="K246" s="27">
        <f>IF($C246="Yes",'2.0 Input│Historic Capex'!P722*'3.2 Input│Other'!K$28,0)</f>
        <v>0</v>
      </c>
      <c r="L246" s="27">
        <f t="shared" si="10"/>
        <v>0</v>
      </c>
    </row>
    <row r="247" spans="1:12">
      <c r="A247" s="27">
        <f>'2.0 Input│Historic Capex'!A251</f>
        <v>237</v>
      </c>
      <c r="B247" s="20" t="str">
        <f>'2.0 Input│Historic Capex'!B251</f>
        <v xml:space="preserve">APA Grid Energy Components Upgrade </v>
      </c>
      <c r="C247" s="20" t="str">
        <f>'2.0 Input│Historic Capex'!E251</f>
        <v>No</v>
      </c>
      <c r="D247" s="7" t="str">
        <f>'2.0 Input│Historic Capex'!C251</f>
        <v/>
      </c>
      <c r="E247" s="20" t="str">
        <f>IF('2.0 Input│Historic Capex'!D251='3.2 Input│Other'!$A$57,'3.2 Input│Other'!$A$57,IF('2.0 Input│Historic Capex'!D251='3.2 Input│Other'!$A$59,'3.2 Input│Other'!$A$59,'3.2 Input│Other'!$A$58))</f>
        <v>Replacement</v>
      </c>
      <c r="G247" s="27">
        <f>IF($C247="Yes",'2.0 Input│Historic Capex'!L723*'3.2 Input│Other'!G$28,0)</f>
        <v>0</v>
      </c>
      <c r="H247" s="27">
        <f>IF($C247="Yes",'2.0 Input│Historic Capex'!M723*'3.2 Input│Other'!H$28,0)</f>
        <v>0</v>
      </c>
      <c r="I247" s="27">
        <f>IF($C247="Yes",'2.0 Input│Historic Capex'!N723*'3.2 Input│Other'!I$28,0)</f>
        <v>0</v>
      </c>
      <c r="J247" s="27">
        <f>IF($C247="Yes",'2.0 Input│Historic Capex'!O723*'3.2 Input│Other'!J$28,0)</f>
        <v>0</v>
      </c>
      <c r="K247" s="27">
        <f>IF($C247="Yes",'2.0 Input│Historic Capex'!P723*'3.2 Input│Other'!K$28,0)</f>
        <v>0</v>
      </c>
      <c r="L247" s="27">
        <f t="shared" si="10"/>
        <v>0</v>
      </c>
    </row>
    <row r="248" spans="1:12">
      <c r="A248" s="27">
        <f>'2.0 Input│Historic Capex'!A252</f>
        <v>238</v>
      </c>
      <c r="B248" s="20" t="str">
        <f>'2.0 Input│Historic Capex'!B252</f>
        <v xml:space="preserve">APA Grid Extend Program </v>
      </c>
      <c r="C248" s="20" t="str">
        <f>'2.0 Input│Historic Capex'!E252</f>
        <v>Yes</v>
      </c>
      <c r="D248" s="7" t="str">
        <f>'2.0 Input│Historic Capex'!C252</f>
        <v>Other</v>
      </c>
      <c r="E248" s="20" t="str">
        <f>IF('2.0 Input│Historic Capex'!D252='3.2 Input│Other'!$A$57,'3.2 Input│Other'!$A$57,IF('2.0 Input│Historic Capex'!D252='3.2 Input│Other'!$A$59,'3.2 Input│Other'!$A$59,'3.2 Input│Other'!$A$58))</f>
        <v>Replacement</v>
      </c>
      <c r="G248" s="27">
        <f>IF($C248="Yes",'2.0 Input│Historic Capex'!L724*'3.2 Input│Other'!G$28,0)</f>
        <v>0</v>
      </c>
      <c r="H248" s="27">
        <f>IF($C248="Yes",'2.0 Input│Historic Capex'!M724*'3.2 Input│Other'!H$28,0)</f>
        <v>0</v>
      </c>
      <c r="I248" s="27">
        <f>IF($C248="Yes",'2.0 Input│Historic Capex'!N724*'3.2 Input│Other'!I$28,0)</f>
        <v>0</v>
      </c>
      <c r="J248" s="27">
        <f>IF($C248="Yes",'2.0 Input│Historic Capex'!O724*'3.2 Input│Other'!J$28,0)</f>
        <v>0</v>
      </c>
      <c r="K248" s="27">
        <f>IF($C248="Yes",'2.0 Input│Historic Capex'!P724*'3.2 Input│Other'!K$28,0)</f>
        <v>0</v>
      </c>
      <c r="L248" s="27">
        <f t="shared" si="10"/>
        <v>0</v>
      </c>
    </row>
    <row r="249" spans="1:12">
      <c r="A249" s="27">
        <f>'2.0 Input│Historic Capex'!A253</f>
        <v>239</v>
      </c>
      <c r="B249" s="20" t="str">
        <f>'2.0 Input│Historic Capex'!B253</f>
        <v xml:space="preserve">APA Grid Services Initiatives Program </v>
      </c>
      <c r="C249" s="20" t="str">
        <f>'2.0 Input│Historic Capex'!E253</f>
        <v>No</v>
      </c>
      <c r="D249" s="7" t="str">
        <f>'2.0 Input│Historic Capex'!C253</f>
        <v/>
      </c>
      <c r="E249" s="20" t="str">
        <f>IF('2.0 Input│Historic Capex'!D253='3.2 Input│Other'!$A$57,'3.2 Input│Other'!$A$57,IF('2.0 Input│Historic Capex'!D253='3.2 Input│Other'!$A$59,'3.2 Input│Other'!$A$59,'3.2 Input│Other'!$A$58))</f>
        <v>Replacement</v>
      </c>
      <c r="G249" s="27">
        <f>IF($C249="Yes",'2.0 Input│Historic Capex'!L725*'3.2 Input│Other'!G$28,0)</f>
        <v>0</v>
      </c>
      <c r="H249" s="27">
        <f>IF($C249="Yes",'2.0 Input│Historic Capex'!M725*'3.2 Input│Other'!H$28,0)</f>
        <v>0</v>
      </c>
      <c r="I249" s="27">
        <f>IF($C249="Yes",'2.0 Input│Historic Capex'!N725*'3.2 Input│Other'!I$28,0)</f>
        <v>0</v>
      </c>
      <c r="J249" s="27">
        <f>IF($C249="Yes",'2.0 Input│Historic Capex'!O725*'3.2 Input│Other'!J$28,0)</f>
        <v>0</v>
      </c>
      <c r="K249" s="27">
        <f>IF($C249="Yes",'2.0 Input│Historic Capex'!P725*'3.2 Input│Other'!K$28,0)</f>
        <v>0</v>
      </c>
      <c r="L249" s="27">
        <f t="shared" si="10"/>
        <v>0</v>
      </c>
    </row>
    <row r="250" spans="1:12">
      <c r="A250" s="27">
        <f>'2.0 Input│Historic Capex'!A254</f>
        <v>240</v>
      </c>
      <c r="B250" s="20" t="str">
        <f>'2.0 Input│Historic Capex'!B254</f>
        <v xml:space="preserve">Hyperion Upgrade to 11.1.2.4 </v>
      </c>
      <c r="C250" s="20" t="str">
        <f>'2.0 Input│Historic Capex'!E254</f>
        <v>No</v>
      </c>
      <c r="D250" s="7" t="str">
        <f>'2.0 Input│Historic Capex'!C254</f>
        <v/>
      </c>
      <c r="E250" s="20" t="str">
        <f>IF('2.0 Input│Historic Capex'!D254='3.2 Input│Other'!$A$57,'3.2 Input│Other'!$A$57,IF('2.0 Input│Historic Capex'!D254='3.2 Input│Other'!$A$59,'3.2 Input│Other'!$A$59,'3.2 Input│Other'!$A$58))</f>
        <v>Replacement</v>
      </c>
      <c r="G250" s="27">
        <f>IF($C250="Yes",'2.0 Input│Historic Capex'!L726*'3.2 Input│Other'!G$28,0)</f>
        <v>0</v>
      </c>
      <c r="H250" s="27">
        <f>IF($C250="Yes",'2.0 Input│Historic Capex'!M726*'3.2 Input│Other'!H$28,0)</f>
        <v>0</v>
      </c>
      <c r="I250" s="27">
        <f>IF($C250="Yes",'2.0 Input│Historic Capex'!N726*'3.2 Input│Other'!I$28,0)</f>
        <v>0</v>
      </c>
      <c r="J250" s="27">
        <f>IF($C250="Yes",'2.0 Input│Historic Capex'!O726*'3.2 Input│Other'!J$28,0)</f>
        <v>0</v>
      </c>
      <c r="K250" s="27">
        <f>IF($C250="Yes",'2.0 Input│Historic Capex'!P726*'3.2 Input│Other'!K$28,0)</f>
        <v>0</v>
      </c>
      <c r="L250" s="27">
        <f t="shared" si="10"/>
        <v>0</v>
      </c>
    </row>
    <row r="251" spans="1:12">
      <c r="A251" s="27">
        <f>'2.0 Input│Historic Capex'!A255</f>
        <v>241</v>
      </c>
      <c r="B251" s="20" t="str">
        <f>'2.0 Input│Historic Capex'!B255</f>
        <v xml:space="preserve">BI - Transmission Dashboard and Enterprise Pilot </v>
      </c>
      <c r="C251" s="20" t="str">
        <f>'2.0 Input│Historic Capex'!E255</f>
        <v>Yes</v>
      </c>
      <c r="D251" s="7" t="str">
        <f>'2.0 Input│Historic Capex'!C255</f>
        <v>Other</v>
      </c>
      <c r="E251" s="20" t="str">
        <f>IF('2.0 Input│Historic Capex'!D255='3.2 Input│Other'!$A$57,'3.2 Input│Other'!$A$57,IF('2.0 Input│Historic Capex'!D255='3.2 Input│Other'!$A$59,'3.2 Input│Other'!$A$59,'3.2 Input│Other'!$A$58))</f>
        <v>Replacement</v>
      </c>
      <c r="G251" s="27">
        <f>IF($C251="Yes",'2.0 Input│Historic Capex'!L727*'3.2 Input│Other'!G$28,0)</f>
        <v>0</v>
      </c>
      <c r="H251" s="27">
        <f>IF($C251="Yes",'2.0 Input│Historic Capex'!M727*'3.2 Input│Other'!H$28,0)</f>
        <v>0</v>
      </c>
      <c r="I251" s="27">
        <f>IF($C251="Yes",'2.0 Input│Historic Capex'!N727*'3.2 Input│Other'!I$28,0)</f>
        <v>0</v>
      </c>
      <c r="J251" s="27">
        <f>IF($C251="Yes",'2.0 Input│Historic Capex'!O727*'3.2 Input│Other'!J$28,0)</f>
        <v>0</v>
      </c>
      <c r="K251" s="27">
        <f>IF($C251="Yes",'2.0 Input│Historic Capex'!P727*'3.2 Input│Other'!K$28,0)</f>
        <v>0</v>
      </c>
      <c r="L251" s="27">
        <f t="shared" si="10"/>
        <v>0</v>
      </c>
    </row>
    <row r="252" spans="1:12">
      <c r="A252" s="27">
        <f>'2.0 Input│Historic Capex'!A256</f>
        <v>242</v>
      </c>
      <c r="B252" s="20" t="str">
        <f>'2.0 Input│Historic Capex'!B256</f>
        <v xml:space="preserve">HR Systems Refresh </v>
      </c>
      <c r="C252" s="20" t="str">
        <f>'2.0 Input│Historic Capex'!E256</f>
        <v>No</v>
      </c>
      <c r="D252" s="7" t="str">
        <f>'2.0 Input│Historic Capex'!C256</f>
        <v/>
      </c>
      <c r="E252" s="20" t="str">
        <f>IF('2.0 Input│Historic Capex'!D256='3.2 Input│Other'!$A$57,'3.2 Input│Other'!$A$57,IF('2.0 Input│Historic Capex'!D256='3.2 Input│Other'!$A$59,'3.2 Input│Other'!$A$59,'3.2 Input│Other'!$A$58))</f>
        <v>Replacement</v>
      </c>
      <c r="G252" s="27">
        <f>IF($C252="Yes",'2.0 Input│Historic Capex'!L728*'3.2 Input│Other'!G$28,0)</f>
        <v>0</v>
      </c>
      <c r="H252" s="27">
        <f>IF($C252="Yes",'2.0 Input│Historic Capex'!M728*'3.2 Input│Other'!H$28,0)</f>
        <v>0</v>
      </c>
      <c r="I252" s="27">
        <f>IF($C252="Yes",'2.0 Input│Historic Capex'!N728*'3.2 Input│Other'!I$28,0)</f>
        <v>0</v>
      </c>
      <c r="J252" s="27">
        <f>IF($C252="Yes",'2.0 Input│Historic Capex'!O728*'3.2 Input│Other'!J$28,0)</f>
        <v>0</v>
      </c>
      <c r="K252" s="27">
        <f>IF($C252="Yes",'2.0 Input│Historic Capex'!P728*'3.2 Input│Other'!K$28,0)</f>
        <v>0</v>
      </c>
      <c r="L252" s="27">
        <f t="shared" si="10"/>
        <v>0</v>
      </c>
    </row>
    <row r="253" spans="1:12">
      <c r="A253" s="27">
        <f>'2.0 Input│Historic Capex'!A257</f>
        <v>243</v>
      </c>
      <c r="B253" s="20" t="str">
        <f>'2.0 Input│Historic Capex'!B257</f>
        <v xml:space="preserve">Transmission EAM Data Management Tool </v>
      </c>
      <c r="C253" s="20" t="str">
        <f>'2.0 Input│Historic Capex'!E257</f>
        <v>No</v>
      </c>
      <c r="D253" s="7" t="str">
        <f>'2.0 Input│Historic Capex'!C257</f>
        <v/>
      </c>
      <c r="E253" s="20" t="str">
        <f>IF('2.0 Input│Historic Capex'!D257='3.2 Input│Other'!$A$57,'3.2 Input│Other'!$A$57,IF('2.0 Input│Historic Capex'!D257='3.2 Input│Other'!$A$59,'3.2 Input│Other'!$A$59,'3.2 Input│Other'!$A$58))</f>
        <v>Replacement</v>
      </c>
      <c r="G253" s="27">
        <f>IF($C253="Yes",'2.0 Input│Historic Capex'!L729*'3.2 Input│Other'!G$28,0)</f>
        <v>0</v>
      </c>
      <c r="H253" s="27">
        <f>IF($C253="Yes",'2.0 Input│Historic Capex'!M729*'3.2 Input│Other'!H$28,0)</f>
        <v>0</v>
      </c>
      <c r="I253" s="27">
        <f>IF($C253="Yes",'2.0 Input│Historic Capex'!N729*'3.2 Input│Other'!I$28,0)</f>
        <v>0</v>
      </c>
      <c r="J253" s="27">
        <f>IF($C253="Yes",'2.0 Input│Historic Capex'!O729*'3.2 Input│Other'!J$28,0)</f>
        <v>0</v>
      </c>
      <c r="K253" s="27">
        <f>IF($C253="Yes",'2.0 Input│Historic Capex'!P729*'3.2 Input│Other'!K$28,0)</f>
        <v>0</v>
      </c>
      <c r="L253" s="27">
        <f t="shared" si="10"/>
        <v>0</v>
      </c>
    </row>
    <row r="254" spans="1:12">
      <c r="A254" s="27">
        <f>'2.0 Input│Historic Capex'!A258</f>
        <v>244</v>
      </c>
      <c r="B254" s="20" t="str">
        <f>'2.0 Input│Historic Capex'!B258</f>
        <v xml:space="preserve">SharePoint Upgrade </v>
      </c>
      <c r="C254" s="20" t="str">
        <f>'2.0 Input│Historic Capex'!E258</f>
        <v>Yes</v>
      </c>
      <c r="D254" s="7" t="str">
        <f>'2.0 Input│Historic Capex'!C258</f>
        <v>Other</v>
      </c>
      <c r="E254" s="20" t="str">
        <f>IF('2.0 Input│Historic Capex'!D258='3.2 Input│Other'!$A$57,'3.2 Input│Other'!$A$57,IF('2.0 Input│Historic Capex'!D258='3.2 Input│Other'!$A$59,'3.2 Input│Other'!$A$59,'3.2 Input│Other'!$A$58))</f>
        <v>Replacement</v>
      </c>
      <c r="G254" s="27">
        <f>IF($C254="Yes",'2.0 Input│Historic Capex'!L730*'3.2 Input│Other'!G$28,0)</f>
        <v>0</v>
      </c>
      <c r="H254" s="27">
        <f>IF($C254="Yes",'2.0 Input│Historic Capex'!M730*'3.2 Input│Other'!H$28,0)</f>
        <v>0</v>
      </c>
      <c r="I254" s="27">
        <f>IF($C254="Yes",'2.0 Input│Historic Capex'!N730*'3.2 Input│Other'!I$28,0)</f>
        <v>0</v>
      </c>
      <c r="J254" s="27">
        <f>IF($C254="Yes",'2.0 Input│Historic Capex'!O730*'3.2 Input│Other'!J$28,0)</f>
        <v>0</v>
      </c>
      <c r="K254" s="27">
        <f>IF($C254="Yes",'2.0 Input│Historic Capex'!P730*'3.2 Input│Other'!K$28,0)</f>
        <v>0</v>
      </c>
      <c r="L254" s="27">
        <f t="shared" si="10"/>
        <v>0</v>
      </c>
    </row>
    <row r="255" spans="1:12">
      <c r="A255" s="27">
        <f>'2.0 Input│Historic Capex'!A259</f>
        <v>245</v>
      </c>
      <c r="B255" s="20" t="str">
        <f>'2.0 Input│Historic Capex'!B259</f>
        <v xml:space="preserve">eForm Digitisation </v>
      </c>
      <c r="C255" s="20" t="str">
        <f>'2.0 Input│Historic Capex'!E259</f>
        <v>Yes</v>
      </c>
      <c r="D255" s="7" t="str">
        <f>'2.0 Input│Historic Capex'!C259</f>
        <v>Other</v>
      </c>
      <c r="E255" s="20" t="str">
        <f>IF('2.0 Input│Historic Capex'!D259='3.2 Input│Other'!$A$57,'3.2 Input│Other'!$A$57,IF('2.0 Input│Historic Capex'!D259='3.2 Input│Other'!$A$59,'3.2 Input│Other'!$A$59,'3.2 Input│Other'!$A$58))</f>
        <v>Replacement</v>
      </c>
      <c r="G255" s="27">
        <f>IF($C255="Yes",'2.0 Input│Historic Capex'!L731*'3.2 Input│Other'!G$28,0)</f>
        <v>0</v>
      </c>
      <c r="H255" s="27">
        <f>IF($C255="Yes",'2.0 Input│Historic Capex'!M731*'3.2 Input│Other'!H$28,0)</f>
        <v>0</v>
      </c>
      <c r="I255" s="27">
        <f>IF($C255="Yes",'2.0 Input│Historic Capex'!N731*'3.2 Input│Other'!I$28,0)</f>
        <v>0</v>
      </c>
      <c r="J255" s="27">
        <f>IF($C255="Yes",'2.0 Input│Historic Capex'!O731*'3.2 Input│Other'!J$28,0)</f>
        <v>0</v>
      </c>
      <c r="K255" s="27">
        <f>IF($C255="Yes",'2.0 Input│Historic Capex'!P731*'3.2 Input│Other'!K$28,0)</f>
        <v>0</v>
      </c>
      <c r="L255" s="27">
        <f t="shared" si="10"/>
        <v>0</v>
      </c>
    </row>
    <row r="256" spans="1:12">
      <c r="A256" s="27">
        <f>'2.0 Input│Historic Capex'!A260</f>
        <v>246</v>
      </c>
      <c r="B256" s="20" t="str">
        <f>'2.0 Input│Historic Capex'!B260</f>
        <v xml:space="preserve">Historian Upgrade - version 2012 to 2015 </v>
      </c>
      <c r="C256" s="20" t="str">
        <f>'2.0 Input│Historic Capex'!E260</f>
        <v>No</v>
      </c>
      <c r="D256" s="7" t="str">
        <f>'2.0 Input│Historic Capex'!C260</f>
        <v/>
      </c>
      <c r="E256" s="20" t="str">
        <f>IF('2.0 Input│Historic Capex'!D260='3.2 Input│Other'!$A$57,'3.2 Input│Other'!$A$57,IF('2.0 Input│Historic Capex'!D260='3.2 Input│Other'!$A$59,'3.2 Input│Other'!$A$59,'3.2 Input│Other'!$A$58))</f>
        <v>Replacement</v>
      </c>
      <c r="G256" s="27">
        <f>IF($C256="Yes",'2.0 Input│Historic Capex'!L732*'3.2 Input│Other'!G$28,0)</f>
        <v>0</v>
      </c>
      <c r="H256" s="27">
        <f>IF($C256="Yes",'2.0 Input│Historic Capex'!M732*'3.2 Input│Other'!H$28,0)</f>
        <v>0</v>
      </c>
      <c r="I256" s="27">
        <f>IF($C256="Yes",'2.0 Input│Historic Capex'!N732*'3.2 Input│Other'!I$28,0)</f>
        <v>0</v>
      </c>
      <c r="J256" s="27">
        <f>IF($C256="Yes",'2.0 Input│Historic Capex'!O732*'3.2 Input│Other'!J$28,0)</f>
        <v>0</v>
      </c>
      <c r="K256" s="27">
        <f>IF($C256="Yes",'2.0 Input│Historic Capex'!P732*'3.2 Input│Other'!K$28,0)</f>
        <v>0</v>
      </c>
      <c r="L256" s="27">
        <f t="shared" si="10"/>
        <v>0</v>
      </c>
    </row>
    <row r="257" spans="1:12">
      <c r="A257" s="27">
        <f>'2.0 Input│Historic Capex'!A261</f>
        <v>247</v>
      </c>
      <c r="B257" s="20" t="str">
        <f>'2.0 Input│Historic Capex'!B261</f>
        <v xml:space="preserve">Hazardous Area Platform </v>
      </c>
      <c r="C257" s="20" t="str">
        <f>'2.0 Input│Historic Capex'!E261</f>
        <v>Yes</v>
      </c>
      <c r="D257" s="7" t="str">
        <f>'2.0 Input│Historic Capex'!C261</f>
        <v>Other</v>
      </c>
      <c r="E257" s="20" t="str">
        <f>IF('2.0 Input│Historic Capex'!D261='3.2 Input│Other'!$A$57,'3.2 Input│Other'!$A$57,IF('2.0 Input│Historic Capex'!D261='3.2 Input│Other'!$A$59,'3.2 Input│Other'!$A$59,'3.2 Input│Other'!$A$58))</f>
        <v>Replacement</v>
      </c>
      <c r="G257" s="27">
        <f>IF($C257="Yes",'2.0 Input│Historic Capex'!L733*'3.2 Input│Other'!G$28,0)</f>
        <v>0</v>
      </c>
      <c r="H257" s="27">
        <f>IF($C257="Yes",'2.0 Input│Historic Capex'!M733*'3.2 Input│Other'!H$28,0)</f>
        <v>0</v>
      </c>
      <c r="I257" s="27">
        <f>IF($C257="Yes",'2.0 Input│Historic Capex'!N733*'3.2 Input│Other'!I$28,0)</f>
        <v>0</v>
      </c>
      <c r="J257" s="27">
        <f>IF($C257="Yes",'2.0 Input│Historic Capex'!O733*'3.2 Input│Other'!J$28,0)</f>
        <v>0</v>
      </c>
      <c r="K257" s="27">
        <f>IF($C257="Yes",'2.0 Input│Historic Capex'!P733*'3.2 Input│Other'!K$28,0)</f>
        <v>0</v>
      </c>
      <c r="L257" s="27">
        <f t="shared" si="10"/>
        <v>0</v>
      </c>
    </row>
    <row r="258" spans="1:12">
      <c r="A258" s="27">
        <f>'2.0 Input│Historic Capex'!A262</f>
        <v>248</v>
      </c>
      <c r="B258" s="20" t="str">
        <f>'2.0 Input│Historic Capex'!B262</f>
        <v xml:space="preserve">PPM Refresh </v>
      </c>
      <c r="C258" s="20" t="str">
        <f>'2.0 Input│Historic Capex'!E262</f>
        <v>Yes</v>
      </c>
      <c r="D258" s="7" t="str">
        <f>'2.0 Input│Historic Capex'!C262</f>
        <v>Other</v>
      </c>
      <c r="E258" s="20" t="str">
        <f>IF('2.0 Input│Historic Capex'!D262='3.2 Input│Other'!$A$57,'3.2 Input│Other'!$A$57,IF('2.0 Input│Historic Capex'!D262='3.2 Input│Other'!$A$59,'3.2 Input│Other'!$A$59,'3.2 Input│Other'!$A$58))</f>
        <v>Replacement</v>
      </c>
      <c r="G258" s="27">
        <f>IF($C258="Yes",'2.0 Input│Historic Capex'!L734*'3.2 Input│Other'!G$28,0)</f>
        <v>0</v>
      </c>
      <c r="H258" s="27">
        <f>IF($C258="Yes",'2.0 Input│Historic Capex'!M734*'3.2 Input│Other'!H$28,0)</f>
        <v>0</v>
      </c>
      <c r="I258" s="27">
        <f>IF($C258="Yes",'2.0 Input│Historic Capex'!N734*'3.2 Input│Other'!I$28,0)</f>
        <v>0</v>
      </c>
      <c r="J258" s="27">
        <f>IF($C258="Yes",'2.0 Input│Historic Capex'!O734*'3.2 Input│Other'!J$28,0)</f>
        <v>0</v>
      </c>
      <c r="K258" s="27">
        <f>IF($C258="Yes",'2.0 Input│Historic Capex'!P734*'3.2 Input│Other'!K$28,0)</f>
        <v>0</v>
      </c>
      <c r="L258" s="27">
        <f t="shared" si="10"/>
        <v>0</v>
      </c>
    </row>
    <row r="259" spans="1:12">
      <c r="A259" s="27">
        <f>'2.0 Input│Historic Capex'!A263</f>
        <v>249</v>
      </c>
      <c r="B259" s="20" t="str">
        <f>'2.0 Input│Historic Capex'!B263</f>
        <v xml:space="preserve">BizTalk Upgrade FY2018 </v>
      </c>
      <c r="C259" s="20" t="str">
        <f>'2.0 Input│Historic Capex'!E263</f>
        <v>Yes</v>
      </c>
      <c r="D259" s="7" t="str">
        <f>'2.0 Input│Historic Capex'!C263</f>
        <v>Other</v>
      </c>
      <c r="E259" s="20" t="str">
        <f>IF('2.0 Input│Historic Capex'!D263='3.2 Input│Other'!$A$57,'3.2 Input│Other'!$A$57,IF('2.0 Input│Historic Capex'!D263='3.2 Input│Other'!$A$59,'3.2 Input│Other'!$A$59,'3.2 Input│Other'!$A$58))</f>
        <v>Replacement</v>
      </c>
      <c r="G259" s="27">
        <f>IF($C259="Yes",'2.0 Input│Historic Capex'!L735*'3.2 Input│Other'!G$28,0)</f>
        <v>0</v>
      </c>
      <c r="H259" s="27">
        <f>IF($C259="Yes",'2.0 Input│Historic Capex'!M735*'3.2 Input│Other'!H$28,0)</f>
        <v>0</v>
      </c>
      <c r="I259" s="27">
        <f>IF($C259="Yes",'2.0 Input│Historic Capex'!N735*'3.2 Input│Other'!I$28,0)</f>
        <v>0</v>
      </c>
      <c r="J259" s="27">
        <f>IF($C259="Yes",'2.0 Input│Historic Capex'!O735*'3.2 Input│Other'!J$28,0)</f>
        <v>0</v>
      </c>
      <c r="K259" s="27">
        <f>IF($C259="Yes",'2.0 Input│Historic Capex'!P735*'3.2 Input│Other'!K$28,0)</f>
        <v>0</v>
      </c>
      <c r="L259" s="27">
        <f t="shared" si="10"/>
        <v>0</v>
      </c>
    </row>
    <row r="260" spans="1:12">
      <c r="A260" s="27">
        <f>'2.0 Input│Historic Capex'!A264</f>
        <v>250</v>
      </c>
      <c r="B260" s="20" t="str">
        <f>'2.0 Input│Historic Capex'!B264</f>
        <v xml:space="preserve">Automated Testing Tool </v>
      </c>
      <c r="C260" s="20" t="str">
        <f>'2.0 Input│Historic Capex'!E264</f>
        <v>Yes</v>
      </c>
      <c r="D260" s="7" t="str">
        <f>'2.0 Input│Historic Capex'!C264</f>
        <v>Other</v>
      </c>
      <c r="E260" s="20" t="str">
        <f>IF('2.0 Input│Historic Capex'!D264='3.2 Input│Other'!$A$57,'3.2 Input│Other'!$A$57,IF('2.0 Input│Historic Capex'!D264='3.2 Input│Other'!$A$59,'3.2 Input│Other'!$A$59,'3.2 Input│Other'!$A$58))</f>
        <v>Replacement</v>
      </c>
      <c r="G260" s="27">
        <f>IF($C260="Yes",'2.0 Input│Historic Capex'!L736*'3.2 Input│Other'!G$28,0)</f>
        <v>0</v>
      </c>
      <c r="H260" s="27">
        <f>IF($C260="Yes",'2.0 Input│Historic Capex'!M736*'3.2 Input│Other'!H$28,0)</f>
        <v>0</v>
      </c>
      <c r="I260" s="27">
        <f>IF($C260="Yes",'2.0 Input│Historic Capex'!N736*'3.2 Input│Other'!I$28,0)</f>
        <v>0</v>
      </c>
      <c r="J260" s="27">
        <f>IF($C260="Yes",'2.0 Input│Historic Capex'!O736*'3.2 Input│Other'!J$28,0)</f>
        <v>0</v>
      </c>
      <c r="K260" s="27">
        <f>IF($C260="Yes",'2.0 Input│Historic Capex'!P736*'3.2 Input│Other'!K$28,0)</f>
        <v>0</v>
      </c>
      <c r="L260" s="27">
        <f t="shared" si="10"/>
        <v>0</v>
      </c>
    </row>
    <row r="261" spans="1:12">
      <c r="A261" s="27">
        <f>'2.0 Input│Historic Capex'!A265</f>
        <v>251</v>
      </c>
      <c r="B261" s="20" t="str">
        <f>'2.0 Input│Historic Capex'!B265</f>
        <v xml:space="preserve">Code Management Software </v>
      </c>
      <c r="C261" s="20" t="str">
        <f>'2.0 Input│Historic Capex'!E265</f>
        <v>Yes</v>
      </c>
      <c r="D261" s="7" t="str">
        <f>'2.0 Input│Historic Capex'!C265</f>
        <v>Other</v>
      </c>
      <c r="E261" s="20" t="str">
        <f>IF('2.0 Input│Historic Capex'!D265='3.2 Input│Other'!$A$57,'3.2 Input│Other'!$A$57,IF('2.0 Input│Historic Capex'!D265='3.2 Input│Other'!$A$59,'3.2 Input│Other'!$A$59,'3.2 Input│Other'!$A$58))</f>
        <v>Replacement</v>
      </c>
      <c r="G261" s="27">
        <f>IF($C261="Yes",'2.0 Input│Historic Capex'!L737*'3.2 Input│Other'!G$28,0)</f>
        <v>0</v>
      </c>
      <c r="H261" s="27">
        <f>IF($C261="Yes",'2.0 Input│Historic Capex'!M737*'3.2 Input│Other'!H$28,0)</f>
        <v>0</v>
      </c>
      <c r="I261" s="27">
        <f>IF($C261="Yes",'2.0 Input│Historic Capex'!N737*'3.2 Input│Other'!I$28,0)</f>
        <v>0</v>
      </c>
      <c r="J261" s="27">
        <f>IF($C261="Yes",'2.0 Input│Historic Capex'!O737*'3.2 Input│Other'!J$28,0)</f>
        <v>0</v>
      </c>
      <c r="K261" s="27">
        <f>IF($C261="Yes",'2.0 Input│Historic Capex'!P737*'3.2 Input│Other'!K$28,0)</f>
        <v>0</v>
      </c>
      <c r="L261" s="27">
        <f t="shared" si="10"/>
        <v>0</v>
      </c>
    </row>
    <row r="262" spans="1:12">
      <c r="A262" s="27">
        <f>'2.0 Input│Historic Capex'!A266</f>
        <v>252</v>
      </c>
      <c r="B262" s="20" t="str">
        <f>'2.0 Input│Historic Capex'!B266</f>
        <v xml:space="preserve">CRM Upgrade </v>
      </c>
      <c r="C262" s="20" t="str">
        <f>'2.0 Input│Historic Capex'!E266</f>
        <v>Yes</v>
      </c>
      <c r="D262" s="7" t="str">
        <f>'2.0 Input│Historic Capex'!C266</f>
        <v>Other</v>
      </c>
      <c r="E262" s="20" t="str">
        <f>IF('2.0 Input│Historic Capex'!D266='3.2 Input│Other'!$A$57,'3.2 Input│Other'!$A$57,IF('2.0 Input│Historic Capex'!D266='3.2 Input│Other'!$A$59,'3.2 Input│Other'!$A$59,'3.2 Input│Other'!$A$58))</f>
        <v>Replacement</v>
      </c>
      <c r="G262" s="27">
        <f>IF($C262="Yes",'2.0 Input│Historic Capex'!L738*'3.2 Input│Other'!G$28,0)</f>
        <v>0</v>
      </c>
      <c r="H262" s="27">
        <f>IF($C262="Yes",'2.0 Input│Historic Capex'!M738*'3.2 Input│Other'!H$28,0)</f>
        <v>0</v>
      </c>
      <c r="I262" s="27">
        <f>IF($C262="Yes",'2.0 Input│Historic Capex'!N738*'3.2 Input│Other'!I$28,0)</f>
        <v>0</v>
      </c>
      <c r="J262" s="27">
        <f>IF($C262="Yes",'2.0 Input│Historic Capex'!O738*'3.2 Input│Other'!J$28,0)</f>
        <v>0</v>
      </c>
      <c r="K262" s="27">
        <f>IF($C262="Yes",'2.0 Input│Historic Capex'!P738*'3.2 Input│Other'!K$28,0)</f>
        <v>0</v>
      </c>
      <c r="L262" s="27">
        <f t="shared" si="10"/>
        <v>0</v>
      </c>
    </row>
    <row r="263" spans="1:12">
      <c r="A263" s="27">
        <f>'2.0 Input│Historic Capex'!A267</f>
        <v>253</v>
      </c>
      <c r="B263" s="20" t="str">
        <f>'2.0 Input│Historic Capex'!B267</f>
        <v xml:space="preserve">X-Info Aware Version 2 </v>
      </c>
      <c r="C263" s="20" t="str">
        <f>'2.0 Input│Historic Capex'!E267</f>
        <v>Yes</v>
      </c>
      <c r="D263" s="7" t="str">
        <f>'2.0 Input│Historic Capex'!C267</f>
        <v>Other</v>
      </c>
      <c r="E263" s="20" t="str">
        <f>IF('2.0 Input│Historic Capex'!D267='3.2 Input│Other'!$A$57,'3.2 Input│Other'!$A$57,IF('2.0 Input│Historic Capex'!D267='3.2 Input│Other'!$A$59,'3.2 Input│Other'!$A$59,'3.2 Input│Other'!$A$58))</f>
        <v>Replacement</v>
      </c>
      <c r="G263" s="27">
        <f>IF($C263="Yes",'2.0 Input│Historic Capex'!L739*'3.2 Input│Other'!G$28,0)</f>
        <v>0</v>
      </c>
      <c r="H263" s="27">
        <f>IF($C263="Yes",'2.0 Input│Historic Capex'!M739*'3.2 Input│Other'!H$28,0)</f>
        <v>0</v>
      </c>
      <c r="I263" s="27">
        <f>IF($C263="Yes",'2.0 Input│Historic Capex'!N739*'3.2 Input│Other'!I$28,0)</f>
        <v>0</v>
      </c>
      <c r="J263" s="27">
        <f>IF($C263="Yes",'2.0 Input│Historic Capex'!O739*'3.2 Input│Other'!J$28,0)</f>
        <v>0</v>
      </c>
      <c r="K263" s="27">
        <f>IF($C263="Yes",'2.0 Input│Historic Capex'!P739*'3.2 Input│Other'!K$28,0)</f>
        <v>0</v>
      </c>
      <c r="L263" s="27">
        <f t="shared" si="10"/>
        <v>0</v>
      </c>
    </row>
    <row r="264" spans="1:12">
      <c r="A264" s="27">
        <f>'2.0 Input│Historic Capex'!A268</f>
        <v>254</v>
      </c>
      <c r="B264" s="20" t="str">
        <f>'2.0 Input│Historic Capex'!B268</f>
        <v xml:space="preserve">Supplier Qualification and Compliance </v>
      </c>
      <c r="C264" s="20" t="str">
        <f>'2.0 Input│Historic Capex'!E268</f>
        <v>Yes</v>
      </c>
      <c r="D264" s="7" t="str">
        <f>'2.0 Input│Historic Capex'!C268</f>
        <v>Other</v>
      </c>
      <c r="E264" s="20" t="str">
        <f>IF('2.0 Input│Historic Capex'!D268='3.2 Input│Other'!$A$57,'3.2 Input│Other'!$A$57,IF('2.0 Input│Historic Capex'!D268='3.2 Input│Other'!$A$59,'3.2 Input│Other'!$A$59,'3.2 Input│Other'!$A$58))</f>
        <v>Replacement</v>
      </c>
      <c r="G264" s="27">
        <f>IF($C264="Yes",'2.0 Input│Historic Capex'!L740*'3.2 Input│Other'!G$28,0)</f>
        <v>0</v>
      </c>
      <c r="H264" s="27">
        <f>IF($C264="Yes",'2.0 Input│Historic Capex'!M740*'3.2 Input│Other'!H$28,0)</f>
        <v>0</v>
      </c>
      <c r="I264" s="27">
        <f>IF($C264="Yes",'2.0 Input│Historic Capex'!N740*'3.2 Input│Other'!I$28,0)</f>
        <v>0</v>
      </c>
      <c r="J264" s="27">
        <f>IF($C264="Yes",'2.0 Input│Historic Capex'!O740*'3.2 Input│Other'!J$28,0)</f>
        <v>0</v>
      </c>
      <c r="K264" s="27">
        <f>IF($C264="Yes",'2.0 Input│Historic Capex'!P740*'3.2 Input│Other'!K$28,0)</f>
        <v>0</v>
      </c>
      <c r="L264" s="27">
        <f t="shared" si="10"/>
        <v>0</v>
      </c>
    </row>
    <row r="265" spans="1:12">
      <c r="A265" s="27">
        <f>'2.0 Input│Historic Capex'!A269</f>
        <v>255</v>
      </c>
      <c r="B265" s="20" t="str">
        <f>'2.0 Input│Historic Capex'!B269</f>
        <v xml:space="preserve">Oracle eBS Upgrade to 12.2 </v>
      </c>
      <c r="C265" s="20" t="str">
        <f>'2.0 Input│Historic Capex'!E269</f>
        <v>Yes</v>
      </c>
      <c r="D265" s="7" t="str">
        <f>'2.0 Input│Historic Capex'!C269</f>
        <v>Other</v>
      </c>
      <c r="E265" s="20" t="str">
        <f>IF('2.0 Input│Historic Capex'!D269='3.2 Input│Other'!$A$57,'3.2 Input│Other'!$A$57,IF('2.0 Input│Historic Capex'!D269='3.2 Input│Other'!$A$59,'3.2 Input│Other'!$A$59,'3.2 Input│Other'!$A$58))</f>
        <v>Replacement</v>
      </c>
      <c r="G265" s="27">
        <f>IF($C265="Yes",'2.0 Input│Historic Capex'!L741*'3.2 Input│Other'!G$28,0)</f>
        <v>0</v>
      </c>
      <c r="H265" s="27">
        <f>IF($C265="Yes",'2.0 Input│Historic Capex'!M741*'3.2 Input│Other'!H$28,0)</f>
        <v>0</v>
      </c>
      <c r="I265" s="27">
        <f>IF($C265="Yes",'2.0 Input│Historic Capex'!N741*'3.2 Input│Other'!I$28,0)</f>
        <v>0</v>
      </c>
      <c r="J265" s="27">
        <f>IF($C265="Yes",'2.0 Input│Historic Capex'!O741*'3.2 Input│Other'!J$28,0)</f>
        <v>0</v>
      </c>
      <c r="K265" s="27">
        <f>IF($C265="Yes",'2.0 Input│Historic Capex'!P741*'3.2 Input│Other'!K$28,0)</f>
        <v>0</v>
      </c>
      <c r="L265" s="27">
        <f t="shared" si="10"/>
        <v>0</v>
      </c>
    </row>
    <row r="266" spans="1:12">
      <c r="A266" s="27">
        <f>'2.0 Input│Historic Capex'!A270</f>
        <v>256</v>
      </c>
      <c r="B266" s="20" t="str">
        <f>'2.0 Input│Historic Capex'!B270</f>
        <v xml:space="preserve">BizTalk System Upgrade 2020 </v>
      </c>
      <c r="C266" s="20" t="str">
        <f>'2.0 Input│Historic Capex'!E270</f>
        <v>Yes</v>
      </c>
      <c r="D266" s="7" t="str">
        <f>'2.0 Input│Historic Capex'!C270</f>
        <v>Other</v>
      </c>
      <c r="E266" s="20" t="str">
        <f>IF('2.0 Input│Historic Capex'!D270='3.2 Input│Other'!$A$57,'3.2 Input│Other'!$A$57,IF('2.0 Input│Historic Capex'!D270='3.2 Input│Other'!$A$59,'3.2 Input│Other'!$A$59,'3.2 Input│Other'!$A$58))</f>
        <v>Replacement</v>
      </c>
      <c r="G266" s="27">
        <f>IF($C266="Yes",'2.0 Input│Historic Capex'!L742*'3.2 Input│Other'!G$28,0)</f>
        <v>0</v>
      </c>
      <c r="H266" s="27">
        <f>IF($C266="Yes",'2.0 Input│Historic Capex'!M742*'3.2 Input│Other'!H$28,0)</f>
        <v>0</v>
      </c>
      <c r="I266" s="27">
        <f>IF($C266="Yes",'2.0 Input│Historic Capex'!N742*'3.2 Input│Other'!I$28,0)</f>
        <v>0</v>
      </c>
      <c r="J266" s="27">
        <f>IF($C266="Yes",'2.0 Input│Historic Capex'!O742*'3.2 Input│Other'!J$28,0)</f>
        <v>0</v>
      </c>
      <c r="K266" s="27">
        <f>IF($C266="Yes",'2.0 Input│Historic Capex'!P742*'3.2 Input│Other'!K$28,0)</f>
        <v>0</v>
      </c>
      <c r="L266" s="27">
        <f t="shared" si="10"/>
        <v>0</v>
      </c>
    </row>
    <row r="267" spans="1:12">
      <c r="A267" s="27">
        <f>'2.0 Input│Historic Capex'!A271</f>
        <v>257</v>
      </c>
      <c r="B267" s="20" t="str">
        <f>'2.0 Input│Historic Capex'!B271</f>
        <v>Applications Renewal</v>
      </c>
      <c r="C267" s="20" t="str">
        <f>'2.0 Input│Historic Capex'!E271</f>
        <v>Yes</v>
      </c>
      <c r="D267" s="7" t="str">
        <f>'2.0 Input│Historic Capex'!C271</f>
        <v>Other</v>
      </c>
      <c r="E267" s="20" t="str">
        <f>IF('2.0 Input│Historic Capex'!D271='3.2 Input│Other'!$A$57,'3.2 Input│Other'!$A$57,IF('2.0 Input│Historic Capex'!D271='3.2 Input│Other'!$A$59,'3.2 Input│Other'!$A$59,'3.2 Input│Other'!$A$58))</f>
        <v>Replacement</v>
      </c>
      <c r="G267" s="27">
        <f>IF($C267="Yes",'2.0 Input│Historic Capex'!L743*'3.2 Input│Other'!G$28,0)</f>
        <v>0</v>
      </c>
      <c r="H267" s="27">
        <f>IF($C267="Yes",'2.0 Input│Historic Capex'!M743*'3.2 Input│Other'!H$28,0)</f>
        <v>0</v>
      </c>
      <c r="I267" s="27">
        <f>IF($C267="Yes",'2.0 Input│Historic Capex'!N743*'3.2 Input│Other'!I$28,0)</f>
        <v>0</v>
      </c>
      <c r="J267" s="27">
        <f>IF($C267="Yes",'2.0 Input│Historic Capex'!O743*'3.2 Input│Other'!J$28,0)</f>
        <v>0</v>
      </c>
      <c r="K267" s="27">
        <f>IF($C267="Yes",'2.0 Input│Historic Capex'!P743*'3.2 Input│Other'!K$28,0)</f>
        <v>0</v>
      </c>
      <c r="L267" s="27">
        <f t="shared" si="10"/>
        <v>0</v>
      </c>
    </row>
    <row r="268" spans="1:12">
      <c r="A268" s="27">
        <f>'2.0 Input│Historic Capex'!A272</f>
        <v>258</v>
      </c>
      <c r="B268" s="20" t="str">
        <f>'2.0 Input│Historic Capex'!B272</f>
        <v>Infrastructure Renewal</v>
      </c>
      <c r="C268" s="20" t="str">
        <f>'2.0 Input│Historic Capex'!E272</f>
        <v>Yes</v>
      </c>
      <c r="D268" s="7" t="str">
        <f>'2.0 Input│Historic Capex'!C272</f>
        <v>Other</v>
      </c>
      <c r="E268" s="20" t="str">
        <f>IF('2.0 Input│Historic Capex'!D272='3.2 Input│Other'!$A$57,'3.2 Input│Other'!$A$57,IF('2.0 Input│Historic Capex'!D272='3.2 Input│Other'!$A$59,'3.2 Input│Other'!$A$59,'3.2 Input│Other'!$A$58))</f>
        <v>Replacement</v>
      </c>
      <c r="G268" s="27">
        <f>IF($C268="Yes",'2.0 Input│Historic Capex'!L744*'3.2 Input│Other'!G$28,0)</f>
        <v>0</v>
      </c>
      <c r="H268" s="27">
        <f>IF($C268="Yes",'2.0 Input│Historic Capex'!M744*'3.2 Input│Other'!H$28,0)</f>
        <v>0</v>
      </c>
      <c r="I268" s="27">
        <f>IF($C268="Yes",'2.0 Input│Historic Capex'!N744*'3.2 Input│Other'!I$28,0)</f>
        <v>0</v>
      </c>
      <c r="J268" s="27">
        <f>IF($C268="Yes",'2.0 Input│Historic Capex'!O744*'3.2 Input│Other'!J$28,0)</f>
        <v>0</v>
      </c>
      <c r="K268" s="27">
        <f>IF($C268="Yes",'2.0 Input│Historic Capex'!P744*'3.2 Input│Other'!K$28,0)</f>
        <v>0</v>
      </c>
      <c r="L268" s="27">
        <f t="shared" si="10"/>
        <v>0</v>
      </c>
    </row>
    <row r="269" spans="1:12">
      <c r="A269" s="27">
        <f>'2.0 Input│Historic Capex'!A273</f>
        <v>259</v>
      </c>
      <c r="B269" s="20" t="str">
        <f>'2.0 Input│Historic Capex'!B273</f>
        <v>Dandenong Relocation</v>
      </c>
      <c r="C269" s="20" t="str">
        <f>'2.0 Input│Historic Capex'!E273</f>
        <v>No</v>
      </c>
      <c r="D269" s="7" t="str">
        <f>'2.0 Input│Historic Capex'!C273</f>
        <v/>
      </c>
      <c r="E269" s="20" t="str">
        <f>IF('2.0 Input│Historic Capex'!D273='3.2 Input│Other'!$A$57,'3.2 Input│Other'!$A$57,IF('2.0 Input│Historic Capex'!D273='3.2 Input│Other'!$A$59,'3.2 Input│Other'!$A$59,'3.2 Input│Other'!$A$58))</f>
        <v>Replacement</v>
      </c>
      <c r="G269" s="27">
        <f>IF($C269="Yes",'2.0 Input│Historic Capex'!L745*'3.2 Input│Other'!G$28,0)</f>
        <v>0</v>
      </c>
      <c r="H269" s="27">
        <f>IF($C269="Yes",'2.0 Input│Historic Capex'!M745*'3.2 Input│Other'!H$28,0)</f>
        <v>0</v>
      </c>
      <c r="I269" s="27">
        <f>IF($C269="Yes",'2.0 Input│Historic Capex'!N745*'3.2 Input│Other'!I$28,0)</f>
        <v>0</v>
      </c>
      <c r="J269" s="27">
        <f>IF($C269="Yes",'2.0 Input│Historic Capex'!O745*'3.2 Input│Other'!J$28,0)</f>
        <v>0</v>
      </c>
      <c r="K269" s="27">
        <f>IF($C269="Yes",'2.0 Input│Historic Capex'!P745*'3.2 Input│Other'!K$28,0)</f>
        <v>0</v>
      </c>
      <c r="L269" s="27">
        <f t="shared" si="10"/>
        <v>0</v>
      </c>
    </row>
    <row r="270" spans="1:12">
      <c r="A270" s="27">
        <f>'2.0 Input│Historic Capex'!A274</f>
        <v>260</v>
      </c>
      <c r="B270" s="20" t="str">
        <f>'2.0 Input│Historic Capex'!B274</f>
        <v>All CS buffer Air shutoff system for all compressors</v>
      </c>
      <c r="C270" s="20" t="str">
        <f>'2.0 Input│Historic Capex'!E274</f>
        <v>Yes</v>
      </c>
      <c r="D270" s="7" t="str">
        <f>'2.0 Input│Historic Capex'!C274</f>
        <v>Compressors</v>
      </c>
      <c r="E270" s="20" t="str">
        <f>IF('2.0 Input│Historic Capex'!D274='3.2 Input│Other'!$A$57,'3.2 Input│Other'!$A$57,IF('2.0 Input│Historic Capex'!D274='3.2 Input│Other'!$A$59,'3.2 Input│Other'!$A$59,'3.2 Input│Other'!$A$58))</f>
        <v>Replacement</v>
      </c>
      <c r="G270" s="27">
        <f>IF($C270="Yes",'2.0 Input│Historic Capex'!L746*'3.2 Input│Other'!G$28,0)</f>
        <v>0</v>
      </c>
      <c r="H270" s="27">
        <f>IF($C270="Yes",'2.0 Input│Historic Capex'!M746*'3.2 Input│Other'!H$28,0)</f>
        <v>0</v>
      </c>
      <c r="I270" s="27">
        <f>IF($C270="Yes",'2.0 Input│Historic Capex'!N746*'3.2 Input│Other'!I$28,0)</f>
        <v>0</v>
      </c>
      <c r="J270" s="27">
        <f>IF($C270="Yes",'2.0 Input│Historic Capex'!O746*'3.2 Input│Other'!J$28,0)</f>
        <v>0</v>
      </c>
      <c r="K270" s="27">
        <f>IF($C270="Yes",'2.0 Input│Historic Capex'!P746*'3.2 Input│Other'!K$28,0)</f>
        <v>0</v>
      </c>
      <c r="L270" s="27">
        <f t="shared" si="10"/>
        <v>0</v>
      </c>
    </row>
    <row r="271" spans="1:12">
      <c r="A271" s="27">
        <f>'2.0 Input│Historic Capex'!A275</f>
        <v>261</v>
      </c>
      <c r="B271" s="20" t="str">
        <f>'2.0 Input│Historic Capex'!B275</f>
        <v>WCS A Process Safety</v>
      </c>
      <c r="C271" s="20" t="str">
        <f>'2.0 Input│Historic Capex'!E275</f>
        <v>Yes</v>
      </c>
      <c r="D271" s="7" t="str">
        <f>'2.0 Input│Historic Capex'!C275</f>
        <v>Compressors</v>
      </c>
      <c r="E271" s="20" t="str">
        <f>IF('2.0 Input│Historic Capex'!D275='3.2 Input│Other'!$A$57,'3.2 Input│Other'!$A$57,IF('2.0 Input│Historic Capex'!D275='3.2 Input│Other'!$A$59,'3.2 Input│Other'!$A$59,'3.2 Input│Other'!$A$58))</f>
        <v>Replacement</v>
      </c>
      <c r="G271" s="27">
        <f>IF($C271="Yes",'2.0 Input│Historic Capex'!L747*'3.2 Input│Other'!G$28,0)</f>
        <v>0</v>
      </c>
      <c r="H271" s="27">
        <f>IF($C271="Yes",'2.0 Input│Historic Capex'!M747*'3.2 Input│Other'!H$28,0)</f>
        <v>0</v>
      </c>
      <c r="I271" s="27">
        <f>IF($C271="Yes",'2.0 Input│Historic Capex'!N747*'3.2 Input│Other'!I$28,0)</f>
        <v>0</v>
      </c>
      <c r="J271" s="27">
        <f>IF($C271="Yes",'2.0 Input│Historic Capex'!O747*'3.2 Input│Other'!J$28,0)</f>
        <v>0</v>
      </c>
      <c r="K271" s="27">
        <f>IF($C271="Yes",'2.0 Input│Historic Capex'!P747*'3.2 Input│Other'!K$28,0)</f>
        <v>0</v>
      </c>
      <c r="L271" s="27">
        <f t="shared" si="10"/>
        <v>0</v>
      </c>
    </row>
    <row r="272" spans="1:12">
      <c r="A272" s="27">
        <f>'2.0 Input│Historic Capex'!A276</f>
        <v>262</v>
      </c>
      <c r="B272" s="20" t="str">
        <f>'2.0 Input│Historic Capex'!B276</f>
        <v>Longford Odorant Pump Power Gas Upgrade</v>
      </c>
      <c r="C272" s="20" t="str">
        <f>'2.0 Input│Historic Capex'!E276</f>
        <v>Yes</v>
      </c>
      <c r="D272" s="7" t="str">
        <f>'2.0 Input│Historic Capex'!C276</f>
        <v>Odourant Plants</v>
      </c>
      <c r="E272" s="20" t="str">
        <f>IF('2.0 Input│Historic Capex'!D276='3.2 Input│Other'!$A$57,'3.2 Input│Other'!$A$57,IF('2.0 Input│Historic Capex'!D276='3.2 Input│Other'!$A$59,'3.2 Input│Other'!$A$59,'3.2 Input│Other'!$A$58))</f>
        <v>Replacement</v>
      </c>
      <c r="G272" s="27">
        <f>IF($C272="Yes",'2.0 Input│Historic Capex'!L748*'3.2 Input│Other'!G$28,0)</f>
        <v>0</v>
      </c>
      <c r="H272" s="27">
        <f>IF($C272="Yes",'2.0 Input│Historic Capex'!M748*'3.2 Input│Other'!H$28,0)</f>
        <v>0</v>
      </c>
      <c r="I272" s="27">
        <f>IF($C272="Yes",'2.0 Input│Historic Capex'!N748*'3.2 Input│Other'!I$28,0)</f>
        <v>0</v>
      </c>
      <c r="J272" s="27">
        <f>IF($C272="Yes",'2.0 Input│Historic Capex'!O748*'3.2 Input│Other'!J$28,0)</f>
        <v>0</v>
      </c>
      <c r="K272" s="27">
        <f>IF($C272="Yes",'2.0 Input│Historic Capex'!P748*'3.2 Input│Other'!K$28,0)</f>
        <v>0</v>
      </c>
      <c r="L272" s="27">
        <f t="shared" si="10"/>
        <v>0</v>
      </c>
    </row>
    <row r="273" spans="1:12">
      <c r="A273" s="27">
        <f>'2.0 Input│Historic Capex'!A277</f>
        <v>263</v>
      </c>
      <c r="B273" s="20" t="str">
        <f>'2.0 Input│Historic Capex'!B277</f>
        <v>GCS compressor unit vent valves &amp; actuators replacement</v>
      </c>
      <c r="C273" s="20" t="str">
        <f>'2.0 Input│Historic Capex'!E277</f>
        <v>Yes</v>
      </c>
      <c r="D273" s="7" t="str">
        <f>'2.0 Input│Historic Capex'!C277</f>
        <v>Compressors</v>
      </c>
      <c r="E273" s="20" t="str">
        <f>IF('2.0 Input│Historic Capex'!D277='3.2 Input│Other'!$A$57,'3.2 Input│Other'!$A$57,IF('2.0 Input│Historic Capex'!D277='3.2 Input│Other'!$A$59,'3.2 Input│Other'!$A$59,'3.2 Input│Other'!$A$58))</f>
        <v>Replacement</v>
      </c>
      <c r="G273" s="27">
        <f>IF($C273="Yes",'2.0 Input│Historic Capex'!L749*'3.2 Input│Other'!G$28,0)</f>
        <v>0</v>
      </c>
      <c r="H273" s="27">
        <f>IF($C273="Yes",'2.0 Input│Historic Capex'!M749*'3.2 Input│Other'!H$28,0)</f>
        <v>0</v>
      </c>
      <c r="I273" s="27">
        <f>IF($C273="Yes",'2.0 Input│Historic Capex'!N749*'3.2 Input│Other'!I$28,0)</f>
        <v>0</v>
      </c>
      <c r="J273" s="27">
        <f>IF($C273="Yes",'2.0 Input│Historic Capex'!O749*'3.2 Input│Other'!J$28,0)</f>
        <v>0</v>
      </c>
      <c r="K273" s="27">
        <f>IF($C273="Yes",'2.0 Input│Historic Capex'!P749*'3.2 Input│Other'!K$28,0)</f>
        <v>0</v>
      </c>
      <c r="L273" s="27">
        <f t="shared" si="10"/>
        <v>0</v>
      </c>
    </row>
    <row r="274" spans="1:12">
      <c r="A274" s="27">
        <f>'2.0 Input│Historic Capex'!A278</f>
        <v>264</v>
      </c>
      <c r="B274" s="20" t="str">
        <f>'2.0 Input│Historic Capex'!B278</f>
        <v>GCS unit discharge and station manifold check valves replacement</v>
      </c>
      <c r="C274" s="20" t="str">
        <f>'2.0 Input│Historic Capex'!E278</f>
        <v>Yes</v>
      </c>
      <c r="D274" s="7" t="str">
        <f>'2.0 Input│Historic Capex'!C278</f>
        <v>Compressors</v>
      </c>
      <c r="E274" s="20" t="str">
        <f>IF('2.0 Input│Historic Capex'!D278='3.2 Input│Other'!$A$57,'3.2 Input│Other'!$A$57,IF('2.0 Input│Historic Capex'!D278='3.2 Input│Other'!$A$59,'3.2 Input│Other'!$A$59,'3.2 Input│Other'!$A$58))</f>
        <v>Replacement</v>
      </c>
      <c r="G274" s="27">
        <f>IF($C274="Yes",'2.0 Input│Historic Capex'!L750*'3.2 Input│Other'!G$28,0)</f>
        <v>0</v>
      </c>
      <c r="H274" s="27">
        <f>IF($C274="Yes",'2.0 Input│Historic Capex'!M750*'3.2 Input│Other'!H$28,0)</f>
        <v>0</v>
      </c>
      <c r="I274" s="27">
        <f>IF($C274="Yes",'2.0 Input│Historic Capex'!N750*'3.2 Input│Other'!I$28,0)</f>
        <v>0</v>
      </c>
      <c r="J274" s="27">
        <f>IF($C274="Yes",'2.0 Input│Historic Capex'!O750*'3.2 Input│Other'!J$28,0)</f>
        <v>0</v>
      </c>
      <c r="K274" s="27">
        <f>IF($C274="Yes",'2.0 Input│Historic Capex'!P750*'3.2 Input│Other'!K$28,0)</f>
        <v>0</v>
      </c>
      <c r="L274" s="27">
        <f t="shared" si="10"/>
        <v>0</v>
      </c>
    </row>
    <row r="275" spans="1:12">
      <c r="A275" s="27">
        <f>'2.0 Input│Historic Capex'!A279</f>
        <v>265</v>
      </c>
      <c r="B275" s="20" t="str">
        <f>'2.0 Input│Historic Capex'!B279</f>
        <v>GCS Decomm &amp; removal of turbine oil reservoir &amp; auto fill system</v>
      </c>
      <c r="C275" s="20" t="str">
        <f>'2.0 Input│Historic Capex'!E279</f>
        <v>Yes</v>
      </c>
      <c r="D275" s="7" t="str">
        <f>'2.0 Input│Historic Capex'!C279</f>
        <v>Compressors</v>
      </c>
      <c r="E275" s="20" t="str">
        <f>IF('2.0 Input│Historic Capex'!D279='3.2 Input│Other'!$A$57,'3.2 Input│Other'!$A$57,IF('2.0 Input│Historic Capex'!D279='3.2 Input│Other'!$A$59,'3.2 Input│Other'!$A$59,'3.2 Input│Other'!$A$58))</f>
        <v>Replacement</v>
      </c>
      <c r="G275" s="27">
        <f>IF($C275="Yes",'2.0 Input│Historic Capex'!L751*'3.2 Input│Other'!G$28,0)</f>
        <v>0</v>
      </c>
      <c r="H275" s="27">
        <f>IF($C275="Yes",'2.0 Input│Historic Capex'!M751*'3.2 Input│Other'!H$28,0)</f>
        <v>0</v>
      </c>
      <c r="I275" s="27">
        <f>IF($C275="Yes",'2.0 Input│Historic Capex'!N751*'3.2 Input│Other'!I$28,0)</f>
        <v>0</v>
      </c>
      <c r="J275" s="27">
        <f>IF($C275="Yes",'2.0 Input│Historic Capex'!O751*'3.2 Input│Other'!J$28,0)</f>
        <v>0</v>
      </c>
      <c r="K275" s="27">
        <f>IF($C275="Yes",'2.0 Input│Historic Capex'!P751*'3.2 Input│Other'!K$28,0)</f>
        <v>0</v>
      </c>
      <c r="L275" s="27">
        <f t="shared" si="10"/>
        <v>0</v>
      </c>
    </row>
    <row r="276" spans="1:12">
      <c r="A276" s="27">
        <f>'2.0 Input│Historic Capex'!A280</f>
        <v>266</v>
      </c>
      <c r="B276" s="20" t="str">
        <f>'2.0 Input│Historic Capex'!B280</f>
        <v>BCS Instrument Air reliability upgrade</v>
      </c>
      <c r="C276" s="20" t="str">
        <f>'2.0 Input│Historic Capex'!E280</f>
        <v>Yes</v>
      </c>
      <c r="D276" s="7" t="str">
        <f>'2.0 Input│Historic Capex'!C280</f>
        <v>Compressors</v>
      </c>
      <c r="E276" s="20" t="str">
        <f>IF('2.0 Input│Historic Capex'!D280='3.2 Input│Other'!$A$57,'3.2 Input│Other'!$A$57,IF('2.0 Input│Historic Capex'!D280='3.2 Input│Other'!$A$59,'3.2 Input│Other'!$A$59,'3.2 Input│Other'!$A$58))</f>
        <v>Replacement</v>
      </c>
      <c r="G276" s="27">
        <f>IF($C276="Yes",'2.0 Input│Historic Capex'!L752*'3.2 Input│Other'!G$28,0)</f>
        <v>0</v>
      </c>
      <c r="H276" s="27">
        <f>IF($C276="Yes",'2.0 Input│Historic Capex'!M752*'3.2 Input│Other'!H$28,0)</f>
        <v>0</v>
      </c>
      <c r="I276" s="27">
        <f>IF($C276="Yes",'2.0 Input│Historic Capex'!N752*'3.2 Input│Other'!I$28,0)</f>
        <v>0</v>
      </c>
      <c r="J276" s="27">
        <f>IF($C276="Yes",'2.0 Input│Historic Capex'!O752*'3.2 Input│Other'!J$28,0)</f>
        <v>0</v>
      </c>
      <c r="K276" s="27">
        <f>IF($C276="Yes",'2.0 Input│Historic Capex'!P752*'3.2 Input│Other'!K$28,0)</f>
        <v>0</v>
      </c>
      <c r="L276" s="27">
        <f t="shared" si="10"/>
        <v>0</v>
      </c>
    </row>
    <row r="277" spans="1:12">
      <c r="A277" s="27">
        <f>'2.0 Input│Historic Capex'!A281</f>
        <v>267</v>
      </c>
      <c r="B277" s="20" t="str">
        <f>'2.0 Input│Historic Capex'!B281</f>
        <v>Iona CS aftercooler augmentation</v>
      </c>
      <c r="C277" s="20" t="str">
        <f>'2.0 Input│Historic Capex'!E281</f>
        <v>Yes</v>
      </c>
      <c r="D277" s="7" t="str">
        <f>'2.0 Input│Historic Capex'!C281</f>
        <v>Compressors</v>
      </c>
      <c r="E277" s="20" t="str">
        <f>IF('2.0 Input│Historic Capex'!D281='3.2 Input│Other'!$A$57,'3.2 Input│Other'!$A$57,IF('2.0 Input│Historic Capex'!D281='3.2 Input│Other'!$A$59,'3.2 Input│Other'!$A$59,'3.2 Input│Other'!$A$58))</f>
        <v>Replacement</v>
      </c>
      <c r="G277" s="27">
        <f>IF($C277="Yes",'2.0 Input│Historic Capex'!L753*'3.2 Input│Other'!G$28,0)</f>
        <v>0</v>
      </c>
      <c r="H277" s="27">
        <f>IF($C277="Yes",'2.0 Input│Historic Capex'!M753*'3.2 Input│Other'!H$28,0)</f>
        <v>0</v>
      </c>
      <c r="I277" s="27">
        <f>IF($C277="Yes",'2.0 Input│Historic Capex'!N753*'3.2 Input│Other'!I$28,0)</f>
        <v>0</v>
      </c>
      <c r="J277" s="27">
        <f>IF($C277="Yes",'2.0 Input│Historic Capex'!O753*'3.2 Input│Other'!J$28,0)</f>
        <v>0</v>
      </c>
      <c r="K277" s="27">
        <f>IF($C277="Yes",'2.0 Input│Historic Capex'!P753*'3.2 Input│Other'!K$28,0)</f>
        <v>0</v>
      </c>
      <c r="L277" s="27">
        <f t="shared" si="10"/>
        <v>0</v>
      </c>
    </row>
    <row r="278" spans="1:12">
      <c r="A278" s="27">
        <f>'2.0 Input│Historic Capex'!A282</f>
        <v>268</v>
      </c>
      <c r="B278" s="20" t="str">
        <f>'2.0 Input│Historic Capex'!B282</f>
        <v>Wollert CG Instrument Air Conversion</v>
      </c>
      <c r="C278" s="20" t="str">
        <f>'2.0 Input│Historic Capex'!E282</f>
        <v>Yes</v>
      </c>
      <c r="D278" s="7" t="str">
        <f>'2.0 Input│Historic Capex'!C282</f>
        <v>City Gates &amp; Field Regs</v>
      </c>
      <c r="E278" s="20" t="str">
        <f>IF('2.0 Input│Historic Capex'!D282='3.2 Input│Other'!$A$57,'3.2 Input│Other'!$A$57,IF('2.0 Input│Historic Capex'!D282='3.2 Input│Other'!$A$59,'3.2 Input│Other'!$A$59,'3.2 Input│Other'!$A$58))</f>
        <v>Replacement</v>
      </c>
      <c r="G278" s="27">
        <f>IF($C278="Yes",'2.0 Input│Historic Capex'!L754*'3.2 Input│Other'!G$28,0)</f>
        <v>0</v>
      </c>
      <c r="H278" s="27">
        <f>IF($C278="Yes",'2.0 Input│Historic Capex'!M754*'3.2 Input│Other'!H$28,0)</f>
        <v>0</v>
      </c>
      <c r="I278" s="27">
        <f>IF($C278="Yes",'2.0 Input│Historic Capex'!N754*'3.2 Input│Other'!I$28,0)</f>
        <v>0</v>
      </c>
      <c r="J278" s="27">
        <f>IF($C278="Yes",'2.0 Input│Historic Capex'!O754*'3.2 Input│Other'!J$28,0)</f>
        <v>0</v>
      </c>
      <c r="K278" s="27">
        <f>IF($C278="Yes",'2.0 Input│Historic Capex'!P754*'3.2 Input│Other'!K$28,0)</f>
        <v>0</v>
      </c>
      <c r="L278" s="27">
        <f t="shared" si="10"/>
        <v>0</v>
      </c>
    </row>
    <row r="279" spans="1:12">
      <c r="A279" s="27">
        <f>'2.0 Input│Historic Capex'!A283</f>
        <v>269</v>
      </c>
      <c r="B279" s="20" t="str">
        <f>'2.0 Input│Historic Capex'!B283</f>
        <v>Pit installation on LV03 bypass valves on T33</v>
      </c>
      <c r="C279" s="20" t="str">
        <f>'2.0 Input│Historic Capex'!E283</f>
        <v>Yes</v>
      </c>
      <c r="D279" s="7" t="str">
        <f>'2.0 Input│Historic Capex'!C283</f>
        <v>Pipelines</v>
      </c>
      <c r="E279" s="20" t="str">
        <f>IF('2.0 Input│Historic Capex'!D283='3.2 Input│Other'!$A$57,'3.2 Input│Other'!$A$57,IF('2.0 Input│Historic Capex'!D283='3.2 Input│Other'!$A$59,'3.2 Input│Other'!$A$59,'3.2 Input│Other'!$A$58))</f>
        <v>Replacement</v>
      </c>
      <c r="G279" s="27">
        <f>IF($C279="Yes",'2.0 Input│Historic Capex'!L755*'3.2 Input│Other'!G$28,0)</f>
        <v>0</v>
      </c>
      <c r="H279" s="27">
        <f>IF($C279="Yes",'2.0 Input│Historic Capex'!M755*'3.2 Input│Other'!H$28,0)</f>
        <v>0</v>
      </c>
      <c r="I279" s="27">
        <f>IF($C279="Yes",'2.0 Input│Historic Capex'!N755*'3.2 Input│Other'!I$28,0)</f>
        <v>0</v>
      </c>
      <c r="J279" s="27">
        <f>IF($C279="Yes",'2.0 Input│Historic Capex'!O755*'3.2 Input│Other'!J$28,0)</f>
        <v>0</v>
      </c>
      <c r="K279" s="27">
        <f>IF($C279="Yes",'2.0 Input│Historic Capex'!P755*'3.2 Input│Other'!K$28,0)</f>
        <v>0</v>
      </c>
      <c r="L279" s="27">
        <f t="shared" si="10"/>
        <v>0</v>
      </c>
    </row>
    <row r="280" spans="1:12">
      <c r="A280" s="27">
        <f>'2.0 Input│Historic Capex'!A284</f>
        <v>270</v>
      </c>
      <c r="B280" s="20" t="str">
        <f>'2.0 Input│Historic Capex'!B284</f>
        <v>Dandenong water supply &amp; fire main modification</v>
      </c>
      <c r="C280" s="20" t="str">
        <f>'2.0 Input│Historic Capex'!E284</f>
        <v>Yes</v>
      </c>
      <c r="D280" s="7" t="str">
        <f>'2.0 Input│Historic Capex'!C284</f>
        <v>Buildings</v>
      </c>
      <c r="E280" s="20" t="str">
        <f>IF('2.0 Input│Historic Capex'!D284='3.2 Input│Other'!$A$57,'3.2 Input│Other'!$A$57,IF('2.0 Input│Historic Capex'!D284='3.2 Input│Other'!$A$59,'3.2 Input│Other'!$A$59,'3.2 Input│Other'!$A$58))</f>
        <v>Replacement</v>
      </c>
      <c r="G280" s="27">
        <f>IF($C280="Yes",'2.0 Input│Historic Capex'!L756*'3.2 Input│Other'!G$28,0)</f>
        <v>0</v>
      </c>
      <c r="H280" s="27">
        <f>IF($C280="Yes",'2.0 Input│Historic Capex'!M756*'3.2 Input│Other'!H$28,0)</f>
        <v>0</v>
      </c>
      <c r="I280" s="27">
        <f>IF($C280="Yes",'2.0 Input│Historic Capex'!N756*'3.2 Input│Other'!I$28,0)</f>
        <v>0</v>
      </c>
      <c r="J280" s="27">
        <f>IF($C280="Yes",'2.0 Input│Historic Capex'!O756*'3.2 Input│Other'!J$28,0)</f>
        <v>0</v>
      </c>
      <c r="K280" s="27">
        <f>IF($C280="Yes",'2.0 Input│Historic Capex'!P756*'3.2 Input│Other'!K$28,0)</f>
        <v>0</v>
      </c>
      <c r="L280" s="27">
        <f t="shared" si="10"/>
        <v>0</v>
      </c>
    </row>
    <row r="281" spans="1:12">
      <c r="A281" s="27">
        <f>'2.0 Input│Historic Capex'!A285</f>
        <v>271</v>
      </c>
      <c r="B281" s="20" t="str">
        <f>'2.0 Input│Historic Capex'!B285</f>
        <v>Positioner Replacement</v>
      </c>
      <c r="C281" s="20" t="str">
        <f>'2.0 Input│Historic Capex'!E285</f>
        <v>Yes</v>
      </c>
      <c r="D281" s="7" t="str">
        <f>'2.0 Input│Historic Capex'!C285</f>
        <v>Other</v>
      </c>
      <c r="E281" s="20" t="str">
        <f>IF('2.0 Input│Historic Capex'!D285='3.2 Input│Other'!$A$57,'3.2 Input│Other'!$A$57,IF('2.0 Input│Historic Capex'!D285='3.2 Input│Other'!$A$59,'3.2 Input│Other'!$A$59,'3.2 Input│Other'!$A$58))</f>
        <v>Replacement</v>
      </c>
      <c r="G281" s="27">
        <f>IF($C281="Yes",'2.0 Input│Historic Capex'!L757*'3.2 Input│Other'!G$28,0)</f>
        <v>0</v>
      </c>
      <c r="H281" s="27">
        <f>IF($C281="Yes",'2.0 Input│Historic Capex'!M757*'3.2 Input│Other'!H$28,0)</f>
        <v>0</v>
      </c>
      <c r="I281" s="27">
        <f>IF($C281="Yes",'2.0 Input│Historic Capex'!N757*'3.2 Input│Other'!I$28,0)</f>
        <v>0</v>
      </c>
      <c r="J281" s="27">
        <f>IF($C281="Yes",'2.0 Input│Historic Capex'!O757*'3.2 Input│Other'!J$28,0)</f>
        <v>0</v>
      </c>
      <c r="K281" s="27">
        <f>IF($C281="Yes",'2.0 Input│Historic Capex'!P757*'3.2 Input│Other'!K$28,0)</f>
        <v>0</v>
      </c>
      <c r="L281" s="27">
        <f t="shared" si="10"/>
        <v>0</v>
      </c>
    </row>
    <row r="282" spans="1:12">
      <c r="A282" s="27">
        <f>'2.0 Input│Historic Capex'!A286</f>
        <v>272</v>
      </c>
      <c r="B282" s="20" t="str">
        <f>'2.0 Input│Historic Capex'!B286</f>
        <v>VTS Safety Management Study aerial photography</v>
      </c>
      <c r="C282" s="20" t="str">
        <f>'2.0 Input│Historic Capex'!E286</f>
        <v>Yes</v>
      </c>
      <c r="D282" s="7" t="str">
        <f>'2.0 Input│Historic Capex'!C286</f>
        <v>Other</v>
      </c>
      <c r="E282" s="20" t="str">
        <f>IF('2.0 Input│Historic Capex'!D286='3.2 Input│Other'!$A$57,'3.2 Input│Other'!$A$57,IF('2.0 Input│Historic Capex'!D286='3.2 Input│Other'!$A$59,'3.2 Input│Other'!$A$59,'3.2 Input│Other'!$A$58))</f>
        <v>Replacement</v>
      </c>
      <c r="G282" s="27">
        <f>IF($C282="Yes",'2.0 Input│Historic Capex'!L758*'3.2 Input│Other'!G$28,0)</f>
        <v>0</v>
      </c>
      <c r="H282" s="27">
        <f>IF($C282="Yes",'2.0 Input│Historic Capex'!M758*'3.2 Input│Other'!H$28,0)</f>
        <v>0</v>
      </c>
      <c r="I282" s="27">
        <f>IF($C282="Yes",'2.0 Input│Historic Capex'!N758*'3.2 Input│Other'!I$28,0)</f>
        <v>0</v>
      </c>
      <c r="J282" s="27">
        <f>IF($C282="Yes",'2.0 Input│Historic Capex'!O758*'3.2 Input│Other'!J$28,0)</f>
        <v>0</v>
      </c>
      <c r="K282" s="27">
        <f>IF($C282="Yes",'2.0 Input│Historic Capex'!P758*'3.2 Input│Other'!K$28,0)</f>
        <v>0</v>
      </c>
      <c r="L282" s="27">
        <f t="shared" si="10"/>
        <v>0</v>
      </c>
    </row>
    <row r="283" spans="1:12">
      <c r="A283" s="27">
        <f>'2.0 Input│Historic Capex'!A287</f>
        <v>273</v>
      </c>
      <c r="B283" s="20" t="str">
        <f>'2.0 Input│Historic Capex'!B287</f>
        <v>WOP Safety Measures for High Consequence areas-(urban growth, fracture control)</v>
      </c>
      <c r="C283" s="20" t="str">
        <f>'2.0 Input│Historic Capex'!E287</f>
        <v>Yes</v>
      </c>
      <c r="D283" s="7" t="str">
        <f>'2.0 Input│Historic Capex'!C287</f>
        <v>Pipelines</v>
      </c>
      <c r="E283" s="20" t="str">
        <f>IF('2.0 Input│Historic Capex'!D287='3.2 Input│Other'!$A$57,'3.2 Input│Other'!$A$57,IF('2.0 Input│Historic Capex'!D287='3.2 Input│Other'!$A$59,'3.2 Input│Other'!$A$59,'3.2 Input│Other'!$A$58))</f>
        <v>Replacement</v>
      </c>
      <c r="G283" s="27">
        <f>IF($C283="Yes",'2.0 Input│Historic Capex'!L759*'3.2 Input│Other'!G$28,0)</f>
        <v>0</v>
      </c>
      <c r="H283" s="27">
        <f>IF($C283="Yes",'2.0 Input│Historic Capex'!M759*'3.2 Input│Other'!H$28,0)</f>
        <v>0</v>
      </c>
      <c r="I283" s="27">
        <f>IF($C283="Yes",'2.0 Input│Historic Capex'!N759*'3.2 Input│Other'!I$28,0)</f>
        <v>0</v>
      </c>
      <c r="J283" s="27">
        <f>IF($C283="Yes",'2.0 Input│Historic Capex'!O759*'3.2 Input│Other'!J$28,0)</f>
        <v>0</v>
      </c>
      <c r="K283" s="27">
        <f>IF($C283="Yes",'2.0 Input│Historic Capex'!P759*'3.2 Input│Other'!K$28,0)</f>
        <v>0</v>
      </c>
      <c r="L283" s="27">
        <f t="shared" si="10"/>
        <v>0</v>
      </c>
    </row>
    <row r="284" spans="1:12">
      <c r="A284" s="27">
        <f>'2.0 Input│Historic Capex'!A288</f>
        <v>274</v>
      </c>
      <c r="B284" s="20" t="str">
        <f>'2.0 Input│Historic Capex'!B288</f>
        <v>ILP Safety Measures for High Consequence areas-(urban growth, fracture control)</v>
      </c>
      <c r="C284" s="20" t="str">
        <f>'2.0 Input│Historic Capex'!E288</f>
        <v>Yes</v>
      </c>
      <c r="D284" s="7" t="str">
        <f>'2.0 Input│Historic Capex'!C288</f>
        <v>Pipelines</v>
      </c>
      <c r="E284" s="20" t="str">
        <f>IF('2.0 Input│Historic Capex'!D288='3.2 Input│Other'!$A$57,'3.2 Input│Other'!$A$57,IF('2.0 Input│Historic Capex'!D288='3.2 Input│Other'!$A$59,'3.2 Input│Other'!$A$59,'3.2 Input│Other'!$A$58))</f>
        <v>Replacement</v>
      </c>
      <c r="G284" s="27">
        <f>IF($C284="Yes",'2.0 Input│Historic Capex'!L760*'3.2 Input│Other'!G$28,0)</f>
        <v>0</v>
      </c>
      <c r="H284" s="27">
        <f>IF($C284="Yes",'2.0 Input│Historic Capex'!M760*'3.2 Input│Other'!H$28,0)</f>
        <v>0</v>
      </c>
      <c r="I284" s="27">
        <f>IF($C284="Yes",'2.0 Input│Historic Capex'!N760*'3.2 Input│Other'!I$28,0)</f>
        <v>0</v>
      </c>
      <c r="J284" s="27">
        <f>IF($C284="Yes",'2.0 Input│Historic Capex'!O760*'3.2 Input│Other'!J$28,0)</f>
        <v>0</v>
      </c>
      <c r="K284" s="27">
        <f>IF($C284="Yes",'2.0 Input│Historic Capex'!P760*'3.2 Input│Other'!K$28,0)</f>
        <v>0</v>
      </c>
      <c r="L284" s="27">
        <f t="shared" si="10"/>
        <v>0</v>
      </c>
    </row>
    <row r="285" spans="1:12">
      <c r="A285" s="27">
        <f>'2.0 Input│Historic Capex'!A289</f>
        <v>275</v>
      </c>
      <c r="B285" s="20" t="str">
        <f>'2.0 Input│Historic Capex'!B289</f>
        <v>Iona CS Control Room and Unit Enclosure Fire Suppression System</v>
      </c>
      <c r="C285" s="20" t="str">
        <f>'2.0 Input│Historic Capex'!E289</f>
        <v>Yes</v>
      </c>
      <c r="D285" s="7" t="str">
        <f>'2.0 Input│Historic Capex'!C289</f>
        <v>Compressors</v>
      </c>
      <c r="E285" s="20" t="str">
        <f>IF('2.0 Input│Historic Capex'!D289='3.2 Input│Other'!$A$57,'3.2 Input│Other'!$A$57,IF('2.0 Input│Historic Capex'!D289='3.2 Input│Other'!$A$59,'3.2 Input│Other'!$A$59,'3.2 Input│Other'!$A$58))</f>
        <v>Replacement</v>
      </c>
      <c r="G285" s="27">
        <f>IF($C285="Yes",'2.0 Input│Historic Capex'!L761*'3.2 Input│Other'!G$28,0)</f>
        <v>0</v>
      </c>
      <c r="H285" s="27">
        <f>IF($C285="Yes",'2.0 Input│Historic Capex'!M761*'3.2 Input│Other'!H$28,0)</f>
        <v>0</v>
      </c>
      <c r="I285" s="27">
        <f>IF($C285="Yes",'2.0 Input│Historic Capex'!N761*'3.2 Input│Other'!I$28,0)</f>
        <v>0</v>
      </c>
      <c r="J285" s="27">
        <f>IF($C285="Yes",'2.0 Input│Historic Capex'!O761*'3.2 Input│Other'!J$28,0)</f>
        <v>0</v>
      </c>
      <c r="K285" s="27">
        <f>IF($C285="Yes",'2.0 Input│Historic Capex'!P761*'3.2 Input│Other'!K$28,0)</f>
        <v>0</v>
      </c>
      <c r="L285" s="27">
        <f t="shared" si="10"/>
        <v>0</v>
      </c>
    </row>
    <row r="286" spans="1:12">
      <c r="A286" s="27">
        <f>'2.0 Input│Historic Capex'!A290</f>
        <v>276</v>
      </c>
      <c r="B286" s="20" t="str">
        <f>'2.0 Input│Historic Capex'!B290</f>
        <v>Emergency- BA escape sets</v>
      </c>
      <c r="C286" s="20" t="str">
        <f>'2.0 Input│Historic Capex'!E290</f>
        <v>Yes</v>
      </c>
      <c r="D286" s="7" t="str">
        <f>'2.0 Input│Historic Capex'!C290</f>
        <v>Other</v>
      </c>
      <c r="E286" s="20" t="str">
        <f>IF('2.0 Input│Historic Capex'!D290='3.2 Input│Other'!$A$57,'3.2 Input│Other'!$A$57,IF('2.0 Input│Historic Capex'!D290='3.2 Input│Other'!$A$59,'3.2 Input│Other'!$A$59,'3.2 Input│Other'!$A$58))</f>
        <v>Replacement</v>
      </c>
      <c r="G286" s="27">
        <f>IF($C286="Yes",'2.0 Input│Historic Capex'!L762*'3.2 Input│Other'!G$28,0)</f>
        <v>0</v>
      </c>
      <c r="H286" s="27">
        <f>IF($C286="Yes",'2.0 Input│Historic Capex'!M762*'3.2 Input│Other'!H$28,0)</f>
        <v>0</v>
      </c>
      <c r="I286" s="27">
        <f>IF($C286="Yes",'2.0 Input│Historic Capex'!N762*'3.2 Input│Other'!I$28,0)</f>
        <v>0</v>
      </c>
      <c r="J286" s="27">
        <f>IF($C286="Yes",'2.0 Input│Historic Capex'!O762*'3.2 Input│Other'!J$28,0)</f>
        <v>0</v>
      </c>
      <c r="K286" s="27">
        <f>IF($C286="Yes",'2.0 Input│Historic Capex'!P762*'3.2 Input│Other'!K$28,0)</f>
        <v>0</v>
      </c>
      <c r="L286" s="27">
        <f t="shared" si="10"/>
        <v>0</v>
      </c>
    </row>
    <row r="287" spans="1:12">
      <c r="A287" s="27">
        <f>'2.0 Input│Historic Capex'!A291</f>
        <v>277</v>
      </c>
      <c r="B287" s="20" t="str">
        <f>'2.0 Input│Historic Capex'!B291</f>
        <v>Emergency- Response Equipment</v>
      </c>
      <c r="C287" s="20" t="str">
        <f>'2.0 Input│Historic Capex'!E291</f>
        <v>Yes</v>
      </c>
      <c r="D287" s="7" t="str">
        <f>'2.0 Input│Historic Capex'!C291</f>
        <v>Other</v>
      </c>
      <c r="E287" s="20" t="str">
        <f>IF('2.0 Input│Historic Capex'!D291='3.2 Input│Other'!$A$57,'3.2 Input│Other'!$A$57,IF('2.0 Input│Historic Capex'!D291='3.2 Input│Other'!$A$59,'3.2 Input│Other'!$A$59,'3.2 Input│Other'!$A$58))</f>
        <v>Replacement</v>
      </c>
      <c r="G287" s="27">
        <f>IF($C287="Yes",'2.0 Input│Historic Capex'!L763*'3.2 Input│Other'!G$28,0)</f>
        <v>0</v>
      </c>
      <c r="H287" s="27">
        <f>IF($C287="Yes",'2.0 Input│Historic Capex'!M763*'3.2 Input│Other'!H$28,0)</f>
        <v>0</v>
      </c>
      <c r="I287" s="27">
        <f>IF($C287="Yes",'2.0 Input│Historic Capex'!N763*'3.2 Input│Other'!I$28,0)</f>
        <v>0</v>
      </c>
      <c r="J287" s="27">
        <f>IF($C287="Yes",'2.0 Input│Historic Capex'!O763*'3.2 Input│Other'!J$28,0)</f>
        <v>0</v>
      </c>
      <c r="K287" s="27">
        <f>IF($C287="Yes",'2.0 Input│Historic Capex'!P763*'3.2 Input│Other'!K$28,0)</f>
        <v>0</v>
      </c>
      <c r="L287" s="27">
        <f t="shared" si="10"/>
        <v>0</v>
      </c>
    </row>
    <row r="288" spans="1:12">
      <c r="A288" s="27">
        <f>'2.0 Input│Historic Capex'!A292</f>
        <v>278</v>
      </c>
      <c r="B288" s="20" t="str">
        <f>'2.0 Input│Historic Capex'!B292</f>
        <v>Emergency- Spark Proof tools</v>
      </c>
      <c r="C288" s="20" t="str">
        <f>'2.0 Input│Historic Capex'!E292</f>
        <v>Yes</v>
      </c>
      <c r="D288" s="7" t="str">
        <f>'2.0 Input│Historic Capex'!C292</f>
        <v>Other</v>
      </c>
      <c r="E288" s="20" t="str">
        <f>IF('2.0 Input│Historic Capex'!D292='3.2 Input│Other'!$A$57,'3.2 Input│Other'!$A$57,IF('2.0 Input│Historic Capex'!D292='3.2 Input│Other'!$A$59,'3.2 Input│Other'!$A$59,'3.2 Input│Other'!$A$58))</f>
        <v>Replacement</v>
      </c>
      <c r="G288" s="27">
        <f>IF($C288="Yes",'2.0 Input│Historic Capex'!L764*'3.2 Input│Other'!G$28,0)</f>
        <v>0</v>
      </c>
      <c r="H288" s="27">
        <f>IF($C288="Yes",'2.0 Input│Historic Capex'!M764*'3.2 Input│Other'!H$28,0)</f>
        <v>0</v>
      </c>
      <c r="I288" s="27">
        <f>IF($C288="Yes",'2.0 Input│Historic Capex'!N764*'3.2 Input│Other'!I$28,0)</f>
        <v>0</v>
      </c>
      <c r="J288" s="27">
        <f>IF($C288="Yes",'2.0 Input│Historic Capex'!O764*'3.2 Input│Other'!J$28,0)</f>
        <v>0</v>
      </c>
      <c r="K288" s="27">
        <f>IF($C288="Yes",'2.0 Input│Historic Capex'!P764*'3.2 Input│Other'!K$28,0)</f>
        <v>0</v>
      </c>
      <c r="L288" s="27">
        <f t="shared" si="10"/>
        <v>0</v>
      </c>
    </row>
    <row r="289" spans="1:12">
      <c r="A289" s="27">
        <f>'2.0 Input│Historic Capex'!A293</f>
        <v>279</v>
      </c>
      <c r="B289" s="20" t="str">
        <f>'2.0 Input│Historic Capex'!B293</f>
        <v>Emergency - fully equipped caravan</v>
      </c>
      <c r="C289" s="20" t="str">
        <f>'2.0 Input│Historic Capex'!E293</f>
        <v>Yes</v>
      </c>
      <c r="D289" s="7" t="str">
        <f>'2.0 Input│Historic Capex'!C293</f>
        <v>Other</v>
      </c>
      <c r="E289" s="20" t="str">
        <f>IF('2.0 Input│Historic Capex'!D293='3.2 Input│Other'!$A$57,'3.2 Input│Other'!$A$57,IF('2.0 Input│Historic Capex'!D293='3.2 Input│Other'!$A$59,'3.2 Input│Other'!$A$59,'3.2 Input│Other'!$A$58))</f>
        <v>Replacement</v>
      </c>
      <c r="G289" s="27">
        <f>IF($C289="Yes",'2.0 Input│Historic Capex'!L765*'3.2 Input│Other'!G$28,0)</f>
        <v>0</v>
      </c>
      <c r="H289" s="27">
        <f>IF($C289="Yes",'2.0 Input│Historic Capex'!M765*'3.2 Input│Other'!H$28,0)</f>
        <v>0</v>
      </c>
      <c r="I289" s="27">
        <f>IF($C289="Yes",'2.0 Input│Historic Capex'!N765*'3.2 Input│Other'!I$28,0)</f>
        <v>0</v>
      </c>
      <c r="J289" s="27">
        <f>IF($C289="Yes",'2.0 Input│Historic Capex'!O765*'3.2 Input│Other'!J$28,0)</f>
        <v>0</v>
      </c>
      <c r="K289" s="27">
        <f>IF($C289="Yes",'2.0 Input│Historic Capex'!P765*'3.2 Input│Other'!K$28,0)</f>
        <v>0</v>
      </c>
      <c r="L289" s="27">
        <f t="shared" si="10"/>
        <v>0</v>
      </c>
    </row>
    <row r="290" spans="1:12">
      <c r="A290" s="27">
        <f>'2.0 Input│Historic Capex'!A294</f>
        <v>280</v>
      </c>
      <c r="B290" s="20" t="str">
        <f>'2.0 Input│Historic Capex'!B294</f>
        <v>Emergency diesel fuel storage</v>
      </c>
      <c r="C290" s="20" t="str">
        <f>'2.0 Input│Historic Capex'!E294</f>
        <v>Yes</v>
      </c>
      <c r="D290" s="7" t="str">
        <f>'2.0 Input│Historic Capex'!C294</f>
        <v>Other</v>
      </c>
      <c r="E290" s="20" t="str">
        <f>IF('2.0 Input│Historic Capex'!D294='3.2 Input│Other'!$A$57,'3.2 Input│Other'!$A$57,IF('2.0 Input│Historic Capex'!D294='3.2 Input│Other'!$A$59,'3.2 Input│Other'!$A$59,'3.2 Input│Other'!$A$58))</f>
        <v>Replacement</v>
      </c>
      <c r="G290" s="27">
        <f>IF($C290="Yes",'2.0 Input│Historic Capex'!L766*'3.2 Input│Other'!G$28,0)</f>
        <v>0</v>
      </c>
      <c r="H290" s="27">
        <f>IF($C290="Yes",'2.0 Input│Historic Capex'!M766*'3.2 Input│Other'!H$28,0)</f>
        <v>0</v>
      </c>
      <c r="I290" s="27">
        <f>IF($C290="Yes",'2.0 Input│Historic Capex'!N766*'3.2 Input│Other'!I$28,0)</f>
        <v>0</v>
      </c>
      <c r="J290" s="27">
        <f>IF($C290="Yes",'2.0 Input│Historic Capex'!O766*'3.2 Input│Other'!J$28,0)</f>
        <v>0</v>
      </c>
      <c r="K290" s="27">
        <f>IF($C290="Yes",'2.0 Input│Historic Capex'!P766*'3.2 Input│Other'!K$28,0)</f>
        <v>0</v>
      </c>
      <c r="L290" s="27">
        <f t="shared" si="10"/>
        <v>0</v>
      </c>
    </row>
    <row r="291" spans="1:12">
      <c r="A291" s="27">
        <f>'2.0 Input│Historic Capex'!A295</f>
        <v>281</v>
      </c>
      <c r="B291" s="20" t="str">
        <f>'2.0 Input│Historic Capex'!B295</f>
        <v>Vent stack for CL600 &amp; 900 pipeline</v>
      </c>
      <c r="C291" s="20" t="str">
        <f>'2.0 Input│Historic Capex'!E295</f>
        <v>Yes</v>
      </c>
      <c r="D291" s="7" t="str">
        <f>'2.0 Input│Historic Capex'!C295</f>
        <v>Pipelines</v>
      </c>
      <c r="E291" s="20" t="str">
        <f>IF('2.0 Input│Historic Capex'!D295='3.2 Input│Other'!$A$57,'3.2 Input│Other'!$A$57,IF('2.0 Input│Historic Capex'!D295='3.2 Input│Other'!$A$59,'3.2 Input│Other'!$A$59,'3.2 Input│Other'!$A$58))</f>
        <v>Replacement</v>
      </c>
      <c r="G291" s="27">
        <f>IF($C291="Yes",'2.0 Input│Historic Capex'!L767*'3.2 Input│Other'!G$28,0)</f>
        <v>0</v>
      </c>
      <c r="H291" s="27">
        <f>IF($C291="Yes",'2.0 Input│Historic Capex'!M767*'3.2 Input│Other'!H$28,0)</f>
        <v>0</v>
      </c>
      <c r="I291" s="27">
        <f>IF($C291="Yes",'2.0 Input│Historic Capex'!N767*'3.2 Input│Other'!I$28,0)</f>
        <v>0</v>
      </c>
      <c r="J291" s="27">
        <f>IF($C291="Yes",'2.0 Input│Historic Capex'!O767*'3.2 Input│Other'!J$28,0)</f>
        <v>0</v>
      </c>
      <c r="K291" s="27">
        <f>IF($C291="Yes",'2.0 Input│Historic Capex'!P767*'3.2 Input│Other'!K$28,0)</f>
        <v>0</v>
      </c>
      <c r="L291" s="27">
        <f t="shared" si="10"/>
        <v>0</v>
      </c>
    </row>
    <row r="292" spans="1:12">
      <c r="A292" s="27">
        <f>'2.0 Input│Historic Capex'!A296</f>
        <v>282</v>
      </c>
      <c r="B292" s="20" t="str">
        <f>'2.0 Input│Historic Capex'!B296</f>
        <v>BCG Un-regulated Bypass Upgrade</v>
      </c>
      <c r="C292" s="20" t="str">
        <f>'2.0 Input│Historic Capex'!E296</f>
        <v>Yes</v>
      </c>
      <c r="D292" s="7" t="str">
        <f>'2.0 Input│Historic Capex'!C296</f>
        <v>City Gates &amp; Field Regs</v>
      </c>
      <c r="E292" s="20" t="str">
        <f>IF('2.0 Input│Historic Capex'!D296='3.2 Input│Other'!$A$57,'3.2 Input│Other'!$A$57,IF('2.0 Input│Historic Capex'!D296='3.2 Input│Other'!$A$59,'3.2 Input│Other'!$A$59,'3.2 Input│Other'!$A$58))</f>
        <v>Replacement</v>
      </c>
      <c r="G292" s="27">
        <f>IF($C292="Yes",'2.0 Input│Historic Capex'!L768*'3.2 Input│Other'!G$28,0)</f>
        <v>0</v>
      </c>
      <c r="H292" s="27">
        <f>IF($C292="Yes",'2.0 Input│Historic Capex'!M768*'3.2 Input│Other'!H$28,0)</f>
        <v>0</v>
      </c>
      <c r="I292" s="27">
        <f>IF($C292="Yes",'2.0 Input│Historic Capex'!N768*'3.2 Input│Other'!I$28,0)</f>
        <v>0</v>
      </c>
      <c r="J292" s="27">
        <f>IF($C292="Yes",'2.0 Input│Historic Capex'!O768*'3.2 Input│Other'!J$28,0)</f>
        <v>0</v>
      </c>
      <c r="K292" s="27">
        <f>IF($C292="Yes",'2.0 Input│Historic Capex'!P768*'3.2 Input│Other'!K$28,0)</f>
        <v>0</v>
      </c>
      <c r="L292" s="27">
        <f t="shared" si="10"/>
        <v>0</v>
      </c>
    </row>
    <row r="293" spans="1:12">
      <c r="A293" s="27">
        <f>'2.0 Input│Historic Capex'!A297</f>
        <v>283</v>
      </c>
      <c r="B293" s="20" t="str">
        <f>'2.0 Input│Historic Capex'!B297</f>
        <v>Security - Physical</v>
      </c>
      <c r="C293" s="20" t="str">
        <f>'2.0 Input│Historic Capex'!E297</f>
        <v>Yes</v>
      </c>
      <c r="D293" s="7" t="str">
        <f>'2.0 Input│Historic Capex'!C297</f>
        <v>Buildings</v>
      </c>
      <c r="E293" s="20" t="str">
        <f>IF('2.0 Input│Historic Capex'!D297='3.2 Input│Other'!$A$57,'3.2 Input│Other'!$A$57,IF('2.0 Input│Historic Capex'!D297='3.2 Input│Other'!$A$59,'3.2 Input│Other'!$A$59,'3.2 Input│Other'!$A$58))</f>
        <v>Replacement</v>
      </c>
      <c r="G293" s="27">
        <f>IF($C293="Yes",'2.0 Input│Historic Capex'!L769*'3.2 Input│Other'!G$28,0)</f>
        <v>0</v>
      </c>
      <c r="H293" s="27">
        <f>IF($C293="Yes",'2.0 Input│Historic Capex'!M769*'3.2 Input│Other'!H$28,0)</f>
        <v>0</v>
      </c>
      <c r="I293" s="27">
        <f>IF($C293="Yes",'2.0 Input│Historic Capex'!N769*'3.2 Input│Other'!I$28,0)</f>
        <v>0</v>
      </c>
      <c r="J293" s="27">
        <f>IF($C293="Yes",'2.0 Input│Historic Capex'!O769*'3.2 Input│Other'!J$28,0)</f>
        <v>0</v>
      </c>
      <c r="K293" s="27">
        <f>IF($C293="Yes",'2.0 Input│Historic Capex'!P769*'3.2 Input│Other'!K$28,0)</f>
        <v>0</v>
      </c>
      <c r="L293" s="27">
        <f t="shared" si="10"/>
        <v>0</v>
      </c>
    </row>
    <row r="294" spans="1:12">
      <c r="A294" s="27">
        <f>'2.0 Input│Historic Capex'!A298</f>
        <v>284</v>
      </c>
      <c r="B294" s="20" t="str">
        <f>'2.0 Input│Historic Capex'!B298</f>
        <v>Equipment - Gas Detectors</v>
      </c>
      <c r="C294" s="20" t="str">
        <f>'2.0 Input│Historic Capex'!E298</f>
        <v>Yes</v>
      </c>
      <c r="D294" s="7" t="str">
        <f>'2.0 Input│Historic Capex'!C298</f>
        <v>Other</v>
      </c>
      <c r="E294" s="20" t="str">
        <f>IF('2.0 Input│Historic Capex'!D298='3.2 Input│Other'!$A$57,'3.2 Input│Other'!$A$57,IF('2.0 Input│Historic Capex'!D298='3.2 Input│Other'!$A$59,'3.2 Input│Other'!$A$59,'3.2 Input│Other'!$A$58))</f>
        <v>Replacement</v>
      </c>
      <c r="G294" s="27">
        <f>IF($C294="Yes",'2.0 Input│Historic Capex'!L770*'3.2 Input│Other'!G$28,0)</f>
        <v>0</v>
      </c>
      <c r="H294" s="27">
        <f>IF($C294="Yes",'2.0 Input│Historic Capex'!M770*'3.2 Input│Other'!H$28,0)</f>
        <v>0</v>
      </c>
      <c r="I294" s="27">
        <f>IF($C294="Yes",'2.0 Input│Historic Capex'!N770*'3.2 Input│Other'!I$28,0)</f>
        <v>0</v>
      </c>
      <c r="J294" s="27">
        <f>IF($C294="Yes",'2.0 Input│Historic Capex'!O770*'3.2 Input│Other'!J$28,0)</f>
        <v>0</v>
      </c>
      <c r="K294" s="27">
        <f>IF($C294="Yes",'2.0 Input│Historic Capex'!P770*'3.2 Input│Other'!K$28,0)</f>
        <v>0</v>
      </c>
      <c r="L294" s="27">
        <f t="shared" si="10"/>
        <v>0</v>
      </c>
    </row>
    <row r="295" spans="1:12">
      <c r="A295" s="27">
        <f>'2.0 Input│Historic Capex'!A299</f>
        <v>285</v>
      </c>
      <c r="B295" s="20" t="str">
        <f>'2.0 Input│Historic Capex'!B299</f>
        <v>Pigging Program T33 South Melbourne – Brooklyn</v>
      </c>
      <c r="C295" s="20" t="str">
        <f>'2.0 Input│Historic Capex'!E299</f>
        <v>Yes</v>
      </c>
      <c r="D295" s="7" t="str">
        <f>'2.0 Input│Historic Capex'!C299</f>
        <v>Other</v>
      </c>
      <c r="E295" s="20" t="str">
        <f>IF('2.0 Input│Historic Capex'!D299='3.2 Input│Other'!$A$57,'3.2 Input│Other'!$A$57,IF('2.0 Input│Historic Capex'!D299='3.2 Input│Other'!$A$59,'3.2 Input│Other'!$A$59,'3.2 Input│Other'!$A$58))</f>
        <v>Replacement</v>
      </c>
      <c r="G295" s="27">
        <f>IF($C295="Yes",'2.0 Input│Historic Capex'!L771*'3.2 Input│Other'!G$28,0)</f>
        <v>0</v>
      </c>
      <c r="H295" s="27">
        <f>IF($C295="Yes",'2.0 Input│Historic Capex'!M771*'3.2 Input│Other'!H$28,0)</f>
        <v>0</v>
      </c>
      <c r="I295" s="27">
        <f>IF($C295="Yes",'2.0 Input│Historic Capex'!N771*'3.2 Input│Other'!I$28,0)</f>
        <v>0</v>
      </c>
      <c r="J295" s="27">
        <f>IF($C295="Yes",'2.0 Input│Historic Capex'!O771*'3.2 Input│Other'!J$28,0)</f>
        <v>0</v>
      </c>
      <c r="K295" s="27">
        <f>IF($C295="Yes",'2.0 Input│Historic Capex'!P771*'3.2 Input│Other'!K$28,0)</f>
        <v>0</v>
      </c>
      <c r="L295" s="27">
        <f t="shared" si="10"/>
        <v>0</v>
      </c>
    </row>
    <row r="296" spans="1:12">
      <c r="A296" s="27">
        <f>'2.0 Input│Historic Capex'!A300</f>
        <v>286</v>
      </c>
      <c r="B296" s="20" t="str">
        <f>'2.0 Input│Historic Capex'!B300</f>
        <v>Pigging Program T24 Brooklyn - Corio</v>
      </c>
      <c r="C296" s="20" t="str">
        <f>'2.0 Input│Historic Capex'!E300</f>
        <v>Yes</v>
      </c>
      <c r="D296" s="7" t="str">
        <f>'2.0 Input│Historic Capex'!C300</f>
        <v>Other</v>
      </c>
      <c r="E296" s="20" t="str">
        <f>IF('2.0 Input│Historic Capex'!D300='3.2 Input│Other'!$A$57,'3.2 Input│Other'!$A$57,IF('2.0 Input│Historic Capex'!D300='3.2 Input│Other'!$A$59,'3.2 Input│Other'!$A$59,'3.2 Input│Other'!$A$58))</f>
        <v>Replacement</v>
      </c>
      <c r="G296" s="27">
        <f>IF($C296="Yes",'2.0 Input│Historic Capex'!L772*'3.2 Input│Other'!G$28,0)</f>
        <v>0</v>
      </c>
      <c r="H296" s="27">
        <f>IF($C296="Yes",'2.0 Input│Historic Capex'!M772*'3.2 Input│Other'!H$28,0)</f>
        <v>0</v>
      </c>
      <c r="I296" s="27">
        <f>IF($C296="Yes",'2.0 Input│Historic Capex'!N772*'3.2 Input│Other'!I$28,0)</f>
        <v>0</v>
      </c>
      <c r="J296" s="27">
        <f>IF($C296="Yes",'2.0 Input│Historic Capex'!O772*'3.2 Input│Other'!J$28,0)</f>
        <v>0</v>
      </c>
      <c r="K296" s="27">
        <f>IF($C296="Yes",'2.0 Input│Historic Capex'!P772*'3.2 Input│Other'!K$28,0)</f>
        <v>0</v>
      </c>
      <c r="L296" s="27">
        <f t="shared" si="10"/>
        <v>0</v>
      </c>
    </row>
    <row r="297" spans="1:12">
      <c r="A297" s="27">
        <f>'2.0 Input│Historic Capex'!A301</f>
        <v>287</v>
      </c>
      <c r="B297" s="20" t="str">
        <f>'2.0 Input│Historic Capex'!B301</f>
        <v>Pigging Program T70 Ballan – Bendigo</v>
      </c>
      <c r="C297" s="20" t="str">
        <f>'2.0 Input│Historic Capex'!E301</f>
        <v>Yes</v>
      </c>
      <c r="D297" s="7" t="str">
        <f>'2.0 Input│Historic Capex'!C301</f>
        <v>Other</v>
      </c>
      <c r="E297" s="20" t="str">
        <f>IF('2.0 Input│Historic Capex'!D301='3.2 Input│Other'!$A$57,'3.2 Input│Other'!$A$57,IF('2.0 Input│Historic Capex'!D301='3.2 Input│Other'!$A$59,'3.2 Input│Other'!$A$59,'3.2 Input│Other'!$A$58))</f>
        <v>Replacement</v>
      </c>
      <c r="G297" s="27">
        <f>IF($C297="Yes",'2.0 Input│Historic Capex'!L773*'3.2 Input│Other'!G$28,0)</f>
        <v>0</v>
      </c>
      <c r="H297" s="27">
        <f>IF($C297="Yes",'2.0 Input│Historic Capex'!M773*'3.2 Input│Other'!H$28,0)</f>
        <v>0</v>
      </c>
      <c r="I297" s="27">
        <f>IF($C297="Yes",'2.0 Input│Historic Capex'!N773*'3.2 Input│Other'!I$28,0)</f>
        <v>0</v>
      </c>
      <c r="J297" s="27">
        <f>IF($C297="Yes",'2.0 Input│Historic Capex'!O773*'3.2 Input│Other'!J$28,0)</f>
        <v>0</v>
      </c>
      <c r="K297" s="27">
        <f>IF($C297="Yes",'2.0 Input│Historic Capex'!P773*'3.2 Input│Other'!K$28,0)</f>
        <v>0</v>
      </c>
      <c r="L297" s="27">
        <f t="shared" si="10"/>
        <v>0</v>
      </c>
    </row>
    <row r="298" spans="1:12">
      <c r="A298" s="27">
        <f>'2.0 Input│Historic Capex'!A302</f>
        <v>288</v>
      </c>
      <c r="B298" s="20" t="str">
        <f>'2.0 Input│Historic Capex'!B302</f>
        <v>Pigging Program T60 Longford – Tyers</v>
      </c>
      <c r="C298" s="20" t="str">
        <f>'2.0 Input│Historic Capex'!E302</f>
        <v>Yes</v>
      </c>
      <c r="D298" s="7" t="str">
        <f>'2.0 Input│Historic Capex'!C302</f>
        <v>Other</v>
      </c>
      <c r="E298" s="20" t="str">
        <f>IF('2.0 Input│Historic Capex'!D302='3.2 Input│Other'!$A$57,'3.2 Input│Other'!$A$57,IF('2.0 Input│Historic Capex'!D302='3.2 Input│Other'!$A$59,'3.2 Input│Other'!$A$59,'3.2 Input│Other'!$A$58))</f>
        <v>Replacement</v>
      </c>
      <c r="G298" s="27">
        <f>IF($C298="Yes",'2.0 Input│Historic Capex'!L774*'3.2 Input│Other'!G$28,0)</f>
        <v>0</v>
      </c>
      <c r="H298" s="27">
        <f>IF($C298="Yes",'2.0 Input│Historic Capex'!M774*'3.2 Input│Other'!H$28,0)</f>
        <v>0</v>
      </c>
      <c r="I298" s="27">
        <f>IF($C298="Yes",'2.0 Input│Historic Capex'!N774*'3.2 Input│Other'!I$28,0)</f>
        <v>0</v>
      </c>
      <c r="J298" s="27">
        <f>IF($C298="Yes",'2.0 Input│Historic Capex'!O774*'3.2 Input│Other'!J$28,0)</f>
        <v>0</v>
      </c>
      <c r="K298" s="27">
        <f>IF($C298="Yes",'2.0 Input│Historic Capex'!P774*'3.2 Input│Other'!K$28,0)</f>
        <v>0</v>
      </c>
      <c r="L298" s="27">
        <f t="shared" si="10"/>
        <v>0</v>
      </c>
    </row>
    <row r="299" spans="1:12">
      <c r="A299" s="27">
        <f>'2.0 Input│Historic Capex'!A303</f>
        <v>289</v>
      </c>
      <c r="B299" s="20" t="str">
        <f>'2.0 Input│Historic Capex'!B303</f>
        <v>Pigging Program T96 &amp; T98 Chiltern- Rutherglen – Koonoomoo</v>
      </c>
      <c r="C299" s="20" t="str">
        <f>'2.0 Input│Historic Capex'!E303</f>
        <v>Yes</v>
      </c>
      <c r="D299" s="7" t="str">
        <f>'2.0 Input│Historic Capex'!C303</f>
        <v>Other</v>
      </c>
      <c r="E299" s="20" t="str">
        <f>IF('2.0 Input│Historic Capex'!D303='3.2 Input│Other'!$A$57,'3.2 Input│Other'!$A$57,IF('2.0 Input│Historic Capex'!D303='3.2 Input│Other'!$A$59,'3.2 Input│Other'!$A$59,'3.2 Input│Other'!$A$58))</f>
        <v>Replacement</v>
      </c>
      <c r="G299" s="27">
        <f>IF($C299="Yes",'2.0 Input│Historic Capex'!L775*'3.2 Input│Other'!G$28,0)</f>
        <v>0</v>
      </c>
      <c r="H299" s="27">
        <f>IF($C299="Yes",'2.0 Input│Historic Capex'!M775*'3.2 Input│Other'!H$28,0)</f>
        <v>0</v>
      </c>
      <c r="I299" s="27">
        <f>IF($C299="Yes",'2.0 Input│Historic Capex'!N775*'3.2 Input│Other'!I$28,0)</f>
        <v>0</v>
      </c>
      <c r="J299" s="27">
        <f>IF($C299="Yes",'2.0 Input│Historic Capex'!O775*'3.2 Input│Other'!J$28,0)</f>
        <v>0</v>
      </c>
      <c r="K299" s="27">
        <f>IF($C299="Yes",'2.0 Input│Historic Capex'!P775*'3.2 Input│Other'!K$28,0)</f>
        <v>0</v>
      </c>
      <c r="L299" s="27">
        <f t="shared" si="10"/>
        <v>0</v>
      </c>
    </row>
    <row r="300" spans="1:12">
      <c r="A300" s="27">
        <f>'2.0 Input│Historic Capex'!A304</f>
        <v>290</v>
      </c>
      <c r="B300" s="20" t="str">
        <f>'2.0 Input│Historic Capex'!B304</f>
        <v>Pigging Program T118 Trugannina-Plumpton</v>
      </c>
      <c r="C300" s="20" t="str">
        <f>'2.0 Input│Historic Capex'!E304</f>
        <v>Yes</v>
      </c>
      <c r="D300" s="7" t="str">
        <f>'2.0 Input│Historic Capex'!C304</f>
        <v>Other</v>
      </c>
      <c r="E300" s="20" t="str">
        <f>IF('2.0 Input│Historic Capex'!D304='3.2 Input│Other'!$A$57,'3.2 Input│Other'!$A$57,IF('2.0 Input│Historic Capex'!D304='3.2 Input│Other'!$A$59,'3.2 Input│Other'!$A$59,'3.2 Input│Other'!$A$58))</f>
        <v>Replacement</v>
      </c>
      <c r="G300" s="27">
        <f>IF($C300="Yes",'2.0 Input│Historic Capex'!L776*'3.2 Input│Other'!G$28,0)</f>
        <v>0</v>
      </c>
      <c r="H300" s="27">
        <f>IF($C300="Yes",'2.0 Input│Historic Capex'!M776*'3.2 Input│Other'!H$28,0)</f>
        <v>0</v>
      </c>
      <c r="I300" s="27">
        <f>IF($C300="Yes",'2.0 Input│Historic Capex'!N776*'3.2 Input│Other'!I$28,0)</f>
        <v>0</v>
      </c>
      <c r="J300" s="27">
        <f>IF($C300="Yes",'2.0 Input│Historic Capex'!O776*'3.2 Input│Other'!J$28,0)</f>
        <v>0</v>
      </c>
      <c r="K300" s="27">
        <f>IF($C300="Yes",'2.0 Input│Historic Capex'!P776*'3.2 Input│Other'!K$28,0)</f>
        <v>0</v>
      </c>
      <c r="L300" s="27">
        <f t="shared" si="10"/>
        <v>0</v>
      </c>
    </row>
    <row r="301" spans="1:12">
      <c r="A301" s="27">
        <f>'2.0 Input│Historic Capex'!A305</f>
        <v>291</v>
      </c>
      <c r="B301" s="20" t="str">
        <f>'2.0 Input│Historic Capex'!B305</f>
        <v>Pigging Program James Street to Laverton Pipeline (253)</v>
      </c>
      <c r="C301" s="20" t="str">
        <f>'2.0 Input│Historic Capex'!E305</f>
        <v>Yes</v>
      </c>
      <c r="D301" s="7" t="str">
        <f>'2.0 Input│Historic Capex'!C305</f>
        <v>Other</v>
      </c>
      <c r="E301" s="20" t="str">
        <f>IF('2.0 Input│Historic Capex'!D305='3.2 Input│Other'!$A$57,'3.2 Input│Other'!$A$57,IF('2.0 Input│Historic Capex'!D305='3.2 Input│Other'!$A$59,'3.2 Input│Other'!$A$59,'3.2 Input│Other'!$A$58))</f>
        <v>Replacement</v>
      </c>
      <c r="G301" s="27">
        <f>IF($C301="Yes",'2.0 Input│Historic Capex'!L777*'3.2 Input│Other'!G$28,0)</f>
        <v>0</v>
      </c>
      <c r="H301" s="27">
        <f>IF($C301="Yes",'2.0 Input│Historic Capex'!M777*'3.2 Input│Other'!H$28,0)</f>
        <v>0</v>
      </c>
      <c r="I301" s="27">
        <f>IF($C301="Yes",'2.0 Input│Historic Capex'!N777*'3.2 Input│Other'!I$28,0)</f>
        <v>0</v>
      </c>
      <c r="J301" s="27">
        <f>IF($C301="Yes",'2.0 Input│Historic Capex'!O777*'3.2 Input│Other'!J$28,0)</f>
        <v>0</v>
      </c>
      <c r="K301" s="27">
        <f>IF($C301="Yes",'2.0 Input│Historic Capex'!P777*'3.2 Input│Other'!K$28,0)</f>
        <v>0</v>
      </c>
      <c r="L301" s="27">
        <f t="shared" si="10"/>
        <v>0</v>
      </c>
    </row>
    <row r="302" spans="1:12">
      <c r="A302" s="27">
        <f>'2.0 Input│Historic Capex'!A306</f>
        <v>292</v>
      </c>
      <c r="B302" s="20" t="str">
        <f>'2.0 Input│Historic Capex'!B306</f>
        <v>Liquid Management - Brooklyn</v>
      </c>
      <c r="C302" s="20" t="str">
        <f>'2.0 Input│Historic Capex'!E306</f>
        <v>Yes</v>
      </c>
      <c r="D302" s="7" t="str">
        <f>'2.0 Input│Historic Capex'!C306</f>
        <v>City Gates &amp; Field Regs</v>
      </c>
      <c r="E302" s="20" t="str">
        <f>IF('2.0 Input│Historic Capex'!D306='3.2 Input│Other'!$A$57,'3.2 Input│Other'!$A$57,IF('2.0 Input│Historic Capex'!D306='3.2 Input│Other'!$A$59,'3.2 Input│Other'!$A$59,'3.2 Input│Other'!$A$58))</f>
        <v>Replacement</v>
      </c>
      <c r="G302" s="27">
        <f>IF($C302="Yes",'2.0 Input│Historic Capex'!L778*'3.2 Input│Other'!G$28,0)</f>
        <v>0</v>
      </c>
      <c r="H302" s="27">
        <f>IF($C302="Yes",'2.0 Input│Historic Capex'!M778*'3.2 Input│Other'!H$28,0)</f>
        <v>0</v>
      </c>
      <c r="I302" s="27">
        <f>IF($C302="Yes",'2.0 Input│Historic Capex'!N778*'3.2 Input│Other'!I$28,0)</f>
        <v>0</v>
      </c>
      <c r="J302" s="27">
        <f>IF($C302="Yes",'2.0 Input│Historic Capex'!O778*'3.2 Input│Other'!J$28,0)</f>
        <v>0</v>
      </c>
      <c r="K302" s="27">
        <f>IF($C302="Yes",'2.0 Input│Historic Capex'!P778*'3.2 Input│Other'!K$28,0)</f>
        <v>0</v>
      </c>
      <c r="L302" s="27">
        <f t="shared" ref="L302:L306" si="11">SUM(G302:K302)</f>
        <v>0</v>
      </c>
    </row>
    <row r="303" spans="1:12">
      <c r="A303" s="27">
        <f>'2.0 Input│Historic Capex'!A307</f>
        <v>293</v>
      </c>
      <c r="B303" s="20" t="str">
        <f>'2.0 Input│Historic Capex'!B307</f>
        <v>BCS Unit 12 Inlet Filter Replacement/Augmentation</v>
      </c>
      <c r="C303" s="20" t="str">
        <f>'2.0 Input│Historic Capex'!E307</f>
        <v>Yes</v>
      </c>
      <c r="D303" s="7" t="str">
        <f>'2.0 Input│Historic Capex'!C307</f>
        <v>Compressors</v>
      </c>
      <c r="E303" s="20" t="str">
        <f>IF('2.0 Input│Historic Capex'!D307='3.2 Input│Other'!$A$57,'3.2 Input│Other'!$A$57,IF('2.0 Input│Historic Capex'!D307='3.2 Input│Other'!$A$59,'3.2 Input│Other'!$A$59,'3.2 Input│Other'!$A$58))</f>
        <v>Replacement</v>
      </c>
      <c r="G303" s="27">
        <f>IF($C303="Yes",'2.0 Input│Historic Capex'!L779*'3.2 Input│Other'!G$28,0)</f>
        <v>0</v>
      </c>
      <c r="H303" s="27">
        <f>IF($C303="Yes",'2.0 Input│Historic Capex'!M779*'3.2 Input│Other'!H$28,0)</f>
        <v>0</v>
      </c>
      <c r="I303" s="27">
        <f>IF($C303="Yes",'2.0 Input│Historic Capex'!N779*'3.2 Input│Other'!I$28,0)</f>
        <v>0</v>
      </c>
      <c r="J303" s="27">
        <f>IF($C303="Yes",'2.0 Input│Historic Capex'!O779*'3.2 Input│Other'!J$28,0)</f>
        <v>0</v>
      </c>
      <c r="K303" s="27">
        <f>IF($C303="Yes",'2.0 Input│Historic Capex'!P779*'3.2 Input│Other'!K$28,0)</f>
        <v>0</v>
      </c>
      <c r="L303" s="27">
        <f t="shared" si="11"/>
        <v>0</v>
      </c>
    </row>
    <row r="304" spans="1:12">
      <c r="A304" s="27">
        <f>'2.0 Input│Historic Capex'!A308</f>
        <v>294</v>
      </c>
      <c r="B304" s="20" t="str">
        <f>'2.0 Input│Historic Capex'!B308</f>
        <v>Coogee decommissioning</v>
      </c>
      <c r="C304" s="20" t="str">
        <f>'2.0 Input│Historic Capex'!E308</f>
        <v>No</v>
      </c>
      <c r="D304" s="7" t="str">
        <f>'2.0 Input│Historic Capex'!C308</f>
        <v/>
      </c>
      <c r="E304" s="20" t="str">
        <f>IF('2.0 Input│Historic Capex'!D308='3.2 Input│Other'!$A$57,'3.2 Input│Other'!$A$57,IF('2.0 Input│Historic Capex'!D308='3.2 Input│Other'!$A$59,'3.2 Input│Other'!$A$59,'3.2 Input│Other'!$A$58))</f>
        <v>Replacement</v>
      </c>
      <c r="G304" s="27">
        <f>IF($C304="Yes",'2.0 Input│Historic Capex'!L780*'3.2 Input│Other'!G$28,0)</f>
        <v>0</v>
      </c>
      <c r="H304" s="27">
        <f>IF($C304="Yes",'2.0 Input│Historic Capex'!M780*'3.2 Input│Other'!H$28,0)</f>
        <v>0</v>
      </c>
      <c r="I304" s="27">
        <f>IF($C304="Yes",'2.0 Input│Historic Capex'!N780*'3.2 Input│Other'!I$28,0)</f>
        <v>0</v>
      </c>
      <c r="J304" s="27">
        <f>IF($C304="Yes",'2.0 Input│Historic Capex'!O780*'3.2 Input│Other'!J$28,0)</f>
        <v>0</v>
      </c>
      <c r="K304" s="27">
        <f>IF($C304="Yes",'2.0 Input│Historic Capex'!P780*'3.2 Input│Other'!K$28,0)</f>
        <v>0</v>
      </c>
      <c r="L304" s="27">
        <f t="shared" si="11"/>
        <v>0</v>
      </c>
    </row>
    <row r="305" spans="1:12">
      <c r="A305" s="27">
        <f>'2.0 Input│Historic Capex'!A309</f>
        <v>295</v>
      </c>
      <c r="B305" s="20" t="str">
        <f>'2.0 Input│Historic Capex'!B309</f>
        <v>Compressor Type B Compliance</v>
      </c>
      <c r="C305" s="20" t="str">
        <f>'2.0 Input│Historic Capex'!E309</f>
        <v>Yes</v>
      </c>
      <c r="D305" s="7" t="str">
        <f>'2.0 Input│Historic Capex'!C309</f>
        <v>Compressors</v>
      </c>
      <c r="E305" s="20" t="str">
        <f>IF('2.0 Input│Historic Capex'!D309='3.2 Input│Other'!$A$57,'3.2 Input│Other'!$A$57,IF('2.0 Input│Historic Capex'!D309='3.2 Input│Other'!$A$59,'3.2 Input│Other'!$A$59,'3.2 Input│Other'!$A$58))</f>
        <v>Replacement</v>
      </c>
      <c r="G305" s="27">
        <f>IF($C305="Yes",'2.0 Input│Historic Capex'!L781*'3.2 Input│Other'!G$28,0)</f>
        <v>0</v>
      </c>
      <c r="H305" s="27">
        <f>IF($C305="Yes",'2.0 Input│Historic Capex'!M781*'3.2 Input│Other'!H$28,0)</f>
        <v>0</v>
      </c>
      <c r="I305" s="27">
        <f>IF($C305="Yes",'2.0 Input│Historic Capex'!N781*'3.2 Input│Other'!I$28,0)</f>
        <v>0</v>
      </c>
      <c r="J305" s="27">
        <f>IF($C305="Yes",'2.0 Input│Historic Capex'!O781*'3.2 Input│Other'!J$28,0)</f>
        <v>0</v>
      </c>
      <c r="K305" s="27">
        <f>IF($C305="Yes",'2.0 Input│Historic Capex'!P781*'3.2 Input│Other'!K$28,0)</f>
        <v>0</v>
      </c>
      <c r="L305" s="27">
        <f t="shared" si="11"/>
        <v>0</v>
      </c>
    </row>
    <row r="306" spans="1:12">
      <c r="A306" s="27">
        <f>'2.0 Input│Historic Capex'!A310</f>
        <v>296</v>
      </c>
      <c r="B306" s="20" t="str">
        <f>'2.0 Input│Historic Capex'!B310</f>
        <v>Morwell-Dandenong Fatigue Crack Detection from High Loads</v>
      </c>
      <c r="C306" s="20" t="str">
        <f>'2.0 Input│Historic Capex'!E310</f>
        <v>Yes</v>
      </c>
      <c r="D306" s="7" t="str">
        <f>'2.0 Input│Historic Capex'!C310</f>
        <v>Pipelines</v>
      </c>
      <c r="E306" s="20" t="str">
        <f>IF('2.0 Input│Historic Capex'!D310='3.2 Input│Other'!$A$57,'3.2 Input│Other'!$A$57,IF('2.0 Input│Historic Capex'!D310='3.2 Input│Other'!$A$59,'3.2 Input│Other'!$A$59,'3.2 Input│Other'!$A$58))</f>
        <v>Replacement</v>
      </c>
      <c r="G306" s="27">
        <f>IF($C306="Yes",'2.0 Input│Historic Capex'!L782*'3.2 Input│Other'!G$28,0)</f>
        <v>0</v>
      </c>
      <c r="H306" s="27">
        <f>IF($C306="Yes",'2.0 Input│Historic Capex'!M782*'3.2 Input│Other'!H$28,0)</f>
        <v>0</v>
      </c>
      <c r="I306" s="27">
        <f>IF($C306="Yes",'2.0 Input│Historic Capex'!N782*'3.2 Input│Other'!I$28,0)</f>
        <v>0</v>
      </c>
      <c r="J306" s="27">
        <f>IF($C306="Yes",'2.0 Input│Historic Capex'!O782*'3.2 Input│Other'!J$28,0)</f>
        <v>0</v>
      </c>
      <c r="K306" s="27">
        <f>IF($C306="Yes",'2.0 Input│Historic Capex'!P782*'3.2 Input│Other'!K$28,0)</f>
        <v>0</v>
      </c>
      <c r="L306" s="27">
        <f t="shared" si="11"/>
        <v>0</v>
      </c>
    </row>
    <row r="307" spans="1:12">
      <c r="A307" s="27">
        <f>'2.0 Input│Historic Capex'!A311</f>
        <v>297</v>
      </c>
      <c r="B307" s="20" t="str">
        <f>'2.0 Input│Historic Capex'!B311</f>
        <v>Winchelsea Compressor Unit 2</v>
      </c>
      <c r="C307" s="20" t="str">
        <f>'2.0 Input│Historic Capex'!E311</f>
        <v>No</v>
      </c>
      <c r="D307" s="7" t="str">
        <f>'2.0 Input│Historic Capex'!C311</f>
        <v>Compressors</v>
      </c>
      <c r="E307" s="20" t="str">
        <f>IF('2.0 Input│Historic Capex'!D311='3.2 Input│Other'!$A$57,'3.2 Input│Other'!$A$57,IF('2.0 Input│Historic Capex'!D311='3.2 Input│Other'!$A$59,'3.2 Input│Other'!$A$59,'3.2 Input│Other'!$A$58))</f>
        <v>Expansion</v>
      </c>
      <c r="G307" s="27">
        <f>IF($C307="Yes",'2.0 Input│Historic Capex'!L783*'3.2 Input│Other'!G$28,0)</f>
        <v>0</v>
      </c>
      <c r="H307" s="27">
        <f>IF($C307="Yes",'2.0 Input│Historic Capex'!M783*'3.2 Input│Other'!H$28,0)</f>
        <v>0</v>
      </c>
      <c r="I307" s="27">
        <f>IF($C307="Yes",'2.0 Input│Historic Capex'!N783*'3.2 Input│Other'!I$28,0)</f>
        <v>0</v>
      </c>
      <c r="J307" s="27">
        <f>IF($C307="Yes",'2.0 Input│Historic Capex'!O783*'3.2 Input│Other'!J$28,0)</f>
        <v>0</v>
      </c>
      <c r="K307" s="27">
        <f>IF($C307="Yes",'2.0 Input│Historic Capex'!P783*'3.2 Input│Other'!K$28,0)</f>
        <v>0</v>
      </c>
      <c r="L307" s="27">
        <f t="shared" ref="L307:L311" si="12">SUM(G307:K307)</f>
        <v>0</v>
      </c>
    </row>
    <row r="308" spans="1:12">
      <c r="A308" s="27">
        <f>'2.0 Input│Historic Capex'!A312</f>
        <v>298</v>
      </c>
      <c r="B308" s="20" t="str">
        <f>'2.0 Input│Historic Capex'!B312</f>
        <v>Low Value Preventative &amp; Reactive Maintenance</v>
      </c>
      <c r="C308" s="20" t="str">
        <f>'2.0 Input│Historic Capex'!E312</f>
        <v>No</v>
      </c>
      <c r="D308" s="7" t="str">
        <f>'2.0 Input│Historic Capex'!C312</f>
        <v>Other</v>
      </c>
      <c r="E308" s="20" t="str">
        <f>IF('2.0 Input│Historic Capex'!D312='3.2 Input│Other'!$A$57,'3.2 Input│Other'!$A$57,IF('2.0 Input│Historic Capex'!D312='3.2 Input│Other'!$A$59,'3.2 Input│Other'!$A$59,'3.2 Input│Other'!$A$58))</f>
        <v>Replacement</v>
      </c>
      <c r="G308" s="27">
        <f>IF($C308="Yes",'2.0 Input│Historic Capex'!L784*'3.2 Input│Other'!G$28,0)</f>
        <v>0</v>
      </c>
      <c r="H308" s="27">
        <f>IF($C308="Yes",'2.0 Input│Historic Capex'!M784*'3.2 Input│Other'!H$28,0)</f>
        <v>0</v>
      </c>
      <c r="I308" s="27">
        <f>IF($C308="Yes",'2.0 Input│Historic Capex'!N784*'3.2 Input│Other'!I$28,0)</f>
        <v>0</v>
      </c>
      <c r="J308" s="27">
        <f>IF($C308="Yes",'2.0 Input│Historic Capex'!O784*'3.2 Input│Other'!J$28,0)</f>
        <v>0</v>
      </c>
      <c r="K308" s="27">
        <f>IF($C308="Yes",'2.0 Input│Historic Capex'!P784*'3.2 Input│Other'!K$28,0)</f>
        <v>0</v>
      </c>
      <c r="L308" s="27">
        <f t="shared" si="12"/>
        <v>0</v>
      </c>
    </row>
    <row r="309" spans="1:12">
      <c r="A309" s="27">
        <f>'2.0 Input│Historic Capex'!A313</f>
        <v>299</v>
      </c>
      <c r="B309" s="20" t="str">
        <f>'2.0 Input│Historic Capex'!B313</f>
        <v>T24 Brooklyn - Corio</v>
      </c>
      <c r="C309" s="20" t="str">
        <f>'2.0 Input│Historic Capex'!E313</f>
        <v>No</v>
      </c>
      <c r="D309" s="7" t="str">
        <f>'2.0 Input│Historic Capex'!C313</f>
        <v>Pipelines</v>
      </c>
      <c r="E309" s="20" t="str">
        <f>IF('2.0 Input│Historic Capex'!D313='3.2 Input│Other'!$A$57,'3.2 Input│Other'!$A$57,IF('2.0 Input│Historic Capex'!D313='3.2 Input│Other'!$A$59,'3.2 Input│Other'!$A$59,'3.2 Input│Other'!$A$58))</f>
        <v>Replacement</v>
      </c>
      <c r="G309" s="27">
        <f>IF($C309="Yes",'2.0 Input│Historic Capex'!L785*'3.2 Input│Other'!G$28,0)</f>
        <v>0</v>
      </c>
      <c r="H309" s="27">
        <f>IF($C309="Yes",'2.0 Input│Historic Capex'!M785*'3.2 Input│Other'!H$28,0)</f>
        <v>0</v>
      </c>
      <c r="I309" s="27">
        <f>IF($C309="Yes",'2.0 Input│Historic Capex'!N785*'3.2 Input│Other'!I$28,0)</f>
        <v>0</v>
      </c>
      <c r="J309" s="27">
        <f>IF($C309="Yes",'2.0 Input│Historic Capex'!O785*'3.2 Input│Other'!J$28,0)</f>
        <v>0</v>
      </c>
      <c r="K309" s="27">
        <f>IF($C309="Yes",'2.0 Input│Historic Capex'!P785*'3.2 Input│Other'!K$28,0)</f>
        <v>0</v>
      </c>
      <c r="L309" s="27">
        <f t="shared" si="12"/>
        <v>0</v>
      </c>
    </row>
    <row r="310" spans="1:12">
      <c r="A310" s="27">
        <f>'2.0 Input│Historic Capex'!A314</f>
        <v>300</v>
      </c>
      <c r="B310" s="20" t="str">
        <f>'2.0 Input│Historic Capex'!B314</f>
        <v>Corporate - Finance - ERP</v>
      </c>
      <c r="C310" s="20" t="str">
        <f>'2.0 Input│Historic Capex'!E314</f>
        <v>No</v>
      </c>
      <c r="D310" s="7" t="str">
        <f>'2.0 Input│Historic Capex'!C314</f>
        <v>Other</v>
      </c>
      <c r="E310" s="20" t="str">
        <f>IF('2.0 Input│Historic Capex'!D314='3.2 Input│Other'!$A$57,'3.2 Input│Other'!$A$57,IF('2.0 Input│Historic Capex'!D314='3.2 Input│Other'!$A$59,'3.2 Input│Other'!$A$59,'3.2 Input│Other'!$A$58))</f>
        <v>Replacement</v>
      </c>
      <c r="G310" s="27">
        <f>IF($C310="Yes",'2.0 Input│Historic Capex'!L786*'3.2 Input│Other'!G$28,0)</f>
        <v>0</v>
      </c>
      <c r="H310" s="27">
        <f>IF($C310="Yes",'2.0 Input│Historic Capex'!M786*'3.2 Input│Other'!H$28,0)</f>
        <v>0</v>
      </c>
      <c r="I310" s="27">
        <f>IF($C310="Yes",'2.0 Input│Historic Capex'!N786*'3.2 Input│Other'!I$28,0)</f>
        <v>0</v>
      </c>
      <c r="J310" s="27">
        <f>IF($C310="Yes",'2.0 Input│Historic Capex'!O786*'3.2 Input│Other'!J$28,0)</f>
        <v>0</v>
      </c>
      <c r="K310" s="27">
        <f>IF($C310="Yes",'2.0 Input│Historic Capex'!P786*'3.2 Input│Other'!K$28,0)</f>
        <v>0</v>
      </c>
      <c r="L310" s="27">
        <f t="shared" si="12"/>
        <v>0</v>
      </c>
    </row>
    <row r="311" spans="1:12">
      <c r="A311" s="27">
        <f>'2.0 Input│Historic Capex'!A315</f>
        <v>301</v>
      </c>
      <c r="B311" s="20" t="str">
        <f>'2.0 Input│Historic Capex'!B315</f>
        <v>Corporate - EPMO</v>
      </c>
      <c r="C311" s="20" t="str">
        <f>'2.0 Input│Historic Capex'!E315</f>
        <v>No</v>
      </c>
      <c r="D311" s="7" t="str">
        <f>'2.0 Input│Historic Capex'!C315</f>
        <v>Other</v>
      </c>
      <c r="E311" s="20" t="str">
        <f>IF('2.0 Input│Historic Capex'!D315='3.2 Input│Other'!$A$57,'3.2 Input│Other'!$A$57,IF('2.0 Input│Historic Capex'!D315='3.2 Input│Other'!$A$59,'3.2 Input│Other'!$A$59,'3.2 Input│Other'!$A$58))</f>
        <v>Replacement</v>
      </c>
      <c r="G311" s="27">
        <f>IF($C311="Yes",'2.0 Input│Historic Capex'!L787*'3.2 Input│Other'!G$28,0)</f>
        <v>0</v>
      </c>
      <c r="H311" s="27">
        <f>IF($C311="Yes",'2.0 Input│Historic Capex'!M787*'3.2 Input│Other'!H$28,0)</f>
        <v>0</v>
      </c>
      <c r="I311" s="27">
        <f>IF($C311="Yes",'2.0 Input│Historic Capex'!N787*'3.2 Input│Other'!I$28,0)</f>
        <v>0</v>
      </c>
      <c r="J311" s="27">
        <f>IF($C311="Yes",'2.0 Input│Historic Capex'!O787*'3.2 Input│Other'!J$28,0)</f>
        <v>0</v>
      </c>
      <c r="K311" s="27">
        <f>IF($C311="Yes",'2.0 Input│Historic Capex'!P787*'3.2 Input│Other'!K$28,0)</f>
        <v>0</v>
      </c>
      <c r="L311" s="27">
        <f t="shared" si="12"/>
        <v>0</v>
      </c>
    </row>
    <row r="312" spans="1:12">
      <c r="A312" s="27">
        <f>'2.0 Input│Historic Capex'!A316</f>
        <v>302</v>
      </c>
      <c r="B312" s="20" t="str">
        <f>'2.0 Input│Historic Capex'!B316</f>
        <v>Corporate - Learning Management System</v>
      </c>
      <c r="C312" s="20" t="str">
        <f>'2.0 Input│Historic Capex'!E316</f>
        <v>No</v>
      </c>
      <c r="D312" s="7" t="str">
        <f>'2.0 Input│Historic Capex'!C316</f>
        <v>Other</v>
      </c>
      <c r="E312" s="20" t="str">
        <f>IF('2.0 Input│Historic Capex'!D316='3.2 Input│Other'!$A$57,'3.2 Input│Other'!$A$57,IF('2.0 Input│Historic Capex'!D316='3.2 Input│Other'!$A$59,'3.2 Input│Other'!$A$59,'3.2 Input│Other'!$A$58))</f>
        <v>Replacement</v>
      </c>
      <c r="G312" s="27">
        <f>IF($C312="Yes",'2.0 Input│Historic Capex'!L788*'3.2 Input│Other'!G$28,0)</f>
        <v>0</v>
      </c>
      <c r="H312" s="27">
        <f>IF($C312="Yes",'2.0 Input│Historic Capex'!M788*'3.2 Input│Other'!H$28,0)</f>
        <v>0</v>
      </c>
      <c r="I312" s="27">
        <f>IF($C312="Yes",'2.0 Input│Historic Capex'!N788*'3.2 Input│Other'!I$28,0)</f>
        <v>0</v>
      </c>
      <c r="J312" s="27">
        <f>IF($C312="Yes",'2.0 Input│Historic Capex'!O788*'3.2 Input│Other'!J$28,0)</f>
        <v>0</v>
      </c>
      <c r="K312" s="27">
        <f>IF($C312="Yes",'2.0 Input│Historic Capex'!P788*'3.2 Input│Other'!K$28,0)</f>
        <v>0</v>
      </c>
      <c r="L312" s="27">
        <f t="shared" ref="L312:L316" si="13">SUM(G312:K312)</f>
        <v>0</v>
      </c>
    </row>
    <row r="313" spans="1:12">
      <c r="A313" s="27">
        <f>'2.0 Input│Historic Capex'!A317</f>
        <v>303</v>
      </c>
      <c r="B313" s="20" t="str">
        <f>'2.0 Input│Historic Capex'!B317</f>
        <v>Pigging Program T96 &amp; T98 Chiltern- Rutherglen – Koonoomoo</v>
      </c>
      <c r="C313" s="20" t="str">
        <f>'2.0 Input│Historic Capex'!E317</f>
        <v>No</v>
      </c>
      <c r="D313" s="7" t="str">
        <f>'2.0 Input│Historic Capex'!C317</f>
        <v>Other</v>
      </c>
      <c r="E313" s="20" t="str">
        <f>IF('2.0 Input│Historic Capex'!D317='3.2 Input│Other'!$A$57,'3.2 Input│Other'!$A$57,IF('2.0 Input│Historic Capex'!D317='3.2 Input│Other'!$A$59,'3.2 Input│Other'!$A$59,'3.2 Input│Other'!$A$58))</f>
        <v>Replacement</v>
      </c>
      <c r="G313" s="27">
        <f>IF($C313="Yes",'2.0 Input│Historic Capex'!L789*'3.2 Input│Other'!G$28,0)</f>
        <v>0</v>
      </c>
      <c r="H313" s="27">
        <f>IF($C313="Yes",'2.0 Input│Historic Capex'!M789*'3.2 Input│Other'!H$28,0)</f>
        <v>0</v>
      </c>
      <c r="I313" s="27">
        <f>IF($C313="Yes",'2.0 Input│Historic Capex'!N789*'3.2 Input│Other'!I$28,0)</f>
        <v>0</v>
      </c>
      <c r="J313" s="27">
        <f>IF($C313="Yes",'2.0 Input│Historic Capex'!O789*'3.2 Input│Other'!J$28,0)</f>
        <v>0</v>
      </c>
      <c r="K313" s="27">
        <f>IF($C313="Yes",'2.0 Input│Historic Capex'!P789*'3.2 Input│Other'!K$28,0)</f>
        <v>0</v>
      </c>
      <c r="L313" s="27">
        <f t="shared" si="13"/>
        <v>0</v>
      </c>
    </row>
    <row r="314" spans="1:12">
      <c r="A314" s="27">
        <f>'2.0 Input│Historic Capex'!A318</f>
        <v>304</v>
      </c>
      <c r="B314" s="20" t="str">
        <f>'2.0 Input│Historic Capex'!B318</f>
        <v>WollertCS/CG PLC</v>
      </c>
      <c r="C314" s="20" t="str">
        <f>'2.0 Input│Historic Capex'!E318</f>
        <v>No</v>
      </c>
      <c r="D314" s="7" t="str">
        <f>'2.0 Input│Historic Capex'!C318</f>
        <v>Other</v>
      </c>
      <c r="E314" s="20" t="str">
        <f>IF('2.0 Input│Historic Capex'!D318='3.2 Input│Other'!$A$57,'3.2 Input│Other'!$A$57,IF('2.0 Input│Historic Capex'!D318='3.2 Input│Other'!$A$59,'3.2 Input│Other'!$A$59,'3.2 Input│Other'!$A$58))</f>
        <v>Replacement</v>
      </c>
      <c r="G314" s="27">
        <f>IF($C314="Yes",'2.0 Input│Historic Capex'!L790*'3.2 Input│Other'!G$28,0)</f>
        <v>0</v>
      </c>
      <c r="H314" s="27">
        <f>IF($C314="Yes",'2.0 Input│Historic Capex'!M790*'3.2 Input│Other'!H$28,0)</f>
        <v>0</v>
      </c>
      <c r="I314" s="27">
        <f>IF($C314="Yes",'2.0 Input│Historic Capex'!N790*'3.2 Input│Other'!I$28,0)</f>
        <v>0</v>
      </c>
      <c r="J314" s="27">
        <f>IF($C314="Yes",'2.0 Input│Historic Capex'!O790*'3.2 Input│Other'!J$28,0)</f>
        <v>0</v>
      </c>
      <c r="K314" s="27">
        <f>IF($C314="Yes",'2.0 Input│Historic Capex'!P790*'3.2 Input│Other'!K$28,0)</f>
        <v>0</v>
      </c>
      <c r="L314" s="27">
        <f t="shared" si="13"/>
        <v>0</v>
      </c>
    </row>
    <row r="315" spans="1:12">
      <c r="A315" s="27">
        <f>'2.0 Input│Historic Capex'!A319</f>
        <v>305</v>
      </c>
      <c r="B315" s="20" t="str">
        <f>'2.0 Input│Historic Capex'!B319</f>
        <v>AEMO IP Comms.UPG</v>
      </c>
      <c r="C315" s="20" t="str">
        <f>'2.0 Input│Historic Capex'!E319</f>
        <v>No</v>
      </c>
      <c r="D315" s="7" t="str">
        <f>'2.0 Input│Historic Capex'!C319</f>
        <v>Other</v>
      </c>
      <c r="E315" s="20" t="str">
        <f>IF('2.0 Input│Historic Capex'!D319='3.2 Input│Other'!$A$57,'3.2 Input│Other'!$A$57,IF('2.0 Input│Historic Capex'!D319='3.2 Input│Other'!$A$59,'3.2 Input│Other'!$A$59,'3.2 Input│Other'!$A$58))</f>
        <v>Replacement</v>
      </c>
      <c r="G315" s="27">
        <f>IF($C315="Yes",'2.0 Input│Historic Capex'!L791*'3.2 Input│Other'!G$28,0)</f>
        <v>0</v>
      </c>
      <c r="H315" s="27">
        <f>IF($C315="Yes",'2.0 Input│Historic Capex'!M791*'3.2 Input│Other'!H$28,0)</f>
        <v>0</v>
      </c>
      <c r="I315" s="27">
        <f>IF($C315="Yes",'2.0 Input│Historic Capex'!N791*'3.2 Input│Other'!I$28,0)</f>
        <v>0</v>
      </c>
      <c r="J315" s="27">
        <f>IF($C315="Yes",'2.0 Input│Historic Capex'!O791*'3.2 Input│Other'!J$28,0)</f>
        <v>0</v>
      </c>
      <c r="K315" s="27">
        <f>IF($C315="Yes",'2.0 Input│Historic Capex'!P791*'3.2 Input│Other'!K$28,0)</f>
        <v>0</v>
      </c>
      <c r="L315" s="27">
        <f t="shared" si="13"/>
        <v>0</v>
      </c>
    </row>
    <row r="316" spans="1:12">
      <c r="A316" s="27">
        <f>'2.0 Input│Historic Capex'!A320</f>
        <v>306</v>
      </c>
      <c r="B316" s="20" t="str">
        <f>'2.0 Input│Historic Capex'!B320</f>
        <v>T64 4Digs</v>
      </c>
      <c r="C316" s="20" t="str">
        <f>'2.0 Input│Historic Capex'!E320</f>
        <v>No</v>
      </c>
      <c r="D316" s="7" t="str">
        <f>'2.0 Input│Historic Capex'!C320</f>
        <v>Other</v>
      </c>
      <c r="E316" s="20" t="str">
        <f>IF('2.0 Input│Historic Capex'!D320='3.2 Input│Other'!$A$57,'3.2 Input│Other'!$A$57,IF('2.0 Input│Historic Capex'!D320='3.2 Input│Other'!$A$59,'3.2 Input│Other'!$A$59,'3.2 Input│Other'!$A$58))</f>
        <v>Replacement</v>
      </c>
      <c r="G316" s="27">
        <f>IF($C316="Yes",'2.0 Input│Historic Capex'!L792*'3.2 Input│Other'!G$28,0)</f>
        <v>0</v>
      </c>
      <c r="H316" s="27">
        <f>IF($C316="Yes",'2.0 Input│Historic Capex'!M792*'3.2 Input│Other'!H$28,0)</f>
        <v>0</v>
      </c>
      <c r="I316" s="27">
        <f>IF($C316="Yes",'2.0 Input│Historic Capex'!N792*'3.2 Input│Other'!I$28,0)</f>
        <v>0</v>
      </c>
      <c r="J316" s="27">
        <f>IF($C316="Yes",'2.0 Input│Historic Capex'!O792*'3.2 Input│Other'!J$28,0)</f>
        <v>0</v>
      </c>
      <c r="K316" s="27">
        <f>IF($C316="Yes",'2.0 Input│Historic Capex'!P792*'3.2 Input│Other'!K$28,0)</f>
        <v>0</v>
      </c>
      <c r="L316" s="27">
        <f t="shared" si="13"/>
        <v>0</v>
      </c>
    </row>
    <row r="317" spans="1:12">
      <c r="A317" s="27"/>
      <c r="B317" s="20"/>
      <c r="C317" s="20"/>
      <c r="D317" s="7"/>
      <c r="E317" s="20"/>
      <c r="G317" s="27"/>
      <c r="H317" s="27"/>
      <c r="I317" s="27"/>
      <c r="J317" s="27"/>
      <c r="K317" s="27"/>
      <c r="L317" s="27"/>
    </row>
    <row r="318" spans="1:12">
      <c r="A318" s="27"/>
      <c r="B318" s="20"/>
      <c r="C318" s="20"/>
      <c r="D318" s="7"/>
      <c r="E318" s="20"/>
      <c r="G318" s="27"/>
      <c r="H318" s="27"/>
      <c r="I318" s="27"/>
      <c r="J318" s="27"/>
      <c r="K318" s="27"/>
      <c r="L318" s="27"/>
    </row>
    <row r="319" spans="1:12">
      <c r="A319" s="27"/>
      <c r="B319" s="20"/>
      <c r="C319" s="20"/>
      <c r="D319" s="7"/>
      <c r="E319" s="20"/>
      <c r="G319" s="27"/>
      <c r="H319" s="27"/>
      <c r="I319" s="27"/>
      <c r="J319" s="27"/>
      <c r="K319" s="27"/>
      <c r="L319" s="27"/>
    </row>
    <row r="320" spans="1:12">
      <c r="A320" s="27"/>
      <c r="B320" s="20"/>
      <c r="C320" s="20"/>
      <c r="D320" s="7"/>
      <c r="E320" s="20"/>
      <c r="G320" s="27"/>
      <c r="H320" s="27"/>
      <c r="I320" s="27"/>
      <c r="J320" s="27"/>
      <c r="K320" s="27"/>
      <c r="L320" s="27"/>
    </row>
    <row r="321" spans="1:12">
      <c r="A321" s="27"/>
      <c r="B321" s="20"/>
      <c r="C321" s="20"/>
      <c r="D321" s="7"/>
      <c r="E321" s="20"/>
      <c r="G321" s="27"/>
      <c r="H321" s="27"/>
      <c r="I321" s="27"/>
      <c r="J321" s="27"/>
      <c r="K321" s="27"/>
      <c r="L321" s="27"/>
    </row>
    <row r="322" spans="1:12">
      <c r="A322" s="27"/>
      <c r="B322" s="20"/>
      <c r="C322" s="20"/>
      <c r="D322" s="7"/>
      <c r="E322" s="20"/>
      <c r="G322" s="27"/>
      <c r="H322" s="27"/>
      <c r="I322" s="27"/>
      <c r="J322" s="27"/>
      <c r="K322" s="27"/>
      <c r="L322" s="27"/>
    </row>
    <row r="323" spans="1:12">
      <c r="A323" s="27"/>
      <c r="B323" s="20"/>
      <c r="C323" s="20"/>
      <c r="D323" s="7"/>
      <c r="E323" s="20"/>
      <c r="G323" s="27"/>
      <c r="H323" s="27"/>
      <c r="I323" s="27"/>
      <c r="J323" s="27"/>
      <c r="K323" s="27"/>
      <c r="L323" s="27"/>
    </row>
    <row r="324" spans="1:12">
      <c r="A324" s="27"/>
      <c r="B324" s="20"/>
      <c r="C324" s="20"/>
      <c r="D324" s="7"/>
      <c r="E324" s="20"/>
      <c r="G324" s="27"/>
      <c r="H324" s="27"/>
      <c r="I324" s="27"/>
      <c r="J324" s="27"/>
      <c r="K324" s="27"/>
      <c r="L324" s="27"/>
    </row>
    <row r="325" spans="1:12">
      <c r="A325" s="27"/>
      <c r="B325" s="20"/>
      <c r="C325" s="20"/>
      <c r="D325" s="7"/>
      <c r="E325" s="20"/>
      <c r="G325" s="27"/>
      <c r="H325" s="27"/>
      <c r="I325" s="27"/>
      <c r="J325" s="27"/>
      <c r="K325" s="27"/>
      <c r="L325" s="27"/>
    </row>
    <row r="326" spans="1:12">
      <c r="A326" s="27"/>
      <c r="B326" s="20"/>
      <c r="C326" s="20"/>
      <c r="D326" s="7"/>
      <c r="E326" s="20"/>
      <c r="G326" s="27"/>
      <c r="H326" s="27"/>
      <c r="I326" s="27"/>
      <c r="J326" s="27"/>
      <c r="K326" s="27"/>
      <c r="L326" s="27"/>
    </row>
    <row r="327" spans="1:12">
      <c r="A327" s="27"/>
      <c r="B327" s="20"/>
      <c r="C327" s="20"/>
      <c r="D327" s="7"/>
      <c r="E327" s="20"/>
      <c r="G327" s="27"/>
      <c r="H327" s="27"/>
      <c r="I327" s="27"/>
      <c r="J327" s="27"/>
      <c r="K327" s="27"/>
      <c r="L327" s="27"/>
    </row>
    <row r="328" spans="1:12">
      <c r="A328" s="27"/>
      <c r="B328" s="20"/>
      <c r="C328" s="20"/>
      <c r="D328" s="7"/>
      <c r="E328" s="20"/>
      <c r="G328" s="27"/>
      <c r="H328" s="27"/>
      <c r="I328" s="27"/>
      <c r="J328" s="27"/>
      <c r="K328" s="27"/>
      <c r="L328" s="27"/>
    </row>
    <row r="329" spans="1:12">
      <c r="A329" s="27"/>
      <c r="B329" s="20"/>
      <c r="C329" s="20"/>
      <c r="D329" s="7"/>
      <c r="E329" s="20"/>
      <c r="G329" s="27"/>
      <c r="H329" s="27"/>
      <c r="I329" s="27"/>
      <c r="J329" s="27"/>
      <c r="K329" s="27"/>
      <c r="L329" s="27"/>
    </row>
    <row r="330" spans="1:12">
      <c r="A330" s="27"/>
      <c r="B330" s="20"/>
      <c r="C330" s="20"/>
      <c r="D330" s="7"/>
      <c r="E330" s="20"/>
      <c r="G330" s="27"/>
      <c r="H330" s="27"/>
      <c r="I330" s="27"/>
      <c r="J330" s="27"/>
      <c r="K330" s="27"/>
      <c r="L330" s="27"/>
    </row>
    <row r="331" spans="1:12">
      <c r="A331" s="27"/>
      <c r="B331" s="20"/>
      <c r="C331" s="20"/>
      <c r="D331" s="7"/>
      <c r="E331" s="20"/>
      <c r="G331" s="27"/>
      <c r="H331" s="27"/>
      <c r="I331" s="27"/>
      <c r="J331" s="27"/>
      <c r="K331" s="27"/>
      <c r="L331" s="27"/>
    </row>
    <row r="332" spans="1:12">
      <c r="A332" s="27"/>
      <c r="B332" s="20"/>
      <c r="C332" s="20"/>
      <c r="D332" s="7"/>
      <c r="E332" s="20"/>
      <c r="G332" s="27"/>
      <c r="H332" s="27"/>
      <c r="I332" s="27"/>
      <c r="J332" s="27"/>
      <c r="K332" s="27"/>
      <c r="L332" s="27"/>
    </row>
    <row r="333" spans="1:12">
      <c r="A333" s="27"/>
      <c r="B333" s="20"/>
      <c r="C333" s="20"/>
      <c r="D333" s="7"/>
      <c r="E333" s="20"/>
      <c r="G333" s="27"/>
      <c r="H333" s="27"/>
      <c r="I333" s="27"/>
      <c r="J333" s="27"/>
      <c r="K333" s="27"/>
      <c r="L333" s="27"/>
    </row>
    <row r="334" spans="1:12">
      <c r="A334" s="27"/>
      <c r="B334" s="20"/>
      <c r="C334" s="20"/>
      <c r="D334" s="7"/>
      <c r="E334" s="20"/>
      <c r="G334" s="27"/>
      <c r="H334" s="27"/>
      <c r="I334" s="27"/>
      <c r="J334" s="27"/>
      <c r="K334" s="27"/>
      <c r="L334" s="27"/>
    </row>
    <row r="335" spans="1:12">
      <c r="A335" s="27"/>
      <c r="B335" s="20"/>
      <c r="C335" s="20"/>
      <c r="D335" s="7"/>
      <c r="E335" s="20"/>
      <c r="G335" s="27"/>
      <c r="H335" s="27"/>
      <c r="I335" s="27"/>
      <c r="J335" s="27"/>
      <c r="K335" s="27"/>
      <c r="L335" s="27"/>
    </row>
    <row r="336" spans="1:12">
      <c r="A336" s="27"/>
      <c r="B336" s="20"/>
      <c r="C336" s="20"/>
      <c r="D336" s="7"/>
      <c r="E336" s="20"/>
      <c r="G336" s="27"/>
      <c r="H336" s="27"/>
      <c r="I336" s="27"/>
      <c r="J336" s="27"/>
      <c r="K336" s="27"/>
      <c r="L336" s="27"/>
    </row>
    <row r="337" spans="1:12">
      <c r="A337" s="27"/>
      <c r="B337" s="20"/>
      <c r="C337" s="20"/>
      <c r="D337" s="7"/>
      <c r="E337" s="20"/>
      <c r="G337" s="27"/>
      <c r="H337" s="27"/>
      <c r="I337" s="27"/>
      <c r="J337" s="27"/>
      <c r="K337" s="27"/>
      <c r="L337" s="27"/>
    </row>
    <row r="338" spans="1:12">
      <c r="A338" s="27"/>
      <c r="B338" s="20"/>
      <c r="C338" s="20"/>
      <c r="D338" s="7"/>
      <c r="E338" s="20"/>
      <c r="G338" s="27"/>
      <c r="H338" s="27"/>
      <c r="I338" s="27"/>
      <c r="J338" s="27"/>
      <c r="K338" s="27"/>
      <c r="L338" s="27"/>
    </row>
    <row r="339" spans="1:12">
      <c r="A339" s="27"/>
      <c r="B339" s="20"/>
      <c r="C339" s="20"/>
      <c r="D339" s="7"/>
      <c r="E339" s="20"/>
      <c r="G339" s="27"/>
      <c r="H339" s="27"/>
      <c r="I339" s="27"/>
      <c r="J339" s="27"/>
      <c r="K339" s="27"/>
      <c r="L339" s="27"/>
    </row>
    <row r="340" spans="1:12">
      <c r="A340" s="27"/>
      <c r="B340" s="20"/>
      <c r="C340" s="20"/>
      <c r="D340" s="7"/>
      <c r="E340" s="20"/>
      <c r="G340" s="27"/>
      <c r="H340" s="27"/>
      <c r="I340" s="27"/>
      <c r="J340" s="27"/>
      <c r="K340" s="27"/>
      <c r="L340" s="27"/>
    </row>
    <row r="341" spans="1:12">
      <c r="A341" s="27"/>
      <c r="B341" s="20"/>
      <c r="C341" s="20"/>
      <c r="D341" s="7"/>
      <c r="E341" s="20"/>
      <c r="G341" s="27"/>
      <c r="H341" s="27"/>
      <c r="I341" s="27"/>
      <c r="J341" s="27"/>
      <c r="K341" s="27"/>
      <c r="L341" s="27"/>
    </row>
    <row r="342" spans="1:12">
      <c r="A342" s="27"/>
      <c r="B342" s="20"/>
      <c r="C342" s="20"/>
      <c r="D342" s="7"/>
      <c r="E342" s="20"/>
      <c r="G342" s="27"/>
      <c r="H342" s="27"/>
      <c r="I342" s="27"/>
      <c r="J342" s="27"/>
      <c r="K342" s="27"/>
      <c r="L342" s="27"/>
    </row>
    <row r="343" spans="1:12">
      <c r="A343" s="27"/>
      <c r="B343" s="20"/>
      <c r="C343" s="20"/>
      <c r="D343" s="7"/>
      <c r="E343" s="20"/>
      <c r="G343" s="27"/>
      <c r="H343" s="27"/>
      <c r="I343" s="27"/>
      <c r="J343" s="27"/>
      <c r="K343" s="27"/>
      <c r="L343" s="27"/>
    </row>
    <row r="344" spans="1:12">
      <c r="A344" s="27"/>
      <c r="B344" s="20"/>
      <c r="C344" s="20"/>
      <c r="D344" s="7"/>
      <c r="E344" s="20"/>
      <c r="G344" s="27"/>
      <c r="H344" s="27"/>
      <c r="I344" s="27"/>
      <c r="J344" s="27"/>
      <c r="K344" s="27"/>
      <c r="L344" s="27"/>
    </row>
    <row r="345" spans="1:12">
      <c r="A345" s="27"/>
      <c r="B345" s="20"/>
      <c r="C345" s="20"/>
      <c r="D345" s="7"/>
      <c r="E345" s="20"/>
      <c r="G345" s="27"/>
      <c r="H345" s="27"/>
      <c r="I345" s="27"/>
      <c r="J345" s="27"/>
      <c r="K345" s="27"/>
      <c r="L345" s="27"/>
    </row>
    <row r="346" spans="1:12">
      <c r="A346" s="27"/>
      <c r="B346" s="20"/>
      <c r="C346" s="20"/>
      <c r="D346" s="7"/>
      <c r="E346" s="20"/>
      <c r="G346" s="27"/>
      <c r="H346" s="27"/>
      <c r="I346" s="27"/>
      <c r="J346" s="27"/>
      <c r="K346" s="27"/>
      <c r="L346" s="27"/>
    </row>
    <row r="347" spans="1:12">
      <c r="A347" s="27"/>
      <c r="B347" s="20"/>
      <c r="C347" s="20"/>
      <c r="D347" s="7"/>
      <c r="E347" s="20"/>
      <c r="G347" s="27"/>
      <c r="H347" s="27"/>
      <c r="I347" s="27"/>
      <c r="J347" s="27"/>
      <c r="K347" s="27"/>
      <c r="L347" s="27"/>
    </row>
    <row r="348" spans="1:12">
      <c r="A348" s="27"/>
      <c r="B348" s="20"/>
      <c r="C348" s="20"/>
      <c r="D348" s="7"/>
      <c r="E348" s="20"/>
      <c r="G348" s="27"/>
      <c r="H348" s="27"/>
      <c r="I348" s="27"/>
      <c r="J348" s="27"/>
      <c r="K348" s="27"/>
      <c r="L348" s="27"/>
    </row>
    <row r="349" spans="1:12">
      <c r="A349" s="27"/>
      <c r="B349" s="20"/>
      <c r="C349" s="20"/>
      <c r="D349" s="7"/>
      <c r="E349" s="20"/>
      <c r="G349" s="27"/>
      <c r="H349" s="27"/>
      <c r="I349" s="27"/>
      <c r="J349" s="27"/>
      <c r="K349" s="27"/>
      <c r="L349" s="27"/>
    </row>
    <row r="350" spans="1:12">
      <c r="A350" s="27"/>
      <c r="B350" s="20"/>
      <c r="C350" s="20"/>
      <c r="D350" s="7"/>
      <c r="E350" s="20"/>
      <c r="G350" s="27"/>
      <c r="H350" s="27"/>
      <c r="I350" s="27"/>
      <c r="J350" s="27"/>
      <c r="K350" s="27"/>
      <c r="L350" s="27"/>
    </row>
    <row r="351" spans="1:12">
      <c r="A351" s="27"/>
      <c r="B351" s="20"/>
      <c r="C351" s="20"/>
      <c r="D351" s="7"/>
      <c r="E351" s="20"/>
      <c r="G351" s="27"/>
      <c r="H351" s="27"/>
      <c r="I351" s="27"/>
      <c r="J351" s="27"/>
      <c r="K351" s="27"/>
      <c r="L351" s="27"/>
    </row>
    <row r="352" spans="1:12">
      <c r="A352" s="27"/>
      <c r="B352" s="20"/>
      <c r="C352" s="20"/>
      <c r="D352" s="7"/>
      <c r="E352" s="20"/>
      <c r="G352" s="27"/>
      <c r="H352" s="27"/>
      <c r="I352" s="27"/>
      <c r="J352" s="27"/>
      <c r="K352" s="27"/>
      <c r="L352" s="27"/>
    </row>
    <row r="353" spans="1:12">
      <c r="A353" s="27"/>
      <c r="B353" s="20"/>
      <c r="C353" s="20"/>
      <c r="D353" s="7"/>
      <c r="E353" s="20"/>
      <c r="G353" s="27"/>
      <c r="H353" s="27"/>
      <c r="I353" s="27"/>
      <c r="J353" s="27"/>
      <c r="K353" s="27"/>
      <c r="L353" s="27"/>
    </row>
    <row r="354" spans="1:12">
      <c r="A354" s="27"/>
      <c r="B354" s="20"/>
      <c r="C354" s="20"/>
      <c r="D354" s="7"/>
      <c r="E354" s="20"/>
      <c r="G354" s="27"/>
      <c r="H354" s="27"/>
      <c r="I354" s="27"/>
      <c r="J354" s="27"/>
      <c r="K354" s="27"/>
      <c r="L354" s="27"/>
    </row>
    <row r="355" spans="1:12">
      <c r="A355" s="27"/>
      <c r="B355" s="20"/>
      <c r="C355" s="20"/>
      <c r="D355" s="7"/>
      <c r="E355" s="20"/>
      <c r="G355" s="27"/>
      <c r="H355" s="27"/>
      <c r="I355" s="27"/>
      <c r="J355" s="27"/>
      <c r="K355" s="27"/>
      <c r="L355" s="27"/>
    </row>
    <row r="356" spans="1:12">
      <c r="A356" s="27"/>
      <c r="B356" s="20"/>
      <c r="C356" s="20"/>
      <c r="D356" s="7"/>
      <c r="E356" s="20"/>
      <c r="G356" s="27"/>
      <c r="H356" s="27"/>
      <c r="I356" s="27"/>
      <c r="J356" s="27"/>
      <c r="K356" s="27"/>
      <c r="L356" s="27"/>
    </row>
    <row r="357" spans="1:12">
      <c r="A357" s="27"/>
      <c r="B357" s="20"/>
      <c r="C357" s="20"/>
      <c r="D357" s="7"/>
      <c r="E357" s="20"/>
      <c r="G357" s="27"/>
      <c r="H357" s="27"/>
      <c r="I357" s="27"/>
      <c r="J357" s="27"/>
      <c r="K357" s="27"/>
      <c r="L357" s="27"/>
    </row>
    <row r="358" spans="1:12">
      <c r="A358" s="27"/>
      <c r="B358" s="20"/>
      <c r="C358" s="20"/>
      <c r="D358" s="7"/>
      <c r="E358" s="20"/>
      <c r="G358" s="27"/>
      <c r="H358" s="27"/>
      <c r="I358" s="27"/>
      <c r="J358" s="27"/>
      <c r="K358" s="27"/>
      <c r="L358" s="27"/>
    </row>
    <row r="359" spans="1:12">
      <c r="A359" s="27"/>
      <c r="B359" s="20"/>
      <c r="C359" s="20"/>
      <c r="D359" s="7"/>
      <c r="E359" s="20"/>
      <c r="G359" s="27"/>
      <c r="H359" s="27"/>
      <c r="I359" s="27"/>
      <c r="J359" s="27"/>
      <c r="K359" s="27"/>
      <c r="L359" s="27"/>
    </row>
    <row r="360" spans="1:12">
      <c r="A360" s="27"/>
      <c r="B360" s="20"/>
      <c r="C360" s="20"/>
      <c r="D360" s="7"/>
      <c r="E360" s="20"/>
      <c r="G360" s="27"/>
      <c r="H360" s="27"/>
      <c r="I360" s="27"/>
      <c r="J360" s="27"/>
      <c r="K360" s="27"/>
      <c r="L360" s="27"/>
    </row>
    <row r="361" spans="1:12">
      <c r="A361" s="27"/>
      <c r="B361" s="20"/>
      <c r="C361" s="20"/>
      <c r="D361" s="7"/>
      <c r="E361" s="20"/>
      <c r="G361" s="27"/>
      <c r="H361" s="27"/>
      <c r="I361" s="27"/>
      <c r="J361" s="27"/>
      <c r="K361" s="27"/>
      <c r="L361" s="27"/>
    </row>
    <row r="362" spans="1:12">
      <c r="A362" s="27"/>
      <c r="B362" s="20"/>
      <c r="C362" s="20"/>
      <c r="D362" s="7"/>
      <c r="E362" s="20"/>
      <c r="G362" s="27"/>
      <c r="H362" s="27"/>
      <c r="I362" s="27"/>
      <c r="J362" s="27"/>
      <c r="K362" s="27"/>
      <c r="L362" s="27"/>
    </row>
    <row r="363" spans="1:12">
      <c r="A363" s="27"/>
      <c r="B363" s="20"/>
      <c r="C363" s="20"/>
      <c r="D363" s="7"/>
      <c r="E363" s="20"/>
      <c r="G363" s="27"/>
      <c r="H363" s="27"/>
      <c r="I363" s="27"/>
      <c r="J363" s="27"/>
      <c r="K363" s="27"/>
      <c r="L363" s="27"/>
    </row>
    <row r="364" spans="1:12">
      <c r="A364" s="27">
        <f>'2.0 Input│Historic Capex'!A714</f>
        <v>0</v>
      </c>
      <c r="B364" s="20">
        <f>'2.0 Input│Historic Capex'!B714</f>
        <v>0</v>
      </c>
      <c r="C364" s="20">
        <f>'2.0 Input│Historic Capex'!E714</f>
        <v>0</v>
      </c>
      <c r="D364" s="7">
        <f>'2.0 Input│Historic Capex'!C714</f>
        <v>0</v>
      </c>
      <c r="E364" s="20" t="str">
        <f>IF('2.0 Input│Historic Capex'!D714='3.2 Input│Other'!$A$57,'3.2 Input│Other'!$A$57,IF('2.0 Input│Historic Capex'!D714='3.2 Input│Other'!$A$59,'3.2 Input│Other'!$A$59,'3.2 Input│Other'!$A$58))</f>
        <v>Replacement</v>
      </c>
      <c r="G364" s="27">
        <f>IF($C364="Yes",'2.0 Input│Historic Capex'!L714*'3.2 Input│Other'!G$28,0)</f>
        <v>0</v>
      </c>
      <c r="H364" s="27">
        <f>IF($C364="Yes",'2.0 Input│Historic Capex'!M714*'3.2 Input│Other'!H$28,0)</f>
        <v>0</v>
      </c>
      <c r="I364" s="27">
        <f>IF($C364="Yes",'2.0 Input│Historic Capex'!N714*'3.2 Input│Other'!I$28,0)</f>
        <v>0</v>
      </c>
      <c r="J364" s="27">
        <f>IF($C364="Yes",'2.0 Input│Historic Capex'!O714*'3.2 Input│Other'!J$28,0)</f>
        <v>0</v>
      </c>
      <c r="K364" s="27">
        <f>IF($C364="Yes",'2.0 Input│Historic Capex'!P714*'3.2 Input│Other'!K$28,0)</f>
        <v>0</v>
      </c>
      <c r="L364" s="27">
        <f t="shared" si="9"/>
        <v>0</v>
      </c>
    </row>
    <row r="365" spans="1:12">
      <c r="A365" s="27">
        <f>'2.0 Input│Historic Capex'!A715</f>
        <v>0</v>
      </c>
      <c r="B365" s="20">
        <f>'2.0 Input│Historic Capex'!B715</f>
        <v>0</v>
      </c>
      <c r="C365" s="20">
        <f>'2.0 Input│Historic Capex'!E715</f>
        <v>0</v>
      </c>
      <c r="D365" s="7">
        <f>'2.0 Input│Historic Capex'!C715</f>
        <v>0</v>
      </c>
      <c r="E365" s="20" t="str">
        <f>IF('2.0 Input│Historic Capex'!D715='3.2 Input│Other'!$A$57,'3.2 Input│Other'!$A$57,IF('2.0 Input│Historic Capex'!D715='3.2 Input│Other'!$A$59,'3.2 Input│Other'!$A$59,'3.2 Input│Other'!$A$58))</f>
        <v>Replacement</v>
      </c>
      <c r="G365" s="27">
        <f>IF($C365="Yes",'2.0 Input│Historic Capex'!L715*'3.2 Input│Other'!G$28,0)</f>
        <v>0</v>
      </c>
      <c r="H365" s="27">
        <f>IF($C365="Yes",'2.0 Input│Historic Capex'!M715*'3.2 Input│Other'!H$28,0)</f>
        <v>0</v>
      </c>
      <c r="I365" s="27">
        <f>IF($C365="Yes",'2.0 Input│Historic Capex'!N715*'3.2 Input│Other'!I$28,0)</f>
        <v>0</v>
      </c>
      <c r="J365" s="27">
        <f>IF($C365="Yes",'2.0 Input│Historic Capex'!O715*'3.2 Input│Other'!J$28,0)</f>
        <v>0</v>
      </c>
      <c r="K365" s="27">
        <f>IF($C365="Yes",'2.0 Input│Historic Capex'!P715*'3.2 Input│Other'!K$28,0)</f>
        <v>0</v>
      </c>
      <c r="L365" s="27">
        <f t="shared" si="9"/>
        <v>0</v>
      </c>
    </row>
    <row r="366" spans="1:12">
      <c r="A366" s="27">
        <f>'2.0 Input│Historic Capex'!A716</f>
        <v>0</v>
      </c>
      <c r="B366" s="20">
        <f>'2.0 Input│Historic Capex'!B716</f>
        <v>0</v>
      </c>
      <c r="C366" s="20">
        <f>'2.0 Input│Historic Capex'!E716</f>
        <v>0</v>
      </c>
      <c r="D366" s="7">
        <f>'2.0 Input│Historic Capex'!C716</f>
        <v>0</v>
      </c>
      <c r="E366" s="20" t="str">
        <f>IF('2.0 Input│Historic Capex'!D716='3.2 Input│Other'!$A$57,'3.2 Input│Other'!$A$57,IF('2.0 Input│Historic Capex'!D716='3.2 Input│Other'!$A$59,'3.2 Input│Other'!$A$59,'3.2 Input│Other'!$A$58))</f>
        <v>Replacement</v>
      </c>
      <c r="G366" s="27">
        <f>IF($C366="Yes",'2.0 Input│Historic Capex'!L716*'3.2 Input│Other'!G$28,0)</f>
        <v>0</v>
      </c>
      <c r="H366" s="27">
        <f>IF($C366="Yes",'2.0 Input│Historic Capex'!M716*'3.2 Input│Other'!H$28,0)</f>
        <v>0</v>
      </c>
      <c r="I366" s="27">
        <f>IF($C366="Yes",'2.0 Input│Historic Capex'!N716*'3.2 Input│Other'!I$28,0)</f>
        <v>0</v>
      </c>
      <c r="J366" s="27">
        <f>IF($C366="Yes",'2.0 Input│Historic Capex'!O716*'3.2 Input│Other'!J$28,0)</f>
        <v>0</v>
      </c>
      <c r="K366" s="27">
        <f>IF($C366="Yes",'2.0 Input│Historic Capex'!P716*'3.2 Input│Other'!K$28,0)</f>
        <v>0</v>
      </c>
      <c r="L366" s="27">
        <f t="shared" si="9"/>
        <v>0</v>
      </c>
    </row>
    <row r="367" spans="1:12">
      <c r="A367" s="27">
        <f>'2.0 Input│Historic Capex'!A717</f>
        <v>0</v>
      </c>
      <c r="B367" s="20">
        <f>'2.0 Input│Historic Capex'!B717</f>
        <v>0</v>
      </c>
      <c r="C367" s="20">
        <f>'2.0 Input│Historic Capex'!E717</f>
        <v>0</v>
      </c>
      <c r="D367" s="7">
        <f>'2.0 Input│Historic Capex'!C717</f>
        <v>0</v>
      </c>
      <c r="E367" s="20" t="str">
        <f>IF('2.0 Input│Historic Capex'!D717='3.2 Input│Other'!$A$57,'3.2 Input│Other'!$A$57,IF('2.0 Input│Historic Capex'!D717='3.2 Input│Other'!$A$59,'3.2 Input│Other'!$A$59,'3.2 Input│Other'!$A$58))</f>
        <v>Replacement</v>
      </c>
      <c r="G367" s="27">
        <f>IF($C367="Yes",'2.0 Input│Historic Capex'!L717*'3.2 Input│Other'!G$28,0)</f>
        <v>0</v>
      </c>
      <c r="H367" s="27">
        <f>IF($C367="Yes",'2.0 Input│Historic Capex'!M717*'3.2 Input│Other'!H$28,0)</f>
        <v>0</v>
      </c>
      <c r="I367" s="27">
        <f>IF($C367="Yes",'2.0 Input│Historic Capex'!N717*'3.2 Input│Other'!I$28,0)</f>
        <v>0</v>
      </c>
      <c r="J367" s="27">
        <f>IF($C367="Yes",'2.0 Input│Historic Capex'!O717*'3.2 Input│Other'!J$28,0)</f>
        <v>0</v>
      </c>
      <c r="K367" s="27">
        <f>IF($C367="Yes",'2.0 Input│Historic Capex'!P717*'3.2 Input│Other'!K$28,0)</f>
        <v>0</v>
      </c>
      <c r="L367" s="27">
        <f t="shared" si="9"/>
        <v>0</v>
      </c>
    </row>
  </sheetData>
  <autoFilter ref="A12:L306" xr:uid="{00000000-0009-0000-0000-00000A00000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BEAFA8"/>
  </sheetPr>
  <dimension ref="A1:K325"/>
  <sheetViews>
    <sheetView zoomScale="50" zoomScaleNormal="50" workbookViewId="0"/>
  </sheetViews>
  <sheetFormatPr defaultColWidth="8.7265625" defaultRowHeight="18"/>
  <cols>
    <col min="1" max="1" width="5.81640625" customWidth="1"/>
    <col min="2" max="2" width="50" customWidth="1"/>
    <col min="3" max="3" width="12.54296875" bestFit="1" customWidth="1"/>
    <col min="4" max="4" width="24.26953125" bestFit="1" customWidth="1"/>
    <col min="5" max="5" width="23.81640625" customWidth="1"/>
    <col min="6" max="6" width="14.36328125" customWidth="1"/>
    <col min="7" max="8" width="13.36328125" customWidth="1"/>
    <col min="9" max="9" width="15.08984375" bestFit="1" customWidth="1"/>
    <col min="10" max="10" width="12.26953125" bestFit="1" customWidth="1"/>
    <col min="11" max="11" width="13.36328125" bestFit="1" customWidth="1"/>
  </cols>
  <sheetData>
    <row r="1" spans="1:11" s="1" customFormat="1" ht="13.5">
      <c r="H1" s="2"/>
    </row>
    <row r="2" spans="1:11" s="1" customFormat="1" ht="13.5">
      <c r="H2" s="2"/>
    </row>
    <row r="3" spans="1:11" s="1" customFormat="1" ht="13.5">
      <c r="H3" s="2"/>
    </row>
    <row r="4" spans="1:11" s="1" customFormat="1" ht="13.5">
      <c r="H4" s="2"/>
    </row>
    <row r="5" spans="1:11" s="1" customFormat="1" ht="13.5">
      <c r="H5" s="2"/>
    </row>
    <row r="6" spans="1:11" s="1" customFormat="1" ht="13.5">
      <c r="H6" s="2"/>
    </row>
    <row r="7" spans="1:11" s="1" customFormat="1" ht="13.5">
      <c r="H7" s="2"/>
    </row>
    <row r="8" spans="1:11" s="1" customFormat="1" ht="13.5">
      <c r="H8" s="2"/>
    </row>
    <row r="9" spans="1:11" s="1" customFormat="1">
      <c r="E9" s="13" t="s">
        <v>17</v>
      </c>
      <c r="F9" s="13" t="b">
        <f>SUM(F13:F1006)=SUM('2.0 Input│Historic Capex'!F15:F1479)</f>
        <v>1</v>
      </c>
      <c r="G9" s="13" t="b">
        <f>SUM(G13:G1006)=SUM('2.0 Input│Historic Capex'!G15:G1479)</f>
        <v>1</v>
      </c>
      <c r="H9" s="13" t="b">
        <f>SUM(H13:H1006)=SUM('2.0 Input│Historic Capex'!H15:H1479)</f>
        <v>1</v>
      </c>
      <c r="I9" s="13" t="b">
        <f>SUM(I13:I1006)=SUM('2.0 Input│Historic Capex'!I15:I1479)</f>
        <v>1</v>
      </c>
      <c r="J9" s="13" t="b">
        <f>SUM(J13:J1006)=SUM('2.0 Input│Historic Capex'!J15:J1479)</f>
        <v>1</v>
      </c>
      <c r="K9" s="78"/>
    </row>
    <row r="10" spans="1:11">
      <c r="J10" s="38"/>
    </row>
    <row r="11" spans="1:11" ht="20.25">
      <c r="B11" s="4" t="str">
        <f ca="1">RIGHT(CELL("filename",B1),LEN(CELL("filename",B1))-FIND("]",CELL("filename",B1)))</f>
        <v>4.1 Calc│Hist Incurred ($nom)</v>
      </c>
    </row>
    <row r="12" spans="1:11" ht="20.25">
      <c r="A12" s="5" t="s">
        <v>31</v>
      </c>
      <c r="B12" s="5" t="s">
        <v>32</v>
      </c>
      <c r="C12" s="5" t="s">
        <v>33</v>
      </c>
      <c r="D12" s="5" t="s">
        <v>34</v>
      </c>
      <c r="E12" s="5"/>
      <c r="F12" s="54">
        <v>2018</v>
      </c>
      <c r="G12" s="54">
        <v>2019</v>
      </c>
      <c r="H12" s="54">
        <v>2020</v>
      </c>
      <c r="I12" s="54">
        <v>2021</v>
      </c>
      <c r="J12" s="54">
        <v>2022</v>
      </c>
      <c r="K12" s="5" t="s">
        <v>1</v>
      </c>
    </row>
    <row r="13" spans="1:11">
      <c r="A13" s="27">
        <f>'2.0 Input│Historic Capex'!A15</f>
        <v>1</v>
      </c>
      <c r="B13" s="20" t="str">
        <f>'2.0 Input│Historic Capex'!B15</f>
        <v>Actuate MLV's in T1 areas</v>
      </c>
      <c r="C13" s="7" t="str">
        <f>'2.0 Input│Historic Capex'!C15</f>
        <v>Pipelines</v>
      </c>
      <c r="D13" s="7" t="str">
        <f>'2.0 Input│Historic Capex'!D15</f>
        <v>Replacement</v>
      </c>
      <c r="F13" s="27">
        <f>IFERROR(VLOOKUP($A13,'2.0 Input│Historic Capex'!$A$15:$J$1413,COLUMN(F13),FALSE),0)</f>
        <v>53252.399999999994</v>
      </c>
      <c r="G13" s="27">
        <f>IFERROR(VLOOKUP($A13,'2.0 Input│Historic Capex'!$A$15:$J$1413,COLUMN(G13),FALSE),0)</f>
        <v>334377.21000000002</v>
      </c>
      <c r="H13" s="27">
        <f>IFERROR(VLOOKUP($A13,'2.0 Input│Historic Capex'!$A$15:$J$1413,COLUMN(H13),FALSE),0)</f>
        <v>760139.9</v>
      </c>
      <c r="I13" s="27">
        <f>IFERROR(VLOOKUP($A13,'2.0 Input│Historic Capex'!$A$15:$J$1413,COLUMN(I13),FALSE),0)</f>
        <v>1034349.71</v>
      </c>
      <c r="J13" s="27">
        <f>IFERROR(VLOOKUP($A13,'2.0 Input│Historic Capex'!$A$15:$J$1413,COLUMN(J13),FALSE),0)</f>
        <v>1598494.71</v>
      </c>
      <c r="K13" s="27">
        <f>SUM(F13:J13)</f>
        <v>3780613.9299999997</v>
      </c>
    </row>
    <row r="14" spans="1:11">
      <c r="A14" s="27">
        <f>'2.0 Input│Historic Capex'!A16</f>
        <v>2</v>
      </c>
      <c r="B14" s="20" t="str">
        <f>'2.0 Input│Historic Capex'!B16</f>
        <v>AGL SomertonT102</v>
      </c>
      <c r="C14" s="7" t="str">
        <f>'2.0 Input│Historic Capex'!C16</f>
        <v>Other</v>
      </c>
      <c r="D14" s="7" t="str">
        <f>'2.0 Input│Historic Capex'!D16</f>
        <v>Replacement</v>
      </c>
      <c r="F14" s="27">
        <f>IFERROR(VLOOKUP($A14,'2.0 Input│Historic Capex'!$A$15:$J$1413,COLUMN(F14),FALSE),0)</f>
        <v>0</v>
      </c>
      <c r="G14" s="27">
        <f>IFERROR(VLOOKUP($A14,'2.0 Input│Historic Capex'!$A$15:$J$1413,COLUMN(G14),FALSE),0)</f>
        <v>0</v>
      </c>
      <c r="H14" s="27">
        <f>IFERROR(VLOOKUP($A14,'2.0 Input│Historic Capex'!$A$15:$J$1413,COLUMN(H14),FALSE),0)</f>
        <v>0</v>
      </c>
      <c r="I14" s="27">
        <f>IFERROR(VLOOKUP($A14,'2.0 Input│Historic Capex'!$A$15:$J$1413,COLUMN(I14),FALSE),0)</f>
        <v>15969.62</v>
      </c>
      <c r="J14" s="27">
        <f>IFERROR(VLOOKUP($A14,'2.0 Input│Historic Capex'!$A$15:$J$1413,COLUMN(J14),FALSE),0)</f>
        <v>37015.649999999994</v>
      </c>
      <c r="K14" s="27">
        <f t="shared" ref="K14:K78" si="0">SUM(F14:J14)</f>
        <v>52985.27</v>
      </c>
    </row>
    <row r="15" spans="1:11">
      <c r="A15" s="27">
        <f>'2.0 Input│Historic Capex'!A17</f>
        <v>3</v>
      </c>
      <c r="B15" s="20" t="str">
        <f>'2.0 Input│Historic Capex'!B17</f>
        <v>Albury Vac.Trailer</v>
      </c>
      <c r="C15" s="7" t="str">
        <f>'2.0 Input│Historic Capex'!C17</f>
        <v>Other</v>
      </c>
      <c r="D15" s="7" t="str">
        <f>'2.0 Input│Historic Capex'!D17</f>
        <v>Non-System</v>
      </c>
      <c r="F15" s="27">
        <f>IFERROR(VLOOKUP($A15,'2.0 Input│Historic Capex'!$A$15:$J$1413,COLUMN(F15),FALSE),0)</f>
        <v>0</v>
      </c>
      <c r="G15" s="27">
        <f>IFERROR(VLOOKUP($A15,'2.0 Input│Historic Capex'!$A$15:$J$1413,COLUMN(G15),FALSE),0)</f>
        <v>0</v>
      </c>
      <c r="H15" s="27">
        <f>IFERROR(VLOOKUP($A15,'2.0 Input│Historic Capex'!$A$15:$J$1413,COLUMN(H15),FALSE),0)</f>
        <v>43600</v>
      </c>
      <c r="I15" s="27">
        <f>IFERROR(VLOOKUP($A15,'2.0 Input│Historic Capex'!$A$15:$J$1413,COLUMN(I15),FALSE),0)</f>
        <v>0</v>
      </c>
      <c r="J15" s="27">
        <f>IFERROR(VLOOKUP($A15,'2.0 Input│Historic Capex'!$A$15:$J$1413,COLUMN(J15),FALSE),0)</f>
        <v>0</v>
      </c>
      <c r="K15" s="27">
        <f t="shared" si="0"/>
        <v>43600</v>
      </c>
    </row>
    <row r="16" spans="1:11">
      <c r="A16" s="27">
        <f>'2.0 Input│Historic Capex'!A18</f>
        <v>4</v>
      </c>
      <c r="B16" s="20" t="str">
        <f>'2.0 Input│Historic Capex'!B18</f>
        <v>Angelsea Pipeline (Western Route)</v>
      </c>
      <c r="C16" s="7" t="str">
        <f>'2.0 Input│Historic Capex'!C18</f>
        <v>Pipelines</v>
      </c>
      <c r="D16" s="7" t="str">
        <f>'2.0 Input│Historic Capex'!D18</f>
        <v>Expansion</v>
      </c>
      <c r="F16" s="27">
        <f>IFERROR(VLOOKUP($A16,'2.0 Input│Historic Capex'!$A$15:$J$1413,COLUMN(F16),FALSE),0)</f>
        <v>0</v>
      </c>
      <c r="G16" s="27">
        <f>IFERROR(VLOOKUP($A16,'2.0 Input│Historic Capex'!$A$15:$J$1413,COLUMN(G16),FALSE),0)</f>
        <v>47918.1</v>
      </c>
      <c r="H16" s="27">
        <f>IFERROR(VLOOKUP($A16,'2.0 Input│Historic Capex'!$A$15:$J$1413,COLUMN(H16),FALSE),0)</f>
        <v>0</v>
      </c>
      <c r="I16" s="27">
        <f>IFERROR(VLOOKUP($A16,'2.0 Input│Historic Capex'!$A$15:$J$1413,COLUMN(I16),FALSE),0)</f>
        <v>-47918.1</v>
      </c>
      <c r="J16" s="27">
        <f>IFERROR(VLOOKUP($A16,'2.0 Input│Historic Capex'!$A$15:$J$1413,COLUMN(J16),FALSE),0)</f>
        <v>0</v>
      </c>
      <c r="K16" s="27">
        <f t="shared" si="0"/>
        <v>0</v>
      </c>
    </row>
    <row r="17" spans="1:11">
      <c r="A17" s="27">
        <f>'2.0 Input│Historic Capex'!A19</f>
        <v>5</v>
      </c>
      <c r="B17" s="20" t="str">
        <f>'2.0 Input│Historic Capex'!B19</f>
        <v>AS 2885 Design Life reviews of Facilities&amp;Pipelines</v>
      </c>
      <c r="C17" s="7" t="str">
        <f>'2.0 Input│Historic Capex'!C19</f>
        <v>City Gates &amp; Field Regs</v>
      </c>
      <c r="D17" s="7" t="str">
        <f>'2.0 Input│Historic Capex'!D19</f>
        <v>Replacement</v>
      </c>
      <c r="F17" s="27">
        <f>IFERROR(VLOOKUP($A17,'2.0 Input│Historic Capex'!$A$15:$J$1413,COLUMN(F17),FALSE),0)</f>
        <v>0</v>
      </c>
      <c r="G17" s="27">
        <f>IFERROR(VLOOKUP($A17,'2.0 Input│Historic Capex'!$A$15:$J$1413,COLUMN(G17),FALSE),0)</f>
        <v>0</v>
      </c>
      <c r="H17" s="27">
        <f>IFERROR(VLOOKUP($A17,'2.0 Input│Historic Capex'!$A$15:$J$1413,COLUMN(H17),FALSE),0)</f>
        <v>0</v>
      </c>
      <c r="I17" s="27">
        <f>IFERROR(VLOOKUP($A17,'2.0 Input│Historic Capex'!$A$15:$J$1413,COLUMN(I17),FALSE),0)</f>
        <v>0</v>
      </c>
      <c r="J17" s="27">
        <f>IFERROR(VLOOKUP($A17,'2.0 Input│Historic Capex'!$A$15:$J$1413,COLUMN(J17),FALSE),0)</f>
        <v>0</v>
      </c>
      <c r="K17" s="27">
        <f t="shared" si="0"/>
        <v>0</v>
      </c>
    </row>
    <row r="18" spans="1:11">
      <c r="A18" s="27">
        <f>'2.0 Input│Historic Capex'!A20</f>
        <v>6</v>
      </c>
      <c r="B18" s="20" t="str">
        <f>'2.0 Input│Historic Capex'!B20</f>
        <v>Asbestos removal and replacement</v>
      </c>
      <c r="C18" s="7" t="str">
        <f>'2.0 Input│Historic Capex'!C20</f>
        <v>Other</v>
      </c>
      <c r="D18" s="7" t="str">
        <f>'2.0 Input│Historic Capex'!D20</f>
        <v>Non-System</v>
      </c>
      <c r="F18" s="27">
        <f>IFERROR(VLOOKUP($A18,'2.0 Input│Historic Capex'!$A$15:$J$1413,COLUMN(F18),FALSE),0)</f>
        <v>0</v>
      </c>
      <c r="G18" s="27">
        <f>IFERROR(VLOOKUP($A18,'2.0 Input│Historic Capex'!$A$15:$J$1413,COLUMN(G18),FALSE),0)</f>
        <v>0</v>
      </c>
      <c r="H18" s="27">
        <f>IFERROR(VLOOKUP($A18,'2.0 Input│Historic Capex'!$A$15:$J$1413,COLUMN(H18),FALSE),0)</f>
        <v>0</v>
      </c>
      <c r="I18" s="27">
        <f>IFERROR(VLOOKUP($A18,'2.0 Input│Historic Capex'!$A$15:$J$1413,COLUMN(I18),FALSE),0)</f>
        <v>104288.51</v>
      </c>
      <c r="J18" s="27">
        <f>IFERROR(VLOOKUP($A18,'2.0 Input│Historic Capex'!$A$15:$J$1413,COLUMN(J18),FALSE),0)</f>
        <v>0</v>
      </c>
      <c r="K18" s="27">
        <f t="shared" si="0"/>
        <v>104288.51</v>
      </c>
    </row>
    <row r="19" spans="1:11">
      <c r="A19" s="27">
        <f>'2.0 Input│Historic Capex'!A21</f>
        <v>7</v>
      </c>
      <c r="B19" s="20" t="str">
        <f>'2.0 Input│Historic Capex'!B21</f>
        <v>Battery Charger Upgrades</v>
      </c>
      <c r="C19" s="7" t="str">
        <f>'2.0 Input│Historic Capex'!C21</f>
        <v>Other</v>
      </c>
      <c r="D19" s="7" t="str">
        <f>'2.0 Input│Historic Capex'!D21</f>
        <v>Replacement</v>
      </c>
      <c r="F19" s="27">
        <f>IFERROR(VLOOKUP($A19,'2.0 Input│Historic Capex'!$A$15:$J$1413,COLUMN(F19),FALSE),0)</f>
        <v>0</v>
      </c>
      <c r="G19" s="27">
        <f>IFERROR(VLOOKUP($A19,'2.0 Input│Historic Capex'!$A$15:$J$1413,COLUMN(G19),FALSE),0)</f>
        <v>0</v>
      </c>
      <c r="H19" s="27">
        <f>IFERROR(VLOOKUP($A19,'2.0 Input│Historic Capex'!$A$15:$J$1413,COLUMN(H19),FALSE),0)</f>
        <v>0</v>
      </c>
      <c r="I19" s="27">
        <f>IFERROR(VLOOKUP($A19,'2.0 Input│Historic Capex'!$A$15:$J$1413,COLUMN(I19),FALSE),0)</f>
        <v>0</v>
      </c>
      <c r="J19" s="27">
        <f>IFERROR(VLOOKUP($A19,'2.0 Input│Historic Capex'!$A$15:$J$1413,COLUMN(J19),FALSE),0)</f>
        <v>0</v>
      </c>
      <c r="K19" s="27">
        <f t="shared" si="0"/>
        <v>0</v>
      </c>
    </row>
    <row r="20" spans="1:11">
      <c r="A20" s="27">
        <f>'2.0 Input│Historic Capex'!A22</f>
        <v>8</v>
      </c>
      <c r="B20" s="20" t="str">
        <f>'2.0 Input│Historic Capex'!B22</f>
        <v>Battery replacement</v>
      </c>
      <c r="C20" s="7" t="str">
        <f>'2.0 Input│Historic Capex'!C22</f>
        <v>Other</v>
      </c>
      <c r="D20" s="7" t="str">
        <f>'2.0 Input│Historic Capex'!D22</f>
        <v>Replacement</v>
      </c>
      <c r="F20" s="27">
        <f>IFERROR(VLOOKUP($A20,'2.0 Input│Historic Capex'!$A$15:$J$1413,COLUMN(F20),FALSE),0)</f>
        <v>66767.760000000009</v>
      </c>
      <c r="G20" s="27">
        <f>IFERROR(VLOOKUP($A20,'2.0 Input│Historic Capex'!$A$15:$J$1413,COLUMN(G20),FALSE),0)</f>
        <v>620490.14</v>
      </c>
      <c r="H20" s="27">
        <f>IFERROR(VLOOKUP($A20,'2.0 Input│Historic Capex'!$A$15:$J$1413,COLUMN(H20),FALSE),0)</f>
        <v>186558.31</v>
      </c>
      <c r="I20" s="27">
        <f>IFERROR(VLOOKUP($A20,'2.0 Input│Historic Capex'!$A$15:$J$1413,COLUMN(I20),FALSE),0)</f>
        <v>263616.25</v>
      </c>
      <c r="J20" s="27">
        <f>IFERROR(VLOOKUP($A20,'2.0 Input│Historic Capex'!$A$15:$J$1413,COLUMN(J20),FALSE),0)</f>
        <v>141287.89000000001</v>
      </c>
      <c r="K20" s="27">
        <f t="shared" si="0"/>
        <v>1278720.3500000001</v>
      </c>
    </row>
    <row r="21" spans="1:11">
      <c r="A21" s="27">
        <f>'2.0 Input│Historic Capex'!A23</f>
        <v>9</v>
      </c>
      <c r="B21" s="20" t="str">
        <f>'2.0 Input│Historic Capex'!B23</f>
        <v>Bay St Unichema</v>
      </c>
      <c r="C21" s="7" t="str">
        <f>'2.0 Input│Historic Capex'!C23</f>
        <v>Pipelines</v>
      </c>
      <c r="D21" s="7" t="str">
        <f>'2.0 Input│Historic Capex'!D23</f>
        <v>Replacement</v>
      </c>
      <c r="F21" s="27">
        <f>IFERROR(VLOOKUP($A21,'2.0 Input│Historic Capex'!$A$15:$J$1413,COLUMN(F21),FALSE),0)</f>
        <v>0</v>
      </c>
      <c r="G21" s="27">
        <f>IFERROR(VLOOKUP($A21,'2.0 Input│Historic Capex'!$A$15:$J$1413,COLUMN(G21),FALSE),0)</f>
        <v>0</v>
      </c>
      <c r="H21" s="27">
        <f>IFERROR(VLOOKUP($A21,'2.0 Input│Historic Capex'!$A$15:$J$1413,COLUMN(H21),FALSE),0)</f>
        <v>52189.090000000004</v>
      </c>
      <c r="I21" s="27">
        <f>IFERROR(VLOOKUP($A21,'2.0 Input│Historic Capex'!$A$15:$J$1413,COLUMN(I21),FALSE),0)</f>
        <v>111609.14</v>
      </c>
      <c r="J21" s="27">
        <f>IFERROR(VLOOKUP($A21,'2.0 Input│Historic Capex'!$A$15:$J$1413,COLUMN(J21),FALSE),0)</f>
        <v>1575296.87</v>
      </c>
      <c r="K21" s="27">
        <f t="shared" si="0"/>
        <v>1739095.1</v>
      </c>
    </row>
    <row r="22" spans="1:11">
      <c r="A22" s="27">
        <f>'2.0 Input│Historic Capex'!A24</f>
        <v>10</v>
      </c>
      <c r="B22" s="20" t="str">
        <f>'2.0 Input│Historic Capex'!B24</f>
        <v>BCS Admin Board Upgrade</v>
      </c>
      <c r="C22" s="7" t="str">
        <f>'2.0 Input│Historic Capex'!C24</f>
        <v>Buildings</v>
      </c>
      <c r="D22" s="7" t="str">
        <f>'2.0 Input│Historic Capex'!D24</f>
        <v>Non-System</v>
      </c>
      <c r="F22" s="27">
        <f>IFERROR(VLOOKUP($A22,'2.0 Input│Historic Capex'!$A$15:$J$1413,COLUMN(F22),FALSE),0)</f>
        <v>0</v>
      </c>
      <c r="G22" s="27">
        <f>IFERROR(VLOOKUP($A22,'2.0 Input│Historic Capex'!$A$15:$J$1413,COLUMN(G22),FALSE),0)</f>
        <v>0</v>
      </c>
      <c r="H22" s="27">
        <f>IFERROR(VLOOKUP($A22,'2.0 Input│Historic Capex'!$A$15:$J$1413,COLUMN(H22),FALSE),0)</f>
        <v>0</v>
      </c>
      <c r="I22" s="27">
        <f>IFERROR(VLOOKUP($A22,'2.0 Input│Historic Capex'!$A$15:$J$1413,COLUMN(I22),FALSE),0)</f>
        <v>0</v>
      </c>
      <c r="J22" s="27">
        <f>IFERROR(VLOOKUP($A22,'2.0 Input│Historic Capex'!$A$15:$J$1413,COLUMN(J22),FALSE),0)</f>
        <v>0</v>
      </c>
      <c r="K22" s="27">
        <f t="shared" si="0"/>
        <v>0</v>
      </c>
    </row>
    <row r="23" spans="1:11">
      <c r="A23" s="27">
        <f>'2.0 Input│Historic Capex'!A25</f>
        <v>11</v>
      </c>
      <c r="B23" s="20" t="str">
        <f>'2.0 Input│Historic Capex'!B25</f>
        <v>BCS Administration Building Distribution Board Upgrade</v>
      </c>
      <c r="C23" s="7" t="str">
        <f>'2.0 Input│Historic Capex'!C25</f>
        <v>Compressors</v>
      </c>
      <c r="D23" s="7" t="str">
        <f>'2.0 Input│Historic Capex'!D25</f>
        <v>Non-System</v>
      </c>
      <c r="F23" s="27">
        <f>IFERROR(VLOOKUP($A23,'2.0 Input│Historic Capex'!$A$15:$J$1413,COLUMN(F23),FALSE),0)</f>
        <v>0</v>
      </c>
      <c r="G23" s="27">
        <f>IFERROR(VLOOKUP($A23,'2.0 Input│Historic Capex'!$A$15:$J$1413,COLUMN(G23),FALSE),0)</f>
        <v>0</v>
      </c>
      <c r="H23" s="27">
        <f>IFERROR(VLOOKUP($A23,'2.0 Input│Historic Capex'!$A$15:$J$1413,COLUMN(H23),FALSE),0)</f>
        <v>0</v>
      </c>
      <c r="I23" s="27">
        <f>IFERROR(VLOOKUP($A23,'2.0 Input│Historic Capex'!$A$15:$J$1413,COLUMN(I23),FALSE),0)</f>
        <v>0</v>
      </c>
      <c r="J23" s="27">
        <f>IFERROR(VLOOKUP($A23,'2.0 Input│Historic Capex'!$A$15:$J$1413,COLUMN(J23),FALSE),0)</f>
        <v>0</v>
      </c>
      <c r="K23" s="27">
        <f t="shared" si="0"/>
        <v>0</v>
      </c>
    </row>
    <row r="24" spans="1:11">
      <c r="A24" s="27">
        <f>'2.0 Input│Historic Capex'!A26</f>
        <v>12</v>
      </c>
      <c r="B24" s="20" t="str">
        <f>'2.0 Input│Historic Capex'!B26</f>
        <v>BCS Control Room Fire Suppression System</v>
      </c>
      <c r="C24" s="7" t="str">
        <f>'2.0 Input│Historic Capex'!C26</f>
        <v>Compressors</v>
      </c>
      <c r="D24" s="7" t="str">
        <f>'2.0 Input│Historic Capex'!D26</f>
        <v>Non-System</v>
      </c>
      <c r="F24" s="27">
        <f>IFERROR(VLOOKUP($A24,'2.0 Input│Historic Capex'!$A$15:$J$1413,COLUMN(F24),FALSE),0)</f>
        <v>104547.95</v>
      </c>
      <c r="G24" s="27">
        <f>IFERROR(VLOOKUP($A24,'2.0 Input│Historic Capex'!$A$15:$J$1413,COLUMN(G24),FALSE),0)</f>
        <v>0</v>
      </c>
      <c r="H24" s="27">
        <f>IFERROR(VLOOKUP($A24,'2.0 Input│Historic Capex'!$A$15:$J$1413,COLUMN(H24),FALSE),0)</f>
        <v>0</v>
      </c>
      <c r="I24" s="27">
        <f>IFERROR(VLOOKUP($A24,'2.0 Input│Historic Capex'!$A$15:$J$1413,COLUMN(I24),FALSE),0)</f>
        <v>0</v>
      </c>
      <c r="J24" s="27">
        <f>IFERROR(VLOOKUP($A24,'2.0 Input│Historic Capex'!$A$15:$J$1413,COLUMN(J24),FALSE),0)</f>
        <v>0</v>
      </c>
      <c r="K24" s="27">
        <f t="shared" si="0"/>
        <v>104547.95</v>
      </c>
    </row>
    <row r="25" spans="1:11">
      <c r="A25" s="27">
        <f>'2.0 Input│Historic Capex'!A27</f>
        <v>13</v>
      </c>
      <c r="B25" s="20" t="str">
        <f>'2.0 Input│Historic Capex'!B27</f>
        <v>BCS DEA Upgrade</v>
      </c>
      <c r="C25" s="7" t="str">
        <f>'2.0 Input│Historic Capex'!C27</f>
        <v>Compressors</v>
      </c>
      <c r="D25" s="7" t="str">
        <f>'2.0 Input│Historic Capex'!D27</f>
        <v>Replacement</v>
      </c>
      <c r="F25" s="27">
        <f>IFERROR(VLOOKUP($A25,'2.0 Input│Historic Capex'!$A$15:$J$1413,COLUMN(F25),FALSE),0)</f>
        <v>0</v>
      </c>
      <c r="G25" s="27">
        <f>IFERROR(VLOOKUP($A25,'2.0 Input│Historic Capex'!$A$15:$J$1413,COLUMN(G25),FALSE),0)</f>
        <v>0</v>
      </c>
      <c r="H25" s="27">
        <f>IFERROR(VLOOKUP($A25,'2.0 Input│Historic Capex'!$A$15:$J$1413,COLUMN(H25),FALSE),0)</f>
        <v>0</v>
      </c>
      <c r="I25" s="27">
        <f>IFERROR(VLOOKUP($A25,'2.0 Input│Historic Capex'!$A$15:$J$1413,COLUMN(I25),FALSE),0)</f>
        <v>0</v>
      </c>
      <c r="J25" s="27">
        <f>IFERROR(VLOOKUP($A25,'2.0 Input│Historic Capex'!$A$15:$J$1413,COLUMN(J25),FALSE),0)</f>
        <v>0</v>
      </c>
      <c r="K25" s="27">
        <f t="shared" si="0"/>
        <v>0</v>
      </c>
    </row>
    <row r="26" spans="1:11">
      <c r="A26" s="27">
        <f>'2.0 Input│Historic Capex'!A28</f>
        <v>14</v>
      </c>
      <c r="B26" s="20" t="str">
        <f>'2.0 Input│Historic Capex'!B28</f>
        <v>BCS Emergency Lighting</v>
      </c>
      <c r="C26" s="7" t="str">
        <f>'2.0 Input│Historic Capex'!C28</f>
        <v>Other</v>
      </c>
      <c r="D26" s="7" t="str">
        <f>'2.0 Input│Historic Capex'!D28</f>
        <v>Replacement</v>
      </c>
      <c r="F26" s="27">
        <f>IFERROR(VLOOKUP($A26,'2.0 Input│Historic Capex'!$A$15:$J$1413,COLUMN(F26),FALSE),0)</f>
        <v>0</v>
      </c>
      <c r="G26" s="27">
        <f>IFERROR(VLOOKUP($A26,'2.0 Input│Historic Capex'!$A$15:$J$1413,COLUMN(G26),FALSE),0)</f>
        <v>0</v>
      </c>
      <c r="H26" s="27">
        <f>IFERROR(VLOOKUP($A26,'2.0 Input│Historic Capex'!$A$15:$J$1413,COLUMN(H26),FALSE),0)</f>
        <v>0</v>
      </c>
      <c r="I26" s="27">
        <f>IFERROR(VLOOKUP($A26,'2.0 Input│Historic Capex'!$A$15:$J$1413,COLUMN(I26),FALSE),0)</f>
        <v>0</v>
      </c>
      <c r="J26" s="27">
        <f>IFERROR(VLOOKUP($A26,'2.0 Input│Historic Capex'!$A$15:$J$1413,COLUMN(J26),FALSE),0)</f>
        <v>0</v>
      </c>
      <c r="K26" s="27">
        <f t="shared" si="0"/>
        <v>0</v>
      </c>
    </row>
    <row r="27" spans="1:11">
      <c r="A27" s="27">
        <f>'2.0 Input│Historic Capex'!A29</f>
        <v>15</v>
      </c>
      <c r="B27" s="20" t="str">
        <f>'2.0 Input│Historic Capex'!B29</f>
        <v>BCS MCC Room Fire Suppression System</v>
      </c>
      <c r="C27" s="7" t="str">
        <f>'2.0 Input│Historic Capex'!C29</f>
        <v>Compressors</v>
      </c>
      <c r="D27" s="7" t="str">
        <f>'2.0 Input│Historic Capex'!D29</f>
        <v>Replacement</v>
      </c>
      <c r="F27" s="27">
        <f>IFERROR(VLOOKUP($A27,'2.0 Input│Historic Capex'!$A$15:$J$1413,COLUMN(F27),FALSE),0)</f>
        <v>0</v>
      </c>
      <c r="G27" s="27">
        <f>IFERROR(VLOOKUP($A27,'2.0 Input│Historic Capex'!$A$15:$J$1413,COLUMN(G27),FALSE),0)</f>
        <v>16138.42</v>
      </c>
      <c r="H27" s="27">
        <f>IFERROR(VLOOKUP($A27,'2.0 Input│Historic Capex'!$A$15:$J$1413,COLUMN(H27),FALSE),0)</f>
        <v>631355.72</v>
      </c>
      <c r="I27" s="27">
        <f>IFERROR(VLOOKUP($A27,'2.0 Input│Historic Capex'!$A$15:$J$1413,COLUMN(I27),FALSE),0)</f>
        <v>1633367.06</v>
      </c>
      <c r="J27" s="27">
        <f>IFERROR(VLOOKUP($A27,'2.0 Input│Historic Capex'!$A$15:$J$1413,COLUMN(J27),FALSE),0)</f>
        <v>461546.34</v>
      </c>
      <c r="K27" s="27">
        <f t="shared" si="0"/>
        <v>2742407.54</v>
      </c>
    </row>
    <row r="28" spans="1:11">
      <c r="A28" s="27">
        <f>'2.0 Input│Historic Capex'!A30</f>
        <v>16</v>
      </c>
      <c r="B28" s="20" t="str">
        <f>'2.0 Input│Historic Capex'!B30</f>
        <v>BCS ROOF REPAIR</v>
      </c>
      <c r="C28" s="7" t="str">
        <f>'2.0 Input│Historic Capex'!C30</f>
        <v>Other</v>
      </c>
      <c r="D28" s="7" t="str">
        <f>'2.0 Input│Historic Capex'!D30</f>
        <v>Non-System</v>
      </c>
      <c r="F28" s="27">
        <f>IFERROR(VLOOKUP($A28,'2.0 Input│Historic Capex'!$A$15:$J$1413,COLUMN(F28),FALSE),0)</f>
        <v>0</v>
      </c>
      <c r="G28" s="27">
        <f>IFERROR(VLOOKUP($A28,'2.0 Input│Historic Capex'!$A$15:$J$1413,COLUMN(G28),FALSE),0)</f>
        <v>0</v>
      </c>
      <c r="H28" s="27">
        <f>IFERROR(VLOOKUP($A28,'2.0 Input│Historic Capex'!$A$15:$J$1413,COLUMN(H28),FALSE),0)</f>
        <v>0</v>
      </c>
      <c r="I28" s="27">
        <f>IFERROR(VLOOKUP($A28,'2.0 Input│Historic Capex'!$A$15:$J$1413,COLUMN(I28),FALSE),0)</f>
        <v>0</v>
      </c>
      <c r="J28" s="27">
        <f>IFERROR(VLOOKUP($A28,'2.0 Input│Historic Capex'!$A$15:$J$1413,COLUMN(J28),FALSE),0)</f>
        <v>0</v>
      </c>
      <c r="K28" s="27">
        <f t="shared" si="0"/>
        <v>0</v>
      </c>
    </row>
    <row r="29" spans="1:11">
      <c r="A29" s="27">
        <f>'2.0 Input│Historic Capex'!A31</f>
        <v>17</v>
      </c>
      <c r="B29" s="20" t="str">
        <f>'2.0 Input│Historic Capex'!B31</f>
        <v>BCS Safety and Process Control System and RTU Upgrade</v>
      </c>
      <c r="C29" s="7" t="str">
        <f>'2.0 Input│Historic Capex'!C31</f>
        <v>Compressors</v>
      </c>
      <c r="D29" s="7" t="str">
        <f>'2.0 Input│Historic Capex'!D31</f>
        <v>Replacement</v>
      </c>
      <c r="F29" s="27">
        <f>IFERROR(VLOOKUP($A29,'2.0 Input│Historic Capex'!$A$15:$J$1413,COLUMN(F29),FALSE),0)</f>
        <v>0</v>
      </c>
      <c r="G29" s="27">
        <f>IFERROR(VLOOKUP($A29,'2.0 Input│Historic Capex'!$A$15:$J$1413,COLUMN(G29),FALSE),0)</f>
        <v>0</v>
      </c>
      <c r="H29" s="27">
        <f>IFERROR(VLOOKUP($A29,'2.0 Input│Historic Capex'!$A$15:$J$1413,COLUMN(H29),FALSE),0)</f>
        <v>0</v>
      </c>
      <c r="I29" s="27">
        <f>IFERROR(VLOOKUP($A29,'2.0 Input│Historic Capex'!$A$15:$J$1413,COLUMN(I29),FALSE),0)</f>
        <v>0</v>
      </c>
      <c r="J29" s="27">
        <f>IFERROR(VLOOKUP($A29,'2.0 Input│Historic Capex'!$A$15:$J$1413,COLUMN(J29),FALSE),0)</f>
        <v>0</v>
      </c>
      <c r="K29" s="27">
        <f t="shared" si="0"/>
        <v>0</v>
      </c>
    </row>
    <row r="30" spans="1:11">
      <c r="A30" s="27">
        <f>'2.0 Input│Historic Capex'!A32</f>
        <v>18</v>
      </c>
      <c r="B30" s="20" t="str">
        <f>'2.0 Input│Historic Capex'!B32</f>
        <v>BCS Station Isolation and Loading Valves</v>
      </c>
      <c r="C30" s="7" t="str">
        <f>'2.0 Input│Historic Capex'!C32</f>
        <v>Compressors</v>
      </c>
      <c r="D30" s="7" t="str">
        <f>'2.0 Input│Historic Capex'!D32</f>
        <v>Replacement</v>
      </c>
      <c r="F30" s="27">
        <f>IFERROR(VLOOKUP($A30,'2.0 Input│Historic Capex'!$A$15:$J$1413,COLUMN(F30),FALSE),0)</f>
        <v>0</v>
      </c>
      <c r="G30" s="27">
        <f>IFERROR(VLOOKUP($A30,'2.0 Input│Historic Capex'!$A$15:$J$1413,COLUMN(G30),FALSE),0)</f>
        <v>0</v>
      </c>
      <c r="H30" s="27">
        <f>IFERROR(VLOOKUP($A30,'2.0 Input│Historic Capex'!$A$15:$J$1413,COLUMN(H30),FALSE),0)</f>
        <v>0</v>
      </c>
      <c r="I30" s="27">
        <f>IFERROR(VLOOKUP($A30,'2.0 Input│Historic Capex'!$A$15:$J$1413,COLUMN(I30),FALSE),0)</f>
        <v>0</v>
      </c>
      <c r="J30" s="27">
        <f>IFERROR(VLOOKUP($A30,'2.0 Input│Historic Capex'!$A$15:$J$1413,COLUMN(J30),FALSE),0)</f>
        <v>0</v>
      </c>
      <c r="K30" s="27">
        <f t="shared" si="0"/>
        <v>0</v>
      </c>
    </row>
    <row r="31" spans="1:11">
      <c r="A31" s="27">
        <f>'2.0 Input│Historic Capex'!A33</f>
        <v>19</v>
      </c>
      <c r="B31" s="20" t="str">
        <f>'2.0 Input│Historic Capex'!B33</f>
        <v>BCS Unit 10 &amp; 11 Cooler Upgrade</v>
      </c>
      <c r="C31" s="7" t="str">
        <f>'2.0 Input│Historic Capex'!C33</f>
        <v>Compressors</v>
      </c>
      <c r="D31" s="7" t="str">
        <f>'2.0 Input│Historic Capex'!D33</f>
        <v>Replacement</v>
      </c>
      <c r="F31" s="27">
        <f>IFERROR(VLOOKUP($A31,'2.0 Input│Historic Capex'!$A$15:$J$1413,COLUMN(F31),FALSE),0)</f>
        <v>0</v>
      </c>
      <c r="G31" s="27">
        <f>IFERROR(VLOOKUP($A31,'2.0 Input│Historic Capex'!$A$15:$J$1413,COLUMN(G31),FALSE),0)</f>
        <v>0</v>
      </c>
      <c r="H31" s="27">
        <f>IFERROR(VLOOKUP($A31,'2.0 Input│Historic Capex'!$A$15:$J$1413,COLUMN(H31),FALSE),0)</f>
        <v>0</v>
      </c>
      <c r="I31" s="27">
        <f>IFERROR(VLOOKUP($A31,'2.0 Input│Historic Capex'!$A$15:$J$1413,COLUMN(I31),FALSE),0)</f>
        <v>0</v>
      </c>
      <c r="J31" s="27">
        <f>IFERROR(VLOOKUP($A31,'2.0 Input│Historic Capex'!$A$15:$J$1413,COLUMN(J31),FALSE),0)</f>
        <v>0</v>
      </c>
      <c r="K31" s="27">
        <f t="shared" si="0"/>
        <v>0</v>
      </c>
    </row>
    <row r="32" spans="1:11">
      <c r="A32" s="27">
        <f>'2.0 Input│Historic Capex'!A34</f>
        <v>20</v>
      </c>
      <c r="B32" s="20" t="str">
        <f>'2.0 Input│Historic Capex'!B34</f>
        <v>Bellows UPG</v>
      </c>
      <c r="C32" s="7" t="str">
        <f>'2.0 Input│Historic Capex'!C34</f>
        <v>Compressors</v>
      </c>
      <c r="D32" s="7" t="str">
        <f>'2.0 Input│Historic Capex'!D34</f>
        <v>Replacement</v>
      </c>
      <c r="F32" s="27">
        <f>IFERROR(VLOOKUP($A32,'2.0 Input│Historic Capex'!$A$15:$J$1413,COLUMN(F32),FALSE),0)</f>
        <v>42836.06</v>
      </c>
      <c r="G32" s="27">
        <f>IFERROR(VLOOKUP($A32,'2.0 Input│Historic Capex'!$A$15:$J$1413,COLUMN(G32),FALSE),0)</f>
        <v>83419.06</v>
      </c>
      <c r="H32" s="27">
        <f>IFERROR(VLOOKUP($A32,'2.0 Input│Historic Capex'!$A$15:$J$1413,COLUMN(H32),FALSE),0)</f>
        <v>0</v>
      </c>
      <c r="I32" s="27">
        <f>IFERROR(VLOOKUP($A32,'2.0 Input│Historic Capex'!$A$15:$J$1413,COLUMN(I32),FALSE),0)</f>
        <v>0</v>
      </c>
      <c r="J32" s="27">
        <f>IFERROR(VLOOKUP($A32,'2.0 Input│Historic Capex'!$A$15:$J$1413,COLUMN(J32),FALSE),0)</f>
        <v>0</v>
      </c>
      <c r="K32" s="27">
        <f t="shared" si="0"/>
        <v>126255.12</v>
      </c>
    </row>
    <row r="33" spans="1:11">
      <c r="A33" s="27">
        <f>'2.0 Input│Historic Capex'!A35</f>
        <v>21</v>
      </c>
      <c r="B33" s="20" t="str">
        <f>'2.0 Input│Historic Capex'!B35</f>
        <v>BKLYN RiskPipe MOD</v>
      </c>
      <c r="C33" s="7" t="str">
        <f>'2.0 Input│Historic Capex'!C35</f>
        <v>Other</v>
      </c>
      <c r="D33" s="7" t="str">
        <f>'2.0 Input│Historic Capex'!D35</f>
        <v>Replacement</v>
      </c>
      <c r="F33" s="27">
        <f>IFERROR(VLOOKUP($A33,'2.0 Input│Historic Capex'!$A$15:$J$1413,COLUMN(F33),FALSE),0)</f>
        <v>0</v>
      </c>
      <c r="G33" s="27">
        <f>IFERROR(VLOOKUP($A33,'2.0 Input│Historic Capex'!$A$15:$J$1413,COLUMN(G33),FALSE),0)</f>
        <v>0</v>
      </c>
      <c r="H33" s="27">
        <f>IFERROR(VLOOKUP($A33,'2.0 Input│Historic Capex'!$A$15:$J$1413,COLUMN(H33),FALSE),0)</f>
        <v>22784.34</v>
      </c>
      <c r="I33" s="27">
        <f>IFERROR(VLOOKUP($A33,'2.0 Input│Historic Capex'!$A$15:$J$1413,COLUMN(I33),FALSE),0)</f>
        <v>13340.999999999996</v>
      </c>
      <c r="J33" s="27">
        <f>IFERROR(VLOOKUP($A33,'2.0 Input│Historic Capex'!$A$15:$J$1413,COLUMN(J33),FALSE),0)</f>
        <v>0</v>
      </c>
      <c r="K33" s="27">
        <f t="shared" si="0"/>
        <v>36125.339999999997</v>
      </c>
    </row>
    <row r="34" spans="1:11">
      <c r="A34" s="27">
        <f>'2.0 Input│Historic Capex'!A36</f>
        <v>22</v>
      </c>
      <c r="B34" s="20" t="str">
        <f>'2.0 Input│Historic Capex'!B36</f>
        <v>BLP Safety Measures for High Consequence areas-(urban growth, fracture control)</v>
      </c>
      <c r="C34" s="7" t="str">
        <f>'2.0 Input│Historic Capex'!C36</f>
        <v>Pipelines</v>
      </c>
      <c r="D34" s="7" t="str">
        <f>'2.0 Input│Historic Capex'!D36</f>
        <v>Replacement</v>
      </c>
      <c r="F34" s="27">
        <f>IFERROR(VLOOKUP($A34,'2.0 Input│Historic Capex'!$A$15:$J$1413,COLUMN(F34),FALSE),0)</f>
        <v>193441.56000000003</v>
      </c>
      <c r="G34" s="27">
        <f>IFERROR(VLOOKUP($A34,'2.0 Input│Historic Capex'!$A$15:$J$1413,COLUMN(G34),FALSE),0)</f>
        <v>11609</v>
      </c>
      <c r="H34" s="27">
        <f>IFERROR(VLOOKUP($A34,'2.0 Input│Historic Capex'!$A$15:$J$1413,COLUMN(H34),FALSE),0)</f>
        <v>18055.900000000001</v>
      </c>
      <c r="I34" s="27">
        <f>IFERROR(VLOOKUP($A34,'2.0 Input│Historic Capex'!$A$15:$J$1413,COLUMN(I34),FALSE),0)</f>
        <v>1531</v>
      </c>
      <c r="J34" s="27">
        <f>IFERROR(VLOOKUP($A34,'2.0 Input│Historic Capex'!$A$15:$J$1413,COLUMN(J34),FALSE),0)</f>
        <v>0</v>
      </c>
      <c r="K34" s="27">
        <f t="shared" si="0"/>
        <v>224637.46000000002</v>
      </c>
    </row>
    <row r="35" spans="1:11">
      <c r="A35" s="27">
        <f>'2.0 Input│Historic Capex'!A37</f>
        <v>23</v>
      </c>
      <c r="B35" s="20" t="str">
        <f>'2.0 Input│Historic Capex'!B37</f>
        <v>Brooklyn Compressor Station</v>
      </c>
      <c r="C35" s="7" t="str">
        <f>'2.0 Input│Historic Capex'!C37</f>
        <v>Compressors</v>
      </c>
      <c r="D35" s="7" t="str">
        <f>'2.0 Input│Historic Capex'!D37</f>
        <v>Replacement</v>
      </c>
      <c r="F35" s="27">
        <f>IFERROR(VLOOKUP($A35,'2.0 Input│Historic Capex'!$A$15:$J$1413,COLUMN(F35),FALSE),0)</f>
        <v>6198.76</v>
      </c>
      <c r="G35" s="27">
        <f>IFERROR(VLOOKUP($A35,'2.0 Input│Historic Capex'!$A$15:$J$1413,COLUMN(G35),FALSE),0)</f>
        <v>511709.18999999994</v>
      </c>
      <c r="H35" s="27">
        <f>IFERROR(VLOOKUP($A35,'2.0 Input│Historic Capex'!$A$15:$J$1413,COLUMN(H35),FALSE),0)</f>
        <v>868673.7699999999</v>
      </c>
      <c r="I35" s="27">
        <f>IFERROR(VLOOKUP($A35,'2.0 Input│Historic Capex'!$A$15:$J$1413,COLUMN(I35),FALSE),0)</f>
        <v>973519.7300000001</v>
      </c>
      <c r="J35" s="27">
        <f>IFERROR(VLOOKUP($A35,'2.0 Input│Historic Capex'!$A$15:$J$1413,COLUMN(J35),FALSE),0)</f>
        <v>340089.83999999997</v>
      </c>
      <c r="K35" s="27">
        <f t="shared" si="0"/>
        <v>2700191.2899999996</v>
      </c>
    </row>
    <row r="36" spans="1:11">
      <c r="A36" s="27">
        <f>'2.0 Input│Historic Capex'!A38</f>
        <v>24</v>
      </c>
      <c r="B36" s="20" t="str">
        <f>'2.0 Input│Historic Capex'!B38</f>
        <v>Brooklyn Compressor Station</v>
      </c>
      <c r="C36" s="7" t="str">
        <f>'2.0 Input│Historic Capex'!C38</f>
        <v>City Gates &amp; Field Regs</v>
      </c>
      <c r="D36" s="7" t="str">
        <f>'2.0 Input│Historic Capex'!D38</f>
        <v>Non-Network</v>
      </c>
      <c r="F36" s="27">
        <f>IFERROR(VLOOKUP($A36,'2.0 Input│Historic Capex'!$A$15:$J$1413,COLUMN(F36),FALSE),0)</f>
        <v>0</v>
      </c>
      <c r="G36" s="27">
        <f>IFERROR(VLOOKUP($A36,'2.0 Input│Historic Capex'!$A$15:$J$1413,COLUMN(G36),FALSE),0)</f>
        <v>0</v>
      </c>
      <c r="H36" s="27">
        <f>IFERROR(VLOOKUP($A36,'2.0 Input│Historic Capex'!$A$15:$J$1413,COLUMN(H36),FALSE),0)</f>
        <v>0</v>
      </c>
      <c r="I36" s="27">
        <f>IFERROR(VLOOKUP($A36,'2.0 Input│Historic Capex'!$A$15:$J$1413,COLUMN(I36),FALSE),0)</f>
        <v>0</v>
      </c>
      <c r="J36" s="27">
        <f>IFERROR(VLOOKUP($A36,'2.0 Input│Historic Capex'!$A$15:$J$1413,COLUMN(J36),FALSE),0)</f>
        <v>0</v>
      </c>
      <c r="K36" s="27">
        <f t="shared" ref="K36" si="1">SUM(F36:J36)</f>
        <v>0</v>
      </c>
    </row>
    <row r="37" spans="1:11">
      <c r="A37" s="27">
        <f>'2.0 Input│Historic Capex'!A39</f>
        <v>25</v>
      </c>
      <c r="B37" s="20" t="str">
        <f>'2.0 Input│Historic Capex'!B39</f>
        <v>Brooklyn Kitchen</v>
      </c>
      <c r="C37" s="7" t="str">
        <f>'2.0 Input│Historic Capex'!C39</f>
        <v>Other</v>
      </c>
      <c r="D37" s="7" t="str">
        <f>'2.0 Input│Historic Capex'!D39</f>
        <v>Non-System</v>
      </c>
      <c r="F37" s="27">
        <f>IFERROR(VLOOKUP($A37,'2.0 Input│Historic Capex'!$A$15:$J$1413,COLUMN(F37),FALSE),0)</f>
        <v>0</v>
      </c>
      <c r="G37" s="27">
        <f>IFERROR(VLOOKUP($A37,'2.0 Input│Historic Capex'!$A$15:$J$1413,COLUMN(G37),FALSE),0)</f>
        <v>43561</v>
      </c>
      <c r="H37" s="27">
        <f>IFERROR(VLOOKUP($A37,'2.0 Input│Historic Capex'!$A$15:$J$1413,COLUMN(H37),FALSE),0)</f>
        <v>9.9999999999909051E-3</v>
      </c>
      <c r="I37" s="27">
        <f>IFERROR(VLOOKUP($A37,'2.0 Input│Historic Capex'!$A$15:$J$1413,COLUMN(I37),FALSE),0)</f>
        <v>0</v>
      </c>
      <c r="J37" s="27">
        <f>IFERROR(VLOOKUP($A37,'2.0 Input│Historic Capex'!$A$15:$J$1413,COLUMN(J37),FALSE),0)</f>
        <v>0</v>
      </c>
      <c r="K37" s="27">
        <f t="shared" si="0"/>
        <v>43561.01</v>
      </c>
    </row>
    <row r="38" spans="1:11">
      <c r="A38" s="27">
        <f>'2.0 Input│Historic Capex'!A40</f>
        <v>26</v>
      </c>
      <c r="B38" s="20" t="str">
        <f>'2.0 Input│Historic Capex'!B40</f>
        <v>Chiltern M.Bypass</v>
      </c>
      <c r="C38" s="7" t="str">
        <f>'2.0 Input│Historic Capex'!C40</f>
        <v>City Gates &amp; Field Regs</v>
      </c>
      <c r="D38" s="7" t="str">
        <f>'2.0 Input│Historic Capex'!D40</f>
        <v>Replacement</v>
      </c>
      <c r="F38" s="27">
        <f>IFERROR(VLOOKUP($A38,'2.0 Input│Historic Capex'!$A$15:$J$1413,COLUMN(F38),FALSE),0)</f>
        <v>0</v>
      </c>
      <c r="G38" s="27">
        <f>IFERROR(VLOOKUP($A38,'2.0 Input│Historic Capex'!$A$15:$J$1413,COLUMN(G38),FALSE),0)</f>
        <v>9731.85</v>
      </c>
      <c r="H38" s="27">
        <f>IFERROR(VLOOKUP($A38,'2.0 Input│Historic Capex'!$A$15:$J$1413,COLUMN(H38),FALSE),0)</f>
        <v>46778.200000000004</v>
      </c>
      <c r="I38" s="27">
        <f>IFERROR(VLOOKUP($A38,'2.0 Input│Historic Capex'!$A$15:$J$1413,COLUMN(I38),FALSE),0)</f>
        <v>0</v>
      </c>
      <c r="J38" s="27">
        <f>IFERROR(VLOOKUP($A38,'2.0 Input│Historic Capex'!$A$15:$J$1413,COLUMN(J38),FALSE),0)</f>
        <v>45000</v>
      </c>
      <c r="K38" s="27">
        <f t="shared" si="0"/>
        <v>101510.05</v>
      </c>
    </row>
    <row r="39" spans="1:11">
      <c r="A39" s="27">
        <f>'2.0 Input│Historic Capex'!A41</f>
        <v>27</v>
      </c>
      <c r="B39" s="20" t="str">
        <f>'2.0 Input│Historic Capex'!B41</f>
        <v>Compressor lagging and pipe coating replacement (expand to GCS, Springhurst/BCS12/WCS A/WCS B, Euroa)</v>
      </c>
      <c r="C39" s="7" t="str">
        <f>'2.0 Input│Historic Capex'!C41</f>
        <v>Compressors</v>
      </c>
      <c r="D39" s="7" t="str">
        <f>'2.0 Input│Historic Capex'!D41</f>
        <v>Replacement</v>
      </c>
      <c r="F39" s="27">
        <f>IFERROR(VLOOKUP($A39,'2.0 Input│Historic Capex'!$A$15:$J$1413,COLUMN(F39),FALSE),0)</f>
        <v>0</v>
      </c>
      <c r="G39" s="27">
        <f>IFERROR(VLOOKUP($A39,'2.0 Input│Historic Capex'!$A$15:$J$1413,COLUMN(G39),FALSE),0)</f>
        <v>0</v>
      </c>
      <c r="H39" s="27">
        <f>IFERROR(VLOOKUP($A39,'2.0 Input│Historic Capex'!$A$15:$J$1413,COLUMN(H39),FALSE),0)</f>
        <v>0</v>
      </c>
      <c r="I39" s="27">
        <f>IFERROR(VLOOKUP($A39,'2.0 Input│Historic Capex'!$A$15:$J$1413,COLUMN(I39),FALSE),0)</f>
        <v>0</v>
      </c>
      <c r="J39" s="27">
        <f>IFERROR(VLOOKUP($A39,'2.0 Input│Historic Capex'!$A$15:$J$1413,COLUMN(J39),FALSE),0)</f>
        <v>0</v>
      </c>
      <c r="K39" s="27">
        <f t="shared" si="0"/>
        <v>0</v>
      </c>
    </row>
    <row r="40" spans="1:11">
      <c r="A40" s="27">
        <f>'2.0 Input│Historic Capex'!A42</f>
        <v>28</v>
      </c>
      <c r="B40" s="20" t="str">
        <f>'2.0 Input│Historic Capex'!B42</f>
        <v>Compressor Station Vent Stack Upgrade (BCS, WCS, GCS, SCS)</v>
      </c>
      <c r="C40" s="7" t="str">
        <f>'2.0 Input│Historic Capex'!C42</f>
        <v>Compressors</v>
      </c>
      <c r="D40" s="7" t="str">
        <f>'2.0 Input│Historic Capex'!D42</f>
        <v>Replacement</v>
      </c>
      <c r="F40" s="27">
        <f>IFERROR(VLOOKUP($A40,'2.0 Input│Historic Capex'!$A$15:$J$1413,COLUMN(F40),FALSE),0)</f>
        <v>213.5</v>
      </c>
      <c r="G40" s="27">
        <f>IFERROR(VLOOKUP($A40,'2.0 Input│Historic Capex'!$A$15:$J$1413,COLUMN(G40),FALSE),0)</f>
        <v>29334.38</v>
      </c>
      <c r="H40" s="27">
        <f>IFERROR(VLOOKUP($A40,'2.0 Input│Historic Capex'!$A$15:$J$1413,COLUMN(H40),FALSE),0)</f>
        <v>26057.539999999994</v>
      </c>
      <c r="I40" s="27">
        <f>IFERROR(VLOOKUP($A40,'2.0 Input│Historic Capex'!$A$15:$J$1413,COLUMN(I40),FALSE),0)</f>
        <v>0</v>
      </c>
      <c r="J40" s="27">
        <f>IFERROR(VLOOKUP($A40,'2.0 Input│Historic Capex'!$A$15:$J$1413,COLUMN(J40),FALSE),0)</f>
        <v>680000</v>
      </c>
      <c r="K40" s="27">
        <f t="shared" si="0"/>
        <v>735605.42</v>
      </c>
    </row>
    <row r="41" spans="1:11">
      <c r="A41" s="27">
        <f>'2.0 Input│Historic Capex'!A43</f>
        <v>29</v>
      </c>
      <c r="B41" s="20" t="str">
        <f>'2.0 Input│Historic Capex'!B43</f>
        <v>Control Valve Positioner Replacement</v>
      </c>
      <c r="C41" s="7" t="str">
        <f>'2.0 Input│Historic Capex'!C43</f>
        <v>City Gates &amp; Field Regs</v>
      </c>
      <c r="D41" s="7" t="str">
        <f>'2.0 Input│Historic Capex'!D43</f>
        <v>Replacement</v>
      </c>
      <c r="F41" s="27">
        <f>IFERROR(VLOOKUP($A41,'2.0 Input│Historic Capex'!$A$15:$J$1413,COLUMN(F41),FALSE),0)</f>
        <v>0</v>
      </c>
      <c r="G41" s="27">
        <f>IFERROR(VLOOKUP($A41,'2.0 Input│Historic Capex'!$A$15:$J$1413,COLUMN(G41),FALSE),0)</f>
        <v>0</v>
      </c>
      <c r="H41" s="27">
        <f>IFERROR(VLOOKUP($A41,'2.0 Input│Historic Capex'!$A$15:$J$1413,COLUMN(H41),FALSE),0)</f>
        <v>0</v>
      </c>
      <c r="I41" s="27">
        <f>IFERROR(VLOOKUP($A41,'2.0 Input│Historic Capex'!$A$15:$J$1413,COLUMN(I41),FALSE),0)</f>
        <v>0</v>
      </c>
      <c r="J41" s="27">
        <f>IFERROR(VLOOKUP($A41,'2.0 Input│Historic Capex'!$A$15:$J$1413,COLUMN(J41),FALSE),0)</f>
        <v>677006.58</v>
      </c>
      <c r="K41" s="27">
        <f t="shared" ref="K41" si="2">SUM(F41:J41)</f>
        <v>677006.58</v>
      </c>
    </row>
    <row r="42" spans="1:11">
      <c r="A42" s="27">
        <f>'2.0 Input│Historic Capex'!A44</f>
        <v>30</v>
      </c>
      <c r="B42" s="20" t="str">
        <f>'2.0 Input│Historic Capex'!B44</f>
        <v>Coogee Unpiggable</v>
      </c>
      <c r="C42" s="7" t="str">
        <f>'2.0 Input│Historic Capex'!C44</f>
        <v>Pipelines</v>
      </c>
      <c r="D42" s="7" t="str">
        <f>'2.0 Input│Historic Capex'!D44</f>
        <v>Replacement</v>
      </c>
      <c r="F42" s="27">
        <f>IFERROR(VLOOKUP($A42,'2.0 Input│Historic Capex'!$A$15:$J$1413,COLUMN(F42),FALSE),0)</f>
        <v>0</v>
      </c>
      <c r="G42" s="27">
        <f>IFERROR(VLOOKUP($A42,'2.0 Input│Historic Capex'!$A$15:$J$1413,COLUMN(G42),FALSE),0)</f>
        <v>0</v>
      </c>
      <c r="H42" s="27">
        <f>IFERROR(VLOOKUP($A42,'2.0 Input│Historic Capex'!$A$15:$J$1413,COLUMN(H42),FALSE),0)</f>
        <v>11611.2</v>
      </c>
      <c r="I42" s="27">
        <f>IFERROR(VLOOKUP($A42,'2.0 Input│Historic Capex'!$A$15:$J$1413,COLUMN(I42),FALSE),0)</f>
        <v>124990.87</v>
      </c>
      <c r="J42" s="27">
        <f>IFERROR(VLOOKUP($A42,'2.0 Input│Historic Capex'!$A$15:$J$1413,COLUMN(J42),FALSE),0)</f>
        <v>358736.41000000003</v>
      </c>
      <c r="K42" s="27">
        <f t="shared" ref="K42" si="3">SUM(F42:J42)</f>
        <v>495338.48000000004</v>
      </c>
    </row>
    <row r="43" spans="1:11">
      <c r="A43" s="27">
        <f>'2.0 Input│Historic Capex'!A45</f>
        <v>31</v>
      </c>
      <c r="B43" s="20" t="str">
        <f>'2.0 Input│Historic Capex'!B45</f>
        <v>CP - Cathodic Protection Replacement</v>
      </c>
      <c r="C43" s="7" t="str">
        <f>'2.0 Input│Historic Capex'!C45</f>
        <v>Pipelines</v>
      </c>
      <c r="D43" s="7" t="str">
        <f>'2.0 Input│Historic Capex'!D45</f>
        <v>Replacement</v>
      </c>
      <c r="F43" s="27">
        <f>IFERROR(VLOOKUP($A43,'2.0 Input│Historic Capex'!$A$15:$J$1413,COLUMN(F43),FALSE),0)</f>
        <v>29776</v>
      </c>
      <c r="G43" s="27">
        <f>IFERROR(VLOOKUP($A43,'2.0 Input│Historic Capex'!$A$15:$J$1413,COLUMN(G43),FALSE),0)</f>
        <v>0</v>
      </c>
      <c r="H43" s="27">
        <f>IFERROR(VLOOKUP($A43,'2.0 Input│Historic Capex'!$A$15:$J$1413,COLUMN(H43),FALSE),0)</f>
        <v>0</v>
      </c>
      <c r="I43" s="27">
        <f>IFERROR(VLOOKUP($A43,'2.0 Input│Historic Capex'!$A$15:$J$1413,COLUMN(I43),FALSE),0)</f>
        <v>0</v>
      </c>
      <c r="J43" s="27">
        <f>IFERROR(VLOOKUP($A43,'2.0 Input│Historic Capex'!$A$15:$J$1413,COLUMN(J43),FALSE),0)</f>
        <v>0</v>
      </c>
      <c r="K43" s="27">
        <f t="shared" ref="K43" si="4">SUM(F43:J43)</f>
        <v>29776</v>
      </c>
    </row>
    <row r="44" spans="1:11">
      <c r="A44" s="27">
        <f>'2.0 Input│Historic Capex'!A46</f>
        <v>32</v>
      </c>
      <c r="B44" s="20" t="str">
        <f>'2.0 Input│Historic Capex'!B46</f>
        <v>CP - Cathodic Protection Replacement</v>
      </c>
      <c r="C44" s="7" t="str">
        <f>'2.0 Input│Historic Capex'!C46</f>
        <v>Other</v>
      </c>
      <c r="D44" s="7" t="str">
        <f>'2.0 Input│Historic Capex'!D46</f>
        <v>Replacement</v>
      </c>
      <c r="F44" s="27">
        <f>IFERROR(VLOOKUP($A44,'2.0 Input│Historic Capex'!$A$15:$J$1413,COLUMN(F44),FALSE),0)</f>
        <v>230502.07</v>
      </c>
      <c r="G44" s="27">
        <f>IFERROR(VLOOKUP($A44,'2.0 Input│Historic Capex'!$A$15:$J$1413,COLUMN(G44),FALSE),0)</f>
        <v>186904.78000000003</v>
      </c>
      <c r="H44" s="27">
        <f>IFERROR(VLOOKUP($A44,'2.0 Input│Historic Capex'!$A$15:$J$1413,COLUMN(H44),FALSE),0)</f>
        <v>3076.9100000000003</v>
      </c>
      <c r="I44" s="27">
        <f>IFERROR(VLOOKUP($A44,'2.0 Input│Historic Capex'!$A$15:$J$1413,COLUMN(I44),FALSE),0)</f>
        <v>181096.76810328598</v>
      </c>
      <c r="J44" s="27">
        <f>IFERROR(VLOOKUP($A44,'2.0 Input│Historic Capex'!$A$15:$J$1413,COLUMN(J44),FALSE),0)</f>
        <v>238273.35305345044</v>
      </c>
      <c r="K44" s="27">
        <f t="shared" si="0"/>
        <v>839853.8811567364</v>
      </c>
    </row>
    <row r="45" spans="1:11">
      <c r="A45" s="27">
        <f>'2.0 Input│Historic Capex'!A47</f>
        <v>33</v>
      </c>
      <c r="B45" s="20" t="str">
        <f>'2.0 Input│Historic Capex'!B47</f>
        <v>CP - Cathodic Protection Replacement</v>
      </c>
      <c r="C45" s="7" t="str">
        <f>'2.0 Input│Historic Capex'!C47</f>
        <v>City Gates &amp; Field Regs</v>
      </c>
      <c r="D45" s="7" t="str">
        <f>'2.0 Input│Historic Capex'!D47</f>
        <v>Replacement</v>
      </c>
      <c r="F45" s="27">
        <f>IFERROR(VLOOKUP($A45,'2.0 Input│Historic Capex'!$A$15:$J$1413,COLUMN(F45),FALSE),0)</f>
        <v>0</v>
      </c>
      <c r="G45" s="27">
        <f>IFERROR(VLOOKUP($A45,'2.0 Input│Historic Capex'!$A$15:$J$1413,COLUMN(G45),FALSE),0)</f>
        <v>0</v>
      </c>
      <c r="H45" s="27">
        <f>IFERROR(VLOOKUP($A45,'2.0 Input│Historic Capex'!$A$15:$J$1413,COLUMN(H45),FALSE),0)</f>
        <v>59689.8</v>
      </c>
      <c r="I45" s="27">
        <f>IFERROR(VLOOKUP($A45,'2.0 Input│Historic Capex'!$A$15:$J$1413,COLUMN(I45),FALSE),0)</f>
        <v>70124.090000000011</v>
      </c>
      <c r="J45" s="27">
        <f>IFERROR(VLOOKUP($A45,'2.0 Input│Historic Capex'!$A$15:$J$1413,COLUMN(J45),FALSE),0)</f>
        <v>0</v>
      </c>
      <c r="K45" s="27">
        <f t="shared" si="0"/>
        <v>129813.89000000001</v>
      </c>
    </row>
    <row r="46" spans="1:11">
      <c r="A46" s="27">
        <f>'2.0 Input│Historic Capex'!A48</f>
        <v>34</v>
      </c>
      <c r="B46" s="20" t="str">
        <f>'2.0 Input│Historic Capex'!B48</f>
        <v>CP - Corrosion Protection Testing Equipment</v>
      </c>
      <c r="C46" s="7" t="str">
        <f>'2.0 Input│Historic Capex'!C48</f>
        <v>Other</v>
      </c>
      <c r="D46" s="7" t="str">
        <f>'2.0 Input│Historic Capex'!D48</f>
        <v>Replacement</v>
      </c>
      <c r="F46" s="27">
        <f>IFERROR(VLOOKUP($A46,'2.0 Input│Historic Capex'!$A$15:$J$1413,COLUMN(F46),FALSE),0)</f>
        <v>0</v>
      </c>
      <c r="G46" s="27">
        <f>IFERROR(VLOOKUP($A46,'2.0 Input│Historic Capex'!$A$15:$J$1413,COLUMN(G46),FALSE),0)</f>
        <v>0</v>
      </c>
      <c r="H46" s="27">
        <f>IFERROR(VLOOKUP($A46,'2.0 Input│Historic Capex'!$A$15:$J$1413,COLUMN(H46),FALSE),0)</f>
        <v>0</v>
      </c>
      <c r="I46" s="27">
        <f>IFERROR(VLOOKUP($A46,'2.0 Input│Historic Capex'!$A$15:$J$1413,COLUMN(I46),FALSE),0)</f>
        <v>0</v>
      </c>
      <c r="J46" s="27">
        <f>IFERROR(VLOOKUP($A46,'2.0 Input│Historic Capex'!$A$15:$J$1413,COLUMN(J46),FALSE),0)</f>
        <v>0</v>
      </c>
      <c r="K46" s="27">
        <f t="shared" si="0"/>
        <v>0</v>
      </c>
    </row>
    <row r="47" spans="1:11">
      <c r="A47" s="27">
        <f>'2.0 Input│Historic Capex'!A49</f>
        <v>35</v>
      </c>
      <c r="B47" s="20" t="str">
        <f>'2.0 Input│Historic Capex'!B49</f>
        <v>CS Type B compliance upgrade</v>
      </c>
      <c r="C47" s="7" t="str">
        <f>'2.0 Input│Historic Capex'!C49</f>
        <v>Compressors</v>
      </c>
      <c r="D47" s="7" t="str">
        <f>'2.0 Input│Historic Capex'!D49</f>
        <v>Replacement</v>
      </c>
      <c r="F47" s="27">
        <f>IFERROR(VLOOKUP($A47,'2.0 Input│Historic Capex'!$A$15:$J$1413,COLUMN(F47),FALSE),0)</f>
        <v>1733</v>
      </c>
      <c r="G47" s="27">
        <f>IFERROR(VLOOKUP($A47,'2.0 Input│Historic Capex'!$A$15:$J$1413,COLUMN(G47),FALSE),0)</f>
        <v>0</v>
      </c>
      <c r="H47" s="27">
        <f>IFERROR(VLOOKUP($A47,'2.0 Input│Historic Capex'!$A$15:$J$1413,COLUMN(H47),FALSE),0)</f>
        <v>0</v>
      </c>
      <c r="I47" s="27">
        <f>IFERROR(VLOOKUP($A47,'2.0 Input│Historic Capex'!$A$15:$J$1413,COLUMN(I47),FALSE),0)</f>
        <v>0</v>
      </c>
      <c r="J47" s="27">
        <f>IFERROR(VLOOKUP($A47,'2.0 Input│Historic Capex'!$A$15:$J$1413,COLUMN(J47),FALSE),0)</f>
        <v>0</v>
      </c>
      <c r="K47" s="27">
        <f t="shared" si="0"/>
        <v>1733</v>
      </c>
    </row>
    <row r="48" spans="1:11">
      <c r="A48" s="27">
        <f>'2.0 Input│Historic Capex'!A50</f>
        <v>36</v>
      </c>
      <c r="B48" s="20" t="str">
        <f>'2.0 Input│Historic Capex'!B50</f>
        <v>Culcairn Injection Gas Quality equipment</v>
      </c>
      <c r="C48" s="7" t="str">
        <f>'2.0 Input│Historic Capex'!C50</f>
        <v>Gas Quality</v>
      </c>
      <c r="D48" s="7" t="str">
        <f>'2.0 Input│Historic Capex'!D50</f>
        <v>Replacement</v>
      </c>
      <c r="F48" s="27">
        <f>IFERROR(VLOOKUP($A48,'2.0 Input│Historic Capex'!$A$15:$J$1413,COLUMN(F48),FALSE),0)</f>
        <v>0</v>
      </c>
      <c r="G48" s="27">
        <f>IFERROR(VLOOKUP($A48,'2.0 Input│Historic Capex'!$A$15:$J$1413,COLUMN(G48),FALSE),0)</f>
        <v>0</v>
      </c>
      <c r="H48" s="27">
        <f>IFERROR(VLOOKUP($A48,'2.0 Input│Historic Capex'!$A$15:$J$1413,COLUMN(H48),FALSE),0)</f>
        <v>2532.6</v>
      </c>
      <c r="I48" s="27">
        <f>IFERROR(VLOOKUP($A48,'2.0 Input│Historic Capex'!$A$15:$J$1413,COLUMN(I48),FALSE),0)</f>
        <v>928966.47</v>
      </c>
      <c r="J48" s="27">
        <f>IFERROR(VLOOKUP($A48,'2.0 Input│Historic Capex'!$A$15:$J$1413,COLUMN(J48),FALSE),0)</f>
        <v>675093.48</v>
      </c>
      <c r="K48" s="27">
        <f t="shared" si="0"/>
        <v>1606592.5499999998</v>
      </c>
    </row>
    <row r="49" spans="1:11">
      <c r="A49" s="27">
        <f>'2.0 Input│Historic Capex'!A51</f>
        <v>37</v>
      </c>
      <c r="B49" s="20" t="str">
        <f>'2.0 Input│Historic Capex'!B51</f>
        <v>Dandenong Complex asbestos removal</v>
      </c>
      <c r="C49" s="7" t="str">
        <f>'2.0 Input│Historic Capex'!C51</f>
        <v>Buildings</v>
      </c>
      <c r="D49" s="7" t="str">
        <f>'2.0 Input│Historic Capex'!D51</f>
        <v>Non-System</v>
      </c>
      <c r="F49" s="27">
        <f>IFERROR(VLOOKUP($A49,'2.0 Input│Historic Capex'!$A$15:$J$1413,COLUMN(F49),FALSE),0)</f>
        <v>0</v>
      </c>
      <c r="G49" s="27">
        <f>IFERROR(VLOOKUP($A49,'2.0 Input│Historic Capex'!$A$15:$J$1413,COLUMN(G49),FALSE),0)</f>
        <v>0</v>
      </c>
      <c r="H49" s="27">
        <f>IFERROR(VLOOKUP($A49,'2.0 Input│Historic Capex'!$A$15:$J$1413,COLUMN(H49),FALSE),0)</f>
        <v>0</v>
      </c>
      <c r="I49" s="27">
        <f>IFERROR(VLOOKUP($A49,'2.0 Input│Historic Capex'!$A$15:$J$1413,COLUMN(I49),FALSE),0)</f>
        <v>0</v>
      </c>
      <c r="J49" s="27">
        <f>IFERROR(VLOOKUP($A49,'2.0 Input│Historic Capex'!$A$15:$J$1413,COLUMN(J49),FALSE),0)</f>
        <v>0</v>
      </c>
      <c r="K49" s="27">
        <f t="shared" si="0"/>
        <v>0</v>
      </c>
    </row>
    <row r="50" spans="1:11">
      <c r="A50" s="27">
        <f>'2.0 Input│Historic Capex'!A52</f>
        <v>38</v>
      </c>
      <c r="B50" s="20" t="str">
        <f>'2.0 Input│Historic Capex'!B52</f>
        <v>Dandenong LNG Isolation Valve Upgrade</v>
      </c>
      <c r="C50" s="7" t="str">
        <f>'2.0 Input│Historic Capex'!C52</f>
        <v>Pipelines</v>
      </c>
      <c r="D50" s="7" t="str">
        <f>'2.0 Input│Historic Capex'!D52</f>
        <v>Replacement</v>
      </c>
      <c r="F50" s="27">
        <f>IFERROR(VLOOKUP($A50,'2.0 Input│Historic Capex'!$A$15:$J$1413,COLUMN(F50),FALSE),0)</f>
        <v>119195.53</v>
      </c>
      <c r="G50" s="27">
        <f>IFERROR(VLOOKUP($A50,'2.0 Input│Historic Capex'!$A$15:$J$1413,COLUMN(G50),FALSE),0)</f>
        <v>547360.20000000007</v>
      </c>
      <c r="H50" s="27">
        <f>IFERROR(VLOOKUP($A50,'2.0 Input│Historic Capex'!$A$15:$J$1413,COLUMN(H50),FALSE),0)</f>
        <v>0</v>
      </c>
      <c r="I50" s="27">
        <f>IFERROR(VLOOKUP($A50,'2.0 Input│Historic Capex'!$A$15:$J$1413,COLUMN(I50),FALSE),0)</f>
        <v>0</v>
      </c>
      <c r="J50" s="27">
        <f>IFERROR(VLOOKUP($A50,'2.0 Input│Historic Capex'!$A$15:$J$1413,COLUMN(J50),FALSE),0)</f>
        <v>0</v>
      </c>
      <c r="K50" s="27">
        <f t="shared" si="0"/>
        <v>666555.7300000001</v>
      </c>
    </row>
    <row r="51" spans="1:11">
      <c r="A51" s="27">
        <f>'2.0 Input│Historic Capex'!A53</f>
        <v>39</v>
      </c>
      <c r="B51" s="20" t="str">
        <f>'2.0 Input│Historic Capex'!B53</f>
        <v>Dandenong Office Purchases</v>
      </c>
      <c r="C51" s="7" t="str">
        <f>'2.0 Input│Historic Capex'!C53</f>
        <v>Other</v>
      </c>
      <c r="D51" s="7" t="str">
        <f>'2.0 Input│Historic Capex'!D53</f>
        <v>Non-System</v>
      </c>
      <c r="F51" s="27">
        <f>IFERROR(VLOOKUP($A51,'2.0 Input│Historic Capex'!$A$15:$J$1413,COLUMN(F51),FALSE),0)</f>
        <v>0</v>
      </c>
      <c r="G51" s="27">
        <f>IFERROR(VLOOKUP($A51,'2.0 Input│Historic Capex'!$A$15:$J$1413,COLUMN(G51),FALSE),0)</f>
        <v>0</v>
      </c>
      <c r="H51" s="27">
        <f>IFERROR(VLOOKUP($A51,'2.0 Input│Historic Capex'!$A$15:$J$1413,COLUMN(H51),FALSE),0)</f>
        <v>0</v>
      </c>
      <c r="I51" s="27">
        <f>IFERROR(VLOOKUP($A51,'2.0 Input│Historic Capex'!$A$15:$J$1413,COLUMN(I51),FALSE),0)</f>
        <v>0</v>
      </c>
      <c r="J51" s="27">
        <f>IFERROR(VLOOKUP($A51,'2.0 Input│Historic Capex'!$A$15:$J$1413,COLUMN(J51),FALSE),0)</f>
        <v>0</v>
      </c>
      <c r="K51" s="27">
        <f t="shared" si="0"/>
        <v>0</v>
      </c>
    </row>
    <row r="52" spans="1:11">
      <c r="A52" s="27">
        <f>'2.0 Input│Historic Capex'!A54</f>
        <v>40</v>
      </c>
      <c r="B52" s="20" t="str">
        <f>'2.0 Input│Historic Capex'!B54</f>
        <v>Dandenong refurbishment</v>
      </c>
      <c r="C52" s="7" t="str">
        <f>'2.0 Input│Historic Capex'!C54</f>
        <v>Buildings</v>
      </c>
      <c r="D52" s="7" t="str">
        <f>'2.0 Input│Historic Capex'!D54</f>
        <v>Non-System</v>
      </c>
      <c r="F52" s="27">
        <f>IFERROR(VLOOKUP($A52,'2.0 Input│Historic Capex'!$A$15:$J$1413,COLUMN(F52),FALSE),0)</f>
        <v>384864.34223999991</v>
      </c>
      <c r="G52" s="27">
        <f>IFERROR(VLOOKUP($A52,'2.0 Input│Historic Capex'!$A$15:$J$1413,COLUMN(G52),FALSE),0)</f>
        <v>5028276.6188399997</v>
      </c>
      <c r="H52" s="27">
        <f>IFERROR(VLOOKUP($A52,'2.0 Input│Historic Capex'!$A$15:$J$1413,COLUMN(H52),FALSE),0)</f>
        <v>3306013.7747599999</v>
      </c>
      <c r="I52" s="27">
        <f>IFERROR(VLOOKUP($A52,'2.0 Input│Historic Capex'!$A$15:$J$1413,COLUMN(I52),FALSE),0)</f>
        <v>1193894.69838</v>
      </c>
      <c r="J52" s="27">
        <f>IFERROR(VLOOKUP($A52,'2.0 Input│Historic Capex'!$A$15:$J$1413,COLUMN(J52),FALSE),0)</f>
        <v>-25933.111520000017</v>
      </c>
      <c r="K52" s="27">
        <f t="shared" si="0"/>
        <v>9887116.3227000013</v>
      </c>
    </row>
    <row r="53" spans="1:11">
      <c r="A53" s="27">
        <f>'2.0 Input│Historic Capex'!A55</f>
        <v>41</v>
      </c>
      <c r="B53" s="20" t="str">
        <f>'2.0 Input│Historic Capex'!B55</f>
        <v>Dandenong Site - Storage shed</v>
      </c>
      <c r="C53" s="7" t="str">
        <f>'2.0 Input│Historic Capex'!C55</f>
        <v>Buildings</v>
      </c>
      <c r="D53" s="7" t="str">
        <f>'2.0 Input│Historic Capex'!D55</f>
        <v>Non-System</v>
      </c>
      <c r="F53" s="27">
        <f>IFERROR(VLOOKUP($A53,'2.0 Input│Historic Capex'!$A$15:$J$1413,COLUMN(F53),FALSE),0)</f>
        <v>0</v>
      </c>
      <c r="G53" s="27">
        <f>IFERROR(VLOOKUP($A53,'2.0 Input│Historic Capex'!$A$15:$J$1413,COLUMN(G53),FALSE),0)</f>
        <v>0</v>
      </c>
      <c r="H53" s="27">
        <f>IFERROR(VLOOKUP($A53,'2.0 Input│Historic Capex'!$A$15:$J$1413,COLUMN(H53),FALSE),0)</f>
        <v>0</v>
      </c>
      <c r="I53" s="27">
        <f>IFERROR(VLOOKUP($A53,'2.0 Input│Historic Capex'!$A$15:$J$1413,COLUMN(I53),FALSE),0)</f>
        <v>0</v>
      </c>
      <c r="J53" s="27">
        <f>IFERROR(VLOOKUP($A53,'2.0 Input│Historic Capex'!$A$15:$J$1413,COLUMN(J53),FALSE),0)</f>
        <v>0</v>
      </c>
      <c r="K53" s="27">
        <f t="shared" si="0"/>
        <v>0</v>
      </c>
    </row>
    <row r="54" spans="1:11">
      <c r="A54" s="27">
        <f>'2.0 Input│Historic Capex'!A56</f>
        <v>42</v>
      </c>
      <c r="B54" s="20" t="str">
        <f>'2.0 Input│Historic Capex'!B56</f>
        <v>Dandenong site fire mains replacement</v>
      </c>
      <c r="C54" s="7" t="str">
        <f>'2.0 Input│Historic Capex'!C56</f>
        <v>Buildings</v>
      </c>
      <c r="D54" s="7" t="str">
        <f>'2.0 Input│Historic Capex'!D56</f>
        <v>Non-System</v>
      </c>
      <c r="F54" s="27">
        <f>IFERROR(VLOOKUP($A54,'2.0 Input│Historic Capex'!$A$15:$J$1413,COLUMN(F54),FALSE),0)</f>
        <v>45116.377539999994</v>
      </c>
      <c r="G54" s="27">
        <f>IFERROR(VLOOKUP($A54,'2.0 Input│Historic Capex'!$A$15:$J$1413,COLUMN(G54),FALSE),0)</f>
        <v>895972.99618000002</v>
      </c>
      <c r="H54" s="27">
        <f>IFERROR(VLOOKUP($A54,'2.0 Input│Historic Capex'!$A$15:$J$1413,COLUMN(H54),FALSE),0)</f>
        <v>5036.8195800000003</v>
      </c>
      <c r="I54" s="27">
        <f>IFERROR(VLOOKUP($A54,'2.0 Input│Historic Capex'!$A$15:$J$1413,COLUMN(I54),FALSE),0)</f>
        <v>0</v>
      </c>
      <c r="J54" s="27">
        <f>IFERROR(VLOOKUP($A54,'2.0 Input│Historic Capex'!$A$15:$J$1413,COLUMN(J54),FALSE),0)</f>
        <v>0</v>
      </c>
      <c r="K54" s="27">
        <f t="shared" si="0"/>
        <v>946126.19330000004</v>
      </c>
    </row>
    <row r="55" spans="1:11">
      <c r="A55" s="27">
        <f>'2.0 Input│Historic Capex'!A57</f>
        <v>43</v>
      </c>
      <c r="B55" s="20" t="str">
        <f>'2.0 Input│Historic Capex'!B57</f>
        <v>Emergency - refurbish and re-testing of pipes</v>
      </c>
      <c r="C55" s="7" t="str">
        <f>'2.0 Input│Historic Capex'!C57</f>
        <v>Other</v>
      </c>
      <c r="D55" s="7" t="str">
        <f>'2.0 Input│Historic Capex'!D57</f>
        <v>Replacement</v>
      </c>
      <c r="F55" s="27">
        <f>IFERROR(VLOOKUP($A55,'2.0 Input│Historic Capex'!$A$15:$J$1413,COLUMN(F55),FALSE),0)</f>
        <v>0</v>
      </c>
      <c r="G55" s="27">
        <f>IFERROR(VLOOKUP($A55,'2.0 Input│Historic Capex'!$A$15:$J$1413,COLUMN(G55),FALSE),0)</f>
        <v>0</v>
      </c>
      <c r="H55" s="27">
        <f>IFERROR(VLOOKUP($A55,'2.0 Input│Historic Capex'!$A$15:$J$1413,COLUMN(H55),FALSE),0)</f>
        <v>-400</v>
      </c>
      <c r="I55" s="27">
        <f>IFERROR(VLOOKUP($A55,'2.0 Input│Historic Capex'!$A$15:$J$1413,COLUMN(I55),FALSE),0)</f>
        <v>400</v>
      </c>
      <c r="J55" s="27">
        <f>IFERROR(VLOOKUP($A55,'2.0 Input│Historic Capex'!$A$15:$J$1413,COLUMN(J55),FALSE),0)</f>
        <v>0</v>
      </c>
      <c r="K55" s="27">
        <f t="shared" si="0"/>
        <v>0</v>
      </c>
    </row>
    <row r="56" spans="1:11">
      <c r="A56" s="27">
        <f>'2.0 Input│Historic Capex'!A58</f>
        <v>44</v>
      </c>
      <c r="B56" s="20" t="str">
        <f>'2.0 Input│Historic Capex'!B58</f>
        <v>Emergency Response Equipment</v>
      </c>
      <c r="C56" s="7" t="str">
        <f>'2.0 Input│Historic Capex'!C58</f>
        <v>Other</v>
      </c>
      <c r="D56" s="7" t="str">
        <f>'2.0 Input│Historic Capex'!D58</f>
        <v>Replacement</v>
      </c>
      <c r="F56" s="27">
        <f>IFERROR(VLOOKUP($A56,'2.0 Input│Historic Capex'!$A$15:$J$1413,COLUMN(F56),FALSE),0)</f>
        <v>72171.76999999999</v>
      </c>
      <c r="G56" s="27">
        <f>IFERROR(VLOOKUP($A56,'2.0 Input│Historic Capex'!$A$15:$J$1413,COLUMN(G56),FALSE),0)</f>
        <v>-498434.56999999995</v>
      </c>
      <c r="H56" s="27">
        <f>IFERROR(VLOOKUP($A56,'2.0 Input│Historic Capex'!$A$15:$J$1413,COLUMN(H56),FALSE),0)</f>
        <v>-43630.1</v>
      </c>
      <c r="I56" s="27">
        <f>IFERROR(VLOOKUP($A56,'2.0 Input│Historic Capex'!$A$15:$J$1413,COLUMN(I56),FALSE),0)</f>
        <v>0</v>
      </c>
      <c r="J56" s="27">
        <f>IFERROR(VLOOKUP($A56,'2.0 Input│Historic Capex'!$A$15:$J$1413,COLUMN(J56),FALSE),0)</f>
        <v>0</v>
      </c>
      <c r="K56" s="27">
        <f t="shared" si="0"/>
        <v>-469892.89999999991</v>
      </c>
    </row>
    <row r="57" spans="1:11">
      <c r="A57" s="27">
        <f>'2.0 Input│Historic Capex'!A59</f>
        <v>45</v>
      </c>
      <c r="B57" s="20" t="str">
        <f>'2.0 Input│Historic Capex'!B59</f>
        <v>Equipment - Field Equipment</v>
      </c>
      <c r="C57" s="7" t="str">
        <f>'2.0 Input│Historic Capex'!C59</f>
        <v>Other</v>
      </c>
      <c r="D57" s="7" t="str">
        <f>'2.0 Input│Historic Capex'!D59</f>
        <v>Non-System</v>
      </c>
      <c r="F57" s="27">
        <f>IFERROR(VLOOKUP($A57,'2.0 Input│Historic Capex'!$A$15:$J$1413,COLUMN(F57),FALSE),0)</f>
        <v>0</v>
      </c>
      <c r="G57" s="27">
        <f>IFERROR(VLOOKUP($A57,'2.0 Input│Historic Capex'!$A$15:$J$1413,COLUMN(G57),FALSE),0)</f>
        <v>0</v>
      </c>
      <c r="H57" s="27">
        <f>IFERROR(VLOOKUP($A57,'2.0 Input│Historic Capex'!$A$15:$J$1413,COLUMN(H57),FALSE),0)</f>
        <v>0</v>
      </c>
      <c r="I57" s="27">
        <f>IFERROR(VLOOKUP($A57,'2.0 Input│Historic Capex'!$A$15:$J$1413,COLUMN(I57),FALSE),0)</f>
        <v>0</v>
      </c>
      <c r="J57" s="27">
        <f>IFERROR(VLOOKUP($A57,'2.0 Input│Historic Capex'!$A$15:$J$1413,COLUMN(J57),FALSE),0)</f>
        <v>0</v>
      </c>
      <c r="K57" s="27">
        <f t="shared" si="0"/>
        <v>0</v>
      </c>
    </row>
    <row r="58" spans="1:11">
      <c r="A58" s="27">
        <f>'2.0 Input│Historic Capex'!A60</f>
        <v>46</v>
      </c>
      <c r="B58" s="20" t="str">
        <f>'2.0 Input│Historic Capex'!B60</f>
        <v>Equipment - Victorian low value pool purchases</v>
      </c>
      <c r="C58" s="7" t="str">
        <f>'2.0 Input│Historic Capex'!C60</f>
        <v>Other</v>
      </c>
      <c r="D58" s="7" t="str">
        <f>'2.0 Input│Historic Capex'!D60</f>
        <v>Non-System</v>
      </c>
      <c r="F58" s="27">
        <f>IFERROR(VLOOKUP($A58,'2.0 Input│Historic Capex'!$A$15:$J$1413,COLUMN(F58),FALSE),0)</f>
        <v>176589.54078440042</v>
      </c>
      <c r="G58" s="27">
        <f>IFERROR(VLOOKUP($A58,'2.0 Input│Historic Capex'!$A$15:$J$1413,COLUMN(G58),FALSE),0)</f>
        <v>563621.55032353755</v>
      </c>
      <c r="H58" s="27">
        <f>IFERROR(VLOOKUP($A58,'2.0 Input│Historic Capex'!$A$15:$J$1413,COLUMN(H58),FALSE),0)</f>
        <v>139245.28199999992</v>
      </c>
      <c r="I58" s="27">
        <f>IFERROR(VLOOKUP($A58,'2.0 Input│Historic Capex'!$A$15:$J$1413,COLUMN(I58),FALSE),0)</f>
        <v>231236.81</v>
      </c>
      <c r="J58" s="27">
        <f>IFERROR(VLOOKUP($A58,'2.0 Input│Historic Capex'!$A$15:$J$1413,COLUMN(J58),FALSE),0)</f>
        <v>82915.180000000008</v>
      </c>
      <c r="K58" s="27">
        <f t="shared" si="0"/>
        <v>1193608.3631079379</v>
      </c>
    </row>
    <row r="59" spans="1:11">
      <c r="A59" s="27">
        <f>'2.0 Input│Historic Capex'!A61</f>
        <v>47</v>
      </c>
      <c r="B59" s="20" t="str">
        <f>'2.0 Input│Historic Capex'!B61</f>
        <v>Facilities Communication Systems Upgrade</v>
      </c>
      <c r="C59" s="7" t="str">
        <f>'2.0 Input│Historic Capex'!C61</f>
        <v>Other</v>
      </c>
      <c r="D59" s="7" t="str">
        <f>'2.0 Input│Historic Capex'!D61</f>
        <v>Replacement</v>
      </c>
      <c r="F59" s="27">
        <f>IFERROR(VLOOKUP($A59,'2.0 Input│Historic Capex'!$A$15:$J$1413,COLUMN(F59),FALSE),0)</f>
        <v>0</v>
      </c>
      <c r="G59" s="27">
        <f>IFERROR(VLOOKUP($A59,'2.0 Input│Historic Capex'!$A$15:$J$1413,COLUMN(G59),FALSE),0)</f>
        <v>0</v>
      </c>
      <c r="H59" s="27">
        <f>IFERROR(VLOOKUP($A59,'2.0 Input│Historic Capex'!$A$15:$J$1413,COLUMN(H59),FALSE),0)</f>
        <v>0</v>
      </c>
      <c r="I59" s="27">
        <f>IFERROR(VLOOKUP($A59,'2.0 Input│Historic Capex'!$A$15:$J$1413,COLUMN(I59),FALSE),0)</f>
        <v>0</v>
      </c>
      <c r="J59" s="27">
        <f>IFERROR(VLOOKUP($A59,'2.0 Input│Historic Capex'!$A$15:$J$1413,COLUMN(J59),FALSE),0)</f>
        <v>0</v>
      </c>
      <c r="K59" s="27">
        <f t="shared" si="0"/>
        <v>0</v>
      </c>
    </row>
    <row r="60" spans="1:11">
      <c r="A60" s="27">
        <f>'2.0 Input│Historic Capex'!A62</f>
        <v>48</v>
      </c>
      <c r="B60" s="20" t="str">
        <f>'2.0 Input│Historic Capex'!B62</f>
        <v xml:space="preserve">GCS Anti-Surge &amp; Fast-Stop Valves Upgrade </v>
      </c>
      <c r="C60" s="7" t="str">
        <f>'2.0 Input│Historic Capex'!C62</f>
        <v>Compressors</v>
      </c>
      <c r="D60" s="7" t="str">
        <f>'2.0 Input│Historic Capex'!D62</f>
        <v>Replacement</v>
      </c>
      <c r="F60" s="27">
        <f>IFERROR(VLOOKUP($A60,'2.0 Input│Historic Capex'!$A$15:$J$1413,COLUMN(F60),FALSE),0)</f>
        <v>323988.02</v>
      </c>
      <c r="G60" s="27">
        <f>IFERROR(VLOOKUP($A60,'2.0 Input│Historic Capex'!$A$15:$J$1413,COLUMN(G60),FALSE),0)</f>
        <v>0</v>
      </c>
      <c r="H60" s="27">
        <f>IFERROR(VLOOKUP($A60,'2.0 Input│Historic Capex'!$A$15:$J$1413,COLUMN(H60),FALSE),0)</f>
        <v>0</v>
      </c>
      <c r="I60" s="27">
        <f>IFERROR(VLOOKUP($A60,'2.0 Input│Historic Capex'!$A$15:$J$1413,COLUMN(I60),FALSE),0)</f>
        <v>0</v>
      </c>
      <c r="J60" s="27">
        <f>IFERROR(VLOOKUP($A60,'2.0 Input│Historic Capex'!$A$15:$J$1413,COLUMN(J60),FALSE),0)</f>
        <v>0</v>
      </c>
      <c r="K60" s="27">
        <f t="shared" si="0"/>
        <v>323988.02</v>
      </c>
    </row>
    <row r="61" spans="1:11">
      <c r="A61" s="27">
        <f>'2.0 Input│Historic Capex'!A63</f>
        <v>49</v>
      </c>
      <c r="B61" s="20" t="str">
        <f>'2.0 Input│Historic Capex'!B63</f>
        <v>GCS Control Room and Unit Enclosure 1,2,3&amp;4 Fire Suppression System</v>
      </c>
      <c r="C61" s="7" t="str">
        <f>'2.0 Input│Historic Capex'!C63</f>
        <v>Compressors</v>
      </c>
      <c r="D61" s="7" t="str">
        <f>'2.0 Input│Historic Capex'!D63</f>
        <v>Replacement</v>
      </c>
      <c r="F61" s="27">
        <f>IFERROR(VLOOKUP($A61,'2.0 Input│Historic Capex'!$A$15:$J$1413,COLUMN(F61),FALSE),0)</f>
        <v>-44.5</v>
      </c>
      <c r="G61" s="27">
        <f>IFERROR(VLOOKUP($A61,'2.0 Input│Historic Capex'!$A$15:$J$1413,COLUMN(G61),FALSE),0)</f>
        <v>0</v>
      </c>
      <c r="H61" s="27">
        <f>IFERROR(VLOOKUP($A61,'2.0 Input│Historic Capex'!$A$15:$J$1413,COLUMN(H61),FALSE),0)</f>
        <v>0</v>
      </c>
      <c r="I61" s="27">
        <f>IFERROR(VLOOKUP($A61,'2.0 Input│Historic Capex'!$A$15:$J$1413,COLUMN(I61),FALSE),0)</f>
        <v>0</v>
      </c>
      <c r="J61" s="27">
        <f>IFERROR(VLOOKUP($A61,'2.0 Input│Historic Capex'!$A$15:$J$1413,COLUMN(J61),FALSE),0)</f>
        <v>0</v>
      </c>
      <c r="K61" s="27">
        <f t="shared" si="0"/>
        <v>-44.5</v>
      </c>
    </row>
    <row r="62" spans="1:11">
      <c r="A62" s="27">
        <f>'2.0 Input│Historic Capex'!A64</f>
        <v>50</v>
      </c>
      <c r="B62" s="20" t="str">
        <f>'2.0 Input│Historic Capex'!B64</f>
        <v>GCS Emergency Lighting Upgrade</v>
      </c>
      <c r="C62" s="7" t="str">
        <f>'2.0 Input│Historic Capex'!C64</f>
        <v>Other</v>
      </c>
      <c r="D62" s="7" t="str">
        <f>'2.0 Input│Historic Capex'!D64</f>
        <v>Replacement</v>
      </c>
      <c r="F62" s="27">
        <f>IFERROR(VLOOKUP($A62,'2.0 Input│Historic Capex'!$A$15:$J$1413,COLUMN(F62),FALSE),0)</f>
        <v>0</v>
      </c>
      <c r="G62" s="27">
        <f>IFERROR(VLOOKUP($A62,'2.0 Input│Historic Capex'!$A$15:$J$1413,COLUMN(G62),FALSE),0)</f>
        <v>0</v>
      </c>
      <c r="H62" s="27">
        <f>IFERROR(VLOOKUP($A62,'2.0 Input│Historic Capex'!$A$15:$J$1413,COLUMN(H62),FALSE),0)</f>
        <v>0</v>
      </c>
      <c r="I62" s="27">
        <f>IFERROR(VLOOKUP($A62,'2.0 Input│Historic Capex'!$A$15:$J$1413,COLUMN(I62),FALSE),0)</f>
        <v>0</v>
      </c>
      <c r="J62" s="27">
        <f>IFERROR(VLOOKUP($A62,'2.0 Input│Historic Capex'!$A$15:$J$1413,COLUMN(J62),FALSE),0)</f>
        <v>0</v>
      </c>
      <c r="K62" s="27">
        <f t="shared" si="0"/>
        <v>0</v>
      </c>
    </row>
    <row r="63" spans="1:11">
      <c r="A63" s="27">
        <f>'2.0 Input│Historic Capex'!A65</f>
        <v>51</v>
      </c>
      <c r="B63" s="20" t="str">
        <f>'2.0 Input│Historic Capex'!B65</f>
        <v>GCS GEA Fuel Gas Upgrade</v>
      </c>
      <c r="C63" s="7" t="str">
        <f>'2.0 Input│Historic Capex'!C65</f>
        <v>Compressors</v>
      </c>
      <c r="D63" s="7" t="str">
        <f>'2.0 Input│Historic Capex'!D65</f>
        <v>Replacement</v>
      </c>
      <c r="F63" s="27">
        <f>IFERROR(VLOOKUP($A63,'2.0 Input│Historic Capex'!$A$15:$J$1413,COLUMN(F63),FALSE),0)</f>
        <v>0</v>
      </c>
      <c r="G63" s="27">
        <f>IFERROR(VLOOKUP($A63,'2.0 Input│Historic Capex'!$A$15:$J$1413,COLUMN(G63),FALSE),0)</f>
        <v>0</v>
      </c>
      <c r="H63" s="27">
        <f>IFERROR(VLOOKUP($A63,'2.0 Input│Historic Capex'!$A$15:$J$1413,COLUMN(H63),FALSE),0)</f>
        <v>0</v>
      </c>
      <c r="I63" s="27">
        <f>IFERROR(VLOOKUP($A63,'2.0 Input│Historic Capex'!$A$15:$J$1413,COLUMN(I63),FALSE),0)</f>
        <v>0</v>
      </c>
      <c r="J63" s="27">
        <f>IFERROR(VLOOKUP($A63,'2.0 Input│Historic Capex'!$A$15:$J$1413,COLUMN(J63),FALSE),0)</f>
        <v>0</v>
      </c>
      <c r="K63" s="27">
        <f t="shared" si="0"/>
        <v>0</v>
      </c>
    </row>
    <row r="64" spans="1:11">
      <c r="A64" s="27">
        <f>'2.0 Input│Historic Capex'!A66</f>
        <v>52</v>
      </c>
      <c r="B64" s="20" t="str">
        <f>'2.0 Input│Historic Capex'!B66</f>
        <v>GCS Station Valve Upgrade</v>
      </c>
      <c r="C64" s="7" t="str">
        <f>'2.0 Input│Historic Capex'!C66</f>
        <v>Compressors</v>
      </c>
      <c r="D64" s="7" t="str">
        <f>'2.0 Input│Historic Capex'!D66</f>
        <v>Replacement</v>
      </c>
      <c r="F64" s="27">
        <f>IFERROR(VLOOKUP($A64,'2.0 Input│Historic Capex'!$A$15:$J$1413,COLUMN(F64),FALSE),0)</f>
        <v>0</v>
      </c>
      <c r="G64" s="27">
        <f>IFERROR(VLOOKUP($A64,'2.0 Input│Historic Capex'!$A$15:$J$1413,COLUMN(G64),FALSE),0)</f>
        <v>0</v>
      </c>
      <c r="H64" s="27">
        <f>IFERROR(VLOOKUP($A64,'2.0 Input│Historic Capex'!$A$15:$J$1413,COLUMN(H64),FALSE),0)</f>
        <v>0</v>
      </c>
      <c r="I64" s="27">
        <f>IFERROR(VLOOKUP($A64,'2.0 Input│Historic Capex'!$A$15:$J$1413,COLUMN(I64),FALSE),0)</f>
        <v>0</v>
      </c>
      <c r="J64" s="27">
        <f>IFERROR(VLOOKUP($A64,'2.0 Input│Historic Capex'!$A$15:$J$1413,COLUMN(J64),FALSE),0)</f>
        <v>0</v>
      </c>
      <c r="K64" s="27">
        <f t="shared" si="0"/>
        <v>0</v>
      </c>
    </row>
    <row r="65" spans="1:11">
      <c r="A65" s="27">
        <f>'2.0 Input│Historic Capex'!A67</f>
        <v>53</v>
      </c>
      <c r="B65" s="20" t="str">
        <f>'2.0 Input│Historic Capex'!B67</f>
        <v>GCS Units 1,2,3&amp;4 Suction/Discharge Actuated Valve Replacement</v>
      </c>
      <c r="C65" s="7" t="str">
        <f>'2.0 Input│Historic Capex'!C67</f>
        <v>Compressors</v>
      </c>
      <c r="D65" s="7" t="str">
        <f>'2.0 Input│Historic Capex'!D67</f>
        <v>Replacement</v>
      </c>
      <c r="F65" s="27">
        <f>IFERROR(VLOOKUP($A65,'2.0 Input│Historic Capex'!$A$15:$J$1413,COLUMN(F65),FALSE),0)</f>
        <v>-3695.2</v>
      </c>
      <c r="G65" s="27">
        <f>IFERROR(VLOOKUP($A65,'2.0 Input│Historic Capex'!$A$15:$J$1413,COLUMN(G65),FALSE),0)</f>
        <v>0</v>
      </c>
      <c r="H65" s="27">
        <f>IFERROR(VLOOKUP($A65,'2.0 Input│Historic Capex'!$A$15:$J$1413,COLUMN(H65),FALSE),0)</f>
        <v>0</v>
      </c>
      <c r="I65" s="27">
        <f>IFERROR(VLOOKUP($A65,'2.0 Input│Historic Capex'!$A$15:$J$1413,COLUMN(I65),FALSE),0)</f>
        <v>0</v>
      </c>
      <c r="J65" s="27">
        <f>IFERROR(VLOOKUP($A65,'2.0 Input│Historic Capex'!$A$15:$J$1413,COLUMN(J65),FALSE),0)</f>
        <v>0</v>
      </c>
      <c r="K65" s="27">
        <f t="shared" si="0"/>
        <v>-3695.2</v>
      </c>
    </row>
    <row r="66" spans="1:11">
      <c r="A66" s="27">
        <f>'2.0 Input│Historic Capex'!A68</f>
        <v>54</v>
      </c>
      <c r="B66" s="20" t="str">
        <f>'2.0 Input│Historic Capex'!B68</f>
        <v>Gippsland LED Upg.</v>
      </c>
      <c r="C66" s="7" t="str">
        <f>'2.0 Input│Historic Capex'!C68</f>
        <v>Other</v>
      </c>
      <c r="D66" s="7" t="str">
        <f>'2.0 Input│Historic Capex'!D68</f>
        <v>Non-System</v>
      </c>
      <c r="F66" s="27">
        <f>IFERROR(VLOOKUP($A66,'2.0 Input│Historic Capex'!$A$15:$J$1413,COLUMN(F66),FALSE),0)</f>
        <v>0</v>
      </c>
      <c r="G66" s="27">
        <f>IFERROR(VLOOKUP($A66,'2.0 Input│Historic Capex'!$A$15:$J$1413,COLUMN(G66),FALSE),0)</f>
        <v>0</v>
      </c>
      <c r="H66" s="27">
        <f>IFERROR(VLOOKUP($A66,'2.0 Input│Historic Capex'!$A$15:$J$1413,COLUMN(H66),FALSE),0)</f>
        <v>0</v>
      </c>
      <c r="I66" s="27">
        <f>IFERROR(VLOOKUP($A66,'2.0 Input│Historic Capex'!$A$15:$J$1413,COLUMN(I66),FALSE),0)</f>
        <v>32630.45</v>
      </c>
      <c r="J66" s="27">
        <f>IFERROR(VLOOKUP($A66,'2.0 Input│Historic Capex'!$A$15:$J$1413,COLUMN(J66),FALSE),0)</f>
        <v>0</v>
      </c>
      <c r="K66" s="27">
        <f t="shared" si="0"/>
        <v>32630.45</v>
      </c>
    </row>
    <row r="67" spans="1:11">
      <c r="A67" s="27">
        <f>'2.0 Input│Historic Capex'!A69</f>
        <v>55</v>
      </c>
      <c r="B67" s="20" t="str">
        <f>'2.0 Input│Historic Capex'!B69</f>
        <v>Gooding Ctrl.Syst</v>
      </c>
      <c r="C67" s="7" t="str">
        <f>'2.0 Input│Historic Capex'!C69</f>
        <v>Compressors</v>
      </c>
      <c r="D67" s="7" t="str">
        <f>'2.0 Input│Historic Capex'!D69</f>
        <v>Replacement</v>
      </c>
      <c r="F67" s="27">
        <f>IFERROR(VLOOKUP($A67,'2.0 Input│Historic Capex'!$A$15:$J$1413,COLUMN(F67),FALSE),0)</f>
        <v>0</v>
      </c>
      <c r="G67" s="27">
        <f>IFERROR(VLOOKUP($A67,'2.0 Input│Historic Capex'!$A$15:$J$1413,COLUMN(G67),FALSE),0)</f>
        <v>0</v>
      </c>
      <c r="H67" s="27">
        <f>IFERROR(VLOOKUP($A67,'2.0 Input│Historic Capex'!$A$15:$J$1413,COLUMN(H67),FALSE),0)</f>
        <v>19204.099999999999</v>
      </c>
      <c r="I67" s="27">
        <f>IFERROR(VLOOKUP($A67,'2.0 Input│Historic Capex'!$A$15:$J$1413,COLUMN(I67),FALSE),0)</f>
        <v>0</v>
      </c>
      <c r="J67" s="27">
        <f>IFERROR(VLOOKUP($A67,'2.0 Input│Historic Capex'!$A$15:$J$1413,COLUMN(J67),FALSE),0)</f>
        <v>60795.9</v>
      </c>
      <c r="K67" s="27">
        <f t="shared" si="0"/>
        <v>80000</v>
      </c>
    </row>
    <row r="68" spans="1:11">
      <c r="A68" s="27">
        <f>'2.0 Input│Historic Capex'!A70</f>
        <v>56</v>
      </c>
      <c r="B68" s="20" t="str">
        <f>'2.0 Input│Historic Capex'!B70</f>
        <v>Hamilton CG Valve</v>
      </c>
      <c r="C68" s="7" t="str">
        <f>'2.0 Input│Historic Capex'!C70</f>
        <v>City Gates &amp; Field Regs</v>
      </c>
      <c r="D68" s="7" t="str">
        <f>'2.0 Input│Historic Capex'!D70</f>
        <v>Replacement</v>
      </c>
      <c r="F68" s="27">
        <f>IFERROR(VLOOKUP($A68,'2.0 Input│Historic Capex'!$A$15:$J$1413,COLUMN(F68),FALSE),0)</f>
        <v>22766.25</v>
      </c>
      <c r="G68" s="27">
        <f>IFERROR(VLOOKUP($A68,'2.0 Input│Historic Capex'!$A$15:$J$1413,COLUMN(G68),FALSE),0)</f>
        <v>790223.03</v>
      </c>
      <c r="H68" s="27">
        <f>IFERROR(VLOOKUP($A68,'2.0 Input│Historic Capex'!$A$15:$J$1413,COLUMN(H68),FALSE),0)</f>
        <v>13628.320000000065</v>
      </c>
      <c r="I68" s="27">
        <f>IFERROR(VLOOKUP($A68,'2.0 Input│Historic Capex'!$A$15:$J$1413,COLUMN(I68),FALSE),0)</f>
        <v>0</v>
      </c>
      <c r="J68" s="27">
        <f>IFERROR(VLOOKUP($A68,'2.0 Input│Historic Capex'!$A$15:$J$1413,COLUMN(J68),FALSE),0)</f>
        <v>0</v>
      </c>
      <c r="K68" s="27">
        <f t="shared" si="0"/>
        <v>826617.60000000009</v>
      </c>
    </row>
    <row r="69" spans="1:11">
      <c r="A69" s="27">
        <f>'2.0 Input│Historic Capex'!A71</f>
        <v>57</v>
      </c>
      <c r="B69" s="20" t="str">
        <f>'2.0 Input│Historic Capex'!B71</f>
        <v xml:space="preserve">Hazardous Area Rectification </v>
      </c>
      <c r="C69" s="7" t="str">
        <f>'2.0 Input│Historic Capex'!C71</f>
        <v>Other</v>
      </c>
      <c r="D69" s="7" t="str">
        <f>'2.0 Input│Historic Capex'!D71</f>
        <v>Replacement</v>
      </c>
      <c r="F69" s="27">
        <f>IFERROR(VLOOKUP($A69,'2.0 Input│Historic Capex'!$A$15:$J$1413,COLUMN(F69),FALSE),0)</f>
        <v>68505.51999999999</v>
      </c>
      <c r="G69" s="27">
        <f>IFERROR(VLOOKUP($A69,'2.0 Input│Historic Capex'!$A$15:$J$1413,COLUMN(G69),FALSE),0)</f>
        <v>24026.6</v>
      </c>
      <c r="H69" s="27">
        <f>IFERROR(VLOOKUP($A69,'2.0 Input│Historic Capex'!$A$15:$J$1413,COLUMN(H69),FALSE),0)</f>
        <v>26285.5</v>
      </c>
      <c r="I69" s="27">
        <f>IFERROR(VLOOKUP($A69,'2.0 Input│Historic Capex'!$A$15:$J$1413,COLUMN(I69),FALSE),0)</f>
        <v>219779.43999999997</v>
      </c>
      <c r="J69" s="27">
        <f>IFERROR(VLOOKUP($A69,'2.0 Input│Historic Capex'!$A$15:$J$1413,COLUMN(J69),FALSE),0)</f>
        <v>914515.09000000008</v>
      </c>
      <c r="K69" s="27">
        <f t="shared" si="0"/>
        <v>1253112.1499999999</v>
      </c>
    </row>
    <row r="70" spans="1:11">
      <c r="A70" s="27">
        <f>'2.0 Input│Historic Capex'!A72</f>
        <v>58</v>
      </c>
      <c r="B70" s="20" t="str">
        <f>'2.0 Input│Historic Capex'!B72</f>
        <v xml:space="preserve">Hazardous Areas Review </v>
      </c>
      <c r="C70" s="7" t="str">
        <f>'2.0 Input│Historic Capex'!C72</f>
        <v>City Gates &amp; Field Regs</v>
      </c>
      <c r="D70" s="7" t="str">
        <f>'2.0 Input│Historic Capex'!D72</f>
        <v>Replacement</v>
      </c>
      <c r="F70" s="27">
        <f>IFERROR(VLOOKUP($A70,'2.0 Input│Historic Capex'!$A$15:$J$1413,COLUMN(F70),FALSE),0)</f>
        <v>0</v>
      </c>
      <c r="G70" s="27">
        <f>IFERROR(VLOOKUP($A70,'2.0 Input│Historic Capex'!$A$15:$J$1413,COLUMN(G70),FALSE),0)</f>
        <v>0</v>
      </c>
      <c r="H70" s="27">
        <f>IFERROR(VLOOKUP($A70,'2.0 Input│Historic Capex'!$A$15:$J$1413,COLUMN(H70),FALSE),0)</f>
        <v>0</v>
      </c>
      <c r="I70" s="27">
        <f>IFERROR(VLOOKUP($A70,'2.0 Input│Historic Capex'!$A$15:$J$1413,COLUMN(I70),FALSE),0)</f>
        <v>0</v>
      </c>
      <c r="J70" s="27">
        <f>IFERROR(VLOOKUP($A70,'2.0 Input│Historic Capex'!$A$15:$J$1413,COLUMN(J70),FALSE),0)</f>
        <v>0</v>
      </c>
      <c r="K70" s="27">
        <f t="shared" si="0"/>
        <v>0</v>
      </c>
    </row>
    <row r="71" spans="1:11">
      <c r="A71" s="27">
        <f>'2.0 Input│Historic Capex'!A73</f>
        <v>59</v>
      </c>
      <c r="B71" s="20" t="str">
        <f>'2.0 Input│Historic Capex'!B73</f>
        <v>Heater upgrade - Laverton North CG</v>
      </c>
      <c r="C71" s="7" t="str">
        <f>'2.0 Input│Historic Capex'!C73</f>
        <v>City Gates &amp; Field Regs</v>
      </c>
      <c r="D71" s="7" t="str">
        <f>'2.0 Input│Historic Capex'!D73</f>
        <v>Replacement</v>
      </c>
      <c r="F71" s="27">
        <f>IFERROR(VLOOKUP($A71,'2.0 Input│Historic Capex'!$A$15:$J$1413,COLUMN(F71),FALSE),0)</f>
        <v>0</v>
      </c>
      <c r="G71" s="27">
        <f>IFERROR(VLOOKUP($A71,'2.0 Input│Historic Capex'!$A$15:$J$1413,COLUMN(G71),FALSE),0)</f>
        <v>0</v>
      </c>
      <c r="H71" s="27">
        <f>IFERROR(VLOOKUP($A71,'2.0 Input│Historic Capex'!$A$15:$J$1413,COLUMN(H71),FALSE),0)</f>
        <v>0</v>
      </c>
      <c r="I71" s="27">
        <f>IFERROR(VLOOKUP($A71,'2.0 Input│Historic Capex'!$A$15:$J$1413,COLUMN(I71),FALSE),0)</f>
        <v>0</v>
      </c>
      <c r="J71" s="27">
        <f>IFERROR(VLOOKUP($A71,'2.0 Input│Historic Capex'!$A$15:$J$1413,COLUMN(J71),FALSE),0)</f>
        <v>0</v>
      </c>
      <c r="K71" s="27">
        <f t="shared" si="0"/>
        <v>0</v>
      </c>
    </row>
    <row r="72" spans="1:11">
      <c r="A72" s="27">
        <f>'2.0 Input│Historic Capex'!A74</f>
        <v>60</v>
      </c>
      <c r="B72" s="20" t="str">
        <f>'2.0 Input│Historic Capex'!B74</f>
        <v>HMI upgrade to CLEAR SCADA at BCS, SCS and WCS &amp; CG, Longford</v>
      </c>
      <c r="C72" s="7" t="str">
        <f>'2.0 Input│Historic Capex'!C74</f>
        <v>Other</v>
      </c>
      <c r="D72" s="7" t="str">
        <f>'2.0 Input│Historic Capex'!D74</f>
        <v>Non-System</v>
      </c>
      <c r="F72" s="27">
        <f>IFERROR(VLOOKUP($A72,'2.0 Input│Historic Capex'!$A$15:$J$1413,COLUMN(F72),FALSE),0)</f>
        <v>0</v>
      </c>
      <c r="G72" s="27">
        <f>IFERROR(VLOOKUP($A72,'2.0 Input│Historic Capex'!$A$15:$J$1413,COLUMN(G72),FALSE),0)</f>
        <v>0</v>
      </c>
      <c r="H72" s="27">
        <f>IFERROR(VLOOKUP($A72,'2.0 Input│Historic Capex'!$A$15:$J$1413,COLUMN(H72),FALSE),0)</f>
        <v>173058.17</v>
      </c>
      <c r="I72" s="27">
        <f>IFERROR(VLOOKUP($A72,'2.0 Input│Historic Capex'!$A$15:$J$1413,COLUMN(I72),FALSE),0)</f>
        <v>-49974.19</v>
      </c>
      <c r="J72" s="27">
        <f>IFERROR(VLOOKUP($A72,'2.0 Input│Historic Capex'!$A$15:$J$1413,COLUMN(J72),FALSE),0)</f>
        <v>91775.19</v>
      </c>
      <c r="K72" s="27">
        <f t="shared" si="0"/>
        <v>214859.17</v>
      </c>
    </row>
    <row r="73" spans="1:11">
      <c r="A73" s="27">
        <f>'2.0 Input│Historic Capex'!A75</f>
        <v>61</v>
      </c>
      <c r="B73" s="20" t="str">
        <f>'2.0 Input│Historic Capex'!B75</f>
        <v>Iona CG Review</v>
      </c>
      <c r="C73" s="7" t="str">
        <f>'2.0 Input│Historic Capex'!C75</f>
        <v>City Gates &amp; Field Regs</v>
      </c>
      <c r="D73" s="7" t="str">
        <f>'2.0 Input│Historic Capex'!D75</f>
        <v>Replacement</v>
      </c>
      <c r="F73" s="27">
        <f>IFERROR(VLOOKUP($A73,'2.0 Input│Historic Capex'!$A$15:$J$1413,COLUMN(F73),FALSE),0)</f>
        <v>369.6</v>
      </c>
      <c r="G73" s="27">
        <f>IFERROR(VLOOKUP($A73,'2.0 Input│Historic Capex'!$A$15:$J$1413,COLUMN(G73),FALSE),0)</f>
        <v>19803.93</v>
      </c>
      <c r="H73" s="27">
        <f>IFERROR(VLOOKUP($A73,'2.0 Input│Historic Capex'!$A$15:$J$1413,COLUMN(H73),FALSE),0)</f>
        <v>180366.52000000002</v>
      </c>
      <c r="I73" s="27">
        <f>IFERROR(VLOOKUP($A73,'2.0 Input│Historic Capex'!$A$15:$J$1413,COLUMN(I73),FALSE),0)</f>
        <v>1279472.73</v>
      </c>
      <c r="J73" s="27">
        <f>IFERROR(VLOOKUP($A73,'2.0 Input│Historic Capex'!$A$15:$J$1413,COLUMN(J73),FALSE),0)</f>
        <v>572916.23</v>
      </c>
      <c r="K73" s="27">
        <f t="shared" si="0"/>
        <v>2052929.01</v>
      </c>
    </row>
    <row r="74" spans="1:11">
      <c r="A74" s="27">
        <f>'2.0 Input│Historic Capex'!A76</f>
        <v>62</v>
      </c>
      <c r="B74" s="20" t="str">
        <f>'2.0 Input│Historic Capex'!B76</f>
        <v xml:space="preserve">Iona CS - Inlet Pressure Reduction </v>
      </c>
      <c r="C74" s="7" t="str">
        <f>'2.0 Input│Historic Capex'!C76</f>
        <v>Compressors</v>
      </c>
      <c r="D74" s="7" t="str">
        <f>'2.0 Input│Historic Capex'!D76</f>
        <v>Replacement</v>
      </c>
      <c r="F74" s="27">
        <f>IFERROR(VLOOKUP($A74,'2.0 Input│Historic Capex'!$A$15:$J$1413,COLUMN(F74),FALSE),0)</f>
        <v>0</v>
      </c>
      <c r="G74" s="27">
        <f>IFERROR(VLOOKUP($A74,'2.0 Input│Historic Capex'!$A$15:$J$1413,COLUMN(G74),FALSE),0)</f>
        <v>0</v>
      </c>
      <c r="H74" s="27">
        <f>IFERROR(VLOOKUP($A74,'2.0 Input│Historic Capex'!$A$15:$J$1413,COLUMN(H74),FALSE),0)</f>
        <v>0</v>
      </c>
      <c r="I74" s="27">
        <f>IFERROR(VLOOKUP($A74,'2.0 Input│Historic Capex'!$A$15:$J$1413,COLUMN(I74),FALSE),0)</f>
        <v>0</v>
      </c>
      <c r="J74" s="27">
        <f>IFERROR(VLOOKUP($A74,'2.0 Input│Historic Capex'!$A$15:$J$1413,COLUMN(J74),FALSE),0)</f>
        <v>0</v>
      </c>
      <c r="K74" s="27">
        <f t="shared" si="0"/>
        <v>0</v>
      </c>
    </row>
    <row r="75" spans="1:11">
      <c r="A75" s="27">
        <f>'2.0 Input│Historic Capex'!A77</f>
        <v>63</v>
      </c>
      <c r="B75" s="20" t="str">
        <f>'2.0 Input│Historic Capex'!B77</f>
        <v>Iona CS Automation replacement</v>
      </c>
      <c r="C75" s="7" t="str">
        <f>'2.0 Input│Historic Capex'!C77</f>
        <v>Compressors</v>
      </c>
      <c r="D75" s="7" t="str">
        <f>'2.0 Input│Historic Capex'!D77</f>
        <v>Replacement</v>
      </c>
      <c r="F75" s="27">
        <f>IFERROR(VLOOKUP($A75,'2.0 Input│Historic Capex'!$A$15:$J$1413,COLUMN(F75),FALSE),0)</f>
        <v>198</v>
      </c>
      <c r="G75" s="27">
        <f>IFERROR(VLOOKUP($A75,'2.0 Input│Historic Capex'!$A$15:$J$1413,COLUMN(G75),FALSE),0)</f>
        <v>23697.25</v>
      </c>
      <c r="H75" s="27">
        <f>IFERROR(VLOOKUP($A75,'2.0 Input│Historic Capex'!$A$15:$J$1413,COLUMN(H75),FALSE),0)</f>
        <v>9.9999999983992893E-3</v>
      </c>
      <c r="I75" s="27">
        <f>IFERROR(VLOOKUP($A75,'2.0 Input│Historic Capex'!$A$15:$J$1413,COLUMN(I75),FALSE),0)</f>
        <v>33837.5</v>
      </c>
      <c r="J75" s="27">
        <f>IFERROR(VLOOKUP($A75,'2.0 Input│Historic Capex'!$A$15:$J$1413,COLUMN(J75),FALSE),0)</f>
        <v>1013905.17</v>
      </c>
      <c r="K75" s="27">
        <f t="shared" si="0"/>
        <v>1071637.93</v>
      </c>
    </row>
    <row r="76" spans="1:11">
      <c r="A76" s="27">
        <f>'2.0 Input│Historic Capex'!A78</f>
        <v>64</v>
      </c>
      <c r="B76" s="20" t="str">
        <f>'2.0 Input│Historic Capex'!B78</f>
        <v>Iona VFD Upgrade</v>
      </c>
      <c r="C76" s="7" t="str">
        <f>'2.0 Input│Historic Capex'!C78</f>
        <v>Compressors</v>
      </c>
      <c r="D76" s="7" t="str">
        <f>'2.0 Input│Historic Capex'!D78</f>
        <v>Replacement</v>
      </c>
      <c r="F76" s="27">
        <f>IFERROR(VLOOKUP($A76,'2.0 Input│Historic Capex'!$A$15:$J$1413,COLUMN(F76),FALSE),0)</f>
        <v>0</v>
      </c>
      <c r="G76" s="27">
        <f>IFERROR(VLOOKUP($A76,'2.0 Input│Historic Capex'!$A$15:$J$1413,COLUMN(G76),FALSE),0)</f>
        <v>0</v>
      </c>
      <c r="H76" s="27">
        <f>IFERROR(VLOOKUP($A76,'2.0 Input│Historic Capex'!$A$15:$J$1413,COLUMN(H76),FALSE),0)</f>
        <v>3891.2</v>
      </c>
      <c r="I76" s="27">
        <f>IFERROR(VLOOKUP($A76,'2.0 Input│Historic Capex'!$A$15:$J$1413,COLUMN(I76),FALSE),0)</f>
        <v>5479.13</v>
      </c>
      <c r="J76" s="27">
        <f>IFERROR(VLOOKUP($A76,'2.0 Input│Historic Capex'!$A$15:$J$1413,COLUMN(J76),FALSE),0)</f>
        <v>0</v>
      </c>
      <c r="K76" s="27">
        <f t="shared" si="0"/>
        <v>9370.33</v>
      </c>
    </row>
    <row r="77" spans="1:11">
      <c r="A77" s="27">
        <f>'2.0 Input│Historic Capex'!A79</f>
        <v>65</v>
      </c>
      <c r="B77" s="20" t="str">
        <f>'2.0 Input│Historic Capex'!B79</f>
        <v>IT Capex purchases (Laptops etc)</v>
      </c>
      <c r="C77" s="7" t="str">
        <f>'2.0 Input│Historic Capex'!C79</f>
        <v>Other</v>
      </c>
      <c r="D77" s="7" t="str">
        <f>'2.0 Input│Historic Capex'!D79</f>
        <v>Non-System</v>
      </c>
      <c r="F77" s="27">
        <f>IFERROR(VLOOKUP($A77,'2.0 Input│Historic Capex'!$A$15:$J$1413,COLUMN(F77),FALSE),0)</f>
        <v>0</v>
      </c>
      <c r="G77" s="27">
        <f>IFERROR(VLOOKUP($A77,'2.0 Input│Historic Capex'!$A$15:$J$1413,COLUMN(G77),FALSE),0)</f>
        <v>0</v>
      </c>
      <c r="H77" s="27">
        <f>IFERROR(VLOOKUP($A77,'2.0 Input│Historic Capex'!$A$15:$J$1413,COLUMN(H77),FALSE),0)</f>
        <v>0</v>
      </c>
      <c r="I77" s="27">
        <f>IFERROR(VLOOKUP($A77,'2.0 Input│Historic Capex'!$A$15:$J$1413,COLUMN(I77),FALSE),0)</f>
        <v>0</v>
      </c>
      <c r="J77" s="27">
        <f>IFERROR(VLOOKUP($A77,'2.0 Input│Historic Capex'!$A$15:$J$1413,COLUMN(J77),FALSE),0)</f>
        <v>0</v>
      </c>
      <c r="K77" s="27">
        <f t="shared" si="0"/>
        <v>0</v>
      </c>
    </row>
    <row r="78" spans="1:11">
      <c r="A78" s="27">
        <f>'2.0 Input│Historic Capex'!A80</f>
        <v>66</v>
      </c>
      <c r="B78" s="20" t="str">
        <f>'2.0 Input│Historic Capex'!B80</f>
        <v>Line of Sight Vegetation - Melbourne Region</v>
      </c>
      <c r="C78" s="7" t="str">
        <f>'2.0 Input│Historic Capex'!C80</f>
        <v>Other</v>
      </c>
      <c r="D78" s="7" t="str">
        <f>'2.0 Input│Historic Capex'!D80</f>
        <v>Replacement</v>
      </c>
      <c r="F78" s="27">
        <f>IFERROR(VLOOKUP($A78,'2.0 Input│Historic Capex'!$A$15:$J$1413,COLUMN(F78),FALSE),0)</f>
        <v>0</v>
      </c>
      <c r="G78" s="27">
        <f>IFERROR(VLOOKUP($A78,'2.0 Input│Historic Capex'!$A$15:$J$1413,COLUMN(G78),FALSE),0)</f>
        <v>0</v>
      </c>
      <c r="H78" s="27">
        <f>IFERROR(VLOOKUP($A78,'2.0 Input│Historic Capex'!$A$15:$J$1413,COLUMN(H78),FALSE),0)</f>
        <v>0</v>
      </c>
      <c r="I78" s="27">
        <f>IFERROR(VLOOKUP($A78,'2.0 Input│Historic Capex'!$A$15:$J$1413,COLUMN(I78),FALSE),0)</f>
        <v>0</v>
      </c>
      <c r="J78" s="27">
        <f>IFERROR(VLOOKUP($A78,'2.0 Input│Historic Capex'!$A$15:$J$1413,COLUMN(J78),FALSE),0)</f>
        <v>0</v>
      </c>
      <c r="K78" s="27">
        <f t="shared" si="0"/>
        <v>0</v>
      </c>
    </row>
    <row r="79" spans="1:11">
      <c r="A79" s="27">
        <f>'2.0 Input│Historic Capex'!A81</f>
        <v>67</v>
      </c>
      <c r="B79" s="20" t="str">
        <f>'2.0 Input│Historic Capex'!B81</f>
        <v>Line of Sight Vegetation - Otway Region</v>
      </c>
      <c r="C79" s="7" t="str">
        <f>'2.0 Input│Historic Capex'!C81</f>
        <v>Other</v>
      </c>
      <c r="D79" s="7" t="str">
        <f>'2.0 Input│Historic Capex'!D81</f>
        <v>Replacement</v>
      </c>
      <c r="F79" s="27">
        <f>IFERROR(VLOOKUP($A79,'2.0 Input│Historic Capex'!$A$15:$J$1413,COLUMN(F79),FALSE),0)</f>
        <v>0</v>
      </c>
      <c r="G79" s="27">
        <f>IFERROR(VLOOKUP($A79,'2.0 Input│Historic Capex'!$A$15:$J$1413,COLUMN(G79),FALSE),0)</f>
        <v>0</v>
      </c>
      <c r="H79" s="27">
        <f>IFERROR(VLOOKUP($A79,'2.0 Input│Historic Capex'!$A$15:$J$1413,COLUMN(H79),FALSE),0)</f>
        <v>0</v>
      </c>
      <c r="I79" s="27">
        <f>IFERROR(VLOOKUP($A79,'2.0 Input│Historic Capex'!$A$15:$J$1413,COLUMN(I79),FALSE),0)</f>
        <v>0</v>
      </c>
      <c r="J79" s="27">
        <f>IFERROR(VLOOKUP($A79,'2.0 Input│Historic Capex'!$A$15:$J$1413,COLUMN(J79),FALSE),0)</f>
        <v>0</v>
      </c>
      <c r="K79" s="27">
        <f t="shared" ref="K79:K138" si="5">SUM(F79:J79)</f>
        <v>0</v>
      </c>
    </row>
    <row r="80" spans="1:11">
      <c r="A80" s="27">
        <f>'2.0 Input│Historic Capex'!A82</f>
        <v>68</v>
      </c>
      <c r="B80" s="20" t="str">
        <f>'2.0 Input│Historic Capex'!B82</f>
        <v>Lara Balistrade</v>
      </c>
      <c r="C80" s="7" t="str">
        <f>'2.0 Input│Historic Capex'!C82</f>
        <v>Other</v>
      </c>
      <c r="D80" s="7" t="str">
        <f>'2.0 Input│Historic Capex'!D82</f>
        <v>Non-System</v>
      </c>
      <c r="F80" s="27">
        <f>IFERROR(VLOOKUP($A80,'2.0 Input│Historic Capex'!$A$15:$J$1413,COLUMN(F80),FALSE),0)</f>
        <v>0</v>
      </c>
      <c r="G80" s="27">
        <f>IFERROR(VLOOKUP($A80,'2.0 Input│Historic Capex'!$A$15:$J$1413,COLUMN(G80),FALSE),0)</f>
        <v>113716.3</v>
      </c>
      <c r="H80" s="27">
        <f>IFERROR(VLOOKUP($A80,'2.0 Input│Historic Capex'!$A$15:$J$1413,COLUMN(H80),FALSE),0)</f>
        <v>148039.06</v>
      </c>
      <c r="I80" s="27">
        <f>IFERROR(VLOOKUP($A80,'2.0 Input│Historic Capex'!$A$15:$J$1413,COLUMN(I80),FALSE),0)</f>
        <v>-9173.64</v>
      </c>
      <c r="J80" s="27">
        <f>IFERROR(VLOOKUP($A80,'2.0 Input│Historic Capex'!$A$15:$J$1413,COLUMN(J80),FALSE),0)</f>
        <v>0</v>
      </c>
      <c r="K80" s="27">
        <f t="shared" si="5"/>
        <v>252581.71999999997</v>
      </c>
    </row>
    <row r="81" spans="1:11">
      <c r="A81" s="27">
        <f>'2.0 Input│Historic Capex'!A83</f>
        <v>69</v>
      </c>
      <c r="B81" s="20" t="str">
        <f>'2.0 Input│Historic Capex'!B83</f>
        <v>Lara City Gate Control Hut Fire Suppression System</v>
      </c>
      <c r="C81" s="7" t="str">
        <f>'2.0 Input│Historic Capex'!C83</f>
        <v>City Gates &amp; Field Regs</v>
      </c>
      <c r="D81" s="7" t="str">
        <f>'2.0 Input│Historic Capex'!D83</f>
        <v>Replacement</v>
      </c>
      <c r="F81" s="27">
        <f>IFERROR(VLOOKUP($A81,'2.0 Input│Historic Capex'!$A$15:$J$1413,COLUMN(F81),FALSE),0)</f>
        <v>0</v>
      </c>
      <c r="G81" s="27">
        <f>IFERROR(VLOOKUP($A81,'2.0 Input│Historic Capex'!$A$15:$J$1413,COLUMN(G81),FALSE),0)</f>
        <v>6425</v>
      </c>
      <c r="H81" s="27">
        <f>IFERROR(VLOOKUP($A81,'2.0 Input│Historic Capex'!$A$15:$J$1413,COLUMN(H81),FALSE),0)</f>
        <v>81750.97</v>
      </c>
      <c r="I81" s="27">
        <f>IFERROR(VLOOKUP($A81,'2.0 Input│Historic Capex'!$A$15:$J$1413,COLUMN(I81),FALSE),0)</f>
        <v>-586.79999999999995</v>
      </c>
      <c r="J81" s="20">
        <f>IFERROR(VLOOKUP($A81,'2.0 Input│Historic Capex'!$A$15:$J$1413,COLUMN(J81),FALSE),0)</f>
        <v>0</v>
      </c>
      <c r="K81" s="27">
        <f t="shared" si="5"/>
        <v>87589.17</v>
      </c>
    </row>
    <row r="82" spans="1:11">
      <c r="A82" s="27">
        <f>'2.0 Input│Historic Capex'!A84</f>
        <v>70</v>
      </c>
      <c r="B82" s="20" t="str">
        <f>'2.0 Input│Historic Capex'!B84</f>
        <v>Lara SWP SCADA HM</v>
      </c>
      <c r="C82" s="7" t="str">
        <f>'2.0 Input│Historic Capex'!C84</f>
        <v>Other</v>
      </c>
      <c r="D82" s="7" t="str">
        <f>'2.0 Input│Historic Capex'!D84</f>
        <v>Non-System</v>
      </c>
      <c r="F82" s="27">
        <f>IFERROR(VLOOKUP($A82,'2.0 Input│Historic Capex'!$A$15:$J$1413,COLUMN(F82),FALSE),0)</f>
        <v>0</v>
      </c>
      <c r="G82" s="27">
        <f>IFERROR(VLOOKUP($A82,'2.0 Input│Historic Capex'!$A$15:$J$1413,COLUMN(G82),FALSE),0)</f>
        <v>0</v>
      </c>
      <c r="H82" s="27">
        <f>IFERROR(VLOOKUP($A82,'2.0 Input│Historic Capex'!$A$15:$J$1413,COLUMN(H82),FALSE),0)</f>
        <v>96506.86</v>
      </c>
      <c r="I82" s="27">
        <f>IFERROR(VLOOKUP($A82,'2.0 Input│Historic Capex'!$A$15:$J$1413,COLUMN(I82),FALSE),0)</f>
        <v>0</v>
      </c>
      <c r="J82" s="27">
        <f>IFERROR(VLOOKUP($A82,'2.0 Input│Historic Capex'!$A$15:$J$1413,COLUMN(J82),FALSE),0)</f>
        <v>0</v>
      </c>
      <c r="K82" s="27">
        <f t="shared" si="5"/>
        <v>96506.86</v>
      </c>
    </row>
    <row r="83" spans="1:11">
      <c r="A83" s="27">
        <f>'2.0 Input│Historic Capex'!A85</f>
        <v>71</v>
      </c>
      <c r="B83" s="20" t="str">
        <f>'2.0 Input│Historic Capex'!B85</f>
        <v>Laser Scanner Sys</v>
      </c>
      <c r="C83" s="7" t="str">
        <f>'2.0 Input│Historic Capex'!C85</f>
        <v>Other</v>
      </c>
      <c r="D83" s="7" t="str">
        <f>'2.0 Input│Historic Capex'!D85</f>
        <v>Non-System</v>
      </c>
      <c r="F83" s="27">
        <f>IFERROR(VLOOKUP($A83,'2.0 Input│Historic Capex'!$A$15:$J$1413,COLUMN(F83),FALSE),0)</f>
        <v>0</v>
      </c>
      <c r="G83" s="27">
        <f>IFERROR(VLOOKUP($A83,'2.0 Input│Historic Capex'!$A$15:$J$1413,COLUMN(G83),FALSE),0)</f>
        <v>152874.76</v>
      </c>
      <c r="H83" s="27">
        <f>IFERROR(VLOOKUP($A83,'2.0 Input│Historic Capex'!$A$15:$J$1413,COLUMN(H83),FALSE),0)</f>
        <v>0</v>
      </c>
      <c r="I83" s="27">
        <f>IFERROR(VLOOKUP($A83,'2.0 Input│Historic Capex'!$A$15:$J$1413,COLUMN(I83),FALSE),0)</f>
        <v>0</v>
      </c>
      <c r="J83" s="27">
        <f>IFERROR(VLOOKUP($A83,'2.0 Input│Historic Capex'!$A$15:$J$1413,COLUMN(J83),FALSE),0)</f>
        <v>0</v>
      </c>
      <c r="K83" s="27">
        <f t="shared" si="5"/>
        <v>152874.76</v>
      </c>
    </row>
    <row r="84" spans="1:11">
      <c r="A84" s="27">
        <f>'2.0 Input│Historic Capex'!A86</f>
        <v>72</v>
      </c>
      <c r="B84" s="20" t="str">
        <f>'2.0 Input│Historic Capex'!B86</f>
        <v xml:space="preserve">Leased Assets </v>
      </c>
      <c r="C84" s="7" t="str">
        <f>'2.0 Input│Historic Capex'!C86</f>
        <v>Other</v>
      </c>
      <c r="D84" s="7" t="str">
        <f>'2.0 Input│Historic Capex'!D86</f>
        <v>Non-System</v>
      </c>
      <c r="F84" s="27">
        <f>IFERROR(VLOOKUP($A84,'2.0 Input│Historic Capex'!$A$15:$J$1413,COLUMN(F84),FALSE),0)</f>
        <v>0</v>
      </c>
      <c r="G84" s="27">
        <f>IFERROR(VLOOKUP($A84,'2.0 Input│Historic Capex'!$A$15:$J$1413,COLUMN(G84),FALSE),0)</f>
        <v>163298.69</v>
      </c>
      <c r="H84" s="27">
        <f>IFERROR(VLOOKUP($A84,'2.0 Input│Historic Capex'!$A$15:$J$1413,COLUMN(H84),FALSE),0)</f>
        <v>212246.17</v>
      </c>
      <c r="I84" s="27">
        <f>IFERROR(VLOOKUP($A84,'2.0 Input│Historic Capex'!$A$15:$J$1413,COLUMN(I84),FALSE),0)</f>
        <v>173.09000000002561</v>
      </c>
      <c r="J84" s="27">
        <f>IFERROR(VLOOKUP($A84,'2.0 Input│Historic Capex'!$A$15:$J$1413,COLUMN(J84),FALSE),0)</f>
        <v>0</v>
      </c>
      <c r="K84" s="27">
        <f t="shared" si="5"/>
        <v>375717.95</v>
      </c>
    </row>
    <row r="85" spans="1:11">
      <c r="A85" s="27">
        <f>'2.0 Input│Historic Capex'!A87</f>
        <v>73</v>
      </c>
      <c r="B85" s="20" t="str">
        <f>'2.0 Input│Historic Capex'!B87</f>
        <v>L'ford GasAnalyser</v>
      </c>
      <c r="C85" s="7" t="str">
        <f>'2.0 Input│Historic Capex'!C87</f>
        <v>City Gates &amp; Field Regs</v>
      </c>
      <c r="D85" s="7" t="str">
        <f>'2.0 Input│Historic Capex'!D87</f>
        <v>Replacement</v>
      </c>
      <c r="F85" s="27">
        <f>IFERROR(VLOOKUP($A85,'2.0 Input│Historic Capex'!$A$15:$J$1413,COLUMN(F85),FALSE),0)</f>
        <v>0</v>
      </c>
      <c r="G85" s="27">
        <f>IFERROR(VLOOKUP($A85,'2.0 Input│Historic Capex'!$A$15:$J$1413,COLUMN(G85),FALSE),0)</f>
        <v>0</v>
      </c>
      <c r="H85" s="27">
        <f>IFERROR(VLOOKUP($A85,'2.0 Input│Historic Capex'!$A$15:$J$1413,COLUMN(H85),FALSE),0)</f>
        <v>1927.18</v>
      </c>
      <c r="I85" s="27">
        <f>IFERROR(VLOOKUP($A85,'2.0 Input│Historic Capex'!$A$15:$J$1413,COLUMN(I85),FALSE),0)</f>
        <v>40247.81</v>
      </c>
      <c r="J85" s="27">
        <f>IFERROR(VLOOKUP($A85,'2.0 Input│Historic Capex'!$A$15:$J$1413,COLUMN(J85),FALSE),0)</f>
        <v>15000</v>
      </c>
      <c r="K85" s="27">
        <f t="shared" si="5"/>
        <v>57174.99</v>
      </c>
    </row>
    <row r="86" spans="1:11">
      <c r="A86" s="27">
        <f>'2.0 Input│Historic Capex'!A88</f>
        <v>74</v>
      </c>
      <c r="B86" s="20" t="str">
        <f>'2.0 Input│Historic Capex'!B88</f>
        <v>L'ford Upg Flare</v>
      </c>
      <c r="C86" s="7" t="str">
        <f>'2.0 Input│Historic Capex'!C88</f>
        <v>City Gates &amp; Field Regs</v>
      </c>
      <c r="D86" s="7" t="str">
        <f>'2.0 Input│Historic Capex'!D88</f>
        <v>Replacement</v>
      </c>
      <c r="F86" s="27">
        <f>IFERROR(VLOOKUP($A86,'2.0 Input│Historic Capex'!$A$15:$J$1413,COLUMN(F86),FALSE),0)</f>
        <v>9020.1299999999992</v>
      </c>
      <c r="G86" s="27">
        <f>IFERROR(VLOOKUP($A86,'2.0 Input│Historic Capex'!$A$15:$J$1413,COLUMN(G86),FALSE),0)</f>
        <v>248011.12</v>
      </c>
      <c r="H86" s="27">
        <f>IFERROR(VLOOKUP($A86,'2.0 Input│Historic Capex'!$A$15:$J$1413,COLUMN(H86),FALSE),0)</f>
        <v>258278.34</v>
      </c>
      <c r="I86" s="27">
        <f>IFERROR(VLOOKUP($A86,'2.0 Input│Historic Capex'!$A$15:$J$1413,COLUMN(I86),FALSE),0)</f>
        <v>-832.01999999998952</v>
      </c>
      <c r="J86" s="27">
        <f>IFERROR(VLOOKUP($A86,'2.0 Input│Historic Capex'!$A$15:$J$1413,COLUMN(J86),FALSE),0)</f>
        <v>0</v>
      </c>
      <c r="K86" s="27">
        <f t="shared" si="5"/>
        <v>514477.56999999995</v>
      </c>
    </row>
    <row r="87" spans="1:11">
      <c r="A87" s="27">
        <f>'2.0 Input│Historic Capex'!A89</f>
        <v>75</v>
      </c>
      <c r="B87" s="20" t="str">
        <f>'2.0 Input│Historic Capex'!B89</f>
        <v>Lightning &amp; Earth</v>
      </c>
      <c r="C87" s="7" t="str">
        <f>'2.0 Input│Historic Capex'!C89</f>
        <v>Compressors</v>
      </c>
      <c r="D87" s="7" t="str">
        <f>'2.0 Input│Historic Capex'!D89</f>
        <v>Replacement</v>
      </c>
      <c r="F87" s="27">
        <f>IFERROR(VLOOKUP($A87,'2.0 Input│Historic Capex'!$A$15:$J$1413,COLUMN(F87),FALSE),0)</f>
        <v>0</v>
      </c>
      <c r="G87" s="27">
        <f>IFERROR(VLOOKUP($A87,'2.0 Input│Historic Capex'!$A$15:$J$1413,COLUMN(G87),FALSE),0)</f>
        <v>12681.35</v>
      </c>
      <c r="H87" s="27">
        <f>IFERROR(VLOOKUP($A87,'2.0 Input│Historic Capex'!$A$15:$J$1413,COLUMN(H87),FALSE),0)</f>
        <v>279398.69</v>
      </c>
      <c r="I87" s="27">
        <f>IFERROR(VLOOKUP($A87,'2.0 Input│Historic Capex'!$A$15:$J$1413,COLUMN(I87),FALSE),0)</f>
        <v>82086.660000000033</v>
      </c>
      <c r="J87" s="27">
        <f>IFERROR(VLOOKUP($A87,'2.0 Input│Historic Capex'!$A$15:$J$1413,COLUMN(J87),FALSE),0)</f>
        <v>0</v>
      </c>
      <c r="K87" s="27">
        <f t="shared" si="5"/>
        <v>374166.7</v>
      </c>
    </row>
    <row r="88" spans="1:11">
      <c r="A88" s="27">
        <f>'2.0 Input│Historic Capex'!A90</f>
        <v>76</v>
      </c>
      <c r="B88" s="20" t="str">
        <f>'2.0 Input│Historic Capex'!B90</f>
        <v>Liquid management - Longford</v>
      </c>
      <c r="C88" s="7" t="str">
        <f>'2.0 Input│Historic Capex'!C90</f>
        <v>City Gates &amp; Field Regs</v>
      </c>
      <c r="D88" s="7" t="str">
        <f>'2.0 Input│Historic Capex'!D90</f>
        <v>Replacement</v>
      </c>
      <c r="F88" s="27">
        <f>IFERROR(VLOOKUP($A88,'2.0 Input│Historic Capex'!$A$15:$J$1413,COLUMN(F88),FALSE),0)</f>
        <v>0</v>
      </c>
      <c r="G88" s="27">
        <f>IFERROR(VLOOKUP($A88,'2.0 Input│Historic Capex'!$A$15:$J$1413,COLUMN(G88),FALSE),0)</f>
        <v>0</v>
      </c>
      <c r="H88" s="27">
        <f>IFERROR(VLOOKUP($A88,'2.0 Input│Historic Capex'!$A$15:$J$1413,COLUMN(H88),FALSE),0)</f>
        <v>0</v>
      </c>
      <c r="I88" s="27">
        <f>IFERROR(VLOOKUP($A88,'2.0 Input│Historic Capex'!$A$15:$J$1413,COLUMN(I88),FALSE),0)</f>
        <v>0</v>
      </c>
      <c r="J88" s="27">
        <f>IFERROR(VLOOKUP($A88,'2.0 Input│Historic Capex'!$A$15:$J$1413,COLUMN(J88),FALSE),0)</f>
        <v>0</v>
      </c>
      <c r="K88" s="27">
        <f t="shared" si="5"/>
        <v>0</v>
      </c>
    </row>
    <row r="89" spans="1:11">
      <c r="A89" s="27">
        <f>'2.0 Input│Historic Capex'!A91</f>
        <v>77</v>
      </c>
      <c r="B89" s="20" t="str">
        <f>'2.0 Input│Historic Capex'!B91</f>
        <v>Liquid Management - Pakenham</v>
      </c>
      <c r="C89" s="7" t="str">
        <f>'2.0 Input│Historic Capex'!C91</f>
        <v>City Gates &amp; Field Regs</v>
      </c>
      <c r="D89" s="7" t="str">
        <f>'2.0 Input│Historic Capex'!D91</f>
        <v>Replacement</v>
      </c>
      <c r="F89" s="27">
        <f>IFERROR(VLOOKUP($A89,'2.0 Input│Historic Capex'!$A$15:$J$1413,COLUMN(F89),FALSE),0)</f>
        <v>45712.92</v>
      </c>
      <c r="G89" s="27">
        <f>IFERROR(VLOOKUP($A89,'2.0 Input│Historic Capex'!$A$15:$J$1413,COLUMN(G89),FALSE),0)</f>
        <v>0</v>
      </c>
      <c r="H89" s="27">
        <f>IFERROR(VLOOKUP($A89,'2.0 Input│Historic Capex'!$A$15:$J$1413,COLUMN(H89),FALSE),0)</f>
        <v>0</v>
      </c>
      <c r="I89" s="27">
        <f>IFERROR(VLOOKUP($A89,'2.0 Input│Historic Capex'!$A$15:$J$1413,COLUMN(I89),FALSE),0)</f>
        <v>-45712.92</v>
      </c>
      <c r="J89" s="27">
        <f>IFERROR(VLOOKUP($A89,'2.0 Input│Historic Capex'!$A$15:$J$1413,COLUMN(J89),FALSE),0)</f>
        <v>238178.00000000003</v>
      </c>
      <c r="K89" s="27">
        <f t="shared" si="5"/>
        <v>238178.00000000003</v>
      </c>
    </row>
    <row r="90" spans="1:11">
      <c r="A90" s="27">
        <f>'2.0 Input│Historic Capex'!A92</f>
        <v>78</v>
      </c>
      <c r="B90" s="20" t="str">
        <f>'2.0 Input│Historic Capex'!B92</f>
        <v>MCC Switchboard</v>
      </c>
      <c r="C90" s="7" t="str">
        <f>'2.0 Input│Historic Capex'!C92</f>
        <v>Other</v>
      </c>
      <c r="D90" s="7" t="str">
        <f>'2.0 Input│Historic Capex'!D92</f>
        <v>Replacement</v>
      </c>
      <c r="F90" s="27">
        <f>IFERROR(VLOOKUP($A90,'2.0 Input│Historic Capex'!$A$15:$J$1413,COLUMN(F90),FALSE),0)</f>
        <v>0</v>
      </c>
      <c r="G90" s="27">
        <f>IFERROR(VLOOKUP($A90,'2.0 Input│Historic Capex'!$A$15:$J$1413,COLUMN(G90),FALSE),0)</f>
        <v>0</v>
      </c>
      <c r="H90" s="27">
        <f>IFERROR(VLOOKUP($A90,'2.0 Input│Historic Capex'!$A$15:$J$1413,COLUMN(H90),FALSE),0)</f>
        <v>0</v>
      </c>
      <c r="I90" s="27">
        <f>IFERROR(VLOOKUP($A90,'2.0 Input│Historic Capex'!$A$15:$J$1413,COLUMN(I90),FALSE),0)</f>
        <v>9116.81</v>
      </c>
      <c r="J90" s="27">
        <f>IFERROR(VLOOKUP($A90,'2.0 Input│Historic Capex'!$A$15:$J$1413,COLUMN(J90),FALSE),0)</f>
        <v>133890.85</v>
      </c>
      <c r="K90" s="27">
        <f t="shared" si="5"/>
        <v>143007.66</v>
      </c>
    </row>
    <row r="91" spans="1:11">
      <c r="A91" s="27">
        <f>'2.0 Input│Historic Capex'!A93</f>
        <v>79</v>
      </c>
      <c r="B91" s="20" t="str">
        <f>'2.0 Input│Historic Capex'!B93</f>
        <v>Metering Inst.LCR</v>
      </c>
      <c r="C91" s="7" t="str">
        <f>'2.0 Input│Historic Capex'!C93</f>
        <v>Other</v>
      </c>
      <c r="D91" s="7" t="str">
        <f>'2.0 Input│Historic Capex'!D93</f>
        <v>Non-System</v>
      </c>
      <c r="F91" s="27">
        <f>IFERROR(VLOOKUP($A91,'2.0 Input│Historic Capex'!$A$15:$J$1413,COLUMN(F91),FALSE),0)</f>
        <v>0</v>
      </c>
      <c r="G91" s="27">
        <f>IFERROR(VLOOKUP($A91,'2.0 Input│Historic Capex'!$A$15:$J$1413,COLUMN(G91),FALSE),0)</f>
        <v>42208.62</v>
      </c>
      <c r="H91" s="27">
        <f>IFERROR(VLOOKUP($A91,'2.0 Input│Historic Capex'!$A$15:$J$1413,COLUMN(H91),FALSE),0)</f>
        <v>1.0000000000218279E-2</v>
      </c>
      <c r="I91" s="27">
        <f>IFERROR(VLOOKUP($A91,'2.0 Input│Historic Capex'!$A$15:$J$1413,COLUMN(I91),FALSE),0)</f>
        <v>0</v>
      </c>
      <c r="J91" s="27">
        <f>IFERROR(VLOOKUP($A91,'2.0 Input│Historic Capex'!$A$15:$J$1413,COLUMN(J91),FALSE),0)</f>
        <v>0</v>
      </c>
      <c r="K91" s="27">
        <f t="shared" si="5"/>
        <v>42208.630000000005</v>
      </c>
    </row>
    <row r="92" spans="1:11">
      <c r="A92" s="27">
        <f>'2.0 Input│Historic Capex'!A94</f>
        <v>80</v>
      </c>
      <c r="B92" s="20" t="str">
        <f>'2.0 Input│Historic Capex'!B94</f>
        <v>Not included as part of AA Capex Forecast</v>
      </c>
      <c r="C92" s="7" t="str">
        <f>'2.0 Input│Historic Capex'!C94</f>
        <v>Other</v>
      </c>
      <c r="D92" s="7" t="str">
        <f>'2.0 Input│Historic Capex'!D94</f>
        <v>Replacement</v>
      </c>
      <c r="F92" s="27">
        <f>IFERROR(VLOOKUP($A92,'2.0 Input│Historic Capex'!$A$15:$J$1413,COLUMN(F92),FALSE),0)</f>
        <v>26414.07</v>
      </c>
      <c r="G92" s="27">
        <f>IFERROR(VLOOKUP($A92,'2.0 Input│Historic Capex'!$A$15:$J$1413,COLUMN(G92),FALSE),0)</f>
        <v>-26414.07</v>
      </c>
      <c r="H92" s="27">
        <f>IFERROR(VLOOKUP($A92,'2.0 Input│Historic Capex'!$A$15:$J$1413,COLUMN(H92),FALSE),0)</f>
        <v>0</v>
      </c>
      <c r="I92" s="27">
        <f>IFERROR(VLOOKUP($A92,'2.0 Input│Historic Capex'!$A$15:$J$1413,COLUMN(I92),FALSE),0)</f>
        <v>0</v>
      </c>
      <c r="J92" s="27">
        <f>IFERROR(VLOOKUP($A92,'2.0 Input│Historic Capex'!$A$15:$J$1413,COLUMN(J92),FALSE),0)</f>
        <v>0</v>
      </c>
      <c r="K92" s="27">
        <f t="shared" si="5"/>
        <v>0</v>
      </c>
    </row>
    <row r="93" spans="1:11">
      <c r="A93" s="27">
        <f>'2.0 Input│Historic Capex'!A95</f>
        <v>81</v>
      </c>
      <c r="B93" s="20" t="str">
        <f>'2.0 Input│Historic Capex'!B95</f>
        <v>Odorant Dandenong Pump Upgrade 700 &amp; 2800 kPa</v>
      </c>
      <c r="C93" s="7" t="str">
        <f>'2.0 Input│Historic Capex'!C95</f>
        <v>Gas Quality</v>
      </c>
      <c r="D93" s="7" t="str">
        <f>'2.0 Input│Historic Capex'!D95</f>
        <v>Replacement</v>
      </c>
      <c r="F93" s="27">
        <f>IFERROR(VLOOKUP($A93,'2.0 Input│Historic Capex'!$A$15:$J$1413,COLUMN(F93),FALSE),0)</f>
        <v>0</v>
      </c>
      <c r="G93" s="27">
        <f>IFERROR(VLOOKUP($A93,'2.0 Input│Historic Capex'!$A$15:$J$1413,COLUMN(G93),FALSE),0)</f>
        <v>0</v>
      </c>
      <c r="H93" s="27">
        <f>IFERROR(VLOOKUP($A93,'2.0 Input│Historic Capex'!$A$15:$J$1413,COLUMN(H93),FALSE),0)</f>
        <v>0</v>
      </c>
      <c r="I93" s="27">
        <f>IFERROR(VLOOKUP($A93,'2.0 Input│Historic Capex'!$A$15:$J$1413,COLUMN(I93),FALSE),0)</f>
        <v>0</v>
      </c>
      <c r="J93" s="27">
        <f>IFERROR(VLOOKUP($A93,'2.0 Input│Historic Capex'!$A$15:$J$1413,COLUMN(J93),FALSE),0)</f>
        <v>0</v>
      </c>
      <c r="K93" s="27">
        <f t="shared" si="5"/>
        <v>0</v>
      </c>
    </row>
    <row r="94" spans="1:11">
      <c r="A94" s="27">
        <f>'2.0 Input│Historic Capex'!A96</f>
        <v>82</v>
      </c>
      <c r="B94" s="20" t="str">
        <f>'2.0 Input│Historic Capex'!B96</f>
        <v>Pipeline Integrity</v>
      </c>
      <c r="C94" s="7" t="str">
        <f>'2.0 Input│Historic Capex'!C96</f>
        <v>Other</v>
      </c>
      <c r="D94" s="7" t="str">
        <f>'2.0 Input│Historic Capex'!D96</f>
        <v>Replacement</v>
      </c>
      <c r="F94" s="27">
        <f>IFERROR(VLOOKUP($A94,'2.0 Input│Historic Capex'!$A$15:$J$1413,COLUMN(F94),FALSE),0)</f>
        <v>0</v>
      </c>
      <c r="G94" s="27">
        <f>IFERROR(VLOOKUP($A94,'2.0 Input│Historic Capex'!$A$15:$J$1413,COLUMN(G94),FALSE),0)</f>
        <v>0</v>
      </c>
      <c r="H94" s="27">
        <f>IFERROR(VLOOKUP($A94,'2.0 Input│Historic Capex'!$A$15:$J$1413,COLUMN(H94),FALSE),0)</f>
        <v>0</v>
      </c>
      <c r="I94" s="27">
        <f>IFERROR(VLOOKUP($A94,'2.0 Input│Historic Capex'!$A$15:$J$1413,COLUMN(I94),FALSE),0)</f>
        <v>0</v>
      </c>
      <c r="J94" s="27">
        <f>IFERROR(VLOOKUP($A94,'2.0 Input│Historic Capex'!$A$15:$J$1413,COLUMN(J94),FALSE),0)</f>
        <v>0</v>
      </c>
      <c r="K94" s="27">
        <f t="shared" si="5"/>
        <v>0</v>
      </c>
    </row>
    <row r="95" spans="1:11">
      <c r="A95" s="27">
        <f>'2.0 Input│Historic Capex'!A97</f>
        <v>83</v>
      </c>
      <c r="B95" s="20" t="str">
        <f>'2.0 Input│Historic Capex'!B97</f>
        <v>Pakenham Unpiggables</v>
      </c>
      <c r="C95" s="7" t="str">
        <f>'2.0 Input│Historic Capex'!C97</f>
        <v>Pipelines</v>
      </c>
      <c r="D95" s="7" t="str">
        <f>'2.0 Input│Historic Capex'!D97</f>
        <v>Replacement</v>
      </c>
      <c r="F95" s="27">
        <f>IFERROR(VLOOKUP($A95,'2.0 Input│Historic Capex'!$A$15:$J$1413,COLUMN(F95),FALSE),0)</f>
        <v>0</v>
      </c>
      <c r="G95" s="27">
        <f>IFERROR(VLOOKUP($A95,'2.0 Input│Historic Capex'!$A$15:$J$1413,COLUMN(G95),FALSE),0)</f>
        <v>0</v>
      </c>
      <c r="H95" s="27">
        <f>IFERROR(VLOOKUP($A95,'2.0 Input│Historic Capex'!$A$15:$J$1413,COLUMN(H95),FALSE),0)</f>
        <v>31844.400000000001</v>
      </c>
      <c r="I95" s="27">
        <f>IFERROR(VLOOKUP($A95,'2.0 Input│Historic Capex'!$A$15:$J$1413,COLUMN(I95),FALSE),0)</f>
        <v>245350.76</v>
      </c>
      <c r="J95" s="27">
        <f>IFERROR(VLOOKUP($A95,'2.0 Input│Historic Capex'!$A$15:$J$1413,COLUMN(J95),FALSE),0)</f>
        <v>1172195.8599999999</v>
      </c>
      <c r="K95" s="27">
        <f t="shared" si="5"/>
        <v>1449391.02</v>
      </c>
    </row>
    <row r="96" spans="1:11">
      <c r="A96" s="27">
        <f>'2.0 Input│Historic Capex'!A98</f>
        <v>84</v>
      </c>
      <c r="B96" s="20" t="str">
        <f>'2.0 Input│Historic Capex'!B98</f>
        <v>Pig Trap  - Enclosure upgrade</v>
      </c>
      <c r="C96" s="7" t="str">
        <f>'2.0 Input│Historic Capex'!C98</f>
        <v>City Gates &amp; Field Regs</v>
      </c>
      <c r="D96" s="7" t="str">
        <f>'2.0 Input│Historic Capex'!D98</f>
        <v>Replacement</v>
      </c>
      <c r="F96" s="27">
        <f>IFERROR(VLOOKUP($A96,'2.0 Input│Historic Capex'!$A$15:$J$1413,COLUMN(F96),FALSE),0)</f>
        <v>2728.88</v>
      </c>
      <c r="G96" s="27">
        <f>IFERROR(VLOOKUP($A96,'2.0 Input│Historic Capex'!$A$15:$J$1413,COLUMN(G96),FALSE),0)</f>
        <v>0</v>
      </c>
      <c r="H96" s="27">
        <f>IFERROR(VLOOKUP($A96,'2.0 Input│Historic Capex'!$A$15:$J$1413,COLUMN(H96),FALSE),0)</f>
        <v>0</v>
      </c>
      <c r="I96" s="27">
        <f>IFERROR(VLOOKUP($A96,'2.0 Input│Historic Capex'!$A$15:$J$1413,COLUMN(I96),FALSE),0)</f>
        <v>0</v>
      </c>
      <c r="J96" s="27">
        <f>IFERROR(VLOOKUP($A96,'2.0 Input│Historic Capex'!$A$15:$J$1413,COLUMN(J96),FALSE),0)</f>
        <v>0</v>
      </c>
      <c r="K96" s="27">
        <f t="shared" si="5"/>
        <v>2728.88</v>
      </c>
    </row>
    <row r="97" spans="1:11">
      <c r="A97" s="27">
        <f>'2.0 Input│Historic Capex'!A99</f>
        <v>85</v>
      </c>
      <c r="B97" s="20" t="str">
        <f>'2.0 Input│Historic Capex'!B99</f>
        <v>Pig Trap - A Branch Valve on Pipeline 108 to Newport Install(124)</v>
      </c>
      <c r="C97" s="7" t="str">
        <f>'2.0 Input│Historic Capex'!C99</f>
        <v>Pipelines</v>
      </c>
      <c r="D97" s="7" t="str">
        <f>'2.0 Input│Historic Capex'!D99</f>
        <v>Replacement</v>
      </c>
      <c r="F97" s="27">
        <f>IFERROR(VLOOKUP($A97,'2.0 Input│Historic Capex'!$A$15:$J$1413,COLUMN(F97),FALSE),0)</f>
        <v>4958.66</v>
      </c>
      <c r="G97" s="27">
        <f>IFERROR(VLOOKUP($A97,'2.0 Input│Historic Capex'!$A$15:$J$1413,COLUMN(G97),FALSE),0)</f>
        <v>0</v>
      </c>
      <c r="H97" s="27">
        <f>IFERROR(VLOOKUP($A97,'2.0 Input│Historic Capex'!$A$15:$J$1413,COLUMN(H97),FALSE),0)</f>
        <v>-413852.29</v>
      </c>
      <c r="I97" s="27">
        <f>IFERROR(VLOOKUP($A97,'2.0 Input│Historic Capex'!$A$15:$J$1413,COLUMN(I97),FALSE),0)</f>
        <v>0</v>
      </c>
      <c r="J97" s="27">
        <f>IFERROR(VLOOKUP($A97,'2.0 Input│Historic Capex'!$A$15:$J$1413,COLUMN(J97),FALSE),0)</f>
        <v>0</v>
      </c>
      <c r="K97" s="27">
        <f t="shared" si="5"/>
        <v>-408893.63</v>
      </c>
    </row>
    <row r="98" spans="1:11">
      <c r="A98" s="27">
        <f>'2.0 Input│Historic Capex'!A100</f>
        <v>86</v>
      </c>
      <c r="B98" s="20" t="str">
        <f>'2.0 Input│Historic Capex'!B100</f>
        <v>Pig Trap - Dandenong to Princes Highway Pipeline Install (129)</v>
      </c>
      <c r="C98" s="7" t="str">
        <f>'2.0 Input│Historic Capex'!C100</f>
        <v>City Gates &amp; Field Regs</v>
      </c>
      <c r="D98" s="7" t="str">
        <f>'2.0 Input│Historic Capex'!D100</f>
        <v>Replacement</v>
      </c>
      <c r="F98" s="27">
        <f>IFERROR(VLOOKUP($A98,'2.0 Input│Historic Capex'!$A$15:$J$1413,COLUMN(F98),FALSE),0)</f>
        <v>-289.48999999999978</v>
      </c>
      <c r="G98" s="27">
        <f>IFERROR(VLOOKUP($A98,'2.0 Input│Historic Capex'!$A$15:$J$1413,COLUMN(G98),FALSE),0)</f>
        <v>0</v>
      </c>
      <c r="H98" s="27">
        <f>IFERROR(VLOOKUP($A98,'2.0 Input│Historic Capex'!$A$15:$J$1413,COLUMN(H98),FALSE),0)</f>
        <v>0</v>
      </c>
      <c r="I98" s="27">
        <f>IFERROR(VLOOKUP($A98,'2.0 Input│Historic Capex'!$A$15:$J$1413,COLUMN(I98),FALSE),0)</f>
        <v>0</v>
      </c>
      <c r="J98" s="27">
        <f>IFERROR(VLOOKUP($A98,'2.0 Input│Historic Capex'!$A$15:$J$1413,COLUMN(J98),FALSE),0)</f>
        <v>0</v>
      </c>
      <c r="K98" s="27">
        <f t="shared" si="5"/>
        <v>-289.48999999999978</v>
      </c>
    </row>
    <row r="99" spans="1:11">
      <c r="A99" s="27">
        <f>'2.0 Input│Historic Capex'!A101</f>
        <v>87</v>
      </c>
      <c r="B99" s="20" t="str">
        <f>'2.0 Input│Historic Capex'!B101</f>
        <v>Pig Trap - Keon Park Install</v>
      </c>
      <c r="C99" s="7" t="str">
        <f>'2.0 Input│Historic Capex'!C101</f>
        <v>City Gates &amp; Field Regs</v>
      </c>
      <c r="D99" s="7" t="str">
        <f>'2.0 Input│Historic Capex'!D101</f>
        <v>Replacement</v>
      </c>
      <c r="F99" s="27">
        <f>IFERROR(VLOOKUP($A99,'2.0 Input│Historic Capex'!$A$15:$J$1413,COLUMN(F99),FALSE),0)</f>
        <v>0</v>
      </c>
      <c r="G99" s="27">
        <f>IFERROR(VLOOKUP($A99,'2.0 Input│Historic Capex'!$A$15:$J$1413,COLUMN(G99),FALSE),0)</f>
        <v>0</v>
      </c>
      <c r="H99" s="27">
        <f>IFERROR(VLOOKUP($A99,'2.0 Input│Historic Capex'!$A$15:$J$1413,COLUMN(H99),FALSE),0)</f>
        <v>0</v>
      </c>
      <c r="I99" s="27">
        <f>IFERROR(VLOOKUP($A99,'2.0 Input│Historic Capex'!$A$15:$J$1413,COLUMN(I99),FALSE),0)</f>
        <v>0</v>
      </c>
      <c r="J99" s="27">
        <f>IFERROR(VLOOKUP($A99,'2.0 Input│Historic Capex'!$A$15:$J$1413,COLUMN(J99),FALSE),0)</f>
        <v>0</v>
      </c>
      <c r="K99" s="27">
        <f t="shared" si="5"/>
        <v>0</v>
      </c>
    </row>
    <row r="100" spans="1:11">
      <c r="A100" s="27">
        <f>'2.0 Input│Historic Capex'!A102</f>
        <v>88</v>
      </c>
      <c r="B100" s="20" t="str">
        <f>'2.0 Input│Historic Capex'!B102</f>
        <v>Pig Trap - Pipe Support Upgrade</v>
      </c>
      <c r="C100" s="7" t="str">
        <f>'2.0 Input│Historic Capex'!C102</f>
        <v>City Gates &amp; Field Regs</v>
      </c>
      <c r="D100" s="7" t="str">
        <f>'2.0 Input│Historic Capex'!D102</f>
        <v>Replacement</v>
      </c>
      <c r="F100" s="27">
        <f>IFERROR(VLOOKUP($A100,'2.0 Input│Historic Capex'!$A$15:$J$1413,COLUMN(F100),FALSE),0)</f>
        <v>0</v>
      </c>
      <c r="G100" s="27">
        <f>IFERROR(VLOOKUP($A100,'2.0 Input│Historic Capex'!$A$15:$J$1413,COLUMN(G100),FALSE),0)</f>
        <v>0</v>
      </c>
      <c r="H100" s="27">
        <f>IFERROR(VLOOKUP($A100,'2.0 Input│Historic Capex'!$A$15:$J$1413,COLUMN(H100),FALSE),0)</f>
        <v>0</v>
      </c>
      <c r="I100" s="27">
        <f>IFERROR(VLOOKUP($A100,'2.0 Input│Historic Capex'!$A$15:$J$1413,COLUMN(I100),FALSE),0)</f>
        <v>0</v>
      </c>
      <c r="J100" s="27">
        <f>IFERROR(VLOOKUP($A100,'2.0 Input│Historic Capex'!$A$15:$J$1413,COLUMN(J100),FALSE),0)</f>
        <v>0</v>
      </c>
      <c r="K100" s="27">
        <f t="shared" si="5"/>
        <v>0</v>
      </c>
    </row>
    <row r="101" spans="1:11">
      <c r="A101" s="27">
        <f>'2.0 Input│Historic Capex'!A103</f>
        <v>89</v>
      </c>
      <c r="B101" s="20" t="str">
        <f>'2.0 Input│Historic Capex'!B103</f>
        <v>Pig Trap - Princes Highway to Regent Street Pipeline Install(36)</v>
      </c>
      <c r="C101" s="7" t="str">
        <f>'2.0 Input│Historic Capex'!C103</f>
        <v>City Gates &amp; Field Regs</v>
      </c>
      <c r="D101" s="7" t="str">
        <f>'2.0 Input│Historic Capex'!D103</f>
        <v>Replacement</v>
      </c>
      <c r="F101" s="27">
        <f>IFERROR(VLOOKUP($A101,'2.0 Input│Historic Capex'!$A$15:$J$1413,COLUMN(F101),FALSE),0)</f>
        <v>0</v>
      </c>
      <c r="G101" s="27">
        <f>IFERROR(VLOOKUP($A101,'2.0 Input│Historic Capex'!$A$15:$J$1413,COLUMN(G101),FALSE),0)</f>
        <v>0</v>
      </c>
      <c r="H101" s="27">
        <f>IFERROR(VLOOKUP($A101,'2.0 Input│Historic Capex'!$A$15:$J$1413,COLUMN(H101),FALSE),0)</f>
        <v>0</v>
      </c>
      <c r="I101" s="27">
        <f>IFERROR(VLOOKUP($A101,'2.0 Input│Historic Capex'!$A$15:$J$1413,COLUMN(I101),FALSE),0)</f>
        <v>0</v>
      </c>
      <c r="J101" s="27">
        <f>IFERROR(VLOOKUP($A101,'2.0 Input│Historic Capex'!$A$15:$J$1413,COLUMN(J101),FALSE),0)</f>
        <v>0</v>
      </c>
      <c r="K101" s="27">
        <f t="shared" si="5"/>
        <v>0</v>
      </c>
    </row>
    <row r="102" spans="1:11">
      <c r="A102" s="27">
        <f>'2.0 Input│Historic Capex'!A104</f>
        <v>90</v>
      </c>
      <c r="B102" s="20" t="str">
        <f>'2.0 Input│Historic Capex'!B104</f>
        <v>Pig Trap - Somerton to Somerton Pipeline Install (238)</v>
      </c>
      <c r="C102" s="7" t="str">
        <f>'2.0 Input│Historic Capex'!C104</f>
        <v>City Gates &amp; Field Regs</v>
      </c>
      <c r="D102" s="7" t="str">
        <f>'2.0 Input│Historic Capex'!D104</f>
        <v>Replacement</v>
      </c>
      <c r="F102" s="27">
        <f>IFERROR(VLOOKUP($A102,'2.0 Input│Historic Capex'!$A$15:$J$1413,COLUMN(F102),FALSE),0)</f>
        <v>0</v>
      </c>
      <c r="G102" s="27">
        <f>IFERROR(VLOOKUP($A102,'2.0 Input│Historic Capex'!$A$15:$J$1413,COLUMN(G102),FALSE),0)</f>
        <v>0</v>
      </c>
      <c r="H102" s="27">
        <f>IFERROR(VLOOKUP($A102,'2.0 Input│Historic Capex'!$A$15:$J$1413,COLUMN(H102),FALSE),0)</f>
        <v>0</v>
      </c>
      <c r="I102" s="27">
        <f>IFERROR(VLOOKUP($A102,'2.0 Input│Historic Capex'!$A$15:$J$1413,COLUMN(I102),FALSE),0)</f>
        <v>0</v>
      </c>
      <c r="J102" s="27">
        <f>IFERROR(VLOOKUP($A102,'2.0 Input│Historic Capex'!$A$15:$J$1413,COLUMN(J102),FALSE),0)</f>
        <v>0</v>
      </c>
      <c r="K102" s="27">
        <f t="shared" si="5"/>
        <v>0</v>
      </c>
    </row>
    <row r="103" spans="1:11">
      <c r="A103" s="27">
        <f>'2.0 Input│Historic Capex'!A105</f>
        <v>91</v>
      </c>
      <c r="B103" s="20" t="str">
        <f>'2.0 Input│Historic Capex'!B105</f>
        <v>Pig Trap Installation James Street to Laverton Pipeline (253)</v>
      </c>
      <c r="C103" s="7" t="str">
        <f>'2.0 Input│Historic Capex'!C105</f>
        <v>Pipelines</v>
      </c>
      <c r="D103" s="7" t="str">
        <f>'2.0 Input│Historic Capex'!D105</f>
        <v>Replacement</v>
      </c>
      <c r="F103" s="27">
        <f>IFERROR(VLOOKUP($A103,'2.0 Input│Historic Capex'!$A$15:$J$1413,COLUMN(F103),FALSE),0)</f>
        <v>57472.89</v>
      </c>
      <c r="G103" s="27">
        <f>IFERROR(VLOOKUP($A103,'2.0 Input│Historic Capex'!$A$15:$J$1413,COLUMN(G103),FALSE),0)</f>
        <v>181735.72999999998</v>
      </c>
      <c r="H103" s="27">
        <f>IFERROR(VLOOKUP($A103,'2.0 Input│Historic Capex'!$A$15:$J$1413,COLUMN(H103),FALSE),0)</f>
        <v>2545730.6800000002</v>
      </c>
      <c r="I103" s="27">
        <f>IFERROR(VLOOKUP($A103,'2.0 Input│Historic Capex'!$A$15:$J$1413,COLUMN(I103),FALSE),0)</f>
        <v>5364945.1199999992</v>
      </c>
      <c r="J103" s="27">
        <f>IFERROR(VLOOKUP($A103,'2.0 Input│Historic Capex'!$A$15:$J$1413,COLUMN(J103),FALSE),0)</f>
        <v>1948.6700000000419</v>
      </c>
      <c r="K103" s="27">
        <f t="shared" si="5"/>
        <v>8151833.0899999999</v>
      </c>
    </row>
    <row r="104" spans="1:11">
      <c r="A104" s="27">
        <f>'2.0 Input│Historic Capex'!A106</f>
        <v>92</v>
      </c>
      <c r="B104" s="20" t="str">
        <f>'2.0 Input│Historic Capex'!B106</f>
        <v>Pig Trap Installation Tyers to Maryvale Pipeline (67)</v>
      </c>
      <c r="C104" s="7" t="str">
        <f>'2.0 Input│Historic Capex'!C106</f>
        <v>Pipelines</v>
      </c>
      <c r="D104" s="7" t="str">
        <f>'2.0 Input│Historic Capex'!D106</f>
        <v>Replacement</v>
      </c>
      <c r="F104" s="27">
        <f>IFERROR(VLOOKUP($A104,'2.0 Input│Historic Capex'!$A$15:$J$1413,COLUMN(F104),FALSE),0)</f>
        <v>8321</v>
      </c>
      <c r="G104" s="27">
        <f>IFERROR(VLOOKUP($A104,'2.0 Input│Historic Capex'!$A$15:$J$1413,COLUMN(G104),FALSE),0)</f>
        <v>68487.27</v>
      </c>
      <c r="H104" s="27">
        <f>IFERROR(VLOOKUP($A104,'2.0 Input│Historic Capex'!$A$15:$J$1413,COLUMN(H104),FALSE),0)</f>
        <v>219425.74000000002</v>
      </c>
      <c r="I104" s="27">
        <f>IFERROR(VLOOKUP($A104,'2.0 Input│Historic Capex'!$A$15:$J$1413,COLUMN(I104),FALSE),0)</f>
        <v>374519.02</v>
      </c>
      <c r="J104" s="27">
        <f>IFERROR(VLOOKUP($A104,'2.0 Input│Historic Capex'!$A$15:$J$1413,COLUMN(J104),FALSE),0)</f>
        <v>1644999.44</v>
      </c>
      <c r="K104" s="27">
        <f t="shared" si="5"/>
        <v>2315752.4699999997</v>
      </c>
    </row>
    <row r="105" spans="1:11">
      <c r="A105" s="27">
        <f>'2.0 Input│Historic Capex'!A107</f>
        <v>93</v>
      </c>
      <c r="B105" s="20" t="str">
        <f>'2.0 Input│Historic Capex'!B107</f>
        <v>Pigging Program (T56 Brooklyn - Ballan)</v>
      </c>
      <c r="C105" s="7" t="str">
        <f>'2.0 Input│Historic Capex'!C107</f>
        <v>Other</v>
      </c>
      <c r="D105" s="7" t="str">
        <f>'2.0 Input│Historic Capex'!D107</f>
        <v>Replacement</v>
      </c>
      <c r="F105" s="27">
        <f>IFERROR(VLOOKUP($A105,'2.0 Input│Historic Capex'!$A$15:$J$1413,COLUMN(F105),FALSE),0)</f>
        <v>160394.26999999999</v>
      </c>
      <c r="G105" s="27">
        <f>IFERROR(VLOOKUP($A105,'2.0 Input│Historic Capex'!$A$15:$J$1413,COLUMN(G105),FALSE),0)</f>
        <v>36705.230000000003</v>
      </c>
      <c r="H105" s="27">
        <f>IFERROR(VLOOKUP($A105,'2.0 Input│Historic Capex'!$A$15:$J$1413,COLUMN(H105),FALSE),0)</f>
        <v>0</v>
      </c>
      <c r="I105" s="27">
        <f>IFERROR(VLOOKUP($A105,'2.0 Input│Historic Capex'!$A$15:$J$1413,COLUMN(I105),FALSE),0)</f>
        <v>0</v>
      </c>
      <c r="J105" s="27">
        <f>IFERROR(VLOOKUP($A105,'2.0 Input│Historic Capex'!$A$15:$J$1413,COLUMN(J105),FALSE),0)</f>
        <v>0</v>
      </c>
      <c r="K105" s="27">
        <f t="shared" si="5"/>
        <v>197099.5</v>
      </c>
    </row>
    <row r="106" spans="1:11">
      <c r="A106" s="27">
        <f>'2.0 Input│Historic Capex'!A108</f>
        <v>94</v>
      </c>
      <c r="B106" s="20" t="str">
        <f>'2.0 Input│Historic Capex'!B108</f>
        <v>Pigging Program (T59 Euro - Kyabram)</v>
      </c>
      <c r="C106" s="7" t="str">
        <f>'2.0 Input│Historic Capex'!C108</f>
        <v>Other</v>
      </c>
      <c r="D106" s="7" t="str">
        <f>'2.0 Input│Historic Capex'!D108</f>
        <v>Replacement</v>
      </c>
      <c r="F106" s="27">
        <f>IFERROR(VLOOKUP($A106,'2.0 Input│Historic Capex'!$A$15:$J$1413,COLUMN(F106),FALSE),0)</f>
        <v>254265.99</v>
      </c>
      <c r="G106" s="27">
        <f>IFERROR(VLOOKUP($A106,'2.0 Input│Historic Capex'!$A$15:$J$1413,COLUMN(G106),FALSE),0)</f>
        <v>31984.589999999997</v>
      </c>
      <c r="H106" s="27">
        <f>IFERROR(VLOOKUP($A106,'2.0 Input│Historic Capex'!$A$15:$J$1413,COLUMN(H106),FALSE),0)</f>
        <v>246444.89</v>
      </c>
      <c r="I106" s="27">
        <f>IFERROR(VLOOKUP($A106,'2.0 Input│Historic Capex'!$A$15:$J$1413,COLUMN(I106),FALSE),0)</f>
        <v>0</v>
      </c>
      <c r="J106" s="27">
        <f>IFERROR(VLOOKUP($A106,'2.0 Input│Historic Capex'!$A$15:$J$1413,COLUMN(J106),FALSE),0)</f>
        <v>0</v>
      </c>
      <c r="K106" s="27">
        <f t="shared" si="5"/>
        <v>532695.47</v>
      </c>
    </row>
    <row r="107" spans="1:11">
      <c r="A107" s="27">
        <f>'2.0 Input│Historic Capex'!A109</f>
        <v>95</v>
      </c>
      <c r="B107" s="20" t="str">
        <f>'2.0 Input│Historic Capex'!B109</f>
        <v>Pigging Program (T74 Keon Park - Wollert)</v>
      </c>
      <c r="C107" s="7" t="str">
        <f>'2.0 Input│Historic Capex'!C109</f>
        <v>Other</v>
      </c>
      <c r="D107" s="7" t="str">
        <f>'2.0 Input│Historic Capex'!D109</f>
        <v>Replacement</v>
      </c>
      <c r="F107" s="27">
        <f>IFERROR(VLOOKUP($A107,'2.0 Input│Historic Capex'!$A$15:$J$1413,COLUMN(F107),FALSE),0)</f>
        <v>0</v>
      </c>
      <c r="G107" s="27">
        <f>IFERROR(VLOOKUP($A107,'2.0 Input│Historic Capex'!$A$15:$J$1413,COLUMN(G107),FALSE),0)</f>
        <v>0</v>
      </c>
      <c r="H107" s="27">
        <f>IFERROR(VLOOKUP($A107,'2.0 Input│Historic Capex'!$A$15:$J$1413,COLUMN(H107),FALSE),0)</f>
        <v>0</v>
      </c>
      <c r="I107" s="27">
        <f>IFERROR(VLOOKUP($A107,'2.0 Input│Historic Capex'!$A$15:$J$1413,COLUMN(I107),FALSE),0)</f>
        <v>0</v>
      </c>
      <c r="J107" s="27">
        <f>IFERROR(VLOOKUP($A107,'2.0 Input│Historic Capex'!$A$15:$J$1413,COLUMN(J107),FALSE),0)</f>
        <v>0</v>
      </c>
      <c r="K107" s="27">
        <f t="shared" si="5"/>
        <v>0</v>
      </c>
    </row>
    <row r="108" spans="1:11">
      <c r="A108" s="27">
        <f>'2.0 Input│Historic Capex'!A110</f>
        <v>96</v>
      </c>
      <c r="B108" s="20" t="str">
        <f>'2.0 Input│Historic Capex'!B110</f>
        <v>Pigging Program Inner Ring Main</v>
      </c>
      <c r="C108" s="7" t="str">
        <f>'2.0 Input│Historic Capex'!C110</f>
        <v>Other</v>
      </c>
      <c r="D108" s="7" t="str">
        <f>'2.0 Input│Historic Capex'!D110</f>
        <v>Replacement</v>
      </c>
      <c r="F108" s="27">
        <f>IFERROR(VLOOKUP($A108,'2.0 Input│Historic Capex'!$A$15:$J$1413,COLUMN(F108),FALSE),0)</f>
        <v>0</v>
      </c>
      <c r="G108" s="27">
        <f>IFERROR(VLOOKUP($A108,'2.0 Input│Historic Capex'!$A$15:$J$1413,COLUMN(G108),FALSE),0)</f>
        <v>0</v>
      </c>
      <c r="H108" s="27">
        <f>IFERROR(VLOOKUP($A108,'2.0 Input│Historic Capex'!$A$15:$J$1413,COLUMN(H108),FALSE),0)</f>
        <v>72706.700000000012</v>
      </c>
      <c r="I108" s="27">
        <f>IFERROR(VLOOKUP($A108,'2.0 Input│Historic Capex'!$A$15:$J$1413,COLUMN(I108),FALSE),0)</f>
        <v>394544.32000000007</v>
      </c>
      <c r="J108" s="27">
        <f>IFERROR(VLOOKUP($A108,'2.0 Input│Historic Capex'!$A$15:$J$1413,COLUMN(J108),FALSE),0)</f>
        <v>43100</v>
      </c>
      <c r="K108" s="27">
        <f t="shared" si="5"/>
        <v>510351.02000000008</v>
      </c>
    </row>
    <row r="109" spans="1:11">
      <c r="A109" s="27">
        <f>'2.0 Input│Historic Capex'!A111</f>
        <v>97</v>
      </c>
      <c r="B109" s="20" t="str">
        <f>'2.0 Input│Historic Capex'!B111</f>
        <v>Pigging Program T1 Morwell - Dandenong Pigging and Repair Program</v>
      </c>
      <c r="C109" s="7" t="str">
        <f>'2.0 Input│Historic Capex'!C111</f>
        <v>Other</v>
      </c>
      <c r="D109" s="7" t="str">
        <f>'2.0 Input│Historic Capex'!D111</f>
        <v>Replacement</v>
      </c>
      <c r="F109" s="27">
        <f>IFERROR(VLOOKUP($A109,'2.0 Input│Historic Capex'!$A$15:$J$1413,COLUMN(F109),FALSE),0)</f>
        <v>524198.56999999995</v>
      </c>
      <c r="G109" s="27">
        <f>IFERROR(VLOOKUP($A109,'2.0 Input│Historic Capex'!$A$15:$J$1413,COLUMN(G109),FALSE),0)</f>
        <v>298933.85000000003</v>
      </c>
      <c r="H109" s="27">
        <f>IFERROR(VLOOKUP($A109,'2.0 Input│Historic Capex'!$A$15:$J$1413,COLUMN(H109),FALSE),0)</f>
        <v>1405052.8100000003</v>
      </c>
      <c r="I109" s="27">
        <f>IFERROR(VLOOKUP($A109,'2.0 Input│Historic Capex'!$A$15:$J$1413,COLUMN(I109),FALSE),0)</f>
        <v>2448317.2599999998</v>
      </c>
      <c r="J109" s="27">
        <f>IFERROR(VLOOKUP($A109,'2.0 Input│Historic Capex'!$A$15:$J$1413,COLUMN(J109),FALSE),0)</f>
        <v>2079847.65</v>
      </c>
      <c r="K109" s="27">
        <f t="shared" si="5"/>
        <v>6756350.1400000006</v>
      </c>
    </row>
    <row r="110" spans="1:11">
      <c r="A110" s="27">
        <f>'2.0 Input│Historic Capex'!A112</f>
        <v>98</v>
      </c>
      <c r="B110" s="20" t="str">
        <f>'2.0 Input│Historic Capex'!B112</f>
        <v>Pigging Program T108 Newport</v>
      </c>
      <c r="C110" s="7" t="str">
        <f>'2.0 Input│Historic Capex'!C112</f>
        <v>Other</v>
      </c>
      <c r="D110" s="7" t="str">
        <f>'2.0 Input│Historic Capex'!D112</f>
        <v>Replacement</v>
      </c>
      <c r="F110" s="27">
        <f>IFERROR(VLOOKUP($A110,'2.0 Input│Historic Capex'!$A$15:$J$1413,COLUMN(F110),FALSE),0)</f>
        <v>0</v>
      </c>
      <c r="G110" s="27">
        <f>IFERROR(VLOOKUP($A110,'2.0 Input│Historic Capex'!$A$15:$J$1413,COLUMN(G110),FALSE),0)</f>
        <v>0</v>
      </c>
      <c r="H110" s="27">
        <f>IFERROR(VLOOKUP($A110,'2.0 Input│Historic Capex'!$A$15:$J$1413,COLUMN(H110),FALSE),0)</f>
        <v>0</v>
      </c>
      <c r="I110" s="27">
        <f>IFERROR(VLOOKUP($A110,'2.0 Input│Historic Capex'!$A$15:$J$1413,COLUMN(I110),FALSE),0)</f>
        <v>966605.12999999989</v>
      </c>
      <c r="J110" s="27">
        <f>IFERROR(VLOOKUP($A110,'2.0 Input│Historic Capex'!$A$15:$J$1413,COLUMN(J110),FALSE),0)</f>
        <v>0</v>
      </c>
      <c r="K110" s="27">
        <f t="shared" si="5"/>
        <v>966605.12999999989</v>
      </c>
    </row>
    <row r="111" spans="1:11">
      <c r="A111" s="27">
        <f>'2.0 Input│Historic Capex'!A113</f>
        <v>99</v>
      </c>
      <c r="B111" s="20" t="str">
        <f>'2.0 Input│Historic Capex'!B113</f>
        <v>Pigging Program T16 Dandenong – West Melbourne</v>
      </c>
      <c r="C111" s="7" t="str">
        <f>'2.0 Input│Historic Capex'!C113</f>
        <v>Other</v>
      </c>
      <c r="D111" s="7" t="str">
        <f>'2.0 Input│Historic Capex'!D113</f>
        <v>Replacement</v>
      </c>
      <c r="F111" s="27">
        <f>IFERROR(VLOOKUP($A111,'2.0 Input│Historic Capex'!$A$15:$J$1413,COLUMN(F111),FALSE),0)</f>
        <v>93768.49</v>
      </c>
      <c r="G111" s="27">
        <f>IFERROR(VLOOKUP($A111,'2.0 Input│Historic Capex'!$A$15:$J$1413,COLUMN(G111),FALSE),0)</f>
        <v>0</v>
      </c>
      <c r="H111" s="27">
        <f>IFERROR(VLOOKUP($A111,'2.0 Input│Historic Capex'!$A$15:$J$1413,COLUMN(H111),FALSE),0)</f>
        <v>0</v>
      </c>
      <c r="I111" s="27">
        <f>IFERROR(VLOOKUP($A111,'2.0 Input│Historic Capex'!$A$15:$J$1413,COLUMN(I111),FALSE),0)</f>
        <v>0</v>
      </c>
      <c r="J111" s="27">
        <f>IFERROR(VLOOKUP($A111,'2.0 Input│Historic Capex'!$A$15:$J$1413,COLUMN(J111),FALSE),0)</f>
        <v>0</v>
      </c>
      <c r="K111" s="27">
        <f t="shared" si="5"/>
        <v>93768.49</v>
      </c>
    </row>
    <row r="112" spans="1:11">
      <c r="A112" s="27">
        <f>'2.0 Input│Historic Capex'!A114</f>
        <v>100</v>
      </c>
      <c r="B112" s="20" t="str">
        <f>'2.0 Input│Historic Capex'!B114</f>
        <v>Pigging Program T57 Ballan - Ballarat</v>
      </c>
      <c r="C112" s="7" t="str">
        <f>'2.0 Input│Historic Capex'!C114</f>
        <v>Other</v>
      </c>
      <c r="D112" s="7" t="str">
        <f>'2.0 Input│Historic Capex'!D114</f>
        <v>Replacement</v>
      </c>
      <c r="F112" s="27">
        <f>IFERROR(VLOOKUP($A112,'2.0 Input│Historic Capex'!$A$15:$J$1413,COLUMN(F112),FALSE),0)</f>
        <v>109864.55</v>
      </c>
      <c r="G112" s="27">
        <f>IFERROR(VLOOKUP($A112,'2.0 Input│Historic Capex'!$A$15:$J$1413,COLUMN(G112),FALSE),0)</f>
        <v>323023.38</v>
      </c>
      <c r="H112" s="27">
        <f>IFERROR(VLOOKUP($A112,'2.0 Input│Historic Capex'!$A$15:$J$1413,COLUMN(H112),FALSE),0)</f>
        <v>53085.14</v>
      </c>
      <c r="I112" s="27">
        <f>IFERROR(VLOOKUP($A112,'2.0 Input│Historic Capex'!$A$15:$J$1413,COLUMN(I112),FALSE),0)</f>
        <v>0.01</v>
      </c>
      <c r="J112" s="27">
        <f>IFERROR(VLOOKUP($A112,'2.0 Input│Historic Capex'!$A$15:$J$1413,COLUMN(J112),FALSE),0)</f>
        <v>0</v>
      </c>
      <c r="K112" s="27">
        <f t="shared" si="5"/>
        <v>485973.08</v>
      </c>
    </row>
    <row r="113" spans="1:11">
      <c r="A113" s="27">
        <f>'2.0 Input│Historic Capex'!A115</f>
        <v>101</v>
      </c>
      <c r="B113" s="20" t="str">
        <f>'2.0 Input│Historic Capex'!B115</f>
        <v>Pigging Program T60 Longford -Dandenong</v>
      </c>
      <c r="C113" s="7" t="str">
        <f>'2.0 Input│Historic Capex'!C115</f>
        <v>Other</v>
      </c>
      <c r="D113" s="7" t="str">
        <f>'2.0 Input│Historic Capex'!D115</f>
        <v>Replacement</v>
      </c>
      <c r="F113" s="27">
        <f>IFERROR(VLOOKUP($A113,'2.0 Input│Historic Capex'!$A$15:$J$1413,COLUMN(F113),FALSE),0)</f>
        <v>0</v>
      </c>
      <c r="G113" s="27">
        <f>IFERROR(VLOOKUP($A113,'2.0 Input│Historic Capex'!$A$15:$J$1413,COLUMN(G113),FALSE),0)</f>
        <v>0</v>
      </c>
      <c r="H113" s="27">
        <f>IFERROR(VLOOKUP($A113,'2.0 Input│Historic Capex'!$A$15:$J$1413,COLUMN(H113),FALSE),0)</f>
        <v>0</v>
      </c>
      <c r="I113" s="27">
        <f>IFERROR(VLOOKUP($A113,'2.0 Input│Historic Capex'!$A$15:$J$1413,COLUMN(I113),FALSE),0)</f>
        <v>326006.23</v>
      </c>
      <c r="J113" s="27">
        <f>IFERROR(VLOOKUP($A113,'2.0 Input│Historic Capex'!$A$15:$J$1413,COLUMN(J113),FALSE),0)</f>
        <v>2328483.5999999996</v>
      </c>
      <c r="K113" s="27">
        <f t="shared" si="5"/>
        <v>2654489.8299999996</v>
      </c>
    </row>
    <row r="114" spans="1:11">
      <c r="A114" s="27">
        <f>'2.0 Input│Historic Capex'!A116</f>
        <v>102</v>
      </c>
      <c r="B114" s="20" t="str">
        <f>'2.0 Input│Historic Capex'!B116</f>
        <v>Pigging Program T61 Packenham - Wollert</v>
      </c>
      <c r="C114" s="7" t="str">
        <f>'2.0 Input│Historic Capex'!C116</f>
        <v>Other</v>
      </c>
      <c r="D114" s="7" t="str">
        <f>'2.0 Input│Historic Capex'!D116</f>
        <v>Replacement</v>
      </c>
      <c r="F114" s="27">
        <f>IFERROR(VLOOKUP($A114,'2.0 Input│Historic Capex'!$A$15:$J$1413,COLUMN(F114),FALSE),0)</f>
        <v>442925.87</v>
      </c>
      <c r="G114" s="27">
        <f>IFERROR(VLOOKUP($A114,'2.0 Input│Historic Capex'!$A$15:$J$1413,COLUMN(G114),FALSE),0)</f>
        <v>2625542.7799999998</v>
      </c>
      <c r="H114" s="27">
        <f>IFERROR(VLOOKUP($A114,'2.0 Input│Historic Capex'!$A$15:$J$1413,COLUMN(H114),FALSE),0)</f>
        <v>1551461.6500000001</v>
      </c>
      <c r="I114" s="27">
        <f>IFERROR(VLOOKUP($A114,'2.0 Input│Historic Capex'!$A$15:$J$1413,COLUMN(I114),FALSE),0)</f>
        <v>702981.22</v>
      </c>
      <c r="J114" s="27">
        <f>IFERROR(VLOOKUP($A114,'2.0 Input│Historic Capex'!$A$15:$J$1413,COLUMN(J114),FALSE),0)</f>
        <v>63019.83</v>
      </c>
      <c r="K114" s="27">
        <f t="shared" si="5"/>
        <v>5385931.3499999996</v>
      </c>
    </row>
    <row r="115" spans="1:11">
      <c r="A115" s="27">
        <f>'2.0 Input│Historic Capex'!A117</f>
        <v>103</v>
      </c>
      <c r="B115" s="20" t="str">
        <f>'2.0 Input│Historic Capex'!B117</f>
        <v>Pigging Program T62 Derrimut - Sunbury</v>
      </c>
      <c r="C115" s="7" t="str">
        <f>'2.0 Input│Historic Capex'!C117</f>
        <v>Other</v>
      </c>
      <c r="D115" s="7" t="str">
        <f>'2.0 Input│Historic Capex'!D117</f>
        <v>Replacement</v>
      </c>
      <c r="F115" s="27">
        <f>IFERROR(VLOOKUP($A115,'2.0 Input│Historic Capex'!$A$15:$J$1413,COLUMN(F115),FALSE),0)</f>
        <v>0</v>
      </c>
      <c r="G115" s="27">
        <f>IFERROR(VLOOKUP($A115,'2.0 Input│Historic Capex'!$A$15:$J$1413,COLUMN(G115),FALSE),0)</f>
        <v>220565.06</v>
      </c>
      <c r="H115" s="27">
        <f>IFERROR(VLOOKUP($A115,'2.0 Input│Historic Capex'!$A$15:$J$1413,COLUMN(H115),FALSE),0)</f>
        <v>1245.0200000000007</v>
      </c>
      <c r="I115" s="27">
        <f>IFERROR(VLOOKUP($A115,'2.0 Input│Historic Capex'!$A$15:$J$1413,COLUMN(I115),FALSE),0)</f>
        <v>0</v>
      </c>
      <c r="J115" s="27">
        <f>IFERROR(VLOOKUP($A115,'2.0 Input│Historic Capex'!$A$15:$J$1413,COLUMN(J115),FALSE),0)</f>
        <v>0</v>
      </c>
      <c r="K115" s="27">
        <f t="shared" si="5"/>
        <v>221810.08</v>
      </c>
    </row>
    <row r="116" spans="1:11">
      <c r="A116" s="27">
        <f>'2.0 Input│Historic Capex'!A118</f>
        <v>104</v>
      </c>
      <c r="B116" s="20" t="str">
        <f>'2.0 Input│Historic Capex'!B118</f>
        <v>Pigging Program T63 Tyers - Morwell</v>
      </c>
      <c r="C116" s="7" t="str">
        <f>'2.0 Input│Historic Capex'!C118</f>
        <v>Other</v>
      </c>
      <c r="D116" s="7" t="str">
        <f>'2.0 Input│Historic Capex'!D118</f>
        <v>Replacement</v>
      </c>
      <c r="F116" s="27">
        <f>IFERROR(VLOOKUP($A116,'2.0 Input│Historic Capex'!$A$15:$J$1413,COLUMN(F116),FALSE),0)</f>
        <v>0</v>
      </c>
      <c r="G116" s="27">
        <f>IFERROR(VLOOKUP($A116,'2.0 Input│Historic Capex'!$A$15:$J$1413,COLUMN(G116),FALSE),0)</f>
        <v>0</v>
      </c>
      <c r="H116" s="27">
        <f>IFERROR(VLOOKUP($A116,'2.0 Input│Historic Capex'!$A$15:$J$1413,COLUMN(H116),FALSE),0)</f>
        <v>0</v>
      </c>
      <c r="I116" s="27">
        <f>IFERROR(VLOOKUP($A116,'2.0 Input│Historic Capex'!$A$15:$J$1413,COLUMN(I116),FALSE),0)</f>
        <v>911934.87</v>
      </c>
      <c r="J116" s="27">
        <f>IFERROR(VLOOKUP($A116,'2.0 Input│Historic Capex'!$A$15:$J$1413,COLUMN(J116),FALSE),0)</f>
        <v>152747.43000000005</v>
      </c>
      <c r="K116" s="27">
        <f t="shared" si="5"/>
        <v>1064682.3</v>
      </c>
    </row>
    <row r="117" spans="1:11">
      <c r="A117" s="27">
        <f>'2.0 Input│Historic Capex'!A119</f>
        <v>105</v>
      </c>
      <c r="B117" s="20" t="str">
        <f>'2.0 Input│Historic Capex'!B119</f>
        <v>Pigging Program T66-70 Mt Franklin -Kyneton - Bendigo</v>
      </c>
      <c r="C117" s="7" t="str">
        <f>'2.0 Input│Historic Capex'!C119</f>
        <v>Other</v>
      </c>
      <c r="D117" s="7" t="str">
        <f>'2.0 Input│Historic Capex'!D119</f>
        <v>Replacement</v>
      </c>
      <c r="F117" s="27">
        <f>IFERROR(VLOOKUP($A117,'2.0 Input│Historic Capex'!$A$15:$J$1413,COLUMN(F117),FALSE),0)</f>
        <v>0</v>
      </c>
      <c r="G117" s="27">
        <f>IFERROR(VLOOKUP($A117,'2.0 Input│Historic Capex'!$A$15:$J$1413,COLUMN(G117),FALSE),0)</f>
        <v>3312</v>
      </c>
      <c r="H117" s="27">
        <f>IFERROR(VLOOKUP($A117,'2.0 Input│Historic Capex'!$A$15:$J$1413,COLUMN(H117),FALSE),0)</f>
        <v>571461.6</v>
      </c>
      <c r="I117" s="27">
        <f>IFERROR(VLOOKUP($A117,'2.0 Input│Historic Capex'!$A$15:$J$1413,COLUMN(I117),FALSE),0)</f>
        <v>4347.1999999999971</v>
      </c>
      <c r="J117" s="27">
        <f>IFERROR(VLOOKUP($A117,'2.0 Input│Historic Capex'!$A$15:$J$1413,COLUMN(J117),FALSE),0)</f>
        <v>0</v>
      </c>
      <c r="K117" s="27">
        <f t="shared" si="5"/>
        <v>579120.79999999993</v>
      </c>
    </row>
    <row r="118" spans="1:11">
      <c r="A118" s="27">
        <f>'2.0 Input│Historic Capex'!A120</f>
        <v>106</v>
      </c>
      <c r="B118" s="20" t="str">
        <f>'2.0 Input│Historic Capex'!B120</f>
        <v>Pigging Program T75  Wandong - Kyneton</v>
      </c>
      <c r="C118" s="7" t="str">
        <f>'2.0 Input│Historic Capex'!C120</f>
        <v>Other</v>
      </c>
      <c r="D118" s="7" t="str">
        <f>'2.0 Input│Historic Capex'!D120</f>
        <v>Replacement</v>
      </c>
      <c r="F118" s="27">
        <f>IFERROR(VLOOKUP($A118,'2.0 Input│Historic Capex'!$A$15:$J$1413,COLUMN(F118),FALSE),0)</f>
        <v>0</v>
      </c>
      <c r="G118" s="27">
        <f>IFERROR(VLOOKUP($A118,'2.0 Input│Historic Capex'!$A$15:$J$1413,COLUMN(G118),FALSE),0)</f>
        <v>0</v>
      </c>
      <c r="H118" s="27">
        <f>IFERROR(VLOOKUP($A118,'2.0 Input│Historic Capex'!$A$15:$J$1413,COLUMN(H118),FALSE),0)</f>
        <v>0</v>
      </c>
      <c r="I118" s="27">
        <f>IFERROR(VLOOKUP($A118,'2.0 Input│Historic Capex'!$A$15:$J$1413,COLUMN(I118),FALSE),0)</f>
        <v>606840.77</v>
      </c>
      <c r="J118" s="27">
        <f>IFERROR(VLOOKUP($A118,'2.0 Input│Historic Capex'!$A$15:$J$1413,COLUMN(J118),FALSE),0)</f>
        <v>1615412.54</v>
      </c>
      <c r="K118" s="27">
        <f t="shared" si="5"/>
        <v>2222253.31</v>
      </c>
    </row>
    <row r="119" spans="1:11">
      <c r="A119" s="27">
        <f>'2.0 Input│Historic Capex'!A121</f>
        <v>107</v>
      </c>
      <c r="B119" s="20" t="str">
        <f>'2.0 Input│Historic Capex'!B121</f>
        <v>Pigging Program Tyres to Maryvale (67)</v>
      </c>
      <c r="C119" s="7" t="str">
        <f>'2.0 Input│Historic Capex'!C121</f>
        <v>Other</v>
      </c>
      <c r="D119" s="7" t="str">
        <f>'2.0 Input│Historic Capex'!D121</f>
        <v>Replacement</v>
      </c>
      <c r="F119" s="27">
        <f>IFERROR(VLOOKUP($A119,'2.0 Input│Historic Capex'!$A$15:$J$1413,COLUMN(F119),FALSE),0)</f>
        <v>0</v>
      </c>
      <c r="G119" s="27">
        <f>IFERROR(VLOOKUP($A119,'2.0 Input│Historic Capex'!$A$15:$J$1413,COLUMN(G119),FALSE),0)</f>
        <v>0</v>
      </c>
      <c r="H119" s="27">
        <f>IFERROR(VLOOKUP($A119,'2.0 Input│Historic Capex'!$A$15:$J$1413,COLUMN(H119),FALSE),0)</f>
        <v>0</v>
      </c>
      <c r="I119" s="27">
        <f>IFERROR(VLOOKUP($A119,'2.0 Input│Historic Capex'!$A$15:$J$1413,COLUMN(I119),FALSE),0)</f>
        <v>0</v>
      </c>
      <c r="J119" s="27">
        <f>IFERROR(VLOOKUP($A119,'2.0 Input│Historic Capex'!$A$15:$J$1413,COLUMN(J119),FALSE),0)</f>
        <v>0</v>
      </c>
      <c r="K119" s="27">
        <f t="shared" si="5"/>
        <v>0</v>
      </c>
    </row>
    <row r="120" spans="1:11">
      <c r="A120" s="27">
        <f>'2.0 Input│Historic Capex'!A122</f>
        <v>108</v>
      </c>
      <c r="B120" s="20" t="str">
        <f>'2.0 Input│Historic Capex'!B122</f>
        <v>PIGGING T91 CURDIEVALE</v>
      </c>
      <c r="C120" s="7" t="str">
        <f>'2.0 Input│Historic Capex'!C122</f>
        <v>Other</v>
      </c>
      <c r="D120" s="7" t="str">
        <f>'2.0 Input│Historic Capex'!D122</f>
        <v>Replacement</v>
      </c>
      <c r="F120" s="27">
        <f>IFERROR(VLOOKUP($A120,'2.0 Input│Historic Capex'!$A$15:$J$1413,COLUMN(F120),FALSE),0)</f>
        <v>0</v>
      </c>
      <c r="G120" s="27">
        <f>IFERROR(VLOOKUP($A120,'2.0 Input│Historic Capex'!$A$15:$J$1413,COLUMN(G120),FALSE),0)</f>
        <v>0</v>
      </c>
      <c r="H120" s="27">
        <f>IFERROR(VLOOKUP($A120,'2.0 Input│Historic Capex'!$A$15:$J$1413,COLUMN(H120),FALSE),0)</f>
        <v>0</v>
      </c>
      <c r="I120" s="27">
        <f>IFERROR(VLOOKUP($A120,'2.0 Input│Historic Capex'!$A$15:$J$1413,COLUMN(I120),FALSE),0)</f>
        <v>0</v>
      </c>
      <c r="J120" s="27">
        <f>IFERROR(VLOOKUP($A120,'2.0 Input│Historic Capex'!$A$15:$J$1413,COLUMN(J120),FALSE),0)</f>
        <v>0</v>
      </c>
      <c r="K120" s="27">
        <f t="shared" si="5"/>
        <v>0</v>
      </c>
    </row>
    <row r="121" spans="1:11">
      <c r="A121" s="27">
        <f>'2.0 Input│Historic Capex'!A123</f>
        <v>109</v>
      </c>
      <c r="B121" s="20" t="str">
        <f>'2.0 Input│Historic Capex'!B123</f>
        <v>Pipe Support replacement</v>
      </c>
      <c r="C121" s="7" t="str">
        <f>'2.0 Input│Historic Capex'!C123</f>
        <v>Pipelines</v>
      </c>
      <c r="D121" s="7" t="str">
        <f>'2.0 Input│Historic Capex'!D123</f>
        <v>Replacement</v>
      </c>
      <c r="F121" s="27">
        <f>IFERROR(VLOOKUP($A121,'2.0 Input│Historic Capex'!$A$15:$J$1413,COLUMN(F121),FALSE),0)</f>
        <v>24938.92</v>
      </c>
      <c r="G121" s="27">
        <f>IFERROR(VLOOKUP($A121,'2.0 Input│Historic Capex'!$A$15:$J$1413,COLUMN(G121),FALSE),0)</f>
        <v>43.98</v>
      </c>
      <c r="H121" s="27">
        <f>IFERROR(VLOOKUP($A121,'2.0 Input│Historic Capex'!$A$15:$J$1413,COLUMN(H121),FALSE),0)</f>
        <v>0</v>
      </c>
      <c r="I121" s="27">
        <f>IFERROR(VLOOKUP($A121,'2.0 Input│Historic Capex'!$A$15:$J$1413,COLUMN(I121),FALSE),0)</f>
        <v>0</v>
      </c>
      <c r="J121" s="27">
        <f>IFERROR(VLOOKUP($A121,'2.0 Input│Historic Capex'!$A$15:$J$1413,COLUMN(J121),FALSE),0)</f>
        <v>0</v>
      </c>
      <c r="K121" s="27">
        <f t="shared" si="5"/>
        <v>24982.899999999998</v>
      </c>
    </row>
    <row r="122" spans="1:11">
      <c r="A122" s="27">
        <f>'2.0 Input│Historic Capex'!A124</f>
        <v>110</v>
      </c>
      <c r="B122" s="20" t="str">
        <f>'2.0 Input│Historic Capex'!B124</f>
        <v>Poysties Rd CPU</v>
      </c>
      <c r="C122" s="7" t="str">
        <f>'2.0 Input│Historic Capex'!C124</f>
        <v>Other</v>
      </c>
      <c r="D122" s="7" t="str">
        <f>'2.0 Input│Historic Capex'!D124</f>
        <v>Replacement</v>
      </c>
      <c r="F122" s="27">
        <f>IFERROR(VLOOKUP($A122,'2.0 Input│Historic Capex'!$A$15:$J$1413,COLUMN(F122),FALSE),0)</f>
        <v>0</v>
      </c>
      <c r="G122" s="27">
        <f>IFERROR(VLOOKUP($A122,'2.0 Input│Historic Capex'!$A$15:$J$1413,COLUMN(G122),FALSE),0)</f>
        <v>0</v>
      </c>
      <c r="H122" s="27">
        <f>IFERROR(VLOOKUP($A122,'2.0 Input│Historic Capex'!$A$15:$J$1413,COLUMN(H122),FALSE),0)</f>
        <v>28590.05</v>
      </c>
      <c r="I122" s="27">
        <f>IFERROR(VLOOKUP($A122,'2.0 Input│Historic Capex'!$A$15:$J$1413,COLUMN(I122),FALSE),0)</f>
        <v>0</v>
      </c>
      <c r="J122" s="27">
        <f>IFERROR(VLOOKUP($A122,'2.0 Input│Historic Capex'!$A$15:$J$1413,COLUMN(J122),FALSE),0)</f>
        <v>0</v>
      </c>
      <c r="K122" s="27">
        <f t="shared" si="5"/>
        <v>28590.05</v>
      </c>
    </row>
    <row r="123" spans="1:11">
      <c r="A123" s="27">
        <f>'2.0 Input│Historic Capex'!A125</f>
        <v>111</v>
      </c>
      <c r="B123" s="20" t="str">
        <f>'2.0 Input│Historic Capex'!B125</f>
        <v>Purchase and replacement of emergency fittings and Equipment</v>
      </c>
      <c r="C123" s="7" t="str">
        <f>'2.0 Input│Historic Capex'!C125</f>
        <v>Other</v>
      </c>
      <c r="D123" s="7" t="str">
        <f>'2.0 Input│Historic Capex'!D125</f>
        <v>Replacement</v>
      </c>
      <c r="F123" s="27">
        <f>IFERROR(VLOOKUP($A123,'2.0 Input│Historic Capex'!$A$15:$J$1413,COLUMN(F123),FALSE),0)</f>
        <v>0</v>
      </c>
      <c r="G123" s="27">
        <f>IFERROR(VLOOKUP($A123,'2.0 Input│Historic Capex'!$A$15:$J$1413,COLUMN(G123),FALSE),0)</f>
        <v>0</v>
      </c>
      <c r="H123" s="27">
        <f>IFERROR(VLOOKUP($A123,'2.0 Input│Historic Capex'!$A$15:$J$1413,COLUMN(H123),FALSE),0)</f>
        <v>0</v>
      </c>
      <c r="I123" s="27">
        <f>IFERROR(VLOOKUP($A123,'2.0 Input│Historic Capex'!$A$15:$J$1413,COLUMN(I123),FALSE),0)</f>
        <v>0</v>
      </c>
      <c r="J123" s="27">
        <f>IFERROR(VLOOKUP($A123,'2.0 Input│Historic Capex'!$A$15:$J$1413,COLUMN(J123),FALSE),0)</f>
        <v>0</v>
      </c>
      <c r="K123" s="27">
        <f t="shared" si="5"/>
        <v>0</v>
      </c>
    </row>
    <row r="124" spans="1:11">
      <c r="A124" s="27">
        <f>'2.0 Input│Historic Capex'!A126</f>
        <v>112</v>
      </c>
      <c r="B124" s="20" t="str">
        <f>'2.0 Input│Historic Capex'!B126</f>
        <v>Regulator upgrade - Dandenong City Gate (exclude filters)</v>
      </c>
      <c r="C124" s="7" t="str">
        <f>'2.0 Input│Historic Capex'!C126</f>
        <v>City Gates &amp; Field Regs</v>
      </c>
      <c r="D124" s="7" t="str">
        <f>'2.0 Input│Historic Capex'!D126</f>
        <v>Replacement</v>
      </c>
      <c r="F124" s="27">
        <f>IFERROR(VLOOKUP($A124,'2.0 Input│Historic Capex'!$A$15:$J$1413,COLUMN(F124),FALSE),0)</f>
        <v>0</v>
      </c>
      <c r="G124" s="27">
        <f>IFERROR(VLOOKUP($A124,'2.0 Input│Historic Capex'!$A$15:$J$1413,COLUMN(G124),FALSE),0)</f>
        <v>0</v>
      </c>
      <c r="H124" s="27">
        <f>IFERROR(VLOOKUP($A124,'2.0 Input│Historic Capex'!$A$15:$J$1413,COLUMN(H124),FALSE),0)</f>
        <v>0</v>
      </c>
      <c r="I124" s="27">
        <f>IFERROR(VLOOKUP($A124,'2.0 Input│Historic Capex'!$A$15:$J$1413,COLUMN(I124),FALSE),0)</f>
        <v>0</v>
      </c>
      <c r="J124" s="27">
        <f>IFERROR(VLOOKUP($A124,'2.0 Input│Historic Capex'!$A$15:$J$1413,COLUMN(J124),FALSE),0)</f>
        <v>0</v>
      </c>
      <c r="K124" s="27">
        <f t="shared" si="5"/>
        <v>0</v>
      </c>
    </row>
    <row r="125" spans="1:11">
      <c r="A125" s="27">
        <f>'2.0 Input│Historic Capex'!A127</f>
        <v>113</v>
      </c>
      <c r="B125" s="20" t="str">
        <f>'2.0 Input│Historic Capex'!B127</f>
        <v>Regulator Upgrade - Lara pneumatic control system upgrade</v>
      </c>
      <c r="C125" s="7" t="str">
        <f>'2.0 Input│Historic Capex'!C127</f>
        <v>City Gates &amp; Field Regs</v>
      </c>
      <c r="D125" s="7" t="str">
        <f>'2.0 Input│Historic Capex'!D127</f>
        <v>Replacement</v>
      </c>
      <c r="F125" s="27">
        <f>IFERROR(VLOOKUP($A125,'2.0 Input│Historic Capex'!$A$15:$J$1413,COLUMN(F125),FALSE),0)</f>
        <v>0</v>
      </c>
      <c r="G125" s="27">
        <f>IFERROR(VLOOKUP($A125,'2.0 Input│Historic Capex'!$A$15:$J$1413,COLUMN(G125),FALSE),0)</f>
        <v>104922.2</v>
      </c>
      <c r="H125" s="27">
        <f>IFERROR(VLOOKUP($A125,'2.0 Input│Historic Capex'!$A$15:$J$1413,COLUMN(H125),FALSE),0)</f>
        <v>917627.27</v>
      </c>
      <c r="I125" s="27">
        <f>IFERROR(VLOOKUP($A125,'2.0 Input│Historic Capex'!$A$15:$J$1413,COLUMN(I125),FALSE),0)</f>
        <v>-18.739999999999782</v>
      </c>
      <c r="J125" s="27">
        <f>IFERROR(VLOOKUP($A125,'2.0 Input│Historic Capex'!$A$15:$J$1413,COLUMN(J125),FALSE),0)</f>
        <v>20000</v>
      </c>
      <c r="K125" s="27">
        <f t="shared" si="5"/>
        <v>1042530.73</v>
      </c>
    </row>
    <row r="126" spans="1:11">
      <c r="A126" s="27">
        <f>'2.0 Input│Historic Capex'!A128</f>
        <v>114</v>
      </c>
      <c r="B126" s="20" t="str">
        <f>'2.0 Input│Historic Capex'!B128</f>
        <v>Remote CP/critical drainage bond monitoring</v>
      </c>
      <c r="C126" s="7" t="str">
        <f>'2.0 Input│Historic Capex'!C128</f>
        <v>Other</v>
      </c>
      <c r="D126" s="7" t="str">
        <f>'2.0 Input│Historic Capex'!D128</f>
        <v>Replacement</v>
      </c>
      <c r="F126" s="27">
        <f>IFERROR(VLOOKUP($A126,'2.0 Input│Historic Capex'!$A$15:$J$1413,COLUMN(F126),FALSE),0)</f>
        <v>210736.29</v>
      </c>
      <c r="G126" s="27">
        <f>IFERROR(VLOOKUP($A126,'2.0 Input│Historic Capex'!$A$15:$J$1413,COLUMN(G126),FALSE),0)</f>
        <v>-78845.87</v>
      </c>
      <c r="H126" s="27">
        <f>IFERROR(VLOOKUP($A126,'2.0 Input│Historic Capex'!$A$15:$J$1413,COLUMN(H126),FALSE),0)</f>
        <v>346651.43000000005</v>
      </c>
      <c r="I126" s="27">
        <f>IFERROR(VLOOKUP($A126,'2.0 Input│Historic Capex'!$A$15:$J$1413,COLUMN(I126),FALSE),0)</f>
        <v>97094</v>
      </c>
      <c r="J126" s="27">
        <f>IFERROR(VLOOKUP($A126,'2.0 Input│Historic Capex'!$A$15:$J$1413,COLUMN(J126),FALSE),0)</f>
        <v>0</v>
      </c>
      <c r="K126" s="27">
        <f t="shared" si="5"/>
        <v>575635.85000000009</v>
      </c>
    </row>
    <row r="127" spans="1:11">
      <c r="A127" s="27">
        <f>'2.0 Input│Historic Capex'!A129</f>
        <v>115</v>
      </c>
      <c r="B127" s="20" t="str">
        <f>'2.0 Input│Historic Capex'!B129</f>
        <v>REPL VENT DUCT IONA</v>
      </c>
      <c r="C127" s="7" t="str">
        <f>'2.0 Input│Historic Capex'!C129</f>
        <v>Compressors</v>
      </c>
      <c r="D127" s="7" t="str">
        <f>'2.0 Input│Historic Capex'!D129</f>
        <v>Replacement</v>
      </c>
      <c r="F127" s="27">
        <f>IFERROR(VLOOKUP($A127,'2.0 Input│Historic Capex'!$A$15:$J$1413,COLUMN(F127),FALSE),0)</f>
        <v>3280.619999999999</v>
      </c>
      <c r="G127" s="27">
        <f>IFERROR(VLOOKUP($A127,'2.0 Input│Historic Capex'!$A$15:$J$1413,COLUMN(G127),FALSE),0)</f>
        <v>0</v>
      </c>
      <c r="H127" s="27">
        <f>IFERROR(VLOOKUP($A127,'2.0 Input│Historic Capex'!$A$15:$J$1413,COLUMN(H127),FALSE),0)</f>
        <v>0</v>
      </c>
      <c r="I127" s="27">
        <f>IFERROR(VLOOKUP($A127,'2.0 Input│Historic Capex'!$A$15:$J$1413,COLUMN(I127),FALSE),0)</f>
        <v>0</v>
      </c>
      <c r="J127" s="27">
        <f>IFERROR(VLOOKUP($A127,'2.0 Input│Historic Capex'!$A$15:$J$1413,COLUMN(J127),FALSE),0)</f>
        <v>0</v>
      </c>
      <c r="K127" s="27">
        <f t="shared" si="5"/>
        <v>3280.619999999999</v>
      </c>
    </row>
    <row r="128" spans="1:11">
      <c r="A128" s="27">
        <f>'2.0 Input│Historic Capex'!A130</f>
        <v>116</v>
      </c>
      <c r="B128" s="20" t="str">
        <f>'2.0 Input│Historic Capex'!B130</f>
        <v>RTU &amp; Control System Upgrade -  Facilities</v>
      </c>
      <c r="C128" s="7" t="str">
        <f>'2.0 Input│Historic Capex'!C130</f>
        <v>Other</v>
      </c>
      <c r="D128" s="7" t="str">
        <f>'2.0 Input│Historic Capex'!D130</f>
        <v>Replacement</v>
      </c>
      <c r="F128" s="27">
        <f>IFERROR(VLOOKUP($A128,'2.0 Input│Historic Capex'!$A$15:$J$1413,COLUMN(F128),FALSE),0)</f>
        <v>0</v>
      </c>
      <c r="G128" s="27">
        <f>IFERROR(VLOOKUP($A128,'2.0 Input│Historic Capex'!$A$15:$J$1413,COLUMN(G128),FALSE),0)</f>
        <v>0</v>
      </c>
      <c r="H128" s="27">
        <f>IFERROR(VLOOKUP($A128,'2.0 Input│Historic Capex'!$A$15:$J$1413,COLUMN(H128),FALSE),0)</f>
        <v>0</v>
      </c>
      <c r="I128" s="27">
        <f>IFERROR(VLOOKUP($A128,'2.0 Input│Historic Capex'!$A$15:$J$1413,COLUMN(I128),FALSE),0)</f>
        <v>0</v>
      </c>
      <c r="J128" s="27">
        <f>IFERROR(VLOOKUP($A128,'2.0 Input│Historic Capex'!$A$15:$J$1413,COLUMN(J128),FALSE),0)</f>
        <v>0</v>
      </c>
      <c r="K128" s="27">
        <f t="shared" si="5"/>
        <v>0</v>
      </c>
    </row>
    <row r="129" spans="1:11">
      <c r="A129" s="27">
        <f>'2.0 Input│Historic Capex'!A131</f>
        <v>117</v>
      </c>
      <c r="B129" s="20" t="str">
        <f>'2.0 Input│Historic Capex'!B131</f>
        <v>RTU replacement</v>
      </c>
      <c r="C129" s="7" t="str">
        <f>'2.0 Input│Historic Capex'!C131</f>
        <v>Other</v>
      </c>
      <c r="D129" s="7" t="str">
        <f>'2.0 Input│Historic Capex'!D131</f>
        <v>Replacement</v>
      </c>
      <c r="F129" s="27">
        <f>IFERROR(VLOOKUP($A129,'2.0 Input│Historic Capex'!$A$15:$J$1413,COLUMN(F129),FALSE),0)</f>
        <v>59887.31</v>
      </c>
      <c r="G129" s="27">
        <f>IFERROR(VLOOKUP($A129,'2.0 Input│Historic Capex'!$A$15:$J$1413,COLUMN(G129),FALSE),0)</f>
        <v>10893.5</v>
      </c>
      <c r="H129" s="27">
        <f>IFERROR(VLOOKUP($A129,'2.0 Input│Historic Capex'!$A$15:$J$1413,COLUMN(H129),FALSE),0)</f>
        <v>48925.509999999995</v>
      </c>
      <c r="I129" s="27">
        <f>IFERROR(VLOOKUP($A129,'2.0 Input│Historic Capex'!$A$15:$J$1413,COLUMN(I129),FALSE),0)</f>
        <v>-2787.1700000000092</v>
      </c>
      <c r="J129" s="27">
        <f>IFERROR(VLOOKUP($A129,'2.0 Input│Historic Capex'!$A$15:$J$1413,COLUMN(J129),FALSE),0)</f>
        <v>0</v>
      </c>
      <c r="K129" s="27">
        <f t="shared" si="5"/>
        <v>116919.14999999998</v>
      </c>
    </row>
    <row r="130" spans="1:11">
      <c r="A130" s="27">
        <f>'2.0 Input│Historic Capex'!A132</f>
        <v>118</v>
      </c>
      <c r="B130" s="20" t="str">
        <f>'2.0 Input│Historic Capex'!B132</f>
        <v>SCADA - Comms upgrade to IP network-VTS only</v>
      </c>
      <c r="C130" s="7" t="str">
        <f>'2.0 Input│Historic Capex'!C132</f>
        <v>Other</v>
      </c>
      <c r="D130" s="7" t="str">
        <f>'2.0 Input│Historic Capex'!D132</f>
        <v>Non-System</v>
      </c>
      <c r="F130" s="27">
        <f>IFERROR(VLOOKUP($A130,'2.0 Input│Historic Capex'!$A$15:$J$1413,COLUMN(F130),FALSE),0)</f>
        <v>1813763.93</v>
      </c>
      <c r="G130" s="27">
        <f>IFERROR(VLOOKUP($A130,'2.0 Input│Historic Capex'!$A$15:$J$1413,COLUMN(G130),FALSE),0)</f>
        <v>-428788.55999999982</v>
      </c>
      <c r="H130" s="27">
        <f>IFERROR(VLOOKUP($A130,'2.0 Input│Historic Capex'!$A$15:$J$1413,COLUMN(H130),FALSE),0)</f>
        <v>10311.719999999994</v>
      </c>
      <c r="I130" s="27">
        <f>IFERROR(VLOOKUP($A130,'2.0 Input│Historic Capex'!$A$15:$J$1413,COLUMN(I130),FALSE),0)</f>
        <v>0</v>
      </c>
      <c r="J130" s="27">
        <f>IFERROR(VLOOKUP($A130,'2.0 Input│Historic Capex'!$A$15:$J$1413,COLUMN(J130),FALSE),0)</f>
        <v>0</v>
      </c>
      <c r="K130" s="27">
        <f t="shared" si="5"/>
        <v>1395287.09</v>
      </c>
    </row>
    <row r="131" spans="1:11">
      <c r="A131" s="27">
        <f>'2.0 Input│Historic Capex'!A133</f>
        <v>119</v>
      </c>
      <c r="B131" s="20" t="str">
        <f>'2.0 Input│Historic Capex'!B133</f>
        <v>SCADA System Upgrade</v>
      </c>
      <c r="C131" s="7" t="str">
        <f>'2.0 Input│Historic Capex'!C133</f>
        <v>Other</v>
      </c>
      <c r="D131" s="7" t="str">
        <f>'2.0 Input│Historic Capex'!D133</f>
        <v>Non-System</v>
      </c>
      <c r="F131" s="27">
        <f>IFERROR(VLOOKUP($A131,'2.0 Input│Historic Capex'!$A$15:$J$1413,COLUMN(F131),FALSE),0)</f>
        <v>1050962.5</v>
      </c>
      <c r="G131" s="27">
        <f>IFERROR(VLOOKUP($A131,'2.0 Input│Historic Capex'!$A$15:$J$1413,COLUMN(G131),FALSE),0)</f>
        <v>249831.05999999971</v>
      </c>
      <c r="H131" s="27">
        <f>IFERROR(VLOOKUP($A131,'2.0 Input│Historic Capex'!$A$15:$J$1413,COLUMN(H131),FALSE),0)</f>
        <v>0</v>
      </c>
      <c r="I131" s="27">
        <f>IFERROR(VLOOKUP($A131,'2.0 Input│Historic Capex'!$A$15:$J$1413,COLUMN(I131),FALSE),0)</f>
        <v>0</v>
      </c>
      <c r="J131" s="27">
        <f>IFERROR(VLOOKUP($A131,'2.0 Input│Historic Capex'!$A$15:$J$1413,COLUMN(J131),FALSE),0)</f>
        <v>0</v>
      </c>
      <c r="K131" s="27">
        <f t="shared" si="5"/>
        <v>1300793.5599999996</v>
      </c>
    </row>
    <row r="132" spans="1:11">
      <c r="A132" s="27">
        <f>'2.0 Input│Historic Capex'!A134</f>
        <v>120</v>
      </c>
      <c r="B132" s="20" t="str">
        <f>'2.0 Input│Historic Capex'!B134</f>
        <v>SCS Vent Modifications</v>
      </c>
      <c r="C132" s="7" t="str">
        <f>'2.0 Input│Historic Capex'!C134</f>
        <v>Other</v>
      </c>
      <c r="D132" s="7" t="str">
        <f>'2.0 Input│Historic Capex'!D134</f>
        <v>Replacement</v>
      </c>
      <c r="F132" s="27">
        <f>IFERROR(VLOOKUP($A132,'2.0 Input│Historic Capex'!$A$15:$J$1413,COLUMN(F132),FALSE),0)</f>
        <v>0</v>
      </c>
      <c r="G132" s="27">
        <f>IFERROR(VLOOKUP($A132,'2.0 Input│Historic Capex'!$A$15:$J$1413,COLUMN(G132),FALSE),0)</f>
        <v>0</v>
      </c>
      <c r="H132" s="27">
        <f>IFERROR(VLOOKUP($A132,'2.0 Input│Historic Capex'!$A$15:$J$1413,COLUMN(H132),FALSE),0)</f>
        <v>0</v>
      </c>
      <c r="I132" s="27">
        <f>IFERROR(VLOOKUP($A132,'2.0 Input│Historic Capex'!$A$15:$J$1413,COLUMN(I132),FALSE),0)</f>
        <v>0</v>
      </c>
      <c r="J132" s="27">
        <f>IFERROR(VLOOKUP($A132,'2.0 Input│Historic Capex'!$A$15:$J$1413,COLUMN(J132),FALSE),0)</f>
        <v>0</v>
      </c>
      <c r="K132" s="27">
        <f t="shared" si="5"/>
        <v>0</v>
      </c>
    </row>
    <row r="133" spans="1:11">
      <c r="A133" s="27">
        <f>'2.0 Input│Historic Capex'!A135</f>
        <v>121</v>
      </c>
      <c r="B133" s="20" t="str">
        <f>'2.0 Input│Historic Capex'!B135</f>
        <v>Security - High Risk sites security upgrade</v>
      </c>
      <c r="C133" s="7" t="str">
        <f>'2.0 Input│Historic Capex'!C135</f>
        <v>Other</v>
      </c>
      <c r="D133" s="7" t="str">
        <f>'2.0 Input│Historic Capex'!D135</f>
        <v>Replacement</v>
      </c>
      <c r="F133" s="27">
        <f>IFERROR(VLOOKUP($A133,'2.0 Input│Historic Capex'!$A$15:$J$1413,COLUMN(F133),FALSE),0)</f>
        <v>0</v>
      </c>
      <c r="G133" s="27">
        <f>IFERROR(VLOOKUP($A133,'2.0 Input│Historic Capex'!$A$15:$J$1413,COLUMN(G133),FALSE),0)</f>
        <v>0</v>
      </c>
      <c r="H133" s="27">
        <f>IFERROR(VLOOKUP($A133,'2.0 Input│Historic Capex'!$A$15:$J$1413,COLUMN(H133),FALSE),0)</f>
        <v>0</v>
      </c>
      <c r="I133" s="27">
        <f>IFERROR(VLOOKUP($A133,'2.0 Input│Historic Capex'!$A$15:$J$1413,COLUMN(I133),FALSE),0)</f>
        <v>0</v>
      </c>
      <c r="J133" s="27">
        <f>IFERROR(VLOOKUP($A133,'2.0 Input│Historic Capex'!$A$15:$J$1413,COLUMN(J133),FALSE),0)</f>
        <v>0</v>
      </c>
      <c r="K133" s="27">
        <f t="shared" si="5"/>
        <v>0</v>
      </c>
    </row>
    <row r="134" spans="1:11">
      <c r="A134" s="27">
        <f>'2.0 Input│Historic Capex'!A136</f>
        <v>122</v>
      </c>
      <c r="B134" s="20" t="str">
        <f>'2.0 Input│Historic Capex'!B136</f>
        <v>Septic Tank</v>
      </c>
      <c r="C134" s="7" t="str">
        <f>'2.0 Input│Historic Capex'!C136</f>
        <v>Other</v>
      </c>
      <c r="D134" s="7" t="str">
        <f>'2.0 Input│Historic Capex'!D136</f>
        <v>Non-System</v>
      </c>
      <c r="F134" s="27">
        <f>IFERROR(VLOOKUP($A134,'2.0 Input│Historic Capex'!$A$15:$J$1413,COLUMN(F134),FALSE),0)</f>
        <v>0</v>
      </c>
      <c r="G134" s="27">
        <f>IFERROR(VLOOKUP($A134,'2.0 Input│Historic Capex'!$A$15:$J$1413,COLUMN(G134),FALSE),0)</f>
        <v>0</v>
      </c>
      <c r="H134" s="27">
        <f>IFERROR(VLOOKUP($A134,'2.0 Input│Historic Capex'!$A$15:$J$1413,COLUMN(H134),FALSE),0)</f>
        <v>36691.5</v>
      </c>
      <c r="I134" s="27">
        <f>IFERROR(VLOOKUP($A134,'2.0 Input│Historic Capex'!$A$15:$J$1413,COLUMN(I134),FALSE),0)</f>
        <v>0</v>
      </c>
      <c r="J134" s="27">
        <f>IFERROR(VLOOKUP($A134,'2.0 Input│Historic Capex'!$A$15:$J$1413,COLUMN(J134),FALSE),0)</f>
        <v>0</v>
      </c>
      <c r="K134" s="27">
        <f t="shared" si="5"/>
        <v>36691.5</v>
      </c>
    </row>
    <row r="135" spans="1:11">
      <c r="A135" s="27">
        <f>'2.0 Input│Historic Capex'!A137</f>
        <v>123</v>
      </c>
      <c r="B135" s="20" t="str">
        <f>'2.0 Input│Historic Capex'!B137</f>
        <v>SMS - GIS &amp; Aerial Photography</v>
      </c>
      <c r="C135" s="7" t="str">
        <f>'2.0 Input│Historic Capex'!C137</f>
        <v>Pipelines</v>
      </c>
      <c r="D135" s="7" t="str">
        <f>'2.0 Input│Historic Capex'!D137</f>
        <v>Replacement</v>
      </c>
      <c r="F135" s="27">
        <f>IFERROR(VLOOKUP($A135,'2.0 Input│Historic Capex'!$A$15:$J$1413,COLUMN(F135),FALSE),0)</f>
        <v>0</v>
      </c>
      <c r="G135" s="27">
        <f>IFERROR(VLOOKUP($A135,'2.0 Input│Historic Capex'!$A$15:$J$1413,COLUMN(G135),FALSE),0)</f>
        <v>0</v>
      </c>
      <c r="H135" s="27">
        <f>IFERROR(VLOOKUP($A135,'2.0 Input│Historic Capex'!$A$15:$J$1413,COLUMN(H135),FALSE),0)</f>
        <v>0</v>
      </c>
      <c r="I135" s="27">
        <f>IFERROR(VLOOKUP($A135,'2.0 Input│Historic Capex'!$A$15:$J$1413,COLUMN(I135),FALSE),0)</f>
        <v>0</v>
      </c>
      <c r="J135" s="27">
        <f>IFERROR(VLOOKUP($A135,'2.0 Input│Historic Capex'!$A$15:$J$1413,COLUMN(J135),FALSE),0)</f>
        <v>0</v>
      </c>
      <c r="K135" s="27">
        <f t="shared" si="5"/>
        <v>0</v>
      </c>
    </row>
    <row r="136" spans="1:11">
      <c r="A136" s="27">
        <f>'2.0 Input│Historic Capex'!A138</f>
        <v>124</v>
      </c>
      <c r="B136" s="20" t="str">
        <f>'2.0 Input│Historic Capex'!B138</f>
        <v>Somerton Ink.Valv</v>
      </c>
      <c r="C136" s="7" t="str">
        <f>'2.0 Input│Historic Capex'!C138</f>
        <v>Other</v>
      </c>
      <c r="D136" s="7" t="str">
        <f>'2.0 Input│Historic Capex'!D138</f>
        <v>Non-System</v>
      </c>
      <c r="F136" s="27">
        <f>IFERROR(VLOOKUP($A136,'2.0 Input│Historic Capex'!$A$15:$J$1413,COLUMN(F136),FALSE),0)</f>
        <v>0</v>
      </c>
      <c r="G136" s="27">
        <f>IFERROR(VLOOKUP($A136,'2.0 Input│Historic Capex'!$A$15:$J$1413,COLUMN(G136),FALSE),0)</f>
        <v>3055.6</v>
      </c>
      <c r="H136" s="27">
        <f>IFERROR(VLOOKUP($A136,'2.0 Input│Historic Capex'!$A$15:$J$1413,COLUMN(H136),FALSE),0)</f>
        <v>-3055.6</v>
      </c>
      <c r="I136" s="27">
        <f>IFERROR(VLOOKUP($A136,'2.0 Input│Historic Capex'!$A$15:$J$1413,COLUMN(I136),FALSE),0)</f>
        <v>0</v>
      </c>
      <c r="J136" s="27">
        <f>IFERROR(VLOOKUP($A136,'2.0 Input│Historic Capex'!$A$15:$J$1413,COLUMN(J136),FALSE),0)</f>
        <v>0</v>
      </c>
      <c r="K136" s="27">
        <f t="shared" si="5"/>
        <v>0</v>
      </c>
    </row>
    <row r="137" spans="1:11">
      <c r="A137" s="27">
        <f>'2.0 Input│Historic Capex'!A139</f>
        <v>125</v>
      </c>
      <c r="B137" s="20" t="str">
        <f>'2.0 Input│Historic Capex'!B139</f>
        <v>Somerton Pig Trap</v>
      </c>
      <c r="C137" s="7" t="str">
        <f>'2.0 Input│Historic Capex'!C139</f>
        <v>Pipelines</v>
      </c>
      <c r="D137" s="7" t="str">
        <f>'2.0 Input│Historic Capex'!D139</f>
        <v>Replacement</v>
      </c>
      <c r="F137" s="27">
        <f>IFERROR(VLOOKUP($A137,'2.0 Input│Historic Capex'!$A$15:$J$1413,COLUMN(F137),FALSE),0)</f>
        <v>0</v>
      </c>
      <c r="G137" s="27">
        <f>IFERROR(VLOOKUP($A137,'2.0 Input│Historic Capex'!$A$15:$J$1413,COLUMN(G137),FALSE),0)</f>
        <v>144423.29999999999</v>
      </c>
      <c r="H137" s="27">
        <f>IFERROR(VLOOKUP($A137,'2.0 Input│Historic Capex'!$A$15:$J$1413,COLUMN(H137),FALSE),0)</f>
        <v>76259.960000000006</v>
      </c>
      <c r="I137" s="27">
        <f>IFERROR(VLOOKUP($A137,'2.0 Input│Historic Capex'!$A$15:$J$1413,COLUMN(I137),FALSE),0)</f>
        <v>110568.59000000001</v>
      </c>
      <c r="J137" s="27">
        <f>IFERROR(VLOOKUP($A137,'2.0 Input│Historic Capex'!$A$15:$J$1413,COLUMN(J137),FALSE),0)</f>
        <v>9056</v>
      </c>
      <c r="K137" s="27">
        <f t="shared" si="5"/>
        <v>340307.85000000003</v>
      </c>
    </row>
    <row r="138" spans="1:11">
      <c r="A138" s="27">
        <f>'2.0 Input│Historic Capex'!A140</f>
        <v>126</v>
      </c>
      <c r="B138" s="20" t="str">
        <f>'2.0 Input│Historic Capex'!B140</f>
        <v>Springhurst Valve</v>
      </c>
      <c r="C138" s="7" t="str">
        <f>'2.0 Input│Historic Capex'!C140</f>
        <v>Compressors</v>
      </c>
      <c r="D138" s="7" t="str">
        <f>'2.0 Input│Historic Capex'!D140</f>
        <v>Replacement</v>
      </c>
      <c r="F138" s="27">
        <f>IFERROR(VLOOKUP($A138,'2.0 Input│Historic Capex'!$A$15:$J$1413,COLUMN(F138),FALSE),0)</f>
        <v>0</v>
      </c>
      <c r="G138" s="27">
        <f>IFERROR(VLOOKUP($A138,'2.0 Input│Historic Capex'!$A$15:$J$1413,COLUMN(G138),FALSE),0)</f>
        <v>2585.4</v>
      </c>
      <c r="H138" s="27">
        <f>IFERROR(VLOOKUP($A138,'2.0 Input│Historic Capex'!$A$15:$J$1413,COLUMN(H138),FALSE),0)</f>
        <v>196</v>
      </c>
      <c r="I138" s="27">
        <f>IFERROR(VLOOKUP($A138,'2.0 Input│Historic Capex'!$A$15:$J$1413,COLUMN(I138),FALSE),0)</f>
        <v>1219.2</v>
      </c>
      <c r="J138" s="27">
        <f>IFERROR(VLOOKUP($A138,'2.0 Input│Historic Capex'!$A$15:$J$1413,COLUMN(J138),FALSE),0)</f>
        <v>-4000.6</v>
      </c>
      <c r="K138" s="27">
        <f t="shared" si="5"/>
        <v>0</v>
      </c>
    </row>
    <row r="139" spans="1:11">
      <c r="A139" s="27">
        <f>'2.0 Input│Historic Capex'!A141</f>
        <v>127</v>
      </c>
      <c r="B139" s="20" t="str">
        <f>'2.0 Input│Historic Capex'!B141</f>
        <v>Spring't Oil Water</v>
      </c>
      <c r="C139" s="7" t="str">
        <f>'2.0 Input│Historic Capex'!C141</f>
        <v>Other</v>
      </c>
      <c r="D139" s="7" t="str">
        <f>'2.0 Input│Historic Capex'!D141</f>
        <v>Non-System</v>
      </c>
      <c r="F139" s="27">
        <f>IFERROR(VLOOKUP($A139,'2.0 Input│Historic Capex'!$A$15:$J$1413,COLUMN(F139),FALSE),0)</f>
        <v>0</v>
      </c>
      <c r="G139" s="27">
        <f>IFERROR(VLOOKUP($A139,'2.0 Input│Historic Capex'!$A$15:$J$1413,COLUMN(G139),FALSE),0)</f>
        <v>0</v>
      </c>
      <c r="H139" s="27">
        <f>IFERROR(VLOOKUP($A139,'2.0 Input│Historic Capex'!$A$15:$J$1413,COLUMN(H139),FALSE),0)</f>
        <v>0</v>
      </c>
      <c r="I139" s="27">
        <f>IFERROR(VLOOKUP($A139,'2.0 Input│Historic Capex'!$A$15:$J$1413,COLUMN(I139),FALSE),0)</f>
        <v>47883</v>
      </c>
      <c r="J139" s="27">
        <f>IFERROR(VLOOKUP($A139,'2.0 Input│Historic Capex'!$A$15:$J$1413,COLUMN(J139),FALSE),0)</f>
        <v>0</v>
      </c>
      <c r="K139" s="27">
        <f t="shared" ref="K139:K208" si="6">SUM(F139:J139)</f>
        <v>47883</v>
      </c>
    </row>
    <row r="140" spans="1:11">
      <c r="A140" s="27">
        <f>'2.0 Input│Historic Capex'!A142</f>
        <v>128</v>
      </c>
      <c r="B140" s="20" t="str">
        <f>'2.0 Input│Historic Capex'!B142</f>
        <v>Stonehaven CS - now Winchelsea</v>
      </c>
      <c r="C140" s="7" t="str">
        <f>'2.0 Input│Historic Capex'!C142</f>
        <v>Compressors</v>
      </c>
      <c r="D140" s="7" t="str">
        <f>'2.0 Input│Historic Capex'!D142</f>
        <v>Expansion</v>
      </c>
      <c r="F140" s="27">
        <f>IFERROR(VLOOKUP($A140,'2.0 Input│Historic Capex'!$A$15:$J$1413,COLUMN(F140),FALSE),0)</f>
        <v>0</v>
      </c>
      <c r="G140" s="27">
        <f>IFERROR(VLOOKUP($A140,'2.0 Input│Historic Capex'!$A$15:$J$1413,COLUMN(G140),FALSE),0)</f>
        <v>-1663.93</v>
      </c>
      <c r="H140" s="27">
        <f>IFERROR(VLOOKUP($A140,'2.0 Input│Historic Capex'!$A$15:$J$1413,COLUMN(H140),FALSE),0)</f>
        <v>345.29999999999995</v>
      </c>
      <c r="I140" s="27">
        <f>IFERROR(VLOOKUP($A140,'2.0 Input│Historic Capex'!$A$15:$J$1413,COLUMN(I140),FALSE),0)</f>
        <v>1318.63</v>
      </c>
      <c r="J140" s="27">
        <f>IFERROR(VLOOKUP($A140,'2.0 Input│Historic Capex'!$A$15:$J$1413,COLUMN(J140),FALSE),0)</f>
        <v>0</v>
      </c>
      <c r="K140" s="27">
        <f t="shared" si="6"/>
        <v>0</v>
      </c>
    </row>
    <row r="141" spans="1:11">
      <c r="A141" s="27">
        <f>'2.0 Input│Historic Capex'!A143</f>
        <v>129</v>
      </c>
      <c r="B141" s="20" t="str">
        <f>'2.0 Input│Historic Capex'!B143</f>
        <v>Storage shed-Dandenong, Wollert &amp; Springhurst</v>
      </c>
      <c r="C141" s="7" t="str">
        <f>'2.0 Input│Historic Capex'!C143</f>
        <v>Buildings</v>
      </c>
      <c r="D141" s="7" t="str">
        <f>'2.0 Input│Historic Capex'!D143</f>
        <v>Non-System</v>
      </c>
      <c r="F141" s="27">
        <f>IFERROR(VLOOKUP($A141,'2.0 Input│Historic Capex'!$A$15:$J$1413,COLUMN(F141),FALSE),0)</f>
        <v>0</v>
      </c>
      <c r="G141" s="27">
        <f>IFERROR(VLOOKUP($A141,'2.0 Input│Historic Capex'!$A$15:$J$1413,COLUMN(G141),FALSE),0)</f>
        <v>0</v>
      </c>
      <c r="H141" s="27">
        <f>IFERROR(VLOOKUP($A141,'2.0 Input│Historic Capex'!$A$15:$J$1413,COLUMN(H141),FALSE),0)</f>
        <v>0</v>
      </c>
      <c r="I141" s="27">
        <f>IFERROR(VLOOKUP($A141,'2.0 Input│Historic Capex'!$A$15:$J$1413,COLUMN(I141),FALSE),0)</f>
        <v>159580.70000000001</v>
      </c>
      <c r="J141" s="27">
        <f>IFERROR(VLOOKUP($A141,'2.0 Input│Historic Capex'!$A$15:$J$1413,COLUMN(J141),FALSE),0)</f>
        <v>298922.25</v>
      </c>
      <c r="K141" s="27">
        <f t="shared" si="6"/>
        <v>458502.95</v>
      </c>
    </row>
    <row r="142" spans="1:11">
      <c r="A142" s="27">
        <f>'2.0 Input│Historic Capex'!A144</f>
        <v>130</v>
      </c>
      <c r="B142" s="20" t="str">
        <f>'2.0 Input│Historic Capex'!B144</f>
        <v>SWP_570</v>
      </c>
      <c r="C142" s="7"/>
      <c r="D142" s="7"/>
      <c r="F142" s="27">
        <f>IFERROR(VLOOKUP($A142,'2.0 Input│Historic Capex'!$A$15:$J$1413,COLUMN(F142),FALSE),0)</f>
        <v>0</v>
      </c>
      <c r="G142" s="27">
        <f>IFERROR(VLOOKUP($A142,'2.0 Input│Historic Capex'!$A$15:$J$1413,COLUMN(G142),FALSE),0)</f>
        <v>0</v>
      </c>
      <c r="H142" s="27">
        <f>IFERROR(VLOOKUP($A142,'2.0 Input│Historic Capex'!$A$15:$J$1413,COLUMN(H142),FALSE),0)</f>
        <v>0</v>
      </c>
      <c r="I142" s="27">
        <f>IFERROR(VLOOKUP($A142,'2.0 Input│Historic Capex'!$A$15:$J$1413,COLUMN(I142),FALSE),0)</f>
        <v>0</v>
      </c>
      <c r="J142" s="27">
        <f>IFERROR(VLOOKUP($A142,'2.0 Input│Historic Capex'!$A$15:$J$1413,COLUMN(J142),FALSE),0)</f>
        <v>0</v>
      </c>
      <c r="K142" s="27">
        <f t="shared" si="6"/>
        <v>0</v>
      </c>
    </row>
    <row r="143" spans="1:11">
      <c r="A143" s="27">
        <f>'2.0 Input│Historic Capex'!A145</f>
        <v>131</v>
      </c>
      <c r="B143" s="20" t="str">
        <f>'2.0 Input│Historic Capex'!B145</f>
        <v>T015 Oakleigh PigT</v>
      </c>
      <c r="C143" s="7" t="str">
        <f>'2.0 Input│Historic Capex'!C145</f>
        <v>Pipelines</v>
      </c>
      <c r="D143" s="7" t="str">
        <f>'2.0 Input│Historic Capex'!D145</f>
        <v>Replacement</v>
      </c>
      <c r="F143" s="27">
        <f>IFERROR(VLOOKUP($A143,'2.0 Input│Historic Capex'!$A$15:$J$1413,COLUMN(F143),FALSE),0)</f>
        <v>0</v>
      </c>
      <c r="G143" s="27">
        <f>IFERROR(VLOOKUP($A143,'2.0 Input│Historic Capex'!$A$15:$J$1413,COLUMN(G143),FALSE),0)</f>
        <v>64948.25</v>
      </c>
      <c r="H143" s="27">
        <f>IFERROR(VLOOKUP($A143,'2.0 Input│Historic Capex'!$A$15:$J$1413,COLUMN(H143),FALSE),0)</f>
        <v>49142.69</v>
      </c>
      <c r="I143" s="27">
        <f>IFERROR(VLOOKUP($A143,'2.0 Input│Historic Capex'!$A$15:$J$1413,COLUMN(I143),FALSE),0)</f>
        <v>254097.53000000003</v>
      </c>
      <c r="J143" s="27">
        <f>IFERROR(VLOOKUP($A143,'2.0 Input│Historic Capex'!$A$15:$J$1413,COLUMN(J143),FALSE),0)</f>
        <v>1404804.3900000001</v>
      </c>
      <c r="K143" s="27">
        <f t="shared" si="6"/>
        <v>1772992.86</v>
      </c>
    </row>
    <row r="144" spans="1:11">
      <c r="A144" s="27">
        <f>'2.0 Input│Historic Capex'!A146</f>
        <v>132</v>
      </c>
      <c r="B144" s="20" t="str">
        <f>'2.0 Input│Historic Capex'!B146</f>
        <v xml:space="preserve">T110 Snowy Unpiggable </v>
      </c>
      <c r="C144" s="7" t="str">
        <f>'2.0 Input│Historic Capex'!C146</f>
        <v>Pipelines</v>
      </c>
      <c r="D144" s="7" t="str">
        <f>'2.0 Input│Historic Capex'!D146</f>
        <v>Replacement</v>
      </c>
      <c r="F144" s="27">
        <f>IFERROR(VLOOKUP($A144,'2.0 Input│Historic Capex'!$A$15:$J$1413,COLUMN(F144),FALSE),0)</f>
        <v>0</v>
      </c>
      <c r="G144" s="27">
        <f>IFERROR(VLOOKUP($A144,'2.0 Input│Historic Capex'!$A$15:$J$1413,COLUMN(G144),FALSE),0)</f>
        <v>109353.44</v>
      </c>
      <c r="H144" s="27">
        <f>IFERROR(VLOOKUP($A144,'2.0 Input│Historic Capex'!$A$15:$J$1413,COLUMN(H144),FALSE),0)</f>
        <v>405017.24</v>
      </c>
      <c r="I144" s="27">
        <f>IFERROR(VLOOKUP($A144,'2.0 Input│Historic Capex'!$A$15:$J$1413,COLUMN(I144),FALSE),0)</f>
        <v>1375224.5</v>
      </c>
      <c r="J144" s="27">
        <f>IFERROR(VLOOKUP($A144,'2.0 Input│Historic Capex'!$A$15:$J$1413,COLUMN(J144),FALSE),0)</f>
        <v>2852300.67</v>
      </c>
      <c r="K144" s="27">
        <f t="shared" si="6"/>
        <v>4741895.8499999996</v>
      </c>
    </row>
    <row r="145" spans="1:11">
      <c r="A145" s="27">
        <f>'2.0 Input│Historic Capex'!A147</f>
        <v>133</v>
      </c>
      <c r="B145" s="20" t="str">
        <f>'2.0 Input│Historic Capex'!B147</f>
        <v>T33 non-piggable and encased sections (unknown technical solution)</v>
      </c>
      <c r="C145" s="7" t="str">
        <f>'2.0 Input│Historic Capex'!C147</f>
        <v>Other</v>
      </c>
      <c r="D145" s="7" t="str">
        <f>'2.0 Input│Historic Capex'!D147</f>
        <v>Replacement</v>
      </c>
      <c r="F145" s="27">
        <f>IFERROR(VLOOKUP($A145,'2.0 Input│Historic Capex'!$A$15:$J$1413,COLUMN(F145),FALSE),0)</f>
        <v>888422.27999999991</v>
      </c>
      <c r="G145" s="27">
        <f>IFERROR(VLOOKUP($A145,'2.0 Input│Historic Capex'!$A$15:$J$1413,COLUMN(G145),FALSE),0)</f>
        <v>5679893.3600000003</v>
      </c>
      <c r="H145" s="27">
        <f>IFERROR(VLOOKUP($A145,'2.0 Input│Historic Capex'!$A$15:$J$1413,COLUMN(H145),FALSE),0)</f>
        <v>1206117.99</v>
      </c>
      <c r="I145" s="27">
        <f>IFERROR(VLOOKUP($A145,'2.0 Input│Historic Capex'!$A$15:$J$1413,COLUMN(I145),FALSE),0)</f>
        <v>2250354.2399999998</v>
      </c>
      <c r="J145" s="27">
        <f>IFERROR(VLOOKUP($A145,'2.0 Input│Historic Capex'!$A$15:$J$1413,COLUMN(J145),FALSE),0)</f>
        <v>0</v>
      </c>
      <c r="K145" s="27">
        <f t="shared" si="6"/>
        <v>10024787.870000001</v>
      </c>
    </row>
    <row r="146" spans="1:11">
      <c r="A146" s="27">
        <f>'2.0 Input│Historic Capex'!A148</f>
        <v>134</v>
      </c>
      <c r="B146" s="20" t="str">
        <f>'2.0 Input│Historic Capex'!B148</f>
        <v>T67 PIG GUILDFORD</v>
      </c>
      <c r="C146" s="7" t="str">
        <f>'2.0 Input│Historic Capex'!C148</f>
        <v>Other</v>
      </c>
      <c r="D146" s="7" t="str">
        <f>'2.0 Input│Historic Capex'!D148</f>
        <v>Replacement</v>
      </c>
      <c r="F146" s="27">
        <f>IFERROR(VLOOKUP($A146,'2.0 Input│Historic Capex'!$A$15:$J$1413,COLUMN(F146),FALSE),0)</f>
        <v>166992.1</v>
      </c>
      <c r="G146" s="27">
        <f>IFERROR(VLOOKUP($A146,'2.0 Input│Historic Capex'!$A$15:$J$1413,COLUMN(G146),FALSE),0)</f>
        <v>71474.67</v>
      </c>
      <c r="H146" s="27">
        <f>IFERROR(VLOOKUP($A146,'2.0 Input│Historic Capex'!$A$15:$J$1413,COLUMN(H146),FALSE),0)</f>
        <v>0</v>
      </c>
      <c r="I146" s="27">
        <f>IFERROR(VLOOKUP($A146,'2.0 Input│Historic Capex'!$A$15:$J$1413,COLUMN(I146),FALSE),0)</f>
        <v>0</v>
      </c>
      <c r="J146" s="27">
        <f>IFERROR(VLOOKUP($A146,'2.0 Input│Historic Capex'!$A$15:$J$1413,COLUMN(J146),FALSE),0)</f>
        <v>0</v>
      </c>
      <c r="K146" s="27">
        <f t="shared" si="6"/>
        <v>238466.77000000002</v>
      </c>
    </row>
    <row r="147" spans="1:11">
      <c r="A147" s="27">
        <f>'2.0 Input│Historic Capex'!A149</f>
        <v>135</v>
      </c>
      <c r="B147" s="20" t="str">
        <f>'2.0 Input│Historic Capex'!B149</f>
        <v>T92 &amp; DDN3 RTU Upgrade</v>
      </c>
      <c r="C147" s="7" t="str">
        <f>'2.0 Input│Historic Capex'!C149</f>
        <v>Other</v>
      </c>
      <c r="D147" s="7" t="str">
        <f>'2.0 Input│Historic Capex'!D149</f>
        <v>Replacement</v>
      </c>
      <c r="F147" s="27">
        <f>IFERROR(VLOOKUP($A147,'2.0 Input│Historic Capex'!$A$15:$J$1413,COLUMN(F147),FALSE),0)</f>
        <v>0</v>
      </c>
      <c r="G147" s="27">
        <f>IFERROR(VLOOKUP($A147,'2.0 Input│Historic Capex'!$A$15:$J$1413,COLUMN(G147),FALSE),0)</f>
        <v>0</v>
      </c>
      <c r="H147" s="27">
        <f>IFERROR(VLOOKUP($A147,'2.0 Input│Historic Capex'!$A$15:$J$1413,COLUMN(H147),FALSE),0)</f>
        <v>0</v>
      </c>
      <c r="I147" s="27">
        <f>IFERROR(VLOOKUP($A147,'2.0 Input│Historic Capex'!$A$15:$J$1413,COLUMN(I147),FALSE),0)</f>
        <v>0</v>
      </c>
      <c r="J147" s="27">
        <f>IFERROR(VLOOKUP($A147,'2.0 Input│Historic Capex'!$A$15:$J$1413,COLUMN(J147),FALSE),0)</f>
        <v>0</v>
      </c>
      <c r="K147" s="27">
        <f t="shared" si="6"/>
        <v>0</v>
      </c>
    </row>
    <row r="148" spans="1:11">
      <c r="A148" s="27">
        <f>'2.0 Input│Historic Capex'!A150</f>
        <v>136</v>
      </c>
      <c r="B148" s="20" t="str">
        <f>'2.0 Input│Historic Capex'!B150</f>
        <v>T99 B'wartha-C ILI</v>
      </c>
      <c r="C148" s="7" t="str">
        <f>'2.0 Input│Historic Capex'!C150</f>
        <v>Other</v>
      </c>
      <c r="D148" s="7" t="str">
        <f>'2.0 Input│Historic Capex'!D150</f>
        <v>Replacement</v>
      </c>
      <c r="F148" s="27">
        <f>IFERROR(VLOOKUP($A148,'2.0 Input│Historic Capex'!$A$15:$J$1413,COLUMN(F148),FALSE),0)</f>
        <v>0</v>
      </c>
      <c r="G148" s="27">
        <f>IFERROR(VLOOKUP($A148,'2.0 Input│Historic Capex'!$A$15:$J$1413,COLUMN(G148),FALSE),0)</f>
        <v>0</v>
      </c>
      <c r="H148" s="27">
        <f>IFERROR(VLOOKUP($A148,'2.0 Input│Historic Capex'!$A$15:$J$1413,COLUMN(H148),FALSE),0)</f>
        <v>0</v>
      </c>
      <c r="I148" s="27">
        <f>IFERROR(VLOOKUP($A148,'2.0 Input│Historic Capex'!$A$15:$J$1413,COLUMN(I148),FALSE),0)</f>
        <v>698291.58</v>
      </c>
      <c r="J148" s="27">
        <f>IFERROR(VLOOKUP($A148,'2.0 Input│Historic Capex'!$A$15:$J$1413,COLUMN(J148),FALSE),0)</f>
        <v>170761.28000000003</v>
      </c>
      <c r="K148" s="27">
        <f t="shared" si="6"/>
        <v>869052.86</v>
      </c>
    </row>
    <row r="149" spans="1:11">
      <c r="A149" s="27">
        <f>'2.0 Input│Historic Capex'!A151</f>
        <v>137</v>
      </c>
      <c r="B149" s="20" t="str">
        <f>'2.0 Input│Historic Capex'!B151</f>
        <v>Turbine Overhauls</v>
      </c>
      <c r="C149" s="7" t="str">
        <f>'2.0 Input│Historic Capex'!C151</f>
        <v>Compressors</v>
      </c>
      <c r="D149" s="7" t="str">
        <f>'2.0 Input│Historic Capex'!D151</f>
        <v>Replacement</v>
      </c>
      <c r="F149" s="27">
        <f>IFERROR(VLOOKUP($A149,'2.0 Input│Historic Capex'!$A$15:$J$1413,COLUMN(F149),FALSE),0)</f>
        <v>0</v>
      </c>
      <c r="G149" s="27">
        <f>IFERROR(VLOOKUP($A149,'2.0 Input│Historic Capex'!$A$15:$J$1413,COLUMN(G149),FALSE),0)</f>
        <v>423586.22</v>
      </c>
      <c r="H149" s="27">
        <f>IFERROR(VLOOKUP($A149,'2.0 Input│Historic Capex'!$A$15:$J$1413,COLUMN(H149),FALSE),0)</f>
        <v>353939.78</v>
      </c>
      <c r="I149" s="27">
        <f>IFERROR(VLOOKUP($A149,'2.0 Input│Historic Capex'!$A$15:$J$1413,COLUMN(I149),FALSE),0)</f>
        <v>2723473</v>
      </c>
      <c r="J149" s="27">
        <f>IFERROR(VLOOKUP($A149,'2.0 Input│Historic Capex'!$A$15:$J$1413,COLUMN(J149),FALSE),0)</f>
        <v>1786828.34</v>
      </c>
      <c r="K149" s="27">
        <f t="shared" si="6"/>
        <v>5287827.34</v>
      </c>
    </row>
    <row r="150" spans="1:11">
      <c r="A150" s="27">
        <f>'2.0 Input│Historic Capex'!A152</f>
        <v>138</v>
      </c>
      <c r="B150" s="20" t="str">
        <f>'2.0 Input│Historic Capex'!B152</f>
        <v>Unibolt Enclosure Replacement</v>
      </c>
      <c r="C150" s="7" t="str">
        <f>'2.0 Input│Historic Capex'!C152</f>
        <v>Other</v>
      </c>
      <c r="D150" s="7" t="str">
        <f>'2.0 Input│Historic Capex'!D152</f>
        <v>Replacement</v>
      </c>
      <c r="F150" s="27">
        <f>IFERROR(VLOOKUP($A150,'2.0 Input│Historic Capex'!$A$15:$J$1413,COLUMN(F150),FALSE),0)</f>
        <v>0</v>
      </c>
      <c r="G150" s="27">
        <f>IFERROR(VLOOKUP($A150,'2.0 Input│Historic Capex'!$A$15:$J$1413,COLUMN(G150),FALSE),0)</f>
        <v>0</v>
      </c>
      <c r="H150" s="27">
        <f>IFERROR(VLOOKUP($A150,'2.0 Input│Historic Capex'!$A$15:$J$1413,COLUMN(H150),FALSE),0)</f>
        <v>0</v>
      </c>
      <c r="I150" s="27">
        <f>IFERROR(VLOOKUP($A150,'2.0 Input│Historic Capex'!$A$15:$J$1413,COLUMN(I150),FALSE),0)</f>
        <v>0</v>
      </c>
      <c r="J150" s="27">
        <f>IFERROR(VLOOKUP($A150,'2.0 Input│Historic Capex'!$A$15:$J$1413,COLUMN(J150),FALSE),0)</f>
        <v>0</v>
      </c>
      <c r="K150" s="27">
        <f t="shared" si="6"/>
        <v>0</v>
      </c>
    </row>
    <row r="151" spans="1:11">
      <c r="A151" s="27">
        <f>'2.0 Input│Historic Capex'!A153</f>
        <v>139</v>
      </c>
      <c r="B151" s="20" t="str">
        <f>'2.0 Input│Historic Capex'!B153</f>
        <v>Unpiggable Pipeln</v>
      </c>
      <c r="C151" s="7" t="str">
        <f>'2.0 Input│Historic Capex'!C153</f>
        <v>Pipelines</v>
      </c>
      <c r="D151" s="7" t="str">
        <f>'2.0 Input│Historic Capex'!D153</f>
        <v>Replacement</v>
      </c>
      <c r="F151" s="27">
        <f>IFERROR(VLOOKUP($A151,'2.0 Input│Historic Capex'!$A$15:$J$1413,COLUMN(F151),FALSE),0)</f>
        <v>24048.09</v>
      </c>
      <c r="G151" s="27">
        <f>IFERROR(VLOOKUP($A151,'2.0 Input│Historic Capex'!$A$15:$J$1413,COLUMN(G151),FALSE),0)</f>
        <v>196073.52000000002</v>
      </c>
      <c r="H151" s="27">
        <f>IFERROR(VLOOKUP($A151,'2.0 Input│Historic Capex'!$A$15:$J$1413,COLUMN(H151),FALSE),0)</f>
        <v>-220121.59000000003</v>
      </c>
      <c r="I151" s="27">
        <f>IFERROR(VLOOKUP($A151,'2.0 Input│Historic Capex'!$A$15:$J$1413,COLUMN(I151),FALSE),0)</f>
        <v>0</v>
      </c>
      <c r="J151" s="27">
        <f>IFERROR(VLOOKUP($A151,'2.0 Input│Historic Capex'!$A$15:$J$1413,COLUMN(J151),FALSE),0)</f>
        <v>0</v>
      </c>
      <c r="K151" s="27">
        <f t="shared" si="6"/>
        <v>1.9999999989522621E-2</v>
      </c>
    </row>
    <row r="152" spans="1:11">
      <c r="A152" s="27">
        <f>'2.0 Input│Historic Capex'!A154</f>
        <v>140</v>
      </c>
      <c r="B152" s="20" t="str">
        <f>'2.0 Input│Historic Capex'!B154</f>
        <v>Valve -  Pipeline to LNG plant UV325 valve replacement and loading valve</v>
      </c>
      <c r="C152" s="7" t="str">
        <f>'2.0 Input│Historic Capex'!C154</f>
        <v>City Gates &amp; Field Regs</v>
      </c>
      <c r="D152" s="7" t="str">
        <f>'2.0 Input│Historic Capex'!D154</f>
        <v>Replacement</v>
      </c>
      <c r="F152" s="27">
        <f>IFERROR(VLOOKUP($A152,'2.0 Input│Historic Capex'!$A$15:$J$1413,COLUMN(F152),FALSE),0)</f>
        <v>0</v>
      </c>
      <c r="G152" s="27">
        <f>IFERROR(VLOOKUP($A152,'2.0 Input│Historic Capex'!$A$15:$J$1413,COLUMN(G152),FALSE),0)</f>
        <v>0</v>
      </c>
      <c r="H152" s="27">
        <f>IFERROR(VLOOKUP($A152,'2.0 Input│Historic Capex'!$A$15:$J$1413,COLUMN(H152),FALSE),0)</f>
        <v>0</v>
      </c>
      <c r="I152" s="27">
        <f>IFERROR(VLOOKUP($A152,'2.0 Input│Historic Capex'!$A$15:$J$1413,COLUMN(I152),FALSE),0)</f>
        <v>0</v>
      </c>
      <c r="J152" s="27">
        <f>IFERROR(VLOOKUP($A152,'2.0 Input│Historic Capex'!$A$15:$J$1413,COLUMN(J152),FALSE),0)</f>
        <v>0</v>
      </c>
      <c r="K152" s="27">
        <f t="shared" si="6"/>
        <v>0</v>
      </c>
    </row>
    <row r="153" spans="1:11">
      <c r="A153" s="27">
        <f>'2.0 Input│Historic Capex'!A155</f>
        <v>141</v>
      </c>
      <c r="B153" s="20" t="str">
        <f>'2.0 Input│Historic Capex'!B155</f>
        <v>Valve - Actuate MLV's in T1 areas</v>
      </c>
      <c r="C153" s="7" t="str">
        <f>'2.0 Input│Historic Capex'!C155</f>
        <v>Pipelines</v>
      </c>
      <c r="D153" s="7" t="str">
        <f>'2.0 Input│Historic Capex'!D155</f>
        <v>Replacement</v>
      </c>
      <c r="F153" s="27">
        <f>IFERROR(VLOOKUP($A153,'2.0 Input│Historic Capex'!$A$15:$J$1413,COLUMN(F153),FALSE),0)</f>
        <v>1200</v>
      </c>
      <c r="G153" s="27">
        <f>IFERROR(VLOOKUP($A153,'2.0 Input│Historic Capex'!$A$15:$J$1413,COLUMN(G153),FALSE),0)</f>
        <v>0</v>
      </c>
      <c r="H153" s="27">
        <f>IFERROR(VLOOKUP($A153,'2.0 Input│Historic Capex'!$A$15:$J$1413,COLUMN(H153),FALSE),0)</f>
        <v>0</v>
      </c>
      <c r="I153" s="27">
        <f>IFERROR(VLOOKUP($A153,'2.0 Input│Historic Capex'!$A$15:$J$1413,COLUMN(I153),FALSE),0)</f>
        <v>0</v>
      </c>
      <c r="J153" s="27">
        <f>IFERROR(VLOOKUP($A153,'2.0 Input│Historic Capex'!$A$15:$J$1413,COLUMN(J153),FALSE),0)</f>
        <v>0</v>
      </c>
      <c r="K153" s="27">
        <f t="shared" si="6"/>
        <v>1200</v>
      </c>
    </row>
    <row r="154" spans="1:11">
      <c r="A154" s="27">
        <f>'2.0 Input│Historic Capex'!A156</f>
        <v>142</v>
      </c>
      <c r="B154" s="20" t="str">
        <f>'2.0 Input│Historic Capex'!B156</f>
        <v>Valve - Corio CG Un-regulated Bypass Upgrade</v>
      </c>
      <c r="C154" s="7" t="str">
        <f>'2.0 Input│Historic Capex'!C156</f>
        <v>City Gates &amp; Field Regs</v>
      </c>
      <c r="D154" s="7" t="str">
        <f>'2.0 Input│Historic Capex'!D156</f>
        <v>Replacement</v>
      </c>
      <c r="F154" s="27">
        <f>IFERROR(VLOOKUP($A154,'2.0 Input│Historic Capex'!$A$15:$J$1413,COLUMN(F154),FALSE),0)</f>
        <v>0</v>
      </c>
      <c r="G154" s="27">
        <f>IFERROR(VLOOKUP($A154,'2.0 Input│Historic Capex'!$A$15:$J$1413,COLUMN(G154),FALSE),0)</f>
        <v>0</v>
      </c>
      <c r="H154" s="27">
        <f>IFERROR(VLOOKUP($A154,'2.0 Input│Historic Capex'!$A$15:$J$1413,COLUMN(H154),FALSE),0)</f>
        <v>0</v>
      </c>
      <c r="I154" s="27">
        <f>IFERROR(VLOOKUP($A154,'2.0 Input│Historic Capex'!$A$15:$J$1413,COLUMN(I154),FALSE),0)</f>
        <v>0</v>
      </c>
      <c r="J154" s="27">
        <f>IFERROR(VLOOKUP($A154,'2.0 Input│Historic Capex'!$A$15:$J$1413,COLUMN(J154),FALSE),0)</f>
        <v>0</v>
      </c>
      <c r="K154" s="27">
        <f t="shared" si="6"/>
        <v>0</v>
      </c>
    </row>
    <row r="155" spans="1:11">
      <c r="A155" s="27">
        <f>'2.0 Input│Historic Capex'!A157</f>
        <v>143</v>
      </c>
      <c r="B155" s="20" t="str">
        <f>'2.0 Input│Historic Capex'!B157</f>
        <v>Valve - Longford to Dandenong LV10 Vent Stack</v>
      </c>
      <c r="C155" s="7" t="str">
        <f>'2.0 Input│Historic Capex'!C157</f>
        <v>Pipelines</v>
      </c>
      <c r="D155" s="7" t="str">
        <f>'2.0 Input│Historic Capex'!D157</f>
        <v>Replacement</v>
      </c>
      <c r="F155" s="27">
        <f>IFERROR(VLOOKUP($A155,'2.0 Input│Historic Capex'!$A$15:$J$1413,COLUMN(F155),FALSE),0)</f>
        <v>0</v>
      </c>
      <c r="G155" s="27">
        <f>IFERROR(VLOOKUP($A155,'2.0 Input│Historic Capex'!$A$15:$J$1413,COLUMN(G155),FALSE),0)</f>
        <v>0</v>
      </c>
      <c r="H155" s="27">
        <f>IFERROR(VLOOKUP($A155,'2.0 Input│Historic Capex'!$A$15:$J$1413,COLUMN(H155),FALSE),0)</f>
        <v>0</v>
      </c>
      <c r="I155" s="27">
        <f>IFERROR(VLOOKUP($A155,'2.0 Input│Historic Capex'!$A$15:$J$1413,COLUMN(I155),FALSE),0)</f>
        <v>0</v>
      </c>
      <c r="J155" s="27">
        <f>IFERROR(VLOOKUP($A155,'2.0 Input│Historic Capex'!$A$15:$J$1413,COLUMN(J155),FALSE),0)</f>
        <v>0</v>
      </c>
      <c r="K155" s="27">
        <f t="shared" si="6"/>
        <v>0</v>
      </c>
    </row>
    <row r="156" spans="1:11">
      <c r="A156" s="27">
        <f>'2.0 Input│Historic Capex'!A158</f>
        <v>144</v>
      </c>
      <c r="B156" s="20" t="str">
        <f>'2.0 Input│Historic Capex'!B158</f>
        <v>Valve - UniBolt Phase 3 Replacement</v>
      </c>
      <c r="C156" s="7" t="str">
        <f>'2.0 Input│Historic Capex'!C158</f>
        <v>City Gates &amp; Field Regs</v>
      </c>
      <c r="D156" s="7" t="str">
        <f>'2.0 Input│Historic Capex'!D158</f>
        <v>Replacement</v>
      </c>
      <c r="F156" s="27">
        <f>IFERROR(VLOOKUP($A156,'2.0 Input│Historic Capex'!$A$15:$J$1413,COLUMN(F156),FALSE),0)</f>
        <v>0</v>
      </c>
      <c r="G156" s="27">
        <f>IFERROR(VLOOKUP($A156,'2.0 Input│Historic Capex'!$A$15:$J$1413,COLUMN(G156),FALSE),0)</f>
        <v>0</v>
      </c>
      <c r="H156" s="27">
        <f>IFERROR(VLOOKUP($A156,'2.0 Input│Historic Capex'!$A$15:$J$1413,COLUMN(H156),FALSE),0)</f>
        <v>0</v>
      </c>
      <c r="I156" s="27">
        <f>IFERROR(VLOOKUP($A156,'2.0 Input│Historic Capex'!$A$15:$J$1413,COLUMN(I156),FALSE),0)</f>
        <v>0</v>
      </c>
      <c r="J156" s="27">
        <f>IFERROR(VLOOKUP($A156,'2.0 Input│Historic Capex'!$A$15:$J$1413,COLUMN(J156),FALSE),0)</f>
        <v>0</v>
      </c>
      <c r="K156" s="27">
        <f t="shared" si="6"/>
        <v>0</v>
      </c>
    </row>
    <row r="157" spans="1:11" s="91" customFormat="1">
      <c r="A157" s="88">
        <f>'2.0 Input│Historic Capex'!A159</f>
        <v>145</v>
      </c>
      <c r="B157" s="89" t="str">
        <f>'2.0 Input│Historic Capex'!B159</f>
        <v>VNIE Looping 6 to 8</v>
      </c>
      <c r="C157" s="90" t="str">
        <f>'2.0 Input│Historic Capex'!C159</f>
        <v>Pipelines</v>
      </c>
      <c r="D157" s="90" t="str">
        <f>'2.0 Input│Historic Capex'!D159</f>
        <v>Expansion</v>
      </c>
      <c r="F157" s="88">
        <f>IFERROR(VLOOKUP($A157,'2.0 Input│Historic Capex'!$A$15:$J$1413,COLUMN(F157),FALSE),0)</f>
        <v>8699188.6699999832</v>
      </c>
      <c r="G157" s="88">
        <f>IFERROR(VLOOKUP($A157,'2.0 Input│Historic Capex'!$A$15:$J$1413,COLUMN(G157),FALSE),0)</f>
        <v>1780686.2014524057</v>
      </c>
      <c r="H157" s="88">
        <f>IFERROR(VLOOKUP($A157,'2.0 Input│Historic Capex'!$A$15:$J$1413,COLUMN(H157),FALSE),0)</f>
        <v>1368180.2895058785</v>
      </c>
      <c r="I157" s="88">
        <f>IFERROR(VLOOKUP($A157,'2.0 Input│Historic Capex'!$A$15:$J$1413,COLUMN(I157),FALSE),0)</f>
        <v>183407.35183410416</v>
      </c>
      <c r="J157" s="88">
        <f>IFERROR(VLOOKUP($A157,'2.0 Input│Historic Capex'!$A$15:$J$1413,COLUMN(J157),FALSE),0)</f>
        <v>10952.429999999993</v>
      </c>
      <c r="K157" s="88">
        <f t="shared" si="6"/>
        <v>12042414.942792371</v>
      </c>
    </row>
    <row r="158" spans="1:11">
      <c r="A158" s="27">
        <f>'2.0 Input│Historic Capex'!A160</f>
        <v>146</v>
      </c>
      <c r="B158" s="20" t="str">
        <f>'2.0 Input│Historic Capex'!B160</f>
        <v>VTS - BCS 8&amp;9 COOLERS UPG (NEW</v>
      </c>
      <c r="C158" s="7" t="str">
        <f>'2.0 Input│Historic Capex'!C160</f>
        <v>Compressors</v>
      </c>
      <c r="D158" s="7" t="str">
        <f>'2.0 Input│Historic Capex'!D160</f>
        <v>Replacement</v>
      </c>
      <c r="F158" s="27">
        <f>IFERROR(VLOOKUP($A158,'2.0 Input│Historic Capex'!$A$15:$J$1413,COLUMN(F158),FALSE),0)</f>
        <v>0</v>
      </c>
      <c r="G158" s="27">
        <f>IFERROR(VLOOKUP($A158,'2.0 Input│Historic Capex'!$A$15:$J$1413,COLUMN(G158),FALSE),0)</f>
        <v>0</v>
      </c>
      <c r="H158" s="27">
        <f>IFERROR(VLOOKUP($A158,'2.0 Input│Historic Capex'!$A$15:$J$1413,COLUMN(H158),FALSE),0)</f>
        <v>0</v>
      </c>
      <c r="I158" s="27">
        <f>IFERROR(VLOOKUP($A158,'2.0 Input│Historic Capex'!$A$15:$J$1413,COLUMN(I158),FALSE),0)</f>
        <v>0</v>
      </c>
      <c r="J158" s="27">
        <f>IFERROR(VLOOKUP($A158,'2.0 Input│Historic Capex'!$A$15:$J$1413,COLUMN(J158),FALSE),0)</f>
        <v>0</v>
      </c>
      <c r="K158" s="27">
        <f t="shared" si="6"/>
        <v>0</v>
      </c>
    </row>
    <row r="159" spans="1:11">
      <c r="A159" s="27">
        <f>'2.0 Input│Historic Capex'!A161</f>
        <v>147</v>
      </c>
      <c r="B159" s="20" t="str">
        <f>'2.0 Input│Historic Capex'!B161</f>
        <v>VTS - BCS LUBE OIL COOLER 8&amp;9</v>
      </c>
      <c r="C159" s="7" t="str">
        <f>'2.0 Input│Historic Capex'!C161</f>
        <v>City Gates &amp; Field Regs</v>
      </c>
      <c r="D159" s="7" t="str">
        <f>'2.0 Input│Historic Capex'!D161</f>
        <v>Replacement</v>
      </c>
      <c r="F159" s="27">
        <f>IFERROR(VLOOKUP($A159,'2.0 Input│Historic Capex'!$A$15:$J$1413,COLUMN(F159),FALSE),0)</f>
        <v>0</v>
      </c>
      <c r="G159" s="27">
        <f>IFERROR(VLOOKUP($A159,'2.0 Input│Historic Capex'!$A$15:$J$1413,COLUMN(G159),FALSE),0)</f>
        <v>0</v>
      </c>
      <c r="H159" s="27">
        <f>IFERROR(VLOOKUP($A159,'2.0 Input│Historic Capex'!$A$15:$J$1413,COLUMN(H159),FALSE),0)</f>
        <v>0</v>
      </c>
      <c r="I159" s="27">
        <f>IFERROR(VLOOKUP($A159,'2.0 Input│Historic Capex'!$A$15:$J$1413,COLUMN(I159),FALSE),0)</f>
        <v>0</v>
      </c>
      <c r="J159" s="27">
        <f>IFERROR(VLOOKUP($A159,'2.0 Input│Historic Capex'!$A$15:$J$1413,COLUMN(J159),FALSE),0)</f>
        <v>0</v>
      </c>
      <c r="K159" s="27">
        <f t="shared" si="6"/>
        <v>0</v>
      </c>
    </row>
    <row r="160" spans="1:11">
      <c r="A160" s="27">
        <f>'2.0 Input│Historic Capex'!A162</f>
        <v>148</v>
      </c>
      <c r="B160" s="20" t="str">
        <f>'2.0 Input│Historic Capex'!B162</f>
        <v>VTS - BKLYN 10&amp;11 COOLER UPGDE</v>
      </c>
      <c r="C160" s="7" t="str">
        <f>'2.0 Input│Historic Capex'!C162</f>
        <v>Compressors</v>
      </c>
      <c r="D160" s="7" t="str">
        <f>'2.0 Input│Historic Capex'!D162</f>
        <v>Replacement</v>
      </c>
      <c r="F160" s="27">
        <f>IFERROR(VLOOKUP($A160,'2.0 Input│Historic Capex'!$A$15:$J$1413,COLUMN(F160),FALSE),0)</f>
        <v>0</v>
      </c>
      <c r="G160" s="27">
        <f>IFERROR(VLOOKUP($A160,'2.0 Input│Historic Capex'!$A$15:$J$1413,COLUMN(G160),FALSE),0)</f>
        <v>0</v>
      </c>
      <c r="H160" s="27">
        <f>IFERROR(VLOOKUP($A160,'2.0 Input│Historic Capex'!$A$15:$J$1413,COLUMN(H160),FALSE),0)</f>
        <v>0</v>
      </c>
      <c r="I160" s="27">
        <f>IFERROR(VLOOKUP($A160,'2.0 Input│Historic Capex'!$A$15:$J$1413,COLUMN(I160),FALSE),0)</f>
        <v>0</v>
      </c>
      <c r="J160" s="27">
        <f>IFERROR(VLOOKUP($A160,'2.0 Input│Historic Capex'!$A$15:$J$1413,COLUMN(J160),FALSE),0)</f>
        <v>0</v>
      </c>
      <c r="K160" s="27">
        <f t="shared" si="6"/>
        <v>0</v>
      </c>
    </row>
    <row r="161" spans="1:11">
      <c r="A161" s="27">
        <f>'2.0 Input│Historic Capex'!A163</f>
        <v>149</v>
      </c>
      <c r="B161" s="20" t="str">
        <f>'2.0 Input│Historic Capex'!B163</f>
        <v>VTS - BROOKLYN FIRE SERVICE</v>
      </c>
      <c r="C161" s="7" t="str">
        <f>'2.0 Input│Historic Capex'!C163</f>
        <v>Buildings</v>
      </c>
      <c r="D161" s="7" t="str">
        <f>'2.0 Input│Historic Capex'!D163</f>
        <v>Non-System</v>
      </c>
      <c r="F161" s="27">
        <f>IFERROR(VLOOKUP($A161,'2.0 Input│Historic Capex'!$A$15:$J$1413,COLUMN(F161),FALSE),0)</f>
        <v>0</v>
      </c>
      <c r="G161" s="27">
        <f>IFERROR(VLOOKUP($A161,'2.0 Input│Historic Capex'!$A$15:$J$1413,COLUMN(G161),FALSE),0)</f>
        <v>0</v>
      </c>
      <c r="H161" s="27">
        <f>IFERROR(VLOOKUP($A161,'2.0 Input│Historic Capex'!$A$15:$J$1413,COLUMN(H161),FALSE),0)</f>
        <v>0</v>
      </c>
      <c r="I161" s="27">
        <f>IFERROR(VLOOKUP($A161,'2.0 Input│Historic Capex'!$A$15:$J$1413,COLUMN(I161),FALSE),0)</f>
        <v>0</v>
      </c>
      <c r="J161" s="27">
        <f>IFERROR(VLOOKUP($A161,'2.0 Input│Historic Capex'!$A$15:$J$1413,COLUMN(J161),FALSE),0)</f>
        <v>0</v>
      </c>
      <c r="K161" s="27">
        <f t="shared" si="6"/>
        <v>0</v>
      </c>
    </row>
    <row r="162" spans="1:11">
      <c r="A162" s="27">
        <f>'2.0 Input│Historic Capex'!A164</f>
        <v>150</v>
      </c>
      <c r="B162" s="20" t="str">
        <f>'2.0 Input│Historic Capex'!B164</f>
        <v>VTS - EUROA CS NEW (PPOM)</v>
      </c>
      <c r="C162" s="7" t="str">
        <f>'2.0 Input│Historic Capex'!C164</f>
        <v>Compressors</v>
      </c>
      <c r="D162" s="7" t="str">
        <f>'2.0 Input│Historic Capex'!D164</f>
        <v>Replacement</v>
      </c>
      <c r="F162" s="27">
        <f>IFERROR(VLOOKUP($A162,'2.0 Input│Historic Capex'!$A$15:$J$1413,COLUMN(F162),FALSE),0)</f>
        <v>0</v>
      </c>
      <c r="G162" s="27">
        <f>IFERROR(VLOOKUP($A162,'2.0 Input│Historic Capex'!$A$15:$J$1413,COLUMN(G162),FALSE),0)</f>
        <v>0</v>
      </c>
      <c r="H162" s="27">
        <f>IFERROR(VLOOKUP($A162,'2.0 Input│Historic Capex'!$A$15:$J$1413,COLUMN(H162),FALSE),0)</f>
        <v>0</v>
      </c>
      <c r="I162" s="27">
        <f>IFERROR(VLOOKUP($A162,'2.0 Input│Historic Capex'!$A$15:$J$1413,COLUMN(I162),FALSE),0)</f>
        <v>0</v>
      </c>
      <c r="J162" s="27">
        <f>IFERROR(VLOOKUP($A162,'2.0 Input│Historic Capex'!$A$15:$J$1413,COLUMN(J162),FALSE),0)</f>
        <v>0</v>
      </c>
      <c r="K162" s="27">
        <f t="shared" si="6"/>
        <v>0</v>
      </c>
    </row>
    <row r="163" spans="1:11">
      <c r="A163" s="27">
        <f>'2.0 Input│Historic Capex'!A165</f>
        <v>151</v>
      </c>
      <c r="B163" s="20" t="str">
        <f>'2.0 Input│Historic Capex'!B165</f>
        <v>VTS - MAOP UPGRADE CAPEX</v>
      </c>
      <c r="C163" s="7" t="str">
        <f>'2.0 Input│Historic Capex'!C165</f>
        <v>City Gates &amp; Field Regs</v>
      </c>
      <c r="D163" s="7" t="str">
        <f>'2.0 Input│Historic Capex'!D165</f>
        <v>Replacement</v>
      </c>
      <c r="F163" s="27">
        <f>IFERROR(VLOOKUP($A163,'2.0 Input│Historic Capex'!$A$15:$J$1413,COLUMN(F163),FALSE),0)</f>
        <v>0</v>
      </c>
      <c r="G163" s="27">
        <f>IFERROR(VLOOKUP($A163,'2.0 Input│Historic Capex'!$A$15:$J$1413,COLUMN(G163),FALSE),0)</f>
        <v>0</v>
      </c>
      <c r="H163" s="27">
        <f>IFERROR(VLOOKUP($A163,'2.0 Input│Historic Capex'!$A$15:$J$1413,COLUMN(H163),FALSE),0)</f>
        <v>0</v>
      </c>
      <c r="I163" s="27">
        <f>IFERROR(VLOOKUP($A163,'2.0 Input│Historic Capex'!$A$15:$J$1413,COLUMN(I163),FALSE),0)</f>
        <v>0</v>
      </c>
      <c r="J163" s="27">
        <f>IFERROR(VLOOKUP($A163,'2.0 Input│Historic Capex'!$A$15:$J$1413,COLUMN(J163),FALSE),0)</f>
        <v>0</v>
      </c>
      <c r="K163" s="27">
        <f t="shared" si="6"/>
        <v>0</v>
      </c>
    </row>
    <row r="164" spans="1:11">
      <c r="A164" s="27">
        <f>'2.0 Input│Historic Capex'!A166</f>
        <v>152</v>
      </c>
      <c r="B164" s="20" t="str">
        <f>'2.0 Input│Historic Capex'!B166</f>
        <v>VTS - MORWELL TYERS UPGRADE</v>
      </c>
      <c r="C164" s="7" t="str">
        <f>'2.0 Input│Historic Capex'!C166</f>
        <v>City Gates &amp; Field Regs</v>
      </c>
      <c r="D164" s="7" t="str">
        <f>'2.0 Input│Historic Capex'!D166</f>
        <v>Replacement</v>
      </c>
      <c r="F164" s="27">
        <f>IFERROR(VLOOKUP($A164,'2.0 Input│Historic Capex'!$A$15:$J$1413,COLUMN(F164),FALSE),0)</f>
        <v>0</v>
      </c>
      <c r="G164" s="27">
        <f>IFERROR(VLOOKUP($A164,'2.0 Input│Historic Capex'!$A$15:$J$1413,COLUMN(G164),FALSE),0)</f>
        <v>0</v>
      </c>
      <c r="H164" s="27">
        <f>IFERROR(VLOOKUP($A164,'2.0 Input│Historic Capex'!$A$15:$J$1413,COLUMN(H164),FALSE),0)</f>
        <v>0</v>
      </c>
      <c r="I164" s="27">
        <f>IFERROR(VLOOKUP($A164,'2.0 Input│Historic Capex'!$A$15:$J$1413,COLUMN(I164),FALSE),0)</f>
        <v>0</v>
      </c>
      <c r="J164" s="27">
        <f>IFERROR(VLOOKUP($A164,'2.0 Input│Historic Capex'!$A$15:$J$1413,COLUMN(J164),FALSE),0)</f>
        <v>0</v>
      </c>
      <c r="K164" s="27">
        <f t="shared" si="6"/>
        <v>0</v>
      </c>
    </row>
    <row r="165" spans="1:11">
      <c r="A165" s="27">
        <f>'2.0 Input│Historic Capex'!A167</f>
        <v>153</v>
      </c>
      <c r="B165" s="20" t="str">
        <f>'2.0 Input│Historic Capex'!B167</f>
        <v>VTS - SOMERTON PIG TRAP (FEED)</v>
      </c>
      <c r="C165" s="7" t="str">
        <f>'2.0 Input│Historic Capex'!C167</f>
        <v>City Gates &amp; Field Regs</v>
      </c>
      <c r="D165" s="7" t="str">
        <f>'2.0 Input│Historic Capex'!D167</f>
        <v>Replacement</v>
      </c>
      <c r="F165" s="27">
        <f>IFERROR(VLOOKUP($A165,'2.0 Input│Historic Capex'!$A$15:$J$1413,COLUMN(F165),FALSE),0)</f>
        <v>0</v>
      </c>
      <c r="G165" s="27">
        <f>IFERROR(VLOOKUP($A165,'2.0 Input│Historic Capex'!$A$15:$J$1413,COLUMN(G165),FALSE),0)</f>
        <v>0</v>
      </c>
      <c r="H165" s="27">
        <f>IFERROR(VLOOKUP($A165,'2.0 Input│Historic Capex'!$A$15:$J$1413,COLUMN(H165),FALSE),0)</f>
        <v>0</v>
      </c>
      <c r="I165" s="27">
        <f>IFERROR(VLOOKUP($A165,'2.0 Input│Historic Capex'!$A$15:$J$1413,COLUMN(I165),FALSE),0)</f>
        <v>0</v>
      </c>
      <c r="J165" s="27">
        <f>IFERROR(VLOOKUP($A165,'2.0 Input│Historic Capex'!$A$15:$J$1413,COLUMN(J165),FALSE),0)</f>
        <v>0</v>
      </c>
      <c r="K165" s="27">
        <f t="shared" si="6"/>
        <v>0</v>
      </c>
    </row>
    <row r="166" spans="1:11">
      <c r="A166" s="27">
        <f>'2.0 Input│Historic Capex'!A168</f>
        <v>154</v>
      </c>
      <c r="B166" s="20" t="str">
        <f>'2.0 Input│Historic Capex'!B168</f>
        <v>VTS - SUNBURY PIPE LOOP (NEW)</v>
      </c>
      <c r="C166" s="7" t="str">
        <f>'2.0 Input│Historic Capex'!C168</f>
        <v>Pipelines</v>
      </c>
      <c r="D166" s="7" t="str">
        <f>'2.0 Input│Historic Capex'!D168</f>
        <v>Replacement</v>
      </c>
      <c r="F166" s="27">
        <f>IFERROR(VLOOKUP($A166,'2.0 Input│Historic Capex'!$A$15:$J$1413,COLUMN(F166),FALSE),0)</f>
        <v>0</v>
      </c>
      <c r="G166" s="27">
        <f>IFERROR(VLOOKUP($A166,'2.0 Input│Historic Capex'!$A$15:$J$1413,COLUMN(G166),FALSE),0)</f>
        <v>0</v>
      </c>
      <c r="H166" s="27">
        <f>IFERROR(VLOOKUP($A166,'2.0 Input│Historic Capex'!$A$15:$J$1413,COLUMN(H166),FALSE),0)</f>
        <v>0</v>
      </c>
      <c r="I166" s="27">
        <f>IFERROR(VLOOKUP($A166,'2.0 Input│Historic Capex'!$A$15:$J$1413,COLUMN(I166),FALSE),0)</f>
        <v>0</v>
      </c>
      <c r="J166" s="27">
        <f>IFERROR(VLOOKUP($A166,'2.0 Input│Historic Capex'!$A$15:$J$1413,COLUMN(J166),FALSE),0)</f>
        <v>0</v>
      </c>
      <c r="K166" s="27">
        <f t="shared" si="6"/>
        <v>0</v>
      </c>
    </row>
    <row r="167" spans="1:11">
      <c r="A167" s="27">
        <f>'2.0 Input│Historic Capex'!A169</f>
        <v>155</v>
      </c>
      <c r="B167" s="20" t="str">
        <f>'2.0 Input│Historic Capex'!B169</f>
        <v>VTS - WOLLERT 4 &amp; 5 CAPEX</v>
      </c>
      <c r="C167" s="7" t="str">
        <f>'2.0 Input│Historic Capex'!C169</f>
        <v>Compressors</v>
      </c>
      <c r="D167" s="7" t="str">
        <f>'2.0 Input│Historic Capex'!D169</f>
        <v>Replacement</v>
      </c>
      <c r="F167" s="27">
        <f>IFERROR(VLOOKUP($A167,'2.0 Input│Historic Capex'!$A$15:$J$1413,COLUMN(F167),FALSE),0)</f>
        <v>0</v>
      </c>
      <c r="G167" s="27">
        <f>IFERROR(VLOOKUP($A167,'2.0 Input│Historic Capex'!$A$15:$J$1413,COLUMN(G167),FALSE),0)</f>
        <v>0</v>
      </c>
      <c r="H167" s="27">
        <f>IFERROR(VLOOKUP($A167,'2.0 Input│Historic Capex'!$A$15:$J$1413,COLUMN(H167),FALSE),0)</f>
        <v>0</v>
      </c>
      <c r="I167" s="27">
        <f>IFERROR(VLOOKUP($A167,'2.0 Input│Historic Capex'!$A$15:$J$1413,COLUMN(I167),FALSE),0)</f>
        <v>0</v>
      </c>
      <c r="J167" s="27">
        <f>IFERROR(VLOOKUP($A167,'2.0 Input│Historic Capex'!$A$15:$J$1413,COLUMN(J167),FALSE),0)</f>
        <v>0</v>
      </c>
      <c r="K167" s="27">
        <f t="shared" si="6"/>
        <v>0</v>
      </c>
    </row>
    <row r="168" spans="1:11">
      <c r="A168" s="27">
        <f>'2.0 Input│Historic Capex'!A170</f>
        <v>156</v>
      </c>
      <c r="B168" s="20" t="str">
        <f>'2.0 Input│Historic Capex'!B170</f>
        <v>VTS.SIB99 WCS STN-A DISCHRG LQ</v>
      </c>
      <c r="C168" s="7" t="str">
        <f>'2.0 Input│Historic Capex'!C170</f>
        <v>Other</v>
      </c>
      <c r="D168" s="7" t="str">
        <f>'2.0 Input│Historic Capex'!D170</f>
        <v>Replacement</v>
      </c>
      <c r="F168" s="27">
        <f>IFERROR(VLOOKUP($A168,'2.0 Input│Historic Capex'!$A$15:$J$1413,COLUMN(F168),FALSE),0)</f>
        <v>0</v>
      </c>
      <c r="G168" s="27">
        <f>IFERROR(VLOOKUP($A168,'2.0 Input│Historic Capex'!$A$15:$J$1413,COLUMN(G168),FALSE),0)</f>
        <v>0</v>
      </c>
      <c r="H168" s="27">
        <f>IFERROR(VLOOKUP($A168,'2.0 Input│Historic Capex'!$A$15:$J$1413,COLUMN(H168),FALSE),0)</f>
        <v>0</v>
      </c>
      <c r="I168" s="27">
        <f>IFERROR(VLOOKUP($A168,'2.0 Input│Historic Capex'!$A$15:$J$1413,COLUMN(I168),FALSE),0)</f>
        <v>-224626.8</v>
      </c>
      <c r="J168" s="27">
        <f>IFERROR(VLOOKUP($A168,'2.0 Input│Historic Capex'!$A$15:$J$1413,COLUMN(J168),FALSE),0)</f>
        <v>0</v>
      </c>
      <c r="K168" s="27">
        <f t="shared" si="6"/>
        <v>-224626.8</v>
      </c>
    </row>
    <row r="169" spans="1:11">
      <c r="A169" s="27">
        <f>'2.0 Input│Historic Capex'!A171</f>
        <v>157</v>
      </c>
      <c r="B169" s="20" t="str">
        <f>'2.0 Input│Historic Capex'!B171</f>
        <v>VTS16 SIB24 PIGTRAP T15 PRINC</v>
      </c>
      <c r="C169" s="7" t="str">
        <f>'2.0 Input│Historic Capex'!C171</f>
        <v>City Gates &amp; Field Regs</v>
      </c>
      <c r="D169" s="7" t="str">
        <f>'2.0 Input│Historic Capex'!D171</f>
        <v>Replacement</v>
      </c>
      <c r="F169" s="27">
        <f>IFERROR(VLOOKUP($A169,'2.0 Input│Historic Capex'!$A$15:$J$1413,COLUMN(F169),FALSE),0)</f>
        <v>0</v>
      </c>
      <c r="G169" s="27">
        <f>IFERROR(VLOOKUP($A169,'2.0 Input│Historic Capex'!$A$15:$J$1413,COLUMN(G169),FALSE),0)</f>
        <v>0</v>
      </c>
      <c r="H169" s="27">
        <f>IFERROR(VLOOKUP($A169,'2.0 Input│Historic Capex'!$A$15:$J$1413,COLUMN(H169),FALSE),0)</f>
        <v>0</v>
      </c>
      <c r="I169" s="27">
        <f>IFERROR(VLOOKUP($A169,'2.0 Input│Historic Capex'!$A$15:$J$1413,COLUMN(I169),FALSE),0)</f>
        <v>0</v>
      </c>
      <c r="J169" s="27">
        <f>IFERROR(VLOOKUP($A169,'2.0 Input│Historic Capex'!$A$15:$J$1413,COLUMN(J169),FALSE),0)</f>
        <v>0</v>
      </c>
      <c r="K169" s="27">
        <f t="shared" si="6"/>
        <v>0</v>
      </c>
    </row>
    <row r="170" spans="1:11">
      <c r="A170" s="27">
        <f>'2.0 Input│Historic Capex'!A172</f>
        <v>158</v>
      </c>
      <c r="B170" s="20" t="str">
        <f>'2.0 Input│Historic Capex'!B172</f>
        <v>VTS16.SIB22 PIG TRAP T64 NEWPO</v>
      </c>
      <c r="C170" s="7" t="str">
        <f>'2.0 Input│Historic Capex'!C172</f>
        <v>Pipelines</v>
      </c>
      <c r="D170" s="7" t="str">
        <f>'2.0 Input│Historic Capex'!D172</f>
        <v>Replacement</v>
      </c>
      <c r="F170" s="27">
        <f>IFERROR(VLOOKUP($A170,'2.0 Input│Historic Capex'!$A$15:$J$1413,COLUMN(F170),FALSE),0)</f>
        <v>0</v>
      </c>
      <c r="G170" s="27">
        <f>IFERROR(VLOOKUP($A170,'2.0 Input│Historic Capex'!$A$15:$J$1413,COLUMN(G170),FALSE),0)</f>
        <v>0</v>
      </c>
      <c r="H170" s="27">
        <f>IFERROR(VLOOKUP($A170,'2.0 Input│Historic Capex'!$A$15:$J$1413,COLUMN(H170),FALSE),0)</f>
        <v>0</v>
      </c>
      <c r="I170" s="27">
        <f>IFERROR(VLOOKUP($A170,'2.0 Input│Historic Capex'!$A$15:$J$1413,COLUMN(I170),FALSE),0)</f>
        <v>0</v>
      </c>
      <c r="J170" s="27">
        <f>IFERROR(VLOOKUP($A170,'2.0 Input│Historic Capex'!$A$15:$J$1413,COLUMN(J170),FALSE),0)</f>
        <v>0</v>
      </c>
      <c r="K170" s="27">
        <f t="shared" si="6"/>
        <v>0</v>
      </c>
    </row>
    <row r="171" spans="1:11">
      <c r="A171" s="27">
        <f>'2.0 Input│Historic Capex'!A173</f>
        <v>159</v>
      </c>
      <c r="B171" s="20" t="str">
        <f>'2.0 Input│Historic Capex'!B173</f>
        <v>VTS16.SIB29 RTU UPGRADES FY16</v>
      </c>
      <c r="C171" s="7" t="str">
        <f>'2.0 Input│Historic Capex'!C173</f>
        <v>Other</v>
      </c>
      <c r="D171" s="7" t="str">
        <f>'2.0 Input│Historic Capex'!D173</f>
        <v>Replacement</v>
      </c>
      <c r="F171" s="27">
        <f>IFERROR(VLOOKUP($A171,'2.0 Input│Historic Capex'!$A$15:$J$1413,COLUMN(F171),FALSE),0)</f>
        <v>0</v>
      </c>
      <c r="G171" s="27">
        <f>IFERROR(VLOOKUP($A171,'2.0 Input│Historic Capex'!$A$15:$J$1413,COLUMN(G171),FALSE),0)</f>
        <v>0</v>
      </c>
      <c r="H171" s="27">
        <f>IFERROR(VLOOKUP($A171,'2.0 Input│Historic Capex'!$A$15:$J$1413,COLUMN(H171),FALSE),0)</f>
        <v>0</v>
      </c>
      <c r="I171" s="27">
        <f>IFERROR(VLOOKUP($A171,'2.0 Input│Historic Capex'!$A$15:$J$1413,COLUMN(I171),FALSE),0)</f>
        <v>0</v>
      </c>
      <c r="J171" s="27">
        <f>IFERROR(VLOOKUP($A171,'2.0 Input│Historic Capex'!$A$15:$J$1413,COLUMN(J171),FALSE),0)</f>
        <v>0</v>
      </c>
      <c r="K171" s="27">
        <f t="shared" si="6"/>
        <v>0</v>
      </c>
    </row>
    <row r="172" spans="1:11">
      <c r="A172" s="27">
        <f>'2.0 Input│Historic Capex'!A174</f>
        <v>160</v>
      </c>
      <c r="B172" s="20" t="str">
        <f>'2.0 Input│Historic Capex'!B174</f>
        <v>VTS16.SIB42 WOLL SOFT STARTERS</v>
      </c>
      <c r="C172" s="7" t="str">
        <f>'2.0 Input│Historic Capex'!C174</f>
        <v>Other</v>
      </c>
      <c r="D172" s="7" t="str">
        <f>'2.0 Input│Historic Capex'!D174</f>
        <v>Replacement</v>
      </c>
      <c r="F172" s="27">
        <f>IFERROR(VLOOKUP($A172,'2.0 Input│Historic Capex'!$A$15:$J$1413,COLUMN(F172),FALSE),0)</f>
        <v>0</v>
      </c>
      <c r="G172" s="27">
        <f>IFERROR(VLOOKUP($A172,'2.0 Input│Historic Capex'!$A$15:$J$1413,COLUMN(G172),FALSE),0)</f>
        <v>0</v>
      </c>
      <c r="H172" s="27">
        <f>IFERROR(VLOOKUP($A172,'2.0 Input│Historic Capex'!$A$15:$J$1413,COLUMN(H172),FALSE),0)</f>
        <v>0</v>
      </c>
      <c r="I172" s="27">
        <f>IFERROR(VLOOKUP($A172,'2.0 Input│Historic Capex'!$A$15:$J$1413,COLUMN(I172),FALSE),0)</f>
        <v>0</v>
      </c>
      <c r="J172" s="27">
        <f>IFERROR(VLOOKUP($A172,'2.0 Input│Historic Capex'!$A$15:$J$1413,COLUMN(J172),FALSE),0)</f>
        <v>0</v>
      </c>
      <c r="K172" s="27">
        <f t="shared" si="6"/>
        <v>0</v>
      </c>
    </row>
    <row r="173" spans="1:11">
      <c r="A173" s="27">
        <f>'2.0 Input│Historic Capex'!A175</f>
        <v>161</v>
      </c>
      <c r="B173" s="20" t="str">
        <f>'2.0 Input│Historic Capex'!B175</f>
        <v>VTS17.SIB27 SCS CR EPS REMOVAL</v>
      </c>
      <c r="C173" s="7" t="str">
        <f>'2.0 Input│Historic Capex'!C175</f>
        <v>Buildings</v>
      </c>
      <c r="D173" s="7" t="str">
        <f>'2.0 Input│Historic Capex'!D175</f>
        <v>Non-System</v>
      </c>
      <c r="F173" s="27">
        <f>IFERROR(VLOOKUP($A173,'2.0 Input│Historic Capex'!$A$15:$J$1413,COLUMN(F173),FALSE),0)</f>
        <v>5118.58</v>
      </c>
      <c r="G173" s="27">
        <f>IFERROR(VLOOKUP($A173,'2.0 Input│Historic Capex'!$A$15:$J$1413,COLUMN(G173),FALSE),0)</f>
        <v>-730</v>
      </c>
      <c r="H173" s="27">
        <f>IFERROR(VLOOKUP($A173,'2.0 Input│Historic Capex'!$A$15:$J$1413,COLUMN(H173),FALSE),0)</f>
        <v>0.01</v>
      </c>
      <c r="I173" s="27">
        <f>IFERROR(VLOOKUP($A173,'2.0 Input│Historic Capex'!$A$15:$J$1413,COLUMN(I173),FALSE),0)</f>
        <v>0</v>
      </c>
      <c r="J173" s="27">
        <f>IFERROR(VLOOKUP($A173,'2.0 Input│Historic Capex'!$A$15:$J$1413,COLUMN(J173),FALSE),0)</f>
        <v>0</v>
      </c>
      <c r="K173" s="27">
        <f t="shared" si="6"/>
        <v>4388.59</v>
      </c>
    </row>
    <row r="174" spans="1:11">
      <c r="A174" s="27">
        <f>'2.0 Input│Historic Capex'!A176</f>
        <v>162</v>
      </c>
      <c r="B174" s="20" t="str">
        <f>'2.0 Input│Historic Capex'!B176</f>
        <v>VTS17.SIB30 DND EMERG ENTRANCE</v>
      </c>
      <c r="C174" s="7" t="str">
        <f>'2.0 Input│Historic Capex'!C176</f>
        <v>Buildings</v>
      </c>
      <c r="D174" s="7" t="str">
        <f>'2.0 Input│Historic Capex'!D176</f>
        <v>Non-System</v>
      </c>
      <c r="F174" s="27">
        <f>IFERROR(VLOOKUP($A174,'2.0 Input│Historic Capex'!$A$15:$J$1413,COLUMN(F174),FALSE),0)</f>
        <v>0</v>
      </c>
      <c r="G174" s="27">
        <f>IFERROR(VLOOKUP($A174,'2.0 Input│Historic Capex'!$A$15:$J$1413,COLUMN(G174),FALSE),0)</f>
        <v>0</v>
      </c>
      <c r="H174" s="27">
        <f>IFERROR(VLOOKUP($A174,'2.0 Input│Historic Capex'!$A$15:$J$1413,COLUMN(H174),FALSE),0)</f>
        <v>0</v>
      </c>
      <c r="I174" s="27">
        <f>IFERROR(VLOOKUP($A174,'2.0 Input│Historic Capex'!$A$15:$J$1413,COLUMN(I174),FALSE),0)</f>
        <v>0</v>
      </c>
      <c r="J174" s="27">
        <f>IFERROR(VLOOKUP($A174,'2.0 Input│Historic Capex'!$A$15:$J$1413,COLUMN(J174),FALSE),0)</f>
        <v>0</v>
      </c>
      <c r="K174" s="27">
        <f t="shared" si="6"/>
        <v>0</v>
      </c>
    </row>
    <row r="175" spans="1:11">
      <c r="A175" s="27">
        <f>'2.0 Input│Historic Capex'!A177</f>
        <v>163</v>
      </c>
      <c r="B175" s="20" t="str">
        <f>'2.0 Input│Historic Capex'!B177</f>
        <v>WAN Upgrade (Satellite project)</v>
      </c>
      <c r="C175" s="7" t="str">
        <f>'2.0 Input│Historic Capex'!C177</f>
        <v>Other</v>
      </c>
      <c r="D175" s="7" t="str">
        <f>'2.0 Input│Historic Capex'!D177</f>
        <v>Non-System</v>
      </c>
      <c r="F175" s="27">
        <f>IFERROR(VLOOKUP($A175,'2.0 Input│Historic Capex'!$A$15:$J$1413,COLUMN(F175),FALSE),0)</f>
        <v>0</v>
      </c>
      <c r="G175" s="27">
        <f>IFERROR(VLOOKUP($A175,'2.0 Input│Historic Capex'!$A$15:$J$1413,COLUMN(G175),FALSE),0)</f>
        <v>0</v>
      </c>
      <c r="H175" s="27">
        <f>IFERROR(VLOOKUP($A175,'2.0 Input│Historic Capex'!$A$15:$J$1413,COLUMN(H175),FALSE),0)</f>
        <v>0</v>
      </c>
      <c r="I175" s="27">
        <f>IFERROR(VLOOKUP($A175,'2.0 Input│Historic Capex'!$A$15:$J$1413,COLUMN(I175),FALSE),0)</f>
        <v>37922.18</v>
      </c>
      <c r="J175" s="27">
        <f>IFERROR(VLOOKUP($A175,'2.0 Input│Historic Capex'!$A$15:$J$1413,COLUMN(J175),FALSE),0)</f>
        <v>638484.67999999993</v>
      </c>
      <c r="K175" s="27">
        <f t="shared" si="6"/>
        <v>676406.86</v>
      </c>
    </row>
    <row r="176" spans="1:11">
      <c r="A176" s="27">
        <f>'2.0 Input│Historic Capex'!A178</f>
        <v>164</v>
      </c>
      <c r="B176" s="20" t="str">
        <f>'2.0 Input│Historic Capex'!B178</f>
        <v>Warragul Looping 6" (Southern Route)</v>
      </c>
      <c r="C176" s="7" t="str">
        <f>'2.0 Input│Historic Capex'!C178</f>
        <v>Pipelines</v>
      </c>
      <c r="D176" s="7" t="str">
        <f>'2.0 Input│Historic Capex'!D178</f>
        <v>Expansion</v>
      </c>
      <c r="F176" s="27">
        <f>IFERROR(VLOOKUP($A176,'2.0 Input│Historic Capex'!$A$15:$J$1413,COLUMN(F176),FALSE),0)</f>
        <v>1233744.79</v>
      </c>
      <c r="G176" s="27">
        <f>IFERROR(VLOOKUP($A176,'2.0 Input│Historic Capex'!$A$15:$J$1413,COLUMN(G176),FALSE),0)</f>
        <v>7909886.3399999999</v>
      </c>
      <c r="H176" s="27">
        <f>IFERROR(VLOOKUP($A176,'2.0 Input│Historic Capex'!$A$15:$J$1413,COLUMN(H176),FALSE),0)</f>
        <v>-6724.1599999999162</v>
      </c>
      <c r="I176" s="27">
        <f>IFERROR(VLOOKUP($A176,'2.0 Input│Historic Capex'!$A$15:$J$1413,COLUMN(I176),FALSE),0)</f>
        <v>3560.8599999999997</v>
      </c>
      <c r="J176" s="27">
        <f>IFERROR(VLOOKUP($A176,'2.0 Input│Historic Capex'!$A$15:$J$1413,COLUMN(J176),FALSE),0)</f>
        <v>0</v>
      </c>
      <c r="K176" s="27">
        <f t="shared" si="6"/>
        <v>9140467.8299999982</v>
      </c>
    </row>
    <row r="177" spans="1:11">
      <c r="A177" s="27">
        <f>'2.0 Input│Historic Capex'!A179</f>
        <v>165</v>
      </c>
      <c r="B177" s="20" t="str">
        <f>'2.0 Input│Historic Capex'!B179</f>
        <v>Water bath inspections</v>
      </c>
      <c r="C177" s="7" t="str">
        <f>'2.0 Input│Historic Capex'!C179</f>
        <v>Compressors</v>
      </c>
      <c r="D177" s="7" t="str">
        <f>'2.0 Input│Historic Capex'!D179</f>
        <v>Replacement</v>
      </c>
      <c r="F177" s="27">
        <f>IFERROR(VLOOKUP($A177,'2.0 Input│Historic Capex'!$A$15:$J$1413,COLUMN(F177),FALSE),0)</f>
        <v>0</v>
      </c>
      <c r="G177" s="27">
        <f>IFERROR(VLOOKUP($A177,'2.0 Input│Historic Capex'!$A$15:$J$1413,COLUMN(G177),FALSE),0)</f>
        <v>0</v>
      </c>
      <c r="H177" s="27">
        <f>IFERROR(VLOOKUP($A177,'2.0 Input│Historic Capex'!$A$15:$J$1413,COLUMN(H177),FALSE),0)</f>
        <v>317447.89999999997</v>
      </c>
      <c r="I177" s="27">
        <f>IFERROR(VLOOKUP($A177,'2.0 Input│Historic Capex'!$A$15:$J$1413,COLUMN(I177),FALSE),0)</f>
        <v>0</v>
      </c>
      <c r="J177" s="27">
        <f>IFERROR(VLOOKUP($A177,'2.0 Input│Historic Capex'!$A$15:$J$1413,COLUMN(J177),FALSE),0)</f>
        <v>0</v>
      </c>
      <c r="K177" s="27">
        <f t="shared" si="6"/>
        <v>317447.89999999997</v>
      </c>
    </row>
    <row r="178" spans="1:11">
      <c r="A178" s="27">
        <f>'2.0 Input│Historic Capex'!A180</f>
        <v>166</v>
      </c>
      <c r="B178" s="20" t="str">
        <f>'2.0 Input│Historic Capex'!B180</f>
        <v>Water bath inspections</v>
      </c>
      <c r="C178" s="7" t="str">
        <f>'2.0 Input│Historic Capex'!C180</f>
        <v>City Gates &amp; Field Regs</v>
      </c>
      <c r="D178" s="7" t="str">
        <f>'2.0 Input│Historic Capex'!D180</f>
        <v>Replacement</v>
      </c>
      <c r="F178" s="27">
        <f>IFERROR(VLOOKUP($A178,'2.0 Input│Historic Capex'!$A$15:$J$1413,COLUMN(F178),FALSE),0)</f>
        <v>0</v>
      </c>
      <c r="G178" s="27">
        <f>IFERROR(VLOOKUP($A178,'2.0 Input│Historic Capex'!$A$15:$J$1413,COLUMN(G178),FALSE),0)</f>
        <v>0</v>
      </c>
      <c r="H178" s="27">
        <f>IFERROR(VLOOKUP($A178,'2.0 Input│Historic Capex'!$A$15:$J$1413,COLUMN(H178),FALSE),0)</f>
        <v>0</v>
      </c>
      <c r="I178" s="27">
        <f>IFERROR(VLOOKUP($A178,'2.0 Input│Historic Capex'!$A$15:$J$1413,COLUMN(I178),FALSE),0)</f>
        <v>0</v>
      </c>
      <c r="J178" s="27">
        <f>IFERROR(VLOOKUP($A178,'2.0 Input│Historic Capex'!$A$15:$J$1413,COLUMN(J178),FALSE),0)</f>
        <v>0</v>
      </c>
      <c r="K178" s="27">
        <f t="shared" ref="K178" si="7">SUM(F178:J178)</f>
        <v>0</v>
      </c>
    </row>
    <row r="179" spans="1:11">
      <c r="A179" s="27">
        <f>'2.0 Input│Historic Capex'!A181</f>
        <v>167</v>
      </c>
      <c r="B179" s="20" t="str">
        <f>'2.0 Input│Historic Capex'!B181</f>
        <v>Water bath inspections</v>
      </c>
      <c r="C179" s="7" t="str">
        <f>'2.0 Input│Historic Capex'!C181</f>
        <v>Other</v>
      </c>
      <c r="D179" s="7" t="str">
        <f>'2.0 Input│Historic Capex'!D181</f>
        <v>Replacement</v>
      </c>
      <c r="F179" s="27">
        <f>IFERROR(VLOOKUP($A179,'2.0 Input│Historic Capex'!$A$15:$J$1413,COLUMN(F179),FALSE),0)</f>
        <v>0</v>
      </c>
      <c r="G179" s="27">
        <f>IFERROR(VLOOKUP($A179,'2.0 Input│Historic Capex'!$A$15:$J$1413,COLUMN(G179),FALSE),0)</f>
        <v>0</v>
      </c>
      <c r="H179" s="27">
        <f>IFERROR(VLOOKUP($A179,'2.0 Input│Historic Capex'!$A$15:$J$1413,COLUMN(H179),FALSE),0)</f>
        <v>0</v>
      </c>
      <c r="I179" s="27">
        <f>IFERROR(VLOOKUP($A179,'2.0 Input│Historic Capex'!$A$15:$J$1413,COLUMN(I179),FALSE),0)</f>
        <v>304796.88</v>
      </c>
      <c r="J179" s="27">
        <f>IFERROR(VLOOKUP($A179,'2.0 Input│Historic Capex'!$A$15:$J$1413,COLUMN(J179),FALSE),0)</f>
        <v>0</v>
      </c>
      <c r="K179" s="27">
        <f t="shared" ref="K179" si="8">SUM(F179:J179)</f>
        <v>304796.88</v>
      </c>
    </row>
    <row r="180" spans="1:11" s="91" customFormat="1">
      <c r="A180" s="88">
        <f>'2.0 Input│Historic Capex'!A182</f>
        <v>168</v>
      </c>
      <c r="B180" s="89" t="str">
        <f>'2.0 Input│Historic Capex'!B182</f>
        <v>Wichelsea Bi Direction and Brooklyn Reconfiguration</v>
      </c>
      <c r="C180" s="90" t="str">
        <f>'2.0 Input│Historic Capex'!C182</f>
        <v>Compressors</v>
      </c>
      <c r="D180" s="90" t="str">
        <f>'2.0 Input│Historic Capex'!D182</f>
        <v>Expansion</v>
      </c>
      <c r="F180" s="88">
        <f>IFERROR(VLOOKUP($A180,'2.0 Input│Historic Capex'!$A$15:$J$1413,COLUMN(F180),FALSE),0)</f>
        <v>1659254.0099999998</v>
      </c>
      <c r="G180" s="88">
        <f>IFERROR(VLOOKUP($A180,'2.0 Input│Historic Capex'!$A$15:$J$1413,COLUMN(G180),FALSE),0)</f>
        <v>0</v>
      </c>
      <c r="H180" s="88">
        <f>IFERROR(VLOOKUP($A180,'2.0 Input│Historic Capex'!$A$15:$J$1413,COLUMN(H180),FALSE),0)</f>
        <v>-968.4</v>
      </c>
      <c r="I180" s="88">
        <f>IFERROR(VLOOKUP($A180,'2.0 Input│Historic Capex'!$A$15:$J$1413,COLUMN(I180),FALSE),0)</f>
        <v>0</v>
      </c>
      <c r="J180" s="88">
        <f>IFERROR(VLOOKUP($A180,'2.0 Input│Historic Capex'!$A$15:$J$1413,COLUMN(J180),FALSE),0)</f>
        <v>0</v>
      </c>
      <c r="K180" s="88">
        <f t="shared" si="6"/>
        <v>1658285.6099999999</v>
      </c>
    </row>
    <row r="181" spans="1:11">
      <c r="A181" s="27">
        <f>'2.0 Input│Historic Capex'!A183</f>
        <v>169</v>
      </c>
      <c r="B181" s="20" t="str">
        <f>'2.0 Input│Historic Capex'!B183</f>
        <v xml:space="preserve"> WCS SECURTY REVIEW</v>
      </c>
      <c r="C181" s="7" t="str">
        <f>'2.0 Input│Historic Capex'!C183</f>
        <v>Other</v>
      </c>
      <c r="D181" s="7" t="str">
        <f>'2.0 Input│Historic Capex'!D183</f>
        <v>Expansion</v>
      </c>
      <c r="F181" s="27">
        <f>IFERROR(VLOOKUP($A181,'2.0 Input│Historic Capex'!$A$15:$J$1413,COLUMN(F181),FALSE),0)</f>
        <v>0</v>
      </c>
      <c r="G181" s="27">
        <f>IFERROR(VLOOKUP($A181,'2.0 Input│Historic Capex'!$A$15:$J$1413,COLUMN(G181),FALSE),0)</f>
        <v>0</v>
      </c>
      <c r="H181" s="27">
        <f>IFERROR(VLOOKUP($A181,'2.0 Input│Historic Capex'!$A$15:$J$1413,COLUMN(H181),FALSE),0)</f>
        <v>0</v>
      </c>
      <c r="I181" s="27">
        <f>IFERROR(VLOOKUP($A181,'2.0 Input│Historic Capex'!$A$15:$J$1413,COLUMN(I181),FALSE),0)</f>
        <v>0</v>
      </c>
      <c r="J181" s="27">
        <f>IFERROR(VLOOKUP($A181,'2.0 Input│Historic Capex'!$A$15:$J$1413,COLUMN(J181),FALSE),0)</f>
        <v>0</v>
      </c>
      <c r="K181" s="27">
        <f t="shared" si="6"/>
        <v>0</v>
      </c>
    </row>
    <row r="182" spans="1:11">
      <c r="A182" s="27">
        <f>'2.0 Input│Historic Capex'!A184</f>
        <v>170</v>
      </c>
      <c r="B182" s="20" t="str">
        <f>'2.0 Input│Historic Capex'!B184</f>
        <v>Wollert CS A/B Control Room Fire Suppression System</v>
      </c>
      <c r="C182" s="7" t="str">
        <f>'2.0 Input│Historic Capex'!C184</f>
        <v>Compressors</v>
      </c>
      <c r="D182" s="7" t="str">
        <f>'2.0 Input│Historic Capex'!D184</f>
        <v>Replacement</v>
      </c>
      <c r="F182" s="27">
        <f>IFERROR(VLOOKUP($A182,'2.0 Input│Historic Capex'!$A$15:$J$1413,COLUMN(F182),FALSE),0)</f>
        <v>0</v>
      </c>
      <c r="G182" s="27">
        <f>IFERROR(VLOOKUP($A182,'2.0 Input│Historic Capex'!$A$15:$J$1413,COLUMN(G182),FALSE),0)</f>
        <v>0</v>
      </c>
      <c r="H182" s="27">
        <f>IFERROR(VLOOKUP($A182,'2.0 Input│Historic Capex'!$A$15:$J$1413,COLUMN(H182),FALSE),0)</f>
        <v>-28.89</v>
      </c>
      <c r="I182" s="27">
        <f>IFERROR(VLOOKUP($A182,'2.0 Input│Historic Capex'!$A$15:$J$1413,COLUMN(I182),FALSE),0)</f>
        <v>28.89</v>
      </c>
      <c r="J182" s="27">
        <f>IFERROR(VLOOKUP($A182,'2.0 Input│Historic Capex'!$A$15:$J$1413,COLUMN(J182),FALSE),0)</f>
        <v>0</v>
      </c>
      <c r="K182" s="27">
        <f t="shared" si="6"/>
        <v>0</v>
      </c>
    </row>
    <row r="183" spans="1:11">
      <c r="A183" s="27">
        <f>'2.0 Input│Historic Capex'!A185</f>
        <v>171</v>
      </c>
      <c r="B183" s="20" t="str">
        <f>'2.0 Input│Historic Capex'!B185</f>
        <v>Wollert CS Emergency Lighting</v>
      </c>
      <c r="C183" s="7" t="str">
        <f>'2.0 Input│Historic Capex'!C185</f>
        <v>Other</v>
      </c>
      <c r="D183" s="7" t="str">
        <f>'2.0 Input│Historic Capex'!D185</f>
        <v>Replacement</v>
      </c>
      <c r="F183" s="27">
        <f>IFERROR(VLOOKUP($A183,'2.0 Input│Historic Capex'!$A$15:$J$1413,COLUMN(F183),FALSE),0)</f>
        <v>0</v>
      </c>
      <c r="G183" s="27">
        <f>IFERROR(VLOOKUP($A183,'2.0 Input│Historic Capex'!$A$15:$J$1413,COLUMN(G183),FALSE),0)</f>
        <v>0</v>
      </c>
      <c r="H183" s="27">
        <f>IFERROR(VLOOKUP($A183,'2.0 Input│Historic Capex'!$A$15:$J$1413,COLUMN(H183),FALSE),0)</f>
        <v>0</v>
      </c>
      <c r="I183" s="27">
        <f>IFERROR(VLOOKUP($A183,'2.0 Input│Historic Capex'!$A$15:$J$1413,COLUMN(I183),FALSE),0)</f>
        <v>0</v>
      </c>
      <c r="J183" s="27">
        <f>IFERROR(VLOOKUP($A183,'2.0 Input│Historic Capex'!$A$15:$J$1413,COLUMN(J183),FALSE),0)</f>
        <v>0</v>
      </c>
      <c r="K183" s="27">
        <f t="shared" si="6"/>
        <v>0</v>
      </c>
    </row>
    <row r="184" spans="1:11">
      <c r="A184" s="27">
        <f>'2.0 Input│Historic Capex'!A186</f>
        <v>172</v>
      </c>
      <c r="B184" s="20" t="str">
        <f>'2.0 Input│Historic Capex'!B186</f>
        <v>Wollert CS Roof</v>
      </c>
      <c r="C184" s="7" t="str">
        <f>'2.0 Input│Historic Capex'!C186</f>
        <v>Other</v>
      </c>
      <c r="D184" s="7" t="str">
        <f>'2.0 Input│Historic Capex'!D186</f>
        <v>Non-System</v>
      </c>
      <c r="F184" s="27">
        <f>IFERROR(VLOOKUP($A184,'2.0 Input│Historic Capex'!$A$15:$J$1413,COLUMN(F184),FALSE),0)</f>
        <v>0</v>
      </c>
      <c r="G184" s="27">
        <f>IFERROR(VLOOKUP($A184,'2.0 Input│Historic Capex'!$A$15:$J$1413,COLUMN(G184),FALSE),0)</f>
        <v>204609.4</v>
      </c>
      <c r="H184" s="27">
        <f>IFERROR(VLOOKUP($A184,'2.0 Input│Historic Capex'!$A$15:$J$1413,COLUMN(H184),FALSE),0)</f>
        <v>1.0000000000218279E-2</v>
      </c>
      <c r="I184" s="27">
        <f>IFERROR(VLOOKUP($A184,'2.0 Input│Historic Capex'!$A$15:$J$1413,COLUMN(I184),FALSE),0)</f>
        <v>0</v>
      </c>
      <c r="J184" s="27">
        <f>IFERROR(VLOOKUP($A184,'2.0 Input│Historic Capex'!$A$15:$J$1413,COLUMN(J184),FALSE),0)</f>
        <v>0</v>
      </c>
      <c r="K184" s="27">
        <f t="shared" si="6"/>
        <v>204609.41</v>
      </c>
    </row>
    <row r="185" spans="1:11">
      <c r="A185" s="27">
        <f>'2.0 Input│Historic Capex'!A187</f>
        <v>173</v>
      </c>
      <c r="B185" s="20" t="str">
        <f>'2.0 Input│Historic Capex'!B187</f>
        <v>WOLLERT CS/CG PLC HARDWARE UPGRADE</v>
      </c>
      <c r="C185" s="7" t="str">
        <f>'2.0 Input│Historic Capex'!C187</f>
        <v>Pipelines</v>
      </c>
      <c r="D185" s="7" t="str">
        <f>'2.0 Input│Historic Capex'!D187</f>
        <v>Replacement</v>
      </c>
      <c r="F185" s="27">
        <f>IFERROR(VLOOKUP($A185,'2.0 Input│Historic Capex'!$A$15:$J$1413,COLUMN(F185),FALSE),0)</f>
        <v>0</v>
      </c>
      <c r="G185" s="27">
        <f>IFERROR(VLOOKUP($A185,'2.0 Input│Historic Capex'!$A$15:$J$1413,COLUMN(G185),FALSE),0)</f>
        <v>0</v>
      </c>
      <c r="H185" s="27">
        <f>IFERROR(VLOOKUP($A185,'2.0 Input│Historic Capex'!$A$15:$J$1413,COLUMN(H185),FALSE),0)</f>
        <v>0</v>
      </c>
      <c r="I185" s="69">
        <f>IFERROR(VLOOKUP($A185,'2.0 Input│Historic Capex'!$A$15:$J$1413,COLUMN(I185),FALSE),0)</f>
        <v>0</v>
      </c>
      <c r="J185" s="27">
        <f>IFERROR(VLOOKUP($A185,'2.0 Input│Historic Capex'!$A$15:$J$1413,COLUMN(J185),FALSE),0)</f>
        <v>0</v>
      </c>
      <c r="K185" s="27">
        <f t="shared" si="6"/>
        <v>0</v>
      </c>
    </row>
    <row r="186" spans="1:11">
      <c r="A186" s="27">
        <f>'2.0 Input│Historic Capex'!A188</f>
        <v>174</v>
      </c>
      <c r="B186" s="20" t="str">
        <f>'2.0 Input│Historic Capex'!B188</f>
        <v>Wollert MCC Room egress requirement</v>
      </c>
      <c r="C186" s="7" t="str">
        <f>'2.0 Input│Historic Capex'!C188</f>
        <v>Other</v>
      </c>
      <c r="D186" s="7" t="str">
        <f>'2.0 Input│Historic Capex'!D188</f>
        <v>Non-System</v>
      </c>
      <c r="F186" s="27">
        <f>IFERROR(VLOOKUP($A186,'2.0 Input│Historic Capex'!$A$15:$J$1413,COLUMN(F186),FALSE),0)</f>
        <v>0</v>
      </c>
      <c r="G186" s="27">
        <f>IFERROR(VLOOKUP($A186,'2.0 Input│Historic Capex'!$A$15:$J$1413,COLUMN(G186),FALSE),0)</f>
        <v>0</v>
      </c>
      <c r="H186" s="27">
        <f>IFERROR(VLOOKUP($A186,'2.0 Input│Historic Capex'!$A$15:$J$1413,COLUMN(H186),FALSE),0)</f>
        <v>0</v>
      </c>
      <c r="I186" s="27">
        <f>IFERROR(VLOOKUP($A186,'2.0 Input│Historic Capex'!$A$15:$J$1413,COLUMN(I186),FALSE),0)</f>
        <v>0</v>
      </c>
      <c r="J186" s="27">
        <f>IFERROR(VLOOKUP($A186,'2.0 Input│Historic Capex'!$A$15:$J$1413,COLUMN(J186),FALSE),0)</f>
        <v>140000</v>
      </c>
      <c r="K186" s="27">
        <f t="shared" si="6"/>
        <v>140000</v>
      </c>
    </row>
    <row r="187" spans="1:11">
      <c r="A187" s="27">
        <f>'2.0 Input│Historic Capex'!A189</f>
        <v>175</v>
      </c>
      <c r="B187" s="20" t="str">
        <f>'2.0 Input│Historic Capex'!B189</f>
        <v>Wollert Ctrl.Sys</v>
      </c>
      <c r="C187" s="7" t="str">
        <f>'2.0 Input│Historic Capex'!C189</f>
        <v>Compressors</v>
      </c>
      <c r="D187" s="7" t="str">
        <f>'2.0 Input│Historic Capex'!D189</f>
        <v>Replacement</v>
      </c>
      <c r="F187" s="27">
        <f>IFERROR(VLOOKUP($A187,'2.0 Input│Historic Capex'!$A$15:$J$1413,COLUMN(F187),FALSE),0)</f>
        <v>0</v>
      </c>
      <c r="G187" s="27">
        <f>IFERROR(VLOOKUP($A187,'2.0 Input│Historic Capex'!$A$15:$J$1413,COLUMN(G187),FALSE),0)</f>
        <v>0</v>
      </c>
      <c r="H187" s="27">
        <f>IFERROR(VLOOKUP($A187,'2.0 Input│Historic Capex'!$A$15:$J$1413,COLUMN(H187),FALSE),0)</f>
        <v>154.1</v>
      </c>
      <c r="I187" s="27">
        <f>IFERROR(VLOOKUP($A187,'2.0 Input│Historic Capex'!$A$15:$J$1413,COLUMN(I187),FALSE),0)</f>
        <v>61379.11</v>
      </c>
      <c r="J187" s="27">
        <f>IFERROR(VLOOKUP($A187,'2.0 Input│Historic Capex'!$A$15:$J$1413,COLUMN(J187),FALSE),0)</f>
        <v>124557.30999999998</v>
      </c>
      <c r="K187" s="27">
        <f t="shared" si="6"/>
        <v>186090.52</v>
      </c>
    </row>
    <row r="188" spans="1:11">
      <c r="A188" s="27">
        <f>'2.0 Input│Historic Capex'!A190</f>
        <v>176</v>
      </c>
      <c r="B188" s="20" t="str">
        <f>'2.0 Input│Historic Capex'!B190</f>
        <v>Wollert to Clonbinane Looping</v>
      </c>
      <c r="C188" s="7" t="str">
        <f>'2.0 Input│Historic Capex'!C190</f>
        <v>Pipelines</v>
      </c>
      <c r="D188" s="7" t="str">
        <f>'2.0 Input│Historic Capex'!D190</f>
        <v>Expansion</v>
      </c>
      <c r="F188" s="27">
        <f>IFERROR(VLOOKUP($A188,'2.0 Input│Historic Capex'!$A$15:$J$1413,COLUMN(F188),FALSE),0)</f>
        <v>6860.2600000000093</v>
      </c>
      <c r="G188" s="27">
        <f>IFERROR(VLOOKUP($A188,'2.0 Input│Historic Capex'!$A$15:$J$1413,COLUMN(G188),FALSE),0)</f>
        <v>-913.56</v>
      </c>
      <c r="H188" s="27">
        <f>IFERROR(VLOOKUP($A188,'2.0 Input│Historic Capex'!$A$15:$J$1413,COLUMN(H188),FALSE),0)</f>
        <v>913.55</v>
      </c>
      <c r="I188" s="27">
        <f>IFERROR(VLOOKUP($A188,'2.0 Input│Historic Capex'!$A$15:$J$1413,COLUMN(I188),FALSE),0)</f>
        <v>0</v>
      </c>
      <c r="J188" s="27">
        <f>IFERROR(VLOOKUP($A188,'2.0 Input│Historic Capex'!$A$15:$J$1413,COLUMN(J188),FALSE),0)</f>
        <v>0</v>
      </c>
      <c r="K188" s="27">
        <f t="shared" si="6"/>
        <v>6860.25000000001</v>
      </c>
    </row>
    <row r="189" spans="1:11">
      <c r="A189" s="27">
        <f>'2.0 Input│Historic Capex'!A191</f>
        <v>177</v>
      </c>
      <c r="B189" s="20" t="str">
        <f>'2.0 Input│Historic Capex'!B191</f>
        <v>WORM (Pipeline)</v>
      </c>
      <c r="C189" s="7" t="str">
        <f>'2.0 Input│Historic Capex'!C191</f>
        <v>Pipelines</v>
      </c>
      <c r="D189" s="7" t="str">
        <f>'2.0 Input│Historic Capex'!D191</f>
        <v>Expansion</v>
      </c>
      <c r="F189" s="27">
        <f>IFERROR(VLOOKUP($A189,'2.0 Input│Historic Capex'!$A$15:$J$1413,COLUMN(F189),FALSE),0)</f>
        <v>977832.5199999999</v>
      </c>
      <c r="G189" s="27">
        <f>IFERROR(VLOOKUP($A189,'2.0 Input│Historic Capex'!$A$15:$J$1413,COLUMN(G189),FALSE),0)</f>
        <v>7285510</v>
      </c>
      <c r="H189" s="27">
        <f>IFERROR(VLOOKUP($A189,'2.0 Input│Historic Capex'!$A$15:$J$1413,COLUMN(H189),FALSE),0)</f>
        <v>9275283.6600000001</v>
      </c>
      <c r="I189" s="27">
        <f>IFERROR(VLOOKUP($A189,'2.0 Input│Historic Capex'!$A$15:$J$1413,COLUMN(I189),FALSE),0)</f>
        <v>20491162.598918039</v>
      </c>
      <c r="J189" s="27">
        <f>IFERROR(VLOOKUP($A189,'2.0 Input│Historic Capex'!$A$15:$J$1413,COLUMN(J189),FALSE),0)</f>
        <v>76320191.103055775</v>
      </c>
      <c r="K189" s="27">
        <f t="shared" si="6"/>
        <v>114349979.88197382</v>
      </c>
    </row>
    <row r="190" spans="1:11">
      <c r="A190" s="27">
        <f>'2.0 Input│Historic Capex'!A192</f>
        <v>178</v>
      </c>
      <c r="B190" s="20" t="str">
        <f>'2.0 Input│Historic Capex'!B192</f>
        <v>WORM (Compressor)</v>
      </c>
      <c r="C190" s="7" t="str">
        <f>'2.0 Input│Historic Capex'!C192</f>
        <v>Compressors</v>
      </c>
      <c r="D190" s="7" t="str">
        <f>'2.0 Input│Historic Capex'!D192</f>
        <v>Expansion</v>
      </c>
      <c r="F190" s="27">
        <f>IFERROR(VLOOKUP($A190,'2.0 Input│Historic Capex'!$A$15:$J$1413,COLUMN(F190),FALSE),0)</f>
        <v>0</v>
      </c>
      <c r="G190" s="27">
        <f>IFERROR(VLOOKUP($A190,'2.0 Input│Historic Capex'!$A$15:$J$1413,COLUMN(G190),FALSE),0)</f>
        <v>0</v>
      </c>
      <c r="H190" s="27">
        <f>IFERROR(VLOOKUP($A190,'2.0 Input│Historic Capex'!$A$15:$J$1413,COLUMN(H190),FALSE),0)</f>
        <v>0</v>
      </c>
      <c r="I190" s="27">
        <f>IFERROR(VLOOKUP($A190,'2.0 Input│Historic Capex'!$A$15:$J$1413,COLUMN(I190),FALSE),0)</f>
        <v>3718421.6890281909</v>
      </c>
      <c r="J190" s="27">
        <f>IFERROR(VLOOKUP($A190,'2.0 Input│Historic Capex'!$A$15:$J$1413,COLUMN(J190),FALSE),0)</f>
        <v>15420677.484103559</v>
      </c>
      <c r="K190" s="27">
        <f t="shared" ref="K190:K192" si="9">SUM(F190:J190)</f>
        <v>19139099.173131749</v>
      </c>
    </row>
    <row r="191" spans="1:11">
      <c r="A191" s="27">
        <f>'2.0 Input│Historic Capex'!A193</f>
        <v>179</v>
      </c>
      <c r="B191" s="20" t="str">
        <f>'2.0 Input│Historic Capex'!B193</f>
        <v>WORM (City Gates &amp; Field Regs)</v>
      </c>
      <c r="C191" s="7" t="str">
        <f>'2.0 Input│Historic Capex'!C193</f>
        <v>City Gates &amp; Field Regs</v>
      </c>
      <c r="D191" s="7" t="str">
        <f>'2.0 Input│Historic Capex'!D193</f>
        <v>Expansion</v>
      </c>
      <c r="F191" s="27">
        <f>IFERROR(VLOOKUP($A191,'2.0 Input│Historic Capex'!$A$15:$J$1413,COLUMN(F191),FALSE),0)</f>
        <v>0</v>
      </c>
      <c r="G191" s="27">
        <f>IFERROR(VLOOKUP($A191,'2.0 Input│Historic Capex'!$A$15:$J$1413,COLUMN(G191),FALSE),0)</f>
        <v>0</v>
      </c>
      <c r="H191" s="27">
        <f>IFERROR(VLOOKUP($A191,'2.0 Input│Historic Capex'!$A$15:$J$1413,COLUMN(H191),FALSE),0)</f>
        <v>0</v>
      </c>
      <c r="I191" s="27">
        <f>IFERROR(VLOOKUP($A191,'2.0 Input│Historic Capex'!$A$15:$J$1413,COLUMN(I191),FALSE),0)</f>
        <v>956165.57717867766</v>
      </c>
      <c r="J191" s="27">
        <f>IFERROR(VLOOKUP($A191,'2.0 Input│Historic Capex'!$A$15:$J$1413,COLUMN(J191),FALSE),0)</f>
        <v>3965317.0673409146</v>
      </c>
      <c r="K191" s="27">
        <f t="shared" si="9"/>
        <v>4921482.6445195926</v>
      </c>
    </row>
    <row r="192" spans="1:11">
      <c r="A192" s="27">
        <f>'2.0 Input│Historic Capex'!A194</f>
        <v>180</v>
      </c>
      <c r="B192" s="20" t="str">
        <f>'2.0 Input│Historic Capex'!B194</f>
        <v>WORM (Buildings)</v>
      </c>
      <c r="C192" s="7" t="str">
        <f>'2.0 Input│Historic Capex'!C194</f>
        <v>Buildings</v>
      </c>
      <c r="D192" s="7" t="str">
        <f>'2.0 Input│Historic Capex'!D194</f>
        <v>Expansion</v>
      </c>
      <c r="F192" s="27">
        <f>IFERROR(VLOOKUP($A192,'2.0 Input│Historic Capex'!$A$15:$J$1413,COLUMN(F192),FALSE),0)</f>
        <v>0</v>
      </c>
      <c r="G192" s="27">
        <f>IFERROR(VLOOKUP($A192,'2.0 Input│Historic Capex'!$A$15:$J$1413,COLUMN(G192),FALSE),0)</f>
        <v>0</v>
      </c>
      <c r="H192" s="27">
        <f>IFERROR(VLOOKUP($A192,'2.0 Input│Historic Capex'!$A$15:$J$1413,COLUMN(H192),FALSE),0)</f>
        <v>0</v>
      </c>
      <c r="I192" s="27">
        <f>IFERROR(VLOOKUP($A192,'2.0 Input│Historic Capex'!$A$15:$J$1413,COLUMN(I192),FALSE),0)</f>
        <v>252318.39487493288</v>
      </c>
      <c r="J192" s="27">
        <f>IFERROR(VLOOKUP($A192,'2.0 Input│Historic Capex'!$A$15:$J$1413,COLUMN(J192),FALSE),0)</f>
        <v>9705159.7189790625</v>
      </c>
      <c r="K192" s="27">
        <f t="shared" si="9"/>
        <v>9957478.1138539948</v>
      </c>
    </row>
    <row r="193" spans="1:11">
      <c r="A193" s="27">
        <f>'2.0 Input│Historic Capex'!A195</f>
        <v>181</v>
      </c>
      <c r="B193" s="20" t="str">
        <f>'2.0 Input│Historic Capex'!B195</f>
        <v>Zonal Chromatograph Upgrades</v>
      </c>
      <c r="C193" s="7" t="str">
        <f>'2.0 Input│Historic Capex'!C195</f>
        <v>Gas Quality</v>
      </c>
      <c r="D193" s="7" t="str">
        <f>'2.0 Input│Historic Capex'!D195</f>
        <v>Replacement</v>
      </c>
      <c r="F193" s="27">
        <f>IFERROR(VLOOKUP($A193,'2.0 Input│Historic Capex'!$A$15:$J$1413,COLUMN(F193),FALSE),0)</f>
        <v>0</v>
      </c>
      <c r="G193" s="27">
        <f>IFERROR(VLOOKUP($A193,'2.0 Input│Historic Capex'!$A$15:$J$1413,COLUMN(G193),FALSE),0)</f>
        <v>0</v>
      </c>
      <c r="H193" s="27">
        <f>IFERROR(VLOOKUP($A193,'2.0 Input│Historic Capex'!$A$15:$J$1413,COLUMN(H193),FALSE),0)</f>
        <v>0</v>
      </c>
      <c r="I193" s="27">
        <f>IFERROR(VLOOKUP($A193,'2.0 Input│Historic Capex'!$A$15:$J$1413,COLUMN(I193),FALSE),0)</f>
        <v>0</v>
      </c>
      <c r="J193" s="27">
        <f>IFERROR(VLOOKUP($A193,'2.0 Input│Historic Capex'!$A$15:$J$1413,COLUMN(J193),FALSE),0)</f>
        <v>0</v>
      </c>
      <c r="K193" s="27">
        <f t="shared" si="6"/>
        <v>0</v>
      </c>
    </row>
    <row r="194" spans="1:11">
      <c r="A194" s="27">
        <f>'2.0 Input│Historic Capex'!A196</f>
        <v>182</v>
      </c>
      <c r="B194" s="20" t="str">
        <f>'2.0 Input│Historic Capex'!B196</f>
        <v>57 Clunes Road</v>
      </c>
      <c r="C194" s="7" t="str">
        <f>'2.0 Input│Historic Capex'!C196</f>
        <v>City Gates &amp; Field Regs</v>
      </c>
      <c r="D194" s="7" t="str">
        <f>'2.0 Input│Historic Capex'!D196</f>
        <v>Replacement</v>
      </c>
      <c r="F194" s="27">
        <f>IFERROR(VLOOKUP($A194,'2.0 Input│Historic Capex'!$A$15:$J$1413,COLUMN(F194),FALSE),0)</f>
        <v>0</v>
      </c>
      <c r="G194" s="27">
        <f>IFERROR(VLOOKUP($A194,'2.0 Input│Historic Capex'!$A$15:$J$1413,COLUMN(G194),FALSE),0)</f>
        <v>21817.3</v>
      </c>
      <c r="H194" s="27">
        <f>IFERROR(VLOOKUP($A194,'2.0 Input│Historic Capex'!$A$15:$J$1413,COLUMN(H194),FALSE),0)</f>
        <v>972.09</v>
      </c>
      <c r="I194" s="27">
        <f>IFERROR(VLOOKUP($A194,'2.0 Input│Historic Capex'!$A$15:$J$1413,COLUMN(I194),FALSE),0)</f>
        <v>0</v>
      </c>
      <c r="J194" s="27">
        <f>IFERROR(VLOOKUP($A194,'2.0 Input│Historic Capex'!$A$15:$J$1413,COLUMN(J194),FALSE),0)</f>
        <v>-17789.39</v>
      </c>
      <c r="K194" s="27">
        <f t="shared" si="6"/>
        <v>5000</v>
      </c>
    </row>
    <row r="195" spans="1:11">
      <c r="A195" s="27">
        <f>'2.0 Input│Historic Capex'!A197</f>
        <v>183</v>
      </c>
      <c r="B195" s="20" t="str">
        <f>'2.0 Input│Historic Capex'!B197</f>
        <v xml:space="preserve">Share of corporate leased properties </v>
      </c>
      <c r="C195" s="7" t="str">
        <f>'2.0 Input│Historic Capex'!C197</f>
        <v>Buildings</v>
      </c>
      <c r="D195" s="7" t="str">
        <f>'2.0 Input│Historic Capex'!D197</f>
        <v>Non-System</v>
      </c>
      <c r="F195" s="27">
        <f>IFERROR(VLOOKUP($A195,'2.0 Input│Historic Capex'!$A$15:$J$1413,COLUMN(F195),FALSE),0)</f>
        <v>0</v>
      </c>
      <c r="G195" s="27">
        <f>IFERROR(VLOOKUP($A195,'2.0 Input│Historic Capex'!$A$15:$J$1413,COLUMN(G195),FALSE),0)</f>
        <v>2183688.5988374301</v>
      </c>
      <c r="H195" s="27">
        <f>IFERROR(VLOOKUP($A195,'2.0 Input│Historic Capex'!$A$15:$J$1413,COLUMN(H195),FALSE),0)</f>
        <v>442914.91350317793</v>
      </c>
      <c r="I195" s="27">
        <f>IFERROR(VLOOKUP($A195,'2.0 Input│Historic Capex'!$A$15:$J$1413,COLUMN(I195),FALSE),0)</f>
        <v>0</v>
      </c>
      <c r="J195" s="27">
        <f>IFERROR(VLOOKUP($A195,'2.0 Input│Historic Capex'!$A$15:$J$1413,COLUMN(J195),FALSE),0)</f>
        <v>0</v>
      </c>
      <c r="K195" s="27">
        <f t="shared" si="6"/>
        <v>2626603.5123406081</v>
      </c>
    </row>
    <row r="196" spans="1:11">
      <c r="A196" s="27">
        <f>'2.0 Input│Historic Capex'!A198</f>
        <v>184</v>
      </c>
      <c r="B196" s="20" t="str">
        <f>'2.0 Input│Historic Capex'!B198</f>
        <v xml:space="preserve">Share of corporate leased properties </v>
      </c>
      <c r="C196" s="7" t="str">
        <f>'2.0 Input│Historic Capex'!C198</f>
        <v>Other</v>
      </c>
      <c r="D196" s="7" t="str">
        <f>'2.0 Input│Historic Capex'!D198</f>
        <v>Non-System</v>
      </c>
      <c r="F196" s="27">
        <f>IFERROR(VLOOKUP($A196,'2.0 Input│Historic Capex'!$A$15:$J$1413,COLUMN(F196),FALSE),0)</f>
        <v>0</v>
      </c>
      <c r="G196" s="27">
        <f>IFERROR(VLOOKUP($A196,'2.0 Input│Historic Capex'!$A$15:$J$1413,COLUMN(G196),FALSE),0)</f>
        <v>0</v>
      </c>
      <c r="H196" s="27">
        <f>IFERROR(VLOOKUP($A196,'2.0 Input│Historic Capex'!$A$15:$J$1413,COLUMN(H196),FALSE),0)</f>
        <v>0</v>
      </c>
      <c r="I196" s="27">
        <f>IFERROR(VLOOKUP($A196,'2.0 Input│Historic Capex'!$A$15:$J$1413,COLUMN(I196),FALSE),0)</f>
        <v>78876.73788490273</v>
      </c>
      <c r="J196" s="27">
        <f>IFERROR(VLOOKUP($A196,'2.0 Input│Historic Capex'!$A$15:$J$1413,COLUMN(J196),FALSE),0)</f>
        <v>0</v>
      </c>
      <c r="K196" s="27">
        <f t="shared" ref="K196" si="10">SUM(F196:J196)</f>
        <v>78876.73788490273</v>
      </c>
    </row>
    <row r="197" spans="1:11">
      <c r="A197" s="27">
        <f>'2.0 Input│Historic Capex'!A199</f>
        <v>185</v>
      </c>
      <c r="B197" s="20" t="str">
        <f>'2.0 Input│Historic Capex'!B199</f>
        <v>Share of corporate motor vehicles</v>
      </c>
      <c r="C197" s="7" t="str">
        <f>'2.0 Input│Historic Capex'!C199</f>
        <v>Other</v>
      </c>
      <c r="D197" s="7" t="str">
        <f>'2.0 Input│Historic Capex'!D199</f>
        <v>Non-System</v>
      </c>
      <c r="F197" s="27">
        <f>IFERROR(VLOOKUP($A197,'2.0 Input│Historic Capex'!$A$15:$J$1413,COLUMN(F197),FALSE),0)</f>
        <v>0</v>
      </c>
      <c r="G197" s="27">
        <f>IFERROR(VLOOKUP($A197,'2.0 Input│Historic Capex'!$A$15:$J$1413,COLUMN(G197),FALSE),0)</f>
        <v>0</v>
      </c>
      <c r="H197" s="27">
        <f>IFERROR(VLOOKUP($A197,'2.0 Input│Historic Capex'!$A$15:$J$1413,COLUMN(H197),FALSE),0)</f>
        <v>0</v>
      </c>
      <c r="I197" s="27">
        <f>IFERROR(VLOOKUP($A197,'2.0 Input│Historic Capex'!$A$15:$J$1413,COLUMN(I197),FALSE),0)</f>
        <v>239213.05282943102</v>
      </c>
      <c r="J197" s="27">
        <f>IFERROR(VLOOKUP($A197,'2.0 Input│Historic Capex'!$A$15:$J$1413,COLUMN(J197),FALSE),0)</f>
        <v>0</v>
      </c>
      <c r="K197" s="27">
        <f t="shared" si="6"/>
        <v>239213.05282943102</v>
      </c>
    </row>
    <row r="198" spans="1:11">
      <c r="A198" s="27">
        <f>'2.0 Input│Historic Capex'!A200</f>
        <v>186</v>
      </c>
      <c r="B198" s="20" t="str">
        <f>'2.0 Input│Historic Capex'!B200</f>
        <v>Corporate Capex</v>
      </c>
      <c r="C198" s="7" t="str">
        <f>'2.0 Input│Historic Capex'!C200</f>
        <v>Other</v>
      </c>
      <c r="D198" s="7" t="str">
        <f>'2.0 Input│Historic Capex'!D200</f>
        <v>Non-System</v>
      </c>
      <c r="F198" s="27">
        <f>IFERROR(VLOOKUP($A198,'2.0 Input│Historic Capex'!$A$15:$J$1413,COLUMN(F198),FALSE),0)</f>
        <v>0</v>
      </c>
      <c r="G198" s="27">
        <f>IFERROR(VLOOKUP($A198,'2.0 Input│Historic Capex'!$A$15:$J$1413,COLUMN(G198),FALSE),0)</f>
        <v>0</v>
      </c>
      <c r="H198" s="27">
        <f>IFERROR(VLOOKUP($A198,'2.0 Input│Historic Capex'!$A$15:$J$1413,COLUMN(H198),FALSE),0)</f>
        <v>0</v>
      </c>
      <c r="I198" s="27">
        <f>IFERROR(VLOOKUP($A198,'2.0 Input│Historic Capex'!$A$15:$J$1413,COLUMN(I198),FALSE),0)</f>
        <v>0</v>
      </c>
      <c r="J198" s="27">
        <f>IFERROR(VLOOKUP($A198,'2.0 Input│Historic Capex'!$A$15:$J$1413,COLUMN(J198),FALSE),0)</f>
        <v>0</v>
      </c>
      <c r="K198" s="27">
        <f t="shared" si="6"/>
        <v>0</v>
      </c>
    </row>
    <row r="199" spans="1:11">
      <c r="A199" s="27">
        <f>'2.0 Input│Historic Capex'!A201</f>
        <v>187</v>
      </c>
      <c r="B199" s="20" t="str">
        <f>'2.0 Input│Historic Capex'!B201</f>
        <v>Corporate Transformation and Technology</v>
      </c>
      <c r="C199" s="7" t="str">
        <f>'2.0 Input│Historic Capex'!C201</f>
        <v>Other</v>
      </c>
      <c r="D199" s="7" t="str">
        <f>'2.0 Input│Historic Capex'!D201</f>
        <v>Non-System</v>
      </c>
      <c r="F199" s="27">
        <f>IFERROR(VLOOKUP($A199,'2.0 Input│Historic Capex'!$A$15:$J$1413,COLUMN(F199),FALSE),0)</f>
        <v>0</v>
      </c>
      <c r="G199" s="27">
        <f>IFERROR(VLOOKUP($A199,'2.0 Input│Historic Capex'!$A$15:$J$1413,COLUMN(G199),FALSE),0)</f>
        <v>0</v>
      </c>
      <c r="H199" s="27">
        <f>IFERROR(VLOOKUP($A199,'2.0 Input│Historic Capex'!$A$15:$J$1413,COLUMN(H199),FALSE),0)</f>
        <v>0</v>
      </c>
      <c r="I199" s="27">
        <f>IFERROR(VLOOKUP($A199,'2.0 Input│Historic Capex'!$A$15:$J$1413,COLUMN(I199),FALSE),0)</f>
        <v>0</v>
      </c>
      <c r="J199" s="27">
        <f>IFERROR(VLOOKUP($A199,'2.0 Input│Historic Capex'!$A$15:$J$1413,COLUMN(J199),FALSE),0)</f>
        <v>0</v>
      </c>
      <c r="K199" s="27">
        <f t="shared" si="6"/>
        <v>0</v>
      </c>
    </row>
    <row r="200" spans="1:11">
      <c r="A200" s="27">
        <f>'2.0 Input│Historic Capex'!A202</f>
        <v>188</v>
      </c>
      <c r="B200" s="20" t="str">
        <f>'2.0 Input│Historic Capex'!B202</f>
        <v>Corporate  - Network Refresh &amp; Capacity upgrade</v>
      </c>
      <c r="C200" s="7" t="str">
        <f>'2.0 Input│Historic Capex'!C202</f>
        <v>Other</v>
      </c>
      <c r="D200" s="7" t="str">
        <f>'2.0 Input│Historic Capex'!D202</f>
        <v>Non-System</v>
      </c>
      <c r="F200" s="27">
        <f>IFERROR(VLOOKUP($A200,'2.0 Input│Historic Capex'!$A$15:$J$1413,COLUMN(F200),FALSE),0)</f>
        <v>0</v>
      </c>
      <c r="G200" s="27">
        <f>IFERROR(VLOOKUP($A200,'2.0 Input│Historic Capex'!$A$15:$J$1413,COLUMN(G200),FALSE),0)</f>
        <v>74058.476205584288</v>
      </c>
      <c r="H200" s="27">
        <f>IFERROR(VLOOKUP($A200,'2.0 Input│Historic Capex'!$A$15:$J$1413,COLUMN(H200),FALSE),0)</f>
        <v>22421.532773451778</v>
      </c>
      <c r="I200" s="27">
        <f>IFERROR(VLOOKUP($A200,'2.0 Input│Historic Capex'!$A$15:$J$1413,COLUMN(I200),FALSE),0)</f>
        <v>0</v>
      </c>
      <c r="J200" s="27">
        <f>IFERROR(VLOOKUP($A200,'2.0 Input│Historic Capex'!$A$15:$J$1413,COLUMN(J200),FALSE),0)</f>
        <v>0</v>
      </c>
      <c r="K200" s="27">
        <f t="shared" si="6"/>
        <v>96480.008979036065</v>
      </c>
    </row>
    <row r="201" spans="1:11">
      <c r="A201" s="27">
        <f>'2.0 Input│Historic Capex'!A203</f>
        <v>189</v>
      </c>
      <c r="B201" s="20" t="str">
        <f>'2.0 Input│Historic Capex'!B203</f>
        <v>Corporate  - PPM Refresh</v>
      </c>
      <c r="C201" s="7" t="str">
        <f>'2.0 Input│Historic Capex'!C203</f>
        <v>Other</v>
      </c>
      <c r="D201" s="7" t="str">
        <f>'2.0 Input│Historic Capex'!D203</f>
        <v>Non-System</v>
      </c>
      <c r="F201" s="27">
        <f>IFERROR(VLOOKUP($A201,'2.0 Input│Historic Capex'!$A$15:$J$1413,COLUMN(F201),FALSE),0)</f>
        <v>0</v>
      </c>
      <c r="G201" s="27">
        <f>IFERROR(VLOOKUP($A201,'2.0 Input│Historic Capex'!$A$15:$J$1413,COLUMN(G201),FALSE),0)</f>
        <v>105.7132015985086</v>
      </c>
      <c r="H201" s="27">
        <f>IFERROR(VLOOKUP($A201,'2.0 Input│Historic Capex'!$A$15:$J$1413,COLUMN(H201),FALSE),0)</f>
        <v>19642.916670694161</v>
      </c>
      <c r="I201" s="27">
        <f>IFERROR(VLOOKUP($A201,'2.0 Input│Historic Capex'!$A$15:$J$1413,COLUMN(I201),FALSE),0)</f>
        <v>0</v>
      </c>
      <c r="J201" s="27">
        <f>IFERROR(VLOOKUP($A201,'2.0 Input│Historic Capex'!$A$15:$J$1413,COLUMN(J201),FALSE),0)</f>
        <v>5565.6108396071086</v>
      </c>
      <c r="K201" s="27">
        <f t="shared" si="6"/>
        <v>25314.24071189978</v>
      </c>
    </row>
    <row r="202" spans="1:11">
      <c r="A202" s="27">
        <f>'2.0 Input│Historic Capex'!A204</f>
        <v>190</v>
      </c>
      <c r="B202" s="20" t="str">
        <f>'2.0 Input│Historic Capex'!B204</f>
        <v xml:space="preserve">Corporate - Alarm rationalisation </v>
      </c>
      <c r="C202" s="7" t="str">
        <f>'2.0 Input│Historic Capex'!C204</f>
        <v>Other</v>
      </c>
      <c r="D202" s="7" t="str">
        <f>'2.0 Input│Historic Capex'!D204</f>
        <v>Non-System</v>
      </c>
      <c r="F202" s="27">
        <f>IFERROR(VLOOKUP($A202,'2.0 Input│Historic Capex'!$A$15:$J$1413,COLUMN(F202),FALSE),0)</f>
        <v>63016.130498607177</v>
      </c>
      <c r="G202" s="27">
        <f>IFERROR(VLOOKUP($A202,'2.0 Input│Historic Capex'!$A$15:$J$1413,COLUMN(G202),FALSE),0)</f>
        <v>99856.85926414984</v>
      </c>
      <c r="H202" s="27">
        <f>IFERROR(VLOOKUP($A202,'2.0 Input│Historic Capex'!$A$15:$J$1413,COLUMN(H202),FALSE),0)</f>
        <v>146199.63567856231</v>
      </c>
      <c r="I202" s="27">
        <f>IFERROR(VLOOKUP($A202,'2.0 Input│Historic Capex'!$A$15:$J$1413,COLUMN(I202),FALSE),0)</f>
        <v>76923.153333141992</v>
      </c>
      <c r="J202" s="27">
        <f>IFERROR(VLOOKUP($A202,'2.0 Input│Historic Capex'!$A$15:$J$1413,COLUMN(J202),FALSE),0)</f>
        <v>0</v>
      </c>
      <c r="K202" s="27">
        <f t="shared" si="6"/>
        <v>385995.7787744613</v>
      </c>
    </row>
    <row r="203" spans="1:11">
      <c r="A203" s="27">
        <f>'2.0 Input│Historic Capex'!A205</f>
        <v>191</v>
      </c>
      <c r="B203" s="20" t="str">
        <f>'2.0 Input│Historic Capex'!B205</f>
        <v>Corporate - Applications</v>
      </c>
      <c r="C203" s="7" t="str">
        <f>'2.0 Input│Historic Capex'!C205</f>
        <v>Other</v>
      </c>
      <c r="D203" s="7" t="str">
        <f>'2.0 Input│Historic Capex'!D205</f>
        <v>Non-System</v>
      </c>
      <c r="F203" s="27">
        <f>IFERROR(VLOOKUP($A203,'2.0 Input│Historic Capex'!$A$15:$J$1413,COLUMN(F203),FALSE),0)</f>
        <v>258815.56662993779</v>
      </c>
      <c r="G203" s="27">
        <f>IFERROR(VLOOKUP($A203,'2.0 Input│Historic Capex'!$A$15:$J$1413,COLUMN(G203),FALSE),0)</f>
        <v>24873.535633993215</v>
      </c>
      <c r="H203" s="27">
        <f>IFERROR(VLOOKUP($A203,'2.0 Input│Historic Capex'!$A$15:$J$1413,COLUMN(H203),FALSE),0)</f>
        <v>8956.8915382132745</v>
      </c>
      <c r="I203" s="27">
        <f>IFERROR(VLOOKUP($A203,'2.0 Input│Historic Capex'!$A$15:$J$1413,COLUMN(I203),FALSE),0)</f>
        <v>9730.9576375133529</v>
      </c>
      <c r="J203" s="27">
        <f>IFERROR(VLOOKUP($A203,'2.0 Input│Historic Capex'!$A$15:$J$1413,COLUMN(J203),FALSE),0)</f>
        <v>-408.37046907535841</v>
      </c>
      <c r="K203" s="27">
        <f t="shared" si="6"/>
        <v>301968.58097058232</v>
      </c>
    </row>
    <row r="204" spans="1:11">
      <c r="A204" s="27">
        <f>'2.0 Input│Historic Capex'!A206</f>
        <v>192</v>
      </c>
      <c r="B204" s="20" t="str">
        <f>'2.0 Input│Historic Capex'!B206</f>
        <v>Corporate - Biztalk</v>
      </c>
      <c r="C204" s="7" t="str">
        <f>'2.0 Input│Historic Capex'!C206</f>
        <v>Other</v>
      </c>
      <c r="D204" s="7" t="str">
        <f>'2.0 Input│Historic Capex'!D206</f>
        <v>Non-System</v>
      </c>
      <c r="F204" s="27">
        <f>IFERROR(VLOOKUP($A204,'2.0 Input│Historic Capex'!$A$15:$J$1413,COLUMN(F204),FALSE),0)</f>
        <v>156608.31185406842</v>
      </c>
      <c r="G204" s="27">
        <f>IFERROR(VLOOKUP($A204,'2.0 Input│Historic Capex'!$A$15:$J$1413,COLUMN(G204),FALSE),0)</f>
        <v>2793.3538145071398</v>
      </c>
      <c r="H204" s="27">
        <f>IFERROR(VLOOKUP($A204,'2.0 Input│Historic Capex'!$A$15:$J$1413,COLUMN(H204),FALSE),0)</f>
        <v>-541.28491910076423</v>
      </c>
      <c r="I204" s="27">
        <f>IFERROR(VLOOKUP($A204,'2.0 Input│Historic Capex'!$A$15:$J$1413,COLUMN(I204),FALSE),0)</f>
        <v>0</v>
      </c>
      <c r="J204" s="27">
        <f>IFERROR(VLOOKUP($A204,'2.0 Input│Historic Capex'!$A$15:$J$1413,COLUMN(J204),FALSE),0)</f>
        <v>0</v>
      </c>
      <c r="K204" s="27">
        <f t="shared" si="6"/>
        <v>158860.3807494748</v>
      </c>
    </row>
    <row r="205" spans="1:11">
      <c r="A205" s="27">
        <f>'2.0 Input│Historic Capex'!A207</f>
        <v>193</v>
      </c>
      <c r="B205" s="20" t="str">
        <f>'2.0 Input│Historic Capex'!B207</f>
        <v xml:space="preserve">Corporate - Compliance </v>
      </c>
      <c r="C205" s="7" t="str">
        <f>'2.0 Input│Historic Capex'!C207</f>
        <v>Other</v>
      </c>
      <c r="D205" s="7" t="str">
        <f>'2.0 Input│Historic Capex'!D207</f>
        <v>Non-System</v>
      </c>
      <c r="F205" s="27">
        <f>IFERROR(VLOOKUP($A205,'2.0 Input│Historic Capex'!$A$15:$J$1413,COLUMN(F205),FALSE),0)</f>
        <v>98848.497585923513</v>
      </c>
      <c r="G205" s="27">
        <f>IFERROR(VLOOKUP($A205,'2.0 Input│Historic Capex'!$A$15:$J$1413,COLUMN(G205),FALSE),0)</f>
        <v>34991.620073008766</v>
      </c>
      <c r="H205" s="27">
        <f>IFERROR(VLOOKUP($A205,'2.0 Input│Historic Capex'!$A$15:$J$1413,COLUMN(H205),FALSE),0)</f>
        <v>0</v>
      </c>
      <c r="I205" s="27">
        <f>IFERROR(VLOOKUP($A205,'2.0 Input│Historic Capex'!$A$15:$J$1413,COLUMN(I205),FALSE),0)</f>
        <v>0</v>
      </c>
      <c r="J205" s="27">
        <f>IFERROR(VLOOKUP($A205,'2.0 Input│Historic Capex'!$A$15:$J$1413,COLUMN(J205),FALSE),0)</f>
        <v>0</v>
      </c>
      <c r="K205" s="27">
        <f t="shared" si="6"/>
        <v>133840.11765893229</v>
      </c>
    </row>
    <row r="206" spans="1:11">
      <c r="A206" s="27">
        <f>'2.0 Input│Historic Capex'!A208</f>
        <v>194</v>
      </c>
      <c r="B206" s="20" t="str">
        <f>'2.0 Input│Historic Capex'!B208</f>
        <v xml:space="preserve">Corporate - Corporate premises </v>
      </c>
      <c r="C206" s="7" t="str">
        <f>'2.0 Input│Historic Capex'!C208</f>
        <v>Other</v>
      </c>
      <c r="D206" s="7" t="str">
        <f>'2.0 Input│Historic Capex'!D208</f>
        <v>Non-System</v>
      </c>
      <c r="F206" s="27">
        <f>IFERROR(VLOOKUP($A206,'2.0 Input│Historic Capex'!$A$15:$J$1413,COLUMN(F206),FALSE),0)</f>
        <v>129199.02478087581</v>
      </c>
      <c r="G206" s="27">
        <f>IFERROR(VLOOKUP($A206,'2.0 Input│Historic Capex'!$A$15:$J$1413,COLUMN(G206),FALSE),0)</f>
        <v>1361.1467049135474</v>
      </c>
      <c r="H206" s="27">
        <f>IFERROR(VLOOKUP($A206,'2.0 Input│Historic Capex'!$A$15:$J$1413,COLUMN(H206),FALSE),0)</f>
        <v>80824.557321692511</v>
      </c>
      <c r="I206" s="27">
        <f>IFERROR(VLOOKUP($A206,'2.0 Input│Historic Capex'!$A$15:$J$1413,COLUMN(I206),FALSE),0)</f>
        <v>539412.05924530525</v>
      </c>
      <c r="J206" s="27">
        <f>IFERROR(VLOOKUP($A206,'2.0 Input│Historic Capex'!$A$15:$J$1413,COLUMN(J206),FALSE),0)</f>
        <v>646024.18408565759</v>
      </c>
      <c r="K206" s="27">
        <f t="shared" si="6"/>
        <v>1396820.9721384447</v>
      </c>
    </row>
    <row r="207" spans="1:11">
      <c r="A207" s="27">
        <f>'2.0 Input│Historic Capex'!A209</f>
        <v>195</v>
      </c>
      <c r="B207" s="20" t="str">
        <f>'2.0 Input│Historic Capex'!B209</f>
        <v>Corporate - Cybersecurity</v>
      </c>
      <c r="C207" s="7" t="str">
        <f>'2.0 Input│Historic Capex'!C209</f>
        <v>Other</v>
      </c>
      <c r="D207" s="7" t="str">
        <f>'2.0 Input│Historic Capex'!D209</f>
        <v>Non-System</v>
      </c>
      <c r="F207" s="27">
        <f>IFERROR(VLOOKUP($A207,'2.0 Input│Historic Capex'!$A$15:$J$1413,COLUMN(F207),FALSE),0)</f>
        <v>0</v>
      </c>
      <c r="G207" s="27">
        <f>IFERROR(VLOOKUP($A207,'2.0 Input│Historic Capex'!$A$15:$J$1413,COLUMN(G207),FALSE),0)</f>
        <v>698.14504705536558</v>
      </c>
      <c r="H207" s="27">
        <f>IFERROR(VLOOKUP($A207,'2.0 Input│Historic Capex'!$A$15:$J$1413,COLUMN(H207),FALSE),0)</f>
        <v>36423.04618980745</v>
      </c>
      <c r="I207" s="27">
        <f>IFERROR(VLOOKUP($A207,'2.0 Input│Historic Capex'!$A$15:$J$1413,COLUMN(I207),FALSE),0)</f>
        <v>486196.83937401767</v>
      </c>
      <c r="J207" s="27">
        <f>IFERROR(VLOOKUP($A207,'2.0 Input│Historic Capex'!$A$15:$J$1413,COLUMN(J207),FALSE),0)</f>
        <v>587611.89360706462</v>
      </c>
      <c r="K207" s="27">
        <f t="shared" si="6"/>
        <v>1110929.924217945</v>
      </c>
    </row>
    <row r="208" spans="1:11">
      <c r="A208" s="27">
        <f>'2.0 Input│Historic Capex'!A210</f>
        <v>196</v>
      </c>
      <c r="B208" s="20" t="str">
        <f>'2.0 Input│Historic Capex'!B210</f>
        <v>Corporate - Digital space projeect</v>
      </c>
      <c r="C208" s="7" t="str">
        <f>'2.0 Input│Historic Capex'!C210</f>
        <v>Other</v>
      </c>
      <c r="D208" s="7" t="str">
        <f>'2.0 Input│Historic Capex'!D210</f>
        <v>Non-System</v>
      </c>
      <c r="F208" s="27">
        <f>IFERROR(VLOOKUP($A208,'2.0 Input│Historic Capex'!$A$15:$J$1413,COLUMN(F208),FALSE),0)</f>
        <v>16105.611529397076</v>
      </c>
      <c r="G208" s="27">
        <f>IFERROR(VLOOKUP($A208,'2.0 Input│Historic Capex'!$A$15:$J$1413,COLUMN(G208),FALSE),0)</f>
        <v>238577.10465809598</v>
      </c>
      <c r="H208" s="27">
        <f>IFERROR(VLOOKUP($A208,'2.0 Input│Historic Capex'!$A$15:$J$1413,COLUMN(H208),FALSE),0)</f>
        <v>177243.21375199707</v>
      </c>
      <c r="I208" s="27">
        <f>IFERROR(VLOOKUP($A208,'2.0 Input│Historic Capex'!$A$15:$J$1413,COLUMN(I208),FALSE),0)</f>
        <v>0</v>
      </c>
      <c r="J208" s="27">
        <f>IFERROR(VLOOKUP($A208,'2.0 Input│Historic Capex'!$A$15:$J$1413,COLUMN(J208),FALSE),0)</f>
        <v>0</v>
      </c>
      <c r="K208" s="27">
        <f t="shared" si="6"/>
        <v>431925.92993949016</v>
      </c>
    </row>
    <row r="209" spans="1:11">
      <c r="A209" s="27">
        <f>'2.0 Input│Historic Capex'!A211</f>
        <v>197</v>
      </c>
      <c r="B209" s="20" t="str">
        <f>'2.0 Input│Historic Capex'!B211</f>
        <v>Corporate - Digital workspace</v>
      </c>
      <c r="C209" s="7" t="str">
        <f>'2.0 Input│Historic Capex'!C211</f>
        <v>Other</v>
      </c>
      <c r="D209" s="7" t="str">
        <f>'2.0 Input│Historic Capex'!D211</f>
        <v>Non-System</v>
      </c>
      <c r="F209" s="27">
        <f>IFERROR(VLOOKUP($A209,'2.0 Input│Historic Capex'!$A$15:$J$1413,COLUMN(F209),FALSE),0)</f>
        <v>0</v>
      </c>
      <c r="G209" s="27">
        <f>IFERROR(VLOOKUP($A209,'2.0 Input│Historic Capex'!$A$15:$J$1413,COLUMN(G209),FALSE),0)</f>
        <v>0</v>
      </c>
      <c r="H209" s="27">
        <f>IFERROR(VLOOKUP($A209,'2.0 Input│Historic Capex'!$A$15:$J$1413,COLUMN(H209),FALSE),0)</f>
        <v>0</v>
      </c>
      <c r="I209" s="27">
        <f>IFERROR(VLOOKUP($A209,'2.0 Input│Historic Capex'!$A$15:$J$1413,COLUMN(I209),FALSE),0)</f>
        <v>124000.25840989673</v>
      </c>
      <c r="J209" s="27">
        <f>IFERROR(VLOOKUP($A209,'2.0 Input│Historic Capex'!$A$15:$J$1413,COLUMN(J209),FALSE),0)</f>
        <v>0</v>
      </c>
      <c r="K209" s="27">
        <f t="shared" ref="K209:K229" si="11">SUM(F209:J209)</f>
        <v>124000.25840989673</v>
      </c>
    </row>
    <row r="210" spans="1:11">
      <c r="A210" s="27">
        <f>'2.0 Input│Historic Capex'!A212</f>
        <v>198</v>
      </c>
      <c r="B210" s="20" t="str">
        <f>'2.0 Input│Historic Capex'!B212</f>
        <v>Corporate - Energy components upgrade</v>
      </c>
      <c r="C210" s="7" t="str">
        <f>'2.0 Input│Historic Capex'!C212</f>
        <v>Other</v>
      </c>
      <c r="D210" s="7" t="str">
        <f>'2.0 Input│Historic Capex'!D212</f>
        <v>Non-System</v>
      </c>
      <c r="F210" s="27">
        <f>IFERROR(VLOOKUP($A210,'2.0 Input│Historic Capex'!$A$15:$J$1413,COLUMN(F210),FALSE),0)</f>
        <v>279476.35994190036</v>
      </c>
      <c r="G210" s="27">
        <f>IFERROR(VLOOKUP($A210,'2.0 Input│Historic Capex'!$A$15:$J$1413,COLUMN(G210),FALSE),0)</f>
        <v>133671.24734376025</v>
      </c>
      <c r="H210" s="27">
        <f>IFERROR(VLOOKUP($A210,'2.0 Input│Historic Capex'!$A$15:$J$1413,COLUMN(H210),FALSE),0)</f>
        <v>143065.2813452839</v>
      </c>
      <c r="I210" s="27">
        <f>IFERROR(VLOOKUP($A210,'2.0 Input│Historic Capex'!$A$15:$J$1413,COLUMN(I210),FALSE),0)</f>
        <v>109337.25762361447</v>
      </c>
      <c r="J210" s="27">
        <f>IFERROR(VLOOKUP($A210,'2.0 Input│Historic Capex'!$A$15:$J$1413,COLUMN(J210),FALSE),0)</f>
        <v>0</v>
      </c>
      <c r="K210" s="27">
        <f t="shared" si="11"/>
        <v>665550.14625455905</v>
      </c>
    </row>
    <row r="211" spans="1:11">
      <c r="A211" s="27">
        <f>'2.0 Input│Historic Capex'!A213</f>
        <v>199</v>
      </c>
      <c r="B211" s="20" t="str">
        <f>'2.0 Input│Historic Capex'!B213</f>
        <v>Corporate - Engineering framework</v>
      </c>
      <c r="C211" s="7" t="str">
        <f>'2.0 Input│Historic Capex'!C213</f>
        <v>Other</v>
      </c>
      <c r="D211" s="7" t="str">
        <f>'2.0 Input│Historic Capex'!D213</f>
        <v>Non-System</v>
      </c>
      <c r="F211" s="27">
        <f>IFERROR(VLOOKUP($A211,'2.0 Input│Historic Capex'!$A$15:$J$1413,COLUMN(F211),FALSE),0)</f>
        <v>53624.432060577055</v>
      </c>
      <c r="G211" s="27">
        <f>IFERROR(VLOOKUP($A211,'2.0 Input│Historic Capex'!$A$15:$J$1413,COLUMN(G211),FALSE),0)</f>
        <v>166495.13275744562</v>
      </c>
      <c r="H211" s="27">
        <f>IFERROR(VLOOKUP($A211,'2.0 Input│Historic Capex'!$A$15:$J$1413,COLUMN(H211),FALSE),0)</f>
        <v>8515.3650207573355</v>
      </c>
      <c r="I211" s="27">
        <f>IFERROR(VLOOKUP($A211,'2.0 Input│Historic Capex'!$A$15:$J$1413,COLUMN(I211),FALSE),0)</f>
        <v>0</v>
      </c>
      <c r="J211" s="27">
        <f>IFERROR(VLOOKUP($A211,'2.0 Input│Historic Capex'!$A$15:$J$1413,COLUMN(J211),FALSE),0)</f>
        <v>0</v>
      </c>
      <c r="K211" s="27">
        <f t="shared" si="11"/>
        <v>228634.92983878002</v>
      </c>
    </row>
    <row r="212" spans="1:11">
      <c r="A212" s="27">
        <f>'2.0 Input│Historic Capex'!A214</f>
        <v>200</v>
      </c>
      <c r="B212" s="20" t="str">
        <f>'2.0 Input│Historic Capex'!B214</f>
        <v>Corporate - Enterprise Analytics Program</v>
      </c>
      <c r="C212" s="7" t="str">
        <f>'2.0 Input│Historic Capex'!C214</f>
        <v>Other</v>
      </c>
      <c r="D212" s="7" t="str">
        <f>'2.0 Input│Historic Capex'!D214</f>
        <v>Non-System</v>
      </c>
      <c r="F212" s="27">
        <f>IFERROR(VLOOKUP($A212,'2.0 Input│Historic Capex'!$A$15:$J$1413,COLUMN(F212),FALSE),0)</f>
        <v>192179.89308536393</v>
      </c>
      <c r="G212" s="27">
        <f>IFERROR(VLOOKUP($A212,'2.0 Input│Historic Capex'!$A$15:$J$1413,COLUMN(G212),FALSE),0)</f>
        <v>111975.3014852412</v>
      </c>
      <c r="H212" s="27">
        <f>IFERROR(VLOOKUP($A212,'2.0 Input│Historic Capex'!$A$15:$J$1413,COLUMN(H212),FALSE),0)</f>
        <v>24375.127694519524</v>
      </c>
      <c r="I212" s="27">
        <f>IFERROR(VLOOKUP($A212,'2.0 Input│Historic Capex'!$A$15:$J$1413,COLUMN(I212),FALSE),0)</f>
        <v>-9.8713919143920084</v>
      </c>
      <c r="J212" s="27">
        <f>IFERROR(VLOOKUP($A212,'2.0 Input│Historic Capex'!$A$15:$J$1413,COLUMN(J212),FALSE),0)</f>
        <v>1466.6055769120442</v>
      </c>
      <c r="K212" s="27">
        <f t="shared" si="11"/>
        <v>329987.05645012233</v>
      </c>
    </row>
    <row r="213" spans="1:11">
      <c r="A213" s="27">
        <f>'2.0 Input│Historic Capex'!A215</f>
        <v>201</v>
      </c>
      <c r="B213" s="20" t="str">
        <f>'2.0 Input│Historic Capex'!B215</f>
        <v xml:space="preserve">Corporate - Environment Data Improvement </v>
      </c>
      <c r="C213" s="7" t="str">
        <f>'2.0 Input│Historic Capex'!C215</f>
        <v>Other</v>
      </c>
      <c r="D213" s="7" t="str">
        <f>'2.0 Input│Historic Capex'!D215</f>
        <v>Non-System</v>
      </c>
      <c r="F213" s="27">
        <f>IFERROR(VLOOKUP($A213,'2.0 Input│Historic Capex'!$A$15:$J$1413,COLUMN(F213),FALSE),0)</f>
        <v>0</v>
      </c>
      <c r="G213" s="27">
        <f>IFERROR(VLOOKUP($A213,'2.0 Input│Historic Capex'!$A$15:$J$1413,COLUMN(G213),FALSE),0)</f>
        <v>0</v>
      </c>
      <c r="H213" s="27">
        <f>IFERROR(VLOOKUP($A213,'2.0 Input│Historic Capex'!$A$15:$J$1413,COLUMN(H213),FALSE),0)</f>
        <v>0</v>
      </c>
      <c r="I213" s="27">
        <f>IFERROR(VLOOKUP($A213,'2.0 Input│Historic Capex'!$A$15:$J$1413,COLUMN(I213),FALSE),0)</f>
        <v>135758.29038369932</v>
      </c>
      <c r="J213" s="27">
        <f>IFERROR(VLOOKUP($A213,'2.0 Input│Historic Capex'!$A$15:$J$1413,COLUMN(J213),FALSE),0)</f>
        <v>35001.137652160294</v>
      </c>
      <c r="K213" s="27">
        <f t="shared" si="11"/>
        <v>170759.4280358596</v>
      </c>
    </row>
    <row r="214" spans="1:11">
      <c r="A214" s="27">
        <f>'2.0 Input│Historic Capex'!A216</f>
        <v>202</v>
      </c>
      <c r="B214" s="20" t="str">
        <f>'2.0 Input│Historic Capex'!B216</f>
        <v>Corporate - Finance systems (ie Oracle and Hyperion)</v>
      </c>
      <c r="C214" s="7" t="str">
        <f>'2.0 Input│Historic Capex'!C216</f>
        <v>Other</v>
      </c>
      <c r="D214" s="7" t="str">
        <f>'2.0 Input│Historic Capex'!D216</f>
        <v>Non-System</v>
      </c>
      <c r="F214" s="27">
        <f>IFERROR(VLOOKUP($A214,'2.0 Input│Historic Capex'!$A$15:$J$1413,COLUMN(F214),FALSE),0)</f>
        <v>6761.7940898100587</v>
      </c>
      <c r="G214" s="27">
        <f>IFERROR(VLOOKUP($A214,'2.0 Input│Historic Capex'!$A$15:$J$1413,COLUMN(G214),FALSE),0)</f>
        <v>14246.870532698606</v>
      </c>
      <c r="H214" s="27">
        <f>IFERROR(VLOOKUP($A214,'2.0 Input│Historic Capex'!$A$15:$J$1413,COLUMN(H214),FALSE),0)</f>
        <v>12510.637314090161</v>
      </c>
      <c r="I214" s="27">
        <f>IFERROR(VLOOKUP($A214,'2.0 Input│Historic Capex'!$A$15:$J$1413,COLUMN(I214),FALSE),0)</f>
        <v>191682.34523506725</v>
      </c>
      <c r="J214" s="27">
        <f>IFERROR(VLOOKUP($A214,'2.0 Input│Historic Capex'!$A$15:$J$1413,COLUMN(J214),FALSE),0)</f>
        <v>77210.378166981696</v>
      </c>
      <c r="K214" s="27">
        <f t="shared" si="11"/>
        <v>302412.02533864777</v>
      </c>
    </row>
    <row r="215" spans="1:11">
      <c r="A215" s="27">
        <f>'2.0 Input│Historic Capex'!A217</f>
        <v>203</v>
      </c>
      <c r="B215" s="20" t="str">
        <f>'2.0 Input│Historic Capex'!B217</f>
        <v xml:space="preserve">Corporate - Gas Harmonisation </v>
      </c>
      <c r="C215" s="7" t="str">
        <f>'2.0 Input│Historic Capex'!C217</f>
        <v>Other</v>
      </c>
      <c r="D215" s="7" t="str">
        <f>'2.0 Input│Historic Capex'!D217</f>
        <v>Non-System</v>
      </c>
      <c r="F215" s="27">
        <f>IFERROR(VLOOKUP($A215,'2.0 Input│Historic Capex'!$A$15:$J$1413,COLUMN(F215),FALSE),0)</f>
        <v>0</v>
      </c>
      <c r="G215" s="27">
        <f>IFERROR(VLOOKUP($A215,'2.0 Input│Historic Capex'!$A$15:$J$1413,COLUMN(G215),FALSE),0)</f>
        <v>100833.44058796047</v>
      </c>
      <c r="H215" s="27">
        <f>IFERROR(VLOOKUP($A215,'2.0 Input│Historic Capex'!$A$15:$J$1413,COLUMN(H215),FALSE),0)</f>
        <v>8.2051654585313708E-4</v>
      </c>
      <c r="I215" s="27">
        <f>IFERROR(VLOOKUP($A215,'2.0 Input│Historic Capex'!$A$15:$J$1413,COLUMN(I215),FALSE),0)</f>
        <v>0</v>
      </c>
      <c r="J215" s="27">
        <f>IFERROR(VLOOKUP($A215,'2.0 Input│Historic Capex'!$A$15:$J$1413,COLUMN(J215),FALSE),0)</f>
        <v>0</v>
      </c>
      <c r="K215" s="27">
        <f t="shared" si="11"/>
        <v>100833.44140847703</v>
      </c>
    </row>
    <row r="216" spans="1:11">
      <c r="A216" s="27">
        <f>'2.0 Input│Historic Capex'!A218</f>
        <v>204</v>
      </c>
      <c r="B216" s="20" t="str">
        <f>'2.0 Input│Historic Capex'!B218</f>
        <v>Corporate - Grid</v>
      </c>
      <c r="C216" s="7" t="str">
        <f>'2.0 Input│Historic Capex'!C218</f>
        <v>Other</v>
      </c>
      <c r="D216" s="7" t="str">
        <f>'2.0 Input│Historic Capex'!D218</f>
        <v>Non-System</v>
      </c>
      <c r="F216" s="27">
        <f>IFERROR(VLOOKUP($A216,'2.0 Input│Historic Capex'!$A$15:$J$1413,COLUMN(F216),FALSE),0)</f>
        <v>1514155.158976092</v>
      </c>
      <c r="G216" s="27">
        <f>IFERROR(VLOOKUP($A216,'2.0 Input│Historic Capex'!$A$15:$J$1413,COLUMN(G216),FALSE),0)</f>
        <v>1005891.1053800798</v>
      </c>
      <c r="H216" s="27">
        <f>IFERROR(VLOOKUP($A216,'2.0 Input│Historic Capex'!$A$15:$J$1413,COLUMN(H216),FALSE),0)</f>
        <v>838088.865225391</v>
      </c>
      <c r="I216" s="27">
        <f>IFERROR(VLOOKUP($A216,'2.0 Input│Historic Capex'!$A$15:$J$1413,COLUMN(I216),FALSE),0)</f>
        <v>661673.578278095</v>
      </c>
      <c r="J216" s="27">
        <f>IFERROR(VLOOKUP($A216,'2.0 Input│Historic Capex'!$A$15:$J$1413,COLUMN(J216),FALSE),0)</f>
        <v>746130.59297284798</v>
      </c>
      <c r="K216" s="27">
        <f t="shared" si="11"/>
        <v>4765939.3008325053</v>
      </c>
    </row>
    <row r="217" spans="1:11">
      <c r="A217" s="27">
        <f>'2.0 Input│Historic Capex'!A219</f>
        <v>205</v>
      </c>
      <c r="B217" s="20" t="str">
        <f>'2.0 Input│Historic Capex'!B219</f>
        <v>Corporate - Historian</v>
      </c>
      <c r="C217" s="7" t="str">
        <f>'2.0 Input│Historic Capex'!C219</f>
        <v>Other</v>
      </c>
      <c r="D217" s="7" t="str">
        <f>'2.0 Input│Historic Capex'!D219</f>
        <v>Non-System</v>
      </c>
      <c r="F217" s="27">
        <f>IFERROR(VLOOKUP($A217,'2.0 Input│Historic Capex'!$A$15:$J$1413,COLUMN(F217),FALSE),0)</f>
        <v>153462.82195611516</v>
      </c>
      <c r="G217" s="27">
        <f>IFERROR(VLOOKUP($A217,'2.0 Input│Historic Capex'!$A$15:$J$1413,COLUMN(G217),FALSE),0)</f>
        <v>23230.413941031857</v>
      </c>
      <c r="H217" s="27">
        <f>IFERROR(VLOOKUP($A217,'2.0 Input│Historic Capex'!$A$15:$J$1413,COLUMN(H217),FALSE),0)</f>
        <v>0</v>
      </c>
      <c r="I217" s="27">
        <f>IFERROR(VLOOKUP($A217,'2.0 Input│Historic Capex'!$A$15:$J$1413,COLUMN(I217),FALSE),0)</f>
        <v>0</v>
      </c>
      <c r="J217" s="27">
        <f>IFERROR(VLOOKUP($A217,'2.0 Input│Historic Capex'!$A$15:$J$1413,COLUMN(J217),FALSE),0)</f>
        <v>0</v>
      </c>
      <c r="K217" s="27">
        <f t="shared" si="11"/>
        <v>176693.23589714701</v>
      </c>
    </row>
    <row r="218" spans="1:11">
      <c r="A218" s="27">
        <f>'2.0 Input│Historic Capex'!A220</f>
        <v>206</v>
      </c>
      <c r="B218" s="20" t="str">
        <f>'2.0 Input│Historic Capex'!B220</f>
        <v>Corporate - HR People Connect</v>
      </c>
      <c r="C218" s="7" t="str">
        <f>'2.0 Input│Historic Capex'!C220</f>
        <v>Other</v>
      </c>
      <c r="D218" s="7" t="str">
        <f>'2.0 Input│Historic Capex'!D220</f>
        <v>Non-System</v>
      </c>
      <c r="F218" s="27">
        <f>IFERROR(VLOOKUP($A218,'2.0 Input│Historic Capex'!$A$15:$J$1413,COLUMN(F218),FALSE),0)</f>
        <v>58076.256401367544</v>
      </c>
      <c r="G218" s="27">
        <f>IFERROR(VLOOKUP($A218,'2.0 Input│Historic Capex'!$A$15:$J$1413,COLUMN(G218),FALSE),0)</f>
        <v>308931.04466369777</v>
      </c>
      <c r="H218" s="27">
        <f>IFERROR(VLOOKUP($A218,'2.0 Input│Historic Capex'!$A$15:$J$1413,COLUMN(H218),FALSE),0)</f>
        <v>609588.03372597427</v>
      </c>
      <c r="I218" s="27">
        <f>IFERROR(VLOOKUP($A218,'2.0 Input│Historic Capex'!$A$15:$J$1413,COLUMN(I218),FALSE),0)</f>
        <v>331381.06571964989</v>
      </c>
      <c r="J218" s="27">
        <f>IFERROR(VLOOKUP($A218,'2.0 Input│Historic Capex'!$A$15:$J$1413,COLUMN(J218),FALSE),0)</f>
        <v>0</v>
      </c>
      <c r="K218" s="27">
        <f t="shared" si="11"/>
        <v>1307976.4005106895</v>
      </c>
    </row>
    <row r="219" spans="1:11">
      <c r="A219" s="27">
        <f>'2.0 Input│Historic Capex'!A221</f>
        <v>207</v>
      </c>
      <c r="B219" s="20" t="str">
        <f>'2.0 Input│Historic Capex'!B221</f>
        <v>Corporate - IOC</v>
      </c>
      <c r="C219" s="7" t="str">
        <f>'2.0 Input│Historic Capex'!C221</f>
        <v>Other</v>
      </c>
      <c r="D219" s="7" t="str">
        <f>'2.0 Input│Historic Capex'!D221</f>
        <v>Non-System</v>
      </c>
      <c r="F219" s="27">
        <f>IFERROR(VLOOKUP($A219,'2.0 Input│Historic Capex'!$A$15:$J$1413,COLUMN(F219),FALSE),0)</f>
        <v>80117.073620517549</v>
      </c>
      <c r="G219" s="27">
        <f>IFERROR(VLOOKUP($A219,'2.0 Input│Historic Capex'!$A$15:$J$1413,COLUMN(G219),FALSE),0)</f>
        <v>48843.423876740788</v>
      </c>
      <c r="H219" s="27">
        <f>IFERROR(VLOOKUP($A219,'2.0 Input│Historic Capex'!$A$15:$J$1413,COLUMN(H219),FALSE),0)</f>
        <v>144944.63510876626</v>
      </c>
      <c r="I219" s="27">
        <f>IFERROR(VLOOKUP($A219,'2.0 Input│Historic Capex'!$A$15:$J$1413,COLUMN(I219),FALSE),0)</f>
        <v>73784.485175608788</v>
      </c>
      <c r="J219" s="27">
        <f>IFERROR(VLOOKUP($A219,'2.0 Input│Historic Capex'!$A$15:$J$1413,COLUMN(J219),FALSE),0)</f>
        <v>41520.110965057676</v>
      </c>
      <c r="K219" s="27">
        <f t="shared" si="11"/>
        <v>389209.72874669108</v>
      </c>
    </row>
    <row r="220" spans="1:11">
      <c r="A220" s="27">
        <f>'2.0 Input│Historic Capex'!A222</f>
        <v>208</v>
      </c>
      <c r="B220" s="20" t="str">
        <f>'2.0 Input│Historic Capex'!B222</f>
        <v>Corporate - IT purchases</v>
      </c>
      <c r="C220" s="7" t="str">
        <f>'2.0 Input│Historic Capex'!C222</f>
        <v>Other</v>
      </c>
      <c r="D220" s="7" t="str">
        <f>'2.0 Input│Historic Capex'!D222</f>
        <v>Non-System</v>
      </c>
      <c r="F220" s="27">
        <f>IFERROR(VLOOKUP($A220,'2.0 Input│Historic Capex'!$A$15:$J$1413,COLUMN(F220),FALSE),0)</f>
        <v>50219.499066165612</v>
      </c>
      <c r="G220" s="27">
        <f>IFERROR(VLOOKUP($A220,'2.0 Input│Historic Capex'!$A$15:$J$1413,COLUMN(G220),FALSE),0)</f>
        <v>83408.223163819086</v>
      </c>
      <c r="H220" s="27">
        <f>IFERROR(VLOOKUP($A220,'2.0 Input│Historic Capex'!$A$15:$J$1413,COLUMN(H220),FALSE),0)</f>
        <v>105785.98019095212</v>
      </c>
      <c r="I220" s="27">
        <f>IFERROR(VLOOKUP($A220,'2.0 Input│Historic Capex'!$A$15:$J$1413,COLUMN(I220),FALSE),0)</f>
        <v>136279.04351092188</v>
      </c>
      <c r="J220" s="27">
        <f>IFERROR(VLOOKUP($A220,'2.0 Input│Historic Capex'!$A$15:$J$1413,COLUMN(J220),FALSE),0)</f>
        <v>58877.143919840586</v>
      </c>
      <c r="K220" s="27">
        <f t="shared" si="11"/>
        <v>434569.88985169929</v>
      </c>
    </row>
    <row r="221" spans="1:11">
      <c r="A221" s="27">
        <f>'2.0 Input│Historic Capex'!A223</f>
        <v>209</v>
      </c>
      <c r="B221" s="20" t="str">
        <f>'2.0 Input│Historic Capex'!B223</f>
        <v>Corporate - Major Projects</v>
      </c>
      <c r="C221" s="7" t="str">
        <f>'2.0 Input│Historic Capex'!C223</f>
        <v>Other</v>
      </c>
      <c r="D221" s="7" t="str">
        <f>'2.0 Input│Historic Capex'!D223</f>
        <v>Non-System</v>
      </c>
      <c r="F221" s="27">
        <f>IFERROR(VLOOKUP($A221,'2.0 Input│Historic Capex'!$A$15:$J$1413,COLUMN(F221),FALSE),0)</f>
        <v>0</v>
      </c>
      <c r="G221" s="27">
        <f>IFERROR(VLOOKUP($A221,'2.0 Input│Historic Capex'!$A$15:$J$1413,COLUMN(G221),FALSE),0)</f>
        <v>0</v>
      </c>
      <c r="H221" s="27">
        <f>IFERROR(VLOOKUP($A221,'2.0 Input│Historic Capex'!$A$15:$J$1413,COLUMN(H221),FALSE),0)</f>
        <v>0</v>
      </c>
      <c r="I221" s="27">
        <f>IFERROR(VLOOKUP($A221,'2.0 Input│Historic Capex'!$A$15:$J$1413,COLUMN(I221),FALSE),0)</f>
        <v>0</v>
      </c>
      <c r="J221" s="27">
        <f>IFERROR(VLOOKUP($A221,'2.0 Input│Historic Capex'!$A$15:$J$1413,COLUMN(J221),FALSE),0)</f>
        <v>0</v>
      </c>
      <c r="K221" s="27">
        <f t="shared" si="11"/>
        <v>0</v>
      </c>
    </row>
    <row r="222" spans="1:11">
      <c r="A222" s="27">
        <f>'2.0 Input│Historic Capex'!A224</f>
        <v>210</v>
      </c>
      <c r="B222" s="20" t="str">
        <f>'2.0 Input│Historic Capex'!B224</f>
        <v>Corporate - Maximo enhancements</v>
      </c>
      <c r="C222" s="7" t="str">
        <f>'2.0 Input│Historic Capex'!C224</f>
        <v>Other</v>
      </c>
      <c r="D222" s="7" t="str">
        <f>'2.0 Input│Historic Capex'!D224</f>
        <v>Non-System</v>
      </c>
      <c r="F222" s="27">
        <f>IFERROR(VLOOKUP($A222,'2.0 Input│Historic Capex'!$A$15:$J$1413,COLUMN(F222),FALSE),0)</f>
        <v>26823.921370775428</v>
      </c>
      <c r="G222" s="27">
        <f>IFERROR(VLOOKUP($A222,'2.0 Input│Historic Capex'!$A$15:$J$1413,COLUMN(G222),FALSE),0)</f>
        <v>144958.6270308957</v>
      </c>
      <c r="H222" s="27">
        <f>IFERROR(VLOOKUP($A222,'2.0 Input│Historic Capex'!$A$15:$J$1413,COLUMN(H222),FALSE),0)</f>
        <v>327267.55848795612</v>
      </c>
      <c r="I222" s="27">
        <f>IFERROR(VLOOKUP($A222,'2.0 Input│Historic Capex'!$A$15:$J$1413,COLUMN(I222),FALSE),0)</f>
        <v>281250.92437273299</v>
      </c>
      <c r="J222" s="27">
        <f>IFERROR(VLOOKUP($A222,'2.0 Input│Historic Capex'!$A$15:$J$1413,COLUMN(J222),FALSE),0)</f>
        <v>182286.96702817539</v>
      </c>
      <c r="K222" s="27">
        <f t="shared" si="11"/>
        <v>962587.99829053564</v>
      </c>
    </row>
    <row r="223" spans="1:11">
      <c r="A223" s="27">
        <f>'2.0 Input│Historic Capex'!A225</f>
        <v>211</v>
      </c>
      <c r="B223" s="20" t="str">
        <f>'2.0 Input│Historic Capex'!B225</f>
        <v xml:space="preserve">Corporate - Operational efficiencies </v>
      </c>
      <c r="C223" s="7" t="str">
        <f>'2.0 Input│Historic Capex'!C225</f>
        <v>Other</v>
      </c>
      <c r="D223" s="7" t="str">
        <f>'2.0 Input│Historic Capex'!D225</f>
        <v>Non-System</v>
      </c>
      <c r="F223" s="27">
        <f>IFERROR(VLOOKUP($A223,'2.0 Input│Historic Capex'!$A$15:$J$1413,COLUMN(F223),FALSE),0)</f>
        <v>45065.938064570022</v>
      </c>
      <c r="G223" s="27">
        <f>IFERROR(VLOOKUP($A223,'2.0 Input│Historic Capex'!$A$15:$J$1413,COLUMN(G223),FALSE),0)</f>
        <v>568331.82210873836</v>
      </c>
      <c r="H223" s="27">
        <f>IFERROR(VLOOKUP($A223,'2.0 Input│Historic Capex'!$A$15:$J$1413,COLUMN(H223),FALSE),0)</f>
        <v>533418.52933420124</v>
      </c>
      <c r="I223" s="27">
        <f>IFERROR(VLOOKUP($A223,'2.0 Input│Historic Capex'!$A$15:$J$1413,COLUMN(I223),FALSE),0)</f>
        <v>600248.25025200937</v>
      </c>
      <c r="J223" s="27">
        <f>IFERROR(VLOOKUP($A223,'2.0 Input│Historic Capex'!$A$15:$J$1413,COLUMN(J223),FALSE),0)</f>
        <v>724426.52555660624</v>
      </c>
      <c r="K223" s="27">
        <f t="shared" si="11"/>
        <v>2471491.0653161253</v>
      </c>
    </row>
    <row r="224" spans="1:11">
      <c r="A224" s="27">
        <f>'2.0 Input│Historic Capex'!A226</f>
        <v>212</v>
      </c>
      <c r="B224" s="20" t="str">
        <f>'2.0 Input│Historic Capex'!B226</f>
        <v>Corporate - Other info technology (e.g. Servers, software upgrades and sundry improvements)</v>
      </c>
      <c r="C224" s="7" t="str">
        <f>'2.0 Input│Historic Capex'!C226</f>
        <v>Other</v>
      </c>
      <c r="D224" s="7" t="str">
        <f>'2.0 Input│Historic Capex'!D226</f>
        <v>Non-System</v>
      </c>
      <c r="F224" s="27">
        <f>IFERROR(VLOOKUP($A224,'2.0 Input│Historic Capex'!$A$15:$J$1413,COLUMN(F224),FALSE),0)</f>
        <v>342228.83554259141</v>
      </c>
      <c r="G224" s="27">
        <f>IFERROR(VLOOKUP($A224,'2.0 Input│Historic Capex'!$A$15:$J$1413,COLUMN(G224),FALSE),0)</f>
        <v>293305.73955169955</v>
      </c>
      <c r="H224" s="27">
        <f>IFERROR(VLOOKUP($A224,'2.0 Input│Historic Capex'!$A$15:$J$1413,COLUMN(H224),FALSE),0)</f>
        <v>244322.33020457963</v>
      </c>
      <c r="I224" s="27">
        <f>IFERROR(VLOOKUP($A224,'2.0 Input│Historic Capex'!$A$15:$J$1413,COLUMN(I224),FALSE),0)</f>
        <v>556594.70074554777</v>
      </c>
      <c r="J224" s="27">
        <f>IFERROR(VLOOKUP($A224,'2.0 Input│Historic Capex'!$A$15:$J$1413,COLUMN(J224),FALSE),0)</f>
        <v>489198.91678571206</v>
      </c>
      <c r="K224" s="27">
        <f t="shared" si="11"/>
        <v>1925650.5228301305</v>
      </c>
    </row>
    <row r="225" spans="1:11">
      <c r="A225" s="27">
        <f>'2.0 Input│Historic Capex'!A227</f>
        <v>213</v>
      </c>
      <c r="B225" s="20" t="str">
        <f>'2.0 Input│Historic Capex'!B227</f>
        <v xml:space="preserve">Corporate - Phones and accessories </v>
      </c>
      <c r="C225" s="7" t="str">
        <f>'2.0 Input│Historic Capex'!C227</f>
        <v>Other</v>
      </c>
      <c r="D225" s="7" t="str">
        <f>'2.0 Input│Historic Capex'!D227</f>
        <v>Non-System</v>
      </c>
      <c r="F225" s="27">
        <f>IFERROR(VLOOKUP($A225,'2.0 Input│Historic Capex'!$A$15:$J$1413,COLUMN(F225),FALSE),0)</f>
        <v>52018.015755562046</v>
      </c>
      <c r="G225" s="27">
        <f>IFERROR(VLOOKUP($A225,'2.0 Input│Historic Capex'!$A$15:$J$1413,COLUMN(G225),FALSE),0)</f>
        <v>43967.657576718615</v>
      </c>
      <c r="H225" s="27">
        <f>IFERROR(VLOOKUP($A225,'2.0 Input│Historic Capex'!$A$15:$J$1413,COLUMN(H225),FALSE),0)</f>
        <v>26230.852222514455</v>
      </c>
      <c r="I225" s="27">
        <f>IFERROR(VLOOKUP($A225,'2.0 Input│Historic Capex'!$A$15:$J$1413,COLUMN(I225),FALSE),0)</f>
        <v>37276.236910921682</v>
      </c>
      <c r="J225" s="27">
        <f>IFERROR(VLOOKUP($A225,'2.0 Input│Historic Capex'!$A$15:$J$1413,COLUMN(J225),FALSE),0)</f>
        <v>-348.4536346145577</v>
      </c>
      <c r="K225" s="27">
        <f t="shared" si="11"/>
        <v>159144.30883110224</v>
      </c>
    </row>
    <row r="226" spans="1:11">
      <c r="A226" s="27">
        <f>'2.0 Input│Historic Capex'!A228</f>
        <v>214</v>
      </c>
      <c r="B226" s="20" t="str">
        <f>'2.0 Input│Historic Capex'!B228</f>
        <v xml:space="preserve">Corporate - Product Building Implementation </v>
      </c>
      <c r="C226" s="7" t="str">
        <f>'2.0 Input│Historic Capex'!C228</f>
        <v>Other</v>
      </c>
      <c r="D226" s="7" t="str">
        <f>'2.0 Input│Historic Capex'!D228</f>
        <v>Non-System</v>
      </c>
      <c r="F226" s="27">
        <f>IFERROR(VLOOKUP($A226,'2.0 Input│Historic Capex'!$A$15:$J$1413,COLUMN(F226),FALSE),0)</f>
        <v>0</v>
      </c>
      <c r="G226" s="27">
        <f>IFERROR(VLOOKUP($A226,'2.0 Input│Historic Capex'!$A$15:$J$1413,COLUMN(G226),FALSE),0)</f>
        <v>0</v>
      </c>
      <c r="H226" s="27">
        <f>IFERROR(VLOOKUP($A226,'2.0 Input│Historic Capex'!$A$15:$J$1413,COLUMN(H226),FALSE),0)</f>
        <v>0</v>
      </c>
      <c r="I226" s="27">
        <f>IFERROR(VLOOKUP($A226,'2.0 Input│Historic Capex'!$A$15:$J$1413,COLUMN(I226),FALSE),0)</f>
        <v>217284.99667147966</v>
      </c>
      <c r="J226" s="27">
        <f>IFERROR(VLOOKUP($A226,'2.0 Input│Historic Capex'!$A$15:$J$1413,COLUMN(J226),FALSE),0)</f>
        <v>0</v>
      </c>
      <c r="K226" s="27">
        <f t="shared" si="11"/>
        <v>217284.99667147966</v>
      </c>
    </row>
    <row r="227" spans="1:11">
      <c r="A227" s="27">
        <f>'2.0 Input│Historic Capex'!A229</f>
        <v>215</v>
      </c>
      <c r="B227" s="20" t="str">
        <f>'2.0 Input│Historic Capex'!B229</f>
        <v>Corporate - RBI - Equipment assessments</v>
      </c>
      <c r="C227" s="7" t="str">
        <f>'2.0 Input│Historic Capex'!C229</f>
        <v>Other</v>
      </c>
      <c r="D227" s="7" t="str">
        <f>'2.0 Input│Historic Capex'!D229</f>
        <v>Non-System</v>
      </c>
      <c r="F227" s="27">
        <f>IFERROR(VLOOKUP($A227,'2.0 Input│Historic Capex'!$A$15:$J$1413,COLUMN(F227),FALSE),0)</f>
        <v>0</v>
      </c>
      <c r="G227" s="27">
        <f>IFERROR(VLOOKUP($A227,'2.0 Input│Historic Capex'!$A$15:$J$1413,COLUMN(G227),FALSE),0)</f>
        <v>0</v>
      </c>
      <c r="H227" s="27">
        <f>IFERROR(VLOOKUP($A227,'2.0 Input│Historic Capex'!$A$15:$J$1413,COLUMN(H227),FALSE),0)</f>
        <v>0</v>
      </c>
      <c r="I227" s="27">
        <f>IFERROR(VLOOKUP($A227,'2.0 Input│Historic Capex'!$A$15:$J$1413,COLUMN(I227),FALSE),0)</f>
        <v>128433.06074480499</v>
      </c>
      <c r="J227" s="27">
        <f>IFERROR(VLOOKUP($A227,'2.0 Input│Historic Capex'!$A$15:$J$1413,COLUMN(J227),FALSE),0)</f>
        <v>83082.580310581834</v>
      </c>
      <c r="K227" s="27">
        <f>SUM(F227:J227)</f>
        <v>211515.6410553868</v>
      </c>
    </row>
    <row r="228" spans="1:11">
      <c r="A228" s="27">
        <f>'2.0 Input│Historic Capex'!A230</f>
        <v>216</v>
      </c>
      <c r="B228" s="20" t="str">
        <f>'2.0 Input│Historic Capex'!B230</f>
        <v>Corporate - Scada</v>
      </c>
      <c r="C228" s="7" t="str">
        <f>'2.0 Input│Historic Capex'!C230</f>
        <v>Other</v>
      </c>
      <c r="D228" s="7" t="str">
        <f>'2.0 Input│Historic Capex'!D230</f>
        <v>Non-System</v>
      </c>
      <c r="F228" s="27">
        <f>IFERROR(VLOOKUP($A228,'2.0 Input│Historic Capex'!$A$15:$J$1413,COLUMN(F228),FALSE),0)</f>
        <v>4614.0409471031871</v>
      </c>
      <c r="G228" s="27">
        <f>IFERROR(VLOOKUP($A228,'2.0 Input│Historic Capex'!$A$15:$J$1413,COLUMN(G228),FALSE),0)</f>
        <v>13055.317018548229</v>
      </c>
      <c r="H228" s="27">
        <f>IFERROR(VLOOKUP($A228,'2.0 Input│Historic Capex'!$A$15:$J$1413,COLUMN(H228),FALSE),0)</f>
        <v>13057.173539084384</v>
      </c>
      <c r="I228" s="27">
        <f>IFERROR(VLOOKUP($A228,'2.0 Input│Historic Capex'!$A$15:$J$1413,COLUMN(I228),FALSE),0)</f>
        <v>54318.534791670951</v>
      </c>
      <c r="J228" s="27">
        <f>IFERROR(VLOOKUP($A228,'2.0 Input│Historic Capex'!$A$15:$J$1413,COLUMN(J228),FALSE),0)</f>
        <v>14549.940763519218</v>
      </c>
      <c r="K228" s="27">
        <f>SUM(F228:J228)</f>
        <v>99595.007059925978</v>
      </c>
    </row>
    <row r="229" spans="1:11">
      <c r="A229" s="27">
        <f>'2.0 Input│Historic Capex'!A231</f>
        <v>217</v>
      </c>
      <c r="B229" s="20" t="str">
        <f>'2.0 Input│Historic Capex'!B231</f>
        <v>Corporate - Sharepoint</v>
      </c>
      <c r="C229" s="7" t="str">
        <f>'2.0 Input│Historic Capex'!C231</f>
        <v>Other</v>
      </c>
      <c r="D229" s="7" t="str">
        <f>'2.0 Input│Historic Capex'!D231</f>
        <v>Non-System</v>
      </c>
      <c r="F229" s="27">
        <f>IFERROR(VLOOKUP($A229,'2.0 Input│Historic Capex'!$A$15:$J$1413,COLUMN(F229),FALSE),0)</f>
        <v>0</v>
      </c>
      <c r="G229" s="27">
        <f>IFERROR(VLOOKUP($A229,'2.0 Input│Historic Capex'!$A$15:$J$1413,COLUMN(G229),FALSE),0)</f>
        <v>38992.387526728366</v>
      </c>
      <c r="H229" s="27">
        <f>IFERROR(VLOOKUP($A229,'2.0 Input│Historic Capex'!$A$15:$J$1413,COLUMN(H229),FALSE),0)</f>
        <v>99556.792524342818</v>
      </c>
      <c r="I229" s="27">
        <f>IFERROR(VLOOKUP($A229,'2.0 Input│Historic Capex'!$A$15:$J$1413,COLUMN(I229),FALSE),0)</f>
        <v>20002.88585446417</v>
      </c>
      <c r="J229" s="27">
        <f>IFERROR(VLOOKUP($A229,'2.0 Input│Historic Capex'!$A$15:$J$1413,COLUMN(J229),FALSE),0)</f>
        <v>0</v>
      </c>
      <c r="K229" s="27">
        <f t="shared" si="11"/>
        <v>158552.06590553536</v>
      </c>
    </row>
    <row r="230" spans="1:11">
      <c r="A230" s="27">
        <f>'2.0 Input│Historic Capex'!A232</f>
        <v>218</v>
      </c>
      <c r="B230" s="20" t="str">
        <f>'2.0 Input│Historic Capex'!B232</f>
        <v xml:space="preserve">Corporate - Transmission EAM Data Management Tool </v>
      </c>
      <c r="C230" s="7" t="str">
        <f>'2.0 Input│Historic Capex'!C232</f>
        <v>Other</v>
      </c>
      <c r="D230" s="7" t="str">
        <f>'2.0 Input│Historic Capex'!D232</f>
        <v>Non-System</v>
      </c>
      <c r="F230" s="27">
        <f>IFERROR(VLOOKUP($A230,'2.0 Input│Historic Capex'!$A$15:$J$1413,COLUMN(F230),FALSE),0)</f>
        <v>150156.50985601044</v>
      </c>
      <c r="G230" s="27">
        <f>IFERROR(VLOOKUP($A230,'2.0 Input│Historic Capex'!$A$15:$J$1413,COLUMN(G230),FALSE),0)</f>
        <v>272.46740403078343</v>
      </c>
      <c r="H230" s="27">
        <f>IFERROR(VLOOKUP($A230,'2.0 Input│Historic Capex'!$A$15:$J$1413,COLUMN(H230),FALSE),0)</f>
        <v>0</v>
      </c>
      <c r="I230" s="27">
        <f>IFERROR(VLOOKUP($A230,'2.0 Input│Historic Capex'!$A$15:$J$1413,COLUMN(I230),FALSE),0)</f>
        <v>0</v>
      </c>
      <c r="J230" s="27">
        <f>IFERROR(VLOOKUP($A230,'2.0 Input│Historic Capex'!$A$15:$J$1413,COLUMN(J230),FALSE),0)</f>
        <v>0</v>
      </c>
      <c r="K230" s="27">
        <f>SUM(F230:J230)</f>
        <v>150428.97726004123</v>
      </c>
    </row>
    <row r="231" spans="1:11">
      <c r="A231" s="27">
        <f>'2.0 Input│Historic Capex'!A233</f>
        <v>219</v>
      </c>
      <c r="B231" s="20" t="str">
        <f>'2.0 Input│Historic Capex'!B233</f>
        <v xml:space="preserve">Corporate - X-info </v>
      </c>
      <c r="C231" s="7" t="str">
        <f>'2.0 Input│Historic Capex'!C233</f>
        <v>Other</v>
      </c>
      <c r="D231" s="7" t="str">
        <f>'2.0 Input│Historic Capex'!D233</f>
        <v>Non-System</v>
      </c>
      <c r="F231" s="27">
        <f>IFERROR(VLOOKUP($A231,'2.0 Input│Historic Capex'!$A$15:$J$1413,COLUMN(F231),FALSE),0)</f>
        <v>17306.766213910068</v>
      </c>
      <c r="G231" s="27">
        <f>IFERROR(VLOOKUP($A231,'2.0 Input│Historic Capex'!$A$15:$J$1413,COLUMN(G231),FALSE),0)</f>
        <v>9576.7716800374565</v>
      </c>
      <c r="H231" s="27">
        <f>IFERROR(VLOOKUP($A231,'2.0 Input│Historic Capex'!$A$15:$J$1413,COLUMN(H231),FALSE),0)</f>
        <v>620.31050866497162</v>
      </c>
      <c r="I231" s="27">
        <f>IFERROR(VLOOKUP($A231,'2.0 Input│Historic Capex'!$A$15:$J$1413,COLUMN(I231),FALSE),0)</f>
        <v>0</v>
      </c>
      <c r="J231" s="27">
        <f>IFERROR(VLOOKUP($A231,'2.0 Input│Historic Capex'!$A$15:$J$1413,COLUMN(J231),FALSE),0)</f>
        <v>0</v>
      </c>
      <c r="K231" s="27">
        <f t="shared" ref="K231:K234" si="12">SUM(F231:J231)</f>
        <v>27503.848402612497</v>
      </c>
    </row>
    <row r="232" spans="1:11">
      <c r="A232" s="27">
        <f>'2.0 Input│Historic Capex'!A234</f>
        <v>220</v>
      </c>
      <c r="B232" s="20" t="str">
        <f>'2.0 Input│Historic Capex'!B234</f>
        <v>Corporate Capex</v>
      </c>
      <c r="C232" s="7" t="str">
        <f>'2.0 Input│Historic Capex'!C234</f>
        <v>Other</v>
      </c>
      <c r="D232" s="7" t="str">
        <f>'2.0 Input│Historic Capex'!D234</f>
        <v>Non-System</v>
      </c>
      <c r="F232" s="27">
        <f>IFERROR(VLOOKUP($A232,'2.0 Input│Historic Capex'!$A$15:$J$1413,COLUMN(F232),FALSE),0)</f>
        <v>0</v>
      </c>
      <c r="G232" s="27">
        <f>IFERROR(VLOOKUP($A232,'2.0 Input│Historic Capex'!$A$15:$J$1413,COLUMN(G232),FALSE),0)</f>
        <v>0</v>
      </c>
      <c r="H232" s="27">
        <f>IFERROR(VLOOKUP($A232,'2.0 Input│Historic Capex'!$A$15:$J$1413,COLUMN(H232),FALSE),0)</f>
        <v>0</v>
      </c>
      <c r="I232" s="27">
        <f>IFERROR(VLOOKUP($A232,'2.0 Input│Historic Capex'!$A$15:$J$1413,COLUMN(I232),FALSE),0)</f>
        <v>0</v>
      </c>
      <c r="J232" s="27">
        <f>IFERROR(VLOOKUP($A232,'2.0 Input│Historic Capex'!$A$15:$J$1413,COLUMN(J232),FALSE),0)</f>
        <v>0</v>
      </c>
      <c r="K232" s="27">
        <f t="shared" si="12"/>
        <v>0</v>
      </c>
    </row>
    <row r="233" spans="1:11">
      <c r="A233" s="27">
        <f>'2.0 Input│Historic Capex'!A235</f>
        <v>221</v>
      </c>
      <c r="B233" s="20" t="str">
        <f>'2.0 Input│Historic Capex'!B235</f>
        <v>Corporate Capex - HSE</v>
      </c>
      <c r="C233" s="7" t="str">
        <f>'2.0 Input│Historic Capex'!C235</f>
        <v>Other</v>
      </c>
      <c r="D233" s="7" t="str">
        <f>'2.0 Input│Historic Capex'!D235</f>
        <v>Non-System</v>
      </c>
      <c r="F233" s="27">
        <f>IFERROR(VLOOKUP($A233,'2.0 Input│Historic Capex'!$A$15:$J$1413,COLUMN(F233),FALSE),0)</f>
        <v>0</v>
      </c>
      <c r="G233" s="27">
        <f>IFERROR(VLOOKUP($A233,'2.0 Input│Historic Capex'!$A$15:$J$1413,COLUMN(G233),FALSE),0)</f>
        <v>0</v>
      </c>
      <c r="H233" s="27">
        <f>IFERROR(VLOOKUP($A233,'2.0 Input│Historic Capex'!$A$15:$J$1413,COLUMN(H233),FALSE),0)</f>
        <v>0</v>
      </c>
      <c r="I233" s="27">
        <f>IFERROR(VLOOKUP($A233,'2.0 Input│Historic Capex'!$A$15:$J$1413,COLUMN(I233),FALSE),0)</f>
        <v>0</v>
      </c>
      <c r="J233" s="27">
        <f>IFERROR(VLOOKUP($A233,'2.0 Input│Historic Capex'!$A$15:$J$1413,COLUMN(J233),FALSE),0)</f>
        <v>0</v>
      </c>
      <c r="K233" s="27">
        <f t="shared" si="12"/>
        <v>0</v>
      </c>
    </row>
    <row r="234" spans="1:11">
      <c r="A234" s="27">
        <f>'2.0 Input│Historic Capex'!A236</f>
        <v>222</v>
      </c>
      <c r="B234" s="20" t="str">
        <f>'2.0 Input│Historic Capex'!B236</f>
        <v>Corporate Capex - Vehicle - Comms Systems</v>
      </c>
      <c r="C234" s="7" t="str">
        <f>'2.0 Input│Historic Capex'!C236</f>
        <v>Other</v>
      </c>
      <c r="D234" s="7" t="str">
        <f>'2.0 Input│Historic Capex'!D236</f>
        <v>Non-System</v>
      </c>
      <c r="F234" s="27">
        <f>IFERROR(VLOOKUP($A234,'2.0 Input│Historic Capex'!$A$15:$J$1413,COLUMN(F234),FALSE),0)</f>
        <v>0</v>
      </c>
      <c r="G234" s="27">
        <f>IFERROR(VLOOKUP($A234,'2.0 Input│Historic Capex'!$A$15:$J$1413,COLUMN(G234),FALSE),0)</f>
        <v>0</v>
      </c>
      <c r="H234" s="27">
        <f>IFERROR(VLOOKUP($A234,'2.0 Input│Historic Capex'!$A$15:$J$1413,COLUMN(H234),FALSE),0)</f>
        <v>0</v>
      </c>
      <c r="I234" s="27">
        <f>IFERROR(VLOOKUP($A234,'2.0 Input│Historic Capex'!$A$15:$J$1413,COLUMN(I234),FALSE),0)</f>
        <v>0</v>
      </c>
      <c r="J234" s="27">
        <f>IFERROR(VLOOKUP($A234,'2.0 Input│Historic Capex'!$A$15:$J$1413,COLUMN(J234),FALSE),0)</f>
        <v>0</v>
      </c>
      <c r="K234" s="27">
        <f t="shared" si="12"/>
        <v>0</v>
      </c>
    </row>
    <row r="235" spans="1:11">
      <c r="A235" s="27">
        <f>'2.0 Input│Historic Capex'!A237</f>
        <v>223</v>
      </c>
      <c r="B235" s="20" t="str">
        <f>'2.0 Input│Historic Capex'!B237</f>
        <v>Corporate Capex -IDMT</v>
      </c>
      <c r="C235" s="7" t="str">
        <f>'2.0 Input│Historic Capex'!C237</f>
        <v>Other</v>
      </c>
      <c r="D235" s="7" t="str">
        <f>'2.0 Input│Historic Capex'!D237</f>
        <v>Non-System</v>
      </c>
      <c r="F235" s="27">
        <f>IFERROR(VLOOKUP($A235,'2.0 Input│Historic Capex'!$A$15:$J$1413,COLUMN(F235),FALSE),0)</f>
        <v>0</v>
      </c>
      <c r="G235" s="27">
        <f>IFERROR(VLOOKUP($A235,'2.0 Input│Historic Capex'!$A$15:$J$1413,COLUMN(G235),FALSE),0)</f>
        <v>0</v>
      </c>
      <c r="H235" s="27">
        <f>IFERROR(VLOOKUP($A235,'2.0 Input│Historic Capex'!$A$15:$J$1413,COLUMN(H235),FALSE),0)</f>
        <v>0</v>
      </c>
      <c r="I235" s="27">
        <f>IFERROR(VLOOKUP($A235,'2.0 Input│Historic Capex'!$A$15:$J$1413,COLUMN(I235),FALSE),0)</f>
        <v>0</v>
      </c>
      <c r="J235" s="27">
        <f>IFERROR(VLOOKUP($A235,'2.0 Input│Historic Capex'!$A$15:$J$1413,COLUMN(J235),FALSE),0)</f>
        <v>0</v>
      </c>
      <c r="K235" s="27">
        <f t="shared" ref="K235:K240" si="13">SUM(F235:J235)</f>
        <v>0</v>
      </c>
    </row>
    <row r="236" spans="1:11">
      <c r="A236" s="27">
        <f>'2.0 Input│Historic Capex'!A238</f>
        <v>224</v>
      </c>
      <c r="B236" s="20" t="str">
        <f>'2.0 Input│Historic Capex'!B238</f>
        <v>Corporate Finance &amp; IT</v>
      </c>
      <c r="C236" s="7" t="str">
        <f>'2.0 Input│Historic Capex'!C238</f>
        <v>Other</v>
      </c>
      <c r="D236" s="7" t="str">
        <f>'2.0 Input│Historic Capex'!D238</f>
        <v>Non-System</v>
      </c>
      <c r="F236" s="27">
        <f>IFERROR(VLOOKUP($A236,'2.0 Input│Historic Capex'!$A$15:$J$1413,COLUMN(F236),FALSE),0)</f>
        <v>0</v>
      </c>
      <c r="G236" s="27">
        <f>IFERROR(VLOOKUP($A236,'2.0 Input│Historic Capex'!$A$15:$J$1413,COLUMN(G236),FALSE),0)</f>
        <v>0</v>
      </c>
      <c r="H236" s="27">
        <f>IFERROR(VLOOKUP($A236,'2.0 Input│Historic Capex'!$A$15:$J$1413,COLUMN(H236),FALSE),0)</f>
        <v>0</v>
      </c>
      <c r="I236" s="27">
        <f>IFERROR(VLOOKUP($A236,'2.0 Input│Historic Capex'!$A$15:$J$1413,COLUMN(I236),FALSE),0)</f>
        <v>0</v>
      </c>
      <c r="J236" s="27">
        <f>IFERROR(VLOOKUP($A236,'2.0 Input│Historic Capex'!$A$15:$J$1413,COLUMN(J236),FALSE),0)</f>
        <v>0</v>
      </c>
      <c r="K236" s="27">
        <f t="shared" si="13"/>
        <v>0</v>
      </c>
    </row>
    <row r="237" spans="1:11">
      <c r="A237" s="27">
        <f>'2.0 Input│Historic Capex'!A239</f>
        <v>225</v>
      </c>
      <c r="B237" s="20" t="str">
        <f>'2.0 Input│Historic Capex'!B239</f>
        <v>Corporate -HSE Initiatives</v>
      </c>
      <c r="C237" s="7" t="str">
        <f>'2.0 Input│Historic Capex'!C239</f>
        <v>Other</v>
      </c>
      <c r="D237" s="7" t="str">
        <f>'2.0 Input│Historic Capex'!D239</f>
        <v>Non-System</v>
      </c>
      <c r="F237" s="27">
        <f>IFERROR(VLOOKUP($A237,'2.0 Input│Historic Capex'!$A$15:$J$1413,COLUMN(F237),FALSE),0)</f>
        <v>0</v>
      </c>
      <c r="G237" s="27">
        <f>IFERROR(VLOOKUP($A237,'2.0 Input│Historic Capex'!$A$15:$J$1413,COLUMN(G237),FALSE),0)</f>
        <v>19972.21686658185</v>
      </c>
      <c r="H237" s="27">
        <f>IFERROR(VLOOKUP($A237,'2.0 Input│Historic Capex'!$A$15:$J$1413,COLUMN(H237),FALSE),0)</f>
        <v>14299.824514348769</v>
      </c>
      <c r="I237" s="27">
        <f>IFERROR(VLOOKUP($A237,'2.0 Input│Historic Capex'!$A$15:$J$1413,COLUMN(I237),FALSE),0)</f>
        <v>45023.647730781333</v>
      </c>
      <c r="J237" s="27">
        <f>IFERROR(VLOOKUP($A237,'2.0 Input│Historic Capex'!$A$15:$J$1413,COLUMN(J237),FALSE),0)</f>
        <v>0</v>
      </c>
      <c r="K237" s="27">
        <f t="shared" si="13"/>
        <v>79295.689111711952</v>
      </c>
    </row>
    <row r="238" spans="1:11">
      <c r="A238" s="27">
        <f>'2.0 Input│Historic Capex'!A240</f>
        <v>226</v>
      </c>
      <c r="B238" s="20" t="str">
        <f>'2.0 Input│Historic Capex'!B240</f>
        <v>Corporate IT</v>
      </c>
      <c r="C238" s="7" t="str">
        <f>'2.0 Input│Historic Capex'!C240</f>
        <v>Other</v>
      </c>
      <c r="D238" s="7" t="str">
        <f>'2.0 Input│Historic Capex'!D240</f>
        <v>Non-System</v>
      </c>
      <c r="F238" s="27">
        <f>IFERROR(VLOOKUP($A238,'2.0 Input│Historic Capex'!$A$15:$J$1413,COLUMN(F238),FALSE),0)</f>
        <v>0</v>
      </c>
      <c r="G238" s="27">
        <f>IFERROR(VLOOKUP($A238,'2.0 Input│Historic Capex'!$A$15:$J$1413,COLUMN(G238),FALSE),0)</f>
        <v>0</v>
      </c>
      <c r="H238" s="27">
        <f>IFERROR(VLOOKUP($A238,'2.0 Input│Historic Capex'!$A$15:$J$1413,COLUMN(H238),FALSE),0)</f>
        <v>0</v>
      </c>
      <c r="I238" s="27">
        <f>IFERROR(VLOOKUP($A238,'2.0 Input│Historic Capex'!$A$15:$J$1413,COLUMN(I238),FALSE),0)</f>
        <v>0</v>
      </c>
      <c r="J238" s="27">
        <f>IFERROR(VLOOKUP($A238,'2.0 Input│Historic Capex'!$A$15:$J$1413,COLUMN(J238),FALSE),0)</f>
        <v>0</v>
      </c>
      <c r="K238" s="27">
        <f t="shared" si="13"/>
        <v>0</v>
      </c>
    </row>
    <row r="239" spans="1:11">
      <c r="A239" s="27">
        <f>'2.0 Input│Historic Capex'!A241</f>
        <v>227</v>
      </c>
      <c r="B239" s="20" t="str">
        <f>'2.0 Input│Historic Capex'!B241</f>
        <v xml:space="preserve">Corporate Other </v>
      </c>
      <c r="C239" s="7" t="str">
        <f>'2.0 Input│Historic Capex'!C241</f>
        <v>Other</v>
      </c>
      <c r="D239" s="7" t="str">
        <f>'2.0 Input│Historic Capex'!D241</f>
        <v>Non-System</v>
      </c>
      <c r="F239" s="27">
        <f>IFERROR(VLOOKUP($A239,'2.0 Input│Historic Capex'!$A$15:$J$1413,COLUMN(F239),FALSE),0)</f>
        <v>0</v>
      </c>
      <c r="G239" s="27">
        <f>IFERROR(VLOOKUP($A239,'2.0 Input│Historic Capex'!$A$15:$J$1413,COLUMN(G239),FALSE),0)</f>
        <v>0</v>
      </c>
      <c r="H239" s="27">
        <f>IFERROR(VLOOKUP($A239,'2.0 Input│Historic Capex'!$A$15:$J$1413,COLUMN(H239),FALSE),0)</f>
        <v>0</v>
      </c>
      <c r="I239" s="27">
        <f>IFERROR(VLOOKUP($A239,'2.0 Input│Historic Capex'!$A$15:$J$1413,COLUMN(I239),FALSE),0)</f>
        <v>0</v>
      </c>
      <c r="J239" s="27">
        <f>IFERROR(VLOOKUP($A239,'2.0 Input│Historic Capex'!$A$15:$J$1413,COLUMN(J239),FALSE),0)</f>
        <v>0</v>
      </c>
      <c r="K239" s="27">
        <f t="shared" si="13"/>
        <v>0</v>
      </c>
    </row>
    <row r="240" spans="1:11">
      <c r="A240" s="27">
        <f>'2.0 Input│Historic Capex'!A242</f>
        <v>228</v>
      </c>
      <c r="B240" s="20" t="str">
        <f>'2.0 Input│Historic Capex'!B242</f>
        <v xml:space="preserve">Suspense item </v>
      </c>
      <c r="C240" s="7" t="str">
        <f>'2.0 Input│Historic Capex'!C242</f>
        <v>Other</v>
      </c>
      <c r="D240" s="7" t="str">
        <f>'2.0 Input│Historic Capex'!D242</f>
        <v>Non-System</v>
      </c>
      <c r="F240" s="27">
        <f>IFERROR(VLOOKUP($A240,'2.0 Input│Historic Capex'!$A$15:$J$1413,COLUMN(F240),FALSE),0)</f>
        <v>0</v>
      </c>
      <c r="G240" s="27">
        <f>IFERROR(VLOOKUP($A240,'2.0 Input│Historic Capex'!$A$15:$J$1413,COLUMN(G240),FALSE),0)</f>
        <v>0</v>
      </c>
      <c r="H240" s="27">
        <f>IFERROR(VLOOKUP($A240,'2.0 Input│Historic Capex'!$A$15:$J$1413,COLUMN(H240),FALSE),0)</f>
        <v>0</v>
      </c>
      <c r="I240" s="27">
        <f>IFERROR(VLOOKUP($A240,'2.0 Input│Historic Capex'!$A$15:$J$1413,COLUMN(I240),FALSE),0)</f>
        <v>0</v>
      </c>
      <c r="J240" s="27">
        <f>IFERROR(VLOOKUP($A240,'2.0 Input│Historic Capex'!$A$15:$J$1413,COLUMN(J240),FALSE),0)</f>
        <v>0</v>
      </c>
      <c r="K240" s="27">
        <f t="shared" si="13"/>
        <v>0</v>
      </c>
    </row>
    <row r="241" spans="1:11">
      <c r="A241" s="27">
        <f>'2.0 Input│Historic Capex'!A243</f>
        <v>229</v>
      </c>
      <c r="B241" s="20" t="str">
        <f>'2.0 Input│Historic Capex'!B243</f>
        <v>EPMO</v>
      </c>
      <c r="C241" s="7" t="str">
        <f>'2.0 Input│Historic Capex'!C243</f>
        <v>Other</v>
      </c>
      <c r="D241" s="7" t="str">
        <f>'2.0 Input│Historic Capex'!D243</f>
        <v>Non-System</v>
      </c>
      <c r="F241" s="27">
        <f>IFERROR(VLOOKUP($A241,'2.0 Input│Historic Capex'!$A$15:$J$1413,COLUMN(F241),FALSE),0)</f>
        <v>0</v>
      </c>
      <c r="G241" s="27">
        <f>IFERROR(VLOOKUP($A241,'2.0 Input│Historic Capex'!$A$15:$J$1413,COLUMN(G241),FALSE),0)</f>
        <v>0</v>
      </c>
      <c r="H241" s="27">
        <f>IFERROR(VLOOKUP($A241,'2.0 Input│Historic Capex'!$A$15:$J$1413,COLUMN(H241),FALSE),0)</f>
        <v>0</v>
      </c>
      <c r="I241" s="27">
        <f>IFERROR(VLOOKUP($A241,'2.0 Input│Historic Capex'!$A$15:$J$1413,COLUMN(I241),FALSE),0)</f>
        <v>0</v>
      </c>
      <c r="J241" s="27">
        <f>IFERROR(VLOOKUP($A241,'2.0 Input│Historic Capex'!$A$15:$J$1413,COLUMN(J241),FALSE),0)</f>
        <v>0</v>
      </c>
      <c r="K241" s="27">
        <f t="shared" ref="K241:K244" si="14">SUM(F241:J241)</f>
        <v>0</v>
      </c>
    </row>
    <row r="242" spans="1:11">
      <c r="A242" s="27">
        <f>'2.0 Input│Historic Capex'!A244</f>
        <v>230</v>
      </c>
      <c r="B242" s="20" t="str">
        <f>'2.0 Input│Historic Capex'!B244</f>
        <v>Operational Technology</v>
      </c>
      <c r="C242" s="7" t="str">
        <f>'2.0 Input│Historic Capex'!C244</f>
        <v>Other</v>
      </c>
      <c r="D242" s="7" t="str">
        <f>'2.0 Input│Historic Capex'!D244</f>
        <v>Non-System</v>
      </c>
      <c r="F242" s="27">
        <f>IFERROR(VLOOKUP($A242,'2.0 Input│Historic Capex'!$A$15:$J$1413,COLUMN(F242),FALSE),0)</f>
        <v>0</v>
      </c>
      <c r="G242" s="27">
        <f>IFERROR(VLOOKUP($A242,'2.0 Input│Historic Capex'!$A$15:$J$1413,COLUMN(G242),FALSE),0)</f>
        <v>0</v>
      </c>
      <c r="H242" s="27">
        <f>IFERROR(VLOOKUP($A242,'2.0 Input│Historic Capex'!$A$15:$J$1413,COLUMN(H242),FALSE),0)</f>
        <v>0</v>
      </c>
      <c r="I242" s="27">
        <f>IFERROR(VLOOKUP($A242,'2.0 Input│Historic Capex'!$A$15:$J$1413,COLUMN(I242),FALSE),0)</f>
        <v>0</v>
      </c>
      <c r="J242" s="27">
        <f>IFERROR(VLOOKUP($A242,'2.0 Input│Historic Capex'!$A$15:$J$1413,COLUMN(J242),FALSE),0)</f>
        <v>0</v>
      </c>
      <c r="K242" s="27">
        <f t="shared" si="14"/>
        <v>0</v>
      </c>
    </row>
    <row r="243" spans="1:11">
      <c r="A243" s="27">
        <f>'2.0 Input│Historic Capex'!A245</f>
        <v>231</v>
      </c>
      <c r="B243" s="20" t="str">
        <f>'2.0 Input│Historic Capex'!B245</f>
        <v>Information Technology</v>
      </c>
      <c r="C243" s="7" t="str">
        <f>'2.0 Input│Historic Capex'!C245</f>
        <v>Other</v>
      </c>
      <c r="D243" s="7" t="str">
        <f>'2.0 Input│Historic Capex'!D245</f>
        <v>Non-System</v>
      </c>
      <c r="F243" s="27">
        <f>IFERROR(VLOOKUP($A243,'2.0 Input│Historic Capex'!$A$15:$J$1413,COLUMN(F243),FALSE),0)</f>
        <v>0</v>
      </c>
      <c r="G243" s="27">
        <f>IFERROR(VLOOKUP($A243,'2.0 Input│Historic Capex'!$A$15:$J$1413,COLUMN(G243),FALSE),0)</f>
        <v>0</v>
      </c>
      <c r="H243" s="27">
        <f>IFERROR(VLOOKUP($A243,'2.0 Input│Historic Capex'!$A$15:$J$1413,COLUMN(H243),FALSE),0)</f>
        <v>0</v>
      </c>
      <c r="I243" s="27">
        <f>IFERROR(VLOOKUP($A243,'2.0 Input│Historic Capex'!$A$15:$J$1413,COLUMN(I243),FALSE),0)</f>
        <v>0</v>
      </c>
      <c r="J243" s="27">
        <f>IFERROR(VLOOKUP($A243,'2.0 Input│Historic Capex'!$A$15:$J$1413,COLUMN(J243),FALSE),0)</f>
        <v>0</v>
      </c>
      <c r="K243" s="27">
        <f t="shared" si="14"/>
        <v>0</v>
      </c>
    </row>
    <row r="244" spans="1:11">
      <c r="A244" s="27">
        <f>'2.0 Input│Historic Capex'!A246</f>
        <v>232</v>
      </c>
      <c r="B244" s="20" t="str">
        <f>'2.0 Input│Historic Capex'!B246</f>
        <v xml:space="preserve">SoCI cyber </v>
      </c>
      <c r="C244" s="7" t="str">
        <f>'2.0 Input│Historic Capex'!C246</f>
        <v>Other</v>
      </c>
      <c r="D244" s="7" t="str">
        <f>'2.0 Input│Historic Capex'!D246</f>
        <v>Non-System</v>
      </c>
      <c r="F244" s="27">
        <f>IFERROR(VLOOKUP($A244,'2.0 Input│Historic Capex'!$A$15:$J$1413,COLUMN(F244),FALSE),0)</f>
        <v>0</v>
      </c>
      <c r="G244" s="27">
        <f>IFERROR(VLOOKUP($A244,'2.0 Input│Historic Capex'!$A$15:$J$1413,COLUMN(G244),FALSE),0)</f>
        <v>0</v>
      </c>
      <c r="H244" s="27">
        <f>IFERROR(VLOOKUP($A244,'2.0 Input│Historic Capex'!$A$15:$J$1413,COLUMN(H244),FALSE),0)</f>
        <v>0</v>
      </c>
      <c r="I244" s="27">
        <f>IFERROR(VLOOKUP($A244,'2.0 Input│Historic Capex'!$A$15:$J$1413,COLUMN(I244),FALSE),0)</f>
        <v>0</v>
      </c>
      <c r="J244" s="27">
        <f>IFERROR(VLOOKUP($A244,'2.0 Input│Historic Capex'!$A$15:$J$1413,COLUMN(J244),FALSE),0)</f>
        <v>23420</v>
      </c>
      <c r="K244" s="27">
        <f t="shared" si="14"/>
        <v>23420</v>
      </c>
    </row>
    <row r="245" spans="1:11">
      <c r="A245" s="27">
        <f>'2.0 Input│Historic Capex'!A247</f>
        <v>233</v>
      </c>
      <c r="B245" s="20" t="str">
        <f>'2.0 Input│Historic Capex'!B247</f>
        <v>SoCI program</v>
      </c>
      <c r="C245" s="7" t="str">
        <f>'2.0 Input│Historic Capex'!C247</f>
        <v>Other</v>
      </c>
      <c r="D245" s="7" t="str">
        <f>'2.0 Input│Historic Capex'!D247</f>
        <v>Non-System</v>
      </c>
      <c r="F245" s="27">
        <f>IFERROR(VLOOKUP($A245,'2.0 Input│Historic Capex'!$A$15:$J$1413,COLUMN(F245),FALSE),0)</f>
        <v>0</v>
      </c>
      <c r="G245" s="27">
        <f>IFERROR(VLOOKUP($A245,'2.0 Input│Historic Capex'!$A$15:$J$1413,COLUMN(G245),FALSE),0)</f>
        <v>0</v>
      </c>
      <c r="H245" s="27">
        <f>IFERROR(VLOOKUP($A245,'2.0 Input│Historic Capex'!$A$15:$J$1413,COLUMN(H245),FALSE),0)</f>
        <v>0</v>
      </c>
      <c r="I245" s="27">
        <f>IFERROR(VLOOKUP($A245,'2.0 Input│Historic Capex'!$A$15:$J$1413,COLUMN(I245),FALSE),0)</f>
        <v>0</v>
      </c>
      <c r="J245" s="27">
        <f>IFERROR(VLOOKUP($A245,'2.0 Input│Historic Capex'!$A$15:$J$1413,COLUMN(J245),FALSE),0)</f>
        <v>0</v>
      </c>
      <c r="K245" s="27">
        <f t="shared" ref="K245:K246" si="15">SUM(F245:J245)</f>
        <v>0</v>
      </c>
    </row>
    <row r="246" spans="1:11">
      <c r="A246" s="27">
        <f>'2.0 Input│Historic Capex'!A248</f>
        <v>234</v>
      </c>
      <c r="B246" s="20" t="str">
        <f>'2.0 Input│Historic Capex'!B248</f>
        <v>SoCI Physical security</v>
      </c>
      <c r="C246" s="7" t="str">
        <f>'2.0 Input│Historic Capex'!C248</f>
        <v>Other</v>
      </c>
      <c r="D246" s="7" t="str">
        <f>'2.0 Input│Historic Capex'!D248</f>
        <v>Non-System</v>
      </c>
      <c r="F246" s="27">
        <f>IFERROR(VLOOKUP($A246,'2.0 Input│Historic Capex'!$A$15:$J$1413,COLUMN(F246),FALSE),0)</f>
        <v>0</v>
      </c>
      <c r="G246" s="27">
        <f>IFERROR(VLOOKUP($A246,'2.0 Input│Historic Capex'!$A$15:$J$1413,COLUMN(G246),FALSE),0)</f>
        <v>0</v>
      </c>
      <c r="H246" s="27">
        <f>IFERROR(VLOOKUP($A246,'2.0 Input│Historic Capex'!$A$15:$J$1413,COLUMN(H246),FALSE),0)</f>
        <v>0</v>
      </c>
      <c r="I246" s="27">
        <f>IFERROR(VLOOKUP($A246,'2.0 Input│Historic Capex'!$A$15:$J$1413,COLUMN(I246),FALSE),0)</f>
        <v>0</v>
      </c>
      <c r="J246" s="27">
        <f>IFERROR(VLOOKUP($A246,'2.0 Input│Historic Capex'!$A$15:$J$1413,COLUMN(J246),FALSE),0)</f>
        <v>0</v>
      </c>
      <c r="K246" s="27">
        <f t="shared" si="15"/>
        <v>0</v>
      </c>
    </row>
    <row r="247" spans="1:11">
      <c r="A247" s="27">
        <f>'2.0 Input│Historic Capex'!A249</f>
        <v>235</v>
      </c>
      <c r="B247" s="20" t="str">
        <f>'2.0 Input│Historic Capex'!B249</f>
        <v xml:space="preserve">Enterprise Content Management </v>
      </c>
      <c r="C247" s="7" t="str">
        <f>'2.0 Input│Historic Capex'!C249</f>
        <v/>
      </c>
      <c r="D247" s="7" t="str">
        <f>'2.0 Input│Historic Capex'!D249</f>
        <v/>
      </c>
      <c r="F247" s="27">
        <f>IFERROR(VLOOKUP($A247,'2.0 Input│Historic Capex'!$A$15:$J$1413,COLUMN(F247),FALSE),0)</f>
        <v>0</v>
      </c>
      <c r="G247" s="27">
        <f>IFERROR(VLOOKUP($A247,'2.0 Input│Historic Capex'!$A$15:$J$1413,COLUMN(G247),FALSE),0)</f>
        <v>0</v>
      </c>
      <c r="H247" s="27">
        <f>IFERROR(VLOOKUP($A247,'2.0 Input│Historic Capex'!$A$15:$J$1413,COLUMN(H247),FALSE),0)</f>
        <v>0</v>
      </c>
      <c r="I247" s="27">
        <f>IFERROR(VLOOKUP($A247,'2.0 Input│Historic Capex'!$A$15:$J$1413,COLUMN(I247),FALSE),0)</f>
        <v>0</v>
      </c>
      <c r="J247" s="27">
        <f>IFERROR(VLOOKUP($A247,'2.0 Input│Historic Capex'!$A$15:$J$1413,COLUMN(J247),FALSE),0)</f>
        <v>0</v>
      </c>
      <c r="K247" s="27">
        <f t="shared" ref="K247:K252" si="16">SUM(F247:J247)</f>
        <v>0</v>
      </c>
    </row>
    <row r="248" spans="1:11">
      <c r="A248" s="27">
        <f>'2.0 Input│Historic Capex'!A250</f>
        <v>236</v>
      </c>
      <c r="B248" s="20" t="str">
        <f>'2.0 Input│Historic Capex'!B250</f>
        <v xml:space="preserve">Victoria CRE </v>
      </c>
      <c r="C248" s="7" t="str">
        <f>'2.0 Input│Historic Capex'!C250</f>
        <v/>
      </c>
      <c r="D248" s="7" t="str">
        <f>'2.0 Input│Historic Capex'!D250</f>
        <v/>
      </c>
      <c r="F248" s="27">
        <f>IFERROR(VLOOKUP($A248,'2.0 Input│Historic Capex'!$A$15:$J$1413,COLUMN(F248),FALSE),0)</f>
        <v>0</v>
      </c>
      <c r="G248" s="27">
        <f>IFERROR(VLOOKUP($A248,'2.0 Input│Historic Capex'!$A$15:$J$1413,COLUMN(G248),FALSE),0)</f>
        <v>0</v>
      </c>
      <c r="H248" s="27">
        <f>IFERROR(VLOOKUP($A248,'2.0 Input│Historic Capex'!$A$15:$J$1413,COLUMN(H248),FALSE),0)</f>
        <v>0</v>
      </c>
      <c r="I248" s="27">
        <f>IFERROR(VLOOKUP($A248,'2.0 Input│Historic Capex'!$A$15:$J$1413,COLUMN(I248),FALSE),0)</f>
        <v>0</v>
      </c>
      <c r="J248" s="27">
        <f>IFERROR(VLOOKUP($A248,'2.0 Input│Historic Capex'!$A$15:$J$1413,COLUMN(J248),FALSE),0)</f>
        <v>0</v>
      </c>
      <c r="K248" s="27">
        <f t="shared" si="16"/>
        <v>0</v>
      </c>
    </row>
    <row r="249" spans="1:11">
      <c r="A249" s="27">
        <f>'2.0 Input│Historic Capex'!A251</f>
        <v>237</v>
      </c>
      <c r="B249" s="20" t="str">
        <f>'2.0 Input│Historic Capex'!B251</f>
        <v xml:space="preserve">APA Grid Energy Components Upgrade </v>
      </c>
      <c r="C249" s="7" t="str">
        <f>'2.0 Input│Historic Capex'!C251</f>
        <v/>
      </c>
      <c r="D249" s="7" t="str">
        <f>'2.0 Input│Historic Capex'!D251</f>
        <v/>
      </c>
      <c r="F249" s="27">
        <f>IFERROR(VLOOKUP($A249,'2.0 Input│Historic Capex'!$A$15:$J$1413,COLUMN(F249),FALSE),0)</f>
        <v>0</v>
      </c>
      <c r="G249" s="27">
        <f>IFERROR(VLOOKUP($A249,'2.0 Input│Historic Capex'!$A$15:$J$1413,COLUMN(G249),FALSE),0)</f>
        <v>0</v>
      </c>
      <c r="H249" s="27">
        <f>IFERROR(VLOOKUP($A249,'2.0 Input│Historic Capex'!$A$15:$J$1413,COLUMN(H249),FALSE),0)</f>
        <v>0</v>
      </c>
      <c r="I249" s="27">
        <f>IFERROR(VLOOKUP($A249,'2.0 Input│Historic Capex'!$A$15:$J$1413,COLUMN(I249),FALSE),0)</f>
        <v>0</v>
      </c>
      <c r="J249" s="27">
        <f>IFERROR(VLOOKUP($A249,'2.0 Input│Historic Capex'!$A$15:$J$1413,COLUMN(J249),FALSE),0)</f>
        <v>0</v>
      </c>
      <c r="K249" s="27">
        <f t="shared" si="16"/>
        <v>0</v>
      </c>
    </row>
    <row r="250" spans="1:11">
      <c r="A250" s="27">
        <f>'2.0 Input│Historic Capex'!A252</f>
        <v>238</v>
      </c>
      <c r="B250" s="20" t="str">
        <f>'2.0 Input│Historic Capex'!B252</f>
        <v xml:space="preserve">APA Grid Extend Program </v>
      </c>
      <c r="C250" s="7" t="str">
        <f>'2.0 Input│Historic Capex'!C252</f>
        <v>Other</v>
      </c>
      <c r="D250" s="7" t="str">
        <f>'2.0 Input│Historic Capex'!D252</f>
        <v>Non-System</v>
      </c>
      <c r="F250" s="27">
        <f>IFERROR(VLOOKUP($A250,'2.0 Input│Historic Capex'!$A$15:$J$1413,COLUMN(F250),FALSE),0)</f>
        <v>0</v>
      </c>
      <c r="G250" s="27">
        <f>IFERROR(VLOOKUP($A250,'2.0 Input│Historic Capex'!$A$15:$J$1413,COLUMN(G250),FALSE),0)</f>
        <v>0</v>
      </c>
      <c r="H250" s="27">
        <f>IFERROR(VLOOKUP($A250,'2.0 Input│Historic Capex'!$A$15:$J$1413,COLUMN(H250),FALSE),0)</f>
        <v>0</v>
      </c>
      <c r="I250" s="27">
        <f>IFERROR(VLOOKUP($A250,'2.0 Input│Historic Capex'!$A$15:$J$1413,COLUMN(I250),FALSE),0)</f>
        <v>0</v>
      </c>
      <c r="J250" s="27">
        <f>IFERROR(VLOOKUP($A250,'2.0 Input│Historic Capex'!$A$15:$J$1413,COLUMN(J250),FALSE),0)</f>
        <v>0</v>
      </c>
      <c r="K250" s="27">
        <f t="shared" si="16"/>
        <v>0</v>
      </c>
    </row>
    <row r="251" spans="1:11">
      <c r="A251" s="27">
        <f>'2.0 Input│Historic Capex'!A253</f>
        <v>239</v>
      </c>
      <c r="B251" s="20" t="str">
        <f>'2.0 Input│Historic Capex'!B253</f>
        <v xml:space="preserve">APA Grid Services Initiatives Program </v>
      </c>
      <c r="C251" s="7" t="str">
        <f>'2.0 Input│Historic Capex'!C253</f>
        <v/>
      </c>
      <c r="D251" s="7" t="str">
        <f>'2.0 Input│Historic Capex'!D253</f>
        <v/>
      </c>
      <c r="F251" s="27">
        <f>IFERROR(VLOOKUP($A251,'2.0 Input│Historic Capex'!$A$15:$J$1413,COLUMN(F251),FALSE),0)</f>
        <v>0</v>
      </c>
      <c r="G251" s="27">
        <f>IFERROR(VLOOKUP($A251,'2.0 Input│Historic Capex'!$A$15:$J$1413,COLUMN(G251),FALSE),0)</f>
        <v>0</v>
      </c>
      <c r="H251" s="27">
        <f>IFERROR(VLOOKUP($A251,'2.0 Input│Historic Capex'!$A$15:$J$1413,COLUMN(H251),FALSE),0)</f>
        <v>0</v>
      </c>
      <c r="I251" s="27">
        <f>IFERROR(VLOOKUP($A251,'2.0 Input│Historic Capex'!$A$15:$J$1413,COLUMN(I251),FALSE),0)</f>
        <v>0</v>
      </c>
      <c r="J251" s="27">
        <f>IFERROR(VLOOKUP($A251,'2.0 Input│Historic Capex'!$A$15:$J$1413,COLUMN(J251),FALSE),0)</f>
        <v>0</v>
      </c>
      <c r="K251" s="27">
        <f t="shared" si="16"/>
        <v>0</v>
      </c>
    </row>
    <row r="252" spans="1:11">
      <c r="A252" s="27">
        <f>'2.0 Input│Historic Capex'!A254</f>
        <v>240</v>
      </c>
      <c r="B252" s="20" t="str">
        <f>'2.0 Input│Historic Capex'!B254</f>
        <v xml:space="preserve">Hyperion Upgrade to 11.1.2.4 </v>
      </c>
      <c r="C252" s="7" t="str">
        <f>'2.0 Input│Historic Capex'!C254</f>
        <v/>
      </c>
      <c r="D252" s="7" t="str">
        <f>'2.0 Input│Historic Capex'!D254</f>
        <v/>
      </c>
      <c r="F252" s="27">
        <f>IFERROR(VLOOKUP($A252,'2.0 Input│Historic Capex'!$A$15:$J$1413,COLUMN(F252),FALSE),0)</f>
        <v>0</v>
      </c>
      <c r="G252" s="27">
        <f>IFERROR(VLOOKUP($A252,'2.0 Input│Historic Capex'!$A$15:$J$1413,COLUMN(G252),FALSE),0)</f>
        <v>0</v>
      </c>
      <c r="H252" s="27">
        <f>IFERROR(VLOOKUP($A252,'2.0 Input│Historic Capex'!$A$15:$J$1413,COLUMN(H252),FALSE),0)</f>
        <v>0</v>
      </c>
      <c r="I252" s="27">
        <f>IFERROR(VLOOKUP($A252,'2.0 Input│Historic Capex'!$A$15:$J$1413,COLUMN(I252),FALSE),0)</f>
        <v>0</v>
      </c>
      <c r="J252" s="27">
        <f>IFERROR(VLOOKUP($A252,'2.0 Input│Historic Capex'!$A$15:$J$1413,COLUMN(J252),FALSE),0)</f>
        <v>0</v>
      </c>
      <c r="K252" s="27">
        <f t="shared" si="16"/>
        <v>0</v>
      </c>
    </row>
    <row r="253" spans="1:11">
      <c r="A253" s="27">
        <f>'2.0 Input│Historic Capex'!A255</f>
        <v>241</v>
      </c>
      <c r="B253" s="20" t="str">
        <f>'2.0 Input│Historic Capex'!B255</f>
        <v xml:space="preserve">BI - Transmission Dashboard and Enterprise Pilot </v>
      </c>
      <c r="C253" s="7" t="str">
        <f>'2.0 Input│Historic Capex'!C255</f>
        <v>Other</v>
      </c>
      <c r="D253" s="7" t="str">
        <f>'2.0 Input│Historic Capex'!D255</f>
        <v>Non-System</v>
      </c>
      <c r="F253" s="27">
        <f>IFERROR(VLOOKUP($A253,'2.0 Input│Historic Capex'!$A$15:$J$1413,COLUMN(F253),FALSE),0)</f>
        <v>0</v>
      </c>
      <c r="G253" s="27">
        <f>IFERROR(VLOOKUP($A253,'2.0 Input│Historic Capex'!$A$15:$J$1413,COLUMN(G253),FALSE),0)</f>
        <v>0</v>
      </c>
      <c r="H253" s="27">
        <f>IFERROR(VLOOKUP($A253,'2.0 Input│Historic Capex'!$A$15:$J$1413,COLUMN(H253),FALSE),0)</f>
        <v>0</v>
      </c>
      <c r="I253" s="27">
        <f>IFERROR(VLOOKUP($A253,'2.0 Input│Historic Capex'!$A$15:$J$1413,COLUMN(I253),FALSE),0)</f>
        <v>0</v>
      </c>
      <c r="J253" s="27">
        <f>IFERROR(VLOOKUP($A253,'2.0 Input│Historic Capex'!$A$15:$J$1413,COLUMN(J253),FALSE),0)</f>
        <v>0</v>
      </c>
      <c r="K253" s="27">
        <f t="shared" ref="K253:K279" si="17">SUM(F253:J253)</f>
        <v>0</v>
      </c>
    </row>
    <row r="254" spans="1:11">
      <c r="A254" s="27">
        <f>'2.0 Input│Historic Capex'!A256</f>
        <v>242</v>
      </c>
      <c r="B254" s="20" t="str">
        <f>'2.0 Input│Historic Capex'!B256</f>
        <v xml:space="preserve">HR Systems Refresh </v>
      </c>
      <c r="C254" s="7" t="str">
        <f>'2.0 Input│Historic Capex'!C256</f>
        <v/>
      </c>
      <c r="D254" s="7" t="str">
        <f>'2.0 Input│Historic Capex'!D256</f>
        <v/>
      </c>
      <c r="F254" s="27">
        <f>IFERROR(VLOOKUP($A254,'2.0 Input│Historic Capex'!$A$15:$J$1413,COLUMN(F254),FALSE),0)</f>
        <v>0</v>
      </c>
      <c r="G254" s="27">
        <f>IFERROR(VLOOKUP($A254,'2.0 Input│Historic Capex'!$A$15:$J$1413,COLUMN(G254),FALSE),0)</f>
        <v>0</v>
      </c>
      <c r="H254" s="27">
        <f>IFERROR(VLOOKUP($A254,'2.0 Input│Historic Capex'!$A$15:$J$1413,COLUMN(H254),FALSE),0)</f>
        <v>0</v>
      </c>
      <c r="I254" s="27">
        <f>IFERROR(VLOOKUP($A254,'2.0 Input│Historic Capex'!$A$15:$J$1413,COLUMN(I254),FALSE),0)</f>
        <v>0</v>
      </c>
      <c r="J254" s="27">
        <f>IFERROR(VLOOKUP($A254,'2.0 Input│Historic Capex'!$A$15:$J$1413,COLUMN(J254),FALSE),0)</f>
        <v>0</v>
      </c>
      <c r="K254" s="27">
        <f t="shared" si="17"/>
        <v>0</v>
      </c>
    </row>
    <row r="255" spans="1:11">
      <c r="A255" s="27">
        <f>'2.0 Input│Historic Capex'!A257</f>
        <v>243</v>
      </c>
      <c r="B255" s="20" t="str">
        <f>'2.0 Input│Historic Capex'!B257</f>
        <v xml:space="preserve">Transmission EAM Data Management Tool </v>
      </c>
      <c r="C255" s="7" t="str">
        <f>'2.0 Input│Historic Capex'!C257</f>
        <v/>
      </c>
      <c r="D255" s="7" t="str">
        <f>'2.0 Input│Historic Capex'!D257</f>
        <v/>
      </c>
      <c r="F255" s="27">
        <f>IFERROR(VLOOKUP($A255,'2.0 Input│Historic Capex'!$A$15:$J$1413,COLUMN(F255),FALSE),0)</f>
        <v>0</v>
      </c>
      <c r="G255" s="27">
        <f>IFERROR(VLOOKUP($A255,'2.0 Input│Historic Capex'!$A$15:$J$1413,COLUMN(G255),FALSE),0)</f>
        <v>0</v>
      </c>
      <c r="H255" s="27">
        <f>IFERROR(VLOOKUP($A255,'2.0 Input│Historic Capex'!$A$15:$J$1413,COLUMN(H255),FALSE),0)</f>
        <v>0</v>
      </c>
      <c r="I255" s="27">
        <f>IFERROR(VLOOKUP($A255,'2.0 Input│Historic Capex'!$A$15:$J$1413,COLUMN(I255),FALSE),0)</f>
        <v>0</v>
      </c>
      <c r="J255" s="27">
        <f>IFERROR(VLOOKUP($A255,'2.0 Input│Historic Capex'!$A$15:$J$1413,COLUMN(J255),FALSE),0)</f>
        <v>0</v>
      </c>
      <c r="K255" s="27">
        <f t="shared" si="17"/>
        <v>0</v>
      </c>
    </row>
    <row r="256" spans="1:11">
      <c r="A256" s="27">
        <f>'2.0 Input│Historic Capex'!A258</f>
        <v>244</v>
      </c>
      <c r="B256" s="20" t="str">
        <f>'2.0 Input│Historic Capex'!B258</f>
        <v xml:space="preserve">SharePoint Upgrade </v>
      </c>
      <c r="C256" s="7" t="str">
        <f>'2.0 Input│Historic Capex'!C258</f>
        <v>Other</v>
      </c>
      <c r="D256" s="7" t="str">
        <f>'2.0 Input│Historic Capex'!D258</f>
        <v>Non-System</v>
      </c>
      <c r="F256" s="27">
        <f>IFERROR(VLOOKUP($A256,'2.0 Input│Historic Capex'!$A$15:$J$1413,COLUMN(F256),FALSE),0)</f>
        <v>0</v>
      </c>
      <c r="G256" s="27">
        <f>IFERROR(VLOOKUP($A256,'2.0 Input│Historic Capex'!$A$15:$J$1413,COLUMN(G256),FALSE),0)</f>
        <v>0</v>
      </c>
      <c r="H256" s="27">
        <f>IFERROR(VLOOKUP($A256,'2.0 Input│Historic Capex'!$A$15:$J$1413,COLUMN(H256),FALSE),0)</f>
        <v>0</v>
      </c>
      <c r="I256" s="27">
        <f>IFERROR(VLOOKUP($A256,'2.0 Input│Historic Capex'!$A$15:$J$1413,COLUMN(I256),FALSE),0)</f>
        <v>0</v>
      </c>
      <c r="J256" s="27">
        <f>IFERROR(VLOOKUP($A256,'2.0 Input│Historic Capex'!$A$15:$J$1413,COLUMN(J256),FALSE),0)</f>
        <v>0</v>
      </c>
      <c r="K256" s="27">
        <f t="shared" si="17"/>
        <v>0</v>
      </c>
    </row>
    <row r="257" spans="1:11">
      <c r="A257" s="27">
        <f>'2.0 Input│Historic Capex'!A259</f>
        <v>245</v>
      </c>
      <c r="B257" s="20" t="str">
        <f>'2.0 Input│Historic Capex'!B259</f>
        <v xml:space="preserve">eForm Digitisation </v>
      </c>
      <c r="C257" s="7" t="str">
        <f>'2.0 Input│Historic Capex'!C259</f>
        <v>Other</v>
      </c>
      <c r="D257" s="7" t="str">
        <f>'2.0 Input│Historic Capex'!D259</f>
        <v>Non-System</v>
      </c>
      <c r="F257" s="27">
        <f>IFERROR(VLOOKUP($A257,'2.0 Input│Historic Capex'!$A$15:$J$1413,COLUMN(F257),FALSE),0)</f>
        <v>0</v>
      </c>
      <c r="G257" s="27">
        <f>IFERROR(VLOOKUP($A257,'2.0 Input│Historic Capex'!$A$15:$J$1413,COLUMN(G257),FALSE),0)</f>
        <v>0</v>
      </c>
      <c r="H257" s="27">
        <f>IFERROR(VLOOKUP($A257,'2.0 Input│Historic Capex'!$A$15:$J$1413,COLUMN(H257),FALSE),0)</f>
        <v>0</v>
      </c>
      <c r="I257" s="27">
        <f>IFERROR(VLOOKUP($A257,'2.0 Input│Historic Capex'!$A$15:$J$1413,COLUMN(I257),FALSE),0)</f>
        <v>0</v>
      </c>
      <c r="J257" s="27">
        <f>IFERROR(VLOOKUP($A257,'2.0 Input│Historic Capex'!$A$15:$J$1413,COLUMN(J257),FALSE),0)</f>
        <v>0</v>
      </c>
      <c r="K257" s="27">
        <f t="shared" si="17"/>
        <v>0</v>
      </c>
    </row>
    <row r="258" spans="1:11">
      <c r="A258" s="27">
        <f>'2.0 Input│Historic Capex'!A260</f>
        <v>246</v>
      </c>
      <c r="B258" s="20" t="str">
        <f>'2.0 Input│Historic Capex'!B260</f>
        <v xml:space="preserve">Historian Upgrade - version 2012 to 2015 </v>
      </c>
      <c r="C258" s="7" t="str">
        <f>'2.0 Input│Historic Capex'!C260</f>
        <v/>
      </c>
      <c r="D258" s="7" t="str">
        <f>'2.0 Input│Historic Capex'!D260</f>
        <v/>
      </c>
      <c r="F258" s="27">
        <f>IFERROR(VLOOKUP($A258,'2.0 Input│Historic Capex'!$A$15:$J$1413,COLUMN(F258),FALSE),0)</f>
        <v>0</v>
      </c>
      <c r="G258" s="27">
        <f>IFERROR(VLOOKUP($A258,'2.0 Input│Historic Capex'!$A$15:$J$1413,COLUMN(G258),FALSE),0)</f>
        <v>0</v>
      </c>
      <c r="H258" s="27">
        <f>IFERROR(VLOOKUP($A258,'2.0 Input│Historic Capex'!$A$15:$J$1413,COLUMN(H258),FALSE),0)</f>
        <v>0</v>
      </c>
      <c r="I258" s="27">
        <f>IFERROR(VLOOKUP($A258,'2.0 Input│Historic Capex'!$A$15:$J$1413,COLUMN(I258),FALSE),0)</f>
        <v>0</v>
      </c>
      <c r="J258" s="27">
        <f>IFERROR(VLOOKUP($A258,'2.0 Input│Historic Capex'!$A$15:$J$1413,COLUMN(J258),FALSE),0)</f>
        <v>0</v>
      </c>
      <c r="K258" s="27">
        <f t="shared" si="17"/>
        <v>0</v>
      </c>
    </row>
    <row r="259" spans="1:11">
      <c r="A259" s="27">
        <f>'2.0 Input│Historic Capex'!A261</f>
        <v>247</v>
      </c>
      <c r="B259" s="20" t="str">
        <f>'2.0 Input│Historic Capex'!B261</f>
        <v xml:space="preserve">Hazardous Area Platform </v>
      </c>
      <c r="C259" s="7" t="str">
        <f>'2.0 Input│Historic Capex'!C261</f>
        <v>Other</v>
      </c>
      <c r="D259" s="7" t="str">
        <f>'2.0 Input│Historic Capex'!D261</f>
        <v>Non-System</v>
      </c>
      <c r="F259" s="27">
        <f>IFERROR(VLOOKUP($A259,'2.0 Input│Historic Capex'!$A$15:$J$1413,COLUMN(F259),FALSE),0)</f>
        <v>0</v>
      </c>
      <c r="G259" s="27">
        <f>IFERROR(VLOOKUP($A259,'2.0 Input│Historic Capex'!$A$15:$J$1413,COLUMN(G259),FALSE),0)</f>
        <v>0</v>
      </c>
      <c r="H259" s="27">
        <f>IFERROR(VLOOKUP($A259,'2.0 Input│Historic Capex'!$A$15:$J$1413,COLUMN(H259),FALSE),0)</f>
        <v>0</v>
      </c>
      <c r="I259" s="27">
        <f>IFERROR(VLOOKUP($A259,'2.0 Input│Historic Capex'!$A$15:$J$1413,COLUMN(I259),FALSE),0)</f>
        <v>0</v>
      </c>
      <c r="J259" s="27">
        <f>IFERROR(VLOOKUP($A259,'2.0 Input│Historic Capex'!$A$15:$J$1413,COLUMN(J259),FALSE),0)</f>
        <v>0</v>
      </c>
      <c r="K259" s="27">
        <f t="shared" si="17"/>
        <v>0</v>
      </c>
    </row>
    <row r="260" spans="1:11">
      <c r="A260" s="27">
        <f>'2.0 Input│Historic Capex'!A262</f>
        <v>248</v>
      </c>
      <c r="B260" s="20" t="str">
        <f>'2.0 Input│Historic Capex'!B262</f>
        <v xml:space="preserve">PPM Refresh </v>
      </c>
      <c r="C260" s="7" t="str">
        <f>'2.0 Input│Historic Capex'!C262</f>
        <v>Other</v>
      </c>
      <c r="D260" s="7" t="str">
        <f>'2.0 Input│Historic Capex'!D262</f>
        <v>Non-System</v>
      </c>
      <c r="F260" s="27">
        <f>IFERROR(VLOOKUP($A260,'2.0 Input│Historic Capex'!$A$15:$J$1413,COLUMN(F260),FALSE),0)</f>
        <v>0</v>
      </c>
      <c r="G260" s="27">
        <f>IFERROR(VLOOKUP($A260,'2.0 Input│Historic Capex'!$A$15:$J$1413,COLUMN(G260),FALSE),0)</f>
        <v>0</v>
      </c>
      <c r="H260" s="27">
        <f>IFERROR(VLOOKUP($A260,'2.0 Input│Historic Capex'!$A$15:$J$1413,COLUMN(H260),FALSE),0)</f>
        <v>0</v>
      </c>
      <c r="I260" s="27">
        <f>IFERROR(VLOOKUP($A260,'2.0 Input│Historic Capex'!$A$15:$J$1413,COLUMN(I260),FALSE),0)</f>
        <v>0</v>
      </c>
      <c r="J260" s="27">
        <f>IFERROR(VLOOKUP($A260,'2.0 Input│Historic Capex'!$A$15:$J$1413,COLUMN(J260),FALSE),0)</f>
        <v>0</v>
      </c>
      <c r="K260" s="27">
        <f t="shared" si="17"/>
        <v>0</v>
      </c>
    </row>
    <row r="261" spans="1:11">
      <c r="A261" s="27">
        <f>'2.0 Input│Historic Capex'!A263</f>
        <v>249</v>
      </c>
      <c r="B261" s="20" t="str">
        <f>'2.0 Input│Historic Capex'!B263</f>
        <v xml:space="preserve">BizTalk Upgrade FY2018 </v>
      </c>
      <c r="C261" s="7" t="str">
        <f>'2.0 Input│Historic Capex'!C263</f>
        <v>Other</v>
      </c>
      <c r="D261" s="7" t="str">
        <f>'2.0 Input│Historic Capex'!D263</f>
        <v>Non-System</v>
      </c>
      <c r="F261" s="27">
        <f>IFERROR(VLOOKUP($A261,'2.0 Input│Historic Capex'!$A$15:$J$1413,COLUMN(F261),FALSE),0)</f>
        <v>0</v>
      </c>
      <c r="G261" s="27">
        <f>IFERROR(VLOOKUP($A261,'2.0 Input│Historic Capex'!$A$15:$J$1413,COLUMN(G261),FALSE),0)</f>
        <v>0</v>
      </c>
      <c r="H261" s="27">
        <f>IFERROR(VLOOKUP($A261,'2.0 Input│Historic Capex'!$A$15:$J$1413,COLUMN(H261),FALSE),0)</f>
        <v>0</v>
      </c>
      <c r="I261" s="27">
        <f>IFERROR(VLOOKUP($A261,'2.0 Input│Historic Capex'!$A$15:$J$1413,COLUMN(I261),FALSE),0)</f>
        <v>0</v>
      </c>
      <c r="J261" s="27">
        <f>IFERROR(VLOOKUP($A261,'2.0 Input│Historic Capex'!$A$15:$J$1413,COLUMN(J261),FALSE),0)</f>
        <v>0</v>
      </c>
      <c r="K261" s="27">
        <f t="shared" si="17"/>
        <v>0</v>
      </c>
    </row>
    <row r="262" spans="1:11">
      <c r="A262" s="27">
        <f>'2.0 Input│Historic Capex'!A264</f>
        <v>250</v>
      </c>
      <c r="B262" s="20" t="str">
        <f>'2.0 Input│Historic Capex'!B264</f>
        <v xml:space="preserve">Automated Testing Tool </v>
      </c>
      <c r="C262" s="7" t="str">
        <f>'2.0 Input│Historic Capex'!C264</f>
        <v>Other</v>
      </c>
      <c r="D262" s="7" t="str">
        <f>'2.0 Input│Historic Capex'!D264</f>
        <v>Non-System</v>
      </c>
      <c r="F262" s="27">
        <f>IFERROR(VLOOKUP($A262,'2.0 Input│Historic Capex'!$A$15:$J$1413,COLUMN(F262),FALSE),0)</f>
        <v>0</v>
      </c>
      <c r="G262" s="27">
        <f>IFERROR(VLOOKUP($A262,'2.0 Input│Historic Capex'!$A$15:$J$1413,COLUMN(G262),FALSE),0)</f>
        <v>0</v>
      </c>
      <c r="H262" s="27">
        <f>IFERROR(VLOOKUP($A262,'2.0 Input│Historic Capex'!$A$15:$J$1413,COLUMN(H262),FALSE),0)</f>
        <v>0</v>
      </c>
      <c r="I262" s="27">
        <f>IFERROR(VLOOKUP($A262,'2.0 Input│Historic Capex'!$A$15:$J$1413,COLUMN(I262),FALSE),0)</f>
        <v>0</v>
      </c>
      <c r="J262" s="27">
        <f>IFERROR(VLOOKUP($A262,'2.0 Input│Historic Capex'!$A$15:$J$1413,COLUMN(J262),FALSE),0)</f>
        <v>0</v>
      </c>
      <c r="K262" s="27">
        <f t="shared" si="17"/>
        <v>0</v>
      </c>
    </row>
    <row r="263" spans="1:11">
      <c r="A263" s="27">
        <f>'2.0 Input│Historic Capex'!A265</f>
        <v>251</v>
      </c>
      <c r="B263" s="20" t="str">
        <f>'2.0 Input│Historic Capex'!B265</f>
        <v xml:space="preserve">Code Management Software </v>
      </c>
      <c r="C263" s="7" t="str">
        <f>'2.0 Input│Historic Capex'!C265</f>
        <v>Other</v>
      </c>
      <c r="D263" s="7" t="str">
        <f>'2.0 Input│Historic Capex'!D265</f>
        <v>Non-System</v>
      </c>
      <c r="F263" s="27">
        <f>IFERROR(VLOOKUP($A263,'2.0 Input│Historic Capex'!$A$15:$J$1413,COLUMN(F263),FALSE),0)</f>
        <v>0</v>
      </c>
      <c r="G263" s="27">
        <f>IFERROR(VLOOKUP($A263,'2.0 Input│Historic Capex'!$A$15:$J$1413,COLUMN(G263),FALSE),0)</f>
        <v>0</v>
      </c>
      <c r="H263" s="27">
        <f>IFERROR(VLOOKUP($A263,'2.0 Input│Historic Capex'!$A$15:$J$1413,COLUMN(H263),FALSE),0)</f>
        <v>0</v>
      </c>
      <c r="I263" s="27">
        <f>IFERROR(VLOOKUP($A263,'2.0 Input│Historic Capex'!$A$15:$J$1413,COLUMN(I263),FALSE),0)</f>
        <v>0</v>
      </c>
      <c r="J263" s="27">
        <f>IFERROR(VLOOKUP($A263,'2.0 Input│Historic Capex'!$A$15:$J$1413,COLUMN(J263),FALSE),0)</f>
        <v>0</v>
      </c>
      <c r="K263" s="27">
        <f t="shared" si="17"/>
        <v>0</v>
      </c>
    </row>
    <row r="264" spans="1:11">
      <c r="A264" s="27">
        <f>'2.0 Input│Historic Capex'!A266</f>
        <v>252</v>
      </c>
      <c r="B264" s="20" t="str">
        <f>'2.0 Input│Historic Capex'!B266</f>
        <v xml:space="preserve">CRM Upgrade </v>
      </c>
      <c r="C264" s="7" t="str">
        <f>'2.0 Input│Historic Capex'!C266</f>
        <v>Other</v>
      </c>
      <c r="D264" s="7" t="str">
        <f>'2.0 Input│Historic Capex'!D266</f>
        <v>Non-System</v>
      </c>
      <c r="F264" s="27">
        <f>IFERROR(VLOOKUP($A264,'2.0 Input│Historic Capex'!$A$15:$J$1413,COLUMN(F264),FALSE),0)</f>
        <v>0</v>
      </c>
      <c r="G264" s="27">
        <f>IFERROR(VLOOKUP($A264,'2.0 Input│Historic Capex'!$A$15:$J$1413,COLUMN(G264),FALSE),0)</f>
        <v>0</v>
      </c>
      <c r="H264" s="27">
        <f>IFERROR(VLOOKUP($A264,'2.0 Input│Historic Capex'!$A$15:$J$1413,COLUMN(H264),FALSE),0)</f>
        <v>0</v>
      </c>
      <c r="I264" s="27">
        <f>IFERROR(VLOOKUP($A264,'2.0 Input│Historic Capex'!$A$15:$J$1413,COLUMN(I264),FALSE),0)</f>
        <v>0</v>
      </c>
      <c r="J264" s="27">
        <f>IFERROR(VLOOKUP($A264,'2.0 Input│Historic Capex'!$A$15:$J$1413,COLUMN(J264),FALSE),0)</f>
        <v>0</v>
      </c>
      <c r="K264" s="27">
        <f t="shared" si="17"/>
        <v>0</v>
      </c>
    </row>
    <row r="265" spans="1:11">
      <c r="A265" s="27">
        <f>'2.0 Input│Historic Capex'!A267</f>
        <v>253</v>
      </c>
      <c r="B265" s="20" t="str">
        <f>'2.0 Input│Historic Capex'!B267</f>
        <v xml:space="preserve">X-Info Aware Version 2 </v>
      </c>
      <c r="C265" s="7" t="str">
        <f>'2.0 Input│Historic Capex'!C267</f>
        <v>Other</v>
      </c>
      <c r="D265" s="7" t="str">
        <f>'2.0 Input│Historic Capex'!D267</f>
        <v>Non-System</v>
      </c>
      <c r="F265" s="27">
        <f>IFERROR(VLOOKUP($A265,'2.0 Input│Historic Capex'!$A$15:$J$1413,COLUMN(F265),FALSE),0)</f>
        <v>0</v>
      </c>
      <c r="G265" s="27">
        <f>IFERROR(VLOOKUP($A265,'2.0 Input│Historic Capex'!$A$15:$J$1413,COLUMN(G265),FALSE),0)</f>
        <v>0</v>
      </c>
      <c r="H265" s="27">
        <f>IFERROR(VLOOKUP($A265,'2.0 Input│Historic Capex'!$A$15:$J$1413,COLUMN(H265),FALSE),0)</f>
        <v>0</v>
      </c>
      <c r="I265" s="27">
        <f>IFERROR(VLOOKUP($A265,'2.0 Input│Historic Capex'!$A$15:$J$1413,COLUMN(I265),FALSE),0)</f>
        <v>0</v>
      </c>
      <c r="J265" s="27">
        <f>IFERROR(VLOOKUP($A265,'2.0 Input│Historic Capex'!$A$15:$J$1413,COLUMN(J265),FALSE),0)</f>
        <v>0</v>
      </c>
      <c r="K265" s="27">
        <f t="shared" si="17"/>
        <v>0</v>
      </c>
    </row>
    <row r="266" spans="1:11">
      <c r="A266" s="27">
        <f>'2.0 Input│Historic Capex'!A268</f>
        <v>254</v>
      </c>
      <c r="B266" s="20" t="str">
        <f>'2.0 Input│Historic Capex'!B268</f>
        <v xml:space="preserve">Supplier Qualification and Compliance </v>
      </c>
      <c r="C266" s="7" t="str">
        <f>'2.0 Input│Historic Capex'!C268</f>
        <v>Other</v>
      </c>
      <c r="D266" s="7" t="str">
        <f>'2.0 Input│Historic Capex'!D268</f>
        <v>Non-System</v>
      </c>
      <c r="F266" s="27">
        <f>IFERROR(VLOOKUP($A266,'2.0 Input│Historic Capex'!$A$15:$J$1413,COLUMN(F266),FALSE),0)</f>
        <v>0</v>
      </c>
      <c r="G266" s="27">
        <f>IFERROR(VLOOKUP($A266,'2.0 Input│Historic Capex'!$A$15:$J$1413,COLUMN(G266),FALSE),0)</f>
        <v>0</v>
      </c>
      <c r="H266" s="27">
        <f>IFERROR(VLOOKUP($A266,'2.0 Input│Historic Capex'!$A$15:$J$1413,COLUMN(H266),FALSE),0)</f>
        <v>0</v>
      </c>
      <c r="I266" s="27">
        <f>IFERROR(VLOOKUP($A266,'2.0 Input│Historic Capex'!$A$15:$J$1413,COLUMN(I266),FALSE),0)</f>
        <v>0</v>
      </c>
      <c r="J266" s="27">
        <f>IFERROR(VLOOKUP($A266,'2.0 Input│Historic Capex'!$A$15:$J$1413,COLUMN(J266),FALSE),0)</f>
        <v>0</v>
      </c>
      <c r="K266" s="27">
        <f t="shared" si="17"/>
        <v>0</v>
      </c>
    </row>
    <row r="267" spans="1:11">
      <c r="A267" s="27">
        <f>'2.0 Input│Historic Capex'!A269</f>
        <v>255</v>
      </c>
      <c r="B267" s="20" t="str">
        <f>'2.0 Input│Historic Capex'!B269</f>
        <v xml:space="preserve">Oracle eBS Upgrade to 12.2 </v>
      </c>
      <c r="C267" s="7" t="str">
        <f>'2.0 Input│Historic Capex'!C269</f>
        <v>Other</v>
      </c>
      <c r="D267" s="7" t="str">
        <f>'2.0 Input│Historic Capex'!D269</f>
        <v>Non-System</v>
      </c>
      <c r="F267" s="27">
        <f>IFERROR(VLOOKUP($A267,'2.0 Input│Historic Capex'!$A$15:$J$1413,COLUMN(F267),FALSE),0)</f>
        <v>0</v>
      </c>
      <c r="G267" s="27">
        <f>IFERROR(VLOOKUP($A267,'2.0 Input│Historic Capex'!$A$15:$J$1413,COLUMN(G267),FALSE),0)</f>
        <v>0</v>
      </c>
      <c r="H267" s="27">
        <f>IFERROR(VLOOKUP($A267,'2.0 Input│Historic Capex'!$A$15:$J$1413,COLUMN(H267),FALSE),0)</f>
        <v>0</v>
      </c>
      <c r="I267" s="27">
        <f>IFERROR(VLOOKUP($A267,'2.0 Input│Historic Capex'!$A$15:$J$1413,COLUMN(I267),FALSE),0)</f>
        <v>0</v>
      </c>
      <c r="J267" s="27">
        <f>IFERROR(VLOOKUP($A267,'2.0 Input│Historic Capex'!$A$15:$J$1413,COLUMN(J267),FALSE),0)</f>
        <v>0</v>
      </c>
      <c r="K267" s="27">
        <f t="shared" si="17"/>
        <v>0</v>
      </c>
    </row>
    <row r="268" spans="1:11">
      <c r="A268" s="27">
        <f>'2.0 Input│Historic Capex'!A270</f>
        <v>256</v>
      </c>
      <c r="B268" s="20" t="str">
        <f>'2.0 Input│Historic Capex'!B270</f>
        <v xml:space="preserve">BizTalk System Upgrade 2020 </v>
      </c>
      <c r="C268" s="7" t="str">
        <f>'2.0 Input│Historic Capex'!C270</f>
        <v>Other</v>
      </c>
      <c r="D268" s="7" t="str">
        <f>'2.0 Input│Historic Capex'!D270</f>
        <v>Non-System</v>
      </c>
      <c r="F268" s="27">
        <f>IFERROR(VLOOKUP($A268,'2.0 Input│Historic Capex'!$A$15:$J$1413,COLUMN(F268),FALSE),0)</f>
        <v>0</v>
      </c>
      <c r="G268" s="27">
        <f>IFERROR(VLOOKUP($A268,'2.0 Input│Historic Capex'!$A$15:$J$1413,COLUMN(G268),FALSE),0)</f>
        <v>0</v>
      </c>
      <c r="H268" s="27">
        <f>IFERROR(VLOOKUP($A268,'2.0 Input│Historic Capex'!$A$15:$J$1413,COLUMN(H268),FALSE),0)</f>
        <v>0</v>
      </c>
      <c r="I268" s="27">
        <f>IFERROR(VLOOKUP($A268,'2.0 Input│Historic Capex'!$A$15:$J$1413,COLUMN(I268),FALSE),0)</f>
        <v>0</v>
      </c>
      <c r="J268" s="27">
        <f>IFERROR(VLOOKUP($A268,'2.0 Input│Historic Capex'!$A$15:$J$1413,COLUMN(J268),FALSE),0)</f>
        <v>0</v>
      </c>
      <c r="K268" s="27">
        <f t="shared" si="17"/>
        <v>0</v>
      </c>
    </row>
    <row r="269" spans="1:11">
      <c r="A269" s="27">
        <f>'2.0 Input│Historic Capex'!A271</f>
        <v>257</v>
      </c>
      <c r="B269" s="20" t="str">
        <f>'2.0 Input│Historic Capex'!B271</f>
        <v>Applications Renewal</v>
      </c>
      <c r="C269" s="7" t="str">
        <f>'2.0 Input│Historic Capex'!C271</f>
        <v>Other</v>
      </c>
      <c r="D269" s="7" t="str">
        <f>'2.0 Input│Historic Capex'!D271</f>
        <v>Non-System</v>
      </c>
      <c r="F269" s="27">
        <f>IFERROR(VLOOKUP($A269,'2.0 Input│Historic Capex'!$A$15:$J$1413,COLUMN(F269),FALSE),0)</f>
        <v>0</v>
      </c>
      <c r="G269" s="27">
        <f>IFERROR(VLOOKUP($A269,'2.0 Input│Historic Capex'!$A$15:$J$1413,COLUMN(G269),FALSE),0)</f>
        <v>0</v>
      </c>
      <c r="H269" s="27">
        <f>IFERROR(VLOOKUP($A269,'2.0 Input│Historic Capex'!$A$15:$J$1413,COLUMN(H269),FALSE),0)</f>
        <v>0</v>
      </c>
      <c r="I269" s="27">
        <f>IFERROR(VLOOKUP($A269,'2.0 Input│Historic Capex'!$A$15:$J$1413,COLUMN(I269),FALSE),0)</f>
        <v>0</v>
      </c>
      <c r="J269" s="27">
        <f>IFERROR(VLOOKUP($A269,'2.0 Input│Historic Capex'!$A$15:$J$1413,COLUMN(J269),FALSE),0)</f>
        <v>0</v>
      </c>
      <c r="K269" s="27">
        <f t="shared" si="17"/>
        <v>0</v>
      </c>
    </row>
    <row r="270" spans="1:11">
      <c r="A270" s="27">
        <f>'2.0 Input│Historic Capex'!A272</f>
        <v>258</v>
      </c>
      <c r="B270" s="20" t="str">
        <f>'2.0 Input│Historic Capex'!B272</f>
        <v>Infrastructure Renewal</v>
      </c>
      <c r="C270" s="7" t="str">
        <f>'2.0 Input│Historic Capex'!C272</f>
        <v>Other</v>
      </c>
      <c r="D270" s="7" t="str">
        <f>'2.0 Input│Historic Capex'!D272</f>
        <v>Non-System</v>
      </c>
      <c r="F270" s="27">
        <f>IFERROR(VLOOKUP($A270,'2.0 Input│Historic Capex'!$A$15:$J$1413,COLUMN(F270),FALSE),0)</f>
        <v>0</v>
      </c>
      <c r="G270" s="27">
        <f>IFERROR(VLOOKUP($A270,'2.0 Input│Historic Capex'!$A$15:$J$1413,COLUMN(G270),FALSE),0)</f>
        <v>0</v>
      </c>
      <c r="H270" s="27">
        <f>IFERROR(VLOOKUP($A270,'2.0 Input│Historic Capex'!$A$15:$J$1413,COLUMN(H270),FALSE),0)</f>
        <v>0</v>
      </c>
      <c r="I270" s="27">
        <f>IFERROR(VLOOKUP($A270,'2.0 Input│Historic Capex'!$A$15:$J$1413,COLUMN(I270),FALSE),0)</f>
        <v>0</v>
      </c>
      <c r="J270" s="27">
        <f>IFERROR(VLOOKUP($A270,'2.0 Input│Historic Capex'!$A$15:$J$1413,COLUMN(J270),FALSE),0)</f>
        <v>0</v>
      </c>
      <c r="K270" s="27">
        <f t="shared" si="17"/>
        <v>0</v>
      </c>
    </row>
    <row r="271" spans="1:11">
      <c r="A271" s="27">
        <f>'2.0 Input│Historic Capex'!A273</f>
        <v>259</v>
      </c>
      <c r="B271" s="20" t="str">
        <f>'2.0 Input│Historic Capex'!B273</f>
        <v>Dandenong Relocation</v>
      </c>
      <c r="C271" s="7" t="str">
        <f>'2.0 Input│Historic Capex'!C273</f>
        <v/>
      </c>
      <c r="D271" s="7" t="str">
        <f>'2.0 Input│Historic Capex'!D273</f>
        <v/>
      </c>
      <c r="F271" s="27">
        <f>IFERROR(VLOOKUP($A271,'2.0 Input│Historic Capex'!$A$15:$J$1413,COLUMN(F271),FALSE),0)</f>
        <v>0</v>
      </c>
      <c r="G271" s="27">
        <f>IFERROR(VLOOKUP($A271,'2.0 Input│Historic Capex'!$A$15:$J$1413,COLUMN(G271),FALSE),0)</f>
        <v>0</v>
      </c>
      <c r="H271" s="27">
        <f>IFERROR(VLOOKUP($A271,'2.0 Input│Historic Capex'!$A$15:$J$1413,COLUMN(H271),FALSE),0)</f>
        <v>0</v>
      </c>
      <c r="I271" s="27">
        <f>IFERROR(VLOOKUP($A271,'2.0 Input│Historic Capex'!$A$15:$J$1413,COLUMN(I271),FALSE),0)</f>
        <v>0</v>
      </c>
      <c r="J271" s="27">
        <f>IFERROR(VLOOKUP($A271,'2.0 Input│Historic Capex'!$A$15:$J$1413,COLUMN(J271),FALSE),0)</f>
        <v>0</v>
      </c>
      <c r="K271" s="27">
        <f t="shared" si="17"/>
        <v>0</v>
      </c>
    </row>
    <row r="272" spans="1:11">
      <c r="A272" s="27">
        <f>'2.0 Input│Historic Capex'!A274</f>
        <v>260</v>
      </c>
      <c r="B272" s="20" t="str">
        <f>'2.0 Input│Historic Capex'!B274</f>
        <v>All CS buffer Air shutoff system for all compressors</v>
      </c>
      <c r="C272" s="7" t="str">
        <f>'2.0 Input│Historic Capex'!C274</f>
        <v>Compressors</v>
      </c>
      <c r="D272" s="7" t="str">
        <f>'2.0 Input│Historic Capex'!D274</f>
        <v>Replacement</v>
      </c>
      <c r="F272" s="27">
        <f>IFERROR(VLOOKUP($A272,'2.0 Input│Historic Capex'!$A$15:$J$1413,COLUMN(F272),FALSE),0)</f>
        <v>0</v>
      </c>
      <c r="G272" s="27">
        <f>IFERROR(VLOOKUP($A272,'2.0 Input│Historic Capex'!$A$15:$J$1413,COLUMN(G272),FALSE),0)</f>
        <v>0</v>
      </c>
      <c r="H272" s="27">
        <f>IFERROR(VLOOKUP($A272,'2.0 Input│Historic Capex'!$A$15:$J$1413,COLUMN(H272),FALSE),0)</f>
        <v>0</v>
      </c>
      <c r="I272" s="27">
        <f>IFERROR(VLOOKUP($A272,'2.0 Input│Historic Capex'!$A$15:$J$1413,COLUMN(I272),FALSE),0)</f>
        <v>0</v>
      </c>
      <c r="J272" s="27">
        <f>IFERROR(VLOOKUP($A272,'2.0 Input│Historic Capex'!$A$15:$J$1413,COLUMN(J272),FALSE),0)</f>
        <v>0</v>
      </c>
      <c r="K272" s="27">
        <f t="shared" si="17"/>
        <v>0</v>
      </c>
    </row>
    <row r="273" spans="1:11">
      <c r="A273" s="27">
        <f>'2.0 Input│Historic Capex'!A275</f>
        <v>261</v>
      </c>
      <c r="B273" s="20" t="str">
        <f>'2.0 Input│Historic Capex'!B275</f>
        <v>WCS A Process Safety</v>
      </c>
      <c r="C273" s="7" t="str">
        <f>'2.0 Input│Historic Capex'!C275</f>
        <v>Compressors</v>
      </c>
      <c r="D273" s="7" t="str">
        <f>'2.0 Input│Historic Capex'!D275</f>
        <v>Replacement</v>
      </c>
      <c r="F273" s="27">
        <f>IFERROR(VLOOKUP($A273,'2.0 Input│Historic Capex'!$A$15:$J$1413,COLUMN(F273),FALSE),0)</f>
        <v>0</v>
      </c>
      <c r="G273" s="27">
        <f>IFERROR(VLOOKUP($A273,'2.0 Input│Historic Capex'!$A$15:$J$1413,COLUMN(G273),FALSE),0)</f>
        <v>0</v>
      </c>
      <c r="H273" s="27">
        <f>IFERROR(VLOOKUP($A273,'2.0 Input│Historic Capex'!$A$15:$J$1413,COLUMN(H273),FALSE),0)</f>
        <v>0</v>
      </c>
      <c r="I273" s="27">
        <f>IFERROR(VLOOKUP($A273,'2.0 Input│Historic Capex'!$A$15:$J$1413,COLUMN(I273),FALSE),0)</f>
        <v>0</v>
      </c>
      <c r="J273" s="27">
        <f>IFERROR(VLOOKUP($A273,'2.0 Input│Historic Capex'!$A$15:$J$1413,COLUMN(J273),FALSE),0)</f>
        <v>0</v>
      </c>
      <c r="K273" s="27">
        <f t="shared" si="17"/>
        <v>0</v>
      </c>
    </row>
    <row r="274" spans="1:11">
      <c r="A274" s="27">
        <f>'2.0 Input│Historic Capex'!A276</f>
        <v>262</v>
      </c>
      <c r="B274" s="20" t="str">
        <f>'2.0 Input│Historic Capex'!B276</f>
        <v>Longford Odorant Pump Power Gas Upgrade</v>
      </c>
      <c r="C274" s="7" t="str">
        <f>'2.0 Input│Historic Capex'!C276</f>
        <v>Odourant Plants</v>
      </c>
      <c r="D274" s="7" t="str">
        <f>'2.0 Input│Historic Capex'!D276</f>
        <v>Replacement</v>
      </c>
      <c r="F274" s="27">
        <f>IFERROR(VLOOKUP($A274,'2.0 Input│Historic Capex'!$A$15:$J$1413,COLUMN(F274),FALSE),0)</f>
        <v>0</v>
      </c>
      <c r="G274" s="27">
        <f>IFERROR(VLOOKUP($A274,'2.0 Input│Historic Capex'!$A$15:$J$1413,COLUMN(G274),FALSE),0)</f>
        <v>0</v>
      </c>
      <c r="H274" s="27">
        <f>IFERROR(VLOOKUP($A274,'2.0 Input│Historic Capex'!$A$15:$J$1413,COLUMN(H274),FALSE),0)</f>
        <v>0</v>
      </c>
      <c r="I274" s="27">
        <f>IFERROR(VLOOKUP($A274,'2.0 Input│Historic Capex'!$A$15:$J$1413,COLUMN(I274),FALSE),0)</f>
        <v>0</v>
      </c>
      <c r="J274" s="27">
        <f>IFERROR(VLOOKUP($A274,'2.0 Input│Historic Capex'!$A$15:$J$1413,COLUMN(J274),FALSE),0)</f>
        <v>0</v>
      </c>
      <c r="K274" s="27">
        <f t="shared" si="17"/>
        <v>0</v>
      </c>
    </row>
    <row r="275" spans="1:11">
      <c r="A275" s="27">
        <f>'2.0 Input│Historic Capex'!A277</f>
        <v>263</v>
      </c>
      <c r="B275" s="20" t="str">
        <f>'2.0 Input│Historic Capex'!B277</f>
        <v>GCS compressor unit vent valves &amp; actuators replacement</v>
      </c>
      <c r="C275" s="7" t="str">
        <f>'2.0 Input│Historic Capex'!C277</f>
        <v>Compressors</v>
      </c>
      <c r="D275" s="7" t="str">
        <f>'2.0 Input│Historic Capex'!D277</f>
        <v>Replacement</v>
      </c>
      <c r="F275" s="27">
        <f>IFERROR(VLOOKUP($A275,'2.0 Input│Historic Capex'!$A$15:$J$1413,COLUMN(F275),FALSE),0)</f>
        <v>0</v>
      </c>
      <c r="G275" s="27">
        <f>IFERROR(VLOOKUP($A275,'2.0 Input│Historic Capex'!$A$15:$J$1413,COLUMN(G275),FALSE),0)</f>
        <v>0</v>
      </c>
      <c r="H275" s="27">
        <f>IFERROR(VLOOKUP($A275,'2.0 Input│Historic Capex'!$A$15:$J$1413,COLUMN(H275),FALSE),0)</f>
        <v>0</v>
      </c>
      <c r="I275" s="27">
        <f>IFERROR(VLOOKUP($A275,'2.0 Input│Historic Capex'!$A$15:$J$1413,COLUMN(I275),FALSE),0)</f>
        <v>0</v>
      </c>
      <c r="J275" s="27">
        <f>IFERROR(VLOOKUP($A275,'2.0 Input│Historic Capex'!$A$15:$J$1413,COLUMN(J275),FALSE),0)</f>
        <v>0</v>
      </c>
      <c r="K275" s="27">
        <f t="shared" si="17"/>
        <v>0</v>
      </c>
    </row>
    <row r="276" spans="1:11">
      <c r="A276" s="27">
        <f>'2.0 Input│Historic Capex'!A278</f>
        <v>264</v>
      </c>
      <c r="B276" s="20" t="str">
        <f>'2.0 Input│Historic Capex'!B278</f>
        <v>GCS unit discharge and station manifold check valves replacement</v>
      </c>
      <c r="C276" s="7" t="str">
        <f>'2.0 Input│Historic Capex'!C278</f>
        <v>Compressors</v>
      </c>
      <c r="D276" s="7" t="str">
        <f>'2.0 Input│Historic Capex'!D278</f>
        <v>Replacement</v>
      </c>
      <c r="F276" s="27">
        <f>IFERROR(VLOOKUP($A276,'2.0 Input│Historic Capex'!$A$15:$J$1413,COLUMN(F276),FALSE),0)</f>
        <v>0</v>
      </c>
      <c r="G276" s="27">
        <f>IFERROR(VLOOKUP($A276,'2.0 Input│Historic Capex'!$A$15:$J$1413,COLUMN(G276),FALSE),0)</f>
        <v>0</v>
      </c>
      <c r="H276" s="27">
        <f>IFERROR(VLOOKUP($A276,'2.0 Input│Historic Capex'!$A$15:$J$1413,COLUMN(H276),FALSE),0)</f>
        <v>0</v>
      </c>
      <c r="I276" s="27">
        <f>IFERROR(VLOOKUP($A276,'2.0 Input│Historic Capex'!$A$15:$J$1413,COLUMN(I276),FALSE),0)</f>
        <v>0</v>
      </c>
      <c r="J276" s="27">
        <f>IFERROR(VLOOKUP($A276,'2.0 Input│Historic Capex'!$A$15:$J$1413,COLUMN(J276),FALSE),0)</f>
        <v>0</v>
      </c>
      <c r="K276" s="27">
        <f t="shared" si="17"/>
        <v>0</v>
      </c>
    </row>
    <row r="277" spans="1:11">
      <c r="A277" s="27">
        <f>'2.0 Input│Historic Capex'!A279</f>
        <v>265</v>
      </c>
      <c r="B277" s="20" t="str">
        <f>'2.0 Input│Historic Capex'!B279</f>
        <v>GCS Decomm &amp; removal of turbine oil reservoir &amp; auto fill system</v>
      </c>
      <c r="C277" s="7" t="str">
        <f>'2.0 Input│Historic Capex'!C279</f>
        <v>Compressors</v>
      </c>
      <c r="D277" s="7" t="str">
        <f>'2.0 Input│Historic Capex'!D279</f>
        <v>Replacement</v>
      </c>
      <c r="F277" s="27">
        <f>IFERROR(VLOOKUP($A277,'2.0 Input│Historic Capex'!$A$15:$J$1413,COLUMN(F277),FALSE),0)</f>
        <v>0</v>
      </c>
      <c r="G277" s="27">
        <f>IFERROR(VLOOKUP($A277,'2.0 Input│Historic Capex'!$A$15:$J$1413,COLUMN(G277),FALSE),0)</f>
        <v>0</v>
      </c>
      <c r="H277" s="27">
        <f>IFERROR(VLOOKUP($A277,'2.0 Input│Historic Capex'!$A$15:$J$1413,COLUMN(H277),FALSE),0)</f>
        <v>0</v>
      </c>
      <c r="I277" s="27">
        <f>IFERROR(VLOOKUP($A277,'2.0 Input│Historic Capex'!$A$15:$J$1413,COLUMN(I277),FALSE),0)</f>
        <v>0</v>
      </c>
      <c r="J277" s="27">
        <f>IFERROR(VLOOKUP($A277,'2.0 Input│Historic Capex'!$A$15:$J$1413,COLUMN(J277),FALSE),0)</f>
        <v>0</v>
      </c>
      <c r="K277" s="27">
        <f t="shared" si="17"/>
        <v>0</v>
      </c>
    </row>
    <row r="278" spans="1:11">
      <c r="A278" s="27">
        <f>'2.0 Input│Historic Capex'!A280</f>
        <v>266</v>
      </c>
      <c r="B278" s="20" t="str">
        <f>'2.0 Input│Historic Capex'!B280</f>
        <v>BCS Instrument Air reliability upgrade</v>
      </c>
      <c r="C278" s="7" t="str">
        <f>'2.0 Input│Historic Capex'!C280</f>
        <v>Compressors</v>
      </c>
      <c r="D278" s="7" t="str">
        <f>'2.0 Input│Historic Capex'!D280</f>
        <v>Replacement</v>
      </c>
      <c r="F278" s="27">
        <f>IFERROR(VLOOKUP($A278,'2.0 Input│Historic Capex'!$A$15:$J$1413,COLUMN(F278),FALSE),0)</f>
        <v>0</v>
      </c>
      <c r="G278" s="27">
        <f>IFERROR(VLOOKUP($A278,'2.0 Input│Historic Capex'!$A$15:$J$1413,COLUMN(G278),FALSE),0)</f>
        <v>0</v>
      </c>
      <c r="H278" s="27">
        <f>IFERROR(VLOOKUP($A278,'2.0 Input│Historic Capex'!$A$15:$J$1413,COLUMN(H278),FALSE),0)</f>
        <v>0</v>
      </c>
      <c r="I278" s="27">
        <f>IFERROR(VLOOKUP($A278,'2.0 Input│Historic Capex'!$A$15:$J$1413,COLUMN(I278),FALSE),0)</f>
        <v>0</v>
      </c>
      <c r="J278" s="27">
        <f>IFERROR(VLOOKUP($A278,'2.0 Input│Historic Capex'!$A$15:$J$1413,COLUMN(J278),FALSE),0)</f>
        <v>0</v>
      </c>
      <c r="K278" s="27">
        <f t="shared" si="17"/>
        <v>0</v>
      </c>
    </row>
    <row r="279" spans="1:11">
      <c r="A279" s="27">
        <f>'2.0 Input│Historic Capex'!A281</f>
        <v>267</v>
      </c>
      <c r="B279" s="20" t="str">
        <f>'2.0 Input│Historic Capex'!B281</f>
        <v>Iona CS aftercooler augmentation</v>
      </c>
      <c r="C279" s="7" t="str">
        <f>'2.0 Input│Historic Capex'!C281</f>
        <v>Compressors</v>
      </c>
      <c r="D279" s="7" t="str">
        <f>'2.0 Input│Historic Capex'!D281</f>
        <v>Replacement</v>
      </c>
      <c r="F279" s="27">
        <f>IFERROR(VLOOKUP($A279,'2.0 Input│Historic Capex'!$A$15:$J$1413,COLUMN(F279),FALSE),0)</f>
        <v>0</v>
      </c>
      <c r="G279" s="27">
        <f>IFERROR(VLOOKUP($A279,'2.0 Input│Historic Capex'!$A$15:$J$1413,COLUMN(G279),FALSE),0)</f>
        <v>0</v>
      </c>
      <c r="H279" s="27">
        <f>IFERROR(VLOOKUP($A279,'2.0 Input│Historic Capex'!$A$15:$J$1413,COLUMN(H279),FALSE),0)</f>
        <v>0</v>
      </c>
      <c r="I279" s="27">
        <f>IFERROR(VLOOKUP($A279,'2.0 Input│Historic Capex'!$A$15:$J$1413,COLUMN(I279),FALSE),0)</f>
        <v>0</v>
      </c>
      <c r="J279" s="27">
        <f>IFERROR(VLOOKUP($A279,'2.0 Input│Historic Capex'!$A$15:$J$1413,COLUMN(J279),FALSE),0)</f>
        <v>0</v>
      </c>
      <c r="K279" s="27">
        <f t="shared" si="17"/>
        <v>0</v>
      </c>
    </row>
    <row r="280" spans="1:11">
      <c r="A280" s="27">
        <f>'2.0 Input│Historic Capex'!A282</f>
        <v>268</v>
      </c>
      <c r="B280" s="20" t="str">
        <f>'2.0 Input│Historic Capex'!B282</f>
        <v>Wollert CG Instrument Air Conversion</v>
      </c>
      <c r="C280" s="7" t="str">
        <f>'2.0 Input│Historic Capex'!C282</f>
        <v>City Gates &amp; Field Regs</v>
      </c>
      <c r="D280" s="7" t="str">
        <f>'2.0 Input│Historic Capex'!D282</f>
        <v>Replacement</v>
      </c>
      <c r="F280" s="27">
        <f>IFERROR(VLOOKUP($A280,'2.0 Input│Historic Capex'!$A$15:$J$1413,COLUMN(F280),FALSE),0)</f>
        <v>0</v>
      </c>
      <c r="G280" s="27">
        <f>IFERROR(VLOOKUP($A280,'2.0 Input│Historic Capex'!$A$15:$J$1413,COLUMN(G280),FALSE),0)</f>
        <v>0</v>
      </c>
      <c r="H280" s="27">
        <f>IFERROR(VLOOKUP($A280,'2.0 Input│Historic Capex'!$A$15:$J$1413,COLUMN(H280),FALSE),0)</f>
        <v>0</v>
      </c>
      <c r="I280" s="27">
        <f>IFERROR(VLOOKUP($A280,'2.0 Input│Historic Capex'!$A$15:$J$1413,COLUMN(I280),FALSE),0)</f>
        <v>0</v>
      </c>
      <c r="J280" s="27">
        <f>IFERROR(VLOOKUP($A280,'2.0 Input│Historic Capex'!$A$15:$J$1413,COLUMN(J280),FALSE),0)</f>
        <v>3447.15</v>
      </c>
      <c r="K280" s="27">
        <f t="shared" ref="K280:K325" si="18">SUM(F280:J280)</f>
        <v>3447.15</v>
      </c>
    </row>
    <row r="281" spans="1:11">
      <c r="A281" s="27">
        <f>'2.0 Input│Historic Capex'!A283</f>
        <v>269</v>
      </c>
      <c r="B281" s="20" t="str">
        <f>'2.0 Input│Historic Capex'!B283</f>
        <v>Pit installation on LV03 bypass valves on T33</v>
      </c>
      <c r="C281" s="7" t="str">
        <f>'2.0 Input│Historic Capex'!C283</f>
        <v>Pipelines</v>
      </c>
      <c r="D281" s="7" t="str">
        <f>'2.0 Input│Historic Capex'!D283</f>
        <v>Replacement</v>
      </c>
      <c r="F281" s="27">
        <f>IFERROR(VLOOKUP($A281,'2.0 Input│Historic Capex'!$A$15:$J$1413,COLUMN(F281),FALSE),0)</f>
        <v>0</v>
      </c>
      <c r="G281" s="27">
        <f>IFERROR(VLOOKUP($A281,'2.0 Input│Historic Capex'!$A$15:$J$1413,COLUMN(G281),FALSE),0)</f>
        <v>0</v>
      </c>
      <c r="H281" s="27">
        <f>IFERROR(VLOOKUP($A281,'2.0 Input│Historic Capex'!$A$15:$J$1413,COLUMN(H281),FALSE),0)</f>
        <v>0</v>
      </c>
      <c r="I281" s="27">
        <f>IFERROR(VLOOKUP($A281,'2.0 Input│Historic Capex'!$A$15:$J$1413,COLUMN(I281),FALSE),0)</f>
        <v>0</v>
      </c>
      <c r="J281" s="27">
        <f>IFERROR(VLOOKUP($A281,'2.0 Input│Historic Capex'!$A$15:$J$1413,COLUMN(J281),FALSE),0)</f>
        <v>9097.01</v>
      </c>
      <c r="K281" s="27">
        <f t="shared" si="18"/>
        <v>9097.01</v>
      </c>
    </row>
    <row r="282" spans="1:11">
      <c r="A282" s="27">
        <f>'2.0 Input│Historic Capex'!A284</f>
        <v>270</v>
      </c>
      <c r="B282" s="20" t="str">
        <f>'2.0 Input│Historic Capex'!B284</f>
        <v>Dandenong water supply &amp; fire main modification</v>
      </c>
      <c r="C282" s="7" t="str">
        <f>'2.0 Input│Historic Capex'!C284</f>
        <v>Buildings</v>
      </c>
      <c r="D282" s="7" t="str">
        <f>'2.0 Input│Historic Capex'!D284</f>
        <v>Non-System</v>
      </c>
      <c r="F282" s="27">
        <f>IFERROR(VLOOKUP($A282,'2.0 Input│Historic Capex'!$A$15:$J$1413,COLUMN(F282),FALSE),0)</f>
        <v>0</v>
      </c>
      <c r="G282" s="27">
        <f>IFERROR(VLOOKUP($A282,'2.0 Input│Historic Capex'!$A$15:$J$1413,COLUMN(G282),FALSE),0)</f>
        <v>0</v>
      </c>
      <c r="H282" s="27">
        <f>IFERROR(VLOOKUP($A282,'2.0 Input│Historic Capex'!$A$15:$J$1413,COLUMN(H282),FALSE),0)</f>
        <v>0</v>
      </c>
      <c r="I282" s="27">
        <f>IFERROR(VLOOKUP($A282,'2.0 Input│Historic Capex'!$A$15:$J$1413,COLUMN(I282),FALSE),0)</f>
        <v>0</v>
      </c>
      <c r="J282" s="27">
        <f>IFERROR(VLOOKUP($A282,'2.0 Input│Historic Capex'!$A$15:$J$1413,COLUMN(J282),FALSE),0)</f>
        <v>0</v>
      </c>
      <c r="K282" s="27">
        <f t="shared" si="18"/>
        <v>0</v>
      </c>
    </row>
    <row r="283" spans="1:11">
      <c r="A283" s="27">
        <f>'2.0 Input│Historic Capex'!A285</f>
        <v>271</v>
      </c>
      <c r="B283" s="20" t="str">
        <f>'2.0 Input│Historic Capex'!B285</f>
        <v>Positioner Replacement</v>
      </c>
      <c r="C283" s="7" t="str">
        <f>'2.0 Input│Historic Capex'!C285</f>
        <v>Other</v>
      </c>
      <c r="D283" s="7" t="str">
        <f>'2.0 Input│Historic Capex'!D285</f>
        <v>Replacement</v>
      </c>
      <c r="F283" s="27">
        <f>IFERROR(VLOOKUP($A283,'2.0 Input│Historic Capex'!$A$15:$J$1413,COLUMN(F283),FALSE),0)</f>
        <v>0</v>
      </c>
      <c r="G283" s="27">
        <f>IFERROR(VLOOKUP($A283,'2.0 Input│Historic Capex'!$A$15:$J$1413,COLUMN(G283),FALSE),0)</f>
        <v>0</v>
      </c>
      <c r="H283" s="27">
        <f>IFERROR(VLOOKUP($A283,'2.0 Input│Historic Capex'!$A$15:$J$1413,COLUMN(H283),FALSE),0)</f>
        <v>0</v>
      </c>
      <c r="I283" s="27">
        <f>IFERROR(VLOOKUP($A283,'2.0 Input│Historic Capex'!$A$15:$J$1413,COLUMN(I283),FALSE),0)</f>
        <v>0</v>
      </c>
      <c r="J283" s="27">
        <f>IFERROR(VLOOKUP($A283,'2.0 Input│Historic Capex'!$A$15:$J$1413,COLUMN(J283),FALSE),0)</f>
        <v>0</v>
      </c>
      <c r="K283" s="27">
        <f t="shared" si="18"/>
        <v>0</v>
      </c>
    </row>
    <row r="284" spans="1:11">
      <c r="A284" s="27">
        <f>'2.0 Input│Historic Capex'!A286</f>
        <v>272</v>
      </c>
      <c r="B284" s="20" t="str">
        <f>'2.0 Input│Historic Capex'!B286</f>
        <v>VTS Safety Management Study aerial photography</v>
      </c>
      <c r="C284" s="7" t="str">
        <f>'2.0 Input│Historic Capex'!C286</f>
        <v>Other</v>
      </c>
      <c r="D284" s="7" t="str">
        <f>'2.0 Input│Historic Capex'!D286</f>
        <v>Replacement</v>
      </c>
      <c r="F284" s="27">
        <f>IFERROR(VLOOKUP($A284,'2.0 Input│Historic Capex'!$A$15:$J$1413,COLUMN(F284),FALSE),0)</f>
        <v>0</v>
      </c>
      <c r="G284" s="27">
        <f>IFERROR(VLOOKUP($A284,'2.0 Input│Historic Capex'!$A$15:$J$1413,COLUMN(G284),FALSE),0)</f>
        <v>0</v>
      </c>
      <c r="H284" s="27">
        <f>IFERROR(VLOOKUP($A284,'2.0 Input│Historic Capex'!$A$15:$J$1413,COLUMN(H284),FALSE),0)</f>
        <v>0</v>
      </c>
      <c r="I284" s="27">
        <f>IFERROR(VLOOKUP($A284,'2.0 Input│Historic Capex'!$A$15:$J$1413,COLUMN(I284),FALSE),0)</f>
        <v>0</v>
      </c>
      <c r="J284" s="27">
        <f>IFERROR(VLOOKUP($A284,'2.0 Input│Historic Capex'!$A$15:$J$1413,COLUMN(J284),FALSE),0)</f>
        <v>0</v>
      </c>
      <c r="K284" s="27">
        <f t="shared" si="18"/>
        <v>0</v>
      </c>
    </row>
    <row r="285" spans="1:11">
      <c r="A285" s="27">
        <f>'2.0 Input│Historic Capex'!A287</f>
        <v>273</v>
      </c>
      <c r="B285" s="20" t="str">
        <f>'2.0 Input│Historic Capex'!B287</f>
        <v>WOP Safety Measures for High Consequence areas-(urban growth, fracture control)</v>
      </c>
      <c r="C285" s="7" t="str">
        <f>'2.0 Input│Historic Capex'!C287</f>
        <v>Pipelines</v>
      </c>
      <c r="D285" s="7" t="str">
        <f>'2.0 Input│Historic Capex'!D287</f>
        <v>Replacement</v>
      </c>
      <c r="F285" s="27">
        <f>IFERROR(VLOOKUP($A285,'2.0 Input│Historic Capex'!$A$15:$J$1413,COLUMN(F285),FALSE),0)</f>
        <v>0</v>
      </c>
      <c r="G285" s="27">
        <f>IFERROR(VLOOKUP($A285,'2.0 Input│Historic Capex'!$A$15:$J$1413,COLUMN(G285),FALSE),0)</f>
        <v>0</v>
      </c>
      <c r="H285" s="27">
        <f>IFERROR(VLOOKUP($A285,'2.0 Input│Historic Capex'!$A$15:$J$1413,COLUMN(H285),FALSE),0)</f>
        <v>0</v>
      </c>
      <c r="I285" s="27">
        <f>IFERROR(VLOOKUP($A285,'2.0 Input│Historic Capex'!$A$15:$J$1413,COLUMN(I285),FALSE),0)</f>
        <v>0</v>
      </c>
      <c r="J285" s="27">
        <f>IFERROR(VLOOKUP($A285,'2.0 Input│Historic Capex'!$A$15:$J$1413,COLUMN(J285),FALSE),0)</f>
        <v>0</v>
      </c>
      <c r="K285" s="27">
        <f t="shared" si="18"/>
        <v>0</v>
      </c>
    </row>
    <row r="286" spans="1:11">
      <c r="A286" s="27">
        <f>'2.0 Input│Historic Capex'!A288</f>
        <v>274</v>
      </c>
      <c r="B286" s="20" t="str">
        <f>'2.0 Input│Historic Capex'!B288</f>
        <v>ILP Safety Measures for High Consequence areas-(urban growth, fracture control)</v>
      </c>
      <c r="C286" s="7" t="str">
        <f>'2.0 Input│Historic Capex'!C288</f>
        <v>Pipelines</v>
      </c>
      <c r="D286" s="7" t="str">
        <f>'2.0 Input│Historic Capex'!D288</f>
        <v>Replacement</v>
      </c>
      <c r="F286" s="27">
        <f>IFERROR(VLOOKUP($A286,'2.0 Input│Historic Capex'!$A$15:$J$1413,COLUMN(F286),FALSE),0)</f>
        <v>0</v>
      </c>
      <c r="G286" s="27">
        <f>IFERROR(VLOOKUP($A286,'2.0 Input│Historic Capex'!$A$15:$J$1413,COLUMN(G286),FALSE),0)</f>
        <v>0</v>
      </c>
      <c r="H286" s="27">
        <f>IFERROR(VLOOKUP($A286,'2.0 Input│Historic Capex'!$A$15:$J$1413,COLUMN(H286),FALSE),0)</f>
        <v>0</v>
      </c>
      <c r="I286" s="27">
        <f>IFERROR(VLOOKUP($A286,'2.0 Input│Historic Capex'!$A$15:$J$1413,COLUMN(I286),FALSE),0)</f>
        <v>0</v>
      </c>
      <c r="J286" s="27">
        <f>IFERROR(VLOOKUP($A286,'2.0 Input│Historic Capex'!$A$15:$J$1413,COLUMN(J286),FALSE),0)</f>
        <v>0</v>
      </c>
      <c r="K286" s="27">
        <f t="shared" si="18"/>
        <v>0</v>
      </c>
    </row>
    <row r="287" spans="1:11">
      <c r="A287" s="27">
        <f>'2.0 Input│Historic Capex'!A289</f>
        <v>275</v>
      </c>
      <c r="B287" s="20" t="str">
        <f>'2.0 Input│Historic Capex'!B289</f>
        <v>Iona CS Control Room and Unit Enclosure Fire Suppression System</v>
      </c>
      <c r="C287" s="7" t="str">
        <f>'2.0 Input│Historic Capex'!C289</f>
        <v>Compressors</v>
      </c>
      <c r="D287" s="7" t="str">
        <f>'2.0 Input│Historic Capex'!D289</f>
        <v>Replacement</v>
      </c>
      <c r="F287" s="27">
        <f>IFERROR(VLOOKUP($A287,'2.0 Input│Historic Capex'!$A$15:$J$1413,COLUMN(F287),FALSE),0)</f>
        <v>0</v>
      </c>
      <c r="G287" s="27">
        <f>IFERROR(VLOOKUP($A287,'2.0 Input│Historic Capex'!$A$15:$J$1413,COLUMN(G287),FALSE),0)</f>
        <v>0</v>
      </c>
      <c r="H287" s="27">
        <f>IFERROR(VLOOKUP($A287,'2.0 Input│Historic Capex'!$A$15:$J$1413,COLUMN(H287),FALSE),0)</f>
        <v>0</v>
      </c>
      <c r="I287" s="27">
        <f>IFERROR(VLOOKUP($A287,'2.0 Input│Historic Capex'!$A$15:$J$1413,COLUMN(I287),FALSE),0)</f>
        <v>0</v>
      </c>
      <c r="J287" s="27">
        <f>IFERROR(VLOOKUP($A287,'2.0 Input│Historic Capex'!$A$15:$J$1413,COLUMN(J287),FALSE),0)</f>
        <v>0</v>
      </c>
      <c r="K287" s="27">
        <f t="shared" si="18"/>
        <v>0</v>
      </c>
    </row>
    <row r="288" spans="1:11">
      <c r="A288" s="27">
        <f>'2.0 Input│Historic Capex'!A290</f>
        <v>276</v>
      </c>
      <c r="B288" s="20" t="str">
        <f>'2.0 Input│Historic Capex'!B290</f>
        <v>Emergency- BA escape sets</v>
      </c>
      <c r="C288" s="7" t="str">
        <f>'2.0 Input│Historic Capex'!C290</f>
        <v>Other</v>
      </c>
      <c r="D288" s="7" t="str">
        <f>'2.0 Input│Historic Capex'!D290</f>
        <v>Replacement</v>
      </c>
      <c r="F288" s="27">
        <f>IFERROR(VLOOKUP($A288,'2.0 Input│Historic Capex'!$A$15:$J$1413,COLUMN(F288),FALSE),0)</f>
        <v>0</v>
      </c>
      <c r="G288" s="27">
        <f>IFERROR(VLOOKUP($A288,'2.0 Input│Historic Capex'!$A$15:$J$1413,COLUMN(G288),FALSE),0)</f>
        <v>0</v>
      </c>
      <c r="H288" s="27">
        <f>IFERROR(VLOOKUP($A288,'2.0 Input│Historic Capex'!$A$15:$J$1413,COLUMN(H288),FALSE),0)</f>
        <v>0</v>
      </c>
      <c r="I288" s="27">
        <f>IFERROR(VLOOKUP($A288,'2.0 Input│Historic Capex'!$A$15:$J$1413,COLUMN(I288),FALSE),0)</f>
        <v>0</v>
      </c>
      <c r="J288" s="27">
        <f>IFERROR(VLOOKUP($A288,'2.0 Input│Historic Capex'!$A$15:$J$1413,COLUMN(J288),FALSE),0)</f>
        <v>0</v>
      </c>
      <c r="K288" s="27">
        <f t="shared" si="18"/>
        <v>0</v>
      </c>
    </row>
    <row r="289" spans="1:11">
      <c r="A289" s="27">
        <f>'2.0 Input│Historic Capex'!A291</f>
        <v>277</v>
      </c>
      <c r="B289" s="20" t="str">
        <f>'2.0 Input│Historic Capex'!B291</f>
        <v>Emergency- Response Equipment</v>
      </c>
      <c r="C289" s="7" t="str">
        <f>'2.0 Input│Historic Capex'!C291</f>
        <v>Other</v>
      </c>
      <c r="D289" s="7" t="str">
        <f>'2.0 Input│Historic Capex'!D291</f>
        <v>Replacement</v>
      </c>
      <c r="F289" s="27">
        <f>IFERROR(VLOOKUP($A289,'2.0 Input│Historic Capex'!$A$15:$J$1413,COLUMN(F289),FALSE),0)</f>
        <v>0</v>
      </c>
      <c r="G289" s="27">
        <f>IFERROR(VLOOKUP($A289,'2.0 Input│Historic Capex'!$A$15:$J$1413,COLUMN(G289),FALSE),0)</f>
        <v>0</v>
      </c>
      <c r="H289" s="27">
        <f>IFERROR(VLOOKUP($A289,'2.0 Input│Historic Capex'!$A$15:$J$1413,COLUMN(H289),FALSE),0)</f>
        <v>0</v>
      </c>
      <c r="I289" s="27">
        <f>IFERROR(VLOOKUP($A289,'2.0 Input│Historic Capex'!$A$15:$J$1413,COLUMN(I289),FALSE),0)</f>
        <v>0</v>
      </c>
      <c r="J289" s="27">
        <f>IFERROR(VLOOKUP($A289,'2.0 Input│Historic Capex'!$A$15:$J$1413,COLUMN(J289),FALSE),0)</f>
        <v>0</v>
      </c>
      <c r="K289" s="27">
        <f t="shared" si="18"/>
        <v>0</v>
      </c>
    </row>
    <row r="290" spans="1:11">
      <c r="A290" s="27">
        <f>'2.0 Input│Historic Capex'!A292</f>
        <v>278</v>
      </c>
      <c r="B290" s="20" t="str">
        <f>'2.0 Input│Historic Capex'!B292</f>
        <v>Emergency- Spark Proof tools</v>
      </c>
      <c r="C290" s="7" t="str">
        <f>'2.0 Input│Historic Capex'!C292</f>
        <v>Other</v>
      </c>
      <c r="D290" s="7" t="str">
        <f>'2.0 Input│Historic Capex'!D292</f>
        <v>Replacement</v>
      </c>
      <c r="F290" s="27">
        <f>IFERROR(VLOOKUP($A290,'2.0 Input│Historic Capex'!$A$15:$J$1413,COLUMN(F290),FALSE),0)</f>
        <v>0</v>
      </c>
      <c r="G290" s="27">
        <f>IFERROR(VLOOKUP($A290,'2.0 Input│Historic Capex'!$A$15:$J$1413,COLUMN(G290),FALSE),0)</f>
        <v>0</v>
      </c>
      <c r="H290" s="27">
        <f>IFERROR(VLOOKUP($A290,'2.0 Input│Historic Capex'!$A$15:$J$1413,COLUMN(H290),FALSE),0)</f>
        <v>0</v>
      </c>
      <c r="I290" s="27">
        <f>IFERROR(VLOOKUP($A290,'2.0 Input│Historic Capex'!$A$15:$J$1413,COLUMN(I290),FALSE),0)</f>
        <v>0</v>
      </c>
      <c r="J290" s="27">
        <f>IFERROR(VLOOKUP($A290,'2.0 Input│Historic Capex'!$A$15:$J$1413,COLUMN(J290),FALSE),0)</f>
        <v>0</v>
      </c>
      <c r="K290" s="27">
        <f t="shared" si="18"/>
        <v>0</v>
      </c>
    </row>
    <row r="291" spans="1:11">
      <c r="A291" s="27">
        <f>'2.0 Input│Historic Capex'!A293</f>
        <v>279</v>
      </c>
      <c r="B291" s="20" t="str">
        <f>'2.0 Input│Historic Capex'!B293</f>
        <v>Emergency - fully equipped caravan</v>
      </c>
      <c r="C291" s="7" t="str">
        <f>'2.0 Input│Historic Capex'!C293</f>
        <v>Other</v>
      </c>
      <c r="D291" s="7" t="str">
        <f>'2.0 Input│Historic Capex'!D293</f>
        <v>Replacement</v>
      </c>
      <c r="F291" s="27">
        <f>IFERROR(VLOOKUP($A291,'2.0 Input│Historic Capex'!$A$15:$J$1413,COLUMN(F291),FALSE),0)</f>
        <v>0</v>
      </c>
      <c r="G291" s="27">
        <f>IFERROR(VLOOKUP($A291,'2.0 Input│Historic Capex'!$A$15:$J$1413,COLUMN(G291),FALSE),0)</f>
        <v>0</v>
      </c>
      <c r="H291" s="27">
        <f>IFERROR(VLOOKUP($A291,'2.0 Input│Historic Capex'!$A$15:$J$1413,COLUMN(H291),FALSE),0)</f>
        <v>0</v>
      </c>
      <c r="I291" s="27">
        <f>IFERROR(VLOOKUP($A291,'2.0 Input│Historic Capex'!$A$15:$J$1413,COLUMN(I291),FALSE),0)</f>
        <v>0</v>
      </c>
      <c r="J291" s="27">
        <f>IFERROR(VLOOKUP($A291,'2.0 Input│Historic Capex'!$A$15:$J$1413,COLUMN(J291),FALSE),0)</f>
        <v>0</v>
      </c>
      <c r="K291" s="27">
        <f t="shared" si="18"/>
        <v>0</v>
      </c>
    </row>
    <row r="292" spans="1:11">
      <c r="A292" s="27">
        <f>'2.0 Input│Historic Capex'!A294</f>
        <v>280</v>
      </c>
      <c r="B292" s="20" t="str">
        <f>'2.0 Input│Historic Capex'!B294</f>
        <v>Emergency diesel fuel storage</v>
      </c>
      <c r="C292" s="7" t="str">
        <f>'2.0 Input│Historic Capex'!C294</f>
        <v>Other</v>
      </c>
      <c r="D292" s="7" t="str">
        <f>'2.0 Input│Historic Capex'!D294</f>
        <v>Replacement</v>
      </c>
      <c r="F292" s="27">
        <f>IFERROR(VLOOKUP($A292,'2.0 Input│Historic Capex'!$A$15:$J$1413,COLUMN(F292),FALSE),0)</f>
        <v>0</v>
      </c>
      <c r="G292" s="27">
        <f>IFERROR(VLOOKUP($A292,'2.0 Input│Historic Capex'!$A$15:$J$1413,COLUMN(G292),FALSE),0)</f>
        <v>0</v>
      </c>
      <c r="H292" s="27">
        <f>IFERROR(VLOOKUP($A292,'2.0 Input│Historic Capex'!$A$15:$J$1413,COLUMN(H292),FALSE),0)</f>
        <v>0</v>
      </c>
      <c r="I292" s="27">
        <f>IFERROR(VLOOKUP($A292,'2.0 Input│Historic Capex'!$A$15:$J$1413,COLUMN(I292),FALSE),0)</f>
        <v>0</v>
      </c>
      <c r="J292" s="27">
        <f>IFERROR(VLOOKUP($A292,'2.0 Input│Historic Capex'!$A$15:$J$1413,COLUMN(J292),FALSE),0)</f>
        <v>0</v>
      </c>
      <c r="K292" s="27">
        <f t="shared" si="18"/>
        <v>0</v>
      </c>
    </row>
    <row r="293" spans="1:11">
      <c r="A293" s="27">
        <f>'2.0 Input│Historic Capex'!A295</f>
        <v>281</v>
      </c>
      <c r="B293" s="20" t="str">
        <f>'2.0 Input│Historic Capex'!B295</f>
        <v>Vent stack for CL600 &amp; 900 pipeline</v>
      </c>
      <c r="C293" s="7" t="str">
        <f>'2.0 Input│Historic Capex'!C295</f>
        <v>Pipelines</v>
      </c>
      <c r="D293" s="7" t="str">
        <f>'2.0 Input│Historic Capex'!D295</f>
        <v>Replacement</v>
      </c>
      <c r="F293" s="27">
        <f>IFERROR(VLOOKUP($A293,'2.0 Input│Historic Capex'!$A$15:$J$1413,COLUMN(F293),FALSE),0)</f>
        <v>0</v>
      </c>
      <c r="G293" s="27">
        <f>IFERROR(VLOOKUP($A293,'2.0 Input│Historic Capex'!$A$15:$J$1413,COLUMN(G293),FALSE),0)</f>
        <v>0</v>
      </c>
      <c r="H293" s="27">
        <f>IFERROR(VLOOKUP($A293,'2.0 Input│Historic Capex'!$A$15:$J$1413,COLUMN(H293),FALSE),0)</f>
        <v>0</v>
      </c>
      <c r="I293" s="27">
        <f>IFERROR(VLOOKUP($A293,'2.0 Input│Historic Capex'!$A$15:$J$1413,COLUMN(I293),FALSE),0)</f>
        <v>0</v>
      </c>
      <c r="J293" s="27">
        <f>IFERROR(VLOOKUP($A293,'2.0 Input│Historic Capex'!$A$15:$J$1413,COLUMN(J293),FALSE),0)</f>
        <v>0</v>
      </c>
      <c r="K293" s="27">
        <f t="shared" si="18"/>
        <v>0</v>
      </c>
    </row>
    <row r="294" spans="1:11">
      <c r="A294" s="27">
        <f>'2.0 Input│Historic Capex'!A296</f>
        <v>282</v>
      </c>
      <c r="B294" s="20" t="str">
        <f>'2.0 Input│Historic Capex'!B296</f>
        <v>BCG Un-regulated Bypass Upgrade</v>
      </c>
      <c r="C294" s="7" t="str">
        <f>'2.0 Input│Historic Capex'!C296</f>
        <v>City Gates &amp; Field Regs</v>
      </c>
      <c r="D294" s="7" t="str">
        <f>'2.0 Input│Historic Capex'!D296</f>
        <v>Replacement</v>
      </c>
      <c r="F294" s="27">
        <f>IFERROR(VLOOKUP($A294,'2.0 Input│Historic Capex'!$A$15:$J$1413,COLUMN(F294),FALSE),0)</f>
        <v>0</v>
      </c>
      <c r="G294" s="27">
        <f>IFERROR(VLOOKUP($A294,'2.0 Input│Historic Capex'!$A$15:$J$1413,COLUMN(G294),FALSE),0)</f>
        <v>0</v>
      </c>
      <c r="H294" s="27">
        <f>IFERROR(VLOOKUP($A294,'2.0 Input│Historic Capex'!$A$15:$J$1413,COLUMN(H294),FALSE),0)</f>
        <v>0</v>
      </c>
      <c r="I294" s="27">
        <f>IFERROR(VLOOKUP($A294,'2.0 Input│Historic Capex'!$A$15:$J$1413,COLUMN(I294),FALSE),0)</f>
        <v>0</v>
      </c>
      <c r="J294" s="27">
        <f>IFERROR(VLOOKUP($A294,'2.0 Input│Historic Capex'!$A$15:$J$1413,COLUMN(J294),FALSE),0)</f>
        <v>0</v>
      </c>
      <c r="K294" s="27">
        <f t="shared" si="18"/>
        <v>0</v>
      </c>
    </row>
    <row r="295" spans="1:11">
      <c r="A295" s="27">
        <f>'2.0 Input│Historic Capex'!A297</f>
        <v>283</v>
      </c>
      <c r="B295" s="20" t="str">
        <f>'2.0 Input│Historic Capex'!B297</f>
        <v>Security - Physical</v>
      </c>
      <c r="C295" s="7" t="str">
        <f>'2.0 Input│Historic Capex'!C297</f>
        <v>Buildings</v>
      </c>
      <c r="D295" s="7" t="str">
        <f>'2.0 Input│Historic Capex'!D297</f>
        <v>Non-System</v>
      </c>
      <c r="F295" s="27">
        <f>IFERROR(VLOOKUP($A295,'2.0 Input│Historic Capex'!$A$15:$J$1413,COLUMN(F295),FALSE),0)</f>
        <v>0</v>
      </c>
      <c r="G295" s="27">
        <f>IFERROR(VLOOKUP($A295,'2.0 Input│Historic Capex'!$A$15:$J$1413,COLUMN(G295),FALSE),0)</f>
        <v>0</v>
      </c>
      <c r="H295" s="27">
        <f>IFERROR(VLOOKUP($A295,'2.0 Input│Historic Capex'!$A$15:$J$1413,COLUMN(H295),FALSE),0)</f>
        <v>0</v>
      </c>
      <c r="I295" s="27">
        <f>IFERROR(VLOOKUP($A295,'2.0 Input│Historic Capex'!$A$15:$J$1413,COLUMN(I295),FALSE),0)</f>
        <v>0</v>
      </c>
      <c r="J295" s="27">
        <f>IFERROR(VLOOKUP($A295,'2.0 Input│Historic Capex'!$A$15:$J$1413,COLUMN(J295),FALSE),0)</f>
        <v>0</v>
      </c>
      <c r="K295" s="27">
        <f t="shared" si="18"/>
        <v>0</v>
      </c>
    </row>
    <row r="296" spans="1:11">
      <c r="A296" s="27">
        <f>'2.0 Input│Historic Capex'!A298</f>
        <v>284</v>
      </c>
      <c r="B296" s="20" t="str">
        <f>'2.0 Input│Historic Capex'!B298</f>
        <v>Equipment - Gas Detectors</v>
      </c>
      <c r="C296" s="7" t="str">
        <f>'2.0 Input│Historic Capex'!C298</f>
        <v>Other</v>
      </c>
      <c r="D296" s="7" t="str">
        <f>'2.0 Input│Historic Capex'!D298</f>
        <v>Non-System</v>
      </c>
      <c r="F296" s="27">
        <f>IFERROR(VLOOKUP($A296,'2.0 Input│Historic Capex'!$A$15:$J$1413,COLUMN(F296),FALSE),0)</f>
        <v>0</v>
      </c>
      <c r="G296" s="27">
        <f>IFERROR(VLOOKUP($A296,'2.0 Input│Historic Capex'!$A$15:$J$1413,COLUMN(G296),FALSE),0)</f>
        <v>0</v>
      </c>
      <c r="H296" s="27">
        <f>IFERROR(VLOOKUP($A296,'2.0 Input│Historic Capex'!$A$15:$J$1413,COLUMN(H296),FALSE),0)</f>
        <v>0</v>
      </c>
      <c r="I296" s="27">
        <f>IFERROR(VLOOKUP($A296,'2.0 Input│Historic Capex'!$A$15:$J$1413,COLUMN(I296),FALSE),0)</f>
        <v>0</v>
      </c>
      <c r="J296" s="27">
        <f>IFERROR(VLOOKUP($A296,'2.0 Input│Historic Capex'!$A$15:$J$1413,COLUMN(J296),FALSE),0)</f>
        <v>0</v>
      </c>
      <c r="K296" s="27">
        <f t="shared" si="18"/>
        <v>0</v>
      </c>
    </row>
    <row r="297" spans="1:11">
      <c r="A297" s="27">
        <f>'2.0 Input│Historic Capex'!A299</f>
        <v>285</v>
      </c>
      <c r="B297" s="20" t="str">
        <f>'2.0 Input│Historic Capex'!B299</f>
        <v>Pigging Program T33 South Melbourne – Brooklyn</v>
      </c>
      <c r="C297" s="7" t="str">
        <f>'2.0 Input│Historic Capex'!C299</f>
        <v>Other</v>
      </c>
      <c r="D297" s="7" t="str">
        <f>'2.0 Input│Historic Capex'!D299</f>
        <v>Replacement</v>
      </c>
      <c r="F297" s="27">
        <f>IFERROR(VLOOKUP($A297,'2.0 Input│Historic Capex'!$A$15:$J$1413,COLUMN(F297),FALSE),0)</f>
        <v>0</v>
      </c>
      <c r="G297" s="27">
        <f>IFERROR(VLOOKUP($A297,'2.0 Input│Historic Capex'!$A$15:$J$1413,COLUMN(G297),FALSE),0)</f>
        <v>0</v>
      </c>
      <c r="H297" s="27">
        <f>IFERROR(VLOOKUP($A297,'2.0 Input│Historic Capex'!$A$15:$J$1413,COLUMN(H297),FALSE),0)</f>
        <v>0</v>
      </c>
      <c r="I297" s="27">
        <f>IFERROR(VLOOKUP($A297,'2.0 Input│Historic Capex'!$A$15:$J$1413,COLUMN(I297),FALSE),0)</f>
        <v>0</v>
      </c>
      <c r="J297" s="27">
        <f>IFERROR(VLOOKUP($A297,'2.0 Input│Historic Capex'!$A$15:$J$1413,COLUMN(J297),FALSE),0)</f>
        <v>0</v>
      </c>
      <c r="K297" s="27">
        <f t="shared" si="18"/>
        <v>0</v>
      </c>
    </row>
    <row r="298" spans="1:11">
      <c r="A298" s="27">
        <f>'2.0 Input│Historic Capex'!A300</f>
        <v>286</v>
      </c>
      <c r="B298" s="20" t="str">
        <f>'2.0 Input│Historic Capex'!B300</f>
        <v>Pigging Program T24 Brooklyn - Corio</v>
      </c>
      <c r="C298" s="7" t="str">
        <f>'2.0 Input│Historic Capex'!C300</f>
        <v>Other</v>
      </c>
      <c r="D298" s="7" t="str">
        <f>'2.0 Input│Historic Capex'!D300</f>
        <v>Replacement</v>
      </c>
      <c r="F298" s="27">
        <f>IFERROR(VLOOKUP($A298,'2.0 Input│Historic Capex'!$A$15:$J$1413,COLUMN(F298),FALSE),0)</f>
        <v>0</v>
      </c>
      <c r="G298" s="27">
        <f>IFERROR(VLOOKUP($A298,'2.0 Input│Historic Capex'!$A$15:$J$1413,COLUMN(G298),FALSE),0)</f>
        <v>0</v>
      </c>
      <c r="H298" s="27">
        <f>IFERROR(VLOOKUP($A298,'2.0 Input│Historic Capex'!$A$15:$J$1413,COLUMN(H298),FALSE),0)</f>
        <v>0</v>
      </c>
      <c r="I298" s="27">
        <f>IFERROR(VLOOKUP($A298,'2.0 Input│Historic Capex'!$A$15:$J$1413,COLUMN(I298),FALSE),0)</f>
        <v>0</v>
      </c>
      <c r="J298" s="27">
        <f>IFERROR(VLOOKUP($A298,'2.0 Input│Historic Capex'!$A$15:$J$1413,COLUMN(J298),FALSE),0)</f>
        <v>0</v>
      </c>
      <c r="K298" s="27">
        <f t="shared" si="18"/>
        <v>0</v>
      </c>
    </row>
    <row r="299" spans="1:11">
      <c r="A299" s="27">
        <f>'2.0 Input│Historic Capex'!A301</f>
        <v>287</v>
      </c>
      <c r="B299" s="20" t="str">
        <f>'2.0 Input│Historic Capex'!B301</f>
        <v>Pigging Program T70 Ballan – Bendigo</v>
      </c>
      <c r="C299" s="7" t="str">
        <f>'2.0 Input│Historic Capex'!C301</f>
        <v>Other</v>
      </c>
      <c r="D299" s="7" t="str">
        <f>'2.0 Input│Historic Capex'!D301</f>
        <v>Replacement</v>
      </c>
      <c r="F299" s="27">
        <f>IFERROR(VLOOKUP($A299,'2.0 Input│Historic Capex'!$A$15:$J$1413,COLUMN(F299),FALSE),0)</f>
        <v>0</v>
      </c>
      <c r="G299" s="27">
        <f>IFERROR(VLOOKUP($A299,'2.0 Input│Historic Capex'!$A$15:$J$1413,COLUMN(G299),FALSE),0)</f>
        <v>0</v>
      </c>
      <c r="H299" s="27">
        <f>IFERROR(VLOOKUP($A299,'2.0 Input│Historic Capex'!$A$15:$J$1413,COLUMN(H299),FALSE),0)</f>
        <v>0</v>
      </c>
      <c r="I299" s="27">
        <f>IFERROR(VLOOKUP($A299,'2.0 Input│Historic Capex'!$A$15:$J$1413,COLUMN(I299),FALSE),0)</f>
        <v>0</v>
      </c>
      <c r="J299" s="27">
        <f>IFERROR(VLOOKUP($A299,'2.0 Input│Historic Capex'!$A$15:$J$1413,COLUMN(J299),FALSE),0)</f>
        <v>0</v>
      </c>
      <c r="K299" s="27">
        <f t="shared" si="18"/>
        <v>0</v>
      </c>
    </row>
    <row r="300" spans="1:11">
      <c r="A300" s="27">
        <f>'2.0 Input│Historic Capex'!A302</f>
        <v>288</v>
      </c>
      <c r="B300" s="20" t="str">
        <f>'2.0 Input│Historic Capex'!B302</f>
        <v>Pigging Program T60 Longford – Tyers</v>
      </c>
      <c r="C300" s="7" t="str">
        <f>'2.0 Input│Historic Capex'!C302</f>
        <v>Other</v>
      </c>
      <c r="D300" s="7" t="str">
        <f>'2.0 Input│Historic Capex'!D302</f>
        <v>Replacement</v>
      </c>
      <c r="F300" s="27">
        <f>IFERROR(VLOOKUP($A300,'2.0 Input│Historic Capex'!$A$15:$J$1413,COLUMN(F300),FALSE),0)</f>
        <v>0</v>
      </c>
      <c r="G300" s="27">
        <f>IFERROR(VLOOKUP($A300,'2.0 Input│Historic Capex'!$A$15:$J$1413,COLUMN(G300),FALSE),0)</f>
        <v>0</v>
      </c>
      <c r="H300" s="27">
        <f>IFERROR(VLOOKUP($A300,'2.0 Input│Historic Capex'!$A$15:$J$1413,COLUMN(H300),FALSE),0)</f>
        <v>0</v>
      </c>
      <c r="I300" s="27">
        <f>IFERROR(VLOOKUP($A300,'2.0 Input│Historic Capex'!$A$15:$J$1413,COLUMN(I300),FALSE),0)</f>
        <v>0</v>
      </c>
      <c r="J300" s="27">
        <f>IFERROR(VLOOKUP($A300,'2.0 Input│Historic Capex'!$A$15:$J$1413,COLUMN(J300),FALSE),0)</f>
        <v>0</v>
      </c>
      <c r="K300" s="27">
        <f t="shared" si="18"/>
        <v>0</v>
      </c>
    </row>
    <row r="301" spans="1:11">
      <c r="A301" s="27">
        <f>'2.0 Input│Historic Capex'!A303</f>
        <v>289</v>
      </c>
      <c r="B301" s="20" t="str">
        <f>'2.0 Input│Historic Capex'!B303</f>
        <v>Pigging Program T96 &amp; T98 Chiltern- Rutherglen – Koonoomoo</v>
      </c>
      <c r="C301" s="7" t="str">
        <f>'2.0 Input│Historic Capex'!C303</f>
        <v>Other</v>
      </c>
      <c r="D301" s="7" t="str">
        <f>'2.0 Input│Historic Capex'!D303</f>
        <v>Replacement</v>
      </c>
      <c r="F301" s="27">
        <f>IFERROR(VLOOKUP($A301,'2.0 Input│Historic Capex'!$A$15:$J$1413,COLUMN(F301),FALSE),0)</f>
        <v>0</v>
      </c>
      <c r="G301" s="27">
        <f>IFERROR(VLOOKUP($A301,'2.0 Input│Historic Capex'!$A$15:$J$1413,COLUMN(G301),FALSE),0)</f>
        <v>0</v>
      </c>
      <c r="H301" s="27">
        <f>IFERROR(VLOOKUP($A301,'2.0 Input│Historic Capex'!$A$15:$J$1413,COLUMN(H301),FALSE),0)</f>
        <v>0</v>
      </c>
      <c r="I301" s="27">
        <f>IFERROR(VLOOKUP($A301,'2.0 Input│Historic Capex'!$A$15:$J$1413,COLUMN(I301),FALSE),0)</f>
        <v>0</v>
      </c>
      <c r="J301" s="27">
        <f>IFERROR(VLOOKUP($A301,'2.0 Input│Historic Capex'!$A$15:$J$1413,COLUMN(J301),FALSE),0)</f>
        <v>0</v>
      </c>
      <c r="K301" s="27">
        <f t="shared" si="18"/>
        <v>0</v>
      </c>
    </row>
    <row r="302" spans="1:11">
      <c r="A302" s="27">
        <f>'2.0 Input│Historic Capex'!A304</f>
        <v>290</v>
      </c>
      <c r="B302" s="20" t="str">
        <f>'2.0 Input│Historic Capex'!B304</f>
        <v>Pigging Program T118 Trugannina-Plumpton</v>
      </c>
      <c r="C302" s="7" t="str">
        <f>'2.0 Input│Historic Capex'!C304</f>
        <v>Other</v>
      </c>
      <c r="D302" s="7" t="str">
        <f>'2.0 Input│Historic Capex'!D304</f>
        <v>Replacement</v>
      </c>
      <c r="F302" s="27">
        <f>IFERROR(VLOOKUP($A302,'2.0 Input│Historic Capex'!$A$15:$J$1413,COLUMN(F302),FALSE),0)</f>
        <v>0</v>
      </c>
      <c r="G302" s="27">
        <f>IFERROR(VLOOKUP($A302,'2.0 Input│Historic Capex'!$A$15:$J$1413,COLUMN(G302),FALSE),0)</f>
        <v>0</v>
      </c>
      <c r="H302" s="27">
        <f>IFERROR(VLOOKUP($A302,'2.0 Input│Historic Capex'!$A$15:$J$1413,COLUMN(H302),FALSE),0)</f>
        <v>0</v>
      </c>
      <c r="I302" s="27">
        <f>IFERROR(VLOOKUP($A302,'2.0 Input│Historic Capex'!$A$15:$J$1413,COLUMN(I302),FALSE),0)</f>
        <v>0</v>
      </c>
      <c r="J302" s="27">
        <f>IFERROR(VLOOKUP($A302,'2.0 Input│Historic Capex'!$A$15:$J$1413,COLUMN(J302),FALSE),0)</f>
        <v>0</v>
      </c>
      <c r="K302" s="27">
        <f t="shared" si="18"/>
        <v>0</v>
      </c>
    </row>
    <row r="303" spans="1:11">
      <c r="A303" s="27">
        <f>'2.0 Input│Historic Capex'!A305</f>
        <v>291</v>
      </c>
      <c r="B303" s="20" t="str">
        <f>'2.0 Input│Historic Capex'!B305</f>
        <v>Pigging Program James Street to Laverton Pipeline (253)</v>
      </c>
      <c r="C303" s="7" t="str">
        <f>'2.0 Input│Historic Capex'!C305</f>
        <v>Other</v>
      </c>
      <c r="D303" s="7" t="str">
        <f>'2.0 Input│Historic Capex'!D305</f>
        <v>Replacement</v>
      </c>
      <c r="F303" s="27">
        <f>IFERROR(VLOOKUP($A303,'2.0 Input│Historic Capex'!$A$15:$J$1413,COLUMN(F303),FALSE),0)</f>
        <v>0</v>
      </c>
      <c r="G303" s="27">
        <f>IFERROR(VLOOKUP($A303,'2.0 Input│Historic Capex'!$A$15:$J$1413,COLUMN(G303),FALSE),0)</f>
        <v>0</v>
      </c>
      <c r="H303" s="27">
        <f>IFERROR(VLOOKUP($A303,'2.0 Input│Historic Capex'!$A$15:$J$1413,COLUMN(H303),FALSE),0)</f>
        <v>0</v>
      </c>
      <c r="I303" s="27">
        <f>IFERROR(VLOOKUP($A303,'2.0 Input│Historic Capex'!$A$15:$J$1413,COLUMN(I303),FALSE),0)</f>
        <v>0</v>
      </c>
      <c r="J303" s="27">
        <f>IFERROR(VLOOKUP($A303,'2.0 Input│Historic Capex'!$A$15:$J$1413,COLUMN(J303),FALSE),0)</f>
        <v>0</v>
      </c>
      <c r="K303" s="27">
        <f t="shared" si="18"/>
        <v>0</v>
      </c>
    </row>
    <row r="304" spans="1:11">
      <c r="A304" s="27">
        <f>'2.0 Input│Historic Capex'!A306</f>
        <v>292</v>
      </c>
      <c r="B304" s="20" t="str">
        <f>'2.0 Input│Historic Capex'!B306</f>
        <v>Liquid Management - Brooklyn</v>
      </c>
      <c r="C304" s="7" t="str">
        <f>'2.0 Input│Historic Capex'!C306</f>
        <v>City Gates &amp; Field Regs</v>
      </c>
      <c r="D304" s="7" t="str">
        <f>'2.0 Input│Historic Capex'!D306</f>
        <v>Replacement</v>
      </c>
      <c r="F304" s="27">
        <f>IFERROR(VLOOKUP($A304,'2.0 Input│Historic Capex'!$A$15:$J$1413,COLUMN(F304),FALSE),0)</f>
        <v>0</v>
      </c>
      <c r="G304" s="27">
        <f>IFERROR(VLOOKUP($A304,'2.0 Input│Historic Capex'!$A$15:$J$1413,COLUMN(G304),FALSE),0)</f>
        <v>0</v>
      </c>
      <c r="H304" s="27">
        <f>IFERROR(VLOOKUP($A304,'2.0 Input│Historic Capex'!$A$15:$J$1413,COLUMN(H304),FALSE),0)</f>
        <v>0</v>
      </c>
      <c r="I304" s="27">
        <f>IFERROR(VLOOKUP($A304,'2.0 Input│Historic Capex'!$A$15:$J$1413,COLUMN(I304),FALSE),0)</f>
        <v>0</v>
      </c>
      <c r="J304" s="27">
        <f>IFERROR(VLOOKUP($A304,'2.0 Input│Historic Capex'!$A$15:$J$1413,COLUMN(J304),FALSE),0)</f>
        <v>0</v>
      </c>
      <c r="K304" s="27">
        <f t="shared" si="18"/>
        <v>0</v>
      </c>
    </row>
    <row r="305" spans="1:11">
      <c r="A305" s="27">
        <f>'2.0 Input│Historic Capex'!A307</f>
        <v>293</v>
      </c>
      <c r="B305" s="20" t="str">
        <f>'2.0 Input│Historic Capex'!B307</f>
        <v>BCS Unit 12 Inlet Filter Replacement/Augmentation</v>
      </c>
      <c r="C305" s="7" t="str">
        <f>'2.0 Input│Historic Capex'!C307</f>
        <v>Compressors</v>
      </c>
      <c r="D305" s="7" t="str">
        <f>'2.0 Input│Historic Capex'!D307</f>
        <v>Replacement</v>
      </c>
      <c r="F305" s="27">
        <f>IFERROR(VLOOKUP($A305,'2.0 Input│Historic Capex'!$A$15:$J$1413,COLUMN(F305),FALSE),0)</f>
        <v>0</v>
      </c>
      <c r="G305" s="27">
        <f>IFERROR(VLOOKUP($A305,'2.0 Input│Historic Capex'!$A$15:$J$1413,COLUMN(G305),FALSE),0)</f>
        <v>0</v>
      </c>
      <c r="H305" s="27">
        <f>IFERROR(VLOOKUP($A305,'2.0 Input│Historic Capex'!$A$15:$J$1413,COLUMN(H305),FALSE),0)</f>
        <v>0</v>
      </c>
      <c r="I305" s="27">
        <f>IFERROR(VLOOKUP($A305,'2.0 Input│Historic Capex'!$A$15:$J$1413,COLUMN(I305),FALSE),0)</f>
        <v>0</v>
      </c>
      <c r="J305" s="27">
        <f>IFERROR(VLOOKUP($A305,'2.0 Input│Historic Capex'!$A$15:$J$1413,COLUMN(J305),FALSE),0)</f>
        <v>0</v>
      </c>
      <c r="K305" s="27">
        <f t="shared" si="18"/>
        <v>0</v>
      </c>
    </row>
    <row r="306" spans="1:11">
      <c r="A306" s="27">
        <f>'2.0 Input│Historic Capex'!A308</f>
        <v>294</v>
      </c>
      <c r="B306" s="20" t="str">
        <f>'2.0 Input│Historic Capex'!B308</f>
        <v>Coogee decommissioning</v>
      </c>
      <c r="C306" s="7" t="str">
        <f>'2.0 Input│Historic Capex'!C308</f>
        <v/>
      </c>
      <c r="D306" s="7" t="str">
        <f>'2.0 Input│Historic Capex'!D308</f>
        <v/>
      </c>
      <c r="F306" s="27">
        <f>IFERROR(VLOOKUP($A306,'2.0 Input│Historic Capex'!$A$15:$J$1413,COLUMN(F306),FALSE),0)</f>
        <v>0</v>
      </c>
      <c r="G306" s="27">
        <f>IFERROR(VLOOKUP($A306,'2.0 Input│Historic Capex'!$A$15:$J$1413,COLUMN(G306),FALSE),0)</f>
        <v>0</v>
      </c>
      <c r="H306" s="27">
        <f>IFERROR(VLOOKUP($A306,'2.0 Input│Historic Capex'!$A$15:$J$1413,COLUMN(H306),FALSE),0)</f>
        <v>0</v>
      </c>
      <c r="I306" s="27">
        <f>IFERROR(VLOOKUP($A306,'2.0 Input│Historic Capex'!$A$15:$J$1413,COLUMN(I306),FALSE),0)</f>
        <v>0</v>
      </c>
      <c r="J306" s="27">
        <f>IFERROR(VLOOKUP($A306,'2.0 Input│Historic Capex'!$A$15:$J$1413,COLUMN(J306),FALSE),0)</f>
        <v>0</v>
      </c>
      <c r="K306" s="27">
        <f t="shared" si="18"/>
        <v>0</v>
      </c>
    </row>
    <row r="307" spans="1:11">
      <c r="A307" s="27">
        <f>'2.0 Input│Historic Capex'!A309</f>
        <v>295</v>
      </c>
      <c r="B307" s="20" t="str">
        <f>'2.0 Input│Historic Capex'!B309</f>
        <v>Compressor Type B Compliance</v>
      </c>
      <c r="C307" s="7" t="str">
        <f>'2.0 Input│Historic Capex'!C309</f>
        <v>Compressors</v>
      </c>
      <c r="D307" s="7" t="str">
        <f>'2.0 Input│Historic Capex'!D309</f>
        <v>Replacement</v>
      </c>
      <c r="F307" s="27">
        <f>IFERROR(VLOOKUP($A307,'2.0 Input│Historic Capex'!$A$15:$J$1413,COLUMN(F307),FALSE),0)</f>
        <v>0</v>
      </c>
      <c r="G307" s="27">
        <f>IFERROR(VLOOKUP($A307,'2.0 Input│Historic Capex'!$A$15:$J$1413,COLUMN(G307),FALSE),0)</f>
        <v>0</v>
      </c>
      <c r="H307" s="27">
        <f>IFERROR(VLOOKUP($A307,'2.0 Input│Historic Capex'!$A$15:$J$1413,COLUMN(H307),FALSE),0)</f>
        <v>0</v>
      </c>
      <c r="I307" s="27">
        <f>IFERROR(VLOOKUP($A307,'2.0 Input│Historic Capex'!$A$15:$J$1413,COLUMN(I307),FALSE),0)</f>
        <v>0</v>
      </c>
      <c r="J307" s="27">
        <f>IFERROR(VLOOKUP($A307,'2.0 Input│Historic Capex'!$A$15:$J$1413,COLUMN(J307),FALSE),0)</f>
        <v>0</v>
      </c>
      <c r="K307" s="27">
        <f t="shared" si="18"/>
        <v>0</v>
      </c>
    </row>
    <row r="308" spans="1:11">
      <c r="A308" s="27">
        <f>'2.0 Input│Historic Capex'!A310</f>
        <v>296</v>
      </c>
      <c r="B308" s="20" t="str">
        <f>'2.0 Input│Historic Capex'!B310</f>
        <v>Morwell-Dandenong Fatigue Crack Detection from High Loads</v>
      </c>
      <c r="C308" s="7" t="str">
        <f>'2.0 Input│Historic Capex'!C310</f>
        <v>Pipelines</v>
      </c>
      <c r="D308" s="7" t="str">
        <f>'2.0 Input│Historic Capex'!D310</f>
        <v>Replacement</v>
      </c>
      <c r="F308" s="27">
        <f>IFERROR(VLOOKUP($A308,'2.0 Input│Historic Capex'!$A$15:$J$1413,COLUMN(F308),FALSE),0)</f>
        <v>0</v>
      </c>
      <c r="G308" s="27">
        <f>IFERROR(VLOOKUP($A308,'2.0 Input│Historic Capex'!$A$15:$J$1413,COLUMN(G308),FALSE),0)</f>
        <v>0</v>
      </c>
      <c r="H308" s="27">
        <f>IFERROR(VLOOKUP($A308,'2.0 Input│Historic Capex'!$A$15:$J$1413,COLUMN(H308),FALSE),0)</f>
        <v>0</v>
      </c>
      <c r="I308" s="27">
        <f>IFERROR(VLOOKUP($A308,'2.0 Input│Historic Capex'!$A$15:$J$1413,COLUMN(I308),FALSE),0)</f>
        <v>0</v>
      </c>
      <c r="J308" s="27">
        <f>IFERROR(VLOOKUP($A308,'2.0 Input│Historic Capex'!$A$15:$J$1413,COLUMN(J308),FALSE),0)</f>
        <v>0</v>
      </c>
      <c r="K308" s="27">
        <f t="shared" si="18"/>
        <v>0</v>
      </c>
    </row>
    <row r="309" spans="1:11">
      <c r="A309" s="27">
        <f>'2.0 Input│Historic Capex'!A311</f>
        <v>297</v>
      </c>
      <c r="B309" s="20" t="str">
        <f>'2.0 Input│Historic Capex'!B311</f>
        <v>Winchelsea Compressor Unit 2</v>
      </c>
      <c r="C309" s="7" t="str">
        <f>'2.0 Input│Historic Capex'!C311</f>
        <v>Compressors</v>
      </c>
      <c r="D309" s="7" t="str">
        <f>'2.0 Input│Historic Capex'!D311</f>
        <v>Expansion</v>
      </c>
      <c r="F309" s="27">
        <f>IFERROR(VLOOKUP($A309,'2.0 Input│Historic Capex'!$A$15:$J$1413,COLUMN(F309),FALSE),0)</f>
        <v>0</v>
      </c>
      <c r="G309" s="27">
        <f>IFERROR(VLOOKUP($A309,'2.0 Input│Historic Capex'!$A$15:$J$1413,COLUMN(G309),FALSE),0)</f>
        <v>0</v>
      </c>
      <c r="H309" s="27">
        <f>IFERROR(VLOOKUP($A309,'2.0 Input│Historic Capex'!$A$15:$J$1413,COLUMN(H309),FALSE),0)</f>
        <v>0</v>
      </c>
      <c r="I309" s="27">
        <f>IFERROR(VLOOKUP($A309,'2.0 Input│Historic Capex'!$A$15:$J$1413,COLUMN(I309),FALSE),0)</f>
        <v>0</v>
      </c>
      <c r="J309" s="27">
        <f>IFERROR(VLOOKUP($A309,'2.0 Input│Historic Capex'!$A$15:$J$1413,COLUMN(J309),FALSE),0)</f>
        <v>34362344.11559467</v>
      </c>
      <c r="K309" s="27">
        <f t="shared" si="18"/>
        <v>34362344.11559467</v>
      </c>
    </row>
    <row r="310" spans="1:11">
      <c r="A310" s="27">
        <f>'2.0 Input│Historic Capex'!A312</f>
        <v>298</v>
      </c>
      <c r="B310" s="20" t="str">
        <f>'2.0 Input│Historic Capex'!B312</f>
        <v>Low Value Preventative &amp; Reactive Maintenance</v>
      </c>
      <c r="C310" s="7" t="str">
        <f>'2.0 Input│Historic Capex'!C312</f>
        <v>Other</v>
      </c>
      <c r="D310" s="7" t="str">
        <f>'2.0 Input│Historic Capex'!D312</f>
        <v>Replacement</v>
      </c>
      <c r="F310" s="27">
        <f>IFERROR(VLOOKUP($A310,'2.0 Input│Historic Capex'!$A$15:$J$1413,COLUMN(F310),FALSE),0)</f>
        <v>0</v>
      </c>
      <c r="G310" s="27">
        <f>IFERROR(VLOOKUP($A310,'2.0 Input│Historic Capex'!$A$15:$J$1413,COLUMN(G310),FALSE),0)</f>
        <v>0</v>
      </c>
      <c r="H310" s="27">
        <f>IFERROR(VLOOKUP($A310,'2.0 Input│Historic Capex'!$A$15:$J$1413,COLUMN(H310),FALSE),0)</f>
        <v>0</v>
      </c>
      <c r="I310" s="27">
        <f>IFERROR(VLOOKUP($A310,'2.0 Input│Historic Capex'!$A$15:$J$1413,COLUMN(I310),FALSE),0)</f>
        <v>46980.85</v>
      </c>
      <c r="J310" s="27">
        <f>IFERROR(VLOOKUP($A310,'2.0 Input│Historic Capex'!$A$15:$J$1413,COLUMN(J310),FALSE),0)</f>
        <v>17080.800000000003</v>
      </c>
      <c r="K310" s="27">
        <f t="shared" si="18"/>
        <v>64061.65</v>
      </c>
    </row>
    <row r="311" spans="1:11">
      <c r="A311" s="27">
        <f>'2.0 Input│Historic Capex'!A313</f>
        <v>299</v>
      </c>
      <c r="B311" s="20" t="str">
        <f>'2.0 Input│Historic Capex'!B313</f>
        <v>T24 Brooklyn - Corio</v>
      </c>
      <c r="C311" s="7" t="str">
        <f>'2.0 Input│Historic Capex'!C313</f>
        <v>Pipelines</v>
      </c>
      <c r="D311" s="7" t="str">
        <f>'2.0 Input│Historic Capex'!D313</f>
        <v>Replacement</v>
      </c>
      <c r="F311" s="27">
        <f>IFERROR(VLOOKUP($A311,'2.0 Input│Historic Capex'!$A$15:$J$1413,COLUMN(F311),FALSE),0)</f>
        <v>0</v>
      </c>
      <c r="G311" s="27">
        <f>IFERROR(VLOOKUP($A311,'2.0 Input│Historic Capex'!$A$15:$J$1413,COLUMN(G311),FALSE),0)</f>
        <v>0</v>
      </c>
      <c r="H311" s="27">
        <f>IFERROR(VLOOKUP($A311,'2.0 Input│Historic Capex'!$A$15:$J$1413,COLUMN(H311),FALSE),0)</f>
        <v>0</v>
      </c>
      <c r="I311" s="27">
        <f>IFERROR(VLOOKUP($A311,'2.0 Input│Historic Capex'!$A$15:$J$1413,COLUMN(I311),FALSE),0)</f>
        <v>508514.9</v>
      </c>
      <c r="J311" s="27">
        <f>IFERROR(VLOOKUP($A311,'2.0 Input│Historic Capex'!$A$15:$J$1413,COLUMN(J311),FALSE),0)</f>
        <v>0</v>
      </c>
      <c r="K311" s="27">
        <f t="shared" si="18"/>
        <v>508514.9</v>
      </c>
    </row>
    <row r="312" spans="1:11">
      <c r="A312" s="27">
        <f>'2.0 Input│Historic Capex'!A314</f>
        <v>300</v>
      </c>
      <c r="B312" s="20" t="str">
        <f>'2.0 Input│Historic Capex'!B314</f>
        <v>Corporate - Finance - ERP</v>
      </c>
      <c r="C312" s="7" t="str">
        <f>'2.0 Input│Historic Capex'!C314</f>
        <v>Other</v>
      </c>
      <c r="D312" s="7" t="str">
        <f>'2.0 Input│Historic Capex'!D314</f>
        <v>Non-System</v>
      </c>
      <c r="F312" s="27">
        <f>IFERROR(VLOOKUP($A312,'2.0 Input│Historic Capex'!$A$15:$J$1413,COLUMN(F312),FALSE),0)</f>
        <v>0</v>
      </c>
      <c r="G312" s="27">
        <f>IFERROR(VLOOKUP($A312,'2.0 Input│Historic Capex'!$A$15:$J$1413,COLUMN(G312),FALSE),0)</f>
        <v>0</v>
      </c>
      <c r="H312" s="27">
        <f>IFERROR(VLOOKUP($A312,'2.0 Input│Historic Capex'!$A$15:$J$1413,COLUMN(H312),FALSE),0)</f>
        <v>0</v>
      </c>
      <c r="I312" s="27">
        <f>IFERROR(VLOOKUP($A312,'2.0 Input│Historic Capex'!$A$15:$J$1413,COLUMN(I312),FALSE),0)</f>
        <v>113859.96728240214</v>
      </c>
      <c r="J312" s="27">
        <f>IFERROR(VLOOKUP($A312,'2.0 Input│Historic Capex'!$A$15:$J$1413,COLUMN(J312),FALSE),0)</f>
        <v>920304.43044617004</v>
      </c>
      <c r="K312" s="27">
        <f t="shared" si="18"/>
        <v>1034164.3977285721</v>
      </c>
    </row>
    <row r="313" spans="1:11">
      <c r="A313" s="27">
        <f>'2.0 Input│Historic Capex'!A315</f>
        <v>301</v>
      </c>
      <c r="B313" s="20" t="str">
        <f>'2.0 Input│Historic Capex'!B315</f>
        <v>Corporate - EPMO</v>
      </c>
      <c r="C313" s="7" t="str">
        <f>'2.0 Input│Historic Capex'!C315</f>
        <v>Other</v>
      </c>
      <c r="D313" s="7" t="str">
        <f>'2.0 Input│Historic Capex'!D315</f>
        <v>Non-System</v>
      </c>
      <c r="F313" s="27">
        <f>IFERROR(VLOOKUP($A313,'2.0 Input│Historic Capex'!$A$15:$J$1413,COLUMN(F313),FALSE),0)</f>
        <v>0</v>
      </c>
      <c r="G313" s="27">
        <f>IFERROR(VLOOKUP($A313,'2.0 Input│Historic Capex'!$A$15:$J$1413,COLUMN(G313),FALSE),0)</f>
        <v>0</v>
      </c>
      <c r="H313" s="27">
        <f>IFERROR(VLOOKUP($A313,'2.0 Input│Historic Capex'!$A$15:$J$1413,COLUMN(H313),FALSE),0)</f>
        <v>0</v>
      </c>
      <c r="I313" s="27">
        <f>IFERROR(VLOOKUP($A313,'2.0 Input│Historic Capex'!$A$15:$J$1413,COLUMN(I313),FALSE),0)</f>
        <v>0</v>
      </c>
      <c r="J313" s="27">
        <f>IFERROR(VLOOKUP($A313,'2.0 Input│Historic Capex'!$A$15:$J$1413,COLUMN(J313),FALSE),0)</f>
        <v>101001.35721494678</v>
      </c>
      <c r="K313" s="27">
        <f t="shared" si="18"/>
        <v>101001.35721494678</v>
      </c>
    </row>
    <row r="314" spans="1:11">
      <c r="A314" s="27">
        <f>'2.0 Input│Historic Capex'!A316</f>
        <v>302</v>
      </c>
      <c r="B314" s="20" t="str">
        <f>'2.0 Input│Historic Capex'!B316</f>
        <v>Corporate - Learning Management System</v>
      </c>
      <c r="C314" s="7" t="str">
        <f>'2.0 Input│Historic Capex'!C316</f>
        <v>Other</v>
      </c>
      <c r="D314" s="7" t="str">
        <f>'2.0 Input│Historic Capex'!D316</f>
        <v>Replacement</v>
      </c>
      <c r="F314" s="27">
        <f>IFERROR(VLOOKUP($A314,'2.0 Input│Historic Capex'!$A$15:$J$1413,COLUMN(F314),FALSE),0)</f>
        <v>0</v>
      </c>
      <c r="G314" s="27">
        <f>IFERROR(VLOOKUP($A314,'2.0 Input│Historic Capex'!$A$15:$J$1413,COLUMN(G314),FALSE),0)</f>
        <v>0</v>
      </c>
      <c r="H314" s="27">
        <f>IFERROR(VLOOKUP($A314,'2.0 Input│Historic Capex'!$A$15:$J$1413,COLUMN(H314),FALSE),0)</f>
        <v>0</v>
      </c>
      <c r="I314" s="27">
        <f>IFERROR(VLOOKUP($A314,'2.0 Input│Historic Capex'!$A$15:$J$1413,COLUMN(I314),FALSE),0)</f>
        <v>0</v>
      </c>
      <c r="J314" s="27">
        <f>IFERROR(VLOOKUP($A314,'2.0 Input│Historic Capex'!$A$15:$J$1413,COLUMN(J314),FALSE),0)</f>
        <v>925015.27</v>
      </c>
      <c r="K314" s="27">
        <f t="shared" si="18"/>
        <v>925015.27</v>
      </c>
    </row>
    <row r="315" spans="1:11">
      <c r="A315" s="27">
        <f>'2.0 Input│Historic Capex'!A317</f>
        <v>303</v>
      </c>
      <c r="B315" s="20" t="str">
        <f>'2.0 Input│Historic Capex'!B317</f>
        <v>Pigging Program T96 &amp; T98 Chiltern- Rutherglen – Koonoomoo</v>
      </c>
      <c r="C315" s="7" t="str">
        <f>'2.0 Input│Historic Capex'!C317</f>
        <v>Other</v>
      </c>
      <c r="D315" s="7" t="str">
        <f>'2.0 Input│Historic Capex'!D317</f>
        <v>Replacement</v>
      </c>
      <c r="F315" s="27">
        <f>IFERROR(VLOOKUP($A315,'2.0 Input│Historic Capex'!$A$15:$J$1413,COLUMN(F315),FALSE),0)</f>
        <v>0</v>
      </c>
      <c r="G315" s="27">
        <f>IFERROR(VLOOKUP($A315,'2.0 Input│Historic Capex'!$A$15:$J$1413,COLUMN(G315),FALSE),0)</f>
        <v>0</v>
      </c>
      <c r="H315" s="27">
        <f>IFERROR(VLOOKUP($A315,'2.0 Input│Historic Capex'!$A$15:$J$1413,COLUMN(H315),FALSE),0)</f>
        <v>0</v>
      </c>
      <c r="I315" s="27">
        <f>IFERROR(VLOOKUP($A315,'2.0 Input│Historic Capex'!$A$15:$J$1413,COLUMN(I315),FALSE),0)</f>
        <v>0</v>
      </c>
      <c r="J315" s="27">
        <f>IFERROR(VLOOKUP($A315,'2.0 Input│Historic Capex'!$A$15:$J$1413,COLUMN(J315),FALSE),0)</f>
        <v>1721.9891422564522</v>
      </c>
      <c r="K315" s="27">
        <f t="shared" si="18"/>
        <v>1721.9891422564522</v>
      </c>
    </row>
    <row r="316" spans="1:11">
      <c r="A316" s="27">
        <f>'2.0 Input│Historic Capex'!A318</f>
        <v>304</v>
      </c>
      <c r="B316" s="20" t="str">
        <f>'2.0 Input│Historic Capex'!B318</f>
        <v>WollertCS/CG PLC</v>
      </c>
      <c r="C316" s="7" t="str">
        <f>'2.0 Input│Historic Capex'!C318</f>
        <v>Other</v>
      </c>
      <c r="D316" s="7" t="str">
        <f>'2.0 Input│Historic Capex'!D318</f>
        <v>Replacement</v>
      </c>
      <c r="F316" s="27">
        <f>IFERROR(VLOOKUP($A316,'2.0 Input│Historic Capex'!$A$15:$J$1413,COLUMN(F316),FALSE),0)</f>
        <v>0</v>
      </c>
      <c r="G316" s="27">
        <f>IFERROR(VLOOKUP($A316,'2.0 Input│Historic Capex'!$A$15:$J$1413,COLUMN(G316),FALSE),0)</f>
        <v>0</v>
      </c>
      <c r="H316" s="27">
        <f>IFERROR(VLOOKUP($A316,'2.0 Input│Historic Capex'!$A$15:$J$1413,COLUMN(H316),FALSE),0)</f>
        <v>0</v>
      </c>
      <c r="I316" s="27">
        <f>IFERROR(VLOOKUP($A316,'2.0 Input│Historic Capex'!$A$15:$J$1413,COLUMN(I316),FALSE),0)</f>
        <v>0</v>
      </c>
      <c r="J316" s="27">
        <f>IFERROR(VLOOKUP($A316,'2.0 Input│Historic Capex'!$A$15:$J$1413,COLUMN(J316),FALSE),0)</f>
        <v>219684.89</v>
      </c>
      <c r="K316" s="27">
        <f t="shared" si="18"/>
        <v>219684.89</v>
      </c>
    </row>
    <row r="317" spans="1:11">
      <c r="A317" s="27">
        <f>'2.0 Input│Historic Capex'!A319</f>
        <v>305</v>
      </c>
      <c r="B317" s="20" t="str">
        <f>'2.0 Input│Historic Capex'!B319</f>
        <v>AEMO IP Comms.UPG</v>
      </c>
      <c r="C317" s="7" t="str">
        <f>'2.0 Input│Historic Capex'!C319</f>
        <v>Other</v>
      </c>
      <c r="D317" s="7" t="str">
        <f>'2.0 Input│Historic Capex'!D319</f>
        <v>Replacement</v>
      </c>
      <c r="F317" s="27">
        <f>IFERROR(VLOOKUP($A317,'2.0 Input│Historic Capex'!$A$15:$J$1413,COLUMN(F317),FALSE),0)</f>
        <v>0</v>
      </c>
      <c r="G317" s="27">
        <f>IFERROR(VLOOKUP($A317,'2.0 Input│Historic Capex'!$A$15:$J$1413,COLUMN(G317),FALSE),0)</f>
        <v>0</v>
      </c>
      <c r="H317" s="27">
        <f>IFERROR(VLOOKUP($A317,'2.0 Input│Historic Capex'!$A$15:$J$1413,COLUMN(H317),FALSE),0)</f>
        <v>0</v>
      </c>
      <c r="I317" s="27">
        <f>IFERROR(VLOOKUP($A317,'2.0 Input│Historic Capex'!$A$15:$J$1413,COLUMN(I317),FALSE),0)</f>
        <v>0</v>
      </c>
      <c r="J317" s="27">
        <f>IFERROR(VLOOKUP($A317,'2.0 Input│Historic Capex'!$A$15:$J$1413,COLUMN(J317),FALSE),0)</f>
        <v>162</v>
      </c>
      <c r="K317" s="27">
        <f t="shared" si="18"/>
        <v>162</v>
      </c>
    </row>
    <row r="318" spans="1:11">
      <c r="A318" s="27">
        <f>'2.0 Input│Historic Capex'!A320</f>
        <v>306</v>
      </c>
      <c r="B318" s="20" t="str">
        <f>'2.0 Input│Historic Capex'!B320</f>
        <v>T64 4Digs</v>
      </c>
      <c r="C318" s="7" t="str">
        <f>'2.0 Input│Historic Capex'!C320</f>
        <v>Other</v>
      </c>
      <c r="D318" s="7" t="str">
        <f>'2.0 Input│Historic Capex'!D320</f>
        <v>Replacement</v>
      </c>
      <c r="F318" s="27">
        <f>IFERROR(VLOOKUP($A318,'2.0 Input│Historic Capex'!$A$15:$J$1413,COLUMN(F318),FALSE),0)</f>
        <v>0</v>
      </c>
      <c r="G318" s="27">
        <f>IFERROR(VLOOKUP($A318,'2.0 Input│Historic Capex'!$A$15:$J$1413,COLUMN(G318),FALSE),0)</f>
        <v>0</v>
      </c>
      <c r="H318" s="27">
        <f>IFERROR(VLOOKUP($A318,'2.0 Input│Historic Capex'!$A$15:$J$1413,COLUMN(H318),FALSE),0)</f>
        <v>0</v>
      </c>
      <c r="I318" s="27">
        <f>IFERROR(VLOOKUP($A318,'2.0 Input│Historic Capex'!$A$15:$J$1413,COLUMN(I318),FALSE),0)</f>
        <v>0</v>
      </c>
      <c r="J318" s="27">
        <f>IFERROR(VLOOKUP($A318,'2.0 Input│Historic Capex'!$A$15:$J$1413,COLUMN(J318),FALSE),0)</f>
        <v>5843.71</v>
      </c>
      <c r="K318" s="27">
        <f t="shared" si="18"/>
        <v>5843.71</v>
      </c>
    </row>
    <row r="319" spans="1:11">
      <c r="A319" s="27">
        <f>'2.0 Input│Historic Capex'!A321</f>
        <v>0</v>
      </c>
      <c r="B319" s="20">
        <f>'2.0 Input│Historic Capex'!B321</f>
        <v>0</v>
      </c>
      <c r="C319" s="7">
        <f>'2.0 Input│Historic Capex'!C321</f>
        <v>0</v>
      </c>
      <c r="D319" s="7">
        <f>'2.0 Input│Historic Capex'!D321</f>
        <v>0</v>
      </c>
      <c r="F319" s="27">
        <f>IFERROR(VLOOKUP($A319,'2.0 Input│Historic Capex'!$A$15:$J$1413,COLUMN(F319),FALSE),0)</f>
        <v>0</v>
      </c>
      <c r="G319" s="27">
        <f>IFERROR(VLOOKUP($A319,'2.0 Input│Historic Capex'!$A$15:$J$1413,COLUMN(G319),FALSE),0)</f>
        <v>0</v>
      </c>
      <c r="H319" s="27">
        <f>IFERROR(VLOOKUP($A319,'2.0 Input│Historic Capex'!$A$15:$J$1413,COLUMN(H319),FALSE),0)</f>
        <v>0</v>
      </c>
      <c r="I319" s="27">
        <f>IFERROR(VLOOKUP($A319,'2.0 Input│Historic Capex'!$A$15:$J$1413,COLUMN(I319),FALSE),0)</f>
        <v>0</v>
      </c>
      <c r="J319" s="27">
        <f>IFERROR(VLOOKUP($A319,'2.0 Input│Historic Capex'!$A$15:$J$1413,COLUMN(J319),FALSE),0)</f>
        <v>0</v>
      </c>
      <c r="K319" s="27">
        <f t="shared" si="18"/>
        <v>0</v>
      </c>
    </row>
    <row r="320" spans="1:11">
      <c r="A320" s="27">
        <f>'2.0 Input│Historic Capex'!A322</f>
        <v>0</v>
      </c>
      <c r="B320" s="20">
        <f>'2.0 Input│Historic Capex'!B322</f>
        <v>0</v>
      </c>
      <c r="C320" s="7">
        <f>'2.0 Input│Historic Capex'!C322</f>
        <v>0</v>
      </c>
      <c r="D320" s="7">
        <f>'2.0 Input│Historic Capex'!D322</f>
        <v>0</v>
      </c>
      <c r="F320" s="27">
        <f>IFERROR(VLOOKUP($A320,'2.0 Input│Historic Capex'!$A$15:$J$1413,COLUMN(F320),FALSE),0)</f>
        <v>0</v>
      </c>
      <c r="G320" s="27">
        <f>IFERROR(VLOOKUP($A320,'2.0 Input│Historic Capex'!$A$15:$J$1413,COLUMN(G320),FALSE),0)</f>
        <v>0</v>
      </c>
      <c r="H320" s="27">
        <f>IFERROR(VLOOKUP($A320,'2.0 Input│Historic Capex'!$A$15:$J$1413,COLUMN(H320),FALSE),0)</f>
        <v>0</v>
      </c>
      <c r="I320" s="27">
        <f>IFERROR(VLOOKUP($A320,'2.0 Input│Historic Capex'!$A$15:$J$1413,COLUMN(I320),FALSE),0)</f>
        <v>0</v>
      </c>
      <c r="J320" s="27">
        <f>IFERROR(VLOOKUP($A320,'2.0 Input│Historic Capex'!$A$15:$J$1413,COLUMN(J320),FALSE),0)</f>
        <v>0</v>
      </c>
      <c r="K320" s="27">
        <f t="shared" si="18"/>
        <v>0</v>
      </c>
    </row>
    <row r="321" spans="1:11">
      <c r="A321" s="27">
        <f>'2.0 Input│Historic Capex'!A323</f>
        <v>0</v>
      </c>
      <c r="B321" s="20">
        <f>'2.0 Input│Historic Capex'!B323</f>
        <v>0</v>
      </c>
      <c r="C321" s="7">
        <f>'2.0 Input│Historic Capex'!C323</f>
        <v>0</v>
      </c>
      <c r="D321" s="7">
        <f>'2.0 Input│Historic Capex'!D323</f>
        <v>0</v>
      </c>
      <c r="F321" s="27">
        <f>IFERROR(VLOOKUP($A321,'2.0 Input│Historic Capex'!$A$15:$J$1413,COLUMN(F321),FALSE),0)</f>
        <v>0</v>
      </c>
      <c r="G321" s="27">
        <f>IFERROR(VLOOKUP($A321,'2.0 Input│Historic Capex'!$A$15:$J$1413,COLUMN(G321),FALSE),0)</f>
        <v>0</v>
      </c>
      <c r="H321" s="27">
        <f>IFERROR(VLOOKUP($A321,'2.0 Input│Historic Capex'!$A$15:$J$1413,COLUMN(H321),FALSE),0)</f>
        <v>0</v>
      </c>
      <c r="I321" s="27">
        <f>IFERROR(VLOOKUP($A321,'2.0 Input│Historic Capex'!$A$15:$J$1413,COLUMN(I321),FALSE),0)</f>
        <v>0</v>
      </c>
      <c r="J321" s="27">
        <f>IFERROR(VLOOKUP($A321,'2.0 Input│Historic Capex'!$A$15:$J$1413,COLUMN(J321),FALSE),0)</f>
        <v>0</v>
      </c>
      <c r="K321" s="27">
        <f t="shared" si="18"/>
        <v>0</v>
      </c>
    </row>
    <row r="322" spans="1:11">
      <c r="A322" s="27">
        <f>'2.0 Input│Historic Capex'!A324</f>
        <v>0</v>
      </c>
      <c r="B322" s="20">
        <f>'2.0 Input│Historic Capex'!B324</f>
        <v>0</v>
      </c>
      <c r="C322" s="7">
        <f>'2.0 Input│Historic Capex'!C324</f>
        <v>0</v>
      </c>
      <c r="D322" s="7">
        <f>'2.0 Input│Historic Capex'!D324</f>
        <v>0</v>
      </c>
      <c r="F322" s="27">
        <f>IFERROR(VLOOKUP($A322,'2.0 Input│Historic Capex'!$A$15:$J$1413,COLUMN(F322),FALSE),0)</f>
        <v>0</v>
      </c>
      <c r="G322" s="27">
        <f>IFERROR(VLOOKUP($A322,'2.0 Input│Historic Capex'!$A$15:$J$1413,COLUMN(G322),FALSE),0)</f>
        <v>0</v>
      </c>
      <c r="H322" s="27">
        <f>IFERROR(VLOOKUP($A322,'2.0 Input│Historic Capex'!$A$15:$J$1413,COLUMN(H322),FALSE),0)</f>
        <v>0</v>
      </c>
      <c r="I322" s="27">
        <f>IFERROR(VLOOKUP($A322,'2.0 Input│Historic Capex'!$A$15:$J$1413,COLUMN(I322),FALSE),0)</f>
        <v>0</v>
      </c>
      <c r="J322" s="27">
        <f>IFERROR(VLOOKUP($A322,'2.0 Input│Historic Capex'!$A$15:$J$1413,COLUMN(J322),FALSE),0)</f>
        <v>0</v>
      </c>
      <c r="K322" s="27">
        <f t="shared" si="18"/>
        <v>0</v>
      </c>
    </row>
    <row r="323" spans="1:11">
      <c r="A323" s="27">
        <f>'2.0 Input│Historic Capex'!A325</f>
        <v>0</v>
      </c>
      <c r="B323" s="20">
        <f>'2.0 Input│Historic Capex'!B325</f>
        <v>0</v>
      </c>
      <c r="C323" s="7">
        <f>'2.0 Input│Historic Capex'!C325</f>
        <v>0</v>
      </c>
      <c r="D323" s="7">
        <f>'2.0 Input│Historic Capex'!D325</f>
        <v>0</v>
      </c>
      <c r="F323" s="27">
        <f>IFERROR(VLOOKUP($A323,'2.0 Input│Historic Capex'!$A$15:$J$1413,COLUMN(F323),FALSE),0)</f>
        <v>0</v>
      </c>
      <c r="G323" s="27">
        <f>IFERROR(VLOOKUP($A323,'2.0 Input│Historic Capex'!$A$15:$J$1413,COLUMN(G323),FALSE),0)</f>
        <v>0</v>
      </c>
      <c r="H323" s="27">
        <f>IFERROR(VLOOKUP($A323,'2.0 Input│Historic Capex'!$A$15:$J$1413,COLUMN(H323),FALSE),0)</f>
        <v>0</v>
      </c>
      <c r="I323" s="27">
        <f>IFERROR(VLOOKUP($A323,'2.0 Input│Historic Capex'!$A$15:$J$1413,COLUMN(I323),FALSE),0)</f>
        <v>0</v>
      </c>
      <c r="J323" s="27">
        <f>IFERROR(VLOOKUP($A323,'2.0 Input│Historic Capex'!$A$15:$J$1413,COLUMN(J323),FALSE),0)</f>
        <v>0</v>
      </c>
      <c r="K323" s="27">
        <f t="shared" si="18"/>
        <v>0</v>
      </c>
    </row>
    <row r="324" spans="1:11">
      <c r="A324" s="27">
        <f>'2.0 Input│Historic Capex'!A326</f>
        <v>0</v>
      </c>
      <c r="B324" s="20">
        <f>'2.0 Input│Historic Capex'!B326</f>
        <v>0</v>
      </c>
      <c r="C324" s="7">
        <f>'2.0 Input│Historic Capex'!C326</f>
        <v>0</v>
      </c>
      <c r="D324" s="7">
        <f>'2.0 Input│Historic Capex'!D326</f>
        <v>0</v>
      </c>
      <c r="F324" s="27">
        <f>IFERROR(VLOOKUP($A324,'2.0 Input│Historic Capex'!$A$15:$J$1413,COLUMN(F324),FALSE),0)</f>
        <v>0</v>
      </c>
      <c r="G324" s="27">
        <f>IFERROR(VLOOKUP($A324,'2.0 Input│Historic Capex'!$A$15:$J$1413,COLUMN(G324),FALSE),0)</f>
        <v>0</v>
      </c>
      <c r="H324" s="27">
        <f>IFERROR(VLOOKUP($A324,'2.0 Input│Historic Capex'!$A$15:$J$1413,COLUMN(H324),FALSE),0)</f>
        <v>0</v>
      </c>
      <c r="I324" s="27">
        <f>IFERROR(VLOOKUP($A324,'2.0 Input│Historic Capex'!$A$15:$J$1413,COLUMN(I324),FALSE),0)</f>
        <v>0</v>
      </c>
      <c r="J324" s="27">
        <f>IFERROR(VLOOKUP($A324,'2.0 Input│Historic Capex'!$A$15:$J$1413,COLUMN(J324),FALSE),0)</f>
        <v>0</v>
      </c>
      <c r="K324" s="27">
        <f t="shared" si="18"/>
        <v>0</v>
      </c>
    </row>
    <row r="325" spans="1:11">
      <c r="A325" s="27">
        <f>'2.0 Input│Historic Capex'!A327</f>
        <v>0</v>
      </c>
      <c r="B325" s="20">
        <f>'2.0 Input│Historic Capex'!B327</f>
        <v>0</v>
      </c>
      <c r="C325" s="7">
        <f>'2.0 Input│Historic Capex'!C327</f>
        <v>0</v>
      </c>
      <c r="D325" s="7">
        <f>'2.0 Input│Historic Capex'!D327</f>
        <v>0</v>
      </c>
      <c r="F325" s="27">
        <f>IFERROR(VLOOKUP($A325,'2.0 Input│Historic Capex'!$A$15:$J$1413,COLUMN(F325),FALSE),0)</f>
        <v>0</v>
      </c>
      <c r="G325" s="27">
        <f>IFERROR(VLOOKUP($A325,'2.0 Input│Historic Capex'!$A$15:$J$1413,COLUMN(G325),FALSE),0)</f>
        <v>0</v>
      </c>
      <c r="H325" s="27">
        <f>IFERROR(VLOOKUP($A325,'2.0 Input│Historic Capex'!$A$15:$J$1413,COLUMN(H325),FALSE),0)</f>
        <v>0</v>
      </c>
      <c r="I325" s="27">
        <f>IFERROR(VLOOKUP($A325,'2.0 Input│Historic Capex'!$A$15:$J$1413,COLUMN(I325),FALSE),0)</f>
        <v>0</v>
      </c>
      <c r="J325" s="27">
        <f>IFERROR(VLOOKUP($A325,'2.0 Input│Historic Capex'!$A$15:$J$1413,COLUMN(J325),FALSE),0)</f>
        <v>0</v>
      </c>
      <c r="K325" s="27">
        <f t="shared" si="18"/>
        <v>0</v>
      </c>
    </row>
  </sheetData>
  <autoFilter ref="A12:K325" xr:uid="{00000000-0001-0000-0B00-000000000000}"/>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4BA54412A0814C9BFB6DB711AF1A38" ma:contentTypeVersion="13" ma:contentTypeDescription="Create a new document." ma:contentTypeScope="" ma:versionID="e8097cd11dcf3556b86eba01ecbf4615">
  <xsd:schema xmlns:xsd="http://www.w3.org/2001/XMLSchema" xmlns:xs="http://www.w3.org/2001/XMLSchema" xmlns:p="http://schemas.microsoft.com/office/2006/metadata/properties" xmlns:ns2="92f33184-8f76-499f-8375-f72d6cfe5636" xmlns:ns3="64666f4f-5ef0-4a2c-bbe1-6139430fff00" targetNamespace="http://schemas.microsoft.com/office/2006/metadata/properties" ma:root="true" ma:fieldsID="19dddacb2775137aa38360351b4e928d" ns2:_="" ns3:_="">
    <xsd:import namespace="92f33184-8f76-499f-8375-f72d6cfe5636"/>
    <xsd:import namespace="64666f4f-5ef0-4a2c-bbe1-6139430fff0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f33184-8f76-499f-8375-f72d6cfe56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666f4f-5ef0-4a2c-bbe1-6139430fff0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B051C8-5C18-44B9-A8A6-2AB06DDF19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f33184-8f76-499f-8375-f72d6cfe5636"/>
    <ds:schemaRef ds:uri="64666f4f-5ef0-4a2c-bbe1-6139430fff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ED82CD-78A9-44E5-9595-9990A64855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9C80D5F-CD8B-45B9-8418-1B526E7AB6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1.0 Output│PTRM</vt:lpstr>
      <vt:lpstr>1.1 Output│RFM</vt:lpstr>
      <vt:lpstr>1.2 Output│Tables</vt:lpstr>
      <vt:lpstr>2.0 Input│Historic Capex</vt:lpstr>
      <vt:lpstr>3.0 Input│AMP</vt:lpstr>
      <vt:lpstr>3.1 Input│B&amp;T</vt:lpstr>
      <vt:lpstr>3.2 Input│Other</vt:lpstr>
      <vt:lpstr>4.0 Calc│AER Forecast ($nom)</vt:lpstr>
      <vt:lpstr>4.1 Calc│Hist Incurred ($nom)</vt:lpstr>
      <vt:lpstr>4.2 Calc│Hist Com ($nom)</vt:lpstr>
      <vt:lpstr>5.0 Calc│Forecast Projects</vt:lpstr>
      <vt:lpstr>5.1 Calc│$ million</vt:lpstr>
      <vt:lpstr>5.2 Calc│VTS</vt:lpstr>
      <vt:lpstr>5.3 Calc│Forecast $2022</vt:lpstr>
      <vt:lpstr>5.4 Calc│Escalators</vt:lpstr>
      <vt:lpstr>5.5 Calc│Escalated capex</vt:lpstr>
      <vt:lpstr>5.6 Calc│As Commissioned</vt:lpstr>
      <vt:lpstr>inflation</vt:lpstr>
    </vt:vector>
  </TitlesOfParts>
  <Manager/>
  <Company>APA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Allen, Mark</dc:creator>
  <cp:keywords/>
  <dc:description/>
  <cp:lastModifiedBy>ljorg</cp:lastModifiedBy>
  <cp:revision/>
  <dcterms:created xsi:type="dcterms:W3CDTF">2016-06-01T05:04:09Z</dcterms:created>
  <dcterms:modified xsi:type="dcterms:W3CDTF">2022-08-16T05:32:05Z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0x010100084BA54412A0814C9BFB6DB711AF1A38</vt:lpwstr>
  </property>
</Properties>
</file>